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workbookProtection workbookPassword="93B3" lockStructure="1"/>
  <bookViews>
    <workbookView xWindow="75" yWindow="150" windowWidth="19440" windowHeight="6480" tabRatio="671" firstSheet="4" activeTab="4"/>
  </bookViews>
  <sheets>
    <sheet name="Notes" sheetId="15" r:id="rId1"/>
    <sheet name="Utilisation profile chart" sheetId="8" r:id="rId2"/>
    <sheet name="Forecast Ch2" sheetId="17" r:id="rId3"/>
    <sheet name="Forecast Ch1" sheetId="11" r:id="rId4"/>
    <sheet name="Asset data" sheetId="4" r:id="rId5"/>
    <sheet name="Switchboard" sheetId="27" r:id="rId6"/>
    <sheet name="Utilisation profile summary" sheetId="5" r:id="rId7"/>
    <sheet name="aug forecast" sheetId="16" r:id="rId8"/>
    <sheet name="Tables" sheetId="1" r:id="rId9"/>
    <sheet name="Utilisation profile (Inst)" sheetId="7" r:id="rId10"/>
    <sheet name="Utilisation profile (RL)" sheetId="9" r:id="rId11"/>
    <sheet name="Utilisation profile" sheetId="6" r:id="rId12"/>
    <sheet name="SubTxLines" sheetId="18" r:id="rId13"/>
    <sheet name="2.4.1 SubTx Lines" sheetId="19" r:id="rId14"/>
    <sheet name="HV Feeders" sheetId="20" r:id="rId15"/>
    <sheet name="2.4.2 HV Feeders" sheetId="21" r:id="rId16"/>
    <sheet name="Substations" sheetId="22" r:id="rId17"/>
    <sheet name="2.4.3 Substations" sheetId="23" r:id="rId18"/>
    <sheet name="Dist Substations" sheetId="24" r:id="rId19"/>
  </sheets>
  <definedNames>
    <definedName name="_xlnm._FilterDatabase" localSheetId="17" hidden="1">'2.4.3 Substations'!$D$10:$E$366</definedName>
    <definedName name="anscount" hidden="1">1</definedName>
    <definedName name="APtype">'Asset data'!$O$1</definedName>
    <definedName name="CRCP_Span">"2010-11 to 2014-15"</definedName>
    <definedName name="FRCP_span">"2015-20"</definedName>
    <definedName name="IDtable" localSheetId="5">Switchboard!$A$2:$E$13</definedName>
    <definedName name="IDtable">Tables!$A$2:$E$13</definedName>
    <definedName name="Now" localSheetId="5">Switchboard!$B$17</definedName>
    <definedName name="Now">Tables!$B$17</definedName>
    <definedName name="RCP_1to5">"2015-16 to 2019-20"</definedName>
  </definedNames>
  <calcPr calcId="145621"/>
</workbook>
</file>

<file path=xl/calcChain.xml><?xml version="1.0" encoding="utf-8"?>
<calcChain xmlns="http://schemas.openxmlformats.org/spreadsheetml/2006/main">
  <c r="D30" i="24" l="1"/>
  <c r="B30" i="24"/>
  <c r="D29" i="24"/>
  <c r="C29" i="24" s="1"/>
  <c r="B29" i="24"/>
  <c r="D28" i="24"/>
  <c r="B28" i="24"/>
  <c r="D27" i="24"/>
  <c r="C27" i="24" s="1"/>
  <c r="B27" i="24"/>
  <c r="D26" i="24"/>
  <c r="C26" i="24" s="1"/>
  <c r="B26" i="24"/>
  <c r="D25" i="24"/>
  <c r="C25" i="24" s="1"/>
  <c r="B25" i="24"/>
  <c r="D24" i="24"/>
  <c r="C24" i="24" s="1"/>
  <c r="B24" i="24"/>
  <c r="D23" i="24"/>
  <c r="C23" i="24" s="1"/>
  <c r="B23" i="24"/>
  <c r="D22" i="24"/>
  <c r="B22" i="24"/>
  <c r="D21" i="24"/>
  <c r="C21" i="24" s="1"/>
  <c r="B21" i="24"/>
  <c r="D20" i="24"/>
  <c r="C20" i="24" s="1"/>
  <c r="B20" i="24"/>
  <c r="D19" i="24"/>
  <c r="C19" i="24" s="1"/>
  <c r="B19" i="24"/>
  <c r="D18" i="24"/>
  <c r="C18" i="24" s="1"/>
  <c r="B18" i="24"/>
  <c r="D17" i="24"/>
  <c r="C17" i="24" s="1"/>
  <c r="B17" i="24"/>
  <c r="D16" i="24"/>
  <c r="C16" i="24" s="1"/>
  <c r="B16" i="24"/>
  <c r="D15" i="24"/>
  <c r="C15" i="24" s="1"/>
  <c r="B15" i="24"/>
  <c r="D30" i="22"/>
  <c r="B30" i="22"/>
  <c r="D29" i="22"/>
  <c r="C29" i="22" s="1"/>
  <c r="B29" i="22"/>
  <c r="D28" i="22"/>
  <c r="C28" i="22" s="1"/>
  <c r="B28" i="22"/>
  <c r="D27" i="22"/>
  <c r="C27" i="22" s="1"/>
  <c r="B27" i="22"/>
  <c r="D26" i="22"/>
  <c r="C26" i="22" s="1"/>
  <c r="B26" i="22"/>
  <c r="D25" i="22"/>
  <c r="C25" i="22" s="1"/>
  <c r="B25" i="22"/>
  <c r="D24" i="22"/>
  <c r="C24" i="22" s="1"/>
  <c r="B24" i="22"/>
  <c r="D23" i="22"/>
  <c r="C23" i="22" s="1"/>
  <c r="B23" i="22"/>
  <c r="D22" i="22"/>
  <c r="C22" i="22" s="1"/>
  <c r="B22" i="22"/>
  <c r="D21" i="22"/>
  <c r="C21" i="22" s="1"/>
  <c r="B21" i="22"/>
  <c r="D20" i="22"/>
  <c r="C20" i="22" s="1"/>
  <c r="B20" i="22"/>
  <c r="D19" i="22"/>
  <c r="C19" i="22" s="1"/>
  <c r="B19" i="22"/>
  <c r="D18" i="22"/>
  <c r="C18" i="22" s="1"/>
  <c r="B18" i="22"/>
  <c r="D17" i="22"/>
  <c r="C17" i="22" s="1"/>
  <c r="B17" i="22"/>
  <c r="D16" i="22"/>
  <c r="C16" i="22" s="1"/>
  <c r="B16" i="22"/>
  <c r="D15" i="22"/>
  <c r="C15" i="22" s="1"/>
  <c r="B15" i="22"/>
  <c r="D30" i="20"/>
  <c r="B30" i="20"/>
  <c r="D29" i="20"/>
  <c r="C29" i="20" s="1"/>
  <c r="B29" i="20"/>
  <c r="D28" i="20"/>
  <c r="C28" i="20" s="1"/>
  <c r="B28" i="20"/>
  <c r="D27" i="20"/>
  <c r="C27" i="20" s="1"/>
  <c r="B27" i="20"/>
  <c r="D26" i="20"/>
  <c r="C26" i="20" s="1"/>
  <c r="B26" i="20"/>
  <c r="D25" i="20"/>
  <c r="C25" i="20" s="1"/>
  <c r="B25" i="20"/>
  <c r="D24" i="20"/>
  <c r="C24" i="20" s="1"/>
  <c r="B24" i="20"/>
  <c r="D23" i="20"/>
  <c r="C23" i="20" s="1"/>
  <c r="B23" i="20"/>
  <c r="D22" i="20"/>
  <c r="C22" i="20" s="1"/>
  <c r="B22" i="20"/>
  <c r="D21" i="20"/>
  <c r="C21" i="20" s="1"/>
  <c r="B21" i="20"/>
  <c r="D20" i="20"/>
  <c r="C20" i="20" s="1"/>
  <c r="B20" i="20"/>
  <c r="D19" i="20"/>
  <c r="C19" i="20" s="1"/>
  <c r="B19" i="20"/>
  <c r="D18" i="20"/>
  <c r="C18" i="20" s="1"/>
  <c r="B18" i="20"/>
  <c r="D17" i="20"/>
  <c r="C17" i="20" s="1"/>
  <c r="B17" i="20"/>
  <c r="D16" i="20"/>
  <c r="C16" i="20" s="1"/>
  <c r="B16" i="20"/>
  <c r="D15" i="20"/>
  <c r="C15" i="20" s="1"/>
  <c r="B15" i="20"/>
  <c r="D30" i="18"/>
  <c r="D29" i="18"/>
  <c r="C29" i="18" s="1"/>
  <c r="D28" i="18"/>
  <c r="C28" i="18" s="1"/>
  <c r="D27" i="18"/>
  <c r="C27" i="18" s="1"/>
  <c r="D26" i="18"/>
  <c r="C26" i="18" s="1"/>
  <c r="D25" i="18"/>
  <c r="C25" i="18" s="1"/>
  <c r="D24" i="18"/>
  <c r="C24" i="18" s="1"/>
  <c r="D23" i="18"/>
  <c r="C23" i="18" s="1"/>
  <c r="D22" i="18"/>
  <c r="C22" i="18" s="1"/>
  <c r="D21" i="18"/>
  <c r="C21" i="18" s="1"/>
  <c r="D20" i="18"/>
  <c r="C20" i="18" s="1"/>
  <c r="D19" i="18"/>
  <c r="C19" i="18" s="1"/>
  <c r="D17" i="18"/>
  <c r="C17" i="18" s="1"/>
  <c r="D15" i="18"/>
  <c r="C15" i="18" s="1"/>
  <c r="D18" i="18"/>
  <c r="C18" i="18" s="1"/>
  <c r="D16" i="18"/>
  <c r="C16" i="18" s="1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D37" i="4"/>
  <c r="M20" i="16"/>
  <c r="L20" i="16"/>
  <c r="P5" i="16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C35" i="24"/>
  <c r="C34" i="24"/>
  <c r="FB29" i="24"/>
  <c r="FB28" i="24"/>
  <c r="C28" i="24"/>
  <c r="FB27" i="24"/>
  <c r="FB26" i="24"/>
  <c r="FB25" i="24"/>
  <c r="C22" i="24"/>
  <c r="FB14" i="24"/>
  <c r="W366" i="23"/>
  <c r="W365" i="23"/>
  <c r="W364" i="23"/>
  <c r="W363" i="23"/>
  <c r="W362" i="23"/>
  <c r="W361" i="23"/>
  <c r="W360" i="23"/>
  <c r="W359" i="23"/>
  <c r="W358" i="23"/>
  <c r="W357" i="23"/>
  <c r="W356" i="23"/>
  <c r="W355" i="23"/>
  <c r="W354" i="23"/>
  <c r="W353" i="23"/>
  <c r="W352" i="23"/>
  <c r="W351" i="23"/>
  <c r="W350" i="23"/>
  <c r="W349" i="23"/>
  <c r="W348" i="23"/>
  <c r="W347" i="23"/>
  <c r="W346" i="23"/>
  <c r="W345" i="23"/>
  <c r="W344" i="23"/>
  <c r="W343" i="23"/>
  <c r="W342" i="23"/>
  <c r="W341" i="23"/>
  <c r="W340" i="23"/>
  <c r="W339" i="23"/>
  <c r="W338" i="23"/>
  <c r="W337" i="23"/>
  <c r="W336" i="23"/>
  <c r="W335" i="23"/>
  <c r="W334" i="23"/>
  <c r="W333" i="23"/>
  <c r="W332" i="23"/>
  <c r="W331" i="23"/>
  <c r="W330" i="23"/>
  <c r="W329" i="23"/>
  <c r="W328" i="23"/>
  <c r="W327" i="23"/>
  <c r="W326" i="23"/>
  <c r="W325" i="23"/>
  <c r="W324" i="23"/>
  <c r="W323" i="23"/>
  <c r="W322" i="23"/>
  <c r="W321" i="23"/>
  <c r="W320" i="23"/>
  <c r="W319" i="23"/>
  <c r="W318" i="23"/>
  <c r="W317" i="23"/>
  <c r="W316" i="23"/>
  <c r="W315" i="23"/>
  <c r="W314" i="23"/>
  <c r="W313" i="23"/>
  <c r="W312" i="23"/>
  <c r="W311" i="23"/>
  <c r="W310" i="23"/>
  <c r="W309" i="23"/>
  <c r="W308" i="23"/>
  <c r="W307" i="23"/>
  <c r="W306" i="23"/>
  <c r="W305" i="23"/>
  <c r="W304" i="23"/>
  <c r="W303" i="23"/>
  <c r="W302" i="23"/>
  <c r="W301" i="23"/>
  <c r="W300" i="23"/>
  <c r="W299" i="23"/>
  <c r="W298" i="23"/>
  <c r="W297" i="23"/>
  <c r="W296" i="23"/>
  <c r="W295" i="23"/>
  <c r="W294" i="23"/>
  <c r="W293" i="23"/>
  <c r="W292" i="23"/>
  <c r="W291" i="23"/>
  <c r="W290" i="23"/>
  <c r="W289" i="23"/>
  <c r="W288" i="23"/>
  <c r="W287" i="23"/>
  <c r="W286" i="23"/>
  <c r="W285" i="23"/>
  <c r="W284" i="23"/>
  <c r="W283" i="23"/>
  <c r="W282" i="23"/>
  <c r="W281" i="23"/>
  <c r="W280" i="23"/>
  <c r="W279" i="23"/>
  <c r="W278" i="23"/>
  <c r="W277" i="23"/>
  <c r="W276" i="23"/>
  <c r="W275" i="23"/>
  <c r="W274" i="23"/>
  <c r="W273" i="23"/>
  <c r="W272" i="23"/>
  <c r="W271" i="23"/>
  <c r="W270" i="23"/>
  <c r="W269" i="23"/>
  <c r="W268" i="23"/>
  <c r="W267" i="23"/>
  <c r="W266" i="23"/>
  <c r="W265" i="23"/>
  <c r="W264" i="23"/>
  <c r="W263" i="23"/>
  <c r="W262" i="23"/>
  <c r="W261" i="23"/>
  <c r="W260" i="23"/>
  <c r="W259" i="23"/>
  <c r="W258" i="23"/>
  <c r="W257" i="23"/>
  <c r="W256" i="23"/>
  <c r="W255" i="23"/>
  <c r="W254" i="23"/>
  <c r="W253" i="23"/>
  <c r="W252" i="23"/>
  <c r="W251" i="23"/>
  <c r="W250" i="23"/>
  <c r="W249" i="23"/>
  <c r="W248" i="23"/>
  <c r="W247" i="23"/>
  <c r="W246" i="23"/>
  <c r="W245" i="23"/>
  <c r="W244" i="23"/>
  <c r="W243" i="23"/>
  <c r="W242" i="23"/>
  <c r="W241" i="23"/>
  <c r="W240" i="23"/>
  <c r="W239" i="23"/>
  <c r="W238" i="23"/>
  <c r="W237" i="23"/>
  <c r="W236" i="23"/>
  <c r="W235" i="23"/>
  <c r="W234" i="23"/>
  <c r="W233" i="23"/>
  <c r="W232" i="23"/>
  <c r="W231" i="23"/>
  <c r="W230" i="23"/>
  <c r="W229" i="23"/>
  <c r="W228" i="23"/>
  <c r="W227" i="23"/>
  <c r="W226" i="23"/>
  <c r="W225" i="23"/>
  <c r="W224" i="23"/>
  <c r="W223" i="23"/>
  <c r="W222" i="23"/>
  <c r="W221" i="23"/>
  <c r="W220" i="23"/>
  <c r="W219" i="23"/>
  <c r="W218" i="23"/>
  <c r="W217" i="23"/>
  <c r="W216" i="23"/>
  <c r="W215" i="23"/>
  <c r="W214" i="23"/>
  <c r="W213" i="23"/>
  <c r="W212" i="23"/>
  <c r="W211" i="23"/>
  <c r="W210" i="23"/>
  <c r="W209" i="23"/>
  <c r="W208" i="23"/>
  <c r="W207" i="23"/>
  <c r="W206" i="23"/>
  <c r="W205" i="23"/>
  <c r="W204" i="23"/>
  <c r="W203" i="23"/>
  <c r="W202" i="23"/>
  <c r="W201" i="23"/>
  <c r="W200" i="23"/>
  <c r="W199" i="23"/>
  <c r="W198" i="23"/>
  <c r="W197" i="23"/>
  <c r="W196" i="23"/>
  <c r="W195" i="23"/>
  <c r="W194" i="23"/>
  <c r="W193" i="23"/>
  <c r="W192" i="23"/>
  <c r="W191" i="23"/>
  <c r="W190" i="23"/>
  <c r="W189" i="23"/>
  <c r="W188" i="23"/>
  <c r="W187" i="23"/>
  <c r="W186" i="23"/>
  <c r="W185" i="23"/>
  <c r="W184" i="23"/>
  <c r="W183" i="23"/>
  <c r="W182" i="23"/>
  <c r="W181" i="23"/>
  <c r="W180" i="23"/>
  <c r="W179" i="23"/>
  <c r="W178" i="23"/>
  <c r="W177" i="23"/>
  <c r="W176" i="23"/>
  <c r="W175" i="23"/>
  <c r="W174" i="23"/>
  <c r="W173" i="23"/>
  <c r="W172" i="23"/>
  <c r="W171" i="23"/>
  <c r="W170" i="23"/>
  <c r="W169" i="23"/>
  <c r="W168" i="23"/>
  <c r="W167" i="23"/>
  <c r="W166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C35" i="22"/>
  <c r="C34" i="22"/>
  <c r="Q1024" i="21"/>
  <c r="Q1023" i="21"/>
  <c r="Q1022" i="21"/>
  <c r="Q1021" i="21"/>
  <c r="Q1020" i="21"/>
  <c r="Q1019" i="21"/>
  <c r="Q1018" i="21"/>
  <c r="Q1017" i="21"/>
  <c r="Q1016" i="21"/>
  <c r="Q1015" i="21"/>
  <c r="Q1014" i="21"/>
  <c r="Q1013" i="21"/>
  <c r="Q1012" i="21"/>
  <c r="Q1011" i="21"/>
  <c r="Q1010" i="21"/>
  <c r="Q1009" i="21"/>
  <c r="Q1008" i="21"/>
  <c r="Q1007" i="21"/>
  <c r="Q1006" i="21"/>
  <c r="Q1005" i="21"/>
  <c r="Q1004" i="21"/>
  <c r="Q1003" i="21"/>
  <c r="Q1002" i="21"/>
  <c r="Q1001" i="21"/>
  <c r="Q1000" i="21"/>
  <c r="Q999" i="21"/>
  <c r="Q998" i="21"/>
  <c r="Q997" i="21"/>
  <c r="Q996" i="21"/>
  <c r="Q995" i="21"/>
  <c r="Q994" i="21"/>
  <c r="Q993" i="21"/>
  <c r="Q992" i="21"/>
  <c r="Q991" i="21"/>
  <c r="Q990" i="21"/>
  <c r="Q989" i="21"/>
  <c r="Q988" i="21"/>
  <c r="Q987" i="21"/>
  <c r="Q986" i="21"/>
  <c r="Q985" i="21"/>
  <c r="Q984" i="21"/>
  <c r="Q983" i="21"/>
  <c r="Q982" i="21"/>
  <c r="Q981" i="21"/>
  <c r="Q980" i="21"/>
  <c r="Q979" i="21"/>
  <c r="Q978" i="21"/>
  <c r="Q977" i="21"/>
  <c r="Q976" i="21"/>
  <c r="Q975" i="21"/>
  <c r="Q974" i="21"/>
  <c r="Q973" i="21"/>
  <c r="Q972" i="21"/>
  <c r="Q971" i="21"/>
  <c r="Q970" i="21"/>
  <c r="Q969" i="21"/>
  <c r="Q968" i="21"/>
  <c r="Q967" i="21"/>
  <c r="Q966" i="21"/>
  <c r="Q965" i="21"/>
  <c r="Q964" i="21"/>
  <c r="Q963" i="21"/>
  <c r="Q962" i="21"/>
  <c r="Q961" i="21"/>
  <c r="Q960" i="21"/>
  <c r="Q959" i="21"/>
  <c r="Q958" i="21"/>
  <c r="Q957" i="21"/>
  <c r="Q956" i="21"/>
  <c r="Q955" i="21"/>
  <c r="Q954" i="21"/>
  <c r="Q953" i="21"/>
  <c r="Q952" i="21"/>
  <c r="Q951" i="21"/>
  <c r="Q950" i="21"/>
  <c r="Q949" i="21"/>
  <c r="Q948" i="21"/>
  <c r="Q947" i="21"/>
  <c r="Q946" i="21"/>
  <c r="Q945" i="21"/>
  <c r="Q944" i="21"/>
  <c r="Q943" i="21"/>
  <c r="Q942" i="21"/>
  <c r="Q941" i="21"/>
  <c r="Q940" i="21"/>
  <c r="Q939" i="21"/>
  <c r="Q938" i="21"/>
  <c r="Q937" i="21"/>
  <c r="Q936" i="21"/>
  <c r="Q935" i="21"/>
  <c r="Q934" i="21"/>
  <c r="Q933" i="21"/>
  <c r="Q932" i="21"/>
  <c r="Q931" i="21"/>
  <c r="Q930" i="21"/>
  <c r="Q929" i="21"/>
  <c r="Q928" i="21"/>
  <c r="Q927" i="21"/>
  <c r="Q926" i="21"/>
  <c r="Q925" i="21"/>
  <c r="Q924" i="21"/>
  <c r="Q923" i="21"/>
  <c r="Q922" i="21"/>
  <c r="Q921" i="21"/>
  <c r="Q920" i="21"/>
  <c r="Q919" i="21"/>
  <c r="Q918" i="21"/>
  <c r="Q917" i="21"/>
  <c r="Q916" i="21"/>
  <c r="Q915" i="21"/>
  <c r="Q914" i="21"/>
  <c r="Q913" i="21"/>
  <c r="Q912" i="21"/>
  <c r="Q911" i="21"/>
  <c r="Q910" i="21"/>
  <c r="Q909" i="21"/>
  <c r="Q908" i="21"/>
  <c r="Q907" i="21"/>
  <c r="Q906" i="21"/>
  <c r="Q905" i="21"/>
  <c r="Q904" i="21"/>
  <c r="Q903" i="21"/>
  <c r="Q902" i="21"/>
  <c r="Q901" i="21"/>
  <c r="Q900" i="21"/>
  <c r="Q899" i="21"/>
  <c r="Q898" i="21"/>
  <c r="Q897" i="21"/>
  <c r="Q896" i="21"/>
  <c r="Q895" i="21"/>
  <c r="Q894" i="21"/>
  <c r="Q893" i="21"/>
  <c r="Q892" i="21"/>
  <c r="Q891" i="21"/>
  <c r="Q890" i="21"/>
  <c r="Q889" i="21"/>
  <c r="Q888" i="21"/>
  <c r="Q887" i="21"/>
  <c r="Q886" i="21"/>
  <c r="Q885" i="21"/>
  <c r="Q884" i="21"/>
  <c r="Q883" i="21"/>
  <c r="Q882" i="21"/>
  <c r="Q881" i="21"/>
  <c r="Q880" i="21"/>
  <c r="Q879" i="21"/>
  <c r="Q878" i="21"/>
  <c r="Q877" i="21"/>
  <c r="Q876" i="21"/>
  <c r="Q875" i="21"/>
  <c r="Q874" i="21"/>
  <c r="Q873" i="21"/>
  <c r="Q872" i="21"/>
  <c r="Q871" i="21"/>
  <c r="Q870" i="21"/>
  <c r="Q869" i="21"/>
  <c r="Q868" i="21"/>
  <c r="Q867" i="21"/>
  <c r="Q866" i="21"/>
  <c r="Q865" i="21"/>
  <c r="Q864" i="21"/>
  <c r="Q863" i="21"/>
  <c r="Q862" i="21"/>
  <c r="Q861" i="21"/>
  <c r="Q860" i="21"/>
  <c r="Q859" i="21"/>
  <c r="Q858" i="21"/>
  <c r="Q857" i="21"/>
  <c r="Q856" i="21"/>
  <c r="Q855" i="21"/>
  <c r="Q854" i="21"/>
  <c r="Q853" i="21"/>
  <c r="Q852" i="21"/>
  <c r="Q851" i="21"/>
  <c r="Q850" i="21"/>
  <c r="Q849" i="21"/>
  <c r="Q848" i="21"/>
  <c r="Q847" i="21"/>
  <c r="Q846" i="21"/>
  <c r="Q845" i="21"/>
  <c r="Q844" i="21"/>
  <c r="Q843" i="21"/>
  <c r="Q842" i="21"/>
  <c r="Q841" i="21"/>
  <c r="Q840" i="21"/>
  <c r="Q839" i="21"/>
  <c r="Q838" i="21"/>
  <c r="Q837" i="21"/>
  <c r="Q836" i="21"/>
  <c r="Q835" i="21"/>
  <c r="Q834" i="21"/>
  <c r="Q833" i="21"/>
  <c r="Q832" i="21"/>
  <c r="Q831" i="21"/>
  <c r="Q830" i="21"/>
  <c r="Q829" i="21"/>
  <c r="Q828" i="21"/>
  <c r="Q827" i="21"/>
  <c r="Q826" i="21"/>
  <c r="Q825" i="21"/>
  <c r="Q824" i="21"/>
  <c r="Q823" i="21"/>
  <c r="Q822" i="21"/>
  <c r="Q821" i="21"/>
  <c r="Q820" i="21"/>
  <c r="Q819" i="21"/>
  <c r="Q818" i="21"/>
  <c r="Q817" i="21"/>
  <c r="Q816" i="21"/>
  <c r="Q815" i="21"/>
  <c r="Q814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3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40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1" i="21"/>
  <c r="Q670" i="21"/>
  <c r="Q669" i="21"/>
  <c r="Q668" i="21"/>
  <c r="Q667" i="21"/>
  <c r="Q666" i="21"/>
  <c r="Q665" i="21"/>
  <c r="Q664" i="21"/>
  <c r="Q663" i="21"/>
  <c r="Q662" i="21"/>
  <c r="Q661" i="21"/>
  <c r="Q660" i="21"/>
  <c r="Q659" i="21"/>
  <c r="Q658" i="21"/>
  <c r="Q657" i="21"/>
  <c r="Q656" i="21"/>
  <c r="Q655" i="21"/>
  <c r="Q654" i="21"/>
  <c r="Q653" i="21"/>
  <c r="Q652" i="21"/>
  <c r="Q651" i="21"/>
  <c r="Q650" i="21"/>
  <c r="Q649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6" i="21"/>
  <c r="Q515" i="21"/>
  <c r="Q514" i="21"/>
  <c r="Q513" i="21"/>
  <c r="Q512" i="21"/>
  <c r="Q511" i="21"/>
  <c r="Q510" i="21"/>
  <c r="Q509" i="21"/>
  <c r="Q508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2" i="21"/>
  <c r="Q491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5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40" i="21"/>
  <c r="Q439" i="21"/>
  <c r="Q438" i="21"/>
  <c r="Q437" i="21"/>
  <c r="Q436" i="21"/>
  <c r="Q435" i="21"/>
  <c r="Q434" i="21"/>
  <c r="Q433" i="21"/>
  <c r="Q432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4" i="21"/>
  <c r="Q393" i="21"/>
  <c r="Q392" i="21"/>
  <c r="Q391" i="21"/>
  <c r="Q390" i="21"/>
  <c r="Q389" i="21"/>
  <c r="Q388" i="21"/>
  <c r="Q387" i="21"/>
  <c r="Q386" i="21"/>
  <c r="Q385" i="21"/>
  <c r="Q384" i="21"/>
  <c r="Q383" i="21"/>
  <c r="Q382" i="21"/>
  <c r="Q381" i="21"/>
  <c r="Q380" i="21"/>
  <c r="Q379" i="21"/>
  <c r="Q378" i="21"/>
  <c r="Q377" i="21"/>
  <c r="Q376" i="21"/>
  <c r="Q375" i="21"/>
  <c r="Q374" i="21"/>
  <c r="Q373" i="21"/>
  <c r="Q372" i="21"/>
  <c r="Q371" i="21"/>
  <c r="Q370" i="21"/>
  <c r="Q369" i="21"/>
  <c r="Q368" i="21"/>
  <c r="Q367" i="21"/>
  <c r="Q366" i="21"/>
  <c r="Q365" i="21"/>
  <c r="Q364" i="21"/>
  <c r="Q363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2" i="21"/>
  <c r="Q341" i="21"/>
  <c r="Q340" i="21"/>
  <c r="Q339" i="21"/>
  <c r="Q338" i="21"/>
  <c r="Q337" i="21"/>
  <c r="Q336" i="21"/>
  <c r="Q335" i="21"/>
  <c r="Q334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C35" i="20"/>
  <c r="C34" i="20"/>
  <c r="C35" i="18"/>
  <c r="C34" i="18"/>
  <c r="G13" i="18"/>
  <c r="H13" i="18" s="1"/>
  <c r="F13" i="18"/>
  <c r="I13" i="18" l="1"/>
  <c r="J13" i="18" l="1"/>
  <c r="K13" i="18" l="1"/>
  <c r="FB14" i="20"/>
  <c r="FB14" i="22"/>
  <c r="L13" i="18" l="1"/>
  <c r="M13" i="18" l="1"/>
  <c r="N13" i="18" l="1"/>
  <c r="O13" i="18" l="1"/>
  <c r="P13" i="18" l="1"/>
  <c r="Q13" i="18" l="1"/>
  <c r="R13" i="18" l="1"/>
  <c r="S13" i="18" l="1"/>
  <c r="T13" i="18" l="1"/>
  <c r="U13" i="18" l="1"/>
  <c r="V13" i="18" l="1"/>
  <c r="W13" i="18" l="1"/>
  <c r="X13" i="18" l="1"/>
  <c r="Y13" i="18" l="1"/>
  <c r="Z13" i="18" l="1"/>
  <c r="AA13" i="18" l="1"/>
  <c r="AB13" i="18" l="1"/>
  <c r="AC13" i="18" l="1"/>
  <c r="AD13" i="18" l="1"/>
  <c r="AE13" i="18" l="1"/>
  <c r="AF13" i="18" l="1"/>
  <c r="AG13" i="18" l="1"/>
  <c r="AH13" i="18" l="1"/>
  <c r="AI13" i="18" l="1"/>
  <c r="AJ13" i="18" l="1"/>
  <c r="AK13" i="18" l="1"/>
  <c r="AL13" i="18" l="1"/>
  <c r="AM13" i="18" l="1"/>
  <c r="AN13" i="18" l="1"/>
  <c r="AO13" i="18" l="1"/>
  <c r="AP13" i="18" l="1"/>
  <c r="AQ13" i="18" l="1"/>
  <c r="AR13" i="18" l="1"/>
  <c r="AS13" i="18" l="1"/>
  <c r="AT13" i="18" l="1"/>
  <c r="AU13" i="18" l="1"/>
  <c r="AV13" i="18" l="1"/>
  <c r="AW13" i="18" l="1"/>
  <c r="AX13" i="18" l="1"/>
  <c r="AY13" i="18" l="1"/>
  <c r="AZ13" i="18" l="1"/>
  <c r="BA13" i="18" l="1"/>
  <c r="BB13" i="18" l="1"/>
  <c r="BC13" i="18" l="1"/>
  <c r="BD13" i="18" l="1"/>
  <c r="BE13" i="18" l="1"/>
  <c r="BF13" i="18" l="1"/>
  <c r="BG13" i="18" l="1"/>
  <c r="BH13" i="18" l="1"/>
  <c r="BI13" i="18" l="1"/>
  <c r="BJ13" i="18" l="1"/>
  <c r="BK13" i="18" l="1"/>
  <c r="BL13" i="18" l="1"/>
  <c r="BM13" i="18" l="1"/>
  <c r="BN13" i="18" l="1"/>
  <c r="BO13" i="18" l="1"/>
  <c r="BP13" i="18" l="1"/>
  <c r="BQ13" i="18" l="1"/>
  <c r="BR13" i="18" l="1"/>
  <c r="BS13" i="18" l="1"/>
  <c r="BT13" i="18" l="1"/>
  <c r="BU13" i="18" l="1"/>
  <c r="BV13" i="18" l="1"/>
  <c r="BW13" i="18" l="1"/>
  <c r="BX13" i="18" l="1"/>
  <c r="BY13" i="18" l="1"/>
  <c r="BZ13" i="18" l="1"/>
  <c r="CA13" i="18" l="1"/>
  <c r="CB13" i="18" l="1"/>
  <c r="CC13" i="18" l="1"/>
  <c r="CD13" i="18" l="1"/>
  <c r="CE13" i="18" l="1"/>
  <c r="CF13" i="18" l="1"/>
  <c r="CG13" i="18" l="1"/>
  <c r="CH13" i="18" l="1"/>
  <c r="CI13" i="18" l="1"/>
  <c r="CJ13" i="18" l="1"/>
  <c r="CK13" i="18" l="1"/>
  <c r="CL13" i="18" l="1"/>
  <c r="CM13" i="18" l="1"/>
  <c r="CN13" i="18" l="1"/>
  <c r="CO13" i="18" l="1"/>
  <c r="CP13" i="18" l="1"/>
  <c r="CQ13" i="18" l="1"/>
  <c r="CR13" i="18" l="1"/>
  <c r="CS13" i="18" l="1"/>
  <c r="CT13" i="18" l="1"/>
  <c r="CU13" i="18" l="1"/>
  <c r="CV13" i="18" l="1"/>
  <c r="CW13" i="18" l="1"/>
  <c r="CX13" i="18" l="1"/>
  <c r="CY13" i="18" l="1"/>
  <c r="CZ13" i="18" l="1"/>
  <c r="DA13" i="18" l="1"/>
  <c r="DB13" i="18" l="1"/>
  <c r="DC13" i="18" l="1"/>
  <c r="DD13" i="18" l="1"/>
  <c r="DE13" i="18" l="1"/>
  <c r="DF13" i="18" l="1"/>
  <c r="DG13" i="18" l="1"/>
  <c r="DH13" i="18" l="1"/>
  <c r="DI13" i="18" l="1"/>
  <c r="DJ13" i="18" l="1"/>
  <c r="DK13" i="18" l="1"/>
  <c r="DL13" i="18" l="1"/>
  <c r="DM13" i="18" l="1"/>
  <c r="DN13" i="18" l="1"/>
  <c r="DO13" i="18" l="1"/>
  <c r="DP13" i="18" l="1"/>
  <c r="DQ13" i="18" l="1"/>
  <c r="DR13" i="18" l="1"/>
  <c r="DS13" i="18" l="1"/>
  <c r="DT13" i="18" l="1"/>
  <c r="DU13" i="18" l="1"/>
  <c r="DV13" i="18" l="1"/>
  <c r="DW13" i="18" l="1"/>
  <c r="DX13" i="18" l="1"/>
  <c r="DY13" i="18" l="1"/>
  <c r="DZ13" i="18" l="1"/>
  <c r="EA13" i="18" l="1"/>
  <c r="EB13" i="18" l="1"/>
  <c r="EC13" i="18" l="1"/>
  <c r="ED13" i="18" l="1"/>
  <c r="EE13" i="18" l="1"/>
  <c r="EF13" i="18" l="1"/>
  <c r="EG13" i="18" l="1"/>
  <c r="EH13" i="18" l="1"/>
  <c r="EI13" i="18" l="1"/>
  <c r="EJ13" i="18" l="1"/>
  <c r="EK13" i="18" l="1"/>
  <c r="EL13" i="18" l="1"/>
  <c r="EM13" i="18" l="1"/>
  <c r="EN13" i="18" l="1"/>
  <c r="EO13" i="18" l="1"/>
  <c r="EP13" i="18" l="1"/>
  <c r="EQ13" i="18" l="1"/>
  <c r="ER13" i="18" l="1"/>
  <c r="ES13" i="18" l="1"/>
  <c r="ET13" i="18" l="1"/>
  <c r="EU13" i="18" l="1"/>
  <c r="EV13" i="18" l="1"/>
  <c r="EW13" i="18" l="1"/>
  <c r="EX13" i="18" l="1"/>
  <c r="EY13" i="18" l="1"/>
  <c r="EZ13" i="18" l="1"/>
  <c r="FA13" i="18" l="1"/>
  <c r="A23" i="6" l="1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I38" i="6" s="1"/>
  <c r="B38" i="6"/>
  <c r="C38" i="6"/>
  <c r="D38" i="6"/>
  <c r="E38" i="6"/>
  <c r="A39" i="6"/>
  <c r="CW39" i="6" s="1"/>
  <c r="B39" i="6"/>
  <c r="C39" i="6"/>
  <c r="D39" i="6"/>
  <c r="E39" i="6"/>
  <c r="A40" i="6"/>
  <c r="AK40" i="6" s="1"/>
  <c r="B40" i="6"/>
  <c r="C40" i="6"/>
  <c r="D40" i="6"/>
  <c r="E40" i="6"/>
  <c r="A41" i="6"/>
  <c r="I41" i="6" s="1"/>
  <c r="B41" i="6"/>
  <c r="C41" i="6"/>
  <c r="D41" i="6"/>
  <c r="E41" i="6"/>
  <c r="M41" i="6"/>
  <c r="U41" i="6"/>
  <c r="AC41" i="6"/>
  <c r="AK41" i="6"/>
  <c r="AS41" i="6"/>
  <c r="BA41" i="6"/>
  <c r="BQ41" i="6"/>
  <c r="BY41" i="6"/>
  <c r="CG41" i="6"/>
  <c r="CO41" i="6"/>
  <c r="CW41" i="6"/>
  <c r="DE41" i="6"/>
  <c r="DM41" i="6"/>
  <c r="DU41" i="6"/>
  <c r="EC41" i="6"/>
  <c r="EK41" i="6"/>
  <c r="ES41" i="6"/>
  <c r="A42" i="6"/>
  <c r="F42" i="6" s="1"/>
  <c r="B42" i="6"/>
  <c r="C42" i="6"/>
  <c r="D42" i="6"/>
  <c r="E42" i="6"/>
  <c r="G42" i="6"/>
  <c r="I42" i="6"/>
  <c r="K42" i="6"/>
  <c r="M42" i="6"/>
  <c r="O42" i="6"/>
  <c r="Q42" i="6"/>
  <c r="U42" i="6"/>
  <c r="W42" i="6"/>
  <c r="Y42" i="6"/>
  <c r="AA42" i="6"/>
  <c r="AC42" i="6"/>
  <c r="AE42" i="6"/>
  <c r="AG42" i="6"/>
  <c r="AI42" i="6"/>
  <c r="AK42" i="6"/>
  <c r="AM42" i="6"/>
  <c r="AO42" i="6"/>
  <c r="AS42" i="6"/>
  <c r="AU42" i="6"/>
  <c r="AW42" i="6"/>
  <c r="AY42" i="6"/>
  <c r="BA42" i="6"/>
  <c r="BC42" i="6"/>
  <c r="BE42" i="6"/>
  <c r="BG42" i="6"/>
  <c r="BI42" i="6"/>
  <c r="BK42" i="6"/>
  <c r="BM42" i="6"/>
  <c r="BQ42" i="6"/>
  <c r="BS42" i="6"/>
  <c r="BU42" i="6"/>
  <c r="BW42" i="6"/>
  <c r="BY42" i="6"/>
  <c r="CA42" i="6"/>
  <c r="CC42" i="6"/>
  <c r="CE42" i="6"/>
  <c r="CG42" i="6"/>
  <c r="CI42" i="6"/>
  <c r="CK42" i="6"/>
  <c r="CO42" i="6"/>
  <c r="CQ42" i="6"/>
  <c r="CS42" i="6"/>
  <c r="CU42" i="6"/>
  <c r="CW42" i="6"/>
  <c r="CY42" i="6"/>
  <c r="DA42" i="6"/>
  <c r="DC42" i="6"/>
  <c r="DE42" i="6"/>
  <c r="DG42" i="6"/>
  <c r="DI42" i="6"/>
  <c r="DM42" i="6"/>
  <c r="DO42" i="6"/>
  <c r="DQ42" i="6"/>
  <c r="DS42" i="6"/>
  <c r="DU42" i="6"/>
  <c r="DW42" i="6"/>
  <c r="DY42" i="6"/>
  <c r="EA42" i="6"/>
  <c r="EC42" i="6"/>
  <c r="EE42" i="6"/>
  <c r="EG42" i="6"/>
  <c r="EK42" i="6"/>
  <c r="EM42" i="6"/>
  <c r="EO42" i="6"/>
  <c r="EQ42" i="6"/>
  <c r="ES42" i="6"/>
  <c r="EU42" i="6"/>
  <c r="EW42" i="6"/>
  <c r="EY42" i="6"/>
  <c r="FA42" i="6"/>
  <c r="A43" i="6"/>
  <c r="AK43" i="6" s="1"/>
  <c r="B43" i="6"/>
  <c r="C43" i="6"/>
  <c r="D43" i="6"/>
  <c r="E43" i="6"/>
  <c r="BQ43" i="6"/>
  <c r="CW43" i="6"/>
  <c r="DM43" i="6"/>
  <c r="EC43" i="6"/>
  <c r="ES43" i="6"/>
  <c r="A44" i="6"/>
  <c r="AW44" i="6" s="1"/>
  <c r="B44" i="6"/>
  <c r="C44" i="6"/>
  <c r="D44" i="6"/>
  <c r="E44" i="6"/>
  <c r="M44" i="6"/>
  <c r="Q44" i="6"/>
  <c r="U44" i="6"/>
  <c r="Y44" i="6"/>
  <c r="AC44" i="6"/>
  <c r="AG44" i="6"/>
  <c r="AK44" i="6"/>
  <c r="BA44" i="6"/>
  <c r="BE44" i="6"/>
  <c r="BI44" i="6"/>
  <c r="BM44" i="6"/>
  <c r="BQ44" i="6"/>
  <c r="BU44" i="6"/>
  <c r="BY44" i="6"/>
  <c r="CC44" i="6"/>
  <c r="CG44" i="6"/>
  <c r="CK44" i="6"/>
  <c r="CS44" i="6"/>
  <c r="CW44" i="6"/>
  <c r="DA44" i="6"/>
  <c r="DE44" i="6"/>
  <c r="DI44" i="6"/>
  <c r="DM44" i="6"/>
  <c r="DQ44" i="6"/>
  <c r="DU44" i="6"/>
  <c r="DY44" i="6"/>
  <c r="EC44" i="6"/>
  <c r="EG44" i="6"/>
  <c r="EO44" i="6"/>
  <c r="ES44" i="6"/>
  <c r="EW44" i="6"/>
  <c r="FA44" i="6"/>
  <c r="A45" i="6"/>
  <c r="BI45" i="6" s="1"/>
  <c r="B45" i="6"/>
  <c r="C45" i="6"/>
  <c r="D45" i="6"/>
  <c r="E45" i="6"/>
  <c r="CG45" i="6"/>
  <c r="CS45" i="6"/>
  <c r="DQ45" i="6"/>
  <c r="A46" i="6"/>
  <c r="I46" i="6" s="1"/>
  <c r="B46" i="6"/>
  <c r="C46" i="6"/>
  <c r="D46" i="6"/>
  <c r="E46" i="6"/>
  <c r="K46" i="6"/>
  <c r="M46" i="6"/>
  <c r="O46" i="6"/>
  <c r="Q46" i="6"/>
  <c r="S46" i="6"/>
  <c r="U46" i="6"/>
  <c r="AI46" i="6"/>
  <c r="AK46" i="6"/>
  <c r="AM46" i="6"/>
  <c r="AO46" i="6"/>
  <c r="AQ46" i="6"/>
  <c r="AS46" i="6"/>
  <c r="BG46" i="6"/>
  <c r="BI46" i="6"/>
  <c r="BK46" i="6"/>
  <c r="BM46" i="6"/>
  <c r="BO46" i="6"/>
  <c r="BQ46" i="6"/>
  <c r="CE46" i="6"/>
  <c r="CG46" i="6"/>
  <c r="CI46" i="6"/>
  <c r="CK46" i="6"/>
  <c r="CM46" i="6"/>
  <c r="CO46" i="6"/>
  <c r="DC46" i="6"/>
  <c r="DE46" i="6"/>
  <c r="DG46" i="6"/>
  <c r="DI46" i="6"/>
  <c r="DK46" i="6"/>
  <c r="DM46" i="6"/>
  <c r="EA46" i="6"/>
  <c r="EC46" i="6"/>
  <c r="EE46" i="6"/>
  <c r="EG46" i="6"/>
  <c r="EI46" i="6"/>
  <c r="EK46" i="6"/>
  <c r="EY46" i="6"/>
  <c r="FA46" i="6"/>
  <c r="A47" i="6"/>
  <c r="Y47" i="6" s="1"/>
  <c r="B47" i="6"/>
  <c r="C47" i="6"/>
  <c r="D47" i="6"/>
  <c r="E47" i="6"/>
  <c r="AC47" i="6"/>
  <c r="AG47" i="6"/>
  <c r="AK47" i="6"/>
  <c r="BY47" i="6"/>
  <c r="CC47" i="6"/>
  <c r="DU47" i="6"/>
  <c r="DY47" i="6"/>
  <c r="EC47" i="6"/>
  <c r="A48" i="6"/>
  <c r="Y48" i="6" s="1"/>
  <c r="B48" i="6"/>
  <c r="C48" i="6"/>
  <c r="D48" i="6"/>
  <c r="E48" i="6"/>
  <c r="G48" i="6"/>
  <c r="I48" i="6"/>
  <c r="K48" i="6"/>
  <c r="M48" i="6"/>
  <c r="O48" i="6"/>
  <c r="U48" i="6"/>
  <c r="AA48" i="6"/>
  <c r="AC48" i="6"/>
  <c r="AE48" i="6"/>
  <c r="AG48" i="6"/>
  <c r="AI48" i="6"/>
  <c r="AK48" i="6"/>
  <c r="AM48" i="6"/>
  <c r="AO48" i="6"/>
  <c r="AQ48" i="6"/>
  <c r="AS48" i="6"/>
  <c r="AW48" i="6"/>
  <c r="AY48" i="6"/>
  <c r="BA48" i="6"/>
  <c r="BC48" i="6"/>
  <c r="BE48" i="6"/>
  <c r="BG48" i="6"/>
  <c r="BI48" i="6"/>
  <c r="BK48" i="6"/>
  <c r="BM48" i="6"/>
  <c r="BO48" i="6"/>
  <c r="BQ48" i="6"/>
  <c r="BU48" i="6"/>
  <c r="BW48" i="6"/>
  <c r="BY48" i="6"/>
  <c r="CA48" i="6"/>
  <c r="CC48" i="6"/>
  <c r="CE48" i="6"/>
  <c r="CG48" i="6"/>
  <c r="CI48" i="6"/>
  <c r="CK48" i="6"/>
  <c r="CM48" i="6"/>
  <c r="CO48" i="6"/>
  <c r="CS48" i="6"/>
  <c r="CU48" i="6"/>
  <c r="CW48" i="6"/>
  <c r="CY48" i="6"/>
  <c r="DA48" i="6"/>
  <c r="DC48" i="6"/>
  <c r="DE48" i="6"/>
  <c r="DG48" i="6"/>
  <c r="DI48" i="6"/>
  <c r="DK48" i="6"/>
  <c r="DM48" i="6"/>
  <c r="DO48" i="6"/>
  <c r="DQ48" i="6"/>
  <c r="DS48" i="6"/>
  <c r="DU48" i="6"/>
  <c r="DW48" i="6"/>
  <c r="DY48" i="6"/>
  <c r="EA48" i="6"/>
  <c r="EC48" i="6"/>
  <c r="EE48" i="6"/>
  <c r="EG48" i="6"/>
  <c r="EI48" i="6"/>
  <c r="EK48" i="6"/>
  <c r="EM48" i="6"/>
  <c r="EO48" i="6"/>
  <c r="EQ48" i="6"/>
  <c r="ES48" i="6"/>
  <c r="EU48" i="6"/>
  <c r="EW48" i="6"/>
  <c r="EY48" i="6"/>
  <c r="FA48" i="6"/>
  <c r="A49" i="6"/>
  <c r="I49" i="6" s="1"/>
  <c r="B49" i="6"/>
  <c r="C49" i="6"/>
  <c r="D49" i="6"/>
  <c r="E49" i="6"/>
  <c r="Y49" i="6"/>
  <c r="AC49" i="6"/>
  <c r="AK49" i="6"/>
  <c r="AO49" i="6"/>
  <c r="AS49" i="6"/>
  <c r="AW49" i="6"/>
  <c r="BA49" i="6"/>
  <c r="BY49" i="6"/>
  <c r="CC49" i="6"/>
  <c r="CG49" i="6"/>
  <c r="CK49" i="6"/>
  <c r="CO49" i="6"/>
  <c r="CS49" i="6"/>
  <c r="CW49" i="6"/>
  <c r="DU49" i="6"/>
  <c r="DY49" i="6"/>
  <c r="EC49" i="6"/>
  <c r="EG49" i="6"/>
  <c r="EK49" i="6"/>
  <c r="EO49" i="6"/>
  <c r="ES49" i="6"/>
  <c r="A50" i="6"/>
  <c r="B50" i="6"/>
  <c r="C50" i="6"/>
  <c r="D50" i="6"/>
  <c r="E50" i="6"/>
  <c r="O50" i="6"/>
  <c r="AG50" i="6"/>
  <c r="AY50" i="6"/>
  <c r="BQ50" i="6"/>
  <c r="CI50" i="6"/>
  <c r="DA50" i="6"/>
  <c r="DS50" i="6"/>
  <c r="EK50" i="6"/>
  <c r="A51" i="6"/>
  <c r="BI51" i="6" s="1"/>
  <c r="B51" i="6"/>
  <c r="C51" i="6"/>
  <c r="D51" i="6"/>
  <c r="E51" i="6"/>
  <c r="A52" i="6"/>
  <c r="BQ52" i="6" s="1"/>
  <c r="B52" i="6"/>
  <c r="C52" i="6"/>
  <c r="D52" i="6"/>
  <c r="E52" i="6"/>
  <c r="CI52" i="6"/>
  <c r="DA52" i="6"/>
  <c r="DS52" i="6"/>
  <c r="A53" i="6"/>
  <c r="CS53" i="6" s="1"/>
  <c r="B53" i="6"/>
  <c r="C53" i="6"/>
  <c r="D53" i="6"/>
  <c r="E53" i="6"/>
  <c r="EC53" i="6"/>
  <c r="A54" i="6"/>
  <c r="AA54" i="6" s="1"/>
  <c r="B54" i="6"/>
  <c r="C54" i="6"/>
  <c r="D54" i="6"/>
  <c r="E54" i="6"/>
  <c r="CE54" i="6"/>
  <c r="CM54" i="6"/>
  <c r="A55" i="6"/>
  <c r="B55" i="6"/>
  <c r="C55" i="6"/>
  <c r="D55" i="6"/>
  <c r="E55" i="6"/>
  <c r="M55" i="6"/>
  <c r="AG55" i="6"/>
  <c r="AW55" i="6"/>
  <c r="BQ55" i="6"/>
  <c r="CG55" i="6"/>
  <c r="DA55" i="6"/>
  <c r="DQ55" i="6"/>
  <c r="EC55" i="6"/>
  <c r="EO55" i="6"/>
  <c r="FA55" i="6"/>
  <c r="A56" i="6"/>
  <c r="AS56" i="6" s="1"/>
  <c r="B56" i="6"/>
  <c r="C56" i="6"/>
  <c r="D56" i="6"/>
  <c r="E56" i="6"/>
  <c r="AY56" i="6"/>
  <c r="DS56" i="6"/>
  <c r="A57" i="6"/>
  <c r="B57" i="6"/>
  <c r="C57" i="6"/>
  <c r="D57" i="6"/>
  <c r="E57" i="6"/>
  <c r="M57" i="6"/>
  <c r="AG57" i="6"/>
  <c r="BM57" i="6"/>
  <c r="BY57" i="6"/>
  <c r="CW57" i="6"/>
  <c r="DI57" i="6"/>
  <c r="EG57" i="6"/>
  <c r="ES57" i="6"/>
  <c r="A58" i="6"/>
  <c r="AS58" i="6" s="1"/>
  <c r="B58" i="6"/>
  <c r="C58" i="6"/>
  <c r="D58" i="6"/>
  <c r="E58" i="6"/>
  <c r="A59" i="6"/>
  <c r="M59" i="6" s="1"/>
  <c r="B59" i="6"/>
  <c r="C59" i="6"/>
  <c r="D59" i="6"/>
  <c r="E59" i="6"/>
  <c r="Y59" i="6"/>
  <c r="AK59" i="6"/>
  <c r="AW59" i="6"/>
  <c r="BI59" i="6"/>
  <c r="BU59" i="6"/>
  <c r="CG59" i="6"/>
  <c r="CM59" i="6"/>
  <c r="DW59" i="6"/>
  <c r="EC59" i="6"/>
  <c r="EI59" i="6"/>
  <c r="EO59" i="6"/>
  <c r="EU59" i="6"/>
  <c r="FA59" i="6"/>
  <c r="A60" i="6"/>
  <c r="DM60" i="6" s="1"/>
  <c r="B60" i="6"/>
  <c r="C60" i="6"/>
  <c r="D60" i="6"/>
  <c r="E60" i="6"/>
  <c r="A61" i="6"/>
  <c r="B61" i="6"/>
  <c r="C61" i="6"/>
  <c r="D61" i="6"/>
  <c r="E61" i="6"/>
  <c r="AE61" i="6"/>
  <c r="CG61" i="6"/>
  <c r="A23" i="9"/>
  <c r="B23" i="9"/>
  <c r="C23" i="9"/>
  <c r="D23" i="9"/>
  <c r="E23" i="9"/>
  <c r="A24" i="9"/>
  <c r="B24" i="9"/>
  <c r="C24" i="9"/>
  <c r="D24" i="9"/>
  <c r="E24" i="9"/>
  <c r="A25" i="9"/>
  <c r="B25" i="9"/>
  <c r="C25" i="9"/>
  <c r="D25" i="9"/>
  <c r="E25" i="9"/>
  <c r="A26" i="9"/>
  <c r="B26" i="9"/>
  <c r="C26" i="9"/>
  <c r="D26" i="9"/>
  <c r="E26" i="9"/>
  <c r="A27" i="9"/>
  <c r="B27" i="9"/>
  <c r="C27" i="9"/>
  <c r="D27" i="9"/>
  <c r="E27" i="9"/>
  <c r="A28" i="9"/>
  <c r="B28" i="9"/>
  <c r="C28" i="9"/>
  <c r="D28" i="9"/>
  <c r="E28" i="9"/>
  <c r="A29" i="9"/>
  <c r="B29" i="9"/>
  <c r="C29" i="9"/>
  <c r="D29" i="9"/>
  <c r="E29" i="9"/>
  <c r="A30" i="9"/>
  <c r="B30" i="9"/>
  <c r="C30" i="9"/>
  <c r="D30" i="9"/>
  <c r="E30" i="9"/>
  <c r="A31" i="9"/>
  <c r="B31" i="9"/>
  <c r="C31" i="9"/>
  <c r="D31" i="9"/>
  <c r="E31" i="9"/>
  <c r="A32" i="9"/>
  <c r="B32" i="9"/>
  <c r="C32" i="9"/>
  <c r="D32" i="9"/>
  <c r="E32" i="9"/>
  <c r="A33" i="9"/>
  <c r="B33" i="9"/>
  <c r="C33" i="9"/>
  <c r="D33" i="9"/>
  <c r="E33" i="9"/>
  <c r="A34" i="9"/>
  <c r="B34" i="9"/>
  <c r="C34" i="9"/>
  <c r="D34" i="9"/>
  <c r="E34" i="9"/>
  <c r="A35" i="9"/>
  <c r="B35" i="9"/>
  <c r="C35" i="9"/>
  <c r="D35" i="9"/>
  <c r="E35" i="9"/>
  <c r="A36" i="9"/>
  <c r="B36" i="9"/>
  <c r="C36" i="9"/>
  <c r="D36" i="9"/>
  <c r="E36" i="9"/>
  <c r="A37" i="9"/>
  <c r="B37" i="9"/>
  <c r="C37" i="9"/>
  <c r="D37" i="9"/>
  <c r="E37" i="9"/>
  <c r="A38" i="9"/>
  <c r="B38" i="9"/>
  <c r="C38" i="9"/>
  <c r="D38" i="9"/>
  <c r="E38" i="9"/>
  <c r="A39" i="9"/>
  <c r="B39" i="9"/>
  <c r="C39" i="9"/>
  <c r="D39" i="9"/>
  <c r="E39" i="9"/>
  <c r="A40" i="9"/>
  <c r="B40" i="9"/>
  <c r="C40" i="9"/>
  <c r="D40" i="9"/>
  <c r="E40" i="9"/>
  <c r="A41" i="9"/>
  <c r="B41" i="9"/>
  <c r="C41" i="9"/>
  <c r="D41" i="9"/>
  <c r="E41" i="9"/>
  <c r="A42" i="9"/>
  <c r="CW42" i="9" s="1"/>
  <c r="B42" i="9"/>
  <c r="C42" i="9"/>
  <c r="D42" i="9"/>
  <c r="E42" i="9"/>
  <c r="A43" i="9"/>
  <c r="B43" i="9"/>
  <c r="C43" i="9"/>
  <c r="D43" i="9"/>
  <c r="E43" i="9"/>
  <c r="A44" i="9"/>
  <c r="BS44" i="9" s="1"/>
  <c r="B44" i="9"/>
  <c r="C44" i="9"/>
  <c r="D44" i="9"/>
  <c r="E44" i="9"/>
  <c r="A45" i="9"/>
  <c r="H45" i="9" s="1"/>
  <c r="B45" i="9"/>
  <c r="C45" i="9"/>
  <c r="D45" i="9"/>
  <c r="E45" i="9"/>
  <c r="J45" i="9"/>
  <c r="P45" i="9"/>
  <c r="AB45" i="9"/>
  <c r="AN45" i="9"/>
  <c r="AT45" i="9"/>
  <c r="AZ45" i="9"/>
  <c r="BL45" i="9"/>
  <c r="BX45" i="9"/>
  <c r="CD45" i="9"/>
  <c r="CJ45" i="9"/>
  <c r="CV45" i="9"/>
  <c r="DH45" i="9"/>
  <c r="DN45" i="9"/>
  <c r="DT45" i="9"/>
  <c r="EF45" i="9"/>
  <c r="EO45" i="9"/>
  <c r="ER45" i="9"/>
  <c r="EU45" i="9"/>
  <c r="EX45" i="9"/>
  <c r="FA45" i="9"/>
  <c r="A46" i="9"/>
  <c r="BQ46" i="9" s="1"/>
  <c r="B46" i="9"/>
  <c r="C46" i="9"/>
  <c r="D46" i="9"/>
  <c r="E46" i="9"/>
  <c r="DA46" i="9"/>
  <c r="EK46" i="9"/>
  <c r="A47" i="9"/>
  <c r="J47" i="9" s="1"/>
  <c r="B47" i="9"/>
  <c r="C47" i="9"/>
  <c r="D47" i="9"/>
  <c r="E47" i="9"/>
  <c r="S47" i="9"/>
  <c r="AB47" i="9"/>
  <c r="BR47" i="9"/>
  <c r="CA47" i="9"/>
  <c r="CJ47" i="9"/>
  <c r="DW47" i="9"/>
  <c r="EF47" i="9"/>
  <c r="EO47" i="9"/>
  <c r="A48" i="9"/>
  <c r="AW48" i="9" s="1"/>
  <c r="B48" i="9"/>
  <c r="C48" i="9"/>
  <c r="D48" i="9"/>
  <c r="E48" i="9"/>
  <c r="I48" i="9"/>
  <c r="M48" i="9"/>
  <c r="Q48" i="9"/>
  <c r="U48" i="9"/>
  <c r="Y48" i="9"/>
  <c r="AK48" i="9"/>
  <c r="BA48" i="9"/>
  <c r="BE48" i="9"/>
  <c r="BI48" i="9"/>
  <c r="BM48" i="9"/>
  <c r="BQ48" i="9"/>
  <c r="BU48" i="9"/>
  <c r="CG48" i="9"/>
  <c r="CS48" i="9"/>
  <c r="CW48" i="9"/>
  <c r="DA48" i="9"/>
  <c r="DE48" i="9"/>
  <c r="DI48" i="9"/>
  <c r="DM48" i="9"/>
  <c r="DQ48" i="9"/>
  <c r="EC48" i="9"/>
  <c r="EO48" i="9"/>
  <c r="ES48" i="9"/>
  <c r="EW48" i="9"/>
  <c r="FA48" i="9"/>
  <c r="A49" i="9"/>
  <c r="CV49" i="9" s="1"/>
  <c r="B49" i="9"/>
  <c r="C49" i="9"/>
  <c r="D49" i="9"/>
  <c r="E49" i="9"/>
  <c r="DW49" i="9"/>
  <c r="EX49" i="9"/>
  <c r="A50" i="9"/>
  <c r="AK50" i="9" s="1"/>
  <c r="B50" i="9"/>
  <c r="C50" i="9"/>
  <c r="D50" i="9"/>
  <c r="E50" i="9"/>
  <c r="AW50" i="9"/>
  <c r="DK50" i="9"/>
  <c r="DW50" i="9"/>
  <c r="A51" i="9"/>
  <c r="CG51" i="9" s="1"/>
  <c r="B51" i="9"/>
  <c r="C51" i="9"/>
  <c r="D51" i="9"/>
  <c r="E51" i="9"/>
  <c r="M51" i="9"/>
  <c r="U51" i="9"/>
  <c r="AC51" i="9"/>
  <c r="AK51" i="9"/>
  <c r="BI51" i="9"/>
  <c r="CO51" i="9"/>
  <c r="CW51" i="9"/>
  <c r="DE51" i="9"/>
  <c r="DM51" i="9"/>
  <c r="DU51" i="9"/>
  <c r="EC51" i="9"/>
  <c r="EQ51" i="9"/>
  <c r="A52" i="9"/>
  <c r="S52" i="9" s="1"/>
  <c r="B52" i="9"/>
  <c r="C52" i="9"/>
  <c r="D52" i="9"/>
  <c r="E52" i="9"/>
  <c r="I52" i="9"/>
  <c r="U52" i="9"/>
  <c r="Y52" i="9"/>
  <c r="AC52" i="9"/>
  <c r="AG52" i="9"/>
  <c r="AS52" i="9"/>
  <c r="AW52" i="9"/>
  <c r="BA52" i="9"/>
  <c r="BC52" i="9"/>
  <c r="BE52" i="9"/>
  <c r="BK52" i="9"/>
  <c r="BQ52" i="9"/>
  <c r="BS52" i="9"/>
  <c r="BU52" i="9"/>
  <c r="BW52" i="9"/>
  <c r="BY52" i="9"/>
  <c r="CA52" i="9"/>
  <c r="CC52" i="9"/>
  <c r="CE52" i="9"/>
  <c r="CG52" i="9"/>
  <c r="CI52" i="9"/>
  <c r="CK52" i="9"/>
  <c r="CO52" i="9"/>
  <c r="CQ52" i="9"/>
  <c r="CS52" i="9"/>
  <c r="CU52" i="9"/>
  <c r="CW52" i="9"/>
  <c r="CY52" i="9"/>
  <c r="DA52" i="9"/>
  <c r="DC52" i="9"/>
  <c r="DE52" i="9"/>
  <c r="DG52" i="9"/>
  <c r="DI52" i="9"/>
  <c r="DM52" i="9"/>
  <c r="DO52" i="9"/>
  <c r="DQ52" i="9"/>
  <c r="DS52" i="9"/>
  <c r="DU52" i="9"/>
  <c r="DW52" i="9"/>
  <c r="DY52" i="9"/>
  <c r="EA52" i="9"/>
  <c r="EC52" i="9"/>
  <c r="EE52" i="9"/>
  <c r="EG52" i="9"/>
  <c r="EK52" i="9"/>
  <c r="EM52" i="9"/>
  <c r="EO52" i="9"/>
  <c r="EQ52" i="9"/>
  <c r="ES52" i="9"/>
  <c r="EU52" i="9"/>
  <c r="EW52" i="9"/>
  <c r="EY52" i="9"/>
  <c r="FA52" i="9"/>
  <c r="A53" i="9"/>
  <c r="B53" i="9"/>
  <c r="C53" i="9"/>
  <c r="D53" i="9"/>
  <c r="E53" i="9"/>
  <c r="A54" i="9"/>
  <c r="CQ54" i="9" s="1"/>
  <c r="B54" i="9"/>
  <c r="C54" i="9"/>
  <c r="D54" i="9"/>
  <c r="E54" i="9"/>
  <c r="A55" i="9"/>
  <c r="B55" i="9"/>
  <c r="C55" i="9"/>
  <c r="D55" i="9"/>
  <c r="E55" i="9"/>
  <c r="A56" i="9"/>
  <c r="L56" i="9" s="1"/>
  <c r="B56" i="9"/>
  <c r="C56" i="9"/>
  <c r="D56" i="9"/>
  <c r="E56" i="9"/>
  <c r="F56" i="9"/>
  <c r="G56" i="9"/>
  <c r="J56" i="9"/>
  <c r="M56" i="9"/>
  <c r="N56" i="9"/>
  <c r="O56" i="9"/>
  <c r="P56" i="9"/>
  <c r="Q56" i="9"/>
  <c r="R56" i="9"/>
  <c r="S56" i="9"/>
  <c r="V56" i="9"/>
  <c r="W56" i="9"/>
  <c r="Y56" i="9"/>
  <c r="Z56" i="9"/>
  <c r="AA56" i="9"/>
  <c r="AB56" i="9"/>
  <c r="AC56" i="9"/>
  <c r="AD56" i="9"/>
  <c r="AE56" i="9"/>
  <c r="AF56" i="9"/>
  <c r="AG56" i="9"/>
  <c r="AH56" i="9"/>
  <c r="AI56" i="9"/>
  <c r="AK56" i="9"/>
  <c r="AL56" i="9"/>
  <c r="AM56" i="9"/>
  <c r="AN56" i="9"/>
  <c r="AO56" i="9"/>
  <c r="AP56" i="9"/>
  <c r="AQ56" i="9"/>
  <c r="AR56" i="9"/>
  <c r="AS56" i="9"/>
  <c r="AT56" i="9"/>
  <c r="AU56" i="9"/>
  <c r="AW56" i="9"/>
  <c r="AX56" i="9"/>
  <c r="AY56" i="9"/>
  <c r="AZ56" i="9"/>
  <c r="BA56" i="9"/>
  <c r="BB56" i="9"/>
  <c r="BC56" i="9"/>
  <c r="BD56" i="9"/>
  <c r="BE56" i="9"/>
  <c r="BF56" i="9"/>
  <c r="BG56" i="9"/>
  <c r="BI56" i="9"/>
  <c r="BJ56" i="9"/>
  <c r="BK56" i="9"/>
  <c r="BL56" i="9"/>
  <c r="BM56" i="9"/>
  <c r="BN56" i="9"/>
  <c r="BO56" i="9"/>
  <c r="BP56" i="9"/>
  <c r="BQ56" i="9"/>
  <c r="BR56" i="9"/>
  <c r="BS56" i="9"/>
  <c r="BU56" i="9"/>
  <c r="BV56" i="9"/>
  <c r="BW56" i="9"/>
  <c r="BX56" i="9"/>
  <c r="BY56" i="9"/>
  <c r="BZ56" i="9"/>
  <c r="CA56" i="9"/>
  <c r="CB56" i="9"/>
  <c r="CC56" i="9"/>
  <c r="CD56" i="9"/>
  <c r="CE56" i="9"/>
  <c r="CG56" i="9"/>
  <c r="CH56" i="9"/>
  <c r="CI56" i="9"/>
  <c r="CJ56" i="9"/>
  <c r="CK56" i="9"/>
  <c r="CL56" i="9"/>
  <c r="CM56" i="9"/>
  <c r="CN56" i="9"/>
  <c r="CO56" i="9"/>
  <c r="CP56" i="9"/>
  <c r="CQ56" i="9"/>
  <c r="CR56" i="9"/>
  <c r="CS56" i="9"/>
  <c r="CT56" i="9"/>
  <c r="CU56" i="9"/>
  <c r="CV56" i="9"/>
  <c r="CW56" i="9"/>
  <c r="CX56" i="9"/>
  <c r="CY56" i="9"/>
  <c r="CZ56" i="9"/>
  <c r="DA56" i="9"/>
  <c r="DB56" i="9"/>
  <c r="DC56" i="9"/>
  <c r="DD56" i="9"/>
  <c r="DE56" i="9"/>
  <c r="DF56" i="9"/>
  <c r="DG56" i="9"/>
  <c r="DH56" i="9"/>
  <c r="DI56" i="9"/>
  <c r="DJ56" i="9"/>
  <c r="DK56" i="9"/>
  <c r="DL56" i="9"/>
  <c r="DM56" i="9"/>
  <c r="DN56" i="9"/>
  <c r="DO56" i="9"/>
  <c r="DP56" i="9"/>
  <c r="DQ56" i="9"/>
  <c r="DR56" i="9"/>
  <c r="DS56" i="9"/>
  <c r="DT56" i="9"/>
  <c r="DU56" i="9"/>
  <c r="DV56" i="9"/>
  <c r="DW56" i="9"/>
  <c r="DX56" i="9"/>
  <c r="DY56" i="9"/>
  <c r="DZ56" i="9"/>
  <c r="EA56" i="9"/>
  <c r="EB56" i="9"/>
  <c r="EC56" i="9"/>
  <c r="ED56" i="9"/>
  <c r="EE56" i="9"/>
  <c r="EF56" i="9"/>
  <c r="EG56" i="9"/>
  <c r="EH56" i="9"/>
  <c r="EI56" i="9"/>
  <c r="EJ56" i="9"/>
  <c r="EK56" i="9"/>
  <c r="EL56" i="9"/>
  <c r="EM56" i="9"/>
  <c r="EN56" i="9"/>
  <c r="EO56" i="9"/>
  <c r="EP56" i="9"/>
  <c r="EQ56" i="9"/>
  <c r="ER56" i="9"/>
  <c r="ES56" i="9"/>
  <c r="ET56" i="9"/>
  <c r="EU56" i="9"/>
  <c r="EV56" i="9"/>
  <c r="EW56" i="9"/>
  <c r="EX56" i="9"/>
  <c r="EY56" i="9"/>
  <c r="EZ56" i="9"/>
  <c r="FA56" i="9"/>
  <c r="A57" i="9"/>
  <c r="CQ57" i="9" s="1"/>
  <c r="B57" i="9"/>
  <c r="C57" i="9"/>
  <c r="D57" i="9"/>
  <c r="E57" i="9"/>
  <c r="A58" i="9"/>
  <c r="G58" i="9" s="1"/>
  <c r="B58" i="9"/>
  <c r="C58" i="9"/>
  <c r="D58" i="9"/>
  <c r="E58" i="9"/>
  <c r="S58" i="9"/>
  <c r="V58" i="9"/>
  <c r="AE58" i="9"/>
  <c r="AK58" i="9"/>
  <c r="BO58" i="9"/>
  <c r="BR58" i="9"/>
  <c r="BU58" i="9"/>
  <c r="BX58" i="9"/>
  <c r="CA58" i="9"/>
  <c r="CD58" i="9"/>
  <c r="CY58" i="9"/>
  <c r="DB58" i="9"/>
  <c r="DE58" i="9"/>
  <c r="DH58" i="9"/>
  <c r="DK58" i="9"/>
  <c r="DN58" i="9"/>
  <c r="EI58" i="9"/>
  <c r="EL58" i="9"/>
  <c r="EO58" i="9"/>
  <c r="ER58" i="9"/>
  <c r="EU58" i="9"/>
  <c r="EX58" i="9"/>
  <c r="A59" i="9"/>
  <c r="DG59" i="9" s="1"/>
  <c r="B59" i="9"/>
  <c r="C59" i="9"/>
  <c r="D59" i="9"/>
  <c r="E59" i="9"/>
  <c r="A60" i="9"/>
  <c r="EU60" i="9" s="1"/>
  <c r="B60" i="9"/>
  <c r="C60" i="9"/>
  <c r="D60" i="9"/>
  <c r="E60" i="9"/>
  <c r="A61" i="9"/>
  <c r="U61" i="9" s="1"/>
  <c r="B61" i="9"/>
  <c r="C61" i="9"/>
  <c r="D61" i="9"/>
  <c r="E61" i="9"/>
  <c r="BQ61" i="9"/>
  <c r="CG61" i="9"/>
  <c r="CW61" i="9"/>
  <c r="DM61" i="9"/>
  <c r="EC61" i="9"/>
  <c r="EQ61" i="9"/>
  <c r="A23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A24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A25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A26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A27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A28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A29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A30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A31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A32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A33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A34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A35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A36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A37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A38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A39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A40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A41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A42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A43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A44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A45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A46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A47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A48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A49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A50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A51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A52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A53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A54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A55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A56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A57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A58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A59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A60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A61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A23" i="16"/>
  <c r="B23" i="16"/>
  <c r="C23" i="16"/>
  <c r="D23" i="16"/>
  <c r="F23" i="16"/>
  <c r="H23" i="16"/>
  <c r="A24" i="16"/>
  <c r="E24" i="16" s="1"/>
  <c r="B24" i="16"/>
  <c r="C24" i="16"/>
  <c r="D24" i="16"/>
  <c r="F24" i="16"/>
  <c r="H24" i="16"/>
  <c r="A25" i="16"/>
  <c r="B25" i="16"/>
  <c r="C25" i="16"/>
  <c r="D25" i="16"/>
  <c r="F25" i="16"/>
  <c r="G25" i="16" s="1"/>
  <c r="H25" i="16"/>
  <c r="A26" i="16"/>
  <c r="B26" i="16"/>
  <c r="C26" i="16"/>
  <c r="D26" i="16"/>
  <c r="F26" i="16"/>
  <c r="G26" i="16" s="1"/>
  <c r="H26" i="16"/>
  <c r="A27" i="16"/>
  <c r="B27" i="16"/>
  <c r="C27" i="16"/>
  <c r="D27" i="16"/>
  <c r="F27" i="16"/>
  <c r="G27" i="16" s="1"/>
  <c r="H27" i="16"/>
  <c r="A28" i="16"/>
  <c r="J28" i="16" s="1"/>
  <c r="B28" i="16"/>
  <c r="C28" i="16"/>
  <c r="D28" i="16"/>
  <c r="F28" i="16"/>
  <c r="G28" i="16" s="1"/>
  <c r="H28" i="16"/>
  <c r="A29" i="16"/>
  <c r="B29" i="16"/>
  <c r="C29" i="16"/>
  <c r="D29" i="16"/>
  <c r="F29" i="16"/>
  <c r="H29" i="16"/>
  <c r="A30" i="16"/>
  <c r="J30" i="16" s="1"/>
  <c r="B30" i="16"/>
  <c r="C30" i="16"/>
  <c r="D30" i="16"/>
  <c r="F30" i="16"/>
  <c r="H30" i="16"/>
  <c r="A31" i="16"/>
  <c r="B31" i="16"/>
  <c r="C31" i="16"/>
  <c r="D31" i="16"/>
  <c r="F31" i="16"/>
  <c r="H31" i="16"/>
  <c r="A32" i="16"/>
  <c r="B32" i="16"/>
  <c r="C32" i="16"/>
  <c r="D32" i="16"/>
  <c r="F32" i="16"/>
  <c r="H32" i="16"/>
  <c r="A33" i="16"/>
  <c r="E33" i="16" s="1"/>
  <c r="B33" i="16"/>
  <c r="C33" i="16"/>
  <c r="D33" i="16"/>
  <c r="F33" i="16"/>
  <c r="H33" i="16"/>
  <c r="A34" i="16"/>
  <c r="E34" i="16" s="1"/>
  <c r="B34" i="16"/>
  <c r="C34" i="16"/>
  <c r="D34" i="16"/>
  <c r="F34" i="16"/>
  <c r="H34" i="16"/>
  <c r="A35" i="16"/>
  <c r="B35" i="16"/>
  <c r="C35" i="16"/>
  <c r="D35" i="16"/>
  <c r="F35" i="16"/>
  <c r="H35" i="16"/>
  <c r="A36" i="16"/>
  <c r="B36" i="16"/>
  <c r="C36" i="16"/>
  <c r="D36" i="16"/>
  <c r="F36" i="16"/>
  <c r="H36" i="16"/>
  <c r="A37" i="16"/>
  <c r="E37" i="16" s="1"/>
  <c r="B37" i="16"/>
  <c r="C37" i="16"/>
  <c r="D37" i="16"/>
  <c r="F37" i="16"/>
  <c r="G37" i="16" s="1"/>
  <c r="H37" i="16"/>
  <c r="A38" i="16"/>
  <c r="K38" i="16" s="1"/>
  <c r="B38" i="16"/>
  <c r="C38" i="16"/>
  <c r="D38" i="16"/>
  <c r="F38" i="16"/>
  <c r="G38" i="16" s="1"/>
  <c r="H38" i="16"/>
  <c r="DI38" i="16"/>
  <c r="DJ38" i="16"/>
  <c r="DK38" i="16"/>
  <c r="DL38" i="16"/>
  <c r="DM38" i="16"/>
  <c r="DN38" i="16"/>
  <c r="DO38" i="16"/>
  <c r="DP38" i="16"/>
  <c r="DQ38" i="16"/>
  <c r="DR38" i="16"/>
  <c r="DS38" i="16"/>
  <c r="DT38" i="16"/>
  <c r="DU38" i="16"/>
  <c r="DV38" i="16"/>
  <c r="DW38" i="16"/>
  <c r="DX38" i="16"/>
  <c r="DY38" i="16"/>
  <c r="DZ38" i="16"/>
  <c r="EA38" i="16"/>
  <c r="EB38" i="16"/>
  <c r="A39" i="16"/>
  <c r="K39" i="16" s="1"/>
  <c r="B39" i="16"/>
  <c r="C39" i="16"/>
  <c r="D39" i="16"/>
  <c r="F39" i="16"/>
  <c r="G39" i="16" s="1"/>
  <c r="H39" i="16"/>
  <c r="DI39" i="16"/>
  <c r="DJ39" i="16"/>
  <c r="DK39" i="16"/>
  <c r="DL39" i="16"/>
  <c r="DM39" i="16"/>
  <c r="DN39" i="16"/>
  <c r="DO39" i="16"/>
  <c r="DP39" i="16"/>
  <c r="DQ39" i="16"/>
  <c r="DR39" i="16"/>
  <c r="DS39" i="16"/>
  <c r="DT39" i="16"/>
  <c r="DU39" i="16"/>
  <c r="DV39" i="16"/>
  <c r="DW39" i="16"/>
  <c r="DX39" i="16"/>
  <c r="DY39" i="16"/>
  <c r="DZ39" i="16"/>
  <c r="EA39" i="16"/>
  <c r="EB39" i="16"/>
  <c r="A40" i="16"/>
  <c r="B40" i="16"/>
  <c r="C40" i="16"/>
  <c r="D40" i="16"/>
  <c r="F40" i="16"/>
  <c r="G40" i="16" s="1"/>
  <c r="H40" i="16"/>
  <c r="DI40" i="16"/>
  <c r="DJ40" i="16"/>
  <c r="DK40" i="16"/>
  <c r="DL40" i="16"/>
  <c r="DM40" i="16"/>
  <c r="DN40" i="16"/>
  <c r="DO40" i="16"/>
  <c r="DP40" i="16"/>
  <c r="DQ40" i="16"/>
  <c r="DR40" i="16"/>
  <c r="DS40" i="16"/>
  <c r="DT40" i="16"/>
  <c r="DU40" i="16"/>
  <c r="DV40" i="16"/>
  <c r="DW40" i="16"/>
  <c r="DX40" i="16"/>
  <c r="DY40" i="16"/>
  <c r="DZ40" i="16"/>
  <c r="EA40" i="16"/>
  <c r="EB40" i="16"/>
  <c r="A41" i="16"/>
  <c r="K41" i="16" s="1"/>
  <c r="B41" i="16"/>
  <c r="C41" i="16"/>
  <c r="D41" i="16"/>
  <c r="F41" i="16"/>
  <c r="G41" i="16" s="1"/>
  <c r="H41" i="16"/>
  <c r="DI41" i="16"/>
  <c r="DJ41" i="16"/>
  <c r="DK41" i="16"/>
  <c r="DL41" i="16"/>
  <c r="DM41" i="16"/>
  <c r="DN41" i="16"/>
  <c r="DO41" i="16"/>
  <c r="DP41" i="16"/>
  <c r="DQ41" i="16"/>
  <c r="DR41" i="16"/>
  <c r="DS41" i="16"/>
  <c r="DT41" i="16"/>
  <c r="DU41" i="16"/>
  <c r="DV41" i="16"/>
  <c r="DW41" i="16"/>
  <c r="DX41" i="16"/>
  <c r="DY41" i="16"/>
  <c r="DZ41" i="16"/>
  <c r="EA41" i="16"/>
  <c r="EB41" i="16"/>
  <c r="A42" i="16"/>
  <c r="K42" i="16" s="1"/>
  <c r="B42" i="16"/>
  <c r="C42" i="16"/>
  <c r="D42" i="16"/>
  <c r="F42" i="16"/>
  <c r="G42" i="16" s="1"/>
  <c r="H42" i="16"/>
  <c r="DI42" i="16"/>
  <c r="DJ42" i="16"/>
  <c r="DK42" i="16"/>
  <c r="DL42" i="16"/>
  <c r="DM42" i="16"/>
  <c r="DN42" i="16"/>
  <c r="DO42" i="16"/>
  <c r="DP42" i="16"/>
  <c r="DQ42" i="16"/>
  <c r="DR42" i="16"/>
  <c r="DS42" i="16"/>
  <c r="DT42" i="16"/>
  <c r="DU42" i="16"/>
  <c r="DV42" i="16"/>
  <c r="DW42" i="16"/>
  <c r="DX42" i="16"/>
  <c r="DY42" i="16"/>
  <c r="DZ42" i="16"/>
  <c r="EA42" i="16"/>
  <c r="EB42" i="16"/>
  <c r="A43" i="16"/>
  <c r="K43" i="16" s="1"/>
  <c r="B43" i="16"/>
  <c r="C43" i="16"/>
  <c r="D43" i="16"/>
  <c r="F43" i="16"/>
  <c r="G43" i="16" s="1"/>
  <c r="H43" i="16"/>
  <c r="DI43" i="16"/>
  <c r="DJ43" i="16"/>
  <c r="DK43" i="16"/>
  <c r="DL43" i="16"/>
  <c r="DM43" i="16"/>
  <c r="DN43" i="16"/>
  <c r="DO43" i="16"/>
  <c r="DP43" i="16"/>
  <c r="DQ43" i="16"/>
  <c r="DR43" i="16"/>
  <c r="DS43" i="16"/>
  <c r="DT43" i="16"/>
  <c r="DU43" i="16"/>
  <c r="DV43" i="16"/>
  <c r="DW43" i="16"/>
  <c r="DX43" i="16"/>
  <c r="DY43" i="16"/>
  <c r="DZ43" i="16"/>
  <c r="EA43" i="16"/>
  <c r="EB43" i="16"/>
  <c r="A44" i="16"/>
  <c r="K44" i="16" s="1"/>
  <c r="B44" i="16"/>
  <c r="C44" i="16"/>
  <c r="D44" i="16"/>
  <c r="F44" i="16"/>
  <c r="G44" i="16" s="1"/>
  <c r="H44" i="16"/>
  <c r="DI44" i="16"/>
  <c r="DJ44" i="16"/>
  <c r="DK44" i="16"/>
  <c r="DL44" i="16"/>
  <c r="DM44" i="16"/>
  <c r="DN44" i="16"/>
  <c r="DO44" i="16"/>
  <c r="DP44" i="16"/>
  <c r="DQ44" i="16"/>
  <c r="DR44" i="16"/>
  <c r="DS44" i="16"/>
  <c r="DT44" i="16"/>
  <c r="DU44" i="16"/>
  <c r="DV44" i="16"/>
  <c r="DW44" i="16"/>
  <c r="DX44" i="16"/>
  <c r="DY44" i="16"/>
  <c r="DZ44" i="16"/>
  <c r="EA44" i="16"/>
  <c r="EB44" i="16"/>
  <c r="A45" i="16"/>
  <c r="K45" i="16" s="1"/>
  <c r="B45" i="16"/>
  <c r="C45" i="16"/>
  <c r="D45" i="16"/>
  <c r="F45" i="16"/>
  <c r="G45" i="16" s="1"/>
  <c r="H45" i="16"/>
  <c r="DI45" i="16"/>
  <c r="DJ45" i="16"/>
  <c r="DK45" i="16"/>
  <c r="DL45" i="16"/>
  <c r="DM45" i="16"/>
  <c r="DN45" i="16"/>
  <c r="DO45" i="16"/>
  <c r="DP45" i="16"/>
  <c r="DQ45" i="16"/>
  <c r="DR45" i="16"/>
  <c r="DS45" i="16"/>
  <c r="DT45" i="16"/>
  <c r="DU45" i="16"/>
  <c r="DV45" i="16"/>
  <c r="DW45" i="16"/>
  <c r="DX45" i="16"/>
  <c r="DY45" i="16"/>
  <c r="DZ45" i="16"/>
  <c r="EA45" i="16"/>
  <c r="EB45" i="16"/>
  <c r="A46" i="16"/>
  <c r="K46" i="16" s="1"/>
  <c r="B46" i="16"/>
  <c r="C46" i="16"/>
  <c r="D46" i="16"/>
  <c r="F46" i="16"/>
  <c r="G46" i="16" s="1"/>
  <c r="H46" i="16"/>
  <c r="DI46" i="16"/>
  <c r="DJ46" i="16"/>
  <c r="DK46" i="16"/>
  <c r="DL46" i="16"/>
  <c r="DM46" i="16"/>
  <c r="DN46" i="16"/>
  <c r="DO46" i="16"/>
  <c r="DP46" i="16"/>
  <c r="DQ46" i="16"/>
  <c r="DR46" i="16"/>
  <c r="DS46" i="16"/>
  <c r="DT46" i="16"/>
  <c r="DU46" i="16"/>
  <c r="DV46" i="16"/>
  <c r="DW46" i="16"/>
  <c r="DX46" i="16"/>
  <c r="DY46" i="16"/>
  <c r="DZ46" i="16"/>
  <c r="EA46" i="16"/>
  <c r="EB46" i="16"/>
  <c r="A47" i="16"/>
  <c r="K47" i="16" s="1"/>
  <c r="B47" i="16"/>
  <c r="C47" i="16"/>
  <c r="D47" i="16"/>
  <c r="F47" i="16"/>
  <c r="G47" i="16" s="1"/>
  <c r="H47" i="16"/>
  <c r="DI47" i="16"/>
  <c r="DJ47" i="16"/>
  <c r="DK47" i="16"/>
  <c r="DL47" i="16"/>
  <c r="DM47" i="16"/>
  <c r="DN47" i="16"/>
  <c r="DO47" i="16"/>
  <c r="DP47" i="16"/>
  <c r="DQ47" i="16"/>
  <c r="DR47" i="16"/>
  <c r="DS47" i="16"/>
  <c r="DT47" i="16"/>
  <c r="DU47" i="16"/>
  <c r="DV47" i="16"/>
  <c r="DW47" i="16"/>
  <c r="DX47" i="16"/>
  <c r="DY47" i="16"/>
  <c r="DZ47" i="16"/>
  <c r="EA47" i="16"/>
  <c r="EB47" i="16"/>
  <c r="A48" i="16"/>
  <c r="K48" i="16" s="1"/>
  <c r="B48" i="16"/>
  <c r="C48" i="16"/>
  <c r="D48" i="16"/>
  <c r="F48" i="16"/>
  <c r="G48" i="16" s="1"/>
  <c r="H48" i="16"/>
  <c r="DI48" i="16"/>
  <c r="DJ48" i="16"/>
  <c r="DK48" i="16"/>
  <c r="DL48" i="16"/>
  <c r="DM48" i="16"/>
  <c r="DN48" i="16"/>
  <c r="DO48" i="16"/>
  <c r="DP48" i="16"/>
  <c r="DQ48" i="16"/>
  <c r="DR48" i="16"/>
  <c r="DS48" i="16"/>
  <c r="DT48" i="16"/>
  <c r="DU48" i="16"/>
  <c r="DV48" i="16"/>
  <c r="DW48" i="16"/>
  <c r="DX48" i="16"/>
  <c r="DY48" i="16"/>
  <c r="DZ48" i="16"/>
  <c r="EA48" i="16"/>
  <c r="EB48" i="16"/>
  <c r="A49" i="16"/>
  <c r="B49" i="16"/>
  <c r="C49" i="16"/>
  <c r="D49" i="16"/>
  <c r="F49" i="16"/>
  <c r="G49" i="16" s="1"/>
  <c r="H49" i="16"/>
  <c r="DI49" i="16"/>
  <c r="DJ49" i="16"/>
  <c r="DK49" i="16"/>
  <c r="DL49" i="16"/>
  <c r="DM49" i="16"/>
  <c r="DN49" i="16"/>
  <c r="DO49" i="16"/>
  <c r="DP49" i="16"/>
  <c r="DQ49" i="16"/>
  <c r="DR49" i="16"/>
  <c r="DS49" i="16"/>
  <c r="DT49" i="16"/>
  <c r="DU49" i="16"/>
  <c r="DV49" i="16"/>
  <c r="DW49" i="16"/>
  <c r="DX49" i="16"/>
  <c r="DY49" i="16"/>
  <c r="DZ49" i="16"/>
  <c r="EA49" i="16"/>
  <c r="EB49" i="16"/>
  <c r="A50" i="16"/>
  <c r="K50" i="16" s="1"/>
  <c r="B50" i="16"/>
  <c r="C50" i="16"/>
  <c r="D50" i="16"/>
  <c r="F50" i="16"/>
  <c r="G50" i="16" s="1"/>
  <c r="H50" i="16"/>
  <c r="DI50" i="16"/>
  <c r="DJ50" i="16"/>
  <c r="DK50" i="16"/>
  <c r="DL50" i="16"/>
  <c r="DM50" i="16"/>
  <c r="DN50" i="16"/>
  <c r="DO50" i="16"/>
  <c r="DP50" i="16"/>
  <c r="DQ50" i="16"/>
  <c r="DR50" i="16"/>
  <c r="DS50" i="16"/>
  <c r="DT50" i="16"/>
  <c r="DU50" i="16"/>
  <c r="DV50" i="16"/>
  <c r="DW50" i="16"/>
  <c r="DX50" i="16"/>
  <c r="DY50" i="16"/>
  <c r="DZ50" i="16"/>
  <c r="EA50" i="16"/>
  <c r="EB50" i="16"/>
  <c r="A51" i="16"/>
  <c r="K51" i="16" s="1"/>
  <c r="B51" i="16"/>
  <c r="C51" i="16"/>
  <c r="D51" i="16"/>
  <c r="F51" i="16"/>
  <c r="G51" i="16" s="1"/>
  <c r="H51" i="16"/>
  <c r="DI51" i="16"/>
  <c r="DJ51" i="16"/>
  <c r="DK51" i="16"/>
  <c r="DL51" i="16"/>
  <c r="DM51" i="16"/>
  <c r="DN51" i="16"/>
  <c r="DO51" i="16"/>
  <c r="DP51" i="16"/>
  <c r="DQ51" i="16"/>
  <c r="DR51" i="16"/>
  <c r="DS51" i="16"/>
  <c r="DT51" i="16"/>
  <c r="DU51" i="16"/>
  <c r="DV51" i="16"/>
  <c r="DW51" i="16"/>
  <c r="DX51" i="16"/>
  <c r="DY51" i="16"/>
  <c r="DZ51" i="16"/>
  <c r="EA51" i="16"/>
  <c r="EB51" i="16"/>
  <c r="A52" i="16"/>
  <c r="K52" i="16" s="1"/>
  <c r="B52" i="16"/>
  <c r="C52" i="16"/>
  <c r="D52" i="16"/>
  <c r="F52" i="16"/>
  <c r="G52" i="16" s="1"/>
  <c r="H52" i="16"/>
  <c r="DI52" i="16"/>
  <c r="DJ52" i="16"/>
  <c r="DK52" i="16"/>
  <c r="DL52" i="16"/>
  <c r="DM52" i="16"/>
  <c r="DN52" i="16"/>
  <c r="DO52" i="16"/>
  <c r="DP52" i="16"/>
  <c r="DQ52" i="16"/>
  <c r="DR52" i="16"/>
  <c r="DS52" i="16"/>
  <c r="DT52" i="16"/>
  <c r="DU52" i="16"/>
  <c r="DV52" i="16"/>
  <c r="DW52" i="16"/>
  <c r="DX52" i="16"/>
  <c r="DY52" i="16"/>
  <c r="DZ52" i="16"/>
  <c r="EA52" i="16"/>
  <c r="EB52" i="16"/>
  <c r="A53" i="16"/>
  <c r="K53" i="16" s="1"/>
  <c r="B53" i="16"/>
  <c r="C53" i="16"/>
  <c r="D53" i="16"/>
  <c r="F53" i="16"/>
  <c r="G53" i="16" s="1"/>
  <c r="H53" i="16"/>
  <c r="A54" i="16"/>
  <c r="J54" i="16" s="1"/>
  <c r="B54" i="16"/>
  <c r="C54" i="16"/>
  <c r="D54" i="16"/>
  <c r="F54" i="16"/>
  <c r="G54" i="16" s="1"/>
  <c r="H54" i="16"/>
  <c r="A55" i="16"/>
  <c r="B55" i="16"/>
  <c r="C55" i="16"/>
  <c r="D55" i="16"/>
  <c r="F55" i="16"/>
  <c r="G55" i="16" s="1"/>
  <c r="H55" i="16"/>
  <c r="J55" i="16"/>
  <c r="A56" i="16"/>
  <c r="K56" i="16" s="1"/>
  <c r="B56" i="16"/>
  <c r="C56" i="16"/>
  <c r="D56" i="16"/>
  <c r="F56" i="16"/>
  <c r="G56" i="16" s="1"/>
  <c r="H56" i="16"/>
  <c r="DI56" i="16"/>
  <c r="DJ56" i="16"/>
  <c r="DK56" i="16"/>
  <c r="DL56" i="16"/>
  <c r="DM56" i="16"/>
  <c r="DN56" i="16"/>
  <c r="DO56" i="16"/>
  <c r="DP56" i="16"/>
  <c r="DQ56" i="16"/>
  <c r="DR56" i="16"/>
  <c r="DS56" i="16"/>
  <c r="DT56" i="16"/>
  <c r="DU56" i="16"/>
  <c r="DV56" i="16"/>
  <c r="DW56" i="16"/>
  <c r="DX56" i="16"/>
  <c r="DY56" i="16"/>
  <c r="DZ56" i="16"/>
  <c r="EA56" i="16"/>
  <c r="EB56" i="16"/>
  <c r="A57" i="16"/>
  <c r="K57" i="16" s="1"/>
  <c r="B57" i="16"/>
  <c r="C57" i="16"/>
  <c r="D57" i="16"/>
  <c r="F57" i="16"/>
  <c r="G57" i="16" s="1"/>
  <c r="H57" i="16"/>
  <c r="DI57" i="16"/>
  <c r="DJ57" i="16"/>
  <c r="DK57" i="16"/>
  <c r="DL57" i="16"/>
  <c r="DM57" i="16"/>
  <c r="DN57" i="16"/>
  <c r="DO57" i="16"/>
  <c r="DP57" i="16"/>
  <c r="DQ57" i="16"/>
  <c r="DR57" i="16"/>
  <c r="DS57" i="16"/>
  <c r="DT57" i="16"/>
  <c r="DU57" i="16"/>
  <c r="DV57" i="16"/>
  <c r="DW57" i="16"/>
  <c r="DX57" i="16"/>
  <c r="DY57" i="16"/>
  <c r="DZ57" i="16"/>
  <c r="EA57" i="16"/>
  <c r="EB57" i="16"/>
  <c r="A58" i="16"/>
  <c r="K58" i="16" s="1"/>
  <c r="B58" i="16"/>
  <c r="C58" i="16"/>
  <c r="D58" i="16"/>
  <c r="F58" i="16"/>
  <c r="G58" i="16" s="1"/>
  <c r="H58" i="16"/>
  <c r="DI58" i="16"/>
  <c r="DJ58" i="16"/>
  <c r="DK58" i="16"/>
  <c r="DL58" i="16"/>
  <c r="DM58" i="16"/>
  <c r="DN58" i="16"/>
  <c r="DO58" i="16"/>
  <c r="DP58" i="16"/>
  <c r="DQ58" i="16"/>
  <c r="DR58" i="16"/>
  <c r="DS58" i="16"/>
  <c r="DT58" i="16"/>
  <c r="DU58" i="16"/>
  <c r="DV58" i="16"/>
  <c r="DW58" i="16"/>
  <c r="DX58" i="16"/>
  <c r="DY58" i="16"/>
  <c r="DZ58" i="16"/>
  <c r="EA58" i="16"/>
  <c r="EB58" i="16"/>
  <c r="A59" i="16"/>
  <c r="E59" i="16" s="1"/>
  <c r="B59" i="16"/>
  <c r="C59" i="16"/>
  <c r="D59" i="16"/>
  <c r="F59" i="16"/>
  <c r="H59" i="16"/>
  <c r="A60" i="16"/>
  <c r="J60" i="16" s="1"/>
  <c r="B60" i="16"/>
  <c r="C60" i="16"/>
  <c r="D60" i="16"/>
  <c r="F60" i="16"/>
  <c r="G60" i="16" s="1"/>
  <c r="H60" i="16"/>
  <c r="A61" i="16"/>
  <c r="B61" i="16"/>
  <c r="C61" i="16"/>
  <c r="D61" i="16"/>
  <c r="F61" i="16"/>
  <c r="G61" i="16" s="1"/>
  <c r="H61" i="16"/>
  <c r="DI61" i="16"/>
  <c r="DJ61" i="16"/>
  <c r="DK61" i="16"/>
  <c r="DL61" i="16"/>
  <c r="DM61" i="16"/>
  <c r="DN61" i="16"/>
  <c r="DO61" i="16"/>
  <c r="DP61" i="16"/>
  <c r="DQ61" i="16"/>
  <c r="DR61" i="16"/>
  <c r="DS61" i="16"/>
  <c r="DT61" i="16"/>
  <c r="DU61" i="16"/>
  <c r="DV61" i="16"/>
  <c r="DW61" i="16"/>
  <c r="DX61" i="16"/>
  <c r="DY61" i="16"/>
  <c r="DZ61" i="16"/>
  <c r="EA61" i="16"/>
  <c r="EB61" i="16"/>
  <c r="A23" i="5"/>
  <c r="B23" i="5"/>
  <c r="C23" i="5"/>
  <c r="D23" i="5"/>
  <c r="A24" i="5"/>
  <c r="AL24" i="5" s="1"/>
  <c r="B24" i="5"/>
  <c r="C24" i="5"/>
  <c r="D24" i="5"/>
  <c r="A25" i="5"/>
  <c r="B25" i="5"/>
  <c r="C25" i="5"/>
  <c r="D25" i="5"/>
  <c r="A26" i="5"/>
  <c r="E26" i="5" s="1"/>
  <c r="B26" i="5"/>
  <c r="C26" i="5"/>
  <c r="D26" i="5"/>
  <c r="A27" i="5"/>
  <c r="AL27" i="5" s="1"/>
  <c r="B27" i="5"/>
  <c r="C27" i="5"/>
  <c r="D27" i="5"/>
  <c r="A28" i="5"/>
  <c r="B28" i="5"/>
  <c r="C28" i="5"/>
  <c r="D28" i="5"/>
  <c r="A29" i="5"/>
  <c r="AL29" i="5" s="1"/>
  <c r="B29" i="5"/>
  <c r="C29" i="5"/>
  <c r="D29" i="5"/>
  <c r="A30" i="5"/>
  <c r="G30" i="5" s="1"/>
  <c r="B30" i="5"/>
  <c r="C30" i="5"/>
  <c r="D30" i="5"/>
  <c r="A31" i="5"/>
  <c r="AL31" i="5" s="1"/>
  <c r="B31" i="5"/>
  <c r="C31" i="5"/>
  <c r="D31" i="5"/>
  <c r="A32" i="5"/>
  <c r="E32" i="5" s="1"/>
  <c r="B32" i="5"/>
  <c r="C32" i="5"/>
  <c r="D32" i="5"/>
  <c r="A33" i="5"/>
  <c r="B33" i="5"/>
  <c r="C33" i="5"/>
  <c r="D33" i="5"/>
  <c r="A34" i="5"/>
  <c r="E34" i="5" s="1"/>
  <c r="B34" i="5"/>
  <c r="C34" i="5"/>
  <c r="D34" i="5"/>
  <c r="A35" i="5"/>
  <c r="AL35" i="5" s="1"/>
  <c r="B35" i="5"/>
  <c r="C35" i="5"/>
  <c r="D35" i="5"/>
  <c r="A36" i="5"/>
  <c r="B36" i="5"/>
  <c r="C36" i="5"/>
  <c r="D36" i="5"/>
  <c r="A37" i="5"/>
  <c r="B37" i="5"/>
  <c r="C37" i="5"/>
  <c r="D37" i="5"/>
  <c r="A38" i="5"/>
  <c r="T38" i="5" s="1"/>
  <c r="B38" i="5"/>
  <c r="C38" i="5"/>
  <c r="D38" i="5"/>
  <c r="A39" i="5"/>
  <c r="AI39" i="5" s="1"/>
  <c r="B39" i="5"/>
  <c r="C39" i="5"/>
  <c r="D39" i="5"/>
  <c r="A40" i="5"/>
  <c r="E40" i="5" s="1"/>
  <c r="B40" i="5"/>
  <c r="C40" i="5"/>
  <c r="D40" i="5"/>
  <c r="A41" i="5"/>
  <c r="O41" i="5" s="1"/>
  <c r="B41" i="5"/>
  <c r="C41" i="5"/>
  <c r="D41" i="5"/>
  <c r="A42" i="5"/>
  <c r="B42" i="5"/>
  <c r="C42" i="5"/>
  <c r="D42" i="5"/>
  <c r="A43" i="5"/>
  <c r="O43" i="5" s="1"/>
  <c r="B43" i="5"/>
  <c r="C43" i="5"/>
  <c r="D43" i="5"/>
  <c r="A44" i="5"/>
  <c r="E44" i="5" s="1"/>
  <c r="B44" i="5"/>
  <c r="C44" i="5"/>
  <c r="D44" i="5"/>
  <c r="A45" i="5"/>
  <c r="AL45" i="5" s="1"/>
  <c r="B45" i="5"/>
  <c r="C45" i="5"/>
  <c r="D45" i="5"/>
  <c r="M45" i="5"/>
  <c r="Q45" i="5"/>
  <c r="S45" i="5"/>
  <c r="X45" i="5"/>
  <c r="Z45" i="5"/>
  <c r="AD45" i="5"/>
  <c r="AF45" i="5"/>
  <c r="A46" i="5"/>
  <c r="AL46" i="5" s="1"/>
  <c r="B46" i="5"/>
  <c r="C46" i="5"/>
  <c r="D46" i="5"/>
  <c r="L46" i="5"/>
  <c r="S46" i="5"/>
  <c r="A47" i="5"/>
  <c r="B47" i="5"/>
  <c r="C47" i="5"/>
  <c r="D47" i="5"/>
  <c r="A48" i="5"/>
  <c r="E48" i="5" s="1"/>
  <c r="B48" i="5"/>
  <c r="C48" i="5"/>
  <c r="D48" i="5"/>
  <c r="A49" i="5"/>
  <c r="T49" i="5" s="1"/>
  <c r="B49" i="5"/>
  <c r="C49" i="5"/>
  <c r="D49" i="5"/>
  <c r="A50" i="5"/>
  <c r="H50" i="5" s="1"/>
  <c r="AX50" i="16" s="1"/>
  <c r="B50" i="5"/>
  <c r="C50" i="5"/>
  <c r="D50" i="5"/>
  <c r="A51" i="5"/>
  <c r="B51" i="5"/>
  <c r="C51" i="5"/>
  <c r="D51" i="5"/>
  <c r="A52" i="5"/>
  <c r="E52" i="5" s="1"/>
  <c r="B52" i="5"/>
  <c r="C52" i="5"/>
  <c r="D52" i="5"/>
  <c r="N52" i="5"/>
  <c r="AE52" i="5"/>
  <c r="A53" i="5"/>
  <c r="O53" i="5" s="1"/>
  <c r="B53" i="5"/>
  <c r="C53" i="5"/>
  <c r="D53" i="5"/>
  <c r="A54" i="5"/>
  <c r="AL54" i="5" s="1"/>
  <c r="B54" i="5"/>
  <c r="C54" i="5"/>
  <c r="D54" i="5"/>
  <c r="A55" i="5"/>
  <c r="AL55" i="5" s="1"/>
  <c r="B55" i="5"/>
  <c r="C55" i="5"/>
  <c r="D55" i="5"/>
  <c r="A56" i="5"/>
  <c r="K56" i="5" s="1"/>
  <c r="B56" i="5"/>
  <c r="C56" i="5"/>
  <c r="D56" i="5"/>
  <c r="S56" i="5"/>
  <c r="A57" i="5"/>
  <c r="AL57" i="5" s="1"/>
  <c r="B57" i="5"/>
  <c r="C57" i="5"/>
  <c r="D57" i="5"/>
  <c r="A58" i="5"/>
  <c r="AL58" i="5" s="1"/>
  <c r="B58" i="5"/>
  <c r="C58" i="5"/>
  <c r="D58" i="5"/>
  <c r="T58" i="5"/>
  <c r="A59" i="5"/>
  <c r="O59" i="5" s="1"/>
  <c r="B59" i="5"/>
  <c r="C59" i="5"/>
  <c r="D59" i="5"/>
  <c r="A60" i="5"/>
  <c r="O60" i="5" s="1"/>
  <c r="B60" i="5"/>
  <c r="C60" i="5"/>
  <c r="D60" i="5"/>
  <c r="A61" i="5"/>
  <c r="O61" i="5" s="1"/>
  <c r="B61" i="5"/>
  <c r="C61" i="5"/>
  <c r="D61" i="5"/>
  <c r="D59" i="4"/>
  <c r="D58" i="4"/>
  <c r="D60" i="4"/>
  <c r="D61" i="4"/>
  <c r="D62" i="4"/>
  <c r="D63" i="4"/>
  <c r="D64" i="4"/>
  <c r="D65" i="4"/>
  <c r="D66" i="4"/>
  <c r="D67" i="4"/>
  <c r="D55" i="4"/>
  <c r="D54" i="4"/>
  <c r="D53" i="4"/>
  <c r="L5" i="4"/>
  <c r="M5" i="4" s="1"/>
  <c r="N5" i="4" s="1"/>
  <c r="O5" i="4" s="1"/>
  <c r="P5" i="4" s="1"/>
  <c r="Q5" i="4" s="1"/>
  <c r="R5" i="4" s="1"/>
  <c r="S5" i="4" s="1"/>
  <c r="T5" i="4" s="1"/>
  <c r="U5" i="4" s="1"/>
  <c r="V5" i="4" s="1"/>
  <c r="W5" i="4" s="1"/>
  <c r="X5" i="4" s="1"/>
  <c r="Y5" i="4" s="1"/>
  <c r="Z5" i="4" s="1"/>
  <c r="AA5" i="4" s="1"/>
  <c r="AB5" i="4" s="1"/>
  <c r="AC5" i="4" s="1"/>
  <c r="AD5" i="4" s="1"/>
  <c r="AE5" i="4" s="1"/>
  <c r="AF5" i="4" s="1"/>
  <c r="AG5" i="4" s="1"/>
  <c r="AH5" i="4" s="1"/>
  <c r="AI5" i="4" s="1"/>
  <c r="AJ5" i="4" s="1"/>
  <c r="AK5" i="4" s="1"/>
  <c r="AL5" i="4" s="1"/>
  <c r="AM5" i="4" s="1"/>
  <c r="AN5" i="4" s="1"/>
  <c r="AO5" i="4" s="1"/>
  <c r="AP5" i="4" s="1"/>
  <c r="AQ5" i="4" s="1"/>
  <c r="AR5" i="4" s="1"/>
  <c r="AS5" i="4" s="1"/>
  <c r="AT5" i="4" s="1"/>
  <c r="AU5" i="4" s="1"/>
  <c r="AV5" i="4" s="1"/>
  <c r="AW5" i="4" s="1"/>
  <c r="AX5" i="4" s="1"/>
  <c r="AY5" i="4" s="1"/>
  <c r="AZ5" i="4" s="1"/>
  <c r="BA5" i="4" s="1"/>
  <c r="BB5" i="4" s="1"/>
  <c r="BC5" i="4" s="1"/>
  <c r="BD5" i="4" s="1"/>
  <c r="BE5" i="4" s="1"/>
  <c r="BF5" i="4" s="1"/>
  <c r="BG5" i="4" s="1"/>
  <c r="BH5" i="4" s="1"/>
  <c r="BI5" i="4" s="1"/>
  <c r="BJ5" i="4" s="1"/>
  <c r="BK5" i="4" s="1"/>
  <c r="BL5" i="4" s="1"/>
  <c r="BM5" i="4" s="1"/>
  <c r="BN5" i="4" s="1"/>
  <c r="BO5" i="4" s="1"/>
  <c r="BP5" i="4" s="1"/>
  <c r="BQ5" i="4" s="1"/>
  <c r="BR5" i="4" s="1"/>
  <c r="BS5" i="4" s="1"/>
  <c r="BT5" i="4" s="1"/>
  <c r="BU5" i="4" s="1"/>
  <c r="BV5" i="4" s="1"/>
  <c r="BW5" i="4" s="1"/>
  <c r="BX5" i="4" s="1"/>
  <c r="BY5" i="4" s="1"/>
  <c r="BZ5" i="4" s="1"/>
  <c r="CA5" i="4" s="1"/>
  <c r="CB5" i="4" s="1"/>
  <c r="CC5" i="4" s="1"/>
  <c r="CD5" i="4" s="1"/>
  <c r="CE5" i="4" s="1"/>
  <c r="CF5" i="4" s="1"/>
  <c r="CG5" i="4" s="1"/>
  <c r="CH5" i="4" s="1"/>
  <c r="CI5" i="4" s="1"/>
  <c r="CJ5" i="4" s="1"/>
  <c r="CK5" i="4" s="1"/>
  <c r="CL5" i="4" s="1"/>
  <c r="CM5" i="4" s="1"/>
  <c r="CN5" i="4" s="1"/>
  <c r="CO5" i="4" s="1"/>
  <c r="CP5" i="4" s="1"/>
  <c r="CQ5" i="4" s="1"/>
  <c r="CR5" i="4" s="1"/>
  <c r="CS5" i="4" s="1"/>
  <c r="CT5" i="4" s="1"/>
  <c r="CU5" i="4" s="1"/>
  <c r="CV5" i="4" s="1"/>
  <c r="CW5" i="4" s="1"/>
  <c r="CX5" i="4" s="1"/>
  <c r="CY5" i="4" s="1"/>
  <c r="CZ5" i="4" s="1"/>
  <c r="DA5" i="4" s="1"/>
  <c r="DB5" i="4" s="1"/>
  <c r="DC5" i="4" s="1"/>
  <c r="DD5" i="4" s="1"/>
  <c r="DE5" i="4" s="1"/>
  <c r="DF5" i="4" s="1"/>
  <c r="DG5" i="4" s="1"/>
  <c r="DH5" i="4" s="1"/>
  <c r="DI5" i="4" s="1"/>
  <c r="DJ5" i="4" s="1"/>
  <c r="DK5" i="4" s="1"/>
  <c r="DL5" i="4" s="1"/>
  <c r="DM5" i="4" s="1"/>
  <c r="DN5" i="4" s="1"/>
  <c r="DO5" i="4" s="1"/>
  <c r="DP5" i="4" s="1"/>
  <c r="DQ5" i="4" s="1"/>
  <c r="DR5" i="4" s="1"/>
  <c r="DS5" i="4" s="1"/>
  <c r="DT5" i="4" s="1"/>
  <c r="DU5" i="4" s="1"/>
  <c r="DV5" i="4" s="1"/>
  <c r="DW5" i="4" s="1"/>
  <c r="DX5" i="4" s="1"/>
  <c r="DY5" i="4" s="1"/>
  <c r="DZ5" i="4" s="1"/>
  <c r="EA5" i="4" s="1"/>
  <c r="EB5" i="4" s="1"/>
  <c r="EC5" i="4" s="1"/>
  <c r="ED5" i="4" s="1"/>
  <c r="EE5" i="4" s="1"/>
  <c r="EF5" i="4" s="1"/>
  <c r="EG5" i="4" s="1"/>
  <c r="EH5" i="4" s="1"/>
  <c r="EI5" i="4" s="1"/>
  <c r="EJ5" i="4" s="1"/>
  <c r="EK5" i="4" s="1"/>
  <c r="EL5" i="4" s="1"/>
  <c r="EM5" i="4" s="1"/>
  <c r="EN5" i="4" s="1"/>
  <c r="EO5" i="4" s="1"/>
  <c r="EP5" i="4" s="1"/>
  <c r="EQ5" i="4" s="1"/>
  <c r="ER5" i="4" s="1"/>
  <c r="ES5" i="4" s="1"/>
  <c r="ET5" i="4" s="1"/>
  <c r="EU5" i="4" s="1"/>
  <c r="EV5" i="4" s="1"/>
  <c r="EW5" i="4" s="1"/>
  <c r="EX5" i="4" s="1"/>
  <c r="EY5" i="4" s="1"/>
  <c r="EZ5" i="4" s="1"/>
  <c r="FA5" i="4" s="1"/>
  <c r="FB5" i="4" s="1"/>
  <c r="FC5" i="4" s="1"/>
  <c r="FD5" i="4" s="1"/>
  <c r="FE5" i="4" s="1"/>
  <c r="FF5" i="4" s="1"/>
  <c r="FG5" i="4" s="1"/>
  <c r="FA21" i="7"/>
  <c r="FA22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DI22" i="16"/>
  <c r="DJ22" i="16"/>
  <c r="DK22" i="16"/>
  <c r="DL22" i="16"/>
  <c r="DM22" i="16"/>
  <c r="DN22" i="16"/>
  <c r="DO22" i="16"/>
  <c r="DP22" i="16"/>
  <c r="DQ22" i="16"/>
  <c r="DR22" i="16"/>
  <c r="DS22" i="16"/>
  <c r="DT22" i="16"/>
  <c r="DU22" i="16"/>
  <c r="DV22" i="16"/>
  <c r="DW22" i="16"/>
  <c r="DX22" i="16"/>
  <c r="DY22" i="16"/>
  <c r="DZ22" i="16"/>
  <c r="EA22" i="16"/>
  <c r="EB22" i="16"/>
  <c r="DJ21" i="16"/>
  <c r="DK21" i="16"/>
  <c r="DL21" i="16"/>
  <c r="DM21" i="16"/>
  <c r="DN21" i="16"/>
  <c r="DO21" i="16"/>
  <c r="DP21" i="16"/>
  <c r="DQ21" i="16"/>
  <c r="DR21" i="16"/>
  <c r="DS21" i="16"/>
  <c r="DT21" i="16"/>
  <c r="DU21" i="16"/>
  <c r="DV21" i="16"/>
  <c r="DW21" i="16"/>
  <c r="DX21" i="16"/>
  <c r="DY21" i="16"/>
  <c r="DZ21" i="16"/>
  <c r="EA21" i="16"/>
  <c r="EB21" i="16"/>
  <c r="DI21" i="16"/>
  <c r="G5" i="7"/>
  <c r="H5" i="7" s="1"/>
  <c r="I5" i="7" s="1"/>
  <c r="J5" i="7" s="1"/>
  <c r="K5" i="7" s="1"/>
  <c r="L5" i="7" s="1"/>
  <c r="M5" i="7" s="1"/>
  <c r="N5" i="7" s="1"/>
  <c r="O5" i="7" s="1"/>
  <c r="P5" i="7" s="1"/>
  <c r="Q5" i="7" s="1"/>
  <c r="R5" i="7" s="1"/>
  <c r="S5" i="7" s="1"/>
  <c r="T5" i="7" s="1"/>
  <c r="U5" i="7" s="1"/>
  <c r="V5" i="7" s="1"/>
  <c r="W5" i="7" s="1"/>
  <c r="X5" i="7" s="1"/>
  <c r="Y5" i="7" s="1"/>
  <c r="Z5" i="7" s="1"/>
  <c r="AA5" i="7" s="1"/>
  <c r="AB5" i="7" s="1"/>
  <c r="AC5" i="7" s="1"/>
  <c r="AD5" i="7" s="1"/>
  <c r="AE5" i="7" s="1"/>
  <c r="AF5" i="7" s="1"/>
  <c r="AG5" i="7" s="1"/>
  <c r="AH5" i="7" s="1"/>
  <c r="AI5" i="7" s="1"/>
  <c r="AJ5" i="7" s="1"/>
  <c r="AK5" i="7" s="1"/>
  <c r="AL5" i="7" s="1"/>
  <c r="AM5" i="7" s="1"/>
  <c r="AN5" i="7" s="1"/>
  <c r="AO5" i="7" s="1"/>
  <c r="AP5" i="7" s="1"/>
  <c r="AQ5" i="7" s="1"/>
  <c r="AR5" i="7" s="1"/>
  <c r="AS5" i="7" s="1"/>
  <c r="AT5" i="7" s="1"/>
  <c r="AU5" i="7" s="1"/>
  <c r="AV5" i="7" s="1"/>
  <c r="AW5" i="7" s="1"/>
  <c r="AX5" i="7" s="1"/>
  <c r="AY5" i="7" s="1"/>
  <c r="AZ5" i="7" s="1"/>
  <c r="BA5" i="7" s="1"/>
  <c r="BB5" i="7" s="1"/>
  <c r="BC5" i="7" s="1"/>
  <c r="BD5" i="7" s="1"/>
  <c r="BE5" i="7" s="1"/>
  <c r="BF5" i="7" s="1"/>
  <c r="BG5" i="7" s="1"/>
  <c r="BH5" i="7" s="1"/>
  <c r="BI5" i="7" s="1"/>
  <c r="BJ5" i="7" s="1"/>
  <c r="BK5" i="7" s="1"/>
  <c r="BL5" i="7" s="1"/>
  <c r="BM5" i="7" s="1"/>
  <c r="BN5" i="7" s="1"/>
  <c r="BO5" i="7" s="1"/>
  <c r="BP5" i="7" s="1"/>
  <c r="BQ5" i="7" s="1"/>
  <c r="BR5" i="7" s="1"/>
  <c r="BS5" i="7" s="1"/>
  <c r="BT5" i="7" s="1"/>
  <c r="BU5" i="7" s="1"/>
  <c r="BV5" i="7" s="1"/>
  <c r="BW5" i="7" s="1"/>
  <c r="BX5" i="7" s="1"/>
  <c r="BY5" i="7" s="1"/>
  <c r="BZ5" i="7" s="1"/>
  <c r="CA5" i="7" s="1"/>
  <c r="CB5" i="7" s="1"/>
  <c r="CC5" i="7" s="1"/>
  <c r="CD5" i="7" s="1"/>
  <c r="CE5" i="7" s="1"/>
  <c r="CF5" i="7" s="1"/>
  <c r="CG5" i="7" s="1"/>
  <c r="CH5" i="7" s="1"/>
  <c r="CI5" i="7" s="1"/>
  <c r="CJ5" i="7" s="1"/>
  <c r="CK5" i="7" s="1"/>
  <c r="CL5" i="7" s="1"/>
  <c r="CM5" i="7" s="1"/>
  <c r="CN5" i="7" s="1"/>
  <c r="CO5" i="7" s="1"/>
  <c r="CP5" i="7" s="1"/>
  <c r="CQ5" i="7" s="1"/>
  <c r="CR5" i="7" s="1"/>
  <c r="CS5" i="7" s="1"/>
  <c r="CT5" i="7" s="1"/>
  <c r="CU5" i="7" s="1"/>
  <c r="CV5" i="7" s="1"/>
  <c r="CW5" i="7" s="1"/>
  <c r="CX5" i="7" s="1"/>
  <c r="CY5" i="7" s="1"/>
  <c r="CZ5" i="7" s="1"/>
  <c r="DA5" i="7" s="1"/>
  <c r="DB5" i="7" s="1"/>
  <c r="DC5" i="7" s="1"/>
  <c r="DD5" i="7" s="1"/>
  <c r="DE5" i="7" s="1"/>
  <c r="DF5" i="7" s="1"/>
  <c r="DG5" i="7" s="1"/>
  <c r="DH5" i="7" s="1"/>
  <c r="DI5" i="7" s="1"/>
  <c r="DJ5" i="7" s="1"/>
  <c r="DK5" i="7" s="1"/>
  <c r="DL5" i="7" s="1"/>
  <c r="DM5" i="7" s="1"/>
  <c r="DN5" i="7" s="1"/>
  <c r="DO5" i="7" s="1"/>
  <c r="DP5" i="7" s="1"/>
  <c r="DQ5" i="7" s="1"/>
  <c r="DR5" i="7" s="1"/>
  <c r="DS5" i="7" s="1"/>
  <c r="DT5" i="7" s="1"/>
  <c r="DU5" i="7" s="1"/>
  <c r="DV5" i="7" s="1"/>
  <c r="DW5" i="7" s="1"/>
  <c r="DX5" i="7" s="1"/>
  <c r="DY5" i="7" s="1"/>
  <c r="DZ5" i="7" s="1"/>
  <c r="EA5" i="7" s="1"/>
  <c r="EB5" i="7" s="1"/>
  <c r="EC5" i="7" s="1"/>
  <c r="ED5" i="7" s="1"/>
  <c r="EE5" i="7" s="1"/>
  <c r="EF5" i="7" s="1"/>
  <c r="EG5" i="7" s="1"/>
  <c r="EH5" i="7" s="1"/>
  <c r="EI5" i="7" s="1"/>
  <c r="EJ5" i="7" s="1"/>
  <c r="EK5" i="7" s="1"/>
  <c r="EL5" i="7" s="1"/>
  <c r="EM5" i="7" s="1"/>
  <c r="EN5" i="7" s="1"/>
  <c r="EO5" i="7" s="1"/>
  <c r="EP5" i="7" s="1"/>
  <c r="EQ5" i="7" s="1"/>
  <c r="ER5" i="7" s="1"/>
  <c r="ES5" i="7" s="1"/>
  <c r="ET5" i="7" s="1"/>
  <c r="EU5" i="7" s="1"/>
  <c r="EV5" i="7" s="1"/>
  <c r="EW5" i="7" s="1"/>
  <c r="EX5" i="7" s="1"/>
  <c r="EY5" i="7" s="1"/>
  <c r="EZ5" i="7" s="1"/>
  <c r="FA5" i="7" s="1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F22" i="7"/>
  <c r="F21" i="7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H22" i="16"/>
  <c r="F22" i="16"/>
  <c r="G22" i="16" s="1"/>
  <c r="D22" i="16"/>
  <c r="C22" i="16"/>
  <c r="B22" i="16"/>
  <c r="A22" i="16"/>
  <c r="H21" i="16"/>
  <c r="F21" i="16"/>
  <c r="G21" i="16" s="1"/>
  <c r="D21" i="16"/>
  <c r="C21" i="16"/>
  <c r="B21" i="16"/>
  <c r="A21" i="16"/>
  <c r="AN18" i="16"/>
  <c r="Z18" i="16"/>
  <c r="Y18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D17" i="16"/>
  <c r="E17" i="16" s="1"/>
  <c r="D16" i="16"/>
  <c r="E16" i="16" s="1"/>
  <c r="D15" i="16"/>
  <c r="E15" i="16" s="1"/>
  <c r="D14" i="16"/>
  <c r="E14" i="16" s="1"/>
  <c r="D13" i="16"/>
  <c r="E13" i="16" s="1"/>
  <c r="D12" i="16"/>
  <c r="E12" i="16" s="1"/>
  <c r="D11" i="16"/>
  <c r="E11" i="16" s="1"/>
  <c r="D10" i="16"/>
  <c r="E10" i="16" s="1"/>
  <c r="D9" i="16"/>
  <c r="E9" i="16" s="1"/>
  <c r="D8" i="16"/>
  <c r="E8" i="16" s="1"/>
  <c r="D7" i="16"/>
  <c r="D6" i="16"/>
  <c r="E6" i="16" s="1"/>
  <c r="AX5" i="16"/>
  <c r="BS5" i="16" s="1"/>
  <c r="CN5" i="16" s="1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45" i="4"/>
  <c r="D46" i="4"/>
  <c r="D47" i="4"/>
  <c r="D48" i="4"/>
  <c r="D49" i="4"/>
  <c r="D50" i="4"/>
  <c r="D51" i="4"/>
  <c r="D52" i="4"/>
  <c r="D56" i="4"/>
  <c r="D5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7" i="6"/>
  <c r="D17" i="9"/>
  <c r="D17" i="7"/>
  <c r="D17" i="5"/>
  <c r="S4" i="5"/>
  <c r="T4" i="5"/>
  <c r="U4" i="5"/>
  <c r="R4" i="5"/>
  <c r="A22" i="6"/>
  <c r="G22" i="6" s="1"/>
  <c r="B22" i="6"/>
  <c r="C22" i="6"/>
  <c r="D22" i="6"/>
  <c r="E22" i="6"/>
  <c r="A22" i="9"/>
  <c r="AJ22" i="9" s="1"/>
  <c r="B22" i="9"/>
  <c r="C22" i="9"/>
  <c r="D22" i="9"/>
  <c r="E22" i="9"/>
  <c r="A22" i="7"/>
  <c r="B22" i="7"/>
  <c r="C22" i="7"/>
  <c r="D22" i="7"/>
  <c r="E22" i="7"/>
  <c r="A22" i="5"/>
  <c r="K22" i="5" s="1"/>
  <c r="B22" i="5"/>
  <c r="C22" i="5"/>
  <c r="D22" i="5"/>
  <c r="D22" i="4"/>
  <c r="D21" i="4"/>
  <c r="D16" i="6"/>
  <c r="D16" i="9"/>
  <c r="D15" i="5"/>
  <c r="D16" i="5"/>
  <c r="D14" i="6"/>
  <c r="D15" i="6"/>
  <c r="D14" i="9"/>
  <c r="D15" i="9"/>
  <c r="D14" i="7"/>
  <c r="D15" i="7"/>
  <c r="D16" i="7"/>
  <c r="D14" i="5"/>
  <c r="A21" i="5"/>
  <c r="AE21" i="5" s="1"/>
  <c r="AI206" i="5"/>
  <c r="AJ206" i="5"/>
  <c r="X2" i="5"/>
  <c r="AC2" i="5"/>
  <c r="Y2" i="5"/>
  <c r="Z2" i="5"/>
  <c r="AE2" i="5" s="1"/>
  <c r="AA2" i="5"/>
  <c r="W2" i="5"/>
  <c r="AB2" i="5"/>
  <c r="AD2" i="5"/>
  <c r="AF2" i="5"/>
  <c r="X3" i="5"/>
  <c r="Y3" i="5"/>
  <c r="Z3" i="5"/>
  <c r="AA3" i="5"/>
  <c r="W3" i="5"/>
  <c r="AB3" i="5"/>
  <c r="AC3" i="5"/>
  <c r="AD3" i="5"/>
  <c r="AE3" i="5"/>
  <c r="AF3" i="5"/>
  <c r="AC4" i="5"/>
  <c r="AE4" i="5"/>
  <c r="AA4" i="5"/>
  <c r="AB4" i="5"/>
  <c r="AD4" i="5"/>
  <c r="AF4" i="5"/>
  <c r="A21" i="9"/>
  <c r="AG21" i="9" s="1"/>
  <c r="A21" i="6"/>
  <c r="H21" i="6" s="1"/>
  <c r="G5" i="9"/>
  <c r="H5" i="9"/>
  <c r="I5" i="9" s="1"/>
  <c r="J5" i="9" s="1"/>
  <c r="K5" i="9" s="1"/>
  <c r="L5" i="9" s="1"/>
  <c r="M5" i="9" s="1"/>
  <c r="N5" i="9" s="1"/>
  <c r="O5" i="9" s="1"/>
  <c r="P5" i="9" s="1"/>
  <c r="Q5" i="9" s="1"/>
  <c r="R5" i="9" s="1"/>
  <c r="S5" i="9" s="1"/>
  <c r="T5" i="9" s="1"/>
  <c r="U5" i="9" s="1"/>
  <c r="V5" i="9" s="1"/>
  <c r="W5" i="9" s="1"/>
  <c r="X5" i="9" s="1"/>
  <c r="Y5" i="9" s="1"/>
  <c r="Z5" i="9" s="1"/>
  <c r="AA5" i="9" s="1"/>
  <c r="AB5" i="9" s="1"/>
  <c r="AC5" i="9" s="1"/>
  <c r="AD5" i="9" s="1"/>
  <c r="AE5" i="9" s="1"/>
  <c r="AF5" i="9" s="1"/>
  <c r="AG5" i="9" s="1"/>
  <c r="AH5" i="9" s="1"/>
  <c r="AI5" i="9" s="1"/>
  <c r="AJ5" i="9" s="1"/>
  <c r="AK5" i="9" s="1"/>
  <c r="AL5" i="9" s="1"/>
  <c r="AM5" i="9" s="1"/>
  <c r="AN5" i="9" s="1"/>
  <c r="AO5" i="9" s="1"/>
  <c r="AP5" i="9" s="1"/>
  <c r="AQ5" i="9" s="1"/>
  <c r="AR5" i="9" s="1"/>
  <c r="AS5" i="9" s="1"/>
  <c r="AT5" i="9" s="1"/>
  <c r="AU5" i="9" s="1"/>
  <c r="AV5" i="9" s="1"/>
  <c r="AW5" i="9" s="1"/>
  <c r="AX5" i="9" s="1"/>
  <c r="AY5" i="9" s="1"/>
  <c r="AZ5" i="9" s="1"/>
  <c r="BA5" i="9" s="1"/>
  <c r="BB5" i="9" s="1"/>
  <c r="BC5" i="9" s="1"/>
  <c r="BD5" i="9" s="1"/>
  <c r="BE5" i="9" s="1"/>
  <c r="BF5" i="9" s="1"/>
  <c r="BG5" i="9" s="1"/>
  <c r="BH5" i="9" s="1"/>
  <c r="BI5" i="9" s="1"/>
  <c r="BJ5" i="9" s="1"/>
  <c r="BK5" i="9" s="1"/>
  <c r="BL5" i="9" s="1"/>
  <c r="BM5" i="9" s="1"/>
  <c r="BN5" i="9" s="1"/>
  <c r="BO5" i="9" s="1"/>
  <c r="BP5" i="9" s="1"/>
  <c r="BQ5" i="9" s="1"/>
  <c r="BR5" i="9" s="1"/>
  <c r="BS5" i="9" s="1"/>
  <c r="BT5" i="9" s="1"/>
  <c r="BU5" i="9" s="1"/>
  <c r="BV5" i="9" s="1"/>
  <c r="BW5" i="9" s="1"/>
  <c r="BX5" i="9" s="1"/>
  <c r="BY5" i="9" s="1"/>
  <c r="BZ5" i="9" s="1"/>
  <c r="CA5" i="9" s="1"/>
  <c r="CB5" i="9" s="1"/>
  <c r="CC5" i="9" s="1"/>
  <c r="CD5" i="9" s="1"/>
  <c r="CE5" i="9" s="1"/>
  <c r="CF5" i="9" s="1"/>
  <c r="CG5" i="9" s="1"/>
  <c r="CH5" i="9" s="1"/>
  <c r="CI5" i="9" s="1"/>
  <c r="CJ5" i="9" s="1"/>
  <c r="CK5" i="9" s="1"/>
  <c r="CL5" i="9" s="1"/>
  <c r="CM5" i="9" s="1"/>
  <c r="CN5" i="9" s="1"/>
  <c r="CO5" i="9" s="1"/>
  <c r="CP5" i="9" s="1"/>
  <c r="CQ5" i="9" s="1"/>
  <c r="CR5" i="9" s="1"/>
  <c r="CS5" i="9" s="1"/>
  <c r="CT5" i="9" s="1"/>
  <c r="CU5" i="9" s="1"/>
  <c r="CV5" i="9" s="1"/>
  <c r="CW5" i="9" s="1"/>
  <c r="CX5" i="9" s="1"/>
  <c r="CY5" i="9" s="1"/>
  <c r="CZ5" i="9" s="1"/>
  <c r="DA5" i="9" s="1"/>
  <c r="DB5" i="9" s="1"/>
  <c r="DC5" i="9" s="1"/>
  <c r="DD5" i="9" s="1"/>
  <c r="DE5" i="9" s="1"/>
  <c r="DF5" i="9" s="1"/>
  <c r="DG5" i="9" s="1"/>
  <c r="DH5" i="9" s="1"/>
  <c r="DI5" i="9" s="1"/>
  <c r="DJ5" i="9" s="1"/>
  <c r="DK5" i="9" s="1"/>
  <c r="DL5" i="9" s="1"/>
  <c r="DM5" i="9" s="1"/>
  <c r="DN5" i="9" s="1"/>
  <c r="DO5" i="9" s="1"/>
  <c r="DP5" i="9" s="1"/>
  <c r="DQ5" i="9" s="1"/>
  <c r="DR5" i="9" s="1"/>
  <c r="DS5" i="9" s="1"/>
  <c r="DT5" i="9" s="1"/>
  <c r="DU5" i="9" s="1"/>
  <c r="DV5" i="9" s="1"/>
  <c r="DW5" i="9" s="1"/>
  <c r="DX5" i="9" s="1"/>
  <c r="DY5" i="9" s="1"/>
  <c r="DZ5" i="9" s="1"/>
  <c r="EA5" i="9" s="1"/>
  <c r="EB5" i="9" s="1"/>
  <c r="EC5" i="9" s="1"/>
  <c r="ED5" i="9" s="1"/>
  <c r="EE5" i="9" s="1"/>
  <c r="EF5" i="9" s="1"/>
  <c r="EG5" i="9" s="1"/>
  <c r="EH5" i="9" s="1"/>
  <c r="EI5" i="9" s="1"/>
  <c r="EJ5" i="9" s="1"/>
  <c r="EK5" i="9" s="1"/>
  <c r="EL5" i="9" s="1"/>
  <c r="EM5" i="9" s="1"/>
  <c r="EN5" i="9" s="1"/>
  <c r="EO5" i="9" s="1"/>
  <c r="EP5" i="9" s="1"/>
  <c r="EQ5" i="9" s="1"/>
  <c r="ER5" i="9" s="1"/>
  <c r="ES5" i="9" s="1"/>
  <c r="ET5" i="9" s="1"/>
  <c r="EU5" i="9" s="1"/>
  <c r="EV5" i="9" s="1"/>
  <c r="EW5" i="9" s="1"/>
  <c r="EX5" i="9" s="1"/>
  <c r="EY5" i="9" s="1"/>
  <c r="EZ5" i="9" s="1"/>
  <c r="FA5" i="9" s="1"/>
  <c r="D6" i="9"/>
  <c r="D7" i="9"/>
  <c r="D8" i="9"/>
  <c r="D9" i="9"/>
  <c r="D10" i="9"/>
  <c r="D11" i="9"/>
  <c r="D12" i="9"/>
  <c r="D13" i="9"/>
  <c r="B21" i="9"/>
  <c r="C21" i="9"/>
  <c r="D21" i="9"/>
  <c r="E21" i="9"/>
  <c r="A21" i="7"/>
  <c r="CD16" i="7" s="1"/>
  <c r="D6" i="7"/>
  <c r="D7" i="7"/>
  <c r="D8" i="7"/>
  <c r="D9" i="7"/>
  <c r="D10" i="7"/>
  <c r="D11" i="7"/>
  <c r="D12" i="7"/>
  <c r="D13" i="7"/>
  <c r="B21" i="7"/>
  <c r="C21" i="7"/>
  <c r="D21" i="7"/>
  <c r="E21" i="7"/>
  <c r="G5" i="6"/>
  <c r="H5" i="6"/>
  <c r="I5" i="6" s="1"/>
  <c r="J5" i="6" s="1"/>
  <c r="K5" i="6" s="1"/>
  <c r="L5" i="6" s="1"/>
  <c r="M5" i="6" s="1"/>
  <c r="N5" i="6" s="1"/>
  <c r="O5" i="6" s="1"/>
  <c r="P5" i="6" s="1"/>
  <c r="Q5" i="6" s="1"/>
  <c r="R5" i="6" s="1"/>
  <c r="S5" i="6" s="1"/>
  <c r="T5" i="6" s="1"/>
  <c r="U5" i="6" s="1"/>
  <c r="V5" i="6" s="1"/>
  <c r="W5" i="6" s="1"/>
  <c r="X5" i="6" s="1"/>
  <c r="Y5" i="6" s="1"/>
  <c r="Z5" i="6" s="1"/>
  <c r="AA5" i="6" s="1"/>
  <c r="AB5" i="6" s="1"/>
  <c r="AC5" i="6" s="1"/>
  <c r="AD5" i="6" s="1"/>
  <c r="AE5" i="6" s="1"/>
  <c r="AF5" i="6" s="1"/>
  <c r="AG5" i="6" s="1"/>
  <c r="AH5" i="6" s="1"/>
  <c r="AI5" i="6" s="1"/>
  <c r="AJ5" i="6" s="1"/>
  <c r="AK5" i="6" s="1"/>
  <c r="AL5" i="6" s="1"/>
  <c r="AM5" i="6" s="1"/>
  <c r="AN5" i="6" s="1"/>
  <c r="AO5" i="6" s="1"/>
  <c r="AP5" i="6" s="1"/>
  <c r="AQ5" i="6" s="1"/>
  <c r="AR5" i="6" s="1"/>
  <c r="AS5" i="6" s="1"/>
  <c r="AT5" i="6" s="1"/>
  <c r="AU5" i="6" s="1"/>
  <c r="AV5" i="6" s="1"/>
  <c r="AW5" i="6" s="1"/>
  <c r="AX5" i="6" s="1"/>
  <c r="AY5" i="6" s="1"/>
  <c r="AZ5" i="6" s="1"/>
  <c r="BA5" i="6" s="1"/>
  <c r="BB5" i="6" s="1"/>
  <c r="BC5" i="6" s="1"/>
  <c r="BD5" i="6" s="1"/>
  <c r="BE5" i="6" s="1"/>
  <c r="BF5" i="6" s="1"/>
  <c r="BG5" i="6" s="1"/>
  <c r="BH5" i="6" s="1"/>
  <c r="BI5" i="6" s="1"/>
  <c r="BJ5" i="6" s="1"/>
  <c r="BK5" i="6" s="1"/>
  <c r="BL5" i="6" s="1"/>
  <c r="BM5" i="6" s="1"/>
  <c r="BN5" i="6" s="1"/>
  <c r="BO5" i="6" s="1"/>
  <c r="BP5" i="6" s="1"/>
  <c r="BQ5" i="6" s="1"/>
  <c r="BR5" i="6" s="1"/>
  <c r="BS5" i="6" s="1"/>
  <c r="BT5" i="6" s="1"/>
  <c r="BU5" i="6" s="1"/>
  <c r="BV5" i="6" s="1"/>
  <c r="BW5" i="6" s="1"/>
  <c r="BX5" i="6" s="1"/>
  <c r="BY5" i="6" s="1"/>
  <c r="BZ5" i="6" s="1"/>
  <c r="CA5" i="6" s="1"/>
  <c r="CB5" i="6" s="1"/>
  <c r="CC5" i="6" s="1"/>
  <c r="CD5" i="6" s="1"/>
  <c r="CE5" i="6" s="1"/>
  <c r="CF5" i="6" s="1"/>
  <c r="CG5" i="6" s="1"/>
  <c r="CH5" i="6" s="1"/>
  <c r="CI5" i="6" s="1"/>
  <c r="CJ5" i="6" s="1"/>
  <c r="CK5" i="6" s="1"/>
  <c r="CL5" i="6" s="1"/>
  <c r="CM5" i="6" s="1"/>
  <c r="CN5" i="6" s="1"/>
  <c r="CO5" i="6" s="1"/>
  <c r="CP5" i="6" s="1"/>
  <c r="CQ5" i="6" s="1"/>
  <c r="CR5" i="6" s="1"/>
  <c r="CS5" i="6" s="1"/>
  <c r="CT5" i="6" s="1"/>
  <c r="CU5" i="6" s="1"/>
  <c r="CV5" i="6" s="1"/>
  <c r="CW5" i="6" s="1"/>
  <c r="CX5" i="6" s="1"/>
  <c r="CY5" i="6" s="1"/>
  <c r="CZ5" i="6" s="1"/>
  <c r="DA5" i="6" s="1"/>
  <c r="DB5" i="6" s="1"/>
  <c r="DC5" i="6" s="1"/>
  <c r="DD5" i="6" s="1"/>
  <c r="DE5" i="6" s="1"/>
  <c r="DF5" i="6" s="1"/>
  <c r="DG5" i="6" s="1"/>
  <c r="DH5" i="6" s="1"/>
  <c r="DI5" i="6" s="1"/>
  <c r="DJ5" i="6" s="1"/>
  <c r="DK5" i="6" s="1"/>
  <c r="DL5" i="6" s="1"/>
  <c r="DM5" i="6" s="1"/>
  <c r="DN5" i="6" s="1"/>
  <c r="DO5" i="6" s="1"/>
  <c r="DP5" i="6" s="1"/>
  <c r="DQ5" i="6" s="1"/>
  <c r="DR5" i="6" s="1"/>
  <c r="DS5" i="6" s="1"/>
  <c r="DT5" i="6" s="1"/>
  <c r="DU5" i="6" s="1"/>
  <c r="DV5" i="6" s="1"/>
  <c r="DW5" i="6" s="1"/>
  <c r="DX5" i="6" s="1"/>
  <c r="DY5" i="6" s="1"/>
  <c r="DZ5" i="6" s="1"/>
  <c r="EA5" i="6" s="1"/>
  <c r="EB5" i="6" s="1"/>
  <c r="EC5" i="6" s="1"/>
  <c r="ED5" i="6" s="1"/>
  <c r="EE5" i="6" s="1"/>
  <c r="EF5" i="6" s="1"/>
  <c r="EG5" i="6" s="1"/>
  <c r="EH5" i="6" s="1"/>
  <c r="EI5" i="6" s="1"/>
  <c r="EJ5" i="6" s="1"/>
  <c r="EK5" i="6" s="1"/>
  <c r="EL5" i="6" s="1"/>
  <c r="EM5" i="6" s="1"/>
  <c r="EN5" i="6" s="1"/>
  <c r="EO5" i="6" s="1"/>
  <c r="EP5" i="6" s="1"/>
  <c r="EQ5" i="6" s="1"/>
  <c r="ER5" i="6" s="1"/>
  <c r="ES5" i="6" s="1"/>
  <c r="ET5" i="6" s="1"/>
  <c r="EU5" i="6" s="1"/>
  <c r="EV5" i="6" s="1"/>
  <c r="EW5" i="6" s="1"/>
  <c r="EX5" i="6" s="1"/>
  <c r="EY5" i="6" s="1"/>
  <c r="EZ5" i="6" s="1"/>
  <c r="FA5" i="6" s="1"/>
  <c r="E21" i="6"/>
  <c r="D6" i="6"/>
  <c r="D7" i="6"/>
  <c r="D8" i="6"/>
  <c r="D9" i="6"/>
  <c r="D10" i="6"/>
  <c r="D11" i="6"/>
  <c r="D12" i="6"/>
  <c r="D13" i="6"/>
  <c r="B21" i="6"/>
  <c r="C21" i="6"/>
  <c r="D21" i="6"/>
  <c r="B21" i="5"/>
  <c r="C21" i="5"/>
  <c r="D21" i="5"/>
  <c r="D7" i="5"/>
  <c r="D8" i="5"/>
  <c r="D9" i="5"/>
  <c r="D10" i="5"/>
  <c r="D11" i="5"/>
  <c r="D12" i="5"/>
  <c r="D13" i="5"/>
  <c r="D6" i="5"/>
  <c r="R21" i="5"/>
  <c r="U21" i="5"/>
  <c r="AH22" i="9"/>
  <c r="T22" i="9"/>
  <c r="AB22" i="9"/>
  <c r="BE22" i="9"/>
  <c r="BP22" i="9"/>
  <c r="AO22" i="9"/>
  <c r="BT22" i="9"/>
  <c r="BY22" i="9"/>
  <c r="CQ22" i="9"/>
  <c r="CD22" i="9"/>
  <c r="CI22" i="9"/>
  <c r="AY22" i="9"/>
  <c r="AS22" i="9"/>
  <c r="BF22" i="9"/>
  <c r="AK22" i="9"/>
  <c r="H22" i="9"/>
  <c r="L22" i="9"/>
  <c r="X22" i="9"/>
  <c r="S22" i="9"/>
  <c r="AE22" i="9"/>
  <c r="CM22" i="9"/>
  <c r="CO22" i="9"/>
  <c r="V22" i="9"/>
  <c r="BI22" i="9"/>
  <c r="BM22" i="9"/>
  <c r="AM22" i="9"/>
  <c r="BL22" i="9"/>
  <c r="AU22" i="9"/>
  <c r="BK22" i="9"/>
  <c r="CL22" i="9"/>
  <c r="CF22" i="9"/>
  <c r="E21" i="16"/>
  <c r="S22" i="5"/>
  <c r="AF22" i="5"/>
  <c r="K21" i="16"/>
  <c r="AB21" i="5"/>
  <c r="H21" i="5"/>
  <c r="AX21" i="16" s="1"/>
  <c r="AC21" i="5"/>
  <c r="T21" i="5"/>
  <c r="E21" i="5"/>
  <c r="G22" i="5"/>
  <c r="X22" i="5"/>
  <c r="F22" i="5"/>
  <c r="DB22" i="9"/>
  <c r="DD22" i="9"/>
  <c r="DH22" i="9"/>
  <c r="DJ22" i="9"/>
  <c r="DZ22" i="9"/>
  <c r="EB22" i="9"/>
  <c r="EF22" i="9"/>
  <c r="EH22" i="9"/>
  <c r="CU22" i="9"/>
  <c r="CY22" i="9"/>
  <c r="DG22" i="9"/>
  <c r="DK22" i="9"/>
  <c r="EQ22" i="9"/>
  <c r="EU22" i="9"/>
  <c r="EZ22" i="9"/>
  <c r="CS22" i="9"/>
  <c r="DY22" i="9"/>
  <c r="EC22" i="9"/>
  <c r="EK22" i="9"/>
  <c r="EO22" i="9"/>
  <c r="DJ21" i="9"/>
  <c r="DR21" i="9"/>
  <c r="EU21" i="9"/>
  <c r="BC21" i="9"/>
  <c r="BH16" i="7"/>
  <c r="U22" i="6"/>
  <c r="CO22" i="6"/>
  <c r="CH22" i="6"/>
  <c r="F22" i="6"/>
  <c r="L21" i="6"/>
  <c r="P21" i="6"/>
  <c r="AT21" i="6"/>
  <c r="AV21" i="6"/>
  <c r="BZ21" i="6"/>
  <c r="CD21" i="6"/>
  <c r="CJ21" i="6"/>
  <c r="DJ21" i="6"/>
  <c r="DP21" i="6"/>
  <c r="DT21" i="6"/>
  <c r="EX21" i="6"/>
  <c r="EZ21" i="6"/>
  <c r="AI21" i="6"/>
  <c r="AM21" i="6"/>
  <c r="AS21" i="6"/>
  <c r="BS21" i="6"/>
  <c r="BY21" i="6"/>
  <c r="CC21" i="6"/>
  <c r="DG21" i="6"/>
  <c r="DI21" i="6"/>
  <c r="EM21" i="6"/>
  <c r="EQ21" i="6"/>
  <c r="EW21" i="6"/>
  <c r="T55" i="5"/>
  <c r="AI55" i="5"/>
  <c r="H53" i="5"/>
  <c r="AX53" i="16" s="1"/>
  <c r="T53" i="5"/>
  <c r="AI49" i="5"/>
  <c r="F45" i="5"/>
  <c r="H45" i="5"/>
  <c r="AX45" i="16" s="1"/>
  <c r="L45" i="5"/>
  <c r="N45" i="5"/>
  <c r="P45" i="5"/>
  <c r="R45" i="5"/>
  <c r="T45" i="5"/>
  <c r="W45" i="5"/>
  <c r="Y45" i="5"/>
  <c r="AA45" i="5"/>
  <c r="AC45" i="5"/>
  <c r="AE45" i="5"/>
  <c r="AI45" i="5"/>
  <c r="AB57" i="5"/>
  <c r="X57" i="5"/>
  <c r="S57" i="5"/>
  <c r="O57" i="5"/>
  <c r="K57" i="5"/>
  <c r="AF51" i="5"/>
  <c r="X47" i="5"/>
  <c r="K47" i="5"/>
  <c r="S43" i="5"/>
  <c r="O33" i="5"/>
  <c r="S33" i="5" s="1"/>
  <c r="O25" i="5"/>
  <c r="T25" i="5" s="1"/>
  <c r="AE61" i="5"/>
  <c r="F57" i="5"/>
  <c r="H57" i="5"/>
  <c r="AX57" i="16" s="1"/>
  <c r="L57" i="5"/>
  <c r="N57" i="5"/>
  <c r="P57" i="5"/>
  <c r="AE57" i="5"/>
  <c r="AI57" i="5"/>
  <c r="N51" i="5"/>
  <c r="L47" i="5"/>
  <c r="R47" i="5"/>
  <c r="Y47" i="5"/>
  <c r="AE47" i="5"/>
  <c r="F43" i="5"/>
  <c r="R43" i="5"/>
  <c r="AI43" i="5"/>
  <c r="F31" i="5"/>
  <c r="F27" i="5"/>
  <c r="F61" i="9"/>
  <c r="J61" i="9"/>
  <c r="N61" i="9"/>
  <c r="R61" i="9"/>
  <c r="V61" i="9"/>
  <c r="Z61" i="9"/>
  <c r="BB61" i="9"/>
  <c r="BF61" i="9"/>
  <c r="BJ61" i="9"/>
  <c r="BN61" i="9"/>
  <c r="BR61" i="9"/>
  <c r="BV61" i="9"/>
  <c r="CX61" i="9"/>
  <c r="DB61" i="9"/>
  <c r="DF61" i="9"/>
  <c r="DJ61" i="9"/>
  <c r="DN61" i="9"/>
  <c r="DR61" i="9"/>
  <c r="F59" i="9"/>
  <c r="AP57" i="9"/>
  <c r="FA51" i="9"/>
  <c r="EW51" i="9"/>
  <c r="ES51" i="9"/>
  <c r="EO51" i="9"/>
  <c r="EK51" i="9"/>
  <c r="EG51" i="9"/>
  <c r="DY51" i="9"/>
  <c r="DQ51" i="9"/>
  <c r="DI51" i="9"/>
  <c r="DA51" i="9"/>
  <c r="CS51" i="9"/>
  <c r="CK51" i="9"/>
  <c r="CC51" i="9"/>
  <c r="BU51" i="9"/>
  <c r="BM51" i="9"/>
  <c r="BE51" i="9"/>
  <c r="AW51" i="9"/>
  <c r="AO51" i="9"/>
  <c r="AG51" i="9"/>
  <c r="Y51" i="9"/>
  <c r="Q51" i="9"/>
  <c r="F51" i="9"/>
  <c r="H51" i="9"/>
  <c r="J51" i="9"/>
  <c r="L51" i="9"/>
  <c r="N51" i="9"/>
  <c r="P51" i="9"/>
  <c r="R51" i="9"/>
  <c r="T51" i="9"/>
  <c r="V51" i="9"/>
  <c r="X51" i="9"/>
  <c r="Z51" i="9"/>
  <c r="AB51" i="9"/>
  <c r="AD51" i="9"/>
  <c r="AF51" i="9"/>
  <c r="AH51" i="9"/>
  <c r="AJ51" i="9"/>
  <c r="AL51" i="9"/>
  <c r="AN51" i="9"/>
  <c r="AP51" i="9"/>
  <c r="AR51" i="9"/>
  <c r="AT51" i="9"/>
  <c r="AV51" i="9"/>
  <c r="AX51" i="9"/>
  <c r="AZ51" i="9"/>
  <c r="BB51" i="9"/>
  <c r="BD51" i="9"/>
  <c r="BF51" i="9"/>
  <c r="BH51" i="9"/>
  <c r="BJ51" i="9"/>
  <c r="BL51" i="9"/>
  <c r="BN51" i="9"/>
  <c r="BP51" i="9"/>
  <c r="BR51" i="9"/>
  <c r="BT51" i="9"/>
  <c r="BV51" i="9"/>
  <c r="BX51" i="9"/>
  <c r="BZ51" i="9"/>
  <c r="CB51" i="9"/>
  <c r="CD51" i="9"/>
  <c r="CF51" i="9"/>
  <c r="CH51" i="9"/>
  <c r="CJ51" i="9"/>
  <c r="CL51" i="9"/>
  <c r="CN51" i="9"/>
  <c r="CP51" i="9"/>
  <c r="CR51" i="9"/>
  <c r="CT51" i="9"/>
  <c r="CV51" i="9"/>
  <c r="CX51" i="9"/>
  <c r="CZ51" i="9"/>
  <c r="DB51" i="9"/>
  <c r="DD51" i="9"/>
  <c r="DF51" i="9"/>
  <c r="DH51" i="9"/>
  <c r="DJ51" i="9"/>
  <c r="DL51" i="9"/>
  <c r="DN51" i="9"/>
  <c r="DP51" i="9"/>
  <c r="DR51" i="9"/>
  <c r="DT51" i="9"/>
  <c r="DV51" i="9"/>
  <c r="DX51" i="9"/>
  <c r="DZ51" i="9"/>
  <c r="EB51" i="9"/>
  <c r="ED51" i="9"/>
  <c r="EF51" i="9"/>
  <c r="G51" i="9"/>
  <c r="K51" i="9"/>
  <c r="O51" i="9"/>
  <c r="S51" i="9"/>
  <c r="W51" i="9"/>
  <c r="AA51" i="9"/>
  <c r="AE51" i="9"/>
  <c r="AI51" i="9"/>
  <c r="AM51" i="9"/>
  <c r="AQ51" i="9"/>
  <c r="AU51" i="9"/>
  <c r="AY51" i="9"/>
  <c r="BC51" i="9"/>
  <c r="BG51" i="9"/>
  <c r="BK51" i="9"/>
  <c r="BO51" i="9"/>
  <c r="BS51" i="9"/>
  <c r="BW51" i="9"/>
  <c r="CA51" i="9"/>
  <c r="CE51" i="9"/>
  <c r="CI51" i="9"/>
  <c r="CM51" i="9"/>
  <c r="CQ51" i="9"/>
  <c r="CU51" i="9"/>
  <c r="CY51" i="9"/>
  <c r="DC51" i="9"/>
  <c r="DG51" i="9"/>
  <c r="DK51" i="9"/>
  <c r="DO51" i="9"/>
  <c r="DS51" i="9"/>
  <c r="DW51" i="9"/>
  <c r="EA51" i="9"/>
  <c r="EE51" i="9"/>
  <c r="EH51" i="9"/>
  <c r="EJ51" i="9"/>
  <c r="EL51" i="9"/>
  <c r="EN51" i="9"/>
  <c r="EP51" i="9"/>
  <c r="ER51" i="9"/>
  <c r="ET51" i="9"/>
  <c r="EV51" i="9"/>
  <c r="EX51" i="9"/>
  <c r="EZ51" i="9"/>
  <c r="EZ61" i="9"/>
  <c r="EV61" i="9"/>
  <c r="ER61" i="9"/>
  <c r="EM61" i="9"/>
  <c r="EE61" i="9"/>
  <c r="CA61" i="9"/>
  <c r="BS61" i="9"/>
  <c r="BK61" i="9"/>
  <c r="BC61" i="9"/>
  <c r="AU61" i="9"/>
  <c r="AM61" i="9"/>
  <c r="H50" i="9"/>
  <c r="J50" i="9"/>
  <c r="L50" i="9"/>
  <c r="F48" i="9"/>
  <c r="H48" i="9"/>
  <c r="J48" i="9"/>
  <c r="L48" i="9"/>
  <c r="N48" i="9"/>
  <c r="P48" i="9"/>
  <c r="R48" i="9"/>
  <c r="T48" i="9"/>
  <c r="V48" i="9"/>
  <c r="X48" i="9"/>
  <c r="Z48" i="9"/>
  <c r="AB48" i="9"/>
  <c r="AD48" i="9"/>
  <c r="AF48" i="9"/>
  <c r="AH48" i="9"/>
  <c r="AJ48" i="9"/>
  <c r="AL48" i="9"/>
  <c r="AN48" i="9"/>
  <c r="AP48" i="9"/>
  <c r="AR48" i="9"/>
  <c r="AT48" i="9"/>
  <c r="AV48" i="9"/>
  <c r="AX48" i="9"/>
  <c r="AZ48" i="9"/>
  <c r="BB48" i="9"/>
  <c r="BD48" i="9"/>
  <c r="BF48" i="9"/>
  <c r="BH48" i="9"/>
  <c r="BJ48" i="9"/>
  <c r="BL48" i="9"/>
  <c r="BN48" i="9"/>
  <c r="BP48" i="9"/>
  <c r="BR48" i="9"/>
  <c r="BT48" i="9"/>
  <c r="BV48" i="9"/>
  <c r="BX48" i="9"/>
  <c r="BZ48" i="9"/>
  <c r="CB48" i="9"/>
  <c r="CD48" i="9"/>
  <c r="CF48" i="9"/>
  <c r="CH48" i="9"/>
  <c r="CJ48" i="9"/>
  <c r="CL48" i="9"/>
  <c r="CN48" i="9"/>
  <c r="CP48" i="9"/>
  <c r="CR48" i="9"/>
  <c r="CT48" i="9"/>
  <c r="CV48" i="9"/>
  <c r="CX48" i="9"/>
  <c r="CZ48" i="9"/>
  <c r="DB48" i="9"/>
  <c r="DD48" i="9"/>
  <c r="DF48" i="9"/>
  <c r="DH48" i="9"/>
  <c r="DJ48" i="9"/>
  <c r="DL48" i="9"/>
  <c r="DN48" i="9"/>
  <c r="DP48" i="9"/>
  <c r="DR48" i="9"/>
  <c r="DT48" i="9"/>
  <c r="DV48" i="9"/>
  <c r="DX48" i="9"/>
  <c r="DZ48" i="9"/>
  <c r="EB48" i="9"/>
  <c r="ED48" i="9"/>
  <c r="EF48" i="9"/>
  <c r="EH48" i="9"/>
  <c r="EJ48" i="9"/>
  <c r="EL48" i="9"/>
  <c r="EN48" i="9"/>
  <c r="EP48" i="9"/>
  <c r="ER48" i="9"/>
  <c r="ET48" i="9"/>
  <c r="EV48" i="9"/>
  <c r="EX48" i="9"/>
  <c r="EZ48" i="9"/>
  <c r="AL46" i="9"/>
  <c r="AR46" i="9"/>
  <c r="AX46" i="9"/>
  <c r="BD46" i="9"/>
  <c r="BJ46" i="9"/>
  <c r="DF46" i="9"/>
  <c r="DL46" i="9"/>
  <c r="DR46" i="9"/>
  <c r="DX46" i="9"/>
  <c r="ED46" i="9"/>
  <c r="F38" i="9"/>
  <c r="J59" i="6"/>
  <c r="P59" i="6"/>
  <c r="V59" i="6"/>
  <c r="AB59" i="6"/>
  <c r="AH59" i="6"/>
  <c r="AN59" i="6"/>
  <c r="AT59" i="6"/>
  <c r="AZ59" i="6"/>
  <c r="BF59" i="6"/>
  <c r="BL59" i="6"/>
  <c r="BR59" i="6"/>
  <c r="BX59" i="6"/>
  <c r="CD59" i="6"/>
  <c r="H57" i="6"/>
  <c r="N57" i="6"/>
  <c r="T57" i="6"/>
  <c r="Z57" i="6"/>
  <c r="AF57" i="6"/>
  <c r="AL57" i="6"/>
  <c r="AR57" i="6"/>
  <c r="AX57" i="6"/>
  <c r="BD57" i="6"/>
  <c r="BJ57" i="6"/>
  <c r="BL57" i="6"/>
  <c r="BP57" i="6"/>
  <c r="BR57" i="6"/>
  <c r="BV57" i="6"/>
  <c r="BX57" i="6"/>
  <c r="CB57" i="6"/>
  <c r="CD57" i="6"/>
  <c r="CH57" i="6"/>
  <c r="CJ57" i="6"/>
  <c r="CN57" i="6"/>
  <c r="CP57" i="6"/>
  <c r="CT57" i="6"/>
  <c r="CV57" i="6"/>
  <c r="CZ57" i="6"/>
  <c r="DB57" i="6"/>
  <c r="DF57" i="6"/>
  <c r="DH57" i="6"/>
  <c r="DL57" i="6"/>
  <c r="DN57" i="6"/>
  <c r="DR57" i="6"/>
  <c r="DT57" i="6"/>
  <c r="DX57" i="6"/>
  <c r="DZ57" i="6"/>
  <c r="ED57" i="6"/>
  <c r="EF57" i="6"/>
  <c r="EJ57" i="6"/>
  <c r="EL57" i="6"/>
  <c r="EP57" i="6"/>
  <c r="ER57" i="6"/>
  <c r="EV57" i="6"/>
  <c r="EX57" i="6"/>
  <c r="F55" i="6"/>
  <c r="H55" i="6"/>
  <c r="L55" i="6"/>
  <c r="N55" i="6"/>
  <c r="R55" i="6"/>
  <c r="T55" i="6"/>
  <c r="X55" i="6"/>
  <c r="Z55" i="6"/>
  <c r="AD55" i="6"/>
  <c r="AF55" i="6"/>
  <c r="AJ55" i="6"/>
  <c r="AL55" i="6"/>
  <c r="AP55" i="6"/>
  <c r="AR55" i="6"/>
  <c r="AV55" i="6"/>
  <c r="AX55" i="6"/>
  <c r="BB55" i="6"/>
  <c r="BD55" i="6"/>
  <c r="BH55" i="6"/>
  <c r="BJ55" i="6"/>
  <c r="BN55" i="6"/>
  <c r="BP55" i="6"/>
  <c r="BT55" i="6"/>
  <c r="BV55" i="6"/>
  <c r="BZ55" i="6"/>
  <c r="CB55" i="6"/>
  <c r="CF55" i="6"/>
  <c r="CH55" i="6"/>
  <c r="CL55" i="6"/>
  <c r="CN55" i="6"/>
  <c r="CR55" i="6"/>
  <c r="CT55" i="6"/>
  <c r="CX55" i="6"/>
  <c r="CZ55" i="6"/>
  <c r="DD55" i="6"/>
  <c r="DF55" i="6"/>
  <c r="DJ55" i="6"/>
  <c r="DL55" i="6"/>
  <c r="DP55" i="6"/>
  <c r="DR55" i="6"/>
  <c r="DV55" i="6"/>
  <c r="DX55" i="6"/>
  <c r="EB55" i="6"/>
  <c r="ED55" i="6"/>
  <c r="EH55" i="6"/>
  <c r="EJ55" i="6"/>
  <c r="EN55" i="6"/>
  <c r="EP55" i="6"/>
  <c r="ET55" i="6"/>
  <c r="EV55" i="6"/>
  <c r="EX55" i="6"/>
  <c r="EZ55" i="6"/>
  <c r="CR53" i="9"/>
  <c r="J53" i="6"/>
  <c r="P53" i="6"/>
  <c r="V53" i="6"/>
  <c r="AB53" i="6"/>
  <c r="BX53" i="6"/>
  <c r="CD53" i="6"/>
  <c r="CJ53" i="6"/>
  <c r="CP53" i="6"/>
  <c r="CV53" i="6"/>
  <c r="ER53" i="6"/>
  <c r="EX53" i="6"/>
  <c r="J51" i="6"/>
  <c r="AB51" i="6"/>
  <c r="AT51" i="6"/>
  <c r="BL51" i="6"/>
  <c r="CD51" i="6"/>
  <c r="CV51" i="6"/>
  <c r="DN51" i="6"/>
  <c r="EF51" i="6"/>
  <c r="EX51" i="6"/>
  <c r="F49" i="6"/>
  <c r="H49" i="6"/>
  <c r="J49" i="6"/>
  <c r="L49" i="6"/>
  <c r="N49" i="6"/>
  <c r="P49" i="6"/>
  <c r="R49" i="6"/>
  <c r="T49" i="6"/>
  <c r="V49" i="6"/>
  <c r="X49" i="6"/>
  <c r="Z49" i="6"/>
  <c r="AB49" i="6"/>
  <c r="AD49" i="6"/>
  <c r="AF49" i="6"/>
  <c r="AH49" i="6"/>
  <c r="AJ49" i="6"/>
  <c r="AL49" i="6"/>
  <c r="AN49" i="6"/>
  <c r="AP49" i="6"/>
  <c r="AR49" i="6"/>
  <c r="AT49" i="6"/>
  <c r="AV49" i="6"/>
  <c r="AX49" i="6"/>
  <c r="AZ49" i="6"/>
  <c r="BB49" i="6"/>
  <c r="BD49" i="6"/>
  <c r="BF49" i="6"/>
  <c r="BH49" i="6"/>
  <c r="BJ49" i="6"/>
  <c r="BL49" i="6"/>
  <c r="BN49" i="6"/>
  <c r="BP49" i="6"/>
  <c r="BR49" i="6"/>
  <c r="BT49" i="6"/>
  <c r="BV49" i="6"/>
  <c r="BX49" i="6"/>
  <c r="BZ49" i="6"/>
  <c r="CB49" i="6"/>
  <c r="CD49" i="6"/>
  <c r="CF49" i="6"/>
  <c r="CH49" i="6"/>
  <c r="CJ49" i="6"/>
  <c r="CL49" i="6"/>
  <c r="CN49" i="6"/>
  <c r="CP49" i="6"/>
  <c r="CR49" i="6"/>
  <c r="CT49" i="6"/>
  <c r="CV49" i="6"/>
  <c r="CX49" i="6"/>
  <c r="CZ49" i="6"/>
  <c r="DB49" i="6"/>
  <c r="DD49" i="6"/>
  <c r="DF49" i="6"/>
  <c r="DH49" i="6"/>
  <c r="DJ49" i="6"/>
  <c r="DL49" i="6"/>
  <c r="DN49" i="6"/>
  <c r="DP49" i="6"/>
  <c r="DR49" i="6"/>
  <c r="DT49" i="6"/>
  <c r="DV49" i="6"/>
  <c r="DX49" i="6"/>
  <c r="DZ49" i="6"/>
  <c r="EB49" i="6"/>
  <c r="ED49" i="6"/>
  <c r="EF49" i="6"/>
  <c r="EH49" i="6"/>
  <c r="EJ49" i="6"/>
  <c r="EL49" i="6"/>
  <c r="EN49" i="6"/>
  <c r="EP49" i="6"/>
  <c r="ER49" i="6"/>
  <c r="ET49" i="6"/>
  <c r="EV49" i="6"/>
  <c r="EX49" i="6"/>
  <c r="EZ49" i="6"/>
  <c r="X47" i="6"/>
  <c r="Z47" i="6"/>
  <c r="AB47" i="6"/>
  <c r="AV47" i="6"/>
  <c r="AX47" i="6"/>
  <c r="AZ47" i="6"/>
  <c r="BT47" i="6"/>
  <c r="BV47" i="6"/>
  <c r="BX47" i="6"/>
  <c r="CR47" i="6"/>
  <c r="CT47" i="6"/>
  <c r="CV47" i="6"/>
  <c r="DP47" i="6"/>
  <c r="DR47" i="6"/>
  <c r="DT47" i="6"/>
  <c r="EN47" i="6"/>
  <c r="EP47" i="6"/>
  <c r="ER47" i="6"/>
  <c r="V45" i="6"/>
  <c r="X45" i="6"/>
  <c r="AB45" i="6"/>
  <c r="AD45" i="6"/>
  <c r="BF45" i="6"/>
  <c r="BH45" i="6"/>
  <c r="BL45" i="6"/>
  <c r="BN45" i="6"/>
  <c r="CP45" i="6"/>
  <c r="CR45" i="6"/>
  <c r="CV45" i="6"/>
  <c r="CX45" i="6"/>
  <c r="DZ45" i="6"/>
  <c r="EB45" i="6"/>
  <c r="EF45" i="6"/>
  <c r="EH45" i="6"/>
  <c r="F43" i="6"/>
  <c r="H43" i="6"/>
  <c r="J43" i="6"/>
  <c r="L43" i="6"/>
  <c r="N43" i="6"/>
  <c r="P43" i="6"/>
  <c r="R43" i="6"/>
  <c r="T43" i="6"/>
  <c r="V43" i="6"/>
  <c r="X43" i="6"/>
  <c r="Z43" i="6"/>
  <c r="AB43" i="6"/>
  <c r="AD43" i="6"/>
  <c r="AF43" i="6"/>
  <c r="AH43" i="6"/>
  <c r="AJ43" i="6"/>
  <c r="AL43" i="6"/>
  <c r="AN43" i="6"/>
  <c r="AP43" i="6"/>
  <c r="AR43" i="6"/>
  <c r="AT43" i="6"/>
  <c r="AV43" i="6"/>
  <c r="AX43" i="6"/>
  <c r="AZ43" i="6"/>
  <c r="BB43" i="6"/>
  <c r="BD43" i="6"/>
  <c r="BF43" i="6"/>
  <c r="BH43" i="6"/>
  <c r="BJ43" i="6"/>
  <c r="BL43" i="6"/>
  <c r="BN43" i="6"/>
  <c r="BP43" i="6"/>
  <c r="BR43" i="6"/>
  <c r="BT43" i="6"/>
  <c r="BV43" i="6"/>
  <c r="BX43" i="6"/>
  <c r="BZ43" i="6"/>
  <c r="CB43" i="6"/>
  <c r="CD43" i="6"/>
  <c r="CF43" i="6"/>
  <c r="CH43" i="6"/>
  <c r="CJ43" i="6"/>
  <c r="CL43" i="6"/>
  <c r="CN43" i="6"/>
  <c r="CP43" i="6"/>
  <c r="CR43" i="6"/>
  <c r="CT43" i="6"/>
  <c r="CV43" i="6"/>
  <c r="CX43" i="6"/>
  <c r="CZ43" i="6"/>
  <c r="DB43" i="6"/>
  <c r="DD43" i="6"/>
  <c r="DF43" i="6"/>
  <c r="DH43" i="6"/>
  <c r="DJ43" i="6"/>
  <c r="DL43" i="6"/>
  <c r="DN43" i="6"/>
  <c r="DP43" i="6"/>
  <c r="DR43" i="6"/>
  <c r="DT43" i="6"/>
  <c r="DV43" i="6"/>
  <c r="DX43" i="6"/>
  <c r="DZ43" i="6"/>
  <c r="EB43" i="6"/>
  <c r="ED43" i="6"/>
  <c r="EF43" i="6"/>
  <c r="EH43" i="6"/>
  <c r="EJ43" i="6"/>
  <c r="EL43" i="6"/>
  <c r="EN43" i="6"/>
  <c r="EP43" i="6"/>
  <c r="ER43" i="6"/>
  <c r="ET43" i="6"/>
  <c r="EV43" i="6"/>
  <c r="EX43" i="6"/>
  <c r="EZ43" i="6"/>
  <c r="F41" i="6"/>
  <c r="H41" i="6"/>
  <c r="J41" i="6"/>
  <c r="L41" i="6"/>
  <c r="N41" i="6"/>
  <c r="P41" i="6"/>
  <c r="R41" i="6"/>
  <c r="T41" i="6"/>
  <c r="V41" i="6"/>
  <c r="X41" i="6"/>
  <c r="Z41" i="6"/>
  <c r="AB41" i="6"/>
  <c r="AD41" i="6"/>
  <c r="AF41" i="6"/>
  <c r="AH41" i="6"/>
  <c r="AJ41" i="6"/>
  <c r="AL41" i="6"/>
  <c r="AN41" i="6"/>
  <c r="AP41" i="6"/>
  <c r="AR41" i="6"/>
  <c r="AT41" i="6"/>
  <c r="AV41" i="6"/>
  <c r="AX41" i="6"/>
  <c r="AZ41" i="6"/>
  <c r="BB41" i="6"/>
  <c r="BD41" i="6"/>
  <c r="BF41" i="6"/>
  <c r="BH41" i="6"/>
  <c r="BJ41" i="6"/>
  <c r="BL41" i="6"/>
  <c r="BN41" i="6"/>
  <c r="BP41" i="6"/>
  <c r="BR41" i="6"/>
  <c r="BT41" i="6"/>
  <c r="BV41" i="6"/>
  <c r="BX41" i="6"/>
  <c r="BZ41" i="6"/>
  <c r="CB41" i="6"/>
  <c r="CD41" i="6"/>
  <c r="CF41" i="6"/>
  <c r="CH41" i="6"/>
  <c r="CJ41" i="6"/>
  <c r="CL41" i="6"/>
  <c r="CN41" i="6"/>
  <c r="CP41" i="6"/>
  <c r="CR41" i="6"/>
  <c r="CT41" i="6"/>
  <c r="CV41" i="6"/>
  <c r="CX41" i="6"/>
  <c r="CZ41" i="6"/>
  <c r="DB41" i="6"/>
  <c r="DD41" i="6"/>
  <c r="DF41" i="6"/>
  <c r="DH41" i="6"/>
  <c r="DJ41" i="6"/>
  <c r="DL41" i="6"/>
  <c r="DN41" i="6"/>
  <c r="DP41" i="6"/>
  <c r="DR41" i="6"/>
  <c r="DT41" i="6"/>
  <c r="DV41" i="6"/>
  <c r="DX41" i="6"/>
  <c r="DZ41" i="6"/>
  <c r="EB41" i="6"/>
  <c r="ED41" i="6"/>
  <c r="EF41" i="6"/>
  <c r="EH41" i="6"/>
  <c r="EJ41" i="6"/>
  <c r="EL41" i="6"/>
  <c r="EN41" i="6"/>
  <c r="EP41" i="6"/>
  <c r="ER41" i="6"/>
  <c r="ET41" i="6"/>
  <c r="EV41" i="6"/>
  <c r="EX41" i="6"/>
  <c r="EZ41" i="6"/>
  <c r="R39" i="6"/>
  <c r="AP39" i="6"/>
  <c r="BN39" i="6"/>
  <c r="AU39" i="6"/>
  <c r="CD39" i="6"/>
  <c r="DB39" i="6"/>
  <c r="DZ39" i="6"/>
  <c r="EX39" i="6"/>
  <c r="BJ37" i="6"/>
  <c r="EZ61" i="6"/>
  <c r="EX61" i="6"/>
  <c r="EV61" i="6"/>
  <c r="ET61" i="6"/>
  <c r="ER61" i="6"/>
  <c r="EP61" i="6"/>
  <c r="EN61" i="6"/>
  <c r="EL61" i="6"/>
  <c r="EJ61" i="6"/>
  <c r="EH61" i="6"/>
  <c r="EF61" i="6"/>
  <c r="ED61" i="6"/>
  <c r="EB61" i="6"/>
  <c r="DZ61" i="6"/>
  <c r="DX61" i="6"/>
  <c r="DV61" i="6"/>
  <c r="DT61" i="6"/>
  <c r="DR61" i="6"/>
  <c r="DP61" i="6"/>
  <c r="DN61" i="6"/>
  <c r="DL61" i="6"/>
  <c r="DJ61" i="6"/>
  <c r="DH61" i="6"/>
  <c r="DF61" i="6"/>
  <c r="DD61" i="6"/>
  <c r="DB61" i="6"/>
  <c r="CZ61" i="6"/>
  <c r="CX61" i="6"/>
  <c r="CV61" i="6"/>
  <c r="CT61" i="6"/>
  <c r="CR61" i="6"/>
  <c r="CP61" i="6"/>
  <c r="CN61" i="6"/>
  <c r="CL61" i="6"/>
  <c r="CJ61" i="6"/>
  <c r="CH61" i="6"/>
  <c r="CF61" i="6"/>
  <c r="CD61" i="6"/>
  <c r="CB61" i="6"/>
  <c r="BZ61" i="6"/>
  <c r="BX61" i="6"/>
  <c r="BV61" i="6"/>
  <c r="BT61" i="6"/>
  <c r="BR61" i="6"/>
  <c r="BP61" i="6"/>
  <c r="BN61" i="6"/>
  <c r="BL61" i="6"/>
  <c r="BJ61" i="6"/>
  <c r="BH61" i="6"/>
  <c r="BF61" i="6"/>
  <c r="BD61" i="6"/>
  <c r="BB61" i="6"/>
  <c r="AZ61" i="6"/>
  <c r="AX61" i="6"/>
  <c r="AV61" i="6"/>
  <c r="AT61" i="6"/>
  <c r="AR61" i="6"/>
  <c r="AP61" i="6"/>
  <c r="AN61" i="6"/>
  <c r="AL61" i="6"/>
  <c r="AJ61" i="6"/>
  <c r="AH61" i="6"/>
  <c r="AF61" i="6"/>
  <c r="AD61" i="6"/>
  <c r="AB61" i="6"/>
  <c r="Z61" i="6"/>
  <c r="X61" i="6"/>
  <c r="V61" i="6"/>
  <c r="T61" i="6"/>
  <c r="R61" i="6"/>
  <c r="P61" i="6"/>
  <c r="N61" i="6"/>
  <c r="L61" i="6"/>
  <c r="J61" i="6"/>
  <c r="H61" i="6"/>
  <c r="EZ59" i="6"/>
  <c r="EX59" i="6"/>
  <c r="EV59" i="6"/>
  <c r="ET59" i="6"/>
  <c r="ER59" i="6"/>
  <c r="EP59" i="6"/>
  <c r="EN59" i="6"/>
  <c r="EL59" i="6"/>
  <c r="EJ59" i="6"/>
  <c r="EH59" i="6"/>
  <c r="EF59" i="6"/>
  <c r="ED59" i="6"/>
  <c r="EB59" i="6"/>
  <c r="DZ59" i="6"/>
  <c r="DX59" i="6"/>
  <c r="DV59" i="6"/>
  <c r="DT59" i="6"/>
  <c r="DR59" i="6"/>
  <c r="DP59" i="6"/>
  <c r="DN59" i="6"/>
  <c r="DL59" i="6"/>
  <c r="DJ59" i="6"/>
  <c r="DH59" i="6"/>
  <c r="DF59" i="6"/>
  <c r="DD59" i="6"/>
  <c r="DB59" i="6"/>
  <c r="CZ59" i="6"/>
  <c r="CX59" i="6"/>
  <c r="CV59" i="6"/>
  <c r="CT59" i="6"/>
  <c r="CR59" i="6"/>
  <c r="CP59" i="6"/>
  <c r="CN59" i="6"/>
  <c r="CL59" i="6"/>
  <c r="CJ59" i="6"/>
  <c r="CH59" i="6"/>
  <c r="CE59" i="6"/>
  <c r="CA59" i="6"/>
  <c r="BW59" i="6"/>
  <c r="BS59" i="6"/>
  <c r="BO59" i="6"/>
  <c r="BK59" i="6"/>
  <c r="BG59" i="6"/>
  <c r="BC59" i="6"/>
  <c r="AY59" i="6"/>
  <c r="AU59" i="6"/>
  <c r="AQ59" i="6"/>
  <c r="AM59" i="6"/>
  <c r="AI59" i="6"/>
  <c r="AE59" i="6"/>
  <c r="AA59" i="6"/>
  <c r="W59" i="6"/>
  <c r="S59" i="6"/>
  <c r="O59" i="6"/>
  <c r="K59" i="6"/>
  <c r="G59" i="6"/>
  <c r="DT59" i="9"/>
  <c r="EY57" i="6"/>
  <c r="EU57" i="6"/>
  <c r="EQ57" i="6"/>
  <c r="EM57" i="6"/>
  <c r="EI57" i="6"/>
  <c r="EE57" i="6"/>
  <c r="EA57" i="6"/>
  <c r="DW57" i="6"/>
  <c r="DS57" i="6"/>
  <c r="DO57" i="6"/>
  <c r="DK57" i="6"/>
  <c r="DG57" i="6"/>
  <c r="DC57" i="6"/>
  <c r="CY57" i="6"/>
  <c r="CU57" i="6"/>
  <c r="CQ57" i="6"/>
  <c r="CM57" i="6"/>
  <c r="CI57" i="6"/>
  <c r="CE57" i="6"/>
  <c r="CA57" i="6"/>
  <c r="BW57" i="6"/>
  <c r="BS57" i="6"/>
  <c r="BO57" i="6"/>
  <c r="BK57" i="6"/>
  <c r="BG57" i="6"/>
  <c r="BC57" i="6"/>
  <c r="AY57" i="6"/>
  <c r="AU57" i="6"/>
  <c r="AQ57" i="6"/>
  <c r="AM57" i="6"/>
  <c r="AI57" i="6"/>
  <c r="AE57" i="6"/>
  <c r="AA57" i="6"/>
  <c r="W57" i="6"/>
  <c r="S57" i="6"/>
  <c r="O57" i="6"/>
  <c r="K57" i="6"/>
  <c r="G57" i="6"/>
  <c r="EY55" i="6"/>
  <c r="EU55" i="6"/>
  <c r="EQ55" i="6"/>
  <c r="EM55" i="6"/>
  <c r="EI55" i="6"/>
  <c r="EE55" i="6"/>
  <c r="EA55" i="6"/>
  <c r="DW55" i="6"/>
  <c r="DS55" i="6"/>
  <c r="DO55" i="6"/>
  <c r="DK55" i="6"/>
  <c r="DG55" i="6"/>
  <c r="DC55" i="6"/>
  <c r="CY55" i="6"/>
  <c r="CU55" i="6"/>
  <c r="CQ55" i="6"/>
  <c r="CM55" i="6"/>
  <c r="CI55" i="6"/>
  <c r="CE55" i="6"/>
  <c r="CA55" i="6"/>
  <c r="BW55" i="6"/>
  <c r="BS55" i="6"/>
  <c r="BO55" i="6"/>
  <c r="BK55" i="6"/>
  <c r="BG55" i="6"/>
  <c r="BC55" i="6"/>
  <c r="AY55" i="6"/>
  <c r="AU55" i="6"/>
  <c r="AQ55" i="6"/>
  <c r="AM55" i="6"/>
  <c r="AI55" i="6"/>
  <c r="AE55" i="6"/>
  <c r="AA55" i="6"/>
  <c r="W55" i="6"/>
  <c r="S55" i="6"/>
  <c r="O55" i="6"/>
  <c r="K55" i="6"/>
  <c r="G55" i="6"/>
  <c r="EQ53" i="6"/>
  <c r="EE53" i="6"/>
  <c r="DS53" i="6"/>
  <c r="DG53" i="6"/>
  <c r="F53" i="9"/>
  <c r="AE53" i="6"/>
  <c r="S53" i="6"/>
  <c r="G53" i="6"/>
  <c r="L53" i="9"/>
  <c r="EM51" i="6"/>
  <c r="DC51" i="6"/>
  <c r="BS51" i="6"/>
  <c r="AI51" i="6"/>
  <c r="EY49" i="6"/>
  <c r="EU49" i="6"/>
  <c r="EQ49" i="6"/>
  <c r="EM49" i="6"/>
  <c r="EI49" i="6"/>
  <c r="EE49" i="6"/>
  <c r="EA49" i="6"/>
  <c r="DW49" i="6"/>
  <c r="DS49" i="6"/>
  <c r="DO49" i="6"/>
  <c r="DK49" i="6"/>
  <c r="DG49" i="6"/>
  <c r="DC49" i="6"/>
  <c r="CY49" i="6"/>
  <c r="CU49" i="6"/>
  <c r="CQ49" i="6"/>
  <c r="CM49" i="6"/>
  <c r="CI49" i="6"/>
  <c r="CE49" i="6"/>
  <c r="CA49" i="6"/>
  <c r="BW49" i="6"/>
  <c r="BS49" i="6"/>
  <c r="BO49" i="6"/>
  <c r="BK49" i="6"/>
  <c r="BG49" i="6"/>
  <c r="BC49" i="6"/>
  <c r="AY49" i="6"/>
  <c r="AU49" i="6"/>
  <c r="AQ49" i="6"/>
  <c r="AM49" i="6"/>
  <c r="AI49" i="6"/>
  <c r="AE49" i="6"/>
  <c r="AA49" i="6"/>
  <c r="W49" i="6"/>
  <c r="S49" i="6"/>
  <c r="O49" i="6"/>
  <c r="K49" i="6"/>
  <c r="G49" i="6"/>
  <c r="EQ47" i="6"/>
  <c r="EM47" i="6"/>
  <c r="EI47" i="6"/>
  <c r="CU47" i="6"/>
  <c r="CQ47" i="6"/>
  <c r="CM47" i="6"/>
  <c r="AY47" i="6"/>
  <c r="AU47" i="6"/>
  <c r="AQ47" i="6"/>
  <c r="EY45" i="6"/>
  <c r="EU45" i="6"/>
  <c r="EM45" i="6"/>
  <c r="EI45" i="6"/>
  <c r="CE45" i="6"/>
  <c r="CA45" i="6"/>
  <c r="BS45" i="6"/>
  <c r="BO45" i="6"/>
  <c r="K45" i="6"/>
  <c r="G45" i="6"/>
  <c r="EY43" i="6"/>
  <c r="EU43" i="6"/>
  <c r="EQ43" i="6"/>
  <c r="EM43" i="6"/>
  <c r="EI43" i="6"/>
  <c r="EE43" i="6"/>
  <c r="EA43" i="6"/>
  <c r="DW43" i="6"/>
  <c r="DS43" i="6"/>
  <c r="DO43" i="6"/>
  <c r="DK43" i="6"/>
  <c r="DG43" i="6"/>
  <c r="DC43" i="6"/>
  <c r="CY43" i="6"/>
  <c r="CU43" i="6"/>
  <c r="CQ43" i="6"/>
  <c r="CM43" i="6"/>
  <c r="CI43" i="6"/>
  <c r="CE43" i="6"/>
  <c r="CA43" i="6"/>
  <c r="BW43" i="6"/>
  <c r="BS43" i="6"/>
  <c r="BO43" i="6"/>
  <c r="BK43" i="6"/>
  <c r="BG43" i="6"/>
  <c r="BC43" i="6"/>
  <c r="AY43" i="6"/>
  <c r="AU43" i="6"/>
  <c r="AQ43" i="6"/>
  <c r="AM43" i="6"/>
  <c r="AI43" i="6"/>
  <c r="AE43" i="6"/>
  <c r="AA43" i="6"/>
  <c r="W43" i="6"/>
  <c r="S43" i="6"/>
  <c r="O43" i="6"/>
  <c r="K43" i="6"/>
  <c r="G43" i="6"/>
  <c r="EY41" i="6"/>
  <c r="EU41" i="6"/>
  <c r="EQ41" i="6"/>
  <c r="EM41" i="6"/>
  <c r="EI41" i="6"/>
  <c r="EE41" i="6"/>
  <c r="EA41" i="6"/>
  <c r="DW41" i="6"/>
  <c r="DS41" i="6"/>
  <c r="DO41" i="6"/>
  <c r="DK41" i="6"/>
  <c r="DG41" i="6"/>
  <c r="DC41" i="6"/>
  <c r="CY41" i="6"/>
  <c r="CU41" i="6"/>
  <c r="CQ41" i="6"/>
  <c r="CM41" i="6"/>
  <c r="CI41" i="6"/>
  <c r="CE41" i="6"/>
  <c r="CA41" i="6"/>
  <c r="BW41" i="6"/>
  <c r="BS41" i="6"/>
  <c r="BO41" i="6"/>
  <c r="BK41" i="6"/>
  <c r="BG41" i="6"/>
  <c r="BC41" i="6"/>
  <c r="AY41" i="6"/>
  <c r="AU41" i="6"/>
  <c r="AQ41" i="6"/>
  <c r="AM41" i="6"/>
  <c r="AI41" i="6"/>
  <c r="AE41" i="6"/>
  <c r="AA41" i="6"/>
  <c r="W41" i="6"/>
  <c r="S41" i="6"/>
  <c r="O41" i="6"/>
  <c r="K41" i="6"/>
  <c r="G41" i="6"/>
  <c r="EA39" i="6"/>
  <c r="CE39" i="6"/>
  <c r="EO37" i="6"/>
  <c r="L55" i="5"/>
  <c r="P55" i="5"/>
  <c r="CI55" i="9"/>
  <c r="EM59" i="9"/>
  <c r="EV53" i="9"/>
  <c r="EN53" i="9"/>
  <c r="EJ53" i="9"/>
  <c r="EF53" i="9"/>
  <c r="EB53" i="9"/>
  <c r="DX53" i="9"/>
  <c r="DT53" i="9"/>
  <c r="DP53" i="9"/>
  <c r="DL53" i="9"/>
  <c r="DH53" i="9"/>
  <c r="DD53" i="9"/>
  <c r="CZ53" i="9"/>
  <c r="CV53" i="9"/>
  <c r="CN53" i="9"/>
  <c r="CF53" i="9"/>
  <c r="BX53" i="9"/>
  <c r="BP53" i="9"/>
  <c r="BH53" i="9"/>
  <c r="AZ53" i="9"/>
  <c r="AN53" i="9"/>
  <c r="AF53" i="9"/>
  <c r="X53" i="9"/>
  <c r="P53" i="9"/>
  <c r="H53" i="9"/>
  <c r="DP55" i="9"/>
  <c r="AV55" i="9"/>
  <c r="ER59" i="9"/>
  <c r="EB59" i="9"/>
  <c r="DP59" i="9"/>
  <c r="DH59" i="9"/>
  <c r="CZ59" i="9"/>
  <c r="CR59" i="9"/>
  <c r="CJ59" i="9"/>
  <c r="CB59" i="9"/>
  <c r="BT59" i="9"/>
  <c r="BL59" i="9"/>
  <c r="BD59" i="9"/>
  <c r="AV59" i="9"/>
  <c r="AN59" i="9"/>
  <c r="AF59" i="9"/>
  <c r="X59" i="9"/>
  <c r="P59" i="9"/>
  <c r="H59" i="9"/>
  <c r="AJ55" i="5"/>
  <c r="G53" i="9"/>
  <c r="K53" i="9"/>
  <c r="O53" i="9"/>
  <c r="S53" i="9"/>
  <c r="W53" i="9"/>
  <c r="AA53" i="9"/>
  <c r="AE53" i="9"/>
  <c r="AI53" i="9"/>
  <c r="AM53" i="9"/>
  <c r="AQ53" i="9"/>
  <c r="AU53" i="9"/>
  <c r="AY53" i="9"/>
  <c r="BC53" i="9"/>
  <c r="BG53" i="9"/>
  <c r="BK53" i="9"/>
  <c r="BO53" i="9"/>
  <c r="BS53" i="9"/>
  <c r="BW53" i="9"/>
  <c r="CA53" i="9"/>
  <c r="CE53" i="9"/>
  <c r="CI53" i="9"/>
  <c r="CM53" i="9"/>
  <c r="CQ53" i="9"/>
  <c r="CU53" i="9"/>
  <c r="CY53" i="9"/>
  <c r="DC53" i="9"/>
  <c r="DG53" i="9"/>
  <c r="DK53" i="9"/>
  <c r="DO53" i="9"/>
  <c r="DS53" i="9"/>
  <c r="DW53" i="9"/>
  <c r="EA53" i="9"/>
  <c r="EE53" i="9"/>
  <c r="EI53" i="9"/>
  <c r="EM53" i="9"/>
  <c r="EQ53" i="9"/>
  <c r="EU53" i="9"/>
  <c r="EY53" i="9"/>
  <c r="I53" i="9"/>
  <c r="M53" i="9"/>
  <c r="Q53" i="9"/>
  <c r="U53" i="9"/>
  <c r="Y53" i="9"/>
  <c r="AC53" i="9"/>
  <c r="AG53" i="9"/>
  <c r="AK53" i="9"/>
  <c r="AO53" i="9"/>
  <c r="AS53" i="9"/>
  <c r="AW53" i="9"/>
  <c r="BA53" i="9"/>
  <c r="BE53" i="9"/>
  <c r="BI53" i="9"/>
  <c r="BM53" i="9"/>
  <c r="BQ53" i="9"/>
  <c r="BU53" i="9"/>
  <c r="BY53" i="9"/>
  <c r="CC53" i="9"/>
  <c r="CG53" i="9"/>
  <c r="CK53" i="9"/>
  <c r="CO53" i="9"/>
  <c r="CS53" i="9"/>
  <c r="CW53" i="9"/>
  <c r="DA53" i="9"/>
  <c r="DE53" i="9"/>
  <c r="DI53" i="9"/>
  <c r="DM53" i="9"/>
  <c r="DQ53" i="9"/>
  <c r="DU53" i="9"/>
  <c r="DY53" i="9"/>
  <c r="EC53" i="9"/>
  <c r="EG53" i="9"/>
  <c r="EK53" i="9"/>
  <c r="EO53" i="9"/>
  <c r="ES53" i="9"/>
  <c r="EW53" i="9"/>
  <c r="FA53" i="9"/>
  <c r="M53" i="5"/>
  <c r="U55" i="9"/>
  <c r="BE55" i="9"/>
  <c r="CO55" i="9"/>
  <c r="DY55" i="9"/>
  <c r="M55" i="5"/>
  <c r="I59" i="9"/>
  <c r="Q59" i="9"/>
  <c r="Y59" i="9"/>
  <c r="AG59" i="9"/>
  <c r="AO59" i="9"/>
  <c r="AW59" i="9"/>
  <c r="BE59" i="9"/>
  <c r="BM59" i="9"/>
  <c r="BU59" i="9"/>
  <c r="CC59" i="9"/>
  <c r="CK59" i="9"/>
  <c r="CS59" i="9"/>
  <c r="DA59" i="9"/>
  <c r="DI59" i="9"/>
  <c r="DQ59" i="9"/>
  <c r="DY59" i="9"/>
  <c r="EG59" i="9"/>
  <c r="EO59" i="9"/>
  <c r="EW59" i="9"/>
  <c r="Q59" i="5"/>
  <c r="CQ55" i="9"/>
  <c r="O59" i="9"/>
  <c r="AE59" i="9"/>
  <c r="AU59" i="9"/>
  <c r="BK59" i="9"/>
  <c r="CA59" i="9"/>
  <c r="CQ59" i="9"/>
  <c r="DO59" i="9"/>
  <c r="EU59" i="9"/>
  <c r="EZ53" i="9"/>
  <c r="ER53" i="9"/>
  <c r="CJ53" i="9"/>
  <c r="CB53" i="9"/>
  <c r="BT53" i="9"/>
  <c r="BL53" i="9"/>
  <c r="BD53" i="9"/>
  <c r="AV53" i="9"/>
  <c r="AR53" i="9"/>
  <c r="AJ53" i="9"/>
  <c r="AB53" i="9"/>
  <c r="T53" i="9"/>
  <c r="CB55" i="9"/>
  <c r="EN59" i="9"/>
  <c r="BW55" i="9"/>
  <c r="EQ55" i="9"/>
  <c r="S59" i="9"/>
  <c r="AI59" i="9"/>
  <c r="AY59" i="9"/>
  <c r="BO59" i="9"/>
  <c r="CE59" i="9"/>
  <c r="CU59" i="9"/>
  <c r="DK59" i="9"/>
  <c r="EA59" i="9"/>
  <c r="EQ59" i="9"/>
  <c r="EX53" i="9"/>
  <c r="ET53" i="9"/>
  <c r="EP53" i="9"/>
  <c r="EL53" i="9"/>
  <c r="EH53" i="9"/>
  <c r="ED53" i="9"/>
  <c r="DZ53" i="9"/>
  <c r="DV53" i="9"/>
  <c r="DR53" i="9"/>
  <c r="DN53" i="9"/>
  <c r="DJ53" i="9"/>
  <c r="DF53" i="9"/>
  <c r="DB53" i="9"/>
  <c r="CX53" i="9"/>
  <c r="CT53" i="9"/>
  <c r="CP53" i="9"/>
  <c r="CL53" i="9"/>
  <c r="CH53" i="9"/>
  <c r="CD53" i="9"/>
  <c r="BZ53" i="9"/>
  <c r="BV53" i="9"/>
  <c r="BR53" i="9"/>
  <c r="BN53" i="9"/>
  <c r="BJ53" i="9"/>
  <c r="BF53" i="9"/>
  <c r="BB53" i="9"/>
  <c r="AX53" i="9"/>
  <c r="AT53" i="9"/>
  <c r="AP53" i="9"/>
  <c r="AL53" i="9"/>
  <c r="AH53" i="9"/>
  <c r="AD53" i="9"/>
  <c r="Z53" i="9"/>
  <c r="V53" i="9"/>
  <c r="R53" i="9"/>
  <c r="N53" i="9"/>
  <c r="J53" i="9"/>
  <c r="EL55" i="9"/>
  <c r="DB55" i="9"/>
  <c r="BR55" i="9"/>
  <c r="AH55" i="9"/>
  <c r="EX59" i="9"/>
  <c r="EP59" i="9"/>
  <c r="EH59" i="9"/>
  <c r="DZ59" i="9"/>
  <c r="DR59" i="9"/>
  <c r="DJ59" i="9"/>
  <c r="DB59" i="9"/>
  <c r="CT59" i="9"/>
  <c r="CL59" i="9"/>
  <c r="CD59" i="9"/>
  <c r="BV59" i="9"/>
  <c r="BN59" i="9"/>
  <c r="BF59" i="9"/>
  <c r="AX59" i="9"/>
  <c r="AP59" i="9"/>
  <c r="AH59" i="9"/>
  <c r="Z59" i="9"/>
  <c r="R59" i="9"/>
  <c r="J59" i="9"/>
  <c r="P53" i="5"/>
  <c r="W55" i="5"/>
  <c r="AB55" i="5"/>
  <c r="Q53" i="5"/>
  <c r="AB53" i="5"/>
  <c r="T54" i="5"/>
  <c r="R54" i="5"/>
  <c r="F60" i="5"/>
  <c r="H60" i="5"/>
  <c r="AX60" i="16" s="1"/>
  <c r="R60" i="5"/>
  <c r="T60" i="5"/>
  <c r="K60" i="16"/>
  <c r="E60" i="16"/>
  <c r="G33" i="5"/>
  <c r="E33" i="5"/>
  <c r="G59" i="16"/>
  <c r="P60" i="5"/>
  <c r="T60" i="6"/>
  <c r="AD60" i="6"/>
  <c r="AL60" i="6"/>
  <c r="AV60" i="6"/>
  <c r="BD60" i="6"/>
  <c r="BN60" i="6"/>
  <c r="BV60" i="6"/>
  <c r="CF60" i="6"/>
  <c r="CN60" i="6"/>
  <c r="CX60" i="6"/>
  <c r="DF60" i="6"/>
  <c r="DP60" i="6"/>
  <c r="DX60" i="6"/>
  <c r="EH60" i="6"/>
  <c r="EP60" i="6"/>
  <c r="EZ60" i="6"/>
  <c r="U54" i="5"/>
  <c r="G54" i="5"/>
  <c r="H54" i="5"/>
  <c r="AX54" i="16" s="1"/>
  <c r="S53" i="5"/>
  <c r="E27" i="5"/>
  <c r="E28" i="16"/>
  <c r="J27" i="16"/>
  <c r="E27" i="16"/>
  <c r="J26" i="16"/>
  <c r="E26" i="16"/>
  <c r="J25" i="16"/>
  <c r="E25" i="16"/>
  <c r="J23" i="16"/>
  <c r="E23" i="16"/>
  <c r="EQ60" i="9"/>
  <c r="ED54" i="6"/>
  <c r="EB54" i="6"/>
  <c r="DF54" i="6"/>
  <c r="DD54" i="6"/>
  <c r="CH54" i="6"/>
  <c r="CF54" i="6"/>
  <c r="BJ54" i="6"/>
  <c r="BH54" i="6"/>
  <c r="AL54" i="6"/>
  <c r="AJ54" i="6"/>
  <c r="N54" i="6"/>
  <c r="L54" i="6"/>
  <c r="P54" i="5"/>
  <c r="AJ54" i="5"/>
  <c r="L54" i="5"/>
  <c r="P54" i="9"/>
  <c r="T54" i="9"/>
  <c r="AZ54" i="9"/>
  <c r="BD54" i="9"/>
  <c r="CJ54" i="9"/>
  <c r="CN54" i="9"/>
  <c r="DV54" i="9"/>
  <c r="DZ54" i="9"/>
  <c r="K54" i="9"/>
  <c r="O54" i="9"/>
  <c r="AU54" i="9"/>
  <c r="AY54" i="9"/>
  <c r="CE54" i="9"/>
  <c r="CI54" i="9"/>
  <c r="DQ54" i="9"/>
  <c r="DU54" i="9"/>
  <c r="FA54" i="9"/>
  <c r="M54" i="5"/>
  <c r="Y53" i="5"/>
  <c r="Y55" i="5"/>
  <c r="CA60" i="9"/>
  <c r="AS60" i="9"/>
  <c r="DM60" i="9"/>
  <c r="T60" i="9"/>
  <c r="BD60" i="9"/>
  <c r="CN60" i="9"/>
  <c r="DX60" i="9"/>
  <c r="G60" i="9"/>
  <c r="W54" i="5"/>
  <c r="AB54" i="5"/>
  <c r="AC60" i="5"/>
  <c r="AB60" i="5"/>
  <c r="AD53" i="5"/>
  <c r="N54" i="5"/>
  <c r="Q54" i="5"/>
  <c r="K55" i="5"/>
  <c r="K53" i="5"/>
  <c r="X54" i="5"/>
  <c r="K54" i="5"/>
  <c r="AA53" i="5"/>
  <c r="AC54" i="5"/>
  <c r="Y54" i="5"/>
  <c r="AD60" i="5"/>
  <c r="Z60" i="5"/>
  <c r="AE60" i="5"/>
  <c r="AA60" i="5"/>
  <c r="AD54" i="5"/>
  <c r="Z54" i="5"/>
  <c r="AF53" i="5"/>
  <c r="AE54" i="5"/>
  <c r="AA54" i="5"/>
  <c r="AF54" i="5"/>
  <c r="AY25" i="16" a="1"/>
  <c r="AY26" i="16" a="1"/>
  <c r="AY60" i="16" a="1"/>
  <c r="AY27" i="16" a="1"/>
  <c r="AY55" i="16" a="1"/>
  <c r="AY23" i="16" a="1"/>
  <c r="AY30" i="16" a="1"/>
  <c r="AY54" i="16" a="1"/>
  <c r="AY28" i="16" a="1"/>
  <c r="AA52" i="5" l="1"/>
  <c r="U46" i="5"/>
  <c r="O46" i="5"/>
  <c r="AY52" i="9"/>
  <c r="AU52" i="9"/>
  <c r="AM52" i="9"/>
  <c r="AE52" i="9"/>
  <c r="AA52" i="9"/>
  <c r="W52" i="9"/>
  <c r="O52" i="9"/>
  <c r="G52" i="9"/>
  <c r="DQ50" i="9"/>
  <c r="BC50" i="9"/>
  <c r="AQ50" i="9"/>
  <c r="EL47" i="9"/>
  <c r="EC47" i="9"/>
  <c r="DT47" i="9"/>
  <c r="CD47" i="9"/>
  <c r="BU47" i="9"/>
  <c r="AH47" i="9"/>
  <c r="Y47" i="9"/>
  <c r="P47" i="9"/>
  <c r="EW46" i="9"/>
  <c r="DM46" i="9"/>
  <c r="CC46" i="9"/>
  <c r="DW45" i="9"/>
  <c r="DQ45" i="9"/>
  <c r="DK45" i="9"/>
  <c r="DE45" i="9"/>
  <c r="CM45" i="9"/>
  <c r="CG45" i="9"/>
  <c r="CA45" i="9"/>
  <c r="BU45" i="9"/>
  <c r="BC45" i="9"/>
  <c r="AW45" i="9"/>
  <c r="AQ45" i="9"/>
  <c r="AK45" i="9"/>
  <c r="S45" i="9"/>
  <c r="M45" i="9"/>
  <c r="G45" i="9"/>
  <c r="I44" i="6"/>
  <c r="CG43" i="6"/>
  <c r="DL37" i="6"/>
  <c r="P25" i="6"/>
  <c r="Q58" i="5"/>
  <c r="Z57" i="5"/>
  <c r="AB56" i="5"/>
  <c r="E56" i="5"/>
  <c r="AO30" i="6"/>
  <c r="X27" i="6"/>
  <c r="DV26" i="6"/>
  <c r="ES21" i="6"/>
  <c r="DM21" i="6"/>
  <c r="DC21" i="6"/>
  <c r="BW21" i="6"/>
  <c r="AO21" i="6"/>
  <c r="I21" i="6"/>
  <c r="ET21" i="6"/>
  <c r="DN21" i="6"/>
  <c r="CF21" i="6"/>
  <c r="AZ21" i="6"/>
  <c r="AP21" i="6"/>
  <c r="J21" i="6"/>
  <c r="N22" i="6"/>
  <c r="CH21" i="9"/>
  <c r="DZ21" i="9"/>
  <c r="ES22" i="9"/>
  <c r="EG22" i="9"/>
  <c r="CW22" i="9"/>
  <c r="EX22" i="9"/>
  <c r="DO22" i="9"/>
  <c r="DC22" i="9"/>
  <c r="EJ22" i="9"/>
  <c r="ED22" i="9"/>
  <c r="DL22" i="9"/>
  <c r="DF22" i="9"/>
  <c r="Z22" i="5"/>
  <c r="O21" i="5"/>
  <c r="AJ21" i="5"/>
  <c r="Y21" i="5"/>
  <c r="AD22" i="5"/>
  <c r="Q22" i="5"/>
  <c r="CE22" i="9"/>
  <c r="AW22" i="9"/>
  <c r="BS22" i="9"/>
  <c r="BD22" i="9"/>
  <c r="AD22" i="9"/>
  <c r="AG22" i="9"/>
  <c r="Z22" i="9"/>
  <c r="O22" i="9"/>
  <c r="BO22" i="9"/>
  <c r="AN22" i="9"/>
  <c r="CN22" i="9"/>
  <c r="CK22" i="9"/>
  <c r="AX22" i="9"/>
  <c r="BB22" i="9"/>
  <c r="Y22" i="9"/>
  <c r="AI22" i="9"/>
  <c r="R58" i="5"/>
  <c r="AJ57" i="5"/>
  <c r="AF56" i="5"/>
  <c r="O56" i="5"/>
  <c r="Z46" i="5"/>
  <c r="P46" i="5"/>
  <c r="H46" i="5"/>
  <c r="AX46" i="16" s="1"/>
  <c r="J58" i="16"/>
  <c r="E58" i="16"/>
  <c r="AB58" i="9"/>
  <c r="DS58" i="6"/>
  <c r="DD39" i="6"/>
  <c r="CR57" i="9"/>
  <c r="BW39" i="6"/>
  <c r="AT39" i="6"/>
  <c r="ET57" i="9"/>
  <c r="CT22" i="6"/>
  <c r="CO54" i="9"/>
  <c r="EF39" i="6"/>
  <c r="X39" i="6"/>
  <c r="CX47" i="6"/>
  <c r="AH22" i="6"/>
  <c r="U58" i="5"/>
  <c r="EC50" i="9"/>
  <c r="EJ60" i="9"/>
  <c r="EK60" i="9"/>
  <c r="BG54" i="9"/>
  <c r="AB54" i="9"/>
  <c r="CX54" i="6"/>
  <c r="BG45" i="6"/>
  <c r="EH39" i="6"/>
  <c r="EL45" i="6"/>
  <c r="CB47" i="6"/>
  <c r="CL21" i="6"/>
  <c r="V21" i="9"/>
  <c r="E59" i="5"/>
  <c r="EQ58" i="6"/>
  <c r="EI56" i="6"/>
  <c r="EA54" i="6"/>
  <c r="DD60" i="9"/>
  <c r="AA59" i="5"/>
  <c r="DB54" i="9"/>
  <c r="AZ54" i="6"/>
  <c r="X55" i="5"/>
  <c r="BE39" i="6"/>
  <c r="EJ39" i="6"/>
  <c r="AJ45" i="6"/>
  <c r="AH47" i="6"/>
  <c r="BP46" i="9"/>
  <c r="BF21" i="6"/>
  <c r="AN58" i="9"/>
  <c r="BU50" i="9"/>
  <c r="CM47" i="9"/>
  <c r="EW58" i="6"/>
  <c r="CC58" i="6"/>
  <c r="EO47" i="6"/>
  <c r="CS47" i="6"/>
  <c r="AW47" i="6"/>
  <c r="AA55" i="5"/>
  <c r="Y60" i="5"/>
  <c r="EP60" i="9"/>
  <c r="DF60" i="9"/>
  <c r="BV60" i="9"/>
  <c r="AL60" i="9"/>
  <c r="EW60" i="9"/>
  <c r="CC60" i="9"/>
  <c r="I60" i="9"/>
  <c r="AE59" i="5"/>
  <c r="EI54" i="9"/>
  <c r="CY54" i="9"/>
  <c r="BM54" i="9"/>
  <c r="AC54" i="9"/>
  <c r="EN54" i="9"/>
  <c r="DD54" i="9"/>
  <c r="BR54" i="9"/>
  <c r="AH54" i="9"/>
  <c r="Z54" i="6"/>
  <c r="AX54" i="6"/>
  <c r="BV54" i="6"/>
  <c r="CT54" i="6"/>
  <c r="DR54" i="6"/>
  <c r="BW60" i="9"/>
  <c r="L60" i="5"/>
  <c r="N55" i="5"/>
  <c r="AW39" i="6"/>
  <c r="DC39" i="6"/>
  <c r="EY39" i="6"/>
  <c r="AU45" i="6"/>
  <c r="DO45" i="6"/>
  <c r="AA47" i="6"/>
  <c r="BW47" i="6"/>
  <c r="DS47" i="6"/>
  <c r="BR25" i="6"/>
  <c r="EL39" i="6"/>
  <c r="DN39" i="6"/>
  <c r="CP39" i="6"/>
  <c r="BR39" i="6"/>
  <c r="W39" i="6"/>
  <c r="BB39" i="6"/>
  <c r="AD39" i="6"/>
  <c r="F39" i="6"/>
  <c r="ER45" i="6"/>
  <c r="DH45" i="6"/>
  <c r="BX45" i="6"/>
  <c r="AN45" i="6"/>
  <c r="EZ47" i="6"/>
  <c r="EB47" i="6"/>
  <c r="DD47" i="6"/>
  <c r="CF47" i="6"/>
  <c r="BH47" i="6"/>
  <c r="AJ47" i="6"/>
  <c r="L47" i="6"/>
  <c r="DH53" i="6"/>
  <c r="AN53" i="6"/>
  <c r="EP46" i="9"/>
  <c r="BV46" i="9"/>
  <c r="AE61" i="9"/>
  <c r="DW61" i="9"/>
  <c r="DV61" i="9"/>
  <c r="BZ61" i="9"/>
  <c r="AD61" i="9"/>
  <c r="R57" i="5"/>
  <c r="BG17" i="9"/>
  <c r="DU21" i="6"/>
  <c r="CK21" i="6"/>
  <c r="BA21" i="6"/>
  <c r="Q21" i="6"/>
  <c r="EB21" i="6"/>
  <c r="CR21" i="6"/>
  <c r="BH21" i="6"/>
  <c r="X21" i="6"/>
  <c r="DR22" i="6"/>
  <c r="AX22" i="6"/>
  <c r="DY22" i="6"/>
  <c r="BE22" i="6"/>
  <c r="BI21" i="9"/>
  <c r="DI21" i="9"/>
  <c r="EW22" i="9"/>
  <c r="DA22" i="9"/>
  <c r="DS22" i="9"/>
  <c r="EL22" i="9"/>
  <c r="DN22" i="9"/>
  <c r="G15" i="7"/>
  <c r="O21" i="9"/>
  <c r="F22" i="9"/>
  <c r="BA22" i="9"/>
  <c r="R22" i="9"/>
  <c r="AA22" i="9"/>
  <c r="BW22" i="9"/>
  <c r="CC22" i="9"/>
  <c r="AV22" i="9"/>
  <c r="G22" i="9"/>
  <c r="AA58" i="5"/>
  <c r="F58" i="5"/>
  <c r="W50" i="5"/>
  <c r="Y46" i="5"/>
  <c r="E52" i="16"/>
  <c r="EY61" i="9"/>
  <c r="FA58" i="9"/>
  <c r="DQ58" i="9"/>
  <c r="CG58" i="9"/>
  <c r="AT58" i="9"/>
  <c r="T56" i="9"/>
  <c r="H56" i="9"/>
  <c r="BG52" i="9"/>
  <c r="AI52" i="9"/>
  <c r="K52" i="9"/>
  <c r="EI51" i="9"/>
  <c r="AS51" i="9"/>
  <c r="EU50" i="9"/>
  <c r="CA50" i="9"/>
  <c r="DU48" i="9"/>
  <c r="BY48" i="9"/>
  <c r="AC48" i="9"/>
  <c r="EU47" i="9"/>
  <c r="CS47" i="9"/>
  <c r="AQ47" i="9"/>
  <c r="DZ45" i="9"/>
  <c r="CP45" i="9"/>
  <c r="BF45" i="9"/>
  <c r="V45" i="9"/>
  <c r="CI58" i="6"/>
  <c r="O58" i="6"/>
  <c r="EO56" i="6"/>
  <c r="CI56" i="6"/>
  <c r="O56" i="6"/>
  <c r="EO54" i="6"/>
  <c r="K54" i="6"/>
  <c r="ES47" i="6"/>
  <c r="CW47" i="6"/>
  <c r="BA47" i="6"/>
  <c r="EM46" i="6"/>
  <c r="DO46" i="6"/>
  <c r="CQ46" i="6"/>
  <c r="BS46" i="6"/>
  <c r="AU46" i="6"/>
  <c r="W46" i="6"/>
  <c r="R33" i="6"/>
  <c r="AY58" i="6"/>
  <c r="X60" i="9"/>
  <c r="EA60" i="9"/>
  <c r="CA39" i="6"/>
  <c r="BP39" i="6"/>
  <c r="AC22" i="6"/>
  <c r="DY56" i="6"/>
  <c r="Z60" i="9"/>
  <c r="Q54" i="9"/>
  <c r="BF54" i="6"/>
  <c r="BC39" i="6"/>
  <c r="DA22" i="6"/>
  <c r="EE58" i="6"/>
  <c r="EC56" i="6"/>
  <c r="DC54" i="6"/>
  <c r="CG47" i="6"/>
  <c r="CX60" i="9"/>
  <c r="BJ54" i="9"/>
  <c r="BD54" i="6"/>
  <c r="AV39" i="6"/>
  <c r="ET47" i="6"/>
  <c r="BB21" i="9"/>
  <c r="CK47" i="6"/>
  <c r="CZ60" i="9"/>
  <c r="DW60" i="9"/>
  <c r="EH54" i="9"/>
  <c r="BB54" i="6"/>
  <c r="S55" i="5"/>
  <c r="AI47" i="6"/>
  <c r="CL39" i="6"/>
  <c r="AH45" i="6"/>
  <c r="AF47" i="6"/>
  <c r="DO21" i="6"/>
  <c r="BB21" i="6"/>
  <c r="X58" i="5"/>
  <c r="E46" i="16"/>
  <c r="BO50" i="9"/>
  <c r="BW58" i="6"/>
  <c r="AJ60" i="9"/>
  <c r="EG54" i="9"/>
  <c r="AF54" i="9"/>
  <c r="DT54" i="6"/>
  <c r="DG39" i="6"/>
  <c r="AE47" i="6"/>
  <c r="DL39" i="6"/>
  <c r="AB39" i="6"/>
  <c r="DZ47" i="6"/>
  <c r="AH53" i="6"/>
  <c r="AY21" i="6"/>
  <c r="AT22" i="6"/>
  <c r="AC21" i="9"/>
  <c r="EG54" i="6"/>
  <c r="CK60" i="9"/>
  <c r="DH54" i="9"/>
  <c r="X54" i="6"/>
  <c r="BT54" i="6"/>
  <c r="BG60" i="9"/>
  <c r="J24" i="16"/>
  <c r="K59" i="5"/>
  <c r="AI60" i="5"/>
  <c r="Q55" i="5"/>
  <c r="AO39" i="6"/>
  <c r="CY39" i="6"/>
  <c r="EU39" i="6"/>
  <c r="AQ45" i="6"/>
  <c r="DK45" i="6"/>
  <c r="W47" i="6"/>
  <c r="BS47" i="6"/>
  <c r="DO47" i="6"/>
  <c r="CM53" i="6"/>
  <c r="AU25" i="6"/>
  <c r="EN39" i="6"/>
  <c r="DP39" i="6"/>
  <c r="CR39" i="6"/>
  <c r="BT39" i="6"/>
  <c r="AA39" i="6"/>
  <c r="BD39" i="6"/>
  <c r="AF39" i="6"/>
  <c r="H39" i="6"/>
  <c r="ET45" i="6"/>
  <c r="DJ45" i="6"/>
  <c r="BZ45" i="6"/>
  <c r="AP45" i="6"/>
  <c r="F45" i="6"/>
  <c r="ED47" i="6"/>
  <c r="DF47" i="6"/>
  <c r="CH47" i="6"/>
  <c r="BJ47" i="6"/>
  <c r="AL47" i="6"/>
  <c r="N47" i="6"/>
  <c r="DN53" i="6"/>
  <c r="AT53" i="6"/>
  <c r="EV46" i="9"/>
  <c r="CB46" i="9"/>
  <c r="H46" i="9"/>
  <c r="W61" i="9"/>
  <c r="DO61" i="9"/>
  <c r="DZ61" i="9"/>
  <c r="CD61" i="9"/>
  <c r="AH61" i="9"/>
  <c r="T57" i="5"/>
  <c r="F41" i="5"/>
  <c r="H41" i="5" s="1"/>
  <c r="AX41" i="16" s="1"/>
  <c r="DY21" i="6"/>
  <c r="CO21" i="6"/>
  <c r="BE21" i="6"/>
  <c r="U21" i="6"/>
  <c r="EF21" i="6"/>
  <c r="CV21" i="6"/>
  <c r="BL21" i="6"/>
  <c r="AB21" i="6"/>
  <c r="DZ22" i="6"/>
  <c r="BF22" i="6"/>
  <c r="EG22" i="6"/>
  <c r="BM22" i="6"/>
  <c r="CO21" i="9"/>
  <c r="DY21" i="9"/>
  <c r="EY22" i="9"/>
  <c r="DE22" i="9"/>
  <c r="DW22" i="9"/>
  <c r="EN22" i="9"/>
  <c r="DP22" i="9"/>
  <c r="CR22" i="9"/>
  <c r="BW21" i="9"/>
  <c r="Y21" i="9"/>
  <c r="CJ21" i="9"/>
  <c r="BQ22" i="9"/>
  <c r="P22" i="9"/>
  <c r="U22" i="9"/>
  <c r="BC22" i="9"/>
  <c r="CA22" i="9"/>
  <c r="CB22" i="9"/>
  <c r="M22" i="9"/>
  <c r="AB58" i="5"/>
  <c r="G58" i="5"/>
  <c r="E55" i="5"/>
  <c r="K48" i="5"/>
  <c r="J46" i="16"/>
  <c r="DT58" i="9"/>
  <c r="CJ58" i="9"/>
  <c r="AW58" i="9"/>
  <c r="U56" i="9"/>
  <c r="I56" i="9"/>
  <c r="BI52" i="9"/>
  <c r="AK52" i="9"/>
  <c r="M52" i="9"/>
  <c r="EM51" i="9"/>
  <c r="BA51" i="9"/>
  <c r="FA50" i="9"/>
  <c r="CG50" i="9"/>
  <c r="M50" i="9"/>
  <c r="DY48" i="9"/>
  <c r="CC48" i="9"/>
  <c r="AG48" i="9"/>
  <c r="EX47" i="9"/>
  <c r="CV47" i="9"/>
  <c r="AT47" i="9"/>
  <c r="EC45" i="9"/>
  <c r="CS45" i="9"/>
  <c r="BI45" i="9"/>
  <c r="Y45" i="9"/>
  <c r="CS59" i="6"/>
  <c r="CO58" i="6"/>
  <c r="U58" i="6"/>
  <c r="ER56" i="6"/>
  <c r="CO56" i="6"/>
  <c r="U56" i="6"/>
  <c r="ES54" i="6"/>
  <c r="S54" i="6"/>
  <c r="EW49" i="6"/>
  <c r="DA49" i="6"/>
  <c r="BE49" i="6"/>
  <c r="Q48" i="6"/>
  <c r="EW47" i="6"/>
  <c r="DA47" i="6"/>
  <c r="BE47" i="6"/>
  <c r="I47" i="6"/>
  <c r="EO46" i="6"/>
  <c r="DQ46" i="6"/>
  <c r="CS46" i="6"/>
  <c r="BU46" i="6"/>
  <c r="AW46" i="6"/>
  <c r="Y46" i="6"/>
  <c r="BH60" i="9"/>
  <c r="DW39" i="6"/>
  <c r="EB39" i="6"/>
  <c r="AR39" i="6"/>
  <c r="CP22" i="6"/>
  <c r="BE56" i="6"/>
  <c r="BJ60" i="9"/>
  <c r="DW54" i="9"/>
  <c r="BF54" i="9"/>
  <c r="CD54" i="6"/>
  <c r="DS39" i="6"/>
  <c r="ED39" i="6"/>
  <c r="G39" i="6"/>
  <c r="AG22" i="6"/>
  <c r="AD60" i="9"/>
  <c r="BE54" i="9"/>
  <c r="CB54" i="6"/>
  <c r="CI47" i="6"/>
  <c r="DH39" i="6"/>
  <c r="F47" i="6"/>
  <c r="EG47" i="6"/>
  <c r="BQ60" i="9"/>
  <c r="W54" i="9"/>
  <c r="DV54" i="6"/>
  <c r="W59" i="5"/>
  <c r="BM39" i="6"/>
  <c r="EA45" i="6"/>
  <c r="EI37" i="6"/>
  <c r="Z39" i="6"/>
  <c r="DX47" i="6"/>
  <c r="CE21" i="6"/>
  <c r="R21" i="6"/>
  <c r="EK47" i="6"/>
  <c r="EN60" i="9"/>
  <c r="EM60" i="9"/>
  <c r="EL54" i="9"/>
  <c r="AB54" i="6"/>
  <c r="CE60" i="9"/>
  <c r="N59" i="5"/>
  <c r="DW45" i="6"/>
  <c r="BO39" i="6"/>
  <c r="BT45" i="6"/>
  <c r="DB47" i="6"/>
  <c r="DB53" i="6"/>
  <c r="EJ46" i="9"/>
  <c r="F21" i="6"/>
  <c r="CI21" i="6"/>
  <c r="DZ21" i="6"/>
  <c r="V21" i="6"/>
  <c r="BA22" i="6"/>
  <c r="I56" i="6"/>
  <c r="ET60" i="9"/>
  <c r="Q60" i="9"/>
  <c r="AL54" i="9"/>
  <c r="DL60" i="9"/>
  <c r="ET54" i="9"/>
  <c r="CP54" i="6"/>
  <c r="AG39" i="6"/>
  <c r="CU39" i="6"/>
  <c r="EQ39" i="6"/>
  <c r="AI45" i="6"/>
  <c r="DC45" i="6"/>
  <c r="S47" i="6"/>
  <c r="BO47" i="6"/>
  <c r="DK47" i="6"/>
  <c r="CA53" i="6"/>
  <c r="EY25" i="6"/>
  <c r="EP39" i="6"/>
  <c r="DR39" i="6"/>
  <c r="CT39" i="6"/>
  <c r="BV39" i="6"/>
  <c r="AE39" i="6"/>
  <c r="BF39" i="6"/>
  <c r="AH39" i="6"/>
  <c r="J39" i="6"/>
  <c r="EX45" i="6"/>
  <c r="DN45" i="6"/>
  <c r="CD45" i="6"/>
  <c r="AT45" i="6"/>
  <c r="J45" i="6"/>
  <c r="EF47" i="6"/>
  <c r="DH47" i="6"/>
  <c r="CJ47" i="6"/>
  <c r="BL47" i="6"/>
  <c r="AN47" i="6"/>
  <c r="P47" i="6"/>
  <c r="DT53" i="6"/>
  <c r="AZ53" i="6"/>
  <c r="F44" i="9"/>
  <c r="CH46" i="9"/>
  <c r="N46" i="9"/>
  <c r="O61" i="9"/>
  <c r="DG61" i="9"/>
  <c r="ED61" i="9"/>
  <c r="CH61" i="9"/>
  <c r="AL61" i="9"/>
  <c r="W57" i="5"/>
  <c r="R41" i="5"/>
  <c r="H59" i="5"/>
  <c r="AX59" i="16" s="1"/>
  <c r="EA21" i="6"/>
  <c r="CQ21" i="6"/>
  <c r="BG21" i="6"/>
  <c r="W21" i="6"/>
  <c r="EH21" i="6"/>
  <c r="CX21" i="6"/>
  <c r="BN21" i="6"/>
  <c r="AD21" i="6"/>
  <c r="ED22" i="6"/>
  <c r="BJ22" i="6"/>
  <c r="EK22" i="6"/>
  <c r="BQ22" i="6"/>
  <c r="AJ21" i="9"/>
  <c r="EO21" i="9"/>
  <c r="FA22" i="9"/>
  <c r="DI22" i="9"/>
  <c r="EA22" i="9"/>
  <c r="EP22" i="9"/>
  <c r="DR22" i="9"/>
  <c r="CT22" i="9"/>
  <c r="AW21" i="9"/>
  <c r="CK21" i="9"/>
  <c r="R22" i="5"/>
  <c r="AQ22" i="9"/>
  <c r="K22" i="9"/>
  <c r="W22" i="9"/>
  <c r="BJ22" i="9"/>
  <c r="BZ22" i="9"/>
  <c r="CJ22" i="9"/>
  <c r="BG22" i="9"/>
  <c r="CQ21" i="9"/>
  <c r="AD58" i="5"/>
  <c r="K58" i="5"/>
  <c r="X48" i="5"/>
  <c r="AC46" i="5"/>
  <c r="E57" i="16"/>
  <c r="E43" i="16"/>
  <c r="E30" i="16"/>
  <c r="DW58" i="9"/>
  <c r="CM58" i="9"/>
  <c r="BC58" i="9"/>
  <c r="CM50" i="9"/>
  <c r="S50" i="9"/>
  <c r="S49" i="9"/>
  <c r="DB47" i="9"/>
  <c r="AZ47" i="9"/>
  <c r="CY59" i="6"/>
  <c r="CU58" i="6"/>
  <c r="AA58" i="6"/>
  <c r="EU56" i="6"/>
  <c r="CU56" i="6"/>
  <c r="AA56" i="6"/>
  <c r="FA54" i="6"/>
  <c r="AI54" i="6"/>
  <c r="O52" i="6"/>
  <c r="FA49" i="6"/>
  <c r="DE49" i="6"/>
  <c r="BI49" i="6"/>
  <c r="S48" i="6"/>
  <c r="FA47" i="6"/>
  <c r="DE47" i="6"/>
  <c r="BI47" i="6"/>
  <c r="M47" i="6"/>
  <c r="EQ46" i="6"/>
  <c r="DS46" i="6"/>
  <c r="CU46" i="6"/>
  <c r="BW46" i="6"/>
  <c r="AY46" i="6"/>
  <c r="AA46" i="6"/>
  <c r="M45" i="6"/>
  <c r="AS38" i="6"/>
  <c r="EB60" i="9"/>
  <c r="CQ60" i="9"/>
  <c r="K59" i="16"/>
  <c r="AY39" i="6"/>
  <c r="V22" i="6"/>
  <c r="ED60" i="9"/>
  <c r="CY60" i="9"/>
  <c r="EB54" i="9"/>
  <c r="AH54" i="6"/>
  <c r="DS60" i="9"/>
  <c r="Y59" i="5"/>
  <c r="CH39" i="6"/>
  <c r="BN60" i="9"/>
  <c r="DO60" i="9"/>
  <c r="CV54" i="9"/>
  <c r="AF54" i="6"/>
  <c r="DC60" i="9"/>
  <c r="P59" i="5"/>
  <c r="DO39" i="6"/>
  <c r="EE47" i="6"/>
  <c r="BG39" i="6"/>
  <c r="BZ47" i="6"/>
  <c r="DI22" i="6"/>
  <c r="EH21" i="9"/>
  <c r="BI50" i="9"/>
  <c r="EK58" i="6"/>
  <c r="BQ56" i="6"/>
  <c r="AF60" i="9"/>
  <c r="EC54" i="9"/>
  <c r="CX54" i="9"/>
  <c r="AD54" i="6"/>
  <c r="CU60" i="9"/>
  <c r="L59" i="5"/>
  <c r="DK39" i="6"/>
  <c r="CE47" i="6"/>
  <c r="BK39" i="6"/>
  <c r="BR45" i="6"/>
  <c r="BD47" i="6"/>
  <c r="EY21" i="6"/>
  <c r="DV21" i="6"/>
  <c r="DM22" i="6"/>
  <c r="EI50" i="9"/>
  <c r="ES60" i="9"/>
  <c r="AA54" i="9"/>
  <c r="DE25" i="6"/>
  <c r="CV54" i="6"/>
  <c r="BC45" i="6"/>
  <c r="S39" i="6"/>
  <c r="EX47" i="6"/>
  <c r="J47" i="6"/>
  <c r="O21" i="6"/>
  <c r="DU22" i="6"/>
  <c r="EX21" i="9"/>
  <c r="AN11" i="16"/>
  <c r="Y58" i="5"/>
  <c r="AK47" i="9"/>
  <c r="EL56" i="6"/>
  <c r="AF55" i="5"/>
  <c r="BZ60" i="9"/>
  <c r="W60" i="9"/>
  <c r="BQ54" i="9"/>
  <c r="BV54" i="9"/>
  <c r="CR54" i="6"/>
  <c r="N60" i="5"/>
  <c r="AR60" i="9"/>
  <c r="U60" i="9"/>
  <c r="EO54" i="9"/>
  <c r="AI54" i="9"/>
  <c r="BX54" i="9"/>
  <c r="V54" i="6"/>
  <c r="DN54" i="6"/>
  <c r="AJ60" i="5"/>
  <c r="CF60" i="9"/>
  <c r="AU60" i="9"/>
  <c r="DI54" i="9"/>
  <c r="BW54" i="9"/>
  <c r="EX54" i="9"/>
  <c r="DN54" i="9"/>
  <c r="AR54" i="9"/>
  <c r="H54" i="9"/>
  <c r="T54" i="6"/>
  <c r="AR54" i="6"/>
  <c r="BP54" i="6"/>
  <c r="CN54" i="6"/>
  <c r="DL54" i="6"/>
  <c r="AI60" i="9"/>
  <c r="AD59" i="5"/>
  <c r="AB59" i="5"/>
  <c r="Y39" i="6"/>
  <c r="CQ39" i="6"/>
  <c r="EM39" i="6"/>
  <c r="AE45" i="6"/>
  <c r="CY45" i="6"/>
  <c r="O47" i="6"/>
  <c r="BK47" i="6"/>
  <c r="DG47" i="6"/>
  <c r="BO53" i="6"/>
  <c r="ER39" i="6"/>
  <c r="DT39" i="6"/>
  <c r="CV39" i="6"/>
  <c r="BX39" i="6"/>
  <c r="AI39" i="6"/>
  <c r="BH39" i="6"/>
  <c r="AJ39" i="6"/>
  <c r="L39" i="6"/>
  <c r="EZ45" i="6"/>
  <c r="DP45" i="6"/>
  <c r="CF45" i="6"/>
  <c r="AV45" i="6"/>
  <c r="L45" i="6"/>
  <c r="EH47" i="6"/>
  <c r="DJ47" i="6"/>
  <c r="CL47" i="6"/>
  <c r="BN47" i="6"/>
  <c r="AP47" i="6"/>
  <c r="R47" i="6"/>
  <c r="DZ53" i="6"/>
  <c r="BF53" i="6"/>
  <c r="BR44" i="9"/>
  <c r="CN46" i="9"/>
  <c r="T46" i="9"/>
  <c r="G61" i="9"/>
  <c r="CY61" i="9"/>
  <c r="EH61" i="9"/>
  <c r="CL61" i="9"/>
  <c r="AP61" i="9"/>
  <c r="Y57" i="5"/>
  <c r="T41" i="5"/>
  <c r="R59" i="5"/>
  <c r="EE21" i="6"/>
  <c r="CU21" i="6"/>
  <c r="BK21" i="6"/>
  <c r="AA21" i="6"/>
  <c r="EL21" i="6"/>
  <c r="DB21" i="6"/>
  <c r="BR21" i="6"/>
  <c r="AH21" i="6"/>
  <c r="EL22" i="6"/>
  <c r="BR22" i="6"/>
  <c r="ES22" i="6"/>
  <c r="BY22" i="6"/>
  <c r="F21" i="9"/>
  <c r="CY21" i="9"/>
  <c r="DU17" i="9"/>
  <c r="DM22" i="9"/>
  <c r="EE22" i="9"/>
  <c r="ER22" i="9"/>
  <c r="DT22" i="9"/>
  <c r="CV22" i="9"/>
  <c r="CD21" i="9"/>
  <c r="N22" i="5"/>
  <c r="AP22" i="9"/>
  <c r="I22" i="9"/>
  <c r="Q22" i="9"/>
  <c r="BH22" i="9"/>
  <c r="BN22" i="9"/>
  <c r="CH22" i="9"/>
  <c r="BR22" i="9"/>
  <c r="E60" i="5"/>
  <c r="AE58" i="5"/>
  <c r="L58" i="5"/>
  <c r="E57" i="5"/>
  <c r="AB48" i="5"/>
  <c r="AE46" i="5"/>
  <c r="J52" i="16"/>
  <c r="DZ58" i="9"/>
  <c r="CP58" i="9"/>
  <c r="BF58" i="9"/>
  <c r="K56" i="9"/>
  <c r="BM52" i="9"/>
  <c r="AO52" i="9"/>
  <c r="Q52" i="9"/>
  <c r="EU51" i="9"/>
  <c r="BQ51" i="9"/>
  <c r="I51" i="9"/>
  <c r="CS50" i="9"/>
  <c r="Y50" i="9"/>
  <c r="AT49" i="9"/>
  <c r="EG48" i="9"/>
  <c r="CK48" i="9"/>
  <c r="AO48" i="9"/>
  <c r="DE47" i="9"/>
  <c r="BC47" i="9"/>
  <c r="M46" i="9"/>
  <c r="EI45" i="9"/>
  <c r="CY45" i="9"/>
  <c r="BO45" i="9"/>
  <c r="AE45" i="9"/>
  <c r="DE59" i="6"/>
  <c r="DA58" i="6"/>
  <c r="AG58" i="6"/>
  <c r="EX56" i="6"/>
  <c r="DA56" i="6"/>
  <c r="AG56" i="6"/>
  <c r="AQ54" i="6"/>
  <c r="Y53" i="6"/>
  <c r="AG52" i="6"/>
  <c r="DI49" i="6"/>
  <c r="BM49" i="6"/>
  <c r="DI47" i="6"/>
  <c r="BM47" i="6"/>
  <c r="Q47" i="6"/>
  <c r="ES46" i="6"/>
  <c r="DU46" i="6"/>
  <c r="CW46" i="6"/>
  <c r="BY46" i="6"/>
  <c r="BA46" i="6"/>
  <c r="AC46" i="6"/>
  <c r="Y45" i="6"/>
  <c r="AO44" i="6"/>
  <c r="CO38" i="6"/>
  <c r="EC36" i="6"/>
  <c r="S24" i="6"/>
  <c r="DU60" i="9"/>
  <c r="EZ39" i="6"/>
  <c r="T39" i="6"/>
  <c r="CW22" i="6"/>
  <c r="BE58" i="6"/>
  <c r="CT60" i="9"/>
  <c r="BE60" i="9"/>
  <c r="CK54" i="9"/>
  <c r="CP54" i="9"/>
  <c r="J54" i="6"/>
  <c r="DZ54" i="6"/>
  <c r="AI59" i="5"/>
  <c r="DF39" i="6"/>
  <c r="Z22" i="6"/>
  <c r="BK58" i="6"/>
  <c r="BM60" i="9"/>
  <c r="U54" i="9"/>
  <c r="H54" i="6"/>
  <c r="DX54" i="6"/>
  <c r="AJ59" i="5"/>
  <c r="K39" i="6"/>
  <c r="AD47" i="6"/>
  <c r="BQ58" i="6"/>
  <c r="DK54" i="6"/>
  <c r="AO47" i="6"/>
  <c r="EC45" i="6"/>
  <c r="BP60" i="9"/>
  <c r="AC55" i="5"/>
  <c r="BL54" i="9"/>
  <c r="BZ54" i="6"/>
  <c r="DJ39" i="6"/>
  <c r="AX39" i="6"/>
  <c r="DB45" i="6"/>
  <c r="CZ47" i="6"/>
  <c r="H47" i="6"/>
  <c r="K21" i="6"/>
  <c r="DF22" i="6"/>
  <c r="AS22" i="6"/>
  <c r="EP21" i="9"/>
  <c r="H22" i="5"/>
  <c r="AX22" i="16" s="1"/>
  <c r="BW56" i="6"/>
  <c r="AS47" i="6"/>
  <c r="BT60" i="9"/>
  <c r="BY60" i="9"/>
  <c r="BK54" i="9"/>
  <c r="BP54" i="9"/>
  <c r="BX54" i="6"/>
  <c r="DW47" i="6"/>
  <c r="CN39" i="6"/>
  <c r="EN45" i="6"/>
  <c r="BF47" i="6"/>
  <c r="DS21" i="6"/>
  <c r="DN22" i="6"/>
  <c r="CC56" i="6"/>
  <c r="Q60" i="5"/>
  <c r="AP60" i="9"/>
  <c r="EM54" i="9"/>
  <c r="AG54" i="9"/>
  <c r="AV54" i="6"/>
  <c r="CB60" i="9"/>
  <c r="DE54" i="9"/>
  <c r="BR54" i="6"/>
  <c r="AF60" i="5"/>
  <c r="AF59" i="5"/>
  <c r="EZ60" i="9"/>
  <c r="DP60" i="9"/>
  <c r="AV60" i="9"/>
  <c r="L60" i="9"/>
  <c r="CW60" i="9"/>
  <c r="AC60" i="9"/>
  <c r="ES54" i="9"/>
  <c r="AM54" i="9"/>
  <c r="CB54" i="9"/>
  <c r="AD55" i="5"/>
  <c r="X60" i="5"/>
  <c r="DR60" i="9"/>
  <c r="CH60" i="9"/>
  <c r="AX60" i="9"/>
  <c r="N60" i="9"/>
  <c r="DA60" i="9"/>
  <c r="AG60" i="9"/>
  <c r="BC60" i="9"/>
  <c r="EU54" i="9"/>
  <c r="DK54" i="9"/>
  <c r="BY54" i="9"/>
  <c r="AO54" i="9"/>
  <c r="EZ54" i="9"/>
  <c r="DP54" i="9"/>
  <c r="CD54" i="9"/>
  <c r="AT54" i="9"/>
  <c r="J54" i="9"/>
  <c r="R54" i="6"/>
  <c r="AP54" i="6"/>
  <c r="BN54" i="6"/>
  <c r="CL54" i="6"/>
  <c r="DJ54" i="6"/>
  <c r="AA60" i="9"/>
  <c r="Z59" i="5"/>
  <c r="AC59" i="5"/>
  <c r="X59" i="5"/>
  <c r="Q39" i="6"/>
  <c r="CM39" i="6"/>
  <c r="EI39" i="6"/>
  <c r="W45" i="6"/>
  <c r="CQ45" i="6"/>
  <c r="K47" i="6"/>
  <c r="BG47" i="6"/>
  <c r="DC47" i="6"/>
  <c r="EY47" i="6"/>
  <c r="BC53" i="6"/>
  <c r="ET39" i="6"/>
  <c r="DV39" i="6"/>
  <c r="CX39" i="6"/>
  <c r="BZ39" i="6"/>
  <c r="AM39" i="6"/>
  <c r="BJ39" i="6"/>
  <c r="AL39" i="6"/>
  <c r="N39" i="6"/>
  <c r="DT45" i="6"/>
  <c r="CJ45" i="6"/>
  <c r="AZ45" i="6"/>
  <c r="P45" i="6"/>
  <c r="EJ47" i="6"/>
  <c r="DL47" i="6"/>
  <c r="CN47" i="6"/>
  <c r="BP47" i="6"/>
  <c r="AR47" i="6"/>
  <c r="T47" i="6"/>
  <c r="EF53" i="6"/>
  <c r="BL53" i="6"/>
  <c r="F42" i="9"/>
  <c r="CT46" i="9"/>
  <c r="Z46" i="9"/>
  <c r="CQ61" i="9"/>
  <c r="EL61" i="9"/>
  <c r="CP61" i="9"/>
  <c r="AT61" i="9"/>
  <c r="AA57" i="5"/>
  <c r="AI41" i="5"/>
  <c r="F55" i="5"/>
  <c r="EG21" i="6"/>
  <c r="CW21" i="6"/>
  <c r="BM21" i="6"/>
  <c r="AC21" i="6"/>
  <c r="EN21" i="6"/>
  <c r="DD21" i="6"/>
  <c r="BT21" i="6"/>
  <c r="AJ21" i="6"/>
  <c r="EP22" i="6"/>
  <c r="BV22" i="6"/>
  <c r="EW22" i="6"/>
  <c r="CC22" i="6"/>
  <c r="I22" i="6"/>
  <c r="BO21" i="9"/>
  <c r="DO21" i="9"/>
  <c r="CT21" i="9"/>
  <c r="DQ22" i="9"/>
  <c r="EI22" i="9"/>
  <c r="ET22" i="9"/>
  <c r="DV22" i="9"/>
  <c r="CX22" i="9"/>
  <c r="W22" i="5"/>
  <c r="F21" i="5"/>
  <c r="AZ22" i="9"/>
  <c r="J22" i="9"/>
  <c r="AC22" i="9"/>
  <c r="AR22" i="9"/>
  <c r="AT22" i="9"/>
  <c r="CP22" i="9"/>
  <c r="BV22" i="9"/>
  <c r="AD21" i="5"/>
  <c r="U60" i="5"/>
  <c r="AI58" i="5"/>
  <c r="N58" i="5"/>
  <c r="M57" i="5"/>
  <c r="AJ46" i="5"/>
  <c r="E45" i="5"/>
  <c r="AK61" i="9"/>
  <c r="EC58" i="9"/>
  <c r="CS58" i="9"/>
  <c r="BI58" i="9"/>
  <c r="J58" i="9"/>
  <c r="CF56" i="9"/>
  <c r="BT56" i="9"/>
  <c r="BH56" i="9"/>
  <c r="AV56" i="9"/>
  <c r="AJ56" i="9"/>
  <c r="X56" i="9"/>
  <c r="EI52" i="9"/>
  <c r="DK52" i="9"/>
  <c r="CM52" i="9"/>
  <c r="BO52" i="9"/>
  <c r="AQ52" i="9"/>
  <c r="EY51" i="9"/>
  <c r="BY51" i="9"/>
  <c r="CY50" i="9"/>
  <c r="AE50" i="9"/>
  <c r="BU49" i="9"/>
  <c r="EK48" i="9"/>
  <c r="CO48" i="9"/>
  <c r="AS48" i="9"/>
  <c r="DK47" i="9"/>
  <c r="BI47" i="9"/>
  <c r="G47" i="9"/>
  <c r="AG46" i="9"/>
  <c r="EL45" i="9"/>
  <c r="DB45" i="9"/>
  <c r="BR45" i="9"/>
  <c r="AH45" i="9"/>
  <c r="DK59" i="6"/>
  <c r="DG58" i="6"/>
  <c r="AM58" i="6"/>
  <c r="FA56" i="6"/>
  <c r="DG56" i="6"/>
  <c r="AM56" i="6"/>
  <c r="BG54" i="6"/>
  <c r="BI53" i="6"/>
  <c r="AY52" i="6"/>
  <c r="DM49" i="6"/>
  <c r="BQ49" i="6"/>
  <c r="CQ48" i="6"/>
  <c r="BS48" i="6"/>
  <c r="AU48" i="6"/>
  <c r="W48" i="6"/>
  <c r="DM47" i="6"/>
  <c r="BQ47" i="6"/>
  <c r="U47" i="6"/>
  <c r="EU46" i="6"/>
  <c r="DW46" i="6"/>
  <c r="CY46" i="6"/>
  <c r="CA46" i="6"/>
  <c r="BC46" i="6"/>
  <c r="AE46" i="6"/>
  <c r="G46" i="6"/>
  <c r="AW45" i="6"/>
  <c r="EK44" i="6"/>
  <c r="CO44" i="6"/>
  <c r="AS44" i="6"/>
  <c r="EI42" i="6"/>
  <c r="DK42" i="6"/>
  <c r="CM42" i="6"/>
  <c r="BO42" i="6"/>
  <c r="AQ42" i="6"/>
  <c r="S42" i="6"/>
  <c r="FA41" i="6"/>
  <c r="BI41" i="6"/>
  <c r="CG40" i="6"/>
  <c r="EE38" i="6"/>
  <c r="CR60" i="9"/>
  <c r="BA60" i="9"/>
  <c r="CF39" i="6"/>
  <c r="DY58" i="6"/>
  <c r="DY60" i="9"/>
  <c r="BA54" i="9"/>
  <c r="V54" i="9"/>
  <c r="DB54" i="6"/>
  <c r="V39" i="6"/>
  <c r="BK56" i="6"/>
  <c r="EH60" i="9"/>
  <c r="EG60" i="9"/>
  <c r="EA54" i="9"/>
  <c r="EF54" i="9"/>
  <c r="Z54" i="9"/>
  <c r="CZ54" i="6"/>
  <c r="BS39" i="6"/>
  <c r="AM47" i="6"/>
  <c r="CJ39" i="6"/>
  <c r="DV47" i="6"/>
  <c r="BB47" i="6"/>
  <c r="DB22" i="6"/>
  <c r="AO22" i="6"/>
  <c r="EF56" i="6"/>
  <c r="EK52" i="6"/>
  <c r="CS54" i="9"/>
  <c r="EA47" i="6"/>
  <c r="O39" i="6"/>
  <c r="EV47" i="6"/>
  <c r="AU21" i="6"/>
  <c r="AL22" i="6"/>
  <c r="CO47" i="6"/>
  <c r="FA45" i="6"/>
  <c r="CW54" i="9"/>
  <c r="CA47" i="6"/>
  <c r="CU53" i="6"/>
  <c r="AZ39" i="6"/>
  <c r="DD45" i="6"/>
  <c r="CD47" i="6"/>
  <c r="U55" i="5"/>
  <c r="CP21" i="6"/>
  <c r="EO50" i="9"/>
  <c r="I58" i="6"/>
  <c r="DJ60" i="9"/>
  <c r="W60" i="5"/>
  <c r="DC54" i="9"/>
  <c r="ER54" i="9"/>
  <c r="DP54" i="6"/>
  <c r="AE55" i="5"/>
  <c r="EV60" i="9"/>
  <c r="H60" i="9"/>
  <c r="CO60" i="9"/>
  <c r="AE60" i="9"/>
  <c r="BS54" i="9"/>
  <c r="DJ54" i="9"/>
  <c r="AN54" i="9"/>
  <c r="AT54" i="6"/>
  <c r="AY60" i="9"/>
  <c r="K60" i="5"/>
  <c r="Z55" i="5"/>
  <c r="M60" i="5"/>
  <c r="DV60" i="9"/>
  <c r="CL60" i="9"/>
  <c r="BB60" i="9"/>
  <c r="R60" i="9"/>
  <c r="DI60" i="9"/>
  <c r="AO60" i="9"/>
  <c r="BS60" i="9"/>
  <c r="EY54" i="9"/>
  <c r="DO54" i="9"/>
  <c r="CC54" i="9"/>
  <c r="AS54" i="9"/>
  <c r="I54" i="9"/>
  <c r="DT54" i="9"/>
  <c r="CH54" i="9"/>
  <c r="AX54" i="9"/>
  <c r="N54" i="9"/>
  <c r="P54" i="6"/>
  <c r="AN54" i="6"/>
  <c r="BL54" i="6"/>
  <c r="CJ54" i="6"/>
  <c r="DH54" i="6"/>
  <c r="K60" i="9"/>
  <c r="EY60" i="9"/>
  <c r="M59" i="5"/>
  <c r="I39" i="6"/>
  <c r="CI39" i="6"/>
  <c r="EE39" i="6"/>
  <c r="S45" i="6"/>
  <c r="CM45" i="6"/>
  <c r="G47" i="6"/>
  <c r="BC47" i="6"/>
  <c r="CY47" i="6"/>
  <c r="EU47" i="6"/>
  <c r="AQ53" i="6"/>
  <c r="EV39" i="6"/>
  <c r="DX39" i="6"/>
  <c r="CZ39" i="6"/>
  <c r="CB39" i="6"/>
  <c r="AQ39" i="6"/>
  <c r="BL39" i="6"/>
  <c r="AN39" i="6"/>
  <c r="P39" i="6"/>
  <c r="DV45" i="6"/>
  <c r="CL45" i="6"/>
  <c r="BB45" i="6"/>
  <c r="R45" i="6"/>
  <c r="EL47" i="6"/>
  <c r="DN47" i="6"/>
  <c r="CP47" i="6"/>
  <c r="BR47" i="6"/>
  <c r="AT47" i="6"/>
  <c r="V47" i="6"/>
  <c r="EL53" i="6"/>
  <c r="BR53" i="6"/>
  <c r="F53" i="6"/>
  <c r="CV42" i="9"/>
  <c r="CZ46" i="9"/>
  <c r="AF46" i="9"/>
  <c r="F50" i="9"/>
  <c r="CI61" i="9"/>
  <c r="CT61" i="9"/>
  <c r="AX61" i="9"/>
  <c r="AC57" i="5"/>
  <c r="AF57" i="5"/>
  <c r="H55" i="5"/>
  <c r="AX55" i="16" s="1"/>
  <c r="EK21" i="6"/>
  <c r="DA21" i="6"/>
  <c r="BQ21" i="6"/>
  <c r="AG21" i="6"/>
  <c r="ER21" i="6"/>
  <c r="DH21" i="6"/>
  <c r="BX21" i="6"/>
  <c r="AN21" i="6"/>
  <c r="EX22" i="6"/>
  <c r="CD22" i="6"/>
  <c r="J22" i="6"/>
  <c r="CK22" i="6"/>
  <c r="Q22" i="6"/>
  <c r="CP21" i="9"/>
  <c r="EE21" i="9"/>
  <c r="DB21" i="9"/>
  <c r="DU22" i="9"/>
  <c r="EM22" i="9"/>
  <c r="EV22" i="9"/>
  <c r="DX22" i="9"/>
  <c r="CZ22" i="9"/>
  <c r="E22" i="5"/>
  <c r="U22" i="5"/>
  <c r="BU22" i="9"/>
  <c r="N22" i="9"/>
  <c r="AF22" i="9"/>
  <c r="BX22" i="9"/>
  <c r="AL22" i="9"/>
  <c r="CG22" i="9"/>
  <c r="AF21" i="5"/>
  <c r="AJ58" i="5"/>
  <c r="O58" i="5"/>
  <c r="U57" i="5"/>
  <c r="E46" i="5"/>
  <c r="K45" i="5"/>
  <c r="J57" i="16"/>
  <c r="J43" i="16"/>
  <c r="BA61" i="9"/>
  <c r="EF58" i="9"/>
  <c r="CV58" i="9"/>
  <c r="BL58" i="9"/>
  <c r="M58" i="9"/>
  <c r="DE50" i="9"/>
  <c r="DN47" i="9"/>
  <c r="BL47" i="9"/>
  <c r="DQ59" i="6"/>
  <c r="DM58" i="6"/>
  <c r="DM56" i="6"/>
  <c r="BO54" i="6"/>
  <c r="DQ49" i="6"/>
  <c r="BU49" i="6"/>
  <c r="M49" i="6"/>
  <c r="DQ47" i="6"/>
  <c r="BU47" i="6"/>
  <c r="EW46" i="6"/>
  <c r="DY46" i="6"/>
  <c r="DA46" i="6"/>
  <c r="CC46" i="6"/>
  <c r="BE46" i="6"/>
  <c r="AG46" i="6"/>
  <c r="EM38" i="6"/>
  <c r="BF15" i="7"/>
  <c r="DS14" i="7"/>
  <c r="BY14" i="7"/>
  <c r="Z17" i="7"/>
  <c r="BB13" i="7"/>
  <c r="CQ14" i="7"/>
  <c r="X51" i="5"/>
  <c r="F51" i="5"/>
  <c r="P51" i="5"/>
  <c r="AA51" i="5"/>
  <c r="S51" i="5"/>
  <c r="H51" i="5"/>
  <c r="AX51" i="16" s="1"/>
  <c r="T51" i="5"/>
  <c r="AC51" i="5"/>
  <c r="K40" i="16"/>
  <c r="E40" i="16"/>
  <c r="J40" i="16"/>
  <c r="H49" i="9"/>
  <c r="M49" i="9"/>
  <c r="V49" i="9"/>
  <c r="AE49" i="9"/>
  <c r="AN49" i="9"/>
  <c r="AW49" i="9"/>
  <c r="BF49" i="9"/>
  <c r="BO49" i="9"/>
  <c r="BX49" i="9"/>
  <c r="CG49" i="9"/>
  <c r="CP49" i="9"/>
  <c r="CY49" i="9"/>
  <c r="DH49" i="9"/>
  <c r="DQ49" i="9"/>
  <c r="DZ49" i="9"/>
  <c r="EI49" i="9"/>
  <c r="ER49" i="9"/>
  <c r="FA49" i="9"/>
  <c r="G49" i="9"/>
  <c r="P49" i="9"/>
  <c r="Y49" i="9"/>
  <c r="AH49" i="9"/>
  <c r="AQ49" i="9"/>
  <c r="AZ49" i="9"/>
  <c r="BI49" i="9"/>
  <c r="BR49" i="9"/>
  <c r="CA49" i="9"/>
  <c r="CJ49" i="9"/>
  <c r="CS49" i="9"/>
  <c r="DB49" i="9"/>
  <c r="DK49" i="9"/>
  <c r="DT49" i="9"/>
  <c r="EC49" i="9"/>
  <c r="EL49" i="9"/>
  <c r="EU49" i="9"/>
  <c r="Q53" i="6"/>
  <c r="AC53" i="6"/>
  <c r="AO53" i="6"/>
  <c r="BA53" i="6"/>
  <c r="BM53" i="6"/>
  <c r="BY53" i="6"/>
  <c r="CK53" i="6"/>
  <c r="CW53" i="6"/>
  <c r="DI53" i="6"/>
  <c r="DU53" i="6"/>
  <c r="EG53" i="6"/>
  <c r="ES53" i="6"/>
  <c r="I53" i="6"/>
  <c r="U53" i="6"/>
  <c r="AG53" i="6"/>
  <c r="AS53" i="6"/>
  <c r="BE53" i="6"/>
  <c r="BQ53" i="6"/>
  <c r="CC53" i="6"/>
  <c r="CO53" i="6"/>
  <c r="DA53" i="6"/>
  <c r="DM53" i="6"/>
  <c r="DY53" i="6"/>
  <c r="EK53" i="6"/>
  <c r="EW53" i="6"/>
  <c r="K52" i="6"/>
  <c r="Q52" i="6"/>
  <c r="W52" i="6"/>
  <c r="AC52" i="6"/>
  <c r="AI52" i="6"/>
  <c r="AO52" i="6"/>
  <c r="AU52" i="6"/>
  <c r="BA52" i="6"/>
  <c r="BG52" i="6"/>
  <c r="BM52" i="6"/>
  <c r="BS52" i="6"/>
  <c r="BY52" i="6"/>
  <c r="CE52" i="6"/>
  <c r="CK52" i="6"/>
  <c r="CQ52" i="6"/>
  <c r="CW52" i="6"/>
  <c r="DC52" i="6"/>
  <c r="DI52" i="6"/>
  <c r="DO52" i="6"/>
  <c r="DU52" i="6"/>
  <c r="EA52" i="6"/>
  <c r="EG52" i="6"/>
  <c r="EM52" i="6"/>
  <c r="ES52" i="6"/>
  <c r="EY52" i="6"/>
  <c r="G52" i="6"/>
  <c r="M52" i="6"/>
  <c r="S52" i="6"/>
  <c r="Y52" i="6"/>
  <c r="AE52" i="6"/>
  <c r="AK52" i="6"/>
  <c r="AQ52" i="6"/>
  <c r="AW52" i="6"/>
  <c r="BC52" i="6"/>
  <c r="BI52" i="6"/>
  <c r="BO52" i="6"/>
  <c r="BU52" i="6"/>
  <c r="CA52" i="6"/>
  <c r="CG52" i="6"/>
  <c r="CM52" i="6"/>
  <c r="CS52" i="6"/>
  <c r="CY52" i="6"/>
  <c r="DE52" i="6"/>
  <c r="DK52" i="6"/>
  <c r="DQ52" i="6"/>
  <c r="DW52" i="6"/>
  <c r="EC52" i="6"/>
  <c r="EI52" i="6"/>
  <c r="EO52" i="6"/>
  <c r="EU52" i="6"/>
  <c r="FA52" i="6"/>
  <c r="P50" i="5"/>
  <c r="M50" i="5"/>
  <c r="AC50" i="5"/>
  <c r="L50" i="5"/>
  <c r="G50" i="5"/>
  <c r="S50" i="5"/>
  <c r="AF50" i="5"/>
  <c r="K50" i="5"/>
  <c r="AD47" i="5"/>
  <c r="AF47" i="5"/>
  <c r="S47" i="5"/>
  <c r="F47" i="5"/>
  <c r="N47" i="5"/>
  <c r="T47" i="5"/>
  <c r="AA47" i="5"/>
  <c r="AI47" i="5"/>
  <c r="AB47" i="5"/>
  <c r="O47" i="5"/>
  <c r="H47" i="5"/>
  <c r="AX47" i="16" s="1"/>
  <c r="P47" i="5"/>
  <c r="W47" i="5"/>
  <c r="AC47" i="5"/>
  <c r="K49" i="16"/>
  <c r="E49" i="16"/>
  <c r="J49" i="16"/>
  <c r="Q46" i="9"/>
  <c r="U46" i="9"/>
  <c r="AK46" i="9"/>
  <c r="BE46" i="9"/>
  <c r="BU46" i="9"/>
  <c r="CG46" i="9"/>
  <c r="CS46" i="9"/>
  <c r="DE46" i="9"/>
  <c r="DQ46" i="9"/>
  <c r="EC46" i="9"/>
  <c r="EO46" i="9"/>
  <c r="FA46" i="9"/>
  <c r="J46" i="9"/>
  <c r="P46" i="9"/>
  <c r="V46" i="9"/>
  <c r="AB46" i="9"/>
  <c r="AH46" i="9"/>
  <c r="AN46" i="9"/>
  <c r="AT46" i="9"/>
  <c r="AZ46" i="9"/>
  <c r="BF46" i="9"/>
  <c r="BL46" i="9"/>
  <c r="BR46" i="9"/>
  <c r="BX46" i="9"/>
  <c r="CD46" i="9"/>
  <c r="CJ46" i="9"/>
  <c r="CP46" i="9"/>
  <c r="CV46" i="9"/>
  <c r="DB46" i="9"/>
  <c r="DH46" i="9"/>
  <c r="DN46" i="9"/>
  <c r="DT46" i="9"/>
  <c r="DZ46" i="9"/>
  <c r="EF46" i="9"/>
  <c r="EL46" i="9"/>
  <c r="ER46" i="9"/>
  <c r="EX46" i="9"/>
  <c r="I46" i="9"/>
  <c r="Y46" i="9"/>
  <c r="AS46" i="9"/>
  <c r="BI46" i="9"/>
  <c r="BY46" i="9"/>
  <c r="CK46" i="9"/>
  <c r="CW46" i="9"/>
  <c r="DI46" i="9"/>
  <c r="DU46" i="9"/>
  <c r="EG46" i="9"/>
  <c r="ES46" i="9"/>
  <c r="F46" i="9"/>
  <c r="L46" i="9"/>
  <c r="R46" i="9"/>
  <c r="X46" i="9"/>
  <c r="AD46" i="9"/>
  <c r="AJ46" i="9"/>
  <c r="AP46" i="9"/>
  <c r="AV46" i="9"/>
  <c r="BB46" i="9"/>
  <c r="BH46" i="9"/>
  <c r="BN46" i="9"/>
  <c r="BT46" i="9"/>
  <c r="BZ46" i="9"/>
  <c r="CF46" i="9"/>
  <c r="CL46" i="9"/>
  <c r="CR46" i="9"/>
  <c r="CX46" i="9"/>
  <c r="DD46" i="9"/>
  <c r="DJ46" i="9"/>
  <c r="DP46" i="9"/>
  <c r="DV46" i="9"/>
  <c r="EB46" i="9"/>
  <c r="EH46" i="9"/>
  <c r="EN46" i="9"/>
  <c r="ET46" i="9"/>
  <c r="EZ46" i="9"/>
  <c r="CG40" i="9"/>
  <c r="F40" i="9"/>
  <c r="CF40" i="9"/>
  <c r="S61" i="6"/>
  <c r="AW61" i="6"/>
  <c r="CY61" i="6"/>
  <c r="FA61" i="6"/>
  <c r="M61" i="6"/>
  <c r="BO61" i="6"/>
  <c r="DQ61" i="6"/>
  <c r="Q57" i="6"/>
  <c r="U57" i="6"/>
  <c r="AK57" i="6"/>
  <c r="BE57" i="6"/>
  <c r="BQ57" i="6"/>
  <c r="CC57" i="6"/>
  <c r="CO57" i="6"/>
  <c r="DA57" i="6"/>
  <c r="DM57" i="6"/>
  <c r="DY57" i="6"/>
  <c r="EK57" i="6"/>
  <c r="EW57" i="6"/>
  <c r="J57" i="6"/>
  <c r="P57" i="6"/>
  <c r="V57" i="6"/>
  <c r="AB57" i="6"/>
  <c r="AH57" i="6"/>
  <c r="AN57" i="6"/>
  <c r="AT57" i="6"/>
  <c r="AZ57" i="6"/>
  <c r="BF57" i="6"/>
  <c r="I57" i="6"/>
  <c r="Y57" i="6"/>
  <c r="AS57" i="6"/>
  <c r="BI57" i="6"/>
  <c r="BU57" i="6"/>
  <c r="CG57" i="6"/>
  <c r="CS57" i="6"/>
  <c r="DE57" i="6"/>
  <c r="DQ57" i="6"/>
  <c r="EC57" i="6"/>
  <c r="EO57" i="6"/>
  <c r="FA57" i="6"/>
  <c r="F57" i="6"/>
  <c r="L57" i="6"/>
  <c r="R57" i="6"/>
  <c r="X57" i="6"/>
  <c r="AD57" i="6"/>
  <c r="AJ57" i="6"/>
  <c r="AP57" i="6"/>
  <c r="AV57" i="6"/>
  <c r="BB57" i="6"/>
  <c r="BH57" i="6"/>
  <c r="BN57" i="6"/>
  <c r="BT57" i="6"/>
  <c r="BZ57" i="6"/>
  <c r="CF57" i="6"/>
  <c r="CL57" i="6"/>
  <c r="CR57" i="6"/>
  <c r="CX57" i="6"/>
  <c r="DD57" i="6"/>
  <c r="DJ57" i="6"/>
  <c r="DP57" i="6"/>
  <c r="DV57" i="6"/>
  <c r="EB57" i="6"/>
  <c r="EH57" i="6"/>
  <c r="EN57" i="6"/>
  <c r="ET57" i="6"/>
  <c r="EZ57" i="6"/>
  <c r="BX15" i="7"/>
  <c r="O53" i="6"/>
  <c r="AA53" i="6"/>
  <c r="AM53" i="6"/>
  <c r="AY53" i="6"/>
  <c r="BK53" i="6"/>
  <c r="BW53" i="6"/>
  <c r="CI53" i="6"/>
  <c r="DC53" i="6"/>
  <c r="DO53" i="6"/>
  <c r="EA53" i="6"/>
  <c r="EM53" i="6"/>
  <c r="EY53" i="6"/>
  <c r="EZ53" i="6"/>
  <c r="ET53" i="6"/>
  <c r="EN53" i="6"/>
  <c r="EH53" i="6"/>
  <c r="EB53" i="6"/>
  <c r="DV53" i="6"/>
  <c r="DP53" i="6"/>
  <c r="DJ53" i="6"/>
  <c r="DD53" i="6"/>
  <c r="CX53" i="6"/>
  <c r="CR53" i="6"/>
  <c r="CL53" i="6"/>
  <c r="CF53" i="6"/>
  <c r="BZ53" i="6"/>
  <c r="BT53" i="6"/>
  <c r="BN53" i="6"/>
  <c r="BH53" i="6"/>
  <c r="BB53" i="6"/>
  <c r="AV53" i="6"/>
  <c r="AP53" i="6"/>
  <c r="AJ53" i="6"/>
  <c r="AD53" i="6"/>
  <c r="X53" i="6"/>
  <c r="R53" i="6"/>
  <c r="L53" i="6"/>
  <c r="W51" i="5"/>
  <c r="K51" i="5"/>
  <c r="EF49" i="9"/>
  <c r="DE49" i="9"/>
  <c r="CD49" i="9"/>
  <c r="BC49" i="9"/>
  <c r="AB49" i="9"/>
  <c r="EO53" i="6"/>
  <c r="DE53" i="6"/>
  <c r="BU53" i="6"/>
  <c r="AK53" i="6"/>
  <c r="EQ52" i="6"/>
  <c r="DY52" i="6"/>
  <c r="DG52" i="6"/>
  <c r="CO52" i="6"/>
  <c r="BW52" i="6"/>
  <c r="BE52" i="6"/>
  <c r="AM52" i="6"/>
  <c r="U52" i="6"/>
  <c r="AL42" i="5"/>
  <c r="O42" i="5"/>
  <c r="O39" i="5"/>
  <c r="U39" i="5" s="1"/>
  <c r="S39" i="5"/>
  <c r="R39" i="5"/>
  <c r="AL33" i="5"/>
  <c r="F33" i="5"/>
  <c r="K54" i="16"/>
  <c r="E54" i="16"/>
  <c r="E36" i="16"/>
  <c r="J36" i="16"/>
  <c r="E31" i="16"/>
  <c r="BI17" i="16"/>
  <c r="DM57" i="9"/>
  <c r="F57" i="9"/>
  <c r="BH57" i="9"/>
  <c r="DJ57" i="9"/>
  <c r="BG57" i="9"/>
  <c r="X57" i="9"/>
  <c r="BZ57" i="9"/>
  <c r="EB57" i="9"/>
  <c r="EA57" i="9"/>
  <c r="W57" i="9"/>
  <c r="Q59" i="6"/>
  <c r="AC59" i="6"/>
  <c r="AO59" i="6"/>
  <c r="BA59" i="6"/>
  <c r="BM59" i="6"/>
  <c r="BY59" i="6"/>
  <c r="CI59" i="6"/>
  <c r="CO59" i="6"/>
  <c r="CU59" i="6"/>
  <c r="DA59" i="6"/>
  <c r="DG59" i="6"/>
  <c r="DM59" i="6"/>
  <c r="DS59" i="6"/>
  <c r="DY59" i="6"/>
  <c r="EE59" i="6"/>
  <c r="EK59" i="6"/>
  <c r="EQ59" i="6"/>
  <c r="EW59" i="6"/>
  <c r="F59" i="6"/>
  <c r="L59" i="6"/>
  <c r="R59" i="6"/>
  <c r="X59" i="6"/>
  <c r="AD59" i="6"/>
  <c r="AJ59" i="6"/>
  <c r="AP59" i="6"/>
  <c r="AV59" i="6"/>
  <c r="BB59" i="6"/>
  <c r="BH59" i="6"/>
  <c r="BN59" i="6"/>
  <c r="BT59" i="6"/>
  <c r="BZ59" i="6"/>
  <c r="CF59" i="6"/>
  <c r="I59" i="6"/>
  <c r="U59" i="6"/>
  <c r="AG59" i="6"/>
  <c r="AS59" i="6"/>
  <c r="BE59" i="6"/>
  <c r="BQ59" i="6"/>
  <c r="CC59" i="6"/>
  <c r="CK59" i="6"/>
  <c r="CQ59" i="6"/>
  <c r="CW59" i="6"/>
  <c r="DC59" i="6"/>
  <c r="DI59" i="6"/>
  <c r="DO59" i="6"/>
  <c r="DU59" i="6"/>
  <c r="EA59" i="6"/>
  <c r="EG59" i="6"/>
  <c r="EM59" i="6"/>
  <c r="ES59" i="6"/>
  <c r="EY59" i="6"/>
  <c r="H59" i="6"/>
  <c r="N59" i="6"/>
  <c r="T59" i="6"/>
  <c r="Z59" i="6"/>
  <c r="AF59" i="6"/>
  <c r="AL59" i="6"/>
  <c r="AR59" i="6"/>
  <c r="AX59" i="6"/>
  <c r="BD59" i="6"/>
  <c r="BJ59" i="6"/>
  <c r="BP59" i="6"/>
  <c r="BV59" i="6"/>
  <c r="CB59" i="6"/>
  <c r="K58" i="6"/>
  <c r="Q58" i="6"/>
  <c r="W58" i="6"/>
  <c r="AC58" i="6"/>
  <c r="AI58" i="6"/>
  <c r="AO58" i="6"/>
  <c r="AU58" i="6"/>
  <c r="BA58" i="6"/>
  <c r="BG58" i="6"/>
  <c r="BM58" i="6"/>
  <c r="BS58" i="6"/>
  <c r="BY58" i="6"/>
  <c r="CE58" i="6"/>
  <c r="CK58" i="6"/>
  <c r="CQ58" i="6"/>
  <c r="CW58" i="6"/>
  <c r="DC58" i="6"/>
  <c r="DI58" i="6"/>
  <c r="DO58" i="6"/>
  <c r="DU58" i="6"/>
  <c r="EA58" i="6"/>
  <c r="EG58" i="6"/>
  <c r="EM58" i="6"/>
  <c r="ES58" i="6"/>
  <c r="EY58" i="6"/>
  <c r="G58" i="6"/>
  <c r="M58" i="6"/>
  <c r="S58" i="6"/>
  <c r="Y58" i="6"/>
  <c r="AE58" i="6"/>
  <c r="AK58" i="6"/>
  <c r="AQ58" i="6"/>
  <c r="AW58" i="6"/>
  <c r="BC58" i="6"/>
  <c r="BI58" i="6"/>
  <c r="BO58" i="6"/>
  <c r="BU58" i="6"/>
  <c r="CA58" i="6"/>
  <c r="CG58" i="6"/>
  <c r="CM58" i="6"/>
  <c r="CS58" i="6"/>
  <c r="CY58" i="6"/>
  <c r="DE58" i="6"/>
  <c r="DK58" i="6"/>
  <c r="DQ58" i="6"/>
  <c r="DW58" i="6"/>
  <c r="EC58" i="6"/>
  <c r="EI58" i="6"/>
  <c r="EO58" i="6"/>
  <c r="EU58" i="6"/>
  <c r="FA58" i="6"/>
  <c r="Q55" i="6"/>
  <c r="U55" i="6"/>
  <c r="AK55" i="6"/>
  <c r="BE55" i="6"/>
  <c r="BU55" i="6"/>
  <c r="CO55" i="6"/>
  <c r="DE55" i="6"/>
  <c r="DU55" i="6"/>
  <c r="EG55" i="6"/>
  <c r="ES55" i="6"/>
  <c r="I55" i="6"/>
  <c r="Y55" i="6"/>
  <c r="AS55" i="6"/>
  <c r="BI55" i="6"/>
  <c r="CC55" i="6"/>
  <c r="CS55" i="6"/>
  <c r="DM55" i="6"/>
  <c r="DY55" i="6"/>
  <c r="EK55" i="6"/>
  <c r="EW55" i="6"/>
  <c r="J55" i="6"/>
  <c r="P55" i="6"/>
  <c r="V55" i="6"/>
  <c r="AB55" i="6"/>
  <c r="AH55" i="6"/>
  <c r="AN55" i="6"/>
  <c r="AT55" i="6"/>
  <c r="AZ55" i="6"/>
  <c r="BF55" i="6"/>
  <c r="BL55" i="6"/>
  <c r="BR55" i="6"/>
  <c r="BX55" i="6"/>
  <c r="CD55" i="6"/>
  <c r="CJ55" i="6"/>
  <c r="CP55" i="6"/>
  <c r="CV55" i="6"/>
  <c r="DB55" i="6"/>
  <c r="DH55" i="6"/>
  <c r="DN55" i="6"/>
  <c r="DT55" i="6"/>
  <c r="DZ55" i="6"/>
  <c r="EF55" i="6"/>
  <c r="EL55" i="6"/>
  <c r="ER55" i="6"/>
  <c r="K53" i="6"/>
  <c r="W53" i="6"/>
  <c r="AI53" i="6"/>
  <c r="AU53" i="6"/>
  <c r="BG53" i="6"/>
  <c r="BS53" i="6"/>
  <c r="CE53" i="6"/>
  <c r="CQ53" i="6"/>
  <c r="CY53" i="6"/>
  <c r="DK53" i="6"/>
  <c r="DW53" i="6"/>
  <c r="EI53" i="6"/>
  <c r="EU53" i="6"/>
  <c r="EV53" i="6"/>
  <c r="EP53" i="6"/>
  <c r="EJ53" i="6"/>
  <c r="ED53" i="6"/>
  <c r="DX53" i="6"/>
  <c r="DR53" i="6"/>
  <c r="DL53" i="6"/>
  <c r="DF53" i="6"/>
  <c r="CZ53" i="6"/>
  <c r="CT53" i="6"/>
  <c r="CN53" i="6"/>
  <c r="CH53" i="6"/>
  <c r="CB53" i="6"/>
  <c r="BV53" i="6"/>
  <c r="BP53" i="6"/>
  <c r="BJ53" i="6"/>
  <c r="BD53" i="6"/>
  <c r="AX53" i="6"/>
  <c r="AR53" i="6"/>
  <c r="AL53" i="6"/>
  <c r="AF53" i="6"/>
  <c r="Z53" i="6"/>
  <c r="T53" i="6"/>
  <c r="N53" i="6"/>
  <c r="H53" i="6"/>
  <c r="AI51" i="5"/>
  <c r="W14" i="7"/>
  <c r="EO49" i="9"/>
  <c r="DN49" i="9"/>
  <c r="CM49" i="9"/>
  <c r="BL49" i="9"/>
  <c r="AK49" i="9"/>
  <c r="J49" i="9"/>
  <c r="DY46" i="9"/>
  <c r="CO46" i="9"/>
  <c r="AW46" i="9"/>
  <c r="EI61" i="6"/>
  <c r="DU57" i="6"/>
  <c r="CK57" i="6"/>
  <c r="AW57" i="6"/>
  <c r="FA53" i="6"/>
  <c r="DQ53" i="6"/>
  <c r="CG53" i="6"/>
  <c r="AW53" i="6"/>
  <c r="M53" i="6"/>
  <c r="EW52" i="6"/>
  <c r="EE52" i="6"/>
  <c r="DM52" i="6"/>
  <c r="CU52" i="6"/>
  <c r="CC52" i="6"/>
  <c r="BK52" i="6"/>
  <c r="AS52" i="6"/>
  <c r="AA52" i="6"/>
  <c r="I52" i="6"/>
  <c r="AV21" i="9"/>
  <c r="AP21" i="9"/>
  <c r="AF46" i="5"/>
  <c r="AB46" i="5"/>
  <c r="W46" i="5"/>
  <c r="R46" i="5"/>
  <c r="M46" i="5"/>
  <c r="G46" i="5"/>
  <c r="K34" i="16"/>
  <c r="DG38" i="6"/>
  <c r="AC38" i="6"/>
  <c r="BQ37" i="6"/>
  <c r="BI34" i="6"/>
  <c r="DM31" i="6"/>
  <c r="AG28" i="6"/>
  <c r="H25" i="6"/>
  <c r="U42" i="5"/>
  <c r="G42" i="5"/>
  <c r="U41" i="5"/>
  <c r="U40" i="5"/>
  <c r="EC12" i="7"/>
  <c r="DV10" i="7"/>
  <c r="CP9" i="7"/>
  <c r="AZ9" i="7"/>
  <c r="AB7" i="7"/>
  <c r="EZ49" i="9"/>
  <c r="EW49" i="9"/>
  <c r="ET49" i="9"/>
  <c r="EQ49" i="9"/>
  <c r="EN49" i="9"/>
  <c r="EK49" i="9"/>
  <c r="EH49" i="9"/>
  <c r="EE49" i="9"/>
  <c r="EB49" i="9"/>
  <c r="DY49" i="9"/>
  <c r="DV49" i="9"/>
  <c r="DS49" i="9"/>
  <c r="DP49" i="9"/>
  <c r="DM49" i="9"/>
  <c r="DJ49" i="9"/>
  <c r="DG49" i="9"/>
  <c r="DD49" i="9"/>
  <c r="DA49" i="9"/>
  <c r="CX49" i="9"/>
  <c r="CU49" i="9"/>
  <c r="CR49" i="9"/>
  <c r="CO49" i="9"/>
  <c r="CL49" i="9"/>
  <c r="CI49" i="9"/>
  <c r="CF49" i="9"/>
  <c r="CC49" i="9"/>
  <c r="BZ49" i="9"/>
  <c r="BW49" i="9"/>
  <c r="BT49" i="9"/>
  <c r="BQ49" i="9"/>
  <c r="BN49" i="9"/>
  <c r="BK49" i="9"/>
  <c r="BH49" i="9"/>
  <c r="BE49" i="9"/>
  <c r="BB49" i="9"/>
  <c r="AY49" i="9"/>
  <c r="AV49" i="9"/>
  <c r="AS49" i="9"/>
  <c r="AP49" i="9"/>
  <c r="AM49" i="9"/>
  <c r="AJ49" i="9"/>
  <c r="AG49" i="9"/>
  <c r="AD49" i="9"/>
  <c r="AA49" i="9"/>
  <c r="X49" i="9"/>
  <c r="U49" i="9"/>
  <c r="R49" i="9"/>
  <c r="O49" i="9"/>
  <c r="L49" i="9"/>
  <c r="I49" i="9"/>
  <c r="F49" i="9"/>
  <c r="BM46" i="9"/>
  <c r="BA46" i="9"/>
  <c r="AO46" i="9"/>
  <c r="AC46" i="9"/>
  <c r="EZ45" i="9"/>
  <c r="EW45" i="9"/>
  <c r="ET45" i="9"/>
  <c r="EQ45" i="9"/>
  <c r="EN45" i="9"/>
  <c r="EK45" i="9"/>
  <c r="EH45" i="9"/>
  <c r="EE45" i="9"/>
  <c r="EB45" i="9"/>
  <c r="DY45" i="9"/>
  <c r="DV45" i="9"/>
  <c r="DS45" i="9"/>
  <c r="DP45" i="9"/>
  <c r="DM45" i="9"/>
  <c r="DJ45" i="9"/>
  <c r="DG45" i="9"/>
  <c r="DD45" i="9"/>
  <c r="DA45" i="9"/>
  <c r="CX45" i="9"/>
  <c r="CU45" i="9"/>
  <c r="CR45" i="9"/>
  <c r="CO45" i="9"/>
  <c r="CL45" i="9"/>
  <c r="CI45" i="9"/>
  <c r="CF45" i="9"/>
  <c r="CC45" i="9"/>
  <c r="BZ45" i="9"/>
  <c r="BW45" i="9"/>
  <c r="BT45" i="9"/>
  <c r="BQ45" i="9"/>
  <c r="BN45" i="9"/>
  <c r="BK45" i="9"/>
  <c r="BH45" i="9"/>
  <c r="BE45" i="9"/>
  <c r="BB45" i="9"/>
  <c r="AY45" i="9"/>
  <c r="AV45" i="9"/>
  <c r="AS45" i="9"/>
  <c r="AP45" i="9"/>
  <c r="AM45" i="9"/>
  <c r="AJ45" i="9"/>
  <c r="AG45" i="9"/>
  <c r="AD45" i="9"/>
  <c r="AA45" i="9"/>
  <c r="X45" i="9"/>
  <c r="U45" i="9"/>
  <c r="R45" i="9"/>
  <c r="O45" i="9"/>
  <c r="L45" i="9"/>
  <c r="I45" i="9"/>
  <c r="F45" i="9"/>
  <c r="EU61" i="6"/>
  <c r="EC61" i="6"/>
  <c r="DK61" i="6"/>
  <c r="CS61" i="6"/>
  <c r="CA61" i="6"/>
  <c r="BI61" i="6"/>
  <c r="AQ61" i="6"/>
  <c r="Y61" i="6"/>
  <c r="G61" i="6"/>
  <c r="BA57" i="6"/>
  <c r="AO57" i="6"/>
  <c r="AC57" i="6"/>
  <c r="DI55" i="6"/>
  <c r="CW55" i="6"/>
  <c r="CK55" i="6"/>
  <c r="BY55" i="6"/>
  <c r="BM55" i="6"/>
  <c r="BA55" i="6"/>
  <c r="AO55" i="6"/>
  <c r="AC55" i="6"/>
  <c r="EW54" i="6"/>
  <c r="EK54" i="6"/>
  <c r="DS54" i="6"/>
  <c r="CU54" i="6"/>
  <c r="BW54" i="6"/>
  <c r="AY54" i="6"/>
  <c r="Q49" i="6"/>
  <c r="J53" i="16"/>
  <c r="E53" i="16"/>
  <c r="J50" i="16"/>
  <c r="E50" i="16"/>
  <c r="J47" i="16"/>
  <c r="E47" i="16"/>
  <c r="J44" i="16"/>
  <c r="E44" i="16"/>
  <c r="J41" i="16"/>
  <c r="E41" i="16"/>
  <c r="J38" i="16"/>
  <c r="E38" i="16"/>
  <c r="EW11" i="7"/>
  <c r="BT11" i="7"/>
  <c r="DW10" i="7"/>
  <c r="P10" i="7"/>
  <c r="EY9" i="7"/>
  <c r="CW9" i="7"/>
  <c r="CH9" i="7"/>
  <c r="Q9" i="7"/>
  <c r="EP7" i="7"/>
  <c r="AG49" i="6"/>
  <c r="U49" i="6"/>
  <c r="DO38" i="6"/>
  <c r="BY38" i="6"/>
  <c r="BQ35" i="6"/>
  <c r="O32" i="6"/>
  <c r="CC29" i="6"/>
  <c r="AK26" i="6"/>
  <c r="T23" i="6"/>
  <c r="U59" i="5"/>
  <c r="R55" i="5"/>
  <c r="T59" i="5"/>
  <c r="F59" i="5"/>
  <c r="BF16" i="7"/>
  <c r="FA21" i="6"/>
  <c r="EU21" i="6"/>
  <c r="EO21" i="6"/>
  <c r="EI21" i="6"/>
  <c r="EC21" i="6"/>
  <c r="DW21" i="6"/>
  <c r="DQ21" i="6"/>
  <c r="DK21" i="6"/>
  <c r="DE21" i="6"/>
  <c r="CY21" i="6"/>
  <c r="CS21" i="6"/>
  <c r="CM21" i="6"/>
  <c r="CG21" i="6"/>
  <c r="CA21" i="6"/>
  <c r="BU21" i="6"/>
  <c r="BO21" i="6"/>
  <c r="BI21" i="6"/>
  <c r="BC21" i="6"/>
  <c r="AW21" i="6"/>
  <c r="AQ21" i="6"/>
  <c r="AK21" i="6"/>
  <c r="AE21" i="6"/>
  <c r="Y21" i="6"/>
  <c r="S21" i="6"/>
  <c r="M21" i="6"/>
  <c r="G21" i="6"/>
  <c r="EV21" i="6"/>
  <c r="EP21" i="6"/>
  <c r="EJ21" i="6"/>
  <c r="ED21" i="6"/>
  <c r="DX21" i="6"/>
  <c r="DR21" i="6"/>
  <c r="DL21" i="6"/>
  <c r="DF21" i="6"/>
  <c r="CZ21" i="6"/>
  <c r="CT21" i="6"/>
  <c r="CN21" i="6"/>
  <c r="CH21" i="6"/>
  <c r="CB21" i="6"/>
  <c r="BV21" i="6"/>
  <c r="BP21" i="6"/>
  <c r="BJ21" i="6"/>
  <c r="BD21" i="6"/>
  <c r="AX21" i="6"/>
  <c r="AR21" i="6"/>
  <c r="AL21" i="6"/>
  <c r="AF21" i="6"/>
  <c r="Z21" i="6"/>
  <c r="T21" i="6"/>
  <c r="N21" i="6"/>
  <c r="ET22" i="6"/>
  <c r="EH22" i="6"/>
  <c r="DV22" i="6"/>
  <c r="DJ22" i="6"/>
  <c r="CX22" i="6"/>
  <c r="CL22" i="6"/>
  <c r="BZ22" i="6"/>
  <c r="BN22" i="6"/>
  <c r="BB22" i="6"/>
  <c r="AP22" i="6"/>
  <c r="AD22" i="6"/>
  <c r="R22" i="6"/>
  <c r="FA22" i="6"/>
  <c r="EO22" i="6"/>
  <c r="EC22" i="6"/>
  <c r="DQ22" i="6"/>
  <c r="DE22" i="6"/>
  <c r="CS22" i="6"/>
  <c r="CG22" i="6"/>
  <c r="BU22" i="6"/>
  <c r="BI22" i="6"/>
  <c r="AW22" i="6"/>
  <c r="AK22" i="6"/>
  <c r="Y22" i="6"/>
  <c r="M22" i="6"/>
  <c r="AG14" i="7"/>
  <c r="AG16" i="7"/>
  <c r="AU14" i="7"/>
  <c r="DS17" i="7"/>
  <c r="M22" i="5"/>
  <c r="AI22" i="5"/>
  <c r="Y22" i="5"/>
  <c r="K21" i="5"/>
  <c r="S21" i="5"/>
  <c r="W21" i="5"/>
  <c r="X21" i="5"/>
  <c r="P22" i="5"/>
  <c r="AJ22" i="5"/>
  <c r="L22" i="5"/>
  <c r="L21" i="5"/>
  <c r="X56" i="5"/>
  <c r="O55" i="5"/>
  <c r="AI54" i="5"/>
  <c r="R52" i="5"/>
  <c r="Z50" i="5"/>
  <c r="O48" i="5"/>
  <c r="AI46" i="5"/>
  <c r="AD46" i="5"/>
  <c r="AA46" i="5"/>
  <c r="X46" i="5"/>
  <c r="T46" i="5"/>
  <c r="Q46" i="5"/>
  <c r="N46" i="5"/>
  <c r="K46" i="5"/>
  <c r="F46" i="5"/>
  <c r="AJ45" i="5"/>
  <c r="AB45" i="5"/>
  <c r="U45" i="5"/>
  <c r="O45" i="5"/>
  <c r="G45" i="5"/>
  <c r="S42" i="5"/>
  <c r="E42" i="5"/>
  <c r="E41" i="5"/>
  <c r="G24" i="5"/>
  <c r="J56" i="16"/>
  <c r="E56" i="16"/>
  <c r="J51" i="16"/>
  <c r="E51" i="16"/>
  <c r="J48" i="16"/>
  <c r="E48" i="16"/>
  <c r="J45" i="16"/>
  <c r="E45" i="16"/>
  <c r="J42" i="16"/>
  <c r="E42" i="16"/>
  <c r="J39" i="16"/>
  <c r="E39" i="16"/>
  <c r="J37" i="16"/>
  <c r="K30" i="16"/>
  <c r="AZ58" i="9"/>
  <c r="AQ58" i="9"/>
  <c r="AH58" i="9"/>
  <c r="Y58" i="9"/>
  <c r="P58" i="9"/>
  <c r="EY49" i="9"/>
  <c r="EV49" i="9"/>
  <c r="ES49" i="9"/>
  <c r="EP49" i="9"/>
  <c r="EM49" i="9"/>
  <c r="EJ49" i="9"/>
  <c r="EG49" i="9"/>
  <c r="ED49" i="9"/>
  <c r="EA49" i="9"/>
  <c r="DX49" i="9"/>
  <c r="DU49" i="9"/>
  <c r="DR49" i="9"/>
  <c r="DO49" i="9"/>
  <c r="DL49" i="9"/>
  <c r="DI49" i="9"/>
  <c r="DF49" i="9"/>
  <c r="DC49" i="9"/>
  <c r="CZ49" i="9"/>
  <c r="CW49" i="9"/>
  <c r="CT49" i="9"/>
  <c r="CQ49" i="9"/>
  <c r="CN49" i="9"/>
  <c r="CK49" i="9"/>
  <c r="CH49" i="9"/>
  <c r="CE49" i="9"/>
  <c r="CB49" i="9"/>
  <c r="BY49" i="9"/>
  <c r="BV49" i="9"/>
  <c r="BS49" i="9"/>
  <c r="BP49" i="9"/>
  <c r="BM49" i="9"/>
  <c r="BJ49" i="9"/>
  <c r="BG49" i="9"/>
  <c r="BD49" i="9"/>
  <c r="BA49" i="9"/>
  <c r="AX49" i="9"/>
  <c r="AU49" i="9"/>
  <c r="AR49" i="9"/>
  <c r="AO49" i="9"/>
  <c r="AL49" i="9"/>
  <c r="AI49" i="9"/>
  <c r="AF49" i="9"/>
  <c r="AC49" i="9"/>
  <c r="Z49" i="9"/>
  <c r="W49" i="9"/>
  <c r="T49" i="9"/>
  <c r="Q49" i="9"/>
  <c r="N49" i="9"/>
  <c r="K49" i="9"/>
  <c r="EY45" i="9"/>
  <c r="EV45" i="9"/>
  <c r="ES45" i="9"/>
  <c r="EP45" i="9"/>
  <c r="EM45" i="9"/>
  <c r="EJ45" i="9"/>
  <c r="EG45" i="9"/>
  <c r="ED45" i="9"/>
  <c r="EA45" i="9"/>
  <c r="DX45" i="9"/>
  <c r="DU45" i="9"/>
  <c r="DR45" i="9"/>
  <c r="DO45" i="9"/>
  <c r="DL45" i="9"/>
  <c r="DI45" i="9"/>
  <c r="DF45" i="9"/>
  <c r="DC45" i="9"/>
  <c r="CZ45" i="9"/>
  <c r="CW45" i="9"/>
  <c r="CT45" i="9"/>
  <c r="CQ45" i="9"/>
  <c r="CN45" i="9"/>
  <c r="CK45" i="9"/>
  <c r="CH45" i="9"/>
  <c r="CE45" i="9"/>
  <c r="CB45" i="9"/>
  <c r="BY45" i="9"/>
  <c r="BV45" i="9"/>
  <c r="BS45" i="9"/>
  <c r="BP45" i="9"/>
  <c r="BM45" i="9"/>
  <c r="BJ45" i="9"/>
  <c r="BG45" i="9"/>
  <c r="BD45" i="9"/>
  <c r="BA45" i="9"/>
  <c r="AX45" i="9"/>
  <c r="AU45" i="9"/>
  <c r="AR45" i="9"/>
  <c r="AO45" i="9"/>
  <c r="AL45" i="9"/>
  <c r="AI45" i="9"/>
  <c r="AF45" i="9"/>
  <c r="AC45" i="9"/>
  <c r="Z45" i="9"/>
  <c r="W45" i="9"/>
  <c r="T45" i="9"/>
  <c r="Q45" i="9"/>
  <c r="N45" i="9"/>
  <c r="K45" i="9"/>
  <c r="CI17" i="9"/>
  <c r="EO61" i="6"/>
  <c r="DW61" i="6"/>
  <c r="DE61" i="6"/>
  <c r="CM61" i="6"/>
  <c r="BU61" i="6"/>
  <c r="BC61" i="6"/>
  <c r="AK61" i="6"/>
  <c r="T61" i="5"/>
  <c r="K61" i="5"/>
  <c r="L61" i="5"/>
  <c r="AB61" i="5"/>
  <c r="BT26" i="6"/>
  <c r="DP35" i="6"/>
  <c r="AI61" i="5"/>
  <c r="Y61" i="5"/>
  <c r="N61" i="5"/>
  <c r="X61" i="5"/>
  <c r="Z61" i="5"/>
  <c r="R26" i="6"/>
  <c r="DT25" i="6"/>
  <c r="ED29" i="6"/>
  <c r="AE37" i="6"/>
  <c r="H37" i="6"/>
  <c r="AA61" i="5"/>
  <c r="R61" i="5"/>
  <c r="F61" i="5"/>
  <c r="N49" i="5"/>
  <c r="AJ26" i="6"/>
  <c r="CL26" i="6"/>
  <c r="EN26" i="6"/>
  <c r="CB29" i="6"/>
  <c r="BB26" i="6"/>
  <c r="DD26" i="6"/>
  <c r="CQ29" i="6"/>
  <c r="BB29" i="6"/>
  <c r="BE29" i="6"/>
  <c r="DL29" i="6"/>
  <c r="BJ29" i="6"/>
  <c r="AJ29" i="6"/>
  <c r="EA29" i="6"/>
  <c r="EV29" i="6"/>
  <c r="CT29" i="6"/>
  <c r="AA29" i="6"/>
  <c r="R29" i="6"/>
  <c r="X26" i="6"/>
  <c r="AP26" i="6"/>
  <c r="BH26" i="6"/>
  <c r="BZ26" i="6"/>
  <c r="CR26" i="6"/>
  <c r="DJ26" i="6"/>
  <c r="EB26" i="6"/>
  <c r="ET26" i="6"/>
  <c r="EY29" i="6"/>
  <c r="DO29" i="6"/>
  <c r="CE29" i="6"/>
  <c r="AG29" i="6"/>
  <c r="EP29" i="6"/>
  <c r="DX29" i="6"/>
  <c r="DF29" i="6"/>
  <c r="CN29" i="6"/>
  <c r="BV29" i="6"/>
  <c r="AY29" i="6"/>
  <c r="O29" i="6"/>
  <c r="AV29" i="6"/>
  <c r="AD29" i="6"/>
  <c r="L29" i="6"/>
  <c r="L26" i="6"/>
  <c r="AD26" i="6"/>
  <c r="AV26" i="6"/>
  <c r="BN26" i="6"/>
  <c r="CF26" i="6"/>
  <c r="CX26" i="6"/>
  <c r="DP26" i="6"/>
  <c r="EH26" i="6"/>
  <c r="EZ26" i="6"/>
  <c r="BM35" i="6"/>
  <c r="EM29" i="6"/>
  <c r="DC29" i="6"/>
  <c r="BS29" i="6"/>
  <c r="I29" i="6"/>
  <c r="EJ29" i="6"/>
  <c r="DR29" i="6"/>
  <c r="CZ29" i="6"/>
  <c r="CH29" i="6"/>
  <c r="BP29" i="6"/>
  <c r="AM29" i="6"/>
  <c r="BH29" i="6"/>
  <c r="AP29" i="6"/>
  <c r="X29" i="6"/>
  <c r="F29" i="6"/>
  <c r="CR27" i="6"/>
  <c r="BU37" i="6"/>
  <c r="BO37" i="6"/>
  <c r="ED37" i="6"/>
  <c r="CB37" i="6"/>
  <c r="Z37" i="6"/>
  <c r="CZ31" i="6"/>
  <c r="CY37" i="6"/>
  <c r="EV37" i="6"/>
  <c r="CT37" i="6"/>
  <c r="AR37" i="6"/>
  <c r="CY24" i="6"/>
  <c r="ER24" i="6"/>
  <c r="CS31" i="6"/>
  <c r="BU25" i="6"/>
  <c r="CE25" i="6"/>
  <c r="EL25" i="6"/>
  <c r="CJ25" i="6"/>
  <c r="AH25" i="6"/>
  <c r="G31" i="6"/>
  <c r="AM35" i="6"/>
  <c r="U34" i="6"/>
  <c r="FA24" i="6"/>
  <c r="DQ24" i="6"/>
  <c r="Y24" i="6"/>
  <c r="EO25" i="6"/>
  <c r="DO25" i="6"/>
  <c r="K25" i="6"/>
  <c r="DB25" i="6"/>
  <c r="AZ25" i="6"/>
  <c r="DK31" i="6"/>
  <c r="AX31" i="6"/>
  <c r="L35" i="6"/>
  <c r="DZ24" i="6"/>
  <c r="CP24" i="6"/>
  <c r="Y37" i="6"/>
  <c r="CS37" i="6"/>
  <c r="G23" i="6"/>
  <c r="DW37" i="6"/>
  <c r="CM37" i="6"/>
  <c r="BC37" i="6"/>
  <c r="S37" i="6"/>
  <c r="EP37" i="6"/>
  <c r="DX37" i="6"/>
  <c r="DF37" i="6"/>
  <c r="CN37" i="6"/>
  <c r="BV37" i="6"/>
  <c r="BD37" i="6"/>
  <c r="AL37" i="6"/>
  <c r="T37" i="6"/>
  <c r="EX8" i="7"/>
  <c r="CM8" i="7"/>
  <c r="AW37" i="6"/>
  <c r="DQ37" i="6"/>
  <c r="DA27" i="6"/>
  <c r="EU37" i="6"/>
  <c r="DK37" i="6"/>
  <c r="CA37" i="6"/>
  <c r="AQ37" i="6"/>
  <c r="G37" i="6"/>
  <c r="EJ37" i="6"/>
  <c r="DR37" i="6"/>
  <c r="CZ37" i="6"/>
  <c r="CH37" i="6"/>
  <c r="BP37" i="6"/>
  <c r="AX37" i="6"/>
  <c r="AF37" i="6"/>
  <c r="N37" i="6"/>
  <c r="EC34" i="6"/>
  <c r="EE26" i="6"/>
  <c r="EQ35" i="6"/>
  <c r="BN35" i="6"/>
  <c r="CO34" i="6"/>
  <c r="CA31" i="6"/>
  <c r="EJ31" i="6"/>
  <c r="CH31" i="6"/>
  <c r="AF31" i="6"/>
  <c r="Y31" i="6"/>
  <c r="EU31" i="6"/>
  <c r="AQ31" i="6"/>
  <c r="DR31" i="6"/>
  <c r="BP31" i="6"/>
  <c r="N31" i="6"/>
  <c r="EG35" i="6"/>
  <c r="EU29" i="6"/>
  <c r="EI29" i="6"/>
  <c r="DW29" i="6"/>
  <c r="DK29" i="6"/>
  <c r="CY29" i="6"/>
  <c r="CM29" i="6"/>
  <c r="CA29" i="6"/>
  <c r="BO29" i="6"/>
  <c r="AW29" i="6"/>
  <c r="Y29" i="6"/>
  <c r="EZ29" i="6"/>
  <c r="ET29" i="6"/>
  <c r="EN29" i="6"/>
  <c r="EH29" i="6"/>
  <c r="EB29" i="6"/>
  <c r="DV29" i="6"/>
  <c r="DP29" i="6"/>
  <c r="DJ29" i="6"/>
  <c r="DD29" i="6"/>
  <c r="CX29" i="6"/>
  <c r="CR29" i="6"/>
  <c r="CL29" i="6"/>
  <c r="CF29" i="6"/>
  <c r="BZ29" i="6"/>
  <c r="BT29" i="6"/>
  <c r="BN29" i="6"/>
  <c r="BG29" i="6"/>
  <c r="AU29" i="6"/>
  <c r="AI29" i="6"/>
  <c r="W29" i="6"/>
  <c r="K29" i="6"/>
  <c r="BF29" i="6"/>
  <c r="AZ29" i="6"/>
  <c r="AT29" i="6"/>
  <c r="AN29" i="6"/>
  <c r="AH29" i="6"/>
  <c r="AB29" i="6"/>
  <c r="V29" i="6"/>
  <c r="P29" i="6"/>
  <c r="J29" i="6"/>
  <c r="EG23" i="6"/>
  <c r="CZ23" i="6"/>
  <c r="DG35" i="6"/>
  <c r="EZ35" i="6"/>
  <c r="CX35" i="6"/>
  <c r="AV35" i="6"/>
  <c r="EQ29" i="6"/>
  <c r="EE29" i="6"/>
  <c r="DS29" i="6"/>
  <c r="DG29" i="6"/>
  <c r="CU29" i="6"/>
  <c r="F29" i="9" s="1"/>
  <c r="F9" i="9" s="1"/>
  <c r="CI29" i="6"/>
  <c r="BW29" i="6"/>
  <c r="BK29" i="6"/>
  <c r="AO29" i="6"/>
  <c r="Q29" i="6"/>
  <c r="EX29" i="6"/>
  <c r="ER29" i="6"/>
  <c r="EL29" i="6"/>
  <c r="EF29" i="6"/>
  <c r="DZ29" i="6"/>
  <c r="DT29" i="6"/>
  <c r="DN29" i="6"/>
  <c r="DH29" i="6"/>
  <c r="DB29" i="6"/>
  <c r="CV29" i="6"/>
  <c r="CP29" i="6"/>
  <c r="CJ29" i="6"/>
  <c r="CD29" i="6"/>
  <c r="BX29" i="6"/>
  <c r="BR29" i="6"/>
  <c r="BL29" i="6"/>
  <c r="BC29" i="6"/>
  <c r="AQ29" i="6"/>
  <c r="AE29" i="6"/>
  <c r="S29" i="6"/>
  <c r="G29" i="6"/>
  <c r="BD29" i="6"/>
  <c r="AX29" i="6"/>
  <c r="AR29" i="6"/>
  <c r="AL29" i="6"/>
  <c r="AF29" i="6"/>
  <c r="Z29" i="6"/>
  <c r="T29" i="6"/>
  <c r="N29" i="6"/>
  <c r="H29" i="6"/>
  <c r="DK23" i="6"/>
  <c r="AX23" i="6"/>
  <c r="BW35" i="6"/>
  <c r="EH35" i="6"/>
  <c r="CF35" i="6"/>
  <c r="AD35" i="6"/>
  <c r="BQ28" i="6"/>
  <c r="EI24" i="6"/>
  <c r="DH24" i="6"/>
  <c r="CA24" i="6"/>
  <c r="AV8" i="7"/>
  <c r="EA6" i="7"/>
  <c r="DR6" i="7"/>
  <c r="BK26" i="6"/>
  <c r="CQ26" i="6"/>
  <c r="DI30" i="6"/>
  <c r="DY29" i="6"/>
  <c r="FA28" i="6"/>
  <c r="EZ30" i="6"/>
  <c r="BI24" i="6"/>
  <c r="FA25" i="6"/>
  <c r="AC23" i="6"/>
  <c r="Q35" i="6"/>
  <c r="CK35" i="6"/>
  <c r="I37" i="6"/>
  <c r="AG37" i="6"/>
  <c r="BE37" i="6"/>
  <c r="CC37" i="6"/>
  <c r="DA37" i="6"/>
  <c r="DY37" i="6"/>
  <c r="EW37" i="6"/>
  <c r="DQ25" i="6"/>
  <c r="AW25" i="6"/>
  <c r="EM25" i="6"/>
  <c r="DC25" i="6"/>
  <c r="BS25" i="6"/>
  <c r="AI25" i="6"/>
  <c r="EX25" i="6"/>
  <c r="EF25" i="6"/>
  <c r="DN25" i="6"/>
  <c r="CV25" i="6"/>
  <c r="CD25" i="6"/>
  <c r="BL25" i="6"/>
  <c r="AT25" i="6"/>
  <c r="AB25" i="6"/>
  <c r="J25" i="6"/>
  <c r="BM23" i="6"/>
  <c r="CA23" i="6"/>
  <c r="EJ23" i="6"/>
  <c r="CH23" i="6"/>
  <c r="AF23" i="6"/>
  <c r="EE35" i="6"/>
  <c r="CU35" i="6"/>
  <c r="F35" i="9" s="1"/>
  <c r="BK35" i="6"/>
  <c r="AA35" i="6"/>
  <c r="ET35" i="6"/>
  <c r="EB35" i="6"/>
  <c r="DJ35" i="6"/>
  <c r="CR35" i="6"/>
  <c r="BZ35" i="6"/>
  <c r="BH35" i="6"/>
  <c r="AP35" i="6"/>
  <c r="X35" i="6"/>
  <c r="F35" i="6"/>
  <c r="EQ37" i="6"/>
  <c r="EE37" i="6"/>
  <c r="DS37" i="6"/>
  <c r="DG37" i="6"/>
  <c r="CU37" i="6"/>
  <c r="F37" i="9" s="1"/>
  <c r="CI37" i="6"/>
  <c r="BW37" i="6"/>
  <c r="BK37" i="6"/>
  <c r="AY37" i="6"/>
  <c r="AM37" i="6"/>
  <c r="AA37" i="6"/>
  <c r="O37" i="6"/>
  <c r="EZ37" i="6"/>
  <c r="ET37" i="6"/>
  <c r="EN37" i="6"/>
  <c r="EH37" i="6"/>
  <c r="EB37" i="6"/>
  <c r="DV37" i="6"/>
  <c r="DP37" i="6"/>
  <c r="DJ37" i="6"/>
  <c r="DD37" i="6"/>
  <c r="CX37" i="6"/>
  <c r="CR37" i="6"/>
  <c r="CL37" i="6"/>
  <c r="CF37" i="6"/>
  <c r="BZ37" i="6"/>
  <c r="BT37" i="6"/>
  <c r="BN37" i="6"/>
  <c r="BH37" i="6"/>
  <c r="BB37" i="6"/>
  <c r="AV37" i="6"/>
  <c r="AP37" i="6"/>
  <c r="AJ37" i="6"/>
  <c r="AD37" i="6"/>
  <c r="X37" i="6"/>
  <c r="R37" i="6"/>
  <c r="L37" i="6"/>
  <c r="F37" i="6"/>
  <c r="DD8" i="7"/>
  <c r="DQ28" i="6"/>
  <c r="AW28" i="6"/>
  <c r="BI25" i="6"/>
  <c r="AO35" i="6"/>
  <c r="DI35" i="6"/>
  <c r="Q37" i="6"/>
  <c r="AO37" i="6"/>
  <c r="BM37" i="6"/>
  <c r="CK37" i="6"/>
  <c r="DI37" i="6"/>
  <c r="EG37" i="6"/>
  <c r="CS25" i="6"/>
  <c r="Y25" i="6"/>
  <c r="EA25" i="6"/>
  <c r="CQ25" i="6"/>
  <c r="BG25" i="6"/>
  <c r="W25" i="6"/>
  <c r="ER25" i="6"/>
  <c r="DZ25" i="6"/>
  <c r="DH25" i="6"/>
  <c r="CP25" i="6"/>
  <c r="BX25" i="6"/>
  <c r="BF25" i="6"/>
  <c r="AN25" i="6"/>
  <c r="V25" i="6"/>
  <c r="EU23" i="6"/>
  <c r="AQ23" i="6"/>
  <c r="DR23" i="6"/>
  <c r="BP23" i="6"/>
  <c r="N23" i="6"/>
  <c r="DS35" i="6"/>
  <c r="CI35" i="6"/>
  <c r="AY35" i="6"/>
  <c r="O35" i="6"/>
  <c r="EN35" i="6"/>
  <c r="DV35" i="6"/>
  <c r="DD35" i="6"/>
  <c r="CL35" i="6"/>
  <c r="BT35" i="6"/>
  <c r="BB35" i="6"/>
  <c r="AJ35" i="6"/>
  <c r="R35" i="6"/>
  <c r="EY37" i="6"/>
  <c r="EM37" i="6"/>
  <c r="EA37" i="6"/>
  <c r="DO37" i="6"/>
  <c r="DC37" i="6"/>
  <c r="CQ37" i="6"/>
  <c r="CE37" i="6"/>
  <c r="BS37" i="6"/>
  <c r="BG37" i="6"/>
  <c r="AU37" i="6"/>
  <c r="AI37" i="6"/>
  <c r="W37" i="6"/>
  <c r="K37" i="6"/>
  <c r="EX37" i="6"/>
  <c r="ER37" i="6"/>
  <c r="EL37" i="6"/>
  <c r="EF37" i="6"/>
  <c r="DZ37" i="6"/>
  <c r="DT37" i="6"/>
  <c r="DN37" i="6"/>
  <c r="DH37" i="6"/>
  <c r="DB37" i="6"/>
  <c r="CV37" i="6"/>
  <c r="CP37" i="6"/>
  <c r="CJ37" i="6"/>
  <c r="CD37" i="6"/>
  <c r="BX37" i="6"/>
  <c r="BR37" i="6"/>
  <c r="BL37" i="6"/>
  <c r="BF37" i="6"/>
  <c r="AZ37" i="6"/>
  <c r="AT37" i="6"/>
  <c r="AN37" i="6"/>
  <c r="AH37" i="6"/>
  <c r="AB37" i="6"/>
  <c r="V37" i="6"/>
  <c r="P37" i="6"/>
  <c r="J37" i="6"/>
  <c r="AK37" i="6"/>
  <c r="EH30" i="6"/>
  <c r="DA28" i="6"/>
  <c r="M28" i="6"/>
  <c r="AW8" i="7"/>
  <c r="EC37" i="6"/>
  <c r="BY30" i="6"/>
  <c r="AD8" i="7"/>
  <c r="AQ24" i="6"/>
  <c r="I6" i="7"/>
  <c r="DN6" i="7"/>
  <c r="ET27" i="6"/>
  <c r="U37" i="6"/>
  <c r="CW35" i="6"/>
  <c r="AC34" i="6"/>
  <c r="EK28" i="6"/>
  <c r="CG28" i="6"/>
  <c r="Q28" i="6"/>
  <c r="EU24" i="6"/>
  <c r="EL24" i="6"/>
  <c r="EC24" i="6"/>
  <c r="DT24" i="6"/>
  <c r="DK24" i="6"/>
  <c r="DB24" i="6"/>
  <c r="CS24" i="6"/>
  <c r="CG24" i="6"/>
  <c r="BO24" i="6"/>
  <c r="AW24" i="6"/>
  <c r="AE24" i="6"/>
  <c r="M24" i="6"/>
  <c r="CU27" i="6"/>
  <c r="F27" i="9" s="1"/>
  <c r="AP27" i="6"/>
  <c r="EX24" i="6"/>
  <c r="EO24" i="6"/>
  <c r="EF24" i="6"/>
  <c r="DW24" i="6"/>
  <c r="DN24" i="6"/>
  <c r="DE24" i="6"/>
  <c r="CV24" i="6"/>
  <c r="CM24" i="6"/>
  <c r="BU24" i="6"/>
  <c r="BC24" i="6"/>
  <c r="AK24" i="6"/>
  <c r="ET33" i="6"/>
  <c r="CR33" i="6"/>
  <c r="CU33" i="6"/>
  <c r="F33" i="9" s="1"/>
  <c r="F13" i="9" s="1"/>
  <c r="AP33" i="6"/>
  <c r="DS32" i="6"/>
  <c r="CS33" i="6"/>
  <c r="EE33" i="6"/>
  <c r="AA33" i="6"/>
  <c r="DJ33" i="6"/>
  <c r="BH33" i="6"/>
  <c r="F33" i="6"/>
  <c r="Y33" i="6"/>
  <c r="BK33" i="6"/>
  <c r="EB33" i="6"/>
  <c r="BZ33" i="6"/>
  <c r="X33" i="6"/>
  <c r="BQ32" i="6"/>
  <c r="EK32" i="6"/>
  <c r="AG32" i="6"/>
  <c r="BY23" i="6"/>
  <c r="DI23" i="6"/>
  <c r="AO23" i="6"/>
  <c r="EI23" i="6"/>
  <c r="CY23" i="6"/>
  <c r="BO23" i="6"/>
  <c r="AE23" i="6"/>
  <c r="EV23" i="6"/>
  <c r="ED23" i="6"/>
  <c r="DL23" i="6"/>
  <c r="CT23" i="6"/>
  <c r="CB23" i="6"/>
  <c r="BJ23" i="6"/>
  <c r="AR23" i="6"/>
  <c r="Z23" i="6"/>
  <c r="H23" i="6"/>
  <c r="DU23" i="6"/>
  <c r="CK23" i="6"/>
  <c r="Q23" i="6"/>
  <c r="DW23" i="6"/>
  <c r="CM23" i="6"/>
  <c r="BC23" i="6"/>
  <c r="S23" i="6"/>
  <c r="EP23" i="6"/>
  <c r="DX23" i="6"/>
  <c r="DF23" i="6"/>
  <c r="CN23" i="6"/>
  <c r="BV23" i="6"/>
  <c r="BD23" i="6"/>
  <c r="AL23" i="6"/>
  <c r="F13" i="7"/>
  <c r="AS25" i="6"/>
  <c r="CO25" i="6"/>
  <c r="EK25" i="6"/>
  <c r="J26" i="6"/>
  <c r="P26" i="6"/>
  <c r="V26" i="6"/>
  <c r="AB26" i="6"/>
  <c r="AH26" i="6"/>
  <c r="AN26" i="6"/>
  <c r="AT26" i="6"/>
  <c r="AZ26" i="6"/>
  <c r="BF26" i="6"/>
  <c r="BL26" i="6"/>
  <c r="BR26" i="6"/>
  <c r="BX26" i="6"/>
  <c r="CD26" i="6"/>
  <c r="CJ26" i="6"/>
  <c r="CP26" i="6"/>
  <c r="CV26" i="6"/>
  <c r="DB26" i="6"/>
  <c r="DH26" i="6"/>
  <c r="DN26" i="6"/>
  <c r="DT26" i="6"/>
  <c r="DZ26" i="6"/>
  <c r="EF26" i="6"/>
  <c r="EL26" i="6"/>
  <c r="ER26" i="6"/>
  <c r="EX26" i="6"/>
  <c r="AC27" i="6"/>
  <c r="BU31" i="6"/>
  <c r="EO31" i="6"/>
  <c r="BU33" i="6"/>
  <c r="EO33" i="6"/>
  <c r="EW25" i="6"/>
  <c r="DY25" i="6"/>
  <c r="DA25" i="6"/>
  <c r="CC25" i="6"/>
  <c r="BE25" i="6"/>
  <c r="AG25" i="6"/>
  <c r="I25" i="6"/>
  <c r="EQ25" i="6"/>
  <c r="EE25" i="6"/>
  <c r="DS25" i="6"/>
  <c r="DG25" i="6"/>
  <c r="CU25" i="6"/>
  <c r="F25" i="9" s="1"/>
  <c r="CI25" i="6"/>
  <c r="BW25" i="6"/>
  <c r="BK25" i="6"/>
  <c r="AY25" i="6"/>
  <c r="AM25" i="6"/>
  <c r="AA25" i="6"/>
  <c r="O25" i="6"/>
  <c r="EZ25" i="6"/>
  <c r="ET25" i="6"/>
  <c r="EN25" i="6"/>
  <c r="EH25" i="6"/>
  <c r="EB25" i="6"/>
  <c r="DV25" i="6"/>
  <c r="DP25" i="6"/>
  <c r="DJ25" i="6"/>
  <c r="DD25" i="6"/>
  <c r="CX25" i="6"/>
  <c r="CR25" i="6"/>
  <c r="CL25" i="6"/>
  <c r="CF25" i="6"/>
  <c r="BZ25" i="6"/>
  <c r="BT25" i="6"/>
  <c r="BN25" i="6"/>
  <c r="BH25" i="6"/>
  <c r="BB25" i="6"/>
  <c r="AV25" i="6"/>
  <c r="AP25" i="6"/>
  <c r="AJ25" i="6"/>
  <c r="AD25" i="6"/>
  <c r="X25" i="6"/>
  <c r="R25" i="6"/>
  <c r="L25" i="6"/>
  <c r="F25" i="6"/>
  <c r="EE27" i="6"/>
  <c r="AA27" i="6"/>
  <c r="DJ27" i="6"/>
  <c r="BH27" i="6"/>
  <c r="F27" i="6"/>
  <c r="DW31" i="6"/>
  <c r="CM31" i="6"/>
  <c r="BC31" i="6"/>
  <c r="S31" i="6"/>
  <c r="EP31" i="6"/>
  <c r="DX31" i="6"/>
  <c r="DF31" i="6"/>
  <c r="CN31" i="6"/>
  <c r="BV31" i="6"/>
  <c r="BD31" i="6"/>
  <c r="AL31" i="6"/>
  <c r="T31" i="6"/>
  <c r="EQ33" i="6"/>
  <c r="DG33" i="6"/>
  <c r="BW33" i="6"/>
  <c r="AM33" i="6"/>
  <c r="EZ33" i="6"/>
  <c r="EH33" i="6"/>
  <c r="DP33" i="6"/>
  <c r="CX33" i="6"/>
  <c r="CF33" i="6"/>
  <c r="BN33" i="6"/>
  <c r="AV33" i="6"/>
  <c r="AD33" i="6"/>
  <c r="L33" i="6"/>
  <c r="R33" i="5"/>
  <c r="K37" i="16"/>
  <c r="AI37" i="5" s="1"/>
  <c r="AK31" i="6"/>
  <c r="EM26" i="6"/>
  <c r="DG26" i="6"/>
  <c r="BS26" i="6"/>
  <c r="U26" i="6"/>
  <c r="DM25" i="6"/>
  <c r="AC25" i="6"/>
  <c r="BY25" i="6"/>
  <c r="DU25" i="6"/>
  <c r="H26" i="6"/>
  <c r="N26" i="6"/>
  <c r="T26" i="6"/>
  <c r="Z26" i="6"/>
  <c r="AF26" i="6"/>
  <c r="AL26" i="6"/>
  <c r="AR26" i="6"/>
  <c r="AX26" i="6"/>
  <c r="BD26" i="6"/>
  <c r="BJ26" i="6"/>
  <c r="BP26" i="6"/>
  <c r="BV26" i="6"/>
  <c r="CB26" i="6"/>
  <c r="CH26" i="6"/>
  <c r="CN26" i="6"/>
  <c r="CT26" i="6"/>
  <c r="CZ26" i="6"/>
  <c r="DF26" i="6"/>
  <c r="DL26" i="6"/>
  <c r="DR26" i="6"/>
  <c r="DX26" i="6"/>
  <c r="ED26" i="6"/>
  <c r="EJ26" i="6"/>
  <c r="EP26" i="6"/>
  <c r="EV26" i="6"/>
  <c r="AW31" i="6"/>
  <c r="DQ31" i="6"/>
  <c r="AW33" i="6"/>
  <c r="DQ33" i="6"/>
  <c r="EG25" i="6"/>
  <c r="DI25" i="6"/>
  <c r="CK25" i="6"/>
  <c r="BM25" i="6"/>
  <c r="AO25" i="6"/>
  <c r="Q25" i="6"/>
  <c r="EU25" i="6"/>
  <c r="EI25" i="6"/>
  <c r="DW25" i="6"/>
  <c r="DK25" i="6"/>
  <c r="CY25" i="6"/>
  <c r="CM25" i="6"/>
  <c r="CA25" i="6"/>
  <c r="BO25" i="6"/>
  <c r="BC25" i="6"/>
  <c r="AQ25" i="6"/>
  <c r="AE25" i="6"/>
  <c r="S25" i="6"/>
  <c r="G25" i="6"/>
  <c r="EV25" i="6"/>
  <c r="EP25" i="6"/>
  <c r="EJ25" i="6"/>
  <c r="ED25" i="6"/>
  <c r="DX25" i="6"/>
  <c r="DR25" i="6"/>
  <c r="DL25" i="6"/>
  <c r="DF25" i="6"/>
  <c r="CZ25" i="6"/>
  <c r="CT25" i="6"/>
  <c r="CN25" i="6"/>
  <c r="CH25" i="6"/>
  <c r="CB25" i="6"/>
  <c r="BV25" i="6"/>
  <c r="BP25" i="6"/>
  <c r="BJ25" i="6"/>
  <c r="BD25" i="6"/>
  <c r="AX25" i="6"/>
  <c r="AR25" i="6"/>
  <c r="AL25" i="6"/>
  <c r="AF25" i="6"/>
  <c r="Z25" i="6"/>
  <c r="T25" i="6"/>
  <c r="N25" i="6"/>
  <c r="AG27" i="6"/>
  <c r="BK27" i="6"/>
  <c r="EB27" i="6"/>
  <c r="BZ27" i="6"/>
  <c r="EI31" i="6"/>
  <c r="CY31" i="6"/>
  <c r="BO31" i="6"/>
  <c r="AE31" i="6"/>
  <c r="EV31" i="6"/>
  <c r="ED31" i="6"/>
  <c r="DL31" i="6"/>
  <c r="CT31" i="6"/>
  <c r="CB31" i="6"/>
  <c r="BJ31" i="6"/>
  <c r="AR31" i="6"/>
  <c r="Z31" i="6"/>
  <c r="H31" i="6"/>
  <c r="DS33" i="6"/>
  <c r="CI33" i="6"/>
  <c r="AY33" i="6"/>
  <c r="O33" i="6"/>
  <c r="EN33" i="6"/>
  <c r="DV33" i="6"/>
  <c r="DD33" i="6"/>
  <c r="CL33" i="6"/>
  <c r="BT33" i="6"/>
  <c r="BB33" i="6"/>
  <c r="AJ33" i="6"/>
  <c r="CI32" i="6"/>
  <c r="BA31" i="6"/>
  <c r="DO26" i="6"/>
  <c r="CI26" i="6"/>
  <c r="BA26" i="6"/>
  <c r="J23" i="6"/>
  <c r="AI34" i="5"/>
  <c r="EW14" i="7"/>
  <c r="EO10" i="7"/>
  <c r="BR13" i="7"/>
  <c r="DV17" i="16"/>
  <c r="AS23" i="6"/>
  <c r="CO23" i="6"/>
  <c r="EK23" i="6"/>
  <c r="I31" i="6"/>
  <c r="AG31" i="6"/>
  <c r="BE31" i="6"/>
  <c r="CC31" i="6"/>
  <c r="DA31" i="6"/>
  <c r="DY31" i="6"/>
  <c r="EW31" i="6"/>
  <c r="Y35" i="6"/>
  <c r="AW35" i="6"/>
  <c r="BU35" i="6"/>
  <c r="CS35" i="6"/>
  <c r="DQ35" i="6"/>
  <c r="EO35" i="6"/>
  <c r="EW23" i="6"/>
  <c r="DY23" i="6"/>
  <c r="DA23" i="6"/>
  <c r="CC23" i="6"/>
  <c r="BE23" i="6"/>
  <c r="AG23" i="6"/>
  <c r="I23" i="6"/>
  <c r="EQ23" i="6"/>
  <c r="EE23" i="6"/>
  <c r="DS23" i="6"/>
  <c r="DG23" i="6"/>
  <c r="CU23" i="6"/>
  <c r="F23" i="9" s="1"/>
  <c r="CI23" i="6"/>
  <c r="BW23" i="6"/>
  <c r="BK23" i="6"/>
  <c r="AY23" i="6"/>
  <c r="AM23" i="6"/>
  <c r="AA23" i="6"/>
  <c r="O23" i="6"/>
  <c r="EZ23" i="6"/>
  <c r="ET23" i="6"/>
  <c r="EN23" i="6"/>
  <c r="EH23" i="6"/>
  <c r="EB23" i="6"/>
  <c r="DV23" i="6"/>
  <c r="DP23" i="6"/>
  <c r="DJ23" i="6"/>
  <c r="DD23" i="6"/>
  <c r="CX23" i="6"/>
  <c r="CR23" i="6"/>
  <c r="CL23" i="6"/>
  <c r="CF23" i="6"/>
  <c r="BZ23" i="6"/>
  <c r="BT23" i="6"/>
  <c r="BN23" i="6"/>
  <c r="BH23" i="6"/>
  <c r="BB23" i="6"/>
  <c r="AV23" i="6"/>
  <c r="AP23" i="6"/>
  <c r="AJ23" i="6"/>
  <c r="AD23" i="6"/>
  <c r="X23" i="6"/>
  <c r="R23" i="6"/>
  <c r="L23" i="6"/>
  <c r="F23" i="6"/>
  <c r="EQ31" i="6"/>
  <c r="EE31" i="6"/>
  <c r="DS31" i="6"/>
  <c r="DG31" i="6"/>
  <c r="CU31" i="6"/>
  <c r="F31" i="9" s="1"/>
  <c r="F11" i="9" s="1"/>
  <c r="CI31" i="6"/>
  <c r="BW31" i="6"/>
  <c r="BK31" i="6"/>
  <c r="AY31" i="6"/>
  <c r="AM31" i="6"/>
  <c r="AA31" i="6"/>
  <c r="O31" i="6"/>
  <c r="EZ31" i="6"/>
  <c r="ET31" i="6"/>
  <c r="EN31" i="6"/>
  <c r="EH31" i="6"/>
  <c r="EB31" i="6"/>
  <c r="DV31" i="6"/>
  <c r="DP31" i="6"/>
  <c r="DJ31" i="6"/>
  <c r="DD31" i="6"/>
  <c r="CX31" i="6"/>
  <c r="CR31" i="6"/>
  <c r="CL31" i="6"/>
  <c r="CF31" i="6"/>
  <c r="BZ31" i="6"/>
  <c r="BT31" i="6"/>
  <c r="BN31" i="6"/>
  <c r="BH31" i="6"/>
  <c r="BB31" i="6"/>
  <c r="AV31" i="6"/>
  <c r="AP31" i="6"/>
  <c r="AJ31" i="6"/>
  <c r="AD31" i="6"/>
  <c r="X31" i="6"/>
  <c r="R31" i="6"/>
  <c r="L31" i="6"/>
  <c r="F31" i="6"/>
  <c r="EY35" i="6"/>
  <c r="EM35" i="6"/>
  <c r="EA35" i="6"/>
  <c r="DO35" i="6"/>
  <c r="DC35" i="6"/>
  <c r="CQ35" i="6"/>
  <c r="CE35" i="6"/>
  <c r="BS35" i="6"/>
  <c r="BG35" i="6"/>
  <c r="AU35" i="6"/>
  <c r="AI35" i="6"/>
  <c r="W35" i="6"/>
  <c r="K35" i="6"/>
  <c r="EX35" i="6"/>
  <c r="ER35" i="6"/>
  <c r="EL35" i="6"/>
  <c r="EF35" i="6"/>
  <c r="DZ35" i="6"/>
  <c r="DT35" i="6"/>
  <c r="DN35" i="6"/>
  <c r="DH35" i="6"/>
  <c r="DB35" i="6"/>
  <c r="CV35" i="6"/>
  <c r="CP35" i="6"/>
  <c r="CJ35" i="6"/>
  <c r="CD35" i="6"/>
  <c r="BX35" i="6"/>
  <c r="BR35" i="6"/>
  <c r="BL35" i="6"/>
  <c r="BF35" i="6"/>
  <c r="AZ35" i="6"/>
  <c r="AT35" i="6"/>
  <c r="AN35" i="6"/>
  <c r="AH35" i="6"/>
  <c r="AB35" i="6"/>
  <c r="V35" i="6"/>
  <c r="P35" i="6"/>
  <c r="J35" i="6"/>
  <c r="F29" i="5"/>
  <c r="F9" i="5" s="1"/>
  <c r="O35" i="5"/>
  <c r="S35" i="5" s="1"/>
  <c r="S17" i="7"/>
  <c r="CA11" i="7"/>
  <c r="DK17" i="16"/>
  <c r="DN8" i="7"/>
  <c r="BT8" i="7"/>
  <c r="EG7" i="7"/>
  <c r="FA9" i="7"/>
  <c r="BT9" i="7"/>
  <c r="EI9" i="7"/>
  <c r="EV6" i="7"/>
  <c r="EJ6" i="7"/>
  <c r="DW7" i="7"/>
  <c r="DJ8" i="7"/>
  <c r="DB6" i="7"/>
  <c r="CS6" i="7"/>
  <c r="CG6" i="7"/>
  <c r="BO9" i="7"/>
  <c r="AS8" i="7"/>
  <c r="AC9" i="7"/>
  <c r="K9" i="7"/>
  <c r="G8" i="7"/>
  <c r="BW11" i="7"/>
  <c r="BQ16" i="7"/>
  <c r="CF10" i="7"/>
  <c r="W17" i="7"/>
  <c r="V12" i="7"/>
  <c r="M15" i="7"/>
  <c r="AG15" i="7"/>
  <c r="CD17" i="7"/>
  <c r="AL16" i="7"/>
  <c r="DU15" i="7"/>
  <c r="DA16" i="7"/>
  <c r="EF13" i="7"/>
  <c r="CW12" i="7"/>
  <c r="CY10" i="7"/>
  <c r="CT17" i="7"/>
  <c r="BN17" i="7"/>
  <c r="EU17" i="7"/>
  <c r="G34" i="5"/>
  <c r="E29" i="5"/>
  <c r="F24" i="5"/>
  <c r="K33" i="16"/>
  <c r="AI33" i="5" s="1"/>
  <c r="AK35" i="6"/>
  <c r="FA34" i="6"/>
  <c r="DM34" i="6"/>
  <c r="CG34" i="6"/>
  <c r="AS34" i="6"/>
  <c r="M34" i="6"/>
  <c r="CG31" i="6"/>
  <c r="U31" i="6"/>
  <c r="EW28" i="6"/>
  <c r="EC28" i="6"/>
  <c r="DM28" i="6"/>
  <c r="CS28" i="6"/>
  <c r="CC28" i="6"/>
  <c r="BI28" i="6"/>
  <c r="AS28" i="6"/>
  <c r="Y28" i="6"/>
  <c r="I28" i="6"/>
  <c r="EO13" i="7"/>
  <c r="AI15" i="7"/>
  <c r="R14" i="7"/>
  <c r="U33" i="5"/>
  <c r="M23" i="6"/>
  <c r="BI23" i="6"/>
  <c r="DE23" i="6"/>
  <c r="FA23" i="6"/>
  <c r="Q31" i="6"/>
  <c r="AO31" i="6"/>
  <c r="BM31" i="6"/>
  <c r="CK31" i="6"/>
  <c r="DI31" i="6"/>
  <c r="EG31" i="6"/>
  <c r="I35" i="6"/>
  <c r="AG35" i="6"/>
  <c r="BE35" i="6"/>
  <c r="CC35" i="6"/>
  <c r="DA35" i="6"/>
  <c r="DY35" i="6"/>
  <c r="EW35" i="6"/>
  <c r="EO23" i="6"/>
  <c r="DQ23" i="6"/>
  <c r="CS23" i="6"/>
  <c r="BU23" i="6"/>
  <c r="AW23" i="6"/>
  <c r="Y23" i="6"/>
  <c r="EY23" i="6"/>
  <c r="EM23" i="6"/>
  <c r="EA23" i="6"/>
  <c r="DO23" i="6"/>
  <c r="DC23" i="6"/>
  <c r="CQ23" i="6"/>
  <c r="CE23" i="6"/>
  <c r="BS23" i="6"/>
  <c r="BG23" i="6"/>
  <c r="AU23" i="6"/>
  <c r="AI23" i="6"/>
  <c r="W23" i="6"/>
  <c r="K23" i="6"/>
  <c r="EX23" i="6"/>
  <c r="ER23" i="6"/>
  <c r="EL23" i="6"/>
  <c r="EF23" i="6"/>
  <c r="DZ23" i="6"/>
  <c r="DT23" i="6"/>
  <c r="DN23" i="6"/>
  <c r="DH23" i="6"/>
  <c r="DB23" i="6"/>
  <c r="CV23" i="6"/>
  <c r="CP23" i="6"/>
  <c r="CJ23" i="6"/>
  <c r="CD23" i="6"/>
  <c r="BX23" i="6"/>
  <c r="BR23" i="6"/>
  <c r="BL23" i="6"/>
  <c r="BF23" i="6"/>
  <c r="AZ23" i="6"/>
  <c r="AT23" i="6"/>
  <c r="AN23" i="6"/>
  <c r="AH23" i="6"/>
  <c r="AB23" i="6"/>
  <c r="V23" i="6"/>
  <c r="P23" i="6"/>
  <c r="EY31" i="6"/>
  <c r="EM31" i="6"/>
  <c r="EA31" i="6"/>
  <c r="DO31" i="6"/>
  <c r="DC31" i="6"/>
  <c r="CQ31" i="6"/>
  <c r="CE31" i="6"/>
  <c r="BS31" i="6"/>
  <c r="BG31" i="6"/>
  <c r="AU31" i="6"/>
  <c r="AI31" i="6"/>
  <c r="W31" i="6"/>
  <c r="K31" i="6"/>
  <c r="EX31" i="6"/>
  <c r="ER31" i="6"/>
  <c r="EL31" i="6"/>
  <c r="EF31" i="6"/>
  <c r="DZ31" i="6"/>
  <c r="DT31" i="6"/>
  <c r="DN31" i="6"/>
  <c r="DH31" i="6"/>
  <c r="DB31" i="6"/>
  <c r="CV31" i="6"/>
  <c r="CP31" i="6"/>
  <c r="CJ31" i="6"/>
  <c r="CD31" i="6"/>
  <c r="BX31" i="6"/>
  <c r="BR31" i="6"/>
  <c r="BL31" i="6"/>
  <c r="BF31" i="6"/>
  <c r="AZ31" i="6"/>
  <c r="AT31" i="6"/>
  <c r="AN31" i="6"/>
  <c r="AH31" i="6"/>
  <c r="AB31" i="6"/>
  <c r="V31" i="6"/>
  <c r="P31" i="6"/>
  <c r="J31" i="6"/>
  <c r="EU35" i="6"/>
  <c r="EI35" i="6"/>
  <c r="DW35" i="6"/>
  <c r="DK35" i="6"/>
  <c r="CY35" i="6"/>
  <c r="CM35" i="6"/>
  <c r="CA35" i="6"/>
  <c r="BO35" i="6"/>
  <c r="BC35" i="6"/>
  <c r="AQ35" i="6"/>
  <c r="AE35" i="6"/>
  <c r="S35" i="6"/>
  <c r="G35" i="6"/>
  <c r="EV35" i="6"/>
  <c r="EP35" i="6"/>
  <c r="EJ35" i="6"/>
  <c r="ED35" i="6"/>
  <c r="DX35" i="6"/>
  <c r="DR35" i="6"/>
  <c r="DL35" i="6"/>
  <c r="DF35" i="6"/>
  <c r="CZ35" i="6"/>
  <c r="CT35" i="6"/>
  <c r="CN35" i="6"/>
  <c r="CH35" i="6"/>
  <c r="CB35" i="6"/>
  <c r="BV35" i="6"/>
  <c r="BP35" i="6"/>
  <c r="BJ35" i="6"/>
  <c r="BD35" i="6"/>
  <c r="AX35" i="6"/>
  <c r="AR35" i="6"/>
  <c r="AL35" i="6"/>
  <c r="AF35" i="6"/>
  <c r="Z35" i="6"/>
  <c r="T35" i="6"/>
  <c r="N35" i="6"/>
  <c r="H35" i="6"/>
  <c r="BN17" i="16"/>
  <c r="F35" i="5"/>
  <c r="O29" i="5"/>
  <c r="S29" i="5" s="1"/>
  <c r="CQ11" i="7"/>
  <c r="BC15" i="7"/>
  <c r="DW17" i="16"/>
  <c r="Z6" i="7"/>
  <c r="CW7" i="7"/>
  <c r="BX9" i="7"/>
  <c r="AK9" i="7"/>
  <c r="DQ9" i="7"/>
  <c r="EZ7" i="7"/>
  <c r="ER7" i="7"/>
  <c r="EF6" i="7"/>
  <c r="DT7" i="7"/>
  <c r="DG8" i="7"/>
  <c r="CZ9" i="7"/>
  <c r="CP6" i="7"/>
  <c r="CC8" i="7"/>
  <c r="BP9" i="7"/>
  <c r="AV9" i="7"/>
  <c r="AR9" i="7"/>
  <c r="AI7" i="7"/>
  <c r="AE9" i="7"/>
  <c r="AI12" i="7"/>
  <c r="BU11" i="7"/>
  <c r="BQ10" i="7"/>
  <c r="AG17" i="7"/>
  <c r="BS12" i="7"/>
  <c r="Z15" i="7"/>
  <c r="Y16" i="7"/>
  <c r="R16" i="7"/>
  <c r="CU17" i="7"/>
  <c r="DN15" i="7"/>
  <c r="DH13" i="7"/>
  <c r="DJ11" i="7"/>
  <c r="EB12" i="7"/>
  <c r="DX17" i="9"/>
  <c r="BM17" i="9"/>
  <c r="O16" i="7"/>
  <c r="BD10" i="7"/>
  <c r="E30" i="5"/>
  <c r="G29" i="5"/>
  <c r="O24" i="5"/>
  <c r="R24" i="5" s="1"/>
  <c r="E24" i="5"/>
  <c r="K36" i="16"/>
  <c r="J33" i="16"/>
  <c r="K31" i="16"/>
  <c r="AI31" i="5" s="1"/>
  <c r="EC35" i="6"/>
  <c r="EK34" i="6"/>
  <c r="DE34" i="6"/>
  <c r="BQ34" i="6"/>
  <c r="AK34" i="6"/>
  <c r="EC31" i="6"/>
  <c r="BQ31" i="6"/>
  <c r="EO28" i="6"/>
  <c r="DY28" i="6"/>
  <c r="DE28" i="6"/>
  <c r="CO28" i="6"/>
  <c r="BU28" i="6"/>
  <c r="BE28" i="6"/>
  <c r="AK28" i="6"/>
  <c r="U28" i="6"/>
  <c r="M57" i="9"/>
  <c r="AK57" i="9"/>
  <c r="BI57" i="9"/>
  <c r="CG57" i="9"/>
  <c r="DE57" i="9"/>
  <c r="EC57" i="9"/>
  <c r="FA57" i="9"/>
  <c r="AC57" i="9"/>
  <c r="BA57" i="9"/>
  <c r="BY57" i="9"/>
  <c r="CW57" i="9"/>
  <c r="DU57" i="9"/>
  <c r="ES57" i="9"/>
  <c r="U57" i="9"/>
  <c r="CO57" i="9"/>
  <c r="J57" i="9"/>
  <c r="P57" i="9"/>
  <c r="V57" i="9"/>
  <c r="AB57" i="9"/>
  <c r="AH57" i="9"/>
  <c r="AN57" i="9"/>
  <c r="AT57" i="9"/>
  <c r="AZ57" i="9"/>
  <c r="BF57" i="9"/>
  <c r="BL57" i="9"/>
  <c r="BR57" i="9"/>
  <c r="BX57" i="9"/>
  <c r="CD57" i="9"/>
  <c r="CJ57" i="9"/>
  <c r="CP57" i="9"/>
  <c r="CV57" i="9"/>
  <c r="DB57" i="9"/>
  <c r="DH57" i="9"/>
  <c r="DN57" i="9"/>
  <c r="DT57" i="9"/>
  <c r="DZ57" i="9"/>
  <c r="EF57" i="9"/>
  <c r="EL57" i="9"/>
  <c r="ER57" i="9"/>
  <c r="EX57" i="9"/>
  <c r="EQ57" i="9"/>
  <c r="EE57" i="9"/>
  <c r="DS57" i="9"/>
  <c r="DG57" i="9"/>
  <c r="CU57" i="9"/>
  <c r="CI57" i="9"/>
  <c r="BW57" i="9"/>
  <c r="BK57" i="9"/>
  <c r="AY57" i="9"/>
  <c r="AM57" i="9"/>
  <c r="AA57" i="9"/>
  <c r="O57" i="9"/>
  <c r="BQ57" i="9"/>
  <c r="EK57" i="9"/>
  <c r="H57" i="9"/>
  <c r="N57" i="9"/>
  <c r="T57" i="9"/>
  <c r="Z57" i="9"/>
  <c r="AF57" i="9"/>
  <c r="AL57" i="9"/>
  <c r="AR57" i="9"/>
  <c r="AX57" i="9"/>
  <c r="BD57" i="9"/>
  <c r="BJ57" i="9"/>
  <c r="BP57" i="9"/>
  <c r="BV57" i="9"/>
  <c r="CB57" i="9"/>
  <c r="CH57" i="9"/>
  <c r="CN57" i="9"/>
  <c r="CT57" i="9"/>
  <c r="CZ57" i="9"/>
  <c r="DF57" i="9"/>
  <c r="DL57" i="9"/>
  <c r="DR57" i="9"/>
  <c r="DX57" i="9"/>
  <c r="ED57" i="9"/>
  <c r="EJ57" i="9"/>
  <c r="EP57" i="9"/>
  <c r="EV57" i="9"/>
  <c r="EU57" i="9"/>
  <c r="EI57" i="9"/>
  <c r="DW57" i="9"/>
  <c r="DK57" i="9"/>
  <c r="CY57" i="9"/>
  <c r="CM57" i="9"/>
  <c r="CA57" i="9"/>
  <c r="BO57" i="9"/>
  <c r="BC57" i="9"/>
  <c r="AQ57" i="9"/>
  <c r="AE57" i="9"/>
  <c r="S57" i="9"/>
  <c r="G57" i="9"/>
  <c r="O55" i="9"/>
  <c r="BK55" i="9"/>
  <c r="DW55" i="9"/>
  <c r="EN55" i="9"/>
  <c r="DT55" i="9"/>
  <c r="CZ55" i="9"/>
  <c r="CF55" i="9"/>
  <c r="BH55" i="9"/>
  <c r="AF55" i="9"/>
  <c r="H55" i="9"/>
  <c r="Q55" i="9"/>
  <c r="AC55" i="9"/>
  <c r="AO55" i="9"/>
  <c r="BA55" i="9"/>
  <c r="BM55" i="9"/>
  <c r="BY55" i="9"/>
  <c r="CK55" i="9"/>
  <c r="CW55" i="9"/>
  <c r="DI55" i="9"/>
  <c r="DU55" i="9"/>
  <c r="EG55" i="9"/>
  <c r="ES55" i="9"/>
  <c r="AM55" i="9"/>
  <c r="CA55" i="9"/>
  <c r="DO55" i="9"/>
  <c r="EU55" i="9"/>
  <c r="EZ55" i="9"/>
  <c r="DX55" i="9"/>
  <c r="CJ55" i="9"/>
  <c r="BL55" i="9"/>
  <c r="AR55" i="9"/>
  <c r="T55" i="9"/>
  <c r="S55" i="9"/>
  <c r="AQ55" i="9"/>
  <c r="BO55" i="9"/>
  <c r="CM55" i="9"/>
  <c r="DK55" i="9"/>
  <c r="EI55" i="9"/>
  <c r="EP55" i="9"/>
  <c r="ED55" i="9"/>
  <c r="DR55" i="9"/>
  <c r="DF55" i="9"/>
  <c r="CT55" i="9"/>
  <c r="CH55" i="9"/>
  <c r="BV55" i="9"/>
  <c r="BJ55" i="9"/>
  <c r="AX55" i="9"/>
  <c r="AL55" i="9"/>
  <c r="Z55" i="9"/>
  <c r="N55" i="9"/>
  <c r="CE17" i="9"/>
  <c r="BI17" i="9"/>
  <c r="R17" i="9"/>
  <c r="BU17" i="9"/>
  <c r="DE17" i="9"/>
  <c r="EC17" i="9"/>
  <c r="FA17" i="9"/>
  <c r="DH17" i="9"/>
  <c r="EF17" i="9"/>
  <c r="AT17" i="9"/>
  <c r="AU17" i="9"/>
  <c r="CH17" i="9"/>
  <c r="DL55" i="9"/>
  <c r="F55" i="9"/>
  <c r="L55" i="9"/>
  <c r="AU55" i="9"/>
  <c r="CY55" i="9"/>
  <c r="EV55" i="9"/>
  <c r="EB55" i="9"/>
  <c r="DH55" i="9"/>
  <c r="CN55" i="9"/>
  <c r="BP55" i="9"/>
  <c r="AN55" i="9"/>
  <c r="P55" i="9"/>
  <c r="M55" i="9"/>
  <c r="Y55" i="9"/>
  <c r="AK55" i="9"/>
  <c r="AW55" i="9"/>
  <c r="BI55" i="9"/>
  <c r="BU55" i="9"/>
  <c r="CG55" i="9"/>
  <c r="CS55" i="9"/>
  <c r="DE55" i="9"/>
  <c r="DQ55" i="9"/>
  <c r="EC55" i="9"/>
  <c r="EO55" i="9"/>
  <c r="FA55" i="9"/>
  <c r="W55" i="9"/>
  <c r="BS55" i="9"/>
  <c r="DG55" i="9"/>
  <c r="EM55" i="9"/>
  <c r="EF55" i="9"/>
  <c r="CV55" i="9"/>
  <c r="BT55" i="9"/>
  <c r="AZ55" i="9"/>
  <c r="AB55" i="9"/>
  <c r="K55" i="9"/>
  <c r="AI55" i="9"/>
  <c r="BG55" i="9"/>
  <c r="CE55" i="9"/>
  <c r="DC55" i="9"/>
  <c r="EA55" i="9"/>
  <c r="EY55" i="9"/>
  <c r="ET55" i="9"/>
  <c r="EH55" i="9"/>
  <c r="DV55" i="9"/>
  <c r="DJ55" i="9"/>
  <c r="CX55" i="9"/>
  <c r="CL55" i="9"/>
  <c r="BZ55" i="9"/>
  <c r="BN55" i="9"/>
  <c r="BB55" i="9"/>
  <c r="AP55" i="9"/>
  <c r="AD55" i="9"/>
  <c r="R55" i="9"/>
  <c r="AL17" i="9"/>
  <c r="M60" i="6"/>
  <c r="AK60" i="6"/>
  <c r="BI60" i="6"/>
  <c r="CG60" i="6"/>
  <c r="DE60" i="6"/>
  <c r="EC60" i="6"/>
  <c r="FA60" i="6"/>
  <c r="AC60" i="6"/>
  <c r="BA60" i="6"/>
  <c r="BY60" i="6"/>
  <c r="CW60" i="6"/>
  <c r="DU60" i="6"/>
  <c r="ES60" i="6"/>
  <c r="U60" i="6"/>
  <c r="CO60" i="6"/>
  <c r="F60" i="6"/>
  <c r="J60" i="6"/>
  <c r="P60" i="6"/>
  <c r="V60" i="6"/>
  <c r="AB60" i="6"/>
  <c r="AH60" i="6"/>
  <c r="AN60" i="6"/>
  <c r="AT60" i="6"/>
  <c r="AZ60" i="6"/>
  <c r="BF60" i="6"/>
  <c r="BL60" i="6"/>
  <c r="BR60" i="6"/>
  <c r="BX60" i="6"/>
  <c r="CD60" i="6"/>
  <c r="CJ60" i="6"/>
  <c r="CP60" i="6"/>
  <c r="CV60" i="6"/>
  <c r="DB60" i="6"/>
  <c r="DH60" i="6"/>
  <c r="DN60" i="6"/>
  <c r="DT60" i="6"/>
  <c r="DZ60" i="6"/>
  <c r="EF60" i="6"/>
  <c r="EL60" i="6"/>
  <c r="ER60" i="6"/>
  <c r="EX60" i="6"/>
  <c r="BQ60" i="6"/>
  <c r="EK60" i="6"/>
  <c r="H60" i="6"/>
  <c r="N60" i="6"/>
  <c r="I51" i="6"/>
  <c r="U51" i="6"/>
  <c r="AG51" i="6"/>
  <c r="AS51" i="6"/>
  <c r="BE51" i="6"/>
  <c r="BQ51" i="6"/>
  <c r="CC51" i="6"/>
  <c r="CO51" i="6"/>
  <c r="DA51" i="6"/>
  <c r="DM51" i="6"/>
  <c r="DY51" i="6"/>
  <c r="EK51" i="6"/>
  <c r="EW51" i="6"/>
  <c r="Q51" i="6"/>
  <c r="AC51" i="6"/>
  <c r="AO51" i="6"/>
  <c r="BA51" i="6"/>
  <c r="BM51" i="6"/>
  <c r="BY51" i="6"/>
  <c r="CK51" i="6"/>
  <c r="CW51" i="6"/>
  <c r="DI51" i="6"/>
  <c r="DU51" i="6"/>
  <c r="EG51" i="6"/>
  <c r="ES51" i="6"/>
  <c r="M51" i="6"/>
  <c r="AW51" i="6"/>
  <c r="CG51" i="6"/>
  <c r="DQ51" i="6"/>
  <c r="FA51" i="6"/>
  <c r="H51" i="6"/>
  <c r="N51" i="6"/>
  <c r="T51" i="6"/>
  <c r="Z51" i="6"/>
  <c r="AF51" i="6"/>
  <c r="AL51" i="6"/>
  <c r="AR51" i="6"/>
  <c r="AX51" i="6"/>
  <c r="BD51" i="6"/>
  <c r="BJ51" i="6"/>
  <c r="BP51" i="6"/>
  <c r="BV51" i="6"/>
  <c r="CB51" i="6"/>
  <c r="CH51" i="6"/>
  <c r="CN51" i="6"/>
  <c r="CT51" i="6"/>
  <c r="CZ51" i="6"/>
  <c r="DF51" i="6"/>
  <c r="DL51" i="6"/>
  <c r="DR51" i="6"/>
  <c r="DX51" i="6"/>
  <c r="ED51" i="6"/>
  <c r="EJ51" i="6"/>
  <c r="EP51" i="6"/>
  <c r="EV51" i="6"/>
  <c r="EQ51" i="6"/>
  <c r="EE51" i="6"/>
  <c r="DS51" i="6"/>
  <c r="DG51" i="6"/>
  <c r="CU51" i="6"/>
  <c r="CI51" i="6"/>
  <c r="BW51" i="6"/>
  <c r="BK51" i="6"/>
  <c r="AY51" i="6"/>
  <c r="AM51" i="6"/>
  <c r="AA51" i="6"/>
  <c r="O51" i="6"/>
  <c r="AK51" i="6"/>
  <c r="BU51" i="6"/>
  <c r="DE51" i="6"/>
  <c r="EO51" i="6"/>
  <c r="F51" i="6"/>
  <c r="L51" i="6"/>
  <c r="R51" i="6"/>
  <c r="X51" i="6"/>
  <c r="AD51" i="6"/>
  <c r="AJ51" i="6"/>
  <c r="AP51" i="6"/>
  <c r="AV51" i="6"/>
  <c r="BB51" i="6"/>
  <c r="BH51" i="6"/>
  <c r="BN51" i="6"/>
  <c r="BT51" i="6"/>
  <c r="BZ51" i="6"/>
  <c r="CF51" i="6"/>
  <c r="CL51" i="6"/>
  <c r="CR51" i="6"/>
  <c r="CX51" i="6"/>
  <c r="DD51" i="6"/>
  <c r="DJ51" i="6"/>
  <c r="DP51" i="6"/>
  <c r="DV51" i="6"/>
  <c r="EB51" i="6"/>
  <c r="EH51" i="6"/>
  <c r="EN51" i="6"/>
  <c r="ET51" i="6"/>
  <c r="EZ51" i="6"/>
  <c r="EU51" i="6"/>
  <c r="EI51" i="6"/>
  <c r="DW51" i="6"/>
  <c r="DK51" i="6"/>
  <c r="CY51" i="6"/>
  <c r="CM51" i="6"/>
  <c r="CA51" i="6"/>
  <c r="BO51" i="6"/>
  <c r="BC51" i="6"/>
  <c r="AQ51" i="6"/>
  <c r="AE51" i="6"/>
  <c r="S51" i="6"/>
  <c r="G51" i="6"/>
  <c r="BQ27" i="6"/>
  <c r="EC27" i="6"/>
  <c r="J27" i="6"/>
  <c r="P27" i="6"/>
  <c r="V27" i="6"/>
  <c r="AB27" i="6"/>
  <c r="AH27" i="6"/>
  <c r="AN27" i="6"/>
  <c r="AT27" i="6"/>
  <c r="AZ27" i="6"/>
  <c r="BF27" i="6"/>
  <c r="BL27" i="6"/>
  <c r="BR27" i="6"/>
  <c r="BX27" i="6"/>
  <c r="CD27" i="6"/>
  <c r="CJ27" i="6"/>
  <c r="CP27" i="6"/>
  <c r="CV27" i="6"/>
  <c r="DB27" i="6"/>
  <c r="DH27" i="6"/>
  <c r="DN27" i="6"/>
  <c r="DT27" i="6"/>
  <c r="DZ27" i="6"/>
  <c r="EF27" i="6"/>
  <c r="EL27" i="6"/>
  <c r="ER27" i="6"/>
  <c r="EX27" i="6"/>
  <c r="K27" i="6"/>
  <c r="W27" i="6"/>
  <c r="AI27" i="6"/>
  <c r="AU27" i="6"/>
  <c r="BG27" i="6"/>
  <c r="BS27" i="6"/>
  <c r="CE27" i="6"/>
  <c r="CQ27" i="6"/>
  <c r="DC27" i="6"/>
  <c r="DO27" i="6"/>
  <c r="EA27" i="6"/>
  <c r="EM27" i="6"/>
  <c r="EY27" i="6"/>
  <c r="Y27" i="6"/>
  <c r="AW27" i="6"/>
  <c r="BU27" i="6"/>
  <c r="CS27" i="6"/>
  <c r="DQ27" i="6"/>
  <c r="EO27" i="6"/>
  <c r="EK27" i="6"/>
  <c r="CO27" i="6"/>
  <c r="AS27" i="6"/>
  <c r="H27" i="6"/>
  <c r="N27" i="6"/>
  <c r="T27" i="6"/>
  <c r="Z27" i="6"/>
  <c r="AF27" i="6"/>
  <c r="AL27" i="6"/>
  <c r="AR27" i="6"/>
  <c r="AX27" i="6"/>
  <c r="BD27" i="6"/>
  <c r="BJ27" i="6"/>
  <c r="BP27" i="6"/>
  <c r="BV27" i="6"/>
  <c r="CB27" i="6"/>
  <c r="CH27" i="6"/>
  <c r="CN27" i="6"/>
  <c r="CT27" i="6"/>
  <c r="CZ27" i="6"/>
  <c r="DF27" i="6"/>
  <c r="DL27" i="6"/>
  <c r="DR27" i="6"/>
  <c r="DX27" i="6"/>
  <c r="ED27" i="6"/>
  <c r="EJ27" i="6"/>
  <c r="EP27" i="6"/>
  <c r="EV27" i="6"/>
  <c r="G27" i="6"/>
  <c r="S27" i="6"/>
  <c r="AE27" i="6"/>
  <c r="AQ27" i="6"/>
  <c r="BC27" i="6"/>
  <c r="BO27" i="6"/>
  <c r="CA27" i="6"/>
  <c r="CM27" i="6"/>
  <c r="CY27" i="6"/>
  <c r="DK27" i="6"/>
  <c r="DW27" i="6"/>
  <c r="EI27" i="6"/>
  <c r="EU27" i="6"/>
  <c r="Q27" i="6"/>
  <c r="AO27" i="6"/>
  <c r="BM27" i="6"/>
  <c r="CK27" i="6"/>
  <c r="DI27" i="6"/>
  <c r="EG27" i="6"/>
  <c r="FA27" i="6"/>
  <c r="DE27" i="6"/>
  <c r="BI27" i="6"/>
  <c r="M27" i="6"/>
  <c r="AL49" i="5"/>
  <c r="G49" i="5"/>
  <c r="O49" i="5"/>
  <c r="U49" i="5"/>
  <c r="AB49" i="5"/>
  <c r="AJ49" i="5"/>
  <c r="E49" i="5"/>
  <c r="M49" i="5"/>
  <c r="S49" i="5"/>
  <c r="Z49" i="5"/>
  <c r="AF49" i="5"/>
  <c r="Q49" i="5"/>
  <c r="L49" i="5"/>
  <c r="R49" i="5"/>
  <c r="Y49" i="5"/>
  <c r="AE49" i="5"/>
  <c r="K49" i="5"/>
  <c r="AD49" i="5"/>
  <c r="H49" i="5"/>
  <c r="AX49" i="16" s="1"/>
  <c r="P49" i="5"/>
  <c r="W49" i="5"/>
  <c r="AC49" i="5"/>
  <c r="G32" i="6"/>
  <c r="M32" i="6"/>
  <c r="S32" i="6"/>
  <c r="Y32" i="6"/>
  <c r="AE32" i="6"/>
  <c r="AK32" i="6"/>
  <c r="AQ32" i="6"/>
  <c r="AW32" i="6"/>
  <c r="BC32" i="6"/>
  <c r="BI32" i="6"/>
  <c r="BO32" i="6"/>
  <c r="BU32" i="6"/>
  <c r="CA32" i="6"/>
  <c r="CG32" i="6"/>
  <c r="CM32" i="6"/>
  <c r="CS32" i="6"/>
  <c r="CY32" i="6"/>
  <c r="DE32" i="6"/>
  <c r="DK32" i="6"/>
  <c r="DQ32" i="6"/>
  <c r="DW32" i="6"/>
  <c r="EC32" i="6"/>
  <c r="EI32" i="6"/>
  <c r="EO32" i="6"/>
  <c r="EU32" i="6"/>
  <c r="FA32" i="6"/>
  <c r="K32" i="6"/>
  <c r="Q32" i="6"/>
  <c r="W32" i="6"/>
  <c r="AC32" i="6"/>
  <c r="AI32" i="6"/>
  <c r="AO32" i="6"/>
  <c r="AU32" i="6"/>
  <c r="BA32" i="6"/>
  <c r="BG32" i="6"/>
  <c r="BM32" i="6"/>
  <c r="BS32" i="6"/>
  <c r="BY32" i="6"/>
  <c r="CE32" i="6"/>
  <c r="CK32" i="6"/>
  <c r="CQ32" i="6"/>
  <c r="CW32" i="6"/>
  <c r="DC32" i="6"/>
  <c r="DI32" i="6"/>
  <c r="DO32" i="6"/>
  <c r="DU32" i="6"/>
  <c r="EA32" i="6"/>
  <c r="EG32" i="6"/>
  <c r="EM32" i="6"/>
  <c r="ES32" i="6"/>
  <c r="EY32" i="6"/>
  <c r="I32" i="6"/>
  <c r="AA32" i="6"/>
  <c r="AS32" i="6"/>
  <c r="BK32" i="6"/>
  <c r="CC32" i="6"/>
  <c r="CU32" i="6"/>
  <c r="F32" i="9" s="1"/>
  <c r="F12" i="9" s="1"/>
  <c r="DM32" i="6"/>
  <c r="EE32" i="6"/>
  <c r="EW32" i="6"/>
  <c r="U32" i="6"/>
  <c r="AM32" i="6"/>
  <c r="BE32" i="6"/>
  <c r="BW32" i="6"/>
  <c r="CO32" i="6"/>
  <c r="DG32" i="6"/>
  <c r="DY32" i="6"/>
  <c r="EQ32" i="6"/>
  <c r="S25" i="5"/>
  <c r="R25" i="5"/>
  <c r="EB17" i="16"/>
  <c r="DO17" i="16"/>
  <c r="BM17" i="16"/>
  <c r="BA17" i="16"/>
  <c r="BF17" i="16"/>
  <c r="DT17" i="16"/>
  <c r="AZ17" i="16"/>
  <c r="DS17" i="16"/>
  <c r="BQ17" i="16"/>
  <c r="BE17" i="16"/>
  <c r="DL17" i="16"/>
  <c r="BP17" i="16"/>
  <c r="AL37" i="5"/>
  <c r="G37" i="5"/>
  <c r="E37" i="5"/>
  <c r="O37" i="5"/>
  <c r="T37" i="5" s="1"/>
  <c r="F37" i="5"/>
  <c r="O28" i="5"/>
  <c r="T28" i="5" s="1"/>
  <c r="O23" i="5"/>
  <c r="H17" i="5"/>
  <c r="AL17" i="5" s="1"/>
  <c r="AA17" i="5"/>
  <c r="F23" i="5"/>
  <c r="E55" i="16"/>
  <c r="K55" i="16"/>
  <c r="E35" i="16"/>
  <c r="J35" i="16"/>
  <c r="K23" i="16"/>
  <c r="AI23" i="5" s="1"/>
  <c r="G23" i="16"/>
  <c r="FA12" i="7"/>
  <c r="EN11" i="7"/>
  <c r="EN17" i="7"/>
  <c r="BI10" i="7"/>
  <c r="CP17" i="7"/>
  <c r="BJ17" i="7"/>
  <c r="AJ13" i="7"/>
  <c r="EU16" i="7"/>
  <c r="EN15" i="7"/>
  <c r="AO12" i="7"/>
  <c r="BF17" i="7"/>
  <c r="R15" i="7"/>
  <c r="I17" i="7"/>
  <c r="AZ14" i="7"/>
  <c r="DJ17" i="7"/>
  <c r="CZ14" i="7"/>
  <c r="CV12" i="7"/>
  <c r="EE13" i="7"/>
  <c r="DO10" i="7"/>
  <c r="CT11" i="7"/>
  <c r="EH11" i="7"/>
  <c r="DU12" i="7"/>
  <c r="CZ13" i="7"/>
  <c r="DX13" i="7"/>
  <c r="DC14" i="7"/>
  <c r="DF15" i="7"/>
  <c r="CS16" i="7"/>
  <c r="EA17" i="7"/>
  <c r="DC17" i="7"/>
  <c r="DH16" i="7"/>
  <c r="N17" i="7"/>
  <c r="AS14" i="7"/>
  <c r="BC17" i="7"/>
  <c r="AD11" i="7"/>
  <c r="AF17" i="7"/>
  <c r="BR10" i="7"/>
  <c r="AB12" i="7"/>
  <c r="AB13" i="7"/>
  <c r="CD15" i="7"/>
  <c r="BV15" i="7"/>
  <c r="AC12" i="7"/>
  <c r="BL10" i="7"/>
  <c r="CE12" i="7"/>
  <c r="AI14" i="7"/>
  <c r="AH14" i="7"/>
  <c r="BR16" i="7"/>
  <c r="T11" i="7"/>
  <c r="AC17" i="7"/>
  <c r="CL10" i="7"/>
  <c r="CA10" i="7"/>
  <c r="BO10" i="7"/>
  <c r="BR11" i="7"/>
  <c r="AW17" i="7"/>
  <c r="AK16" i="7"/>
  <c r="I16" i="7"/>
  <c r="CQ10" i="7"/>
  <c r="CI14" i="7"/>
  <c r="H9" i="7"/>
  <c r="I8" i="7"/>
  <c r="Q7" i="7"/>
  <c r="T9" i="7"/>
  <c r="V9" i="7"/>
  <c r="Y8" i="7"/>
  <c r="Y6" i="7"/>
  <c r="AD6" i="7"/>
  <c r="AF7" i="7"/>
  <c r="AI9" i="7"/>
  <c r="AK8" i="7"/>
  <c r="AL9" i="7"/>
  <c r="AN9" i="7"/>
  <c r="AP8" i="7"/>
  <c r="AR7" i="7"/>
  <c r="AU7" i="7"/>
  <c r="AV7" i="7"/>
  <c r="AZ7" i="7"/>
  <c r="BH9" i="7"/>
  <c r="BO6" i="7"/>
  <c r="BP7" i="7"/>
  <c r="BR9" i="7"/>
  <c r="BS7" i="7"/>
  <c r="BU8" i="7"/>
  <c r="BW7" i="7"/>
  <c r="CB9" i="7"/>
  <c r="CG9" i="7"/>
  <c r="CK9" i="7"/>
  <c r="CR8" i="7"/>
  <c r="CQ9" i="7"/>
  <c r="CU8" i="7"/>
  <c r="CZ7" i="7"/>
  <c r="DC9" i="7"/>
  <c r="DD7" i="7"/>
  <c r="DF9" i="7"/>
  <c r="DK7" i="7"/>
  <c r="DN9" i="7"/>
  <c r="DQ6" i="7"/>
  <c r="DW9" i="7"/>
  <c r="EE6" i="7"/>
  <c r="EH8" i="7"/>
  <c r="EO7" i="7"/>
  <c r="EQ8" i="7"/>
  <c r="ET8" i="7"/>
  <c r="EW8" i="7"/>
  <c r="EY7" i="7"/>
  <c r="EL9" i="7"/>
  <c r="DK9" i="7"/>
  <c r="ED9" i="7"/>
  <c r="CJ9" i="7"/>
  <c r="L9" i="7"/>
  <c r="AJ9" i="7"/>
  <c r="CK7" i="7"/>
  <c r="CF6" i="7"/>
  <c r="EM7" i="7"/>
  <c r="DT6" i="7"/>
  <c r="DD6" i="7"/>
  <c r="CN7" i="7"/>
  <c r="BD7" i="7"/>
  <c r="AB6" i="7"/>
  <c r="EO6" i="7"/>
  <c r="AQ6" i="7"/>
  <c r="AA11" i="7"/>
  <c r="CI11" i="7"/>
  <c r="G14" i="7"/>
  <c r="BG17" i="7"/>
  <c r="AK10" i="7"/>
  <c r="H13" i="7"/>
  <c r="BI15" i="7"/>
  <c r="CG15" i="7"/>
  <c r="FA14" i="7"/>
  <c r="EO11" i="7"/>
  <c r="EW12" i="7"/>
  <c r="EO14" i="7"/>
  <c r="M12" i="7"/>
  <c r="EN13" i="7"/>
  <c r="BW16" i="7"/>
  <c r="O17" i="7"/>
  <c r="AW13" i="7"/>
  <c r="AM10" i="7"/>
  <c r="DZ17" i="7"/>
  <c r="DW16" i="7"/>
  <c r="DI11" i="7"/>
  <c r="CY13" i="7"/>
  <c r="DG10" i="7"/>
  <c r="EE10" i="7"/>
  <c r="DR11" i="7"/>
  <c r="DE12" i="7"/>
  <c r="CR13" i="7"/>
  <c r="DP13" i="7"/>
  <c r="CU14" i="7"/>
  <c r="EA14" i="7"/>
  <c r="ED15" i="7"/>
  <c r="EI17" i="7"/>
  <c r="DK17" i="7"/>
  <c r="DX16" i="7"/>
  <c r="EH14" i="7"/>
  <c r="R10" i="7"/>
  <c r="AO17" i="7"/>
  <c r="AY16" i="7"/>
  <c r="BE10" i="7"/>
  <c r="CQ12" i="7"/>
  <c r="BO16" i="7"/>
  <c r="BN14" i="7"/>
  <c r="BT13" i="7"/>
  <c r="CM13" i="7"/>
  <c r="BD13" i="7"/>
  <c r="O14" i="7"/>
  <c r="AZ12" i="7"/>
  <c r="BY12" i="7"/>
  <c r="BM12" i="7"/>
  <c r="AA14" i="7"/>
  <c r="AG11" i="7"/>
  <c r="V17" i="7"/>
  <c r="AC10" i="7"/>
  <c r="CO16" i="7"/>
  <c r="CA16" i="7"/>
  <c r="BP11" i="7"/>
  <c r="CH17" i="7"/>
  <c r="AV17" i="7"/>
  <c r="F17" i="7"/>
  <c r="AB16" i="7"/>
  <c r="CH14" i="7"/>
  <c r="CM17" i="7"/>
  <c r="G6" i="7"/>
  <c r="K7" i="7"/>
  <c r="N7" i="7"/>
  <c r="P9" i="7"/>
  <c r="R7" i="7"/>
  <c r="S9" i="7"/>
  <c r="T7" i="7"/>
  <c r="AA8" i="7"/>
  <c r="AC7" i="7"/>
  <c r="AH7" i="7"/>
  <c r="AL7" i="7"/>
  <c r="AO9" i="7"/>
  <c r="AS7" i="7"/>
  <c r="BA7" i="7"/>
  <c r="BG9" i="7"/>
  <c r="BJ7" i="7"/>
  <c r="BL8" i="7"/>
  <c r="BQ8" i="7"/>
  <c r="BV7" i="7"/>
  <c r="BZ9" i="7"/>
  <c r="CE7" i="7"/>
  <c r="CJ7" i="7"/>
  <c r="CM9" i="7"/>
  <c r="CQ8" i="7"/>
  <c r="CX9" i="7"/>
  <c r="DA8" i="7"/>
  <c r="DC7" i="7"/>
  <c r="DE9" i="7"/>
  <c r="DG7" i="7"/>
  <c r="DM7" i="7"/>
  <c r="DP8" i="7"/>
  <c r="DV7" i="7"/>
  <c r="DY8" i="7"/>
  <c r="EB7" i="7"/>
  <c r="EI6" i="7"/>
  <c r="EL7" i="7"/>
  <c r="EQ9" i="7"/>
  <c r="ER6" i="7"/>
  <c r="EV7" i="7"/>
  <c r="EX6" i="7"/>
  <c r="EZ8" i="7"/>
  <c r="DX9" i="7"/>
  <c r="EF9" i="7"/>
  <c r="DL9" i="7"/>
  <c r="AQ9" i="7"/>
  <c r="CA9" i="7"/>
  <c r="CO8" i="7"/>
  <c r="CA6" i="7"/>
  <c r="EY8" i="7"/>
  <c r="EC7" i="7"/>
  <c r="DK6" i="7"/>
  <c r="CT7" i="7"/>
  <c r="BE7" i="7"/>
  <c r="AK7" i="7"/>
  <c r="ES7" i="7"/>
  <c r="BK7" i="7"/>
  <c r="CO7" i="7"/>
  <c r="BI12" i="7"/>
  <c r="AZ16" i="7"/>
  <c r="AN17" i="7"/>
  <c r="BV14" i="7"/>
  <c r="Q16" i="7"/>
  <c r="R13" i="7"/>
  <c r="AF15" i="7"/>
  <c r="CF13" i="7"/>
  <c r="J16" i="7"/>
  <c r="EW10" i="7"/>
  <c r="EO12" i="7"/>
  <c r="EW13" i="7"/>
  <c r="EO15" i="7"/>
  <c r="F60" i="9"/>
  <c r="EI60" i="9"/>
  <c r="DK60" i="9"/>
  <c r="CM60" i="9"/>
  <c r="BO60" i="9"/>
  <c r="AQ60" i="9"/>
  <c r="S60" i="9"/>
  <c r="O60" i="9"/>
  <c r="AM60" i="9"/>
  <c r="BK60" i="9"/>
  <c r="CI60" i="9"/>
  <c r="DG60" i="9"/>
  <c r="EE60" i="9"/>
  <c r="M60" i="9"/>
  <c r="Y60" i="9"/>
  <c r="AK60" i="9"/>
  <c r="AW60" i="9"/>
  <c r="BI60" i="9"/>
  <c r="BU60" i="9"/>
  <c r="CG60" i="9"/>
  <c r="CS60" i="9"/>
  <c r="DE60" i="9"/>
  <c r="DQ60" i="9"/>
  <c r="EC60" i="9"/>
  <c r="EO60" i="9"/>
  <c r="FA60" i="9"/>
  <c r="J60" i="9"/>
  <c r="P60" i="9"/>
  <c r="V60" i="9"/>
  <c r="AB60" i="9"/>
  <c r="AH60" i="9"/>
  <c r="AN60" i="9"/>
  <c r="AT60" i="9"/>
  <c r="AZ60" i="9"/>
  <c r="BF60" i="9"/>
  <c r="BL60" i="9"/>
  <c r="BR60" i="9"/>
  <c r="BX60" i="9"/>
  <c r="CD60" i="9"/>
  <c r="CJ60" i="9"/>
  <c r="CP60" i="9"/>
  <c r="CV60" i="9"/>
  <c r="DB60" i="9"/>
  <c r="DH60" i="9"/>
  <c r="DN60" i="9"/>
  <c r="DT60" i="9"/>
  <c r="DZ60" i="9"/>
  <c r="EF60" i="9"/>
  <c r="EL60" i="9"/>
  <c r="ER60" i="9"/>
  <c r="EX60" i="9"/>
  <c r="G50" i="6"/>
  <c r="M50" i="6"/>
  <c r="S50" i="6"/>
  <c r="Y50" i="6"/>
  <c r="AE50" i="6"/>
  <c r="AK50" i="6"/>
  <c r="AQ50" i="6"/>
  <c r="AW50" i="6"/>
  <c r="BC50" i="6"/>
  <c r="BI50" i="6"/>
  <c r="BO50" i="6"/>
  <c r="BU50" i="6"/>
  <c r="CA50" i="6"/>
  <c r="CG50" i="6"/>
  <c r="CM50" i="6"/>
  <c r="CS50" i="6"/>
  <c r="CY50" i="6"/>
  <c r="DE50" i="6"/>
  <c r="DK50" i="6"/>
  <c r="DQ50" i="6"/>
  <c r="DW50" i="6"/>
  <c r="EC50" i="6"/>
  <c r="EI50" i="6"/>
  <c r="EO50" i="6"/>
  <c r="EU50" i="6"/>
  <c r="FA50" i="6"/>
  <c r="K50" i="6"/>
  <c r="Q50" i="6"/>
  <c r="W50" i="6"/>
  <c r="AC50" i="6"/>
  <c r="AI50" i="6"/>
  <c r="AO50" i="6"/>
  <c r="AU50" i="6"/>
  <c r="BA50" i="6"/>
  <c r="BG50" i="6"/>
  <c r="BM50" i="6"/>
  <c r="BS50" i="6"/>
  <c r="BY50" i="6"/>
  <c r="CE50" i="6"/>
  <c r="CK50" i="6"/>
  <c r="CQ50" i="6"/>
  <c r="CW50" i="6"/>
  <c r="DC50" i="6"/>
  <c r="DI50" i="6"/>
  <c r="DO50" i="6"/>
  <c r="DU50" i="6"/>
  <c r="EA50" i="6"/>
  <c r="EG50" i="6"/>
  <c r="EM50" i="6"/>
  <c r="ES50" i="6"/>
  <c r="EY50" i="6"/>
  <c r="I50" i="6"/>
  <c r="AA50" i="6"/>
  <c r="AS50" i="6"/>
  <c r="BK50" i="6"/>
  <c r="CC50" i="6"/>
  <c r="CU50" i="6"/>
  <c r="DM50" i="6"/>
  <c r="EE50" i="6"/>
  <c r="EW50" i="6"/>
  <c r="U50" i="6"/>
  <c r="AM50" i="6"/>
  <c r="BE50" i="6"/>
  <c r="BW50" i="6"/>
  <c r="CO50" i="6"/>
  <c r="DG50" i="6"/>
  <c r="DY50" i="6"/>
  <c r="EQ50" i="6"/>
  <c r="BQ33" i="6"/>
  <c r="EC33" i="6"/>
  <c r="J33" i="6"/>
  <c r="P33" i="6"/>
  <c r="V33" i="6"/>
  <c r="AB33" i="6"/>
  <c r="AH33" i="6"/>
  <c r="AN33" i="6"/>
  <c r="AT33" i="6"/>
  <c r="AZ33" i="6"/>
  <c r="BF33" i="6"/>
  <c r="BL33" i="6"/>
  <c r="BR33" i="6"/>
  <c r="BX33" i="6"/>
  <c r="CD33" i="6"/>
  <c r="CJ33" i="6"/>
  <c r="CP33" i="6"/>
  <c r="CV33" i="6"/>
  <c r="DB33" i="6"/>
  <c r="DH33" i="6"/>
  <c r="DN33" i="6"/>
  <c r="DT33" i="6"/>
  <c r="DZ33" i="6"/>
  <c r="EF33" i="6"/>
  <c r="EL33" i="6"/>
  <c r="ER33" i="6"/>
  <c r="EX33" i="6"/>
  <c r="K33" i="6"/>
  <c r="W33" i="6"/>
  <c r="AI33" i="6"/>
  <c r="AU33" i="6"/>
  <c r="BG33" i="6"/>
  <c r="BS33" i="6"/>
  <c r="CE33" i="6"/>
  <c r="CQ33" i="6"/>
  <c r="DC33" i="6"/>
  <c r="DO33" i="6"/>
  <c r="EA33" i="6"/>
  <c r="EM33" i="6"/>
  <c r="EY33" i="6"/>
  <c r="EW33" i="6"/>
  <c r="DY33" i="6"/>
  <c r="DA33" i="6"/>
  <c r="CC33" i="6"/>
  <c r="BE33" i="6"/>
  <c r="AG33" i="6"/>
  <c r="I33" i="6"/>
  <c r="H33" i="6"/>
  <c r="N33" i="6"/>
  <c r="T33" i="6"/>
  <c r="Z33" i="6"/>
  <c r="AF33" i="6"/>
  <c r="AL33" i="6"/>
  <c r="AR33" i="6"/>
  <c r="AX33" i="6"/>
  <c r="BD33" i="6"/>
  <c r="BJ33" i="6"/>
  <c r="BP33" i="6"/>
  <c r="BV33" i="6"/>
  <c r="CB33" i="6"/>
  <c r="CH33" i="6"/>
  <c r="CN33" i="6"/>
  <c r="CT33" i="6"/>
  <c r="CZ33" i="6"/>
  <c r="DF33" i="6"/>
  <c r="DL33" i="6"/>
  <c r="DR33" i="6"/>
  <c r="DX33" i="6"/>
  <c r="ED33" i="6"/>
  <c r="EJ33" i="6"/>
  <c r="EP33" i="6"/>
  <c r="EV33" i="6"/>
  <c r="G33" i="6"/>
  <c r="S33" i="6"/>
  <c r="AE33" i="6"/>
  <c r="AQ33" i="6"/>
  <c r="BC33" i="6"/>
  <c r="BO33" i="6"/>
  <c r="CA33" i="6"/>
  <c r="CM33" i="6"/>
  <c r="CY33" i="6"/>
  <c r="DK33" i="6"/>
  <c r="DW33" i="6"/>
  <c r="EI33" i="6"/>
  <c r="EU33" i="6"/>
  <c r="EG33" i="6"/>
  <c r="DI33" i="6"/>
  <c r="CK33" i="6"/>
  <c r="BM33" i="6"/>
  <c r="AO33" i="6"/>
  <c r="Q33" i="6"/>
  <c r="M30" i="6"/>
  <c r="Y30" i="6"/>
  <c r="AK30" i="6"/>
  <c r="AW30" i="6"/>
  <c r="BI30" i="6"/>
  <c r="BU30" i="6"/>
  <c r="CG30" i="6"/>
  <c r="CS30" i="6"/>
  <c r="DE30" i="6"/>
  <c r="DQ30" i="6"/>
  <c r="DZ30" i="6"/>
  <c r="EF30" i="6"/>
  <c r="EL30" i="6"/>
  <c r="ER30" i="6"/>
  <c r="EX30" i="6"/>
  <c r="I30" i="6"/>
  <c r="U30" i="6"/>
  <c r="AG30" i="6"/>
  <c r="AS30" i="6"/>
  <c r="BE30" i="6"/>
  <c r="BQ30" i="6"/>
  <c r="CC30" i="6"/>
  <c r="CO30" i="6"/>
  <c r="DA30" i="6"/>
  <c r="DM30" i="6"/>
  <c r="DX30" i="6"/>
  <c r="ED30" i="6"/>
  <c r="EJ30" i="6"/>
  <c r="EP30" i="6"/>
  <c r="EV30" i="6"/>
  <c r="AC30" i="6"/>
  <c r="BM30" i="6"/>
  <c r="CW30" i="6"/>
  <c r="EB30" i="6"/>
  <c r="ET30" i="6"/>
  <c r="Q30" i="6"/>
  <c r="BA30" i="6"/>
  <c r="CK30" i="6"/>
  <c r="DU30" i="6"/>
  <c r="EN30" i="6"/>
  <c r="U17" i="9"/>
  <c r="ET60" i="6"/>
  <c r="EJ60" i="6"/>
  <c r="EB60" i="6"/>
  <c r="DR60" i="6"/>
  <c r="DJ60" i="6"/>
  <c r="CZ60" i="6"/>
  <c r="CR60" i="6"/>
  <c r="CH60" i="6"/>
  <c r="BZ60" i="6"/>
  <c r="BP60" i="6"/>
  <c r="BH60" i="6"/>
  <c r="AX60" i="6"/>
  <c r="AP60" i="6"/>
  <c r="AF60" i="6"/>
  <c r="X60" i="6"/>
  <c r="L60" i="6"/>
  <c r="BQ17" i="9"/>
  <c r="V55" i="9"/>
  <c r="BF55" i="9"/>
  <c r="CP55" i="9"/>
  <c r="DZ55" i="9"/>
  <c r="CU55" i="9"/>
  <c r="AA55" i="9"/>
  <c r="BD55" i="9"/>
  <c r="ER55" i="9"/>
  <c r="EE55" i="9"/>
  <c r="G55" i="9"/>
  <c r="EK55" i="9"/>
  <c r="DA55" i="9"/>
  <c r="BQ55" i="9"/>
  <c r="AG55" i="9"/>
  <c r="X55" i="9"/>
  <c r="CR55" i="9"/>
  <c r="DU27" i="6"/>
  <c r="W51" i="6"/>
  <c r="BG51" i="6"/>
  <c r="CQ51" i="6"/>
  <c r="EA51" i="6"/>
  <c r="DY27" i="6"/>
  <c r="BE27" i="6"/>
  <c r="EQ27" i="6"/>
  <c r="DG27" i="6"/>
  <c r="BW27" i="6"/>
  <c r="AM27" i="6"/>
  <c r="EZ27" i="6"/>
  <c r="EH27" i="6"/>
  <c r="DP27" i="6"/>
  <c r="CX27" i="6"/>
  <c r="CF27" i="6"/>
  <c r="BN27" i="6"/>
  <c r="AV27" i="6"/>
  <c r="AD27" i="6"/>
  <c r="L27" i="6"/>
  <c r="EL51" i="6"/>
  <c r="DT51" i="6"/>
  <c r="DB51" i="6"/>
  <c r="CJ51" i="6"/>
  <c r="BR51" i="6"/>
  <c r="AZ51" i="6"/>
  <c r="AH51" i="6"/>
  <c r="P51" i="6"/>
  <c r="K57" i="9"/>
  <c r="AU57" i="9"/>
  <c r="CE57" i="9"/>
  <c r="DO57" i="9"/>
  <c r="EY57" i="9"/>
  <c r="EZ57" i="9"/>
  <c r="EH57" i="9"/>
  <c r="DP57" i="9"/>
  <c r="CX57" i="9"/>
  <c r="CF57" i="9"/>
  <c r="BN57" i="9"/>
  <c r="AV57" i="9"/>
  <c r="AD57" i="9"/>
  <c r="L57" i="9"/>
  <c r="BY17" i="9"/>
  <c r="EV17" i="9"/>
  <c r="ES17" i="9"/>
  <c r="CN17" i="9"/>
  <c r="AC17" i="9"/>
  <c r="CS51" i="6"/>
  <c r="EV60" i="6"/>
  <c r="EN60" i="6"/>
  <c r="ED60" i="6"/>
  <c r="DV60" i="6"/>
  <c r="DL60" i="6"/>
  <c r="DD60" i="6"/>
  <c r="CT60" i="6"/>
  <c r="CL60" i="6"/>
  <c r="CB60" i="6"/>
  <c r="BT60" i="6"/>
  <c r="BJ60" i="6"/>
  <c r="BB60" i="6"/>
  <c r="AR60" i="6"/>
  <c r="AJ60" i="6"/>
  <c r="Z60" i="6"/>
  <c r="R60" i="6"/>
  <c r="J55" i="9"/>
  <c r="AT55" i="9"/>
  <c r="CD55" i="9"/>
  <c r="DN55" i="9"/>
  <c r="EX55" i="9"/>
  <c r="DS55" i="9"/>
  <c r="AY55" i="9"/>
  <c r="AJ55" i="9"/>
  <c r="DD55" i="9"/>
  <c r="BC55" i="9"/>
  <c r="EW55" i="9"/>
  <c r="DM55" i="9"/>
  <c r="CC55" i="9"/>
  <c r="AS55" i="9"/>
  <c r="I55" i="9"/>
  <c r="BX55" i="9"/>
  <c r="EJ55" i="9"/>
  <c r="AE55" i="9"/>
  <c r="BY27" i="6"/>
  <c r="K51" i="6"/>
  <c r="AU51" i="6"/>
  <c r="CE51" i="6"/>
  <c r="DO51" i="6"/>
  <c r="EY51" i="6"/>
  <c r="EW27" i="6"/>
  <c r="CC27" i="6"/>
  <c r="I27" i="6"/>
  <c r="DS27" i="6"/>
  <c r="CI27" i="6"/>
  <c r="AY27" i="6"/>
  <c r="O27" i="6"/>
  <c r="EN27" i="6"/>
  <c r="DV27" i="6"/>
  <c r="DD27" i="6"/>
  <c r="CL27" i="6"/>
  <c r="BT27" i="6"/>
  <c r="BB27" i="6"/>
  <c r="AJ27" i="6"/>
  <c r="R27" i="6"/>
  <c r="ER51" i="6"/>
  <c r="DZ51" i="6"/>
  <c r="DH51" i="6"/>
  <c r="CP51" i="6"/>
  <c r="BX51" i="6"/>
  <c r="BF51" i="6"/>
  <c r="AN51" i="6"/>
  <c r="V51" i="6"/>
  <c r="AI57" i="9"/>
  <c r="BS57" i="9"/>
  <c r="DC57" i="9"/>
  <c r="EM57" i="9"/>
  <c r="EN57" i="9"/>
  <c r="DV57" i="9"/>
  <c r="DD57" i="9"/>
  <c r="CL57" i="9"/>
  <c r="BT57" i="9"/>
  <c r="BB57" i="9"/>
  <c r="AJ57" i="9"/>
  <c r="R57" i="9"/>
  <c r="AA49" i="5"/>
  <c r="F49" i="5"/>
  <c r="CZ17" i="9"/>
  <c r="CW17" i="9"/>
  <c r="CA17" i="9"/>
  <c r="BK17" i="9"/>
  <c r="X49" i="5"/>
  <c r="EF16" i="7"/>
  <c r="AN16" i="7"/>
  <c r="BG15" i="7"/>
  <c r="EN14" i="7"/>
  <c r="F14" i="7"/>
  <c r="EU13" i="7"/>
  <c r="DW13" i="7"/>
  <c r="CA13" i="7"/>
  <c r="EJ12" i="7"/>
  <c r="DL12" i="7"/>
  <c r="AR12" i="7"/>
  <c r="N12" i="7"/>
  <c r="DY11" i="7"/>
  <c r="BK11" i="7"/>
  <c r="AY11" i="7"/>
  <c r="CD10" i="7"/>
  <c r="DX6" i="7"/>
  <c r="CT6" i="7"/>
  <c r="BM6" i="7"/>
  <c r="AS57" i="9"/>
  <c r="AS60" i="6"/>
  <c r="EC51" i="6"/>
  <c r="Y51" i="6"/>
  <c r="DA32" i="6"/>
  <c r="AY32" i="6"/>
  <c r="AL61" i="5"/>
  <c r="E61" i="5"/>
  <c r="U61" i="5"/>
  <c r="AJ61" i="5"/>
  <c r="G61" i="5"/>
  <c r="Q61" i="5"/>
  <c r="AD61" i="5"/>
  <c r="U51" i="5"/>
  <c r="M51" i="5"/>
  <c r="E32" i="16"/>
  <c r="J32" i="16"/>
  <c r="F47" i="9"/>
  <c r="I47" i="9"/>
  <c r="L47" i="9"/>
  <c r="O47" i="9"/>
  <c r="R47" i="9"/>
  <c r="U47" i="9"/>
  <c r="X47" i="9"/>
  <c r="AA47" i="9"/>
  <c r="AD47" i="9"/>
  <c r="AG47" i="9"/>
  <c r="AJ47" i="9"/>
  <c r="AM47" i="9"/>
  <c r="AP47" i="9"/>
  <c r="AS47" i="9"/>
  <c r="AV47" i="9"/>
  <c r="AY47" i="9"/>
  <c r="BB47" i="9"/>
  <c r="BE47" i="9"/>
  <c r="BH47" i="9"/>
  <c r="BK47" i="9"/>
  <c r="BN47" i="9"/>
  <c r="BQ47" i="9"/>
  <c r="BT47" i="9"/>
  <c r="BW47" i="9"/>
  <c r="BZ47" i="9"/>
  <c r="CC47" i="9"/>
  <c r="CF47" i="9"/>
  <c r="CI47" i="9"/>
  <c r="CL47" i="9"/>
  <c r="CO47" i="9"/>
  <c r="CR47" i="9"/>
  <c r="CU47" i="9"/>
  <c r="CX47" i="9"/>
  <c r="DA47" i="9"/>
  <c r="DD47" i="9"/>
  <c r="DG47" i="9"/>
  <c r="DJ47" i="9"/>
  <c r="DM47" i="9"/>
  <c r="DP47" i="9"/>
  <c r="DS47" i="9"/>
  <c r="DV47" i="9"/>
  <c r="DY47" i="9"/>
  <c r="EB47" i="9"/>
  <c r="EE47" i="9"/>
  <c r="EH47" i="9"/>
  <c r="EK47" i="9"/>
  <c r="EN47" i="9"/>
  <c r="EQ47" i="9"/>
  <c r="ET47" i="9"/>
  <c r="EW47" i="9"/>
  <c r="EZ47" i="9"/>
  <c r="H47" i="9"/>
  <c r="K47" i="9"/>
  <c r="N47" i="9"/>
  <c r="Q47" i="9"/>
  <c r="T47" i="9"/>
  <c r="W47" i="9"/>
  <c r="Z47" i="9"/>
  <c r="AC47" i="9"/>
  <c r="AF47" i="9"/>
  <c r="AI47" i="9"/>
  <c r="AL47" i="9"/>
  <c r="AO47" i="9"/>
  <c r="AR47" i="9"/>
  <c r="AU47" i="9"/>
  <c r="AX47" i="9"/>
  <c r="BA47" i="9"/>
  <c r="BD47" i="9"/>
  <c r="BG47" i="9"/>
  <c r="BJ47" i="9"/>
  <c r="BM47" i="9"/>
  <c r="BP47" i="9"/>
  <c r="BS47" i="9"/>
  <c r="BV47" i="9"/>
  <c r="BY47" i="9"/>
  <c r="CB47" i="9"/>
  <c r="CE47" i="9"/>
  <c r="CH47" i="9"/>
  <c r="CK47" i="9"/>
  <c r="CN47" i="9"/>
  <c r="CQ47" i="9"/>
  <c r="CT47" i="9"/>
  <c r="CW47" i="9"/>
  <c r="CZ47" i="9"/>
  <c r="DC47" i="9"/>
  <c r="DF47" i="9"/>
  <c r="DI47" i="9"/>
  <c r="DL47" i="9"/>
  <c r="DO47" i="9"/>
  <c r="DR47" i="9"/>
  <c r="DU47" i="9"/>
  <c r="DX47" i="9"/>
  <c r="EA47" i="9"/>
  <c r="ED47" i="9"/>
  <c r="EG47" i="9"/>
  <c r="EJ47" i="9"/>
  <c r="EM47" i="9"/>
  <c r="EP47" i="9"/>
  <c r="ES47" i="9"/>
  <c r="EV47" i="9"/>
  <c r="EY47" i="9"/>
  <c r="I45" i="6"/>
  <c r="U45" i="6"/>
  <c r="AG45" i="6"/>
  <c r="AS45" i="6"/>
  <c r="BE45" i="6"/>
  <c r="BQ45" i="6"/>
  <c r="CC45" i="6"/>
  <c r="CO45" i="6"/>
  <c r="DA45" i="6"/>
  <c r="DM45" i="6"/>
  <c r="DY45" i="6"/>
  <c r="EK45" i="6"/>
  <c r="EW45" i="6"/>
  <c r="Q45" i="6"/>
  <c r="AC45" i="6"/>
  <c r="AO45" i="6"/>
  <c r="BA45" i="6"/>
  <c r="BM45" i="6"/>
  <c r="BY45" i="6"/>
  <c r="CK45" i="6"/>
  <c r="CW45" i="6"/>
  <c r="DI45" i="6"/>
  <c r="DU45" i="6"/>
  <c r="EG45" i="6"/>
  <c r="ES45" i="6"/>
  <c r="U40" i="6"/>
  <c r="BQ40" i="6"/>
  <c r="DM40" i="6"/>
  <c r="BA40" i="6"/>
  <c r="CW40" i="6"/>
  <c r="ES40" i="6"/>
  <c r="AL21" i="5"/>
  <c r="N21" i="5"/>
  <c r="P21" i="5"/>
  <c r="G21" i="5"/>
  <c r="Z21" i="5"/>
  <c r="AI21" i="5"/>
  <c r="M21" i="5"/>
  <c r="AA21" i="5"/>
  <c r="Q21" i="5"/>
  <c r="AL22" i="5"/>
  <c r="AM22" i="5" s="1"/>
  <c r="AA22" i="5"/>
  <c r="AE22" i="5"/>
  <c r="AC22" i="5"/>
  <c r="O22" i="5"/>
  <c r="T22" i="5"/>
  <c r="AB22" i="5"/>
  <c r="AL50" i="5"/>
  <c r="AM50" i="5" s="1"/>
  <c r="E50" i="5"/>
  <c r="O50" i="5"/>
  <c r="R50" i="5"/>
  <c r="U50" i="5"/>
  <c r="Y50" i="5"/>
  <c r="AB50" i="5"/>
  <c r="AE50" i="5"/>
  <c r="AJ50" i="5"/>
  <c r="F50" i="5"/>
  <c r="N50" i="5"/>
  <c r="Q50" i="5"/>
  <c r="T50" i="5"/>
  <c r="X50" i="5"/>
  <c r="AA50" i="5"/>
  <c r="AD50" i="5"/>
  <c r="AI50" i="5"/>
  <c r="U47" i="5"/>
  <c r="M47" i="5"/>
  <c r="O38" i="5"/>
  <c r="E38" i="5"/>
  <c r="O36" i="5"/>
  <c r="U36" i="5" s="1"/>
  <c r="E36" i="5"/>
  <c r="E29" i="16"/>
  <c r="J29" i="16"/>
  <c r="F58" i="9"/>
  <c r="I58" i="9"/>
  <c r="L58" i="9"/>
  <c r="O58" i="9"/>
  <c r="R58" i="9"/>
  <c r="U58" i="9"/>
  <c r="X58" i="9"/>
  <c r="AA58" i="9"/>
  <c r="AD58" i="9"/>
  <c r="AG58" i="9"/>
  <c r="AJ58" i="9"/>
  <c r="AM58" i="9"/>
  <c r="AP58" i="9"/>
  <c r="AS58" i="9"/>
  <c r="AV58" i="9"/>
  <c r="AY58" i="9"/>
  <c r="BB58" i="9"/>
  <c r="BE58" i="9"/>
  <c r="BH58" i="9"/>
  <c r="BK58" i="9"/>
  <c r="BN58" i="9"/>
  <c r="BQ58" i="9"/>
  <c r="BT58" i="9"/>
  <c r="BW58" i="9"/>
  <c r="BZ58" i="9"/>
  <c r="CC58" i="9"/>
  <c r="CF58" i="9"/>
  <c r="CI58" i="9"/>
  <c r="CL58" i="9"/>
  <c r="CO58" i="9"/>
  <c r="CR58" i="9"/>
  <c r="CU58" i="9"/>
  <c r="CX58" i="9"/>
  <c r="DA58" i="9"/>
  <c r="DD58" i="9"/>
  <c r="DG58" i="9"/>
  <c r="DJ58" i="9"/>
  <c r="DM58" i="9"/>
  <c r="DP58" i="9"/>
  <c r="DS58" i="9"/>
  <c r="DV58" i="9"/>
  <c r="DY58" i="9"/>
  <c r="EB58" i="9"/>
  <c r="EE58" i="9"/>
  <c r="EH58" i="9"/>
  <c r="EK58" i="9"/>
  <c r="EN58" i="9"/>
  <c r="EQ58" i="9"/>
  <c r="ET58" i="9"/>
  <c r="EW58" i="9"/>
  <c r="EZ58" i="9"/>
  <c r="H58" i="9"/>
  <c r="K58" i="9"/>
  <c r="N58" i="9"/>
  <c r="Q58" i="9"/>
  <c r="T58" i="9"/>
  <c r="W58" i="9"/>
  <c r="Z58" i="9"/>
  <c r="AC58" i="9"/>
  <c r="AF58" i="9"/>
  <c r="AI58" i="9"/>
  <c r="AL58" i="9"/>
  <c r="AO58" i="9"/>
  <c r="AR58" i="9"/>
  <c r="AU58" i="9"/>
  <c r="AX58" i="9"/>
  <c r="BA58" i="9"/>
  <c r="BD58" i="9"/>
  <c r="BG58" i="9"/>
  <c r="BJ58" i="9"/>
  <c r="BM58" i="9"/>
  <c r="BP58" i="9"/>
  <c r="BS58" i="9"/>
  <c r="BV58" i="9"/>
  <c r="BY58" i="9"/>
  <c r="CB58" i="9"/>
  <c r="CE58" i="9"/>
  <c r="CH58" i="9"/>
  <c r="CK58" i="9"/>
  <c r="CN58" i="9"/>
  <c r="CQ58" i="9"/>
  <c r="CT58" i="9"/>
  <c r="CW58" i="9"/>
  <c r="CZ58" i="9"/>
  <c r="DC58" i="9"/>
  <c r="DF58" i="9"/>
  <c r="DI58" i="9"/>
  <c r="DL58" i="9"/>
  <c r="DO58" i="9"/>
  <c r="DR58" i="9"/>
  <c r="DU58" i="9"/>
  <c r="DX58" i="9"/>
  <c r="EA58" i="9"/>
  <c r="ED58" i="9"/>
  <c r="EG58" i="9"/>
  <c r="EJ58" i="9"/>
  <c r="EM58" i="9"/>
  <c r="EP58" i="9"/>
  <c r="ES58" i="9"/>
  <c r="EV58" i="9"/>
  <c r="EY58" i="9"/>
  <c r="I50" i="9"/>
  <c r="Q50" i="9"/>
  <c r="W50" i="9"/>
  <c r="AC50" i="9"/>
  <c r="AI50" i="9"/>
  <c r="AO50" i="9"/>
  <c r="AU50" i="9"/>
  <c r="BA50" i="9"/>
  <c r="BG50" i="9"/>
  <c r="BM50" i="9"/>
  <c r="BS50" i="9"/>
  <c r="BY50" i="9"/>
  <c r="CE50" i="9"/>
  <c r="CK50" i="9"/>
  <c r="CQ50" i="9"/>
  <c r="CW50" i="9"/>
  <c r="DC50" i="9"/>
  <c r="DI50" i="9"/>
  <c r="DO50" i="9"/>
  <c r="DU50" i="9"/>
  <c r="EA50" i="9"/>
  <c r="EG50" i="9"/>
  <c r="EM50" i="9"/>
  <c r="ES50" i="9"/>
  <c r="EY50" i="9"/>
  <c r="O50" i="9"/>
  <c r="U50" i="9"/>
  <c r="AA50" i="9"/>
  <c r="AG50" i="9"/>
  <c r="AM50" i="9"/>
  <c r="AS50" i="9"/>
  <c r="AY50" i="9"/>
  <c r="BE50" i="9"/>
  <c r="BK50" i="9"/>
  <c r="BQ50" i="9"/>
  <c r="BW50" i="9"/>
  <c r="CC50" i="9"/>
  <c r="CI50" i="9"/>
  <c r="CO50" i="9"/>
  <c r="CU50" i="9"/>
  <c r="DA50" i="9"/>
  <c r="DG50" i="9"/>
  <c r="DM50" i="9"/>
  <c r="DS50" i="9"/>
  <c r="DY50" i="9"/>
  <c r="EE50" i="9"/>
  <c r="EK50" i="9"/>
  <c r="EQ50" i="9"/>
  <c r="EW50" i="9"/>
  <c r="AI17" i="9"/>
  <c r="Z17" i="9"/>
  <c r="CO17" i="9"/>
  <c r="L17" i="9"/>
  <c r="K61" i="6"/>
  <c r="Q61" i="6"/>
  <c r="W61" i="6"/>
  <c r="AC61" i="6"/>
  <c r="AI61" i="6"/>
  <c r="AO61" i="6"/>
  <c r="AU61" i="6"/>
  <c r="BA61" i="6"/>
  <c r="BG61" i="6"/>
  <c r="BM61" i="6"/>
  <c r="BS61" i="6"/>
  <c r="BY61" i="6"/>
  <c r="CE61" i="6"/>
  <c r="CK61" i="6"/>
  <c r="CQ61" i="6"/>
  <c r="CW61" i="6"/>
  <c r="DC61" i="6"/>
  <c r="DI61" i="6"/>
  <c r="DO61" i="6"/>
  <c r="DU61" i="6"/>
  <c r="EA61" i="6"/>
  <c r="EG61" i="6"/>
  <c r="EM61" i="6"/>
  <c r="ES61" i="6"/>
  <c r="EY61" i="6"/>
  <c r="F61" i="6"/>
  <c r="I61" i="6"/>
  <c r="O61" i="6"/>
  <c r="U61" i="6"/>
  <c r="AA61" i="6"/>
  <c r="AG61" i="6"/>
  <c r="AM61" i="6"/>
  <c r="AS61" i="6"/>
  <c r="AY61" i="6"/>
  <c r="BE61" i="6"/>
  <c r="BK61" i="6"/>
  <c r="BQ61" i="6"/>
  <c r="BW61" i="6"/>
  <c r="CC61" i="6"/>
  <c r="CI61" i="6"/>
  <c r="CO61" i="6"/>
  <c r="CU61" i="6"/>
  <c r="DA61" i="6"/>
  <c r="DG61" i="6"/>
  <c r="DM61" i="6"/>
  <c r="DS61" i="6"/>
  <c r="DY61" i="6"/>
  <c r="EE61" i="6"/>
  <c r="EK61" i="6"/>
  <c r="EQ61" i="6"/>
  <c r="EW61" i="6"/>
  <c r="G56" i="6"/>
  <c r="M56" i="6"/>
  <c r="S56" i="6"/>
  <c r="Y56" i="6"/>
  <c r="AE56" i="6"/>
  <c r="AK56" i="6"/>
  <c r="AQ56" i="6"/>
  <c r="AW56" i="6"/>
  <c r="BC56" i="6"/>
  <c r="BI56" i="6"/>
  <c r="BO56" i="6"/>
  <c r="BU56" i="6"/>
  <c r="CA56" i="6"/>
  <c r="CG56" i="6"/>
  <c r="CM56" i="6"/>
  <c r="CS56" i="6"/>
  <c r="CY56" i="6"/>
  <c r="DE56" i="6"/>
  <c r="DK56" i="6"/>
  <c r="DQ56" i="6"/>
  <c r="DW56" i="6"/>
  <c r="EB56" i="6"/>
  <c r="EE56" i="6"/>
  <c r="EH56" i="6"/>
  <c r="EK56" i="6"/>
  <c r="EN56" i="6"/>
  <c r="EQ56" i="6"/>
  <c r="ET56" i="6"/>
  <c r="EW56" i="6"/>
  <c r="EZ56" i="6"/>
  <c r="K56" i="6"/>
  <c r="Q56" i="6"/>
  <c r="W56" i="6"/>
  <c r="AC56" i="6"/>
  <c r="AI56" i="6"/>
  <c r="AO56" i="6"/>
  <c r="AU56" i="6"/>
  <c r="BA56" i="6"/>
  <c r="BG56" i="6"/>
  <c r="BM56" i="6"/>
  <c r="BS56" i="6"/>
  <c r="BY56" i="6"/>
  <c r="CE56" i="6"/>
  <c r="CK56" i="6"/>
  <c r="CQ56" i="6"/>
  <c r="CW56" i="6"/>
  <c r="DC56" i="6"/>
  <c r="DI56" i="6"/>
  <c r="DO56" i="6"/>
  <c r="DU56" i="6"/>
  <c r="EA56" i="6"/>
  <c r="ED56" i="6"/>
  <c r="EG56" i="6"/>
  <c r="EJ56" i="6"/>
  <c r="EM56" i="6"/>
  <c r="EP56" i="6"/>
  <c r="ES56" i="6"/>
  <c r="EV56" i="6"/>
  <c r="EY56" i="6"/>
  <c r="U29" i="6"/>
  <c r="BM29" i="6"/>
  <c r="DI29" i="6"/>
  <c r="AK29" i="6"/>
  <c r="CS29" i="6"/>
  <c r="EO29" i="6"/>
  <c r="K24" i="6"/>
  <c r="Q24" i="6"/>
  <c r="W24" i="6"/>
  <c r="AC24" i="6"/>
  <c r="AI24" i="6"/>
  <c r="AO24" i="6"/>
  <c r="AU24" i="6"/>
  <c r="BA24" i="6"/>
  <c r="BG24" i="6"/>
  <c r="BM24" i="6"/>
  <c r="BS24" i="6"/>
  <c r="BY24" i="6"/>
  <c r="CE24" i="6"/>
  <c r="CK24" i="6"/>
  <c r="CO24" i="6"/>
  <c r="CR24" i="6"/>
  <c r="CU24" i="6"/>
  <c r="F24" i="9" s="1"/>
  <c r="CX24" i="6"/>
  <c r="DA24" i="6"/>
  <c r="DD24" i="6"/>
  <c r="DG24" i="6"/>
  <c r="DJ24" i="6"/>
  <c r="DM24" i="6"/>
  <c r="DP24" i="6"/>
  <c r="DS24" i="6"/>
  <c r="DV24" i="6"/>
  <c r="DY24" i="6"/>
  <c r="EB24" i="6"/>
  <c r="EE24" i="6"/>
  <c r="EH24" i="6"/>
  <c r="EK24" i="6"/>
  <c r="EN24" i="6"/>
  <c r="EQ24" i="6"/>
  <c r="ET24" i="6"/>
  <c r="EW24" i="6"/>
  <c r="EZ24" i="6"/>
  <c r="I24" i="6"/>
  <c r="O24" i="6"/>
  <c r="U24" i="6"/>
  <c r="AA24" i="6"/>
  <c r="AG24" i="6"/>
  <c r="AM24" i="6"/>
  <c r="AS24" i="6"/>
  <c r="AY24" i="6"/>
  <c r="BE24" i="6"/>
  <c r="BK24" i="6"/>
  <c r="BQ24" i="6"/>
  <c r="BW24" i="6"/>
  <c r="CC24" i="6"/>
  <c r="CI24" i="6"/>
  <c r="CN24" i="6"/>
  <c r="CQ24" i="6"/>
  <c r="CT24" i="6"/>
  <c r="CW24" i="6"/>
  <c r="CZ24" i="6"/>
  <c r="DC24" i="6"/>
  <c r="DF24" i="6"/>
  <c r="DI24" i="6"/>
  <c r="DL24" i="6"/>
  <c r="DO24" i="6"/>
  <c r="DR24" i="6"/>
  <c r="DU24" i="6"/>
  <c r="DX24" i="6"/>
  <c r="EA24" i="6"/>
  <c r="ED24" i="6"/>
  <c r="EG24" i="6"/>
  <c r="EJ24" i="6"/>
  <c r="EM24" i="6"/>
  <c r="EP24" i="6"/>
  <c r="ES24" i="6"/>
  <c r="EV24" i="6"/>
  <c r="EY24" i="6"/>
  <c r="H33" i="5"/>
  <c r="AX33" i="16" s="1"/>
  <c r="DR17" i="16"/>
  <c r="EW54" i="9"/>
  <c r="EQ54" i="9"/>
  <c r="EK54" i="9"/>
  <c r="EE54" i="9"/>
  <c r="DY54" i="9"/>
  <c r="DS54" i="9"/>
  <c r="DM54" i="9"/>
  <c r="DG54" i="9"/>
  <c r="DA54" i="9"/>
  <c r="CU54" i="9"/>
  <c r="CM54" i="9"/>
  <c r="CG54" i="9"/>
  <c r="CA54" i="9"/>
  <c r="BU54" i="9"/>
  <c r="BO54" i="9"/>
  <c r="BI54" i="9"/>
  <c r="BC54" i="9"/>
  <c r="AW54" i="9"/>
  <c r="AQ54" i="9"/>
  <c r="AK54" i="9"/>
  <c r="AE54" i="9"/>
  <c r="Y54" i="9"/>
  <c r="S54" i="9"/>
  <c r="M54" i="9"/>
  <c r="G54" i="9"/>
  <c r="EV54" i="9"/>
  <c r="EP54" i="9"/>
  <c r="EJ54" i="9"/>
  <c r="ED54" i="9"/>
  <c r="DX54" i="9"/>
  <c r="DR54" i="9"/>
  <c r="DL54" i="9"/>
  <c r="DF54" i="9"/>
  <c r="CZ54" i="9"/>
  <c r="CT54" i="9"/>
  <c r="CL54" i="9"/>
  <c r="CF54" i="9"/>
  <c r="BZ54" i="9"/>
  <c r="BT54" i="9"/>
  <c r="BN54" i="9"/>
  <c r="BH54" i="9"/>
  <c r="BB54" i="9"/>
  <c r="AV54" i="9"/>
  <c r="AP54" i="9"/>
  <c r="AJ54" i="9"/>
  <c r="AD54" i="9"/>
  <c r="X54" i="9"/>
  <c r="R54" i="9"/>
  <c r="L54" i="9"/>
  <c r="AM17" i="9"/>
  <c r="T33" i="5"/>
  <c r="O45" i="6"/>
  <c r="AA45" i="6"/>
  <c r="AM45" i="6"/>
  <c r="AY45" i="6"/>
  <c r="BK45" i="6"/>
  <c r="BW45" i="6"/>
  <c r="CI45" i="6"/>
  <c r="CU45" i="6"/>
  <c r="DG45" i="6"/>
  <c r="DS45" i="6"/>
  <c r="EE45" i="6"/>
  <c r="EQ45" i="6"/>
  <c r="EV45" i="6"/>
  <c r="EP45" i="6"/>
  <c r="EJ45" i="6"/>
  <c r="ED45" i="6"/>
  <c r="DX45" i="6"/>
  <c r="DR45" i="6"/>
  <c r="DL45" i="6"/>
  <c r="DF45" i="6"/>
  <c r="CZ45" i="6"/>
  <c r="CT45" i="6"/>
  <c r="CN45" i="6"/>
  <c r="CH45" i="6"/>
  <c r="CB45" i="6"/>
  <c r="BV45" i="6"/>
  <c r="BP45" i="6"/>
  <c r="BJ45" i="6"/>
  <c r="BD45" i="6"/>
  <c r="AX45" i="6"/>
  <c r="AR45" i="6"/>
  <c r="AL45" i="6"/>
  <c r="AF45" i="6"/>
  <c r="Z45" i="6"/>
  <c r="T45" i="6"/>
  <c r="N45" i="6"/>
  <c r="H45" i="6"/>
  <c r="AE51" i="5"/>
  <c r="Y51" i="5"/>
  <c r="R51" i="5"/>
  <c r="L51" i="5"/>
  <c r="AC61" i="5"/>
  <c r="W61" i="5"/>
  <c r="P61" i="5"/>
  <c r="H61" i="5"/>
  <c r="AX61" i="16" s="1"/>
  <c r="O51" i="5"/>
  <c r="AB51" i="5"/>
  <c r="S61" i="5"/>
  <c r="AF61" i="5"/>
  <c r="BH17" i="9"/>
  <c r="BP17" i="9"/>
  <c r="EN17" i="9"/>
  <c r="DP17" i="9"/>
  <c r="CR17" i="9"/>
  <c r="EK17" i="9"/>
  <c r="DM17" i="9"/>
  <c r="CQ17" i="9"/>
  <c r="AP17" i="9"/>
  <c r="AY17" i="9"/>
  <c r="X17" i="9"/>
  <c r="M61" i="5"/>
  <c r="AD51" i="5"/>
  <c r="FA47" i="9"/>
  <c r="ER47" i="9"/>
  <c r="EI47" i="9"/>
  <c r="DZ47" i="9"/>
  <c r="DQ47" i="9"/>
  <c r="DH47" i="9"/>
  <c r="CY47" i="9"/>
  <c r="CP47" i="9"/>
  <c r="CG47" i="9"/>
  <c r="BX47" i="9"/>
  <c r="BO47" i="9"/>
  <c r="BF47" i="9"/>
  <c r="AW47" i="9"/>
  <c r="AN47" i="9"/>
  <c r="AE47" i="9"/>
  <c r="V47" i="9"/>
  <c r="M47" i="9"/>
  <c r="EO45" i="6"/>
  <c r="DE45" i="6"/>
  <c r="BU45" i="6"/>
  <c r="AK45" i="6"/>
  <c r="EC40" i="6"/>
  <c r="DF16" i="7"/>
  <c r="CQ16" i="7"/>
  <c r="CH16" i="7"/>
  <c r="CB16" i="7"/>
  <c r="BP16" i="7"/>
  <c r="BG16" i="7"/>
  <c r="AX16" i="7"/>
  <c r="AF16" i="7"/>
  <c r="AC16" i="7"/>
  <c r="Z16" i="7"/>
  <c r="DV15" i="7"/>
  <c r="DS15" i="7"/>
  <c r="CX15" i="7"/>
  <c r="CO15" i="7"/>
  <c r="CF15" i="7"/>
  <c r="CC15" i="7"/>
  <c r="BW15" i="7"/>
  <c r="BE15" i="7"/>
  <c r="O15" i="7"/>
  <c r="EI14" i="7"/>
  <c r="EF14" i="7"/>
  <c r="DK14" i="7"/>
  <c r="DB14" i="7"/>
  <c r="CM14" i="7"/>
  <c r="CG14" i="7"/>
  <c r="BC14" i="7"/>
  <c r="DO13" i="7"/>
  <c r="CQ13" i="7"/>
  <c r="CE13" i="7"/>
  <c r="BY13" i="7"/>
  <c r="BV13" i="7"/>
  <c r="AU13" i="7"/>
  <c r="AR13" i="7"/>
  <c r="N13" i="7"/>
  <c r="EN12" i="7"/>
  <c r="DM12" i="7"/>
  <c r="CO12" i="7"/>
  <c r="CI12" i="7"/>
  <c r="BT12" i="7"/>
  <c r="BH12" i="7"/>
  <c r="BB12" i="7"/>
  <c r="AS12" i="7"/>
  <c r="AP12" i="7"/>
  <c r="X12" i="7"/>
  <c r="L12" i="7"/>
  <c r="EU11" i="7"/>
  <c r="DZ11" i="7"/>
  <c r="DB11" i="7"/>
  <c r="CS11" i="7"/>
  <c r="CM11" i="7"/>
  <c r="CD11" i="7"/>
  <c r="BX11" i="7"/>
  <c r="BO11" i="7"/>
  <c r="BL11" i="7"/>
  <c r="BC11" i="7"/>
  <c r="AZ11" i="7"/>
  <c r="V11" i="7"/>
  <c r="DF10" i="7"/>
  <c r="CK10" i="7"/>
  <c r="BY10" i="7"/>
  <c r="BJ10" i="7"/>
  <c r="BG10" i="7"/>
  <c r="BA10" i="7"/>
  <c r="AF10" i="7"/>
  <c r="W10" i="7"/>
  <c r="ET9" i="7"/>
  <c r="EN9" i="7"/>
  <c r="EK9" i="7"/>
  <c r="EB9" i="7"/>
  <c r="DY9" i="7"/>
  <c r="DS9" i="7"/>
  <c r="DA9" i="7"/>
  <c r="CO9" i="7"/>
  <c r="BW9" i="7"/>
  <c r="BQ9" i="7"/>
  <c r="BE9" i="7"/>
  <c r="AY9" i="7"/>
  <c r="AS9" i="7"/>
  <c r="AM9" i="7"/>
  <c r="AG9" i="7"/>
  <c r="AA9" i="7"/>
  <c r="X9" i="7"/>
  <c r="U9" i="7"/>
  <c r="R9" i="7"/>
  <c r="O9" i="7"/>
  <c r="F9" i="7"/>
  <c r="FA8" i="7"/>
  <c r="EU8" i="7"/>
  <c r="EL8" i="7"/>
  <c r="EI8" i="7"/>
  <c r="EC8" i="7"/>
  <c r="DZ8" i="7"/>
  <c r="CP8" i="7"/>
  <c r="BX8" i="7"/>
  <c r="AT8" i="7"/>
  <c r="AE8" i="7"/>
  <c r="V8" i="7"/>
  <c r="M8" i="7"/>
  <c r="ES8" i="7"/>
  <c r="EG8" i="7"/>
  <c r="ED8" i="7"/>
  <c r="EA8" i="7"/>
  <c r="DU8" i="7"/>
  <c r="DR8" i="7"/>
  <c r="DO8" i="7"/>
  <c r="DI8" i="7"/>
  <c r="CK8" i="7"/>
  <c r="CE8" i="7"/>
  <c r="CB8" i="7"/>
  <c r="BY8" i="7"/>
  <c r="BS8" i="7"/>
  <c r="BP8" i="7"/>
  <c r="BJ8" i="7"/>
  <c r="BG8" i="7"/>
  <c r="BD8" i="7"/>
  <c r="AO8" i="7"/>
  <c r="AC8" i="7"/>
  <c r="W8" i="7"/>
  <c r="Q8" i="7"/>
  <c r="K8" i="7"/>
  <c r="H8" i="7"/>
  <c r="EQ7" i="7"/>
  <c r="DJ7" i="7"/>
  <c r="DA7" i="7"/>
  <c r="CX7" i="7"/>
  <c r="CR7" i="7"/>
  <c r="CL7" i="7"/>
  <c r="CI7" i="7"/>
  <c r="BZ7" i="7"/>
  <c r="BQ7" i="7"/>
  <c r="BN7" i="7"/>
  <c r="BH7" i="7"/>
  <c r="BB7" i="7"/>
  <c r="AM7" i="7"/>
  <c r="AJ7" i="7"/>
  <c r="AG7" i="7"/>
  <c r="X7" i="7"/>
  <c r="O7" i="7"/>
  <c r="F7" i="7"/>
  <c r="DZ7" i="7"/>
  <c r="DQ7" i="7"/>
  <c r="DH7" i="7"/>
  <c r="DE7" i="7"/>
  <c r="CY7" i="7"/>
  <c r="CV7" i="7"/>
  <c r="CS7" i="7"/>
  <c r="CA7" i="7"/>
  <c r="BU7" i="7"/>
  <c r="BO7" i="7"/>
  <c r="BF7" i="7"/>
  <c r="BC7" i="7"/>
  <c r="AW7" i="7"/>
  <c r="Y7" i="7"/>
  <c r="S7" i="7"/>
  <c r="EY6" i="7"/>
  <c r="EM6" i="7"/>
  <c r="ED6" i="7"/>
  <c r="DU6" i="7"/>
  <c r="DO6" i="7"/>
  <c r="DL6" i="7"/>
  <c r="DI6" i="7"/>
  <c r="CE6" i="7"/>
  <c r="BG6" i="7"/>
  <c r="BD6" i="7"/>
  <c r="AO6" i="7"/>
  <c r="K6" i="7"/>
  <c r="H6" i="7"/>
  <c r="EN6" i="7"/>
  <c r="EK6" i="7"/>
  <c r="DV6" i="7"/>
  <c r="DS6" i="7"/>
  <c r="CU6" i="7"/>
  <c r="CI6" i="7"/>
  <c r="CC6" i="7"/>
  <c r="BK6" i="7"/>
  <c r="BH6" i="7"/>
  <c r="BB6" i="7"/>
  <c r="AY6" i="7"/>
  <c r="AP6" i="7"/>
  <c r="AM6" i="7"/>
  <c r="U6" i="7"/>
  <c r="O6" i="7"/>
  <c r="L6" i="7"/>
  <c r="AK33" i="6"/>
  <c r="AV15" i="7"/>
  <c r="AF58" i="5"/>
  <c r="AC58" i="5"/>
  <c r="Z58" i="5"/>
  <c r="W58" i="5"/>
  <c r="S58" i="5"/>
  <c r="P58" i="5"/>
  <c r="M58" i="5"/>
  <c r="H58" i="5"/>
  <c r="AX58" i="16" s="1"/>
  <c r="E58" i="5"/>
  <c r="AD57" i="5"/>
  <c r="Q57" i="5"/>
  <c r="G57" i="5"/>
  <c r="G55" i="5"/>
  <c r="O54" i="5"/>
  <c r="W52" i="5"/>
  <c r="AF48" i="5"/>
  <c r="S48" i="5"/>
  <c r="J59" i="16"/>
  <c r="K35" i="16"/>
  <c r="AI35" i="5" s="1"/>
  <c r="J34" i="16"/>
  <c r="K32" i="16"/>
  <c r="AI32" i="5" s="1"/>
  <c r="J31" i="16"/>
  <c r="K29" i="16"/>
  <c r="AI29" i="5" s="1"/>
  <c r="EN16" i="7"/>
  <c r="DP16" i="7"/>
  <c r="CR16" i="7"/>
  <c r="L16" i="7"/>
  <c r="EU15" i="7"/>
  <c r="DE15" i="7"/>
  <c r="DR14" i="7"/>
  <c r="CT14" i="7"/>
  <c r="CB14" i="7"/>
  <c r="BP14" i="7"/>
  <c r="Z14" i="7"/>
  <c r="DG13" i="7"/>
  <c r="AY13" i="7"/>
  <c r="O13" i="7"/>
  <c r="AT12" i="7"/>
  <c r="AC11" i="7"/>
  <c r="EN10" i="7"/>
  <c r="BH10" i="7"/>
  <c r="CI8" i="7"/>
  <c r="CF8" i="7"/>
  <c r="BZ8" i="7"/>
  <c r="EU38" i="6"/>
  <c r="DW38" i="6"/>
  <c r="CY38" i="6"/>
  <c r="CW37" i="6"/>
  <c r="BQ36" i="6"/>
  <c r="ES34" i="6"/>
  <c r="DU34" i="6"/>
  <c r="CW34" i="6"/>
  <c r="BY34" i="6"/>
  <c r="BA34" i="6"/>
  <c r="ES31" i="6"/>
  <c r="CW31" i="6"/>
  <c r="ES28" i="6"/>
  <c r="EG28" i="6"/>
  <c r="DU28" i="6"/>
  <c r="DI28" i="6"/>
  <c r="CW28" i="6"/>
  <c r="CK28" i="6"/>
  <c r="BY28" i="6"/>
  <c r="BM28" i="6"/>
  <c r="BA28" i="6"/>
  <c r="AO28" i="6"/>
  <c r="AC28" i="6"/>
  <c r="G28" i="6"/>
  <c r="EU26" i="6"/>
  <c r="DW26" i="6"/>
  <c r="CY26" i="6"/>
  <c r="CA26" i="6"/>
  <c r="G26" i="6"/>
  <c r="BA25" i="6"/>
  <c r="AN12" i="16"/>
  <c r="AN15" i="16"/>
  <c r="AN14" i="16"/>
  <c r="AN8" i="16"/>
  <c r="AN16" i="16"/>
  <c r="AN6" i="16"/>
  <c r="AN13" i="16"/>
  <c r="AN10" i="16"/>
  <c r="DH8" i="7"/>
  <c r="AZ8" i="7"/>
  <c r="AH8" i="7"/>
  <c r="U23" i="6"/>
  <c r="DM23" i="6"/>
  <c r="G36" i="16"/>
  <c r="G35" i="16"/>
  <c r="G34" i="16"/>
  <c r="G33" i="16"/>
  <c r="G32" i="16"/>
  <c r="G31" i="16"/>
  <c r="G30" i="16"/>
  <c r="G29" i="16"/>
  <c r="F24" i="6"/>
  <c r="G24" i="6"/>
  <c r="J24" i="6"/>
  <c r="L24" i="6"/>
  <c r="N24" i="6"/>
  <c r="P24" i="6"/>
  <c r="R24" i="6"/>
  <c r="T24" i="6"/>
  <c r="V24" i="6"/>
  <c r="X24" i="6"/>
  <c r="Z24" i="6"/>
  <c r="AB24" i="6"/>
  <c r="AD24" i="6"/>
  <c r="AF24" i="6"/>
  <c r="AH24" i="6"/>
  <c r="AJ24" i="6"/>
  <c r="AL24" i="6"/>
  <c r="AN24" i="6"/>
  <c r="AP24" i="6"/>
  <c r="AR24" i="6"/>
  <c r="AT24" i="6"/>
  <c r="AV24" i="6"/>
  <c r="AX24" i="6"/>
  <c r="AZ24" i="6"/>
  <c r="BB24" i="6"/>
  <c r="BD24" i="6"/>
  <c r="BF24" i="6"/>
  <c r="BH24" i="6"/>
  <c r="BJ24" i="6"/>
  <c r="BL24" i="6"/>
  <c r="BN24" i="6"/>
  <c r="BP24" i="6"/>
  <c r="BR24" i="6"/>
  <c r="BT24" i="6"/>
  <c r="BV24" i="6"/>
  <c r="BX24" i="6"/>
  <c r="BZ24" i="6"/>
  <c r="CB24" i="6"/>
  <c r="CD24" i="6"/>
  <c r="CF24" i="6"/>
  <c r="CH24" i="6"/>
  <c r="CJ24" i="6"/>
  <c r="CL24" i="6"/>
  <c r="CW33" i="6"/>
  <c r="EY28" i="6"/>
  <c r="EU28" i="6"/>
  <c r="EQ28" i="6"/>
  <c r="EM28" i="6"/>
  <c r="EI28" i="6"/>
  <c r="EE28" i="6"/>
  <c r="EA28" i="6"/>
  <c r="DW28" i="6"/>
  <c r="DS28" i="6"/>
  <c r="DO28" i="6"/>
  <c r="DK28" i="6"/>
  <c r="DG28" i="6"/>
  <c r="DC28" i="6"/>
  <c r="CY28" i="6"/>
  <c r="CU28" i="6"/>
  <c r="F28" i="9" s="1"/>
  <c r="CQ28" i="6"/>
  <c r="CM28" i="6"/>
  <c r="CI28" i="6"/>
  <c r="CE28" i="6"/>
  <c r="CA28" i="6"/>
  <c r="BW28" i="6"/>
  <c r="BS28" i="6"/>
  <c r="BO28" i="6"/>
  <c r="BK28" i="6"/>
  <c r="BG28" i="6"/>
  <c r="BC28" i="6"/>
  <c r="AY28" i="6"/>
  <c r="AU28" i="6"/>
  <c r="AQ28" i="6"/>
  <c r="AM28" i="6"/>
  <c r="AI28" i="6"/>
  <c r="AE28" i="6"/>
  <c r="AA28" i="6"/>
  <c r="W28" i="6"/>
  <c r="S28" i="6"/>
  <c r="O28" i="6"/>
  <c r="K28" i="6"/>
  <c r="AE21" i="9"/>
  <c r="AH21" i="9"/>
  <c r="BM21" i="9"/>
  <c r="AB21" i="9"/>
  <c r="CB21" i="9"/>
  <c r="AQ21" i="9"/>
  <c r="AE17" i="9"/>
  <c r="AF17" i="9"/>
  <c r="BL17" i="9"/>
  <c r="AU21" i="9"/>
  <c r="CL21" i="9"/>
  <c r="BF21" i="9"/>
  <c r="Z21" i="9"/>
  <c r="I21" i="9"/>
  <c r="AO21" i="9"/>
  <c r="BU21" i="9"/>
  <c r="BX21" i="9"/>
  <c r="L21" i="9"/>
  <c r="CM21" i="9"/>
  <c r="AA21" i="9"/>
  <c r="AB17" i="9"/>
  <c r="AQ17" i="9"/>
  <c r="AJ17" i="9"/>
  <c r="N17" i="9"/>
  <c r="CB17" i="9"/>
  <c r="CM17" i="9"/>
  <c r="BB17" i="9"/>
  <c r="P17" i="9"/>
  <c r="F17" i="9"/>
  <c r="BJ17" i="9"/>
  <c r="Y17" i="9"/>
  <c r="BF17" i="9"/>
  <c r="BN17" i="9"/>
  <c r="CC17" i="9"/>
  <c r="BW17" i="9"/>
  <c r="AH17" i="9"/>
  <c r="AG17" i="9"/>
  <c r="W17" i="9"/>
  <c r="AO17" i="9"/>
  <c r="BA17" i="9"/>
  <c r="T17" i="9"/>
  <c r="BR17" i="9"/>
  <c r="V17" i="9"/>
  <c r="CP17" i="9"/>
  <c r="AR17" i="9"/>
  <c r="BX17" i="9"/>
  <c r="BS17" i="9"/>
  <c r="BO17" i="9"/>
  <c r="CF17" i="9"/>
  <c r="S17" i="9"/>
  <c r="BD17" i="9"/>
  <c r="CJ17" i="9"/>
  <c r="AN17" i="9"/>
  <c r="K21" i="9"/>
  <c r="P21" i="9"/>
  <c r="CC21" i="9"/>
  <c r="Q21" i="9"/>
  <c r="AX21" i="9"/>
  <c r="BK21" i="9"/>
  <c r="CU17" i="9"/>
  <c r="CY17" i="9"/>
  <c r="DC17" i="9"/>
  <c r="DG17" i="9"/>
  <c r="DK17" i="9"/>
  <c r="DO17" i="9"/>
  <c r="DS17" i="9"/>
  <c r="DW17" i="9"/>
  <c r="EA17" i="9"/>
  <c r="EE17" i="9"/>
  <c r="EI17" i="9"/>
  <c r="EM17" i="9"/>
  <c r="EQ17" i="9"/>
  <c r="EU17" i="9"/>
  <c r="EY17" i="9"/>
  <c r="CS21" i="9"/>
  <c r="CW21" i="9"/>
  <c r="CT17" i="9"/>
  <c r="CX17" i="9"/>
  <c r="DB17" i="9"/>
  <c r="DF17" i="9"/>
  <c r="DJ17" i="9"/>
  <c r="DN17" i="9"/>
  <c r="DR17" i="9"/>
  <c r="DV17" i="9"/>
  <c r="DZ17" i="9"/>
  <c r="ED17" i="9"/>
  <c r="EH17" i="9"/>
  <c r="EL17" i="9"/>
  <c r="EP17" i="9"/>
  <c r="ET17" i="9"/>
  <c r="EX17" i="9"/>
  <c r="CR21" i="9"/>
  <c r="CV21" i="9"/>
  <c r="CZ21" i="9"/>
  <c r="DD21" i="9"/>
  <c r="DH21" i="9"/>
  <c r="DL21" i="9"/>
  <c r="DP21" i="9"/>
  <c r="DT21" i="9"/>
  <c r="DX21" i="9"/>
  <c r="EB21" i="9"/>
  <c r="EF21" i="9"/>
  <c r="EJ21" i="9"/>
  <c r="EN21" i="9"/>
  <c r="ER21" i="9"/>
  <c r="EV21" i="9"/>
  <c r="EZ21" i="9"/>
  <c r="DE21" i="9"/>
  <c r="DM21" i="9"/>
  <c r="DU21" i="9"/>
  <c r="EC21" i="9"/>
  <c r="EK21" i="9"/>
  <c r="ES21" i="9"/>
  <c r="FA21" i="9"/>
  <c r="DC21" i="9"/>
  <c r="DK21" i="9"/>
  <c r="DS21" i="9"/>
  <c r="EA21" i="9"/>
  <c r="EI21" i="9"/>
  <c r="EQ21" i="9"/>
  <c r="EY21" i="9"/>
  <c r="BD21" i="9"/>
  <c r="BS21" i="9"/>
  <c r="AM21" i="9"/>
  <c r="G21" i="9"/>
  <c r="BZ21" i="9"/>
  <c r="BJ21" i="9"/>
  <c r="AT21" i="9"/>
  <c r="AD21" i="9"/>
  <c r="N21" i="9"/>
  <c r="U21" i="9"/>
  <c r="AK21" i="9"/>
  <c r="BA21" i="9"/>
  <c r="BQ21" i="9"/>
  <c r="CG21" i="9"/>
  <c r="CF21" i="9"/>
  <c r="AZ21" i="9"/>
  <c r="T21" i="9"/>
  <c r="AF21" i="9"/>
  <c r="H21" i="9"/>
  <c r="CE21" i="9"/>
  <c r="AY21" i="9"/>
  <c r="S21" i="9"/>
  <c r="X21" i="9"/>
  <c r="AG12" i="7"/>
  <c r="CF14" i="7"/>
  <c r="P11" i="7"/>
  <c r="K16" i="7"/>
  <c r="BA13" i="7"/>
  <c r="AK13" i="7"/>
  <c r="BT15" i="7"/>
  <c r="BD15" i="7"/>
  <c r="BS13" i="7"/>
  <c r="N15" i="7"/>
  <c r="EM10" i="7"/>
  <c r="EM11" i="7"/>
  <c r="EM12" i="7"/>
  <c r="EM13" i="7"/>
  <c r="EM14" i="7"/>
  <c r="EM15" i="7"/>
  <c r="EY15" i="7"/>
  <c r="EQ16" i="7"/>
  <c r="EY16" i="7"/>
  <c r="EQ17" i="7"/>
  <c r="EY17" i="7"/>
  <c r="FA17" i="7"/>
  <c r="ER10" i="7"/>
  <c r="EZ10" i="7"/>
  <c r="ER11" i="7"/>
  <c r="EZ11" i="7"/>
  <c r="ER12" i="7"/>
  <c r="EZ12" i="7"/>
  <c r="ER13" i="7"/>
  <c r="EZ13" i="7"/>
  <c r="ER14" i="7"/>
  <c r="EZ14" i="7"/>
  <c r="ER15" i="7"/>
  <c r="EZ15" i="7"/>
  <c r="ER16" i="7"/>
  <c r="EZ16" i="7"/>
  <c r="ER17" i="7"/>
  <c r="EZ17" i="7"/>
  <c r="Y13" i="7"/>
  <c r="BQ15" i="7"/>
  <c r="Q15" i="7"/>
  <c r="Z12" i="7"/>
  <c r="BQ12" i="7"/>
  <c r="AD14" i="7"/>
  <c r="CK11" i="7"/>
  <c r="X14" i="7"/>
  <c r="BX14" i="7"/>
  <c r="CH10" i="7"/>
  <c r="AW16" i="7"/>
  <c r="W11" i="7"/>
  <c r="CG12" i="7"/>
  <c r="BI16" i="7"/>
  <c r="BE16" i="7"/>
  <c r="BJ11" i="7"/>
  <c r="AX10" i="7"/>
  <c r="AR14" i="7"/>
  <c r="AM14" i="7"/>
  <c r="S14" i="7"/>
  <c r="K12" i="7"/>
  <c r="AR11" i="7"/>
  <c r="CO10" i="7"/>
  <c r="BO17" i="7"/>
  <c r="K10" i="7"/>
  <c r="Q10" i="7"/>
  <c r="J12" i="7"/>
  <c r="L11" i="7"/>
  <c r="AQ17" i="7"/>
  <c r="BK17" i="7"/>
  <c r="CN17" i="7"/>
  <c r="M16" i="7"/>
  <c r="BP15" i="7"/>
  <c r="AE15" i="7"/>
  <c r="AH13" i="7"/>
  <c r="AJ15" i="7"/>
  <c r="I15" i="7"/>
  <c r="CQ15" i="7"/>
  <c r="X15" i="7"/>
  <c r="CL13" i="7"/>
  <c r="AC13" i="7"/>
  <c r="CO13" i="7"/>
  <c r="BF13" i="7"/>
  <c r="AA13" i="7"/>
  <c r="BC10" i="7"/>
  <c r="I11" i="7"/>
  <c r="BB17" i="7"/>
  <c r="BW14" i="7"/>
  <c r="BQ11" i="7"/>
  <c r="T14" i="7"/>
  <c r="AP11" i="7"/>
  <c r="BG11" i="7"/>
  <c r="BJ16" i="7"/>
  <c r="CP14" i="7"/>
  <c r="CK16" i="7"/>
  <c r="CL16" i="7"/>
  <c r="BL14" i="7"/>
  <c r="AB14" i="7"/>
  <c r="BH13" i="7"/>
  <c r="ED17" i="7"/>
  <c r="DV17" i="7"/>
  <c r="DN17" i="7"/>
  <c r="DF17" i="7"/>
  <c r="CX17" i="7"/>
  <c r="EI16" i="7"/>
  <c r="EA16" i="7"/>
  <c r="DS16" i="7"/>
  <c r="DK16" i="7"/>
  <c r="CX16" i="7"/>
  <c r="EA15" i="7"/>
  <c r="DK15" i="7"/>
  <c r="CU15" i="7"/>
  <c r="DX14" i="7"/>
  <c r="DH14" i="7"/>
  <c r="CT10" i="7"/>
  <c r="DB10" i="7"/>
  <c r="DJ10" i="7"/>
  <c r="DR10" i="7"/>
  <c r="DZ10" i="7"/>
  <c r="EH10" i="7"/>
  <c r="CW11" i="7"/>
  <c r="DE11" i="7"/>
  <c r="DM11" i="7"/>
  <c r="DU11" i="7"/>
  <c r="EC11" i="7"/>
  <c r="CR12" i="7"/>
  <c r="CZ12" i="7"/>
  <c r="DH12" i="7"/>
  <c r="DP12" i="7"/>
  <c r="DX12" i="7"/>
  <c r="ED12" i="7"/>
  <c r="EH12" i="7"/>
  <c r="CS13" i="7"/>
  <c r="CW13" i="7"/>
  <c r="DA13" i="7"/>
  <c r="DE13" i="7"/>
  <c r="DI13" i="7"/>
  <c r="DM13" i="7"/>
  <c r="DQ13" i="7"/>
  <c r="DU13" i="7"/>
  <c r="DY13" i="7"/>
  <c r="EC13" i="7"/>
  <c r="EG13" i="7"/>
  <c r="CR14" i="7"/>
  <c r="CS10" i="7"/>
  <c r="CW10" i="7"/>
  <c r="DA10" i="7"/>
  <c r="DE10" i="7"/>
  <c r="DI10" i="7"/>
  <c r="DM10" i="7"/>
  <c r="DQ10" i="7"/>
  <c r="DU10" i="7"/>
  <c r="DY10" i="7"/>
  <c r="EC10" i="7"/>
  <c r="EG10" i="7"/>
  <c r="CR11" i="7"/>
  <c r="CV11" i="7"/>
  <c r="CZ11" i="7"/>
  <c r="DD11" i="7"/>
  <c r="DH11" i="7"/>
  <c r="DL11" i="7"/>
  <c r="DP11" i="7"/>
  <c r="DT11" i="7"/>
  <c r="DX11" i="7"/>
  <c r="EB11" i="7"/>
  <c r="EF11" i="7"/>
  <c r="EJ11" i="7"/>
  <c r="CU12" i="7"/>
  <c r="CY12" i="7"/>
  <c r="DC12" i="7"/>
  <c r="DG12" i="7"/>
  <c r="DK12" i="7"/>
  <c r="DO12" i="7"/>
  <c r="DS12" i="7"/>
  <c r="DW12" i="7"/>
  <c r="EA12" i="7"/>
  <c r="EE12" i="7"/>
  <c r="EI12" i="7"/>
  <c r="CT13" i="7"/>
  <c r="CX13" i="7"/>
  <c r="DB13" i="7"/>
  <c r="DF13" i="7"/>
  <c r="DJ13" i="7"/>
  <c r="DN13" i="7"/>
  <c r="DR13" i="7"/>
  <c r="DV13" i="7"/>
  <c r="DZ13" i="7"/>
  <c r="ED13" i="7"/>
  <c r="EH13" i="7"/>
  <c r="CS14" i="7"/>
  <c r="CW14" i="7"/>
  <c r="DA14" i="7"/>
  <c r="DE14" i="7"/>
  <c r="DI14" i="7"/>
  <c r="DM14" i="7"/>
  <c r="DQ14" i="7"/>
  <c r="DU14" i="7"/>
  <c r="DY14" i="7"/>
  <c r="EC14" i="7"/>
  <c r="EG14" i="7"/>
  <c r="CR15" i="7"/>
  <c r="CV15" i="7"/>
  <c r="CZ15" i="7"/>
  <c r="DD15" i="7"/>
  <c r="DH15" i="7"/>
  <c r="DL15" i="7"/>
  <c r="DP15" i="7"/>
  <c r="DT15" i="7"/>
  <c r="DX15" i="7"/>
  <c r="EB15" i="7"/>
  <c r="EF15" i="7"/>
  <c r="EJ15" i="7"/>
  <c r="CU16" i="7"/>
  <c r="CY16" i="7"/>
  <c r="DC16" i="7"/>
  <c r="DG16" i="7"/>
  <c r="EG17" i="7"/>
  <c r="EC17" i="7"/>
  <c r="DY17" i="7"/>
  <c r="DU17" i="7"/>
  <c r="DQ17" i="7"/>
  <c r="DM17" i="7"/>
  <c r="DI17" i="7"/>
  <c r="DE17" i="7"/>
  <c r="DA17" i="7"/>
  <c r="CW17" i="7"/>
  <c r="CS17" i="7"/>
  <c r="EH16" i="7"/>
  <c r="ED16" i="7"/>
  <c r="DZ16" i="7"/>
  <c r="DV16" i="7"/>
  <c r="DR16" i="7"/>
  <c r="DN16" i="7"/>
  <c r="DJ16" i="7"/>
  <c r="DD16" i="7"/>
  <c r="CV16" i="7"/>
  <c r="EG15" i="7"/>
  <c r="DY15" i="7"/>
  <c r="DQ15" i="7"/>
  <c r="DI15" i="7"/>
  <c r="DA15" i="7"/>
  <c r="CS15" i="7"/>
  <c r="ED14" i="7"/>
  <c r="DV14" i="7"/>
  <c r="DN14" i="7"/>
  <c r="DF14" i="7"/>
  <c r="CX14" i="7"/>
  <c r="M11" i="7"/>
  <c r="G16" i="7"/>
  <c r="M10" i="7"/>
  <c r="R17" i="7"/>
  <c r="P14" i="7"/>
  <c r="AI10" i="7"/>
  <c r="AJ10" i="7"/>
  <c r="AL14" i="7"/>
  <c r="AM11" i="7"/>
  <c r="AN12" i="7"/>
  <c r="AO10" i="7"/>
  <c r="AO16" i="7"/>
  <c r="AQ10" i="7"/>
  <c r="AT17" i="7"/>
  <c r="AT14" i="7"/>
  <c r="AV12" i="7"/>
  <c r="AX12" i="7"/>
  <c r="AZ10" i="7"/>
  <c r="BB10" i="7"/>
  <c r="BD17" i="7"/>
  <c r="BH17" i="7"/>
  <c r="S12" i="7"/>
  <c r="U17" i="7"/>
  <c r="O10" i="7"/>
  <c r="BD12" i="7"/>
  <c r="BI11" i="7"/>
  <c r="BR17" i="7"/>
  <c r="AS10" i="7"/>
  <c r="BJ12" i="7"/>
  <c r="BK14" i="7"/>
  <c r="CC11" i="7"/>
  <c r="CE17" i="7"/>
  <c r="CG16" i="7"/>
  <c r="CJ12" i="7"/>
  <c r="CQ17" i="7"/>
  <c r="BQ14" i="7"/>
  <c r="V10" i="7"/>
  <c r="AK12" i="7"/>
  <c r="AB11" i="7"/>
  <c r="AP16" i="7"/>
  <c r="AS16" i="7"/>
  <c r="BA14" i="7"/>
  <c r="BT14" i="7"/>
  <c r="CE10" i="7"/>
  <c r="CJ16" i="7"/>
  <c r="BO12" i="7"/>
  <c r="BM16" i="7"/>
  <c r="BV16" i="7"/>
  <c r="CA14" i="7"/>
  <c r="CK12" i="7"/>
  <c r="CN12" i="7"/>
  <c r="AE11" i="7"/>
  <c r="AA17" i="7"/>
  <c r="AC14" i="7"/>
  <c r="CE16" i="7"/>
  <c r="BA11" i="7"/>
  <c r="Y14" i="7"/>
  <c r="Y10" i="7"/>
  <c r="BX16" i="7"/>
  <c r="BE14" i="7"/>
  <c r="AU12" i="7"/>
  <c r="CF12" i="7"/>
  <c r="CC12" i="7"/>
  <c r="BL12" i="7"/>
  <c r="BA12" i="7"/>
  <c r="AH12" i="7"/>
  <c r="AD12" i="7"/>
  <c r="Y12" i="7"/>
  <c r="R12" i="7"/>
  <c r="M14" i="7"/>
  <c r="AH15" i="7"/>
  <c r="BQ13" i="7"/>
  <c r="AL15" i="7"/>
  <c r="AY15" i="7"/>
  <c r="CL15" i="7"/>
  <c r="BR15" i="7"/>
  <c r="CH15" i="7"/>
  <c r="T13" i="7"/>
  <c r="AT13" i="7"/>
  <c r="CJ13" i="7"/>
  <c r="AS13" i="7"/>
  <c r="K13" i="7"/>
  <c r="BM13" i="7"/>
  <c r="X13" i="7"/>
  <c r="AF13" i="7"/>
  <c r="BJ13" i="7"/>
  <c r="BW13" i="7"/>
  <c r="M13" i="7"/>
  <c r="AO13" i="7"/>
  <c r="CB15" i="7"/>
  <c r="P15" i="7"/>
  <c r="AP15" i="7"/>
  <c r="BL15" i="7"/>
  <c r="AM15" i="7"/>
  <c r="BA15" i="7"/>
  <c r="AC15" i="7"/>
  <c r="BL13" i="7"/>
  <c r="AD13" i="7"/>
  <c r="CJ15" i="7"/>
  <c r="AR15" i="7"/>
  <c r="AT15" i="7"/>
  <c r="F11" i="7"/>
  <c r="BN15" i="7"/>
  <c r="G12" i="7"/>
  <c r="H11" i="7"/>
  <c r="L14" i="7"/>
  <c r="N10" i="7"/>
  <c r="T12" i="7"/>
  <c r="W12" i="7"/>
  <c r="Y11" i="7"/>
  <c r="AA16" i="7"/>
  <c r="AD16" i="7"/>
  <c r="AE14" i="7"/>
  <c r="AI16" i="7"/>
  <c r="AU16" i="7"/>
  <c r="BC16" i="7"/>
  <c r="BG14" i="7"/>
  <c r="E7" i="16"/>
  <c r="AN7" i="16"/>
  <c r="J21" i="16"/>
  <c r="DZ17" i="16"/>
  <c r="DJ17" i="16"/>
  <c r="BD17" i="16"/>
  <c r="EA17" i="16"/>
  <c r="AL56" i="5"/>
  <c r="F56" i="5"/>
  <c r="H56" i="5"/>
  <c r="AX56" i="16" s="1"/>
  <c r="L56" i="5"/>
  <c r="N56" i="5"/>
  <c r="P56" i="5"/>
  <c r="R56" i="5"/>
  <c r="T56" i="5"/>
  <c r="W56" i="5"/>
  <c r="Y56" i="5"/>
  <c r="AA56" i="5"/>
  <c r="AC56" i="5"/>
  <c r="AE56" i="5"/>
  <c r="AI56" i="5"/>
  <c r="AL53" i="5"/>
  <c r="AM53" i="5" s="1"/>
  <c r="G53" i="5"/>
  <c r="E53" i="5"/>
  <c r="AL52" i="5"/>
  <c r="F52" i="5"/>
  <c r="H52" i="5"/>
  <c r="AX52" i="16" s="1"/>
  <c r="K52" i="5"/>
  <c r="M52" i="5"/>
  <c r="O52" i="5"/>
  <c r="Q52" i="5"/>
  <c r="S52" i="5"/>
  <c r="U52" i="5"/>
  <c r="X52" i="5"/>
  <c r="Z52" i="5"/>
  <c r="AB52" i="5"/>
  <c r="AD52" i="5"/>
  <c r="AF52" i="5"/>
  <c r="AJ52" i="5"/>
  <c r="F48" i="5"/>
  <c r="H48" i="5"/>
  <c r="AX48" i="16" s="1"/>
  <c r="L48" i="5"/>
  <c r="N48" i="5"/>
  <c r="P48" i="5"/>
  <c r="R48" i="5"/>
  <c r="T48" i="5"/>
  <c r="W48" i="5"/>
  <c r="Y48" i="5"/>
  <c r="AA48" i="5"/>
  <c r="AC48" i="5"/>
  <c r="AE48" i="5"/>
  <c r="AI48" i="5"/>
  <c r="G44" i="5"/>
  <c r="L44" i="5"/>
  <c r="G40" i="5"/>
  <c r="S40" i="5"/>
  <c r="AL32" i="5"/>
  <c r="G32" i="5"/>
  <c r="AL28" i="5"/>
  <c r="F28" i="5"/>
  <c r="F8" i="5" s="1"/>
  <c r="G28" i="5"/>
  <c r="AL26" i="5"/>
  <c r="F26" i="5"/>
  <c r="O26" i="5"/>
  <c r="U26" i="5" s="1"/>
  <c r="AL25" i="5"/>
  <c r="G25" i="5"/>
  <c r="E25" i="5"/>
  <c r="AL23" i="5"/>
  <c r="G23" i="5"/>
  <c r="E23" i="5"/>
  <c r="K61" i="16"/>
  <c r="E61" i="16"/>
  <c r="J61" i="16"/>
  <c r="I61" i="9"/>
  <c r="Q61" i="9"/>
  <c r="Y61" i="9"/>
  <c r="AG61" i="9"/>
  <c r="AO61" i="9"/>
  <c r="AW61" i="9"/>
  <c r="BE61" i="9"/>
  <c r="BM61" i="9"/>
  <c r="BU61" i="9"/>
  <c r="CC61" i="9"/>
  <c r="CK61" i="9"/>
  <c r="CS61" i="9"/>
  <c r="DA61" i="9"/>
  <c r="DI61" i="9"/>
  <c r="DQ61" i="9"/>
  <c r="DY61" i="9"/>
  <c r="EG61" i="9"/>
  <c r="EO61" i="9"/>
  <c r="ES61" i="9"/>
  <c r="EW61" i="9"/>
  <c r="FA61" i="9"/>
  <c r="I36" i="6"/>
  <c r="Q36" i="6"/>
  <c r="Y36" i="6"/>
  <c r="AG36" i="6"/>
  <c r="AO36" i="6"/>
  <c r="AW36" i="6"/>
  <c r="BE36" i="6"/>
  <c r="BM36" i="6"/>
  <c r="BU36" i="6"/>
  <c r="CC36" i="6"/>
  <c r="CK36" i="6"/>
  <c r="CS36" i="6"/>
  <c r="DA36" i="6"/>
  <c r="DI36" i="6"/>
  <c r="DQ36" i="6"/>
  <c r="DY36" i="6"/>
  <c r="EG36" i="6"/>
  <c r="EO36" i="6"/>
  <c r="EW36" i="6"/>
  <c r="M36" i="6"/>
  <c r="AC36" i="6"/>
  <c r="AS36" i="6"/>
  <c r="BI36" i="6"/>
  <c r="BY36" i="6"/>
  <c r="CO36" i="6"/>
  <c r="DE36" i="6"/>
  <c r="DU36" i="6"/>
  <c r="EK36" i="6"/>
  <c r="FA36" i="6"/>
  <c r="U36" i="6"/>
  <c r="BA36" i="6"/>
  <c r="CG36" i="6"/>
  <c r="DM36" i="6"/>
  <c r="ES36" i="6"/>
  <c r="J22" i="16"/>
  <c r="E22" i="16"/>
  <c r="K22" i="16"/>
  <c r="AL60" i="5"/>
  <c r="G60" i="5"/>
  <c r="S60" i="5"/>
  <c r="AL59" i="5"/>
  <c r="G59" i="5"/>
  <c r="S59" i="5"/>
  <c r="AL51" i="5"/>
  <c r="G51" i="5"/>
  <c r="E51" i="5"/>
  <c r="Q51" i="5"/>
  <c r="Z51" i="5"/>
  <c r="AJ51" i="5"/>
  <c r="AL47" i="5"/>
  <c r="AM47" i="5" s="1"/>
  <c r="G47" i="5"/>
  <c r="E47" i="5"/>
  <c r="Q47" i="5"/>
  <c r="Z47" i="5"/>
  <c r="AJ47" i="5"/>
  <c r="G38" i="5"/>
  <c r="R38" i="5"/>
  <c r="AI38" i="5"/>
  <c r="AJ38" i="5" s="1"/>
  <c r="AL34" i="5"/>
  <c r="F34" i="5"/>
  <c r="O34" i="5"/>
  <c r="I57" i="9"/>
  <c r="Q57" i="9"/>
  <c r="Y57" i="9"/>
  <c r="AG57" i="9"/>
  <c r="AO57" i="9"/>
  <c r="AW57" i="9"/>
  <c r="BE57" i="9"/>
  <c r="BM57" i="9"/>
  <c r="BU57" i="9"/>
  <c r="CC57" i="9"/>
  <c r="CK57" i="9"/>
  <c r="CS57" i="9"/>
  <c r="DA57" i="9"/>
  <c r="DI57" i="9"/>
  <c r="DQ57" i="9"/>
  <c r="DY57" i="9"/>
  <c r="EG57" i="9"/>
  <c r="EO57" i="9"/>
  <c r="EW57" i="9"/>
  <c r="F54" i="9"/>
  <c r="CR54" i="9"/>
  <c r="F52" i="9"/>
  <c r="H52" i="9"/>
  <c r="J52" i="9"/>
  <c r="L52" i="9"/>
  <c r="N52" i="9"/>
  <c r="P52" i="9"/>
  <c r="R52" i="9"/>
  <c r="T52" i="9"/>
  <c r="V52" i="9"/>
  <c r="X52" i="9"/>
  <c r="Z52" i="9"/>
  <c r="AB52" i="9"/>
  <c r="AD52" i="9"/>
  <c r="AF52" i="9"/>
  <c r="AH52" i="9"/>
  <c r="AJ52" i="9"/>
  <c r="AL52" i="9"/>
  <c r="AN52" i="9"/>
  <c r="AP52" i="9"/>
  <c r="AR52" i="9"/>
  <c r="AT52" i="9"/>
  <c r="AV52" i="9"/>
  <c r="AX52" i="9"/>
  <c r="AZ52" i="9"/>
  <c r="BB52" i="9"/>
  <c r="BD52" i="9"/>
  <c r="BF52" i="9"/>
  <c r="BH52" i="9"/>
  <c r="BJ52" i="9"/>
  <c r="BL52" i="9"/>
  <c r="BN52" i="9"/>
  <c r="BP52" i="9"/>
  <c r="BR52" i="9"/>
  <c r="BT52" i="9"/>
  <c r="BV52" i="9"/>
  <c r="BX52" i="9"/>
  <c r="BZ52" i="9"/>
  <c r="CB52" i="9"/>
  <c r="CD52" i="9"/>
  <c r="CF52" i="9"/>
  <c r="CH52" i="9"/>
  <c r="CJ52" i="9"/>
  <c r="CL52" i="9"/>
  <c r="CN52" i="9"/>
  <c r="CP52" i="9"/>
  <c r="CR52" i="9"/>
  <c r="CT52" i="9"/>
  <c r="CV52" i="9"/>
  <c r="CX52" i="9"/>
  <c r="CZ52" i="9"/>
  <c r="DB52" i="9"/>
  <c r="DD52" i="9"/>
  <c r="DF52" i="9"/>
  <c r="DH52" i="9"/>
  <c r="DJ52" i="9"/>
  <c r="DL52" i="9"/>
  <c r="DN52" i="9"/>
  <c r="DP52" i="9"/>
  <c r="DR52" i="9"/>
  <c r="DT52" i="9"/>
  <c r="DV52" i="9"/>
  <c r="DX52" i="9"/>
  <c r="DZ52" i="9"/>
  <c r="EB52" i="9"/>
  <c r="ED52" i="9"/>
  <c r="EF52" i="9"/>
  <c r="EH52" i="9"/>
  <c r="EJ52" i="9"/>
  <c r="EL52" i="9"/>
  <c r="EN52" i="9"/>
  <c r="EP52" i="9"/>
  <c r="ER52" i="9"/>
  <c r="ET52" i="9"/>
  <c r="EV52" i="9"/>
  <c r="EX52" i="9"/>
  <c r="EZ52" i="9"/>
  <c r="G50" i="9"/>
  <c r="K50" i="9"/>
  <c r="N50" i="9"/>
  <c r="P50" i="9"/>
  <c r="R50" i="9"/>
  <c r="T50" i="9"/>
  <c r="V50" i="9"/>
  <c r="X50" i="9"/>
  <c r="Z50" i="9"/>
  <c r="AB50" i="9"/>
  <c r="AD50" i="9"/>
  <c r="AF50" i="9"/>
  <c r="AH50" i="9"/>
  <c r="AJ50" i="9"/>
  <c r="AL50" i="9"/>
  <c r="AN50" i="9"/>
  <c r="AP50" i="9"/>
  <c r="AR50" i="9"/>
  <c r="AT50" i="9"/>
  <c r="AV50" i="9"/>
  <c r="AX50" i="9"/>
  <c r="AZ50" i="9"/>
  <c r="BB50" i="9"/>
  <c r="BD50" i="9"/>
  <c r="BF50" i="9"/>
  <c r="BH50" i="9"/>
  <c r="BJ50" i="9"/>
  <c r="BL50" i="9"/>
  <c r="BN50" i="9"/>
  <c r="BP50" i="9"/>
  <c r="BR50" i="9"/>
  <c r="BT50" i="9"/>
  <c r="BV50" i="9"/>
  <c r="BX50" i="9"/>
  <c r="BZ50" i="9"/>
  <c r="CB50" i="9"/>
  <c r="CD50" i="9"/>
  <c r="CF50" i="9"/>
  <c r="CH50" i="9"/>
  <c r="CJ50" i="9"/>
  <c r="CL50" i="9"/>
  <c r="CN50" i="9"/>
  <c r="CP50" i="9"/>
  <c r="CR50" i="9"/>
  <c r="CT50" i="9"/>
  <c r="CV50" i="9"/>
  <c r="CX50" i="9"/>
  <c r="CZ50" i="9"/>
  <c r="DB50" i="9"/>
  <c r="DD50" i="9"/>
  <c r="DF50" i="9"/>
  <c r="DH50" i="9"/>
  <c r="DJ50" i="9"/>
  <c r="DL50" i="9"/>
  <c r="DN50" i="9"/>
  <c r="DP50" i="9"/>
  <c r="DR50" i="9"/>
  <c r="DT50" i="9"/>
  <c r="DV50" i="9"/>
  <c r="DX50" i="9"/>
  <c r="DZ50" i="9"/>
  <c r="EB50" i="9"/>
  <c r="ED50" i="9"/>
  <c r="EF50" i="9"/>
  <c r="EH50" i="9"/>
  <c r="EJ50" i="9"/>
  <c r="EL50" i="9"/>
  <c r="EN50" i="9"/>
  <c r="EP50" i="9"/>
  <c r="ER50" i="9"/>
  <c r="ET50" i="9"/>
  <c r="EV50" i="9"/>
  <c r="EX50" i="9"/>
  <c r="EZ50" i="9"/>
  <c r="G48" i="9"/>
  <c r="K48" i="9"/>
  <c r="O48" i="9"/>
  <c r="S48" i="9"/>
  <c r="W48" i="9"/>
  <c r="AA48" i="9"/>
  <c r="AE48" i="9"/>
  <c r="AI48" i="9"/>
  <c r="AM48" i="9"/>
  <c r="AQ48" i="9"/>
  <c r="AU48" i="9"/>
  <c r="AY48" i="9"/>
  <c r="BC48" i="9"/>
  <c r="BG48" i="9"/>
  <c r="BK48" i="9"/>
  <c r="BO48" i="9"/>
  <c r="BS48" i="9"/>
  <c r="BW48" i="9"/>
  <c r="CA48" i="9"/>
  <c r="CE48" i="9"/>
  <c r="CI48" i="9"/>
  <c r="CM48" i="9"/>
  <c r="CQ48" i="9"/>
  <c r="CU48" i="9"/>
  <c r="CY48" i="9"/>
  <c r="DC48" i="9"/>
  <c r="DG48" i="9"/>
  <c r="DK48" i="9"/>
  <c r="DO48" i="9"/>
  <c r="DS48" i="9"/>
  <c r="DW48" i="9"/>
  <c r="EA48" i="9"/>
  <c r="EE48" i="9"/>
  <c r="EI48" i="9"/>
  <c r="EM48" i="9"/>
  <c r="EQ48" i="9"/>
  <c r="EU48" i="9"/>
  <c r="EY48" i="9"/>
  <c r="G46" i="9"/>
  <c r="K46" i="9"/>
  <c r="O46" i="9"/>
  <c r="S46" i="9"/>
  <c r="W46" i="9"/>
  <c r="AA46" i="9"/>
  <c r="AE46" i="9"/>
  <c r="AI46" i="9"/>
  <c r="AM46" i="9"/>
  <c r="AQ46" i="9"/>
  <c r="AU46" i="9"/>
  <c r="AY46" i="9"/>
  <c r="BC46" i="9"/>
  <c r="BG46" i="9"/>
  <c r="BK46" i="9"/>
  <c r="BO46" i="9"/>
  <c r="BS46" i="9"/>
  <c r="BW46" i="9"/>
  <c r="CA46" i="9"/>
  <c r="CE46" i="9"/>
  <c r="CI46" i="9"/>
  <c r="CM46" i="9"/>
  <c r="CQ46" i="9"/>
  <c r="CU46" i="9"/>
  <c r="CY46" i="9"/>
  <c r="DC46" i="9"/>
  <c r="DG46" i="9"/>
  <c r="DK46" i="9"/>
  <c r="DO46" i="9"/>
  <c r="DS46" i="9"/>
  <c r="DW46" i="9"/>
  <c r="EA46" i="9"/>
  <c r="EE46" i="9"/>
  <c r="EI46" i="9"/>
  <c r="EM46" i="9"/>
  <c r="EQ46" i="9"/>
  <c r="EU46" i="9"/>
  <c r="EY46" i="9"/>
  <c r="G60" i="6"/>
  <c r="I60" i="6"/>
  <c r="Q60" i="6"/>
  <c r="Y60" i="6"/>
  <c r="AG60" i="6"/>
  <c r="AO60" i="6"/>
  <c r="AW60" i="6"/>
  <c r="BE60" i="6"/>
  <c r="BM60" i="6"/>
  <c r="BU60" i="6"/>
  <c r="CC60" i="6"/>
  <c r="CK60" i="6"/>
  <c r="CS60" i="6"/>
  <c r="DA60" i="6"/>
  <c r="DI60" i="6"/>
  <c r="DQ60" i="6"/>
  <c r="DY60" i="6"/>
  <c r="EG60" i="6"/>
  <c r="EO60" i="6"/>
  <c r="EW60" i="6"/>
  <c r="F58" i="6"/>
  <c r="H58" i="6"/>
  <c r="J58" i="6"/>
  <c r="L58" i="6"/>
  <c r="N58" i="6"/>
  <c r="P58" i="6"/>
  <c r="R58" i="6"/>
  <c r="T58" i="6"/>
  <c r="V58" i="6"/>
  <c r="X58" i="6"/>
  <c r="Z58" i="6"/>
  <c r="AB58" i="6"/>
  <c r="AD58" i="6"/>
  <c r="AF58" i="6"/>
  <c r="AH58" i="6"/>
  <c r="AJ58" i="6"/>
  <c r="AL58" i="6"/>
  <c r="AN58" i="6"/>
  <c r="AP58" i="6"/>
  <c r="AR58" i="6"/>
  <c r="AT58" i="6"/>
  <c r="AV58" i="6"/>
  <c r="AX58" i="6"/>
  <c r="AZ58" i="6"/>
  <c r="BB58" i="6"/>
  <c r="BD58" i="6"/>
  <c r="BF58" i="6"/>
  <c r="BH58" i="6"/>
  <c r="BJ58" i="6"/>
  <c r="BL58" i="6"/>
  <c r="BN58" i="6"/>
  <c r="BP58" i="6"/>
  <c r="BR58" i="6"/>
  <c r="BT58" i="6"/>
  <c r="BV58" i="6"/>
  <c r="BX58" i="6"/>
  <c r="BZ58" i="6"/>
  <c r="CB58" i="6"/>
  <c r="CD58" i="6"/>
  <c r="CF58" i="6"/>
  <c r="CH58" i="6"/>
  <c r="CJ58" i="6"/>
  <c r="CL58" i="6"/>
  <c r="CN58" i="6"/>
  <c r="CP58" i="6"/>
  <c r="CR58" i="6"/>
  <c r="CT58" i="6"/>
  <c r="CV58" i="6"/>
  <c r="CX58" i="6"/>
  <c r="CZ58" i="6"/>
  <c r="DB58" i="6"/>
  <c r="DD58" i="6"/>
  <c r="DF58" i="6"/>
  <c r="DH58" i="6"/>
  <c r="DJ58" i="6"/>
  <c r="DL58" i="6"/>
  <c r="DN58" i="6"/>
  <c r="DP58" i="6"/>
  <c r="DR58" i="6"/>
  <c r="DT58" i="6"/>
  <c r="DV58" i="6"/>
  <c r="DX58" i="6"/>
  <c r="DZ58" i="6"/>
  <c r="EB58" i="6"/>
  <c r="ED58" i="6"/>
  <c r="EF58" i="6"/>
  <c r="EH58" i="6"/>
  <c r="EJ58" i="6"/>
  <c r="EL58" i="6"/>
  <c r="EN58" i="6"/>
  <c r="EP58" i="6"/>
  <c r="ER58" i="6"/>
  <c r="ET58" i="6"/>
  <c r="EV58" i="6"/>
  <c r="EX58" i="6"/>
  <c r="EZ58" i="6"/>
  <c r="F40" i="6"/>
  <c r="G40" i="6"/>
  <c r="K40" i="6"/>
  <c r="O40" i="6"/>
  <c r="S40" i="6"/>
  <c r="W40" i="6"/>
  <c r="AA40" i="6"/>
  <c r="AE40" i="6"/>
  <c r="AI40" i="6"/>
  <c r="AM40" i="6"/>
  <c r="AQ40" i="6"/>
  <c r="AU40" i="6"/>
  <c r="AY40" i="6"/>
  <c r="BC40" i="6"/>
  <c r="BG40" i="6"/>
  <c r="BK40" i="6"/>
  <c r="BO40" i="6"/>
  <c r="BS40" i="6"/>
  <c r="BW40" i="6"/>
  <c r="CA40" i="6"/>
  <c r="CE40" i="6"/>
  <c r="CI40" i="6"/>
  <c r="CM40" i="6"/>
  <c r="CQ40" i="6"/>
  <c r="CU40" i="6"/>
  <c r="CY40" i="6"/>
  <c r="DC40" i="6"/>
  <c r="DG40" i="6"/>
  <c r="DK40" i="6"/>
  <c r="DO40" i="6"/>
  <c r="DS40" i="6"/>
  <c r="DW40" i="6"/>
  <c r="EA40" i="6"/>
  <c r="EE40" i="6"/>
  <c r="EI40" i="6"/>
  <c r="EM40" i="6"/>
  <c r="EQ40" i="6"/>
  <c r="EU40" i="6"/>
  <c r="EY40" i="6"/>
  <c r="I40" i="6"/>
  <c r="Q40" i="6"/>
  <c r="Y40" i="6"/>
  <c r="AG40" i="6"/>
  <c r="AO40" i="6"/>
  <c r="AW40" i="6"/>
  <c r="BE40" i="6"/>
  <c r="BM40" i="6"/>
  <c r="BU40" i="6"/>
  <c r="CC40" i="6"/>
  <c r="CK40" i="6"/>
  <c r="CS40" i="6"/>
  <c r="DA40" i="6"/>
  <c r="DI40" i="6"/>
  <c r="DQ40" i="6"/>
  <c r="DY40" i="6"/>
  <c r="EG40" i="6"/>
  <c r="EO40" i="6"/>
  <c r="EW40" i="6"/>
  <c r="M40" i="6"/>
  <c r="AC40" i="6"/>
  <c r="AS40" i="6"/>
  <c r="BI40" i="6"/>
  <c r="BY40" i="6"/>
  <c r="CO40" i="6"/>
  <c r="DE40" i="6"/>
  <c r="DU40" i="6"/>
  <c r="EK40" i="6"/>
  <c r="FA40" i="6"/>
  <c r="M39" i="6"/>
  <c r="U39" i="6"/>
  <c r="BA39" i="6"/>
  <c r="BY39" i="6"/>
  <c r="CO39" i="6"/>
  <c r="DE39" i="6"/>
  <c r="DU39" i="6"/>
  <c r="EK39" i="6"/>
  <c r="FA39" i="6"/>
  <c r="AK39" i="6"/>
  <c r="CG39" i="6"/>
  <c r="DM39" i="6"/>
  <c r="ES39" i="6"/>
  <c r="BQ39" i="6"/>
  <c r="EC39" i="6"/>
  <c r="AE53" i="5"/>
  <c r="Z53" i="5"/>
  <c r="AC53" i="5"/>
  <c r="X53" i="5"/>
  <c r="AN9" i="16"/>
  <c r="AN17" i="16"/>
  <c r="F17" i="5"/>
  <c r="H10" i="7"/>
  <c r="X10" i="7"/>
  <c r="BN10" i="7"/>
  <c r="CD17" i="9"/>
  <c r="I17" i="9"/>
  <c r="ES15" i="7"/>
  <c r="EK15" i="7"/>
  <c r="ES14" i="7"/>
  <c r="EK14" i="7"/>
  <c r="ES13" i="7"/>
  <c r="EK13" i="7"/>
  <c r="ES12" i="7"/>
  <c r="EK12" i="7"/>
  <c r="ES11" i="7"/>
  <c r="EK11" i="7"/>
  <c r="ES10" i="7"/>
  <c r="EK10" i="7"/>
  <c r="FA10" i="7"/>
  <c r="J14" i="7"/>
  <c r="J15" i="7"/>
  <c r="AQ15" i="7"/>
  <c r="AX13" i="7"/>
  <c r="AO15" i="7"/>
  <c r="AK15" i="7"/>
  <c r="L15" i="7"/>
  <c r="S13" i="7"/>
  <c r="AG13" i="7"/>
  <c r="CI13" i="7"/>
  <c r="BE13" i="7"/>
  <c r="K11" i="7"/>
  <c r="P17" i="7"/>
  <c r="AV16" i="7"/>
  <c r="CE11" i="7"/>
  <c r="AH17" i="7"/>
  <c r="F15" i="7"/>
  <c r="BH17" i="16"/>
  <c r="DN17" i="16"/>
  <c r="N53" i="5"/>
  <c r="L53" i="5"/>
  <c r="AJ53" i="5"/>
  <c r="N59" i="9"/>
  <c r="V59" i="9"/>
  <c r="AD59" i="9"/>
  <c r="AL59" i="9"/>
  <c r="AT59" i="9"/>
  <c r="BB59" i="9"/>
  <c r="BJ59" i="9"/>
  <c r="BR59" i="9"/>
  <c r="BZ59" i="9"/>
  <c r="CH59" i="9"/>
  <c r="CP59" i="9"/>
  <c r="CX59" i="9"/>
  <c r="DF59" i="9"/>
  <c r="DN59" i="9"/>
  <c r="DV59" i="9"/>
  <c r="ED59" i="9"/>
  <c r="EL59" i="9"/>
  <c r="ET59" i="9"/>
  <c r="EY59" i="9"/>
  <c r="EI59" i="9"/>
  <c r="DS59" i="9"/>
  <c r="DC59" i="9"/>
  <c r="CM59" i="9"/>
  <c r="BW59" i="9"/>
  <c r="BG59" i="9"/>
  <c r="AQ59" i="9"/>
  <c r="AA59" i="9"/>
  <c r="K59" i="9"/>
  <c r="EF59" i="9"/>
  <c r="EV59" i="9"/>
  <c r="EE59" i="9"/>
  <c r="CY59" i="9"/>
  <c r="CI59" i="9"/>
  <c r="BS59" i="9"/>
  <c r="BC59" i="9"/>
  <c r="AM59" i="9"/>
  <c r="W59" i="9"/>
  <c r="G59" i="9"/>
  <c r="U25" i="5"/>
  <c r="FA59" i="9"/>
  <c r="ES59" i="9"/>
  <c r="EK59" i="9"/>
  <c r="EC59" i="9"/>
  <c r="DU59" i="9"/>
  <c r="DM59" i="9"/>
  <c r="DE59" i="9"/>
  <c r="CW59" i="9"/>
  <c r="CO59" i="9"/>
  <c r="CG59" i="9"/>
  <c r="BY59" i="9"/>
  <c r="BQ59" i="9"/>
  <c r="BI59" i="9"/>
  <c r="BA59" i="9"/>
  <c r="AS59" i="9"/>
  <c r="AK59" i="9"/>
  <c r="AC59" i="9"/>
  <c r="U59" i="9"/>
  <c r="M59" i="9"/>
  <c r="W53" i="5"/>
  <c r="L59" i="9"/>
  <c r="T59" i="9"/>
  <c r="AB59" i="9"/>
  <c r="AJ59" i="9"/>
  <c r="AR59" i="9"/>
  <c r="AZ59" i="9"/>
  <c r="BH59" i="9"/>
  <c r="BP59" i="9"/>
  <c r="BX59" i="9"/>
  <c r="CF59" i="9"/>
  <c r="CN59" i="9"/>
  <c r="CV59" i="9"/>
  <c r="DD59" i="9"/>
  <c r="DL59" i="9"/>
  <c r="DX59" i="9"/>
  <c r="EJ59" i="9"/>
  <c r="EZ59" i="9"/>
  <c r="DW59" i="9"/>
  <c r="K61" i="9"/>
  <c r="S61" i="9"/>
  <c r="AA61" i="9"/>
  <c r="AI61" i="9"/>
  <c r="AQ61" i="9"/>
  <c r="AY61" i="9"/>
  <c r="BG61" i="9"/>
  <c r="BO61" i="9"/>
  <c r="BW61" i="9"/>
  <c r="CE61" i="9"/>
  <c r="CM61" i="9"/>
  <c r="CU61" i="9"/>
  <c r="DC61" i="9"/>
  <c r="DK61" i="9"/>
  <c r="DS61" i="9"/>
  <c r="EA61" i="9"/>
  <c r="EI61" i="9"/>
  <c r="EP61" i="9"/>
  <c r="ET61" i="9"/>
  <c r="EX61" i="9"/>
  <c r="DX17" i="16"/>
  <c r="DP17" i="16"/>
  <c r="BR17" i="16"/>
  <c r="BJ17" i="16"/>
  <c r="BB17" i="16"/>
  <c r="EN61" i="9"/>
  <c r="EJ61" i="9"/>
  <c r="EF61" i="9"/>
  <c r="EB61" i="9"/>
  <c r="DX61" i="9"/>
  <c r="DT61" i="9"/>
  <c r="DP61" i="9"/>
  <c r="DL61" i="9"/>
  <c r="DH61" i="9"/>
  <c r="DD61" i="9"/>
  <c r="CZ61" i="9"/>
  <c r="CV61" i="9"/>
  <c r="CR61" i="9"/>
  <c r="CN61" i="9"/>
  <c r="CJ61" i="9"/>
  <c r="CF61" i="9"/>
  <c r="CB61" i="9"/>
  <c r="BX61" i="9"/>
  <c r="BT61" i="9"/>
  <c r="BP61" i="9"/>
  <c r="BL61" i="9"/>
  <c r="BH61" i="9"/>
  <c r="BD61" i="9"/>
  <c r="AZ61" i="9"/>
  <c r="AV61" i="9"/>
  <c r="AR61" i="9"/>
  <c r="AN61" i="9"/>
  <c r="AJ61" i="9"/>
  <c r="AF61" i="9"/>
  <c r="AB61" i="9"/>
  <c r="X61" i="9"/>
  <c r="T61" i="9"/>
  <c r="P61" i="9"/>
  <c r="L61" i="9"/>
  <c r="H61" i="9"/>
  <c r="F25" i="5"/>
  <c r="H29" i="5"/>
  <c r="AM29" i="5" s="1"/>
  <c r="T39" i="5"/>
  <c r="F39" i="5"/>
  <c r="T43" i="5"/>
  <c r="H43" i="5"/>
  <c r="AX43" i="16" s="1"/>
  <c r="O27" i="5"/>
  <c r="R27" i="5" s="1"/>
  <c r="O31" i="5"/>
  <c r="R31" i="5" s="1"/>
  <c r="U53" i="5"/>
  <c r="F13" i="5"/>
  <c r="AI53" i="5"/>
  <c r="R53" i="5"/>
  <c r="F53" i="5"/>
  <c r="O17" i="9"/>
  <c r="H17" i="9"/>
  <c r="CL17" i="9"/>
  <c r="CK17" i="9"/>
  <c r="AK17" i="9"/>
  <c r="AW17" i="9"/>
  <c r="CO14" i="7"/>
  <c r="BF10" i="7"/>
  <c r="I10" i="7"/>
  <c r="AS17" i="7"/>
  <c r="BR14" i="7"/>
  <c r="CO11" i="7"/>
  <c r="O11" i="7"/>
  <c r="AS11" i="7"/>
  <c r="U10" i="7"/>
  <c r="BK12" i="7"/>
  <c r="AI11" i="7"/>
  <c r="BV11" i="7"/>
  <c r="AR16" i="7"/>
  <c r="CB12" i="7"/>
  <c r="W16" i="7"/>
  <c r="AV13" i="7"/>
  <c r="AY17" i="16"/>
  <c r="BC17" i="16"/>
  <c r="BG17" i="16"/>
  <c r="BK17" i="16"/>
  <c r="BO17" i="16"/>
  <c r="DI17" i="16"/>
  <c r="DM17" i="16"/>
  <c r="DQ17" i="16"/>
  <c r="DU17" i="16"/>
  <c r="DY17" i="16"/>
  <c r="CM7" i="7"/>
  <c r="CR6" i="7"/>
  <c r="V7" i="7"/>
  <c r="AC6" i="7"/>
  <c r="AN7" i="7"/>
  <c r="AP7" i="7"/>
  <c r="AT6" i="7"/>
  <c r="AY7" i="7"/>
  <c r="BI7" i="7"/>
  <c r="BL7" i="7"/>
  <c r="BU6" i="7"/>
  <c r="CV8" i="7"/>
  <c r="DR7" i="7"/>
  <c r="EJ8" i="7"/>
  <c r="EN8" i="7"/>
  <c r="ER8" i="7"/>
  <c r="ET6" i="7"/>
  <c r="W7" i="7"/>
  <c r="Z8" i="7"/>
  <c r="AA7" i="7"/>
  <c r="AB8" i="7"/>
  <c r="AH6" i="7"/>
  <c r="AK6" i="7"/>
  <c r="AN8" i="7"/>
  <c r="AR6" i="7"/>
  <c r="AX6" i="7"/>
  <c r="BC8" i="7"/>
  <c r="BE8" i="7"/>
  <c r="BE6" i="7"/>
  <c r="BI6" i="7"/>
  <c r="BR8" i="7"/>
  <c r="BX6" i="7"/>
  <c r="CD6" i="7"/>
  <c r="CK6" i="7"/>
  <c r="CP7" i="7"/>
  <c r="CT8" i="7"/>
  <c r="CY8" i="7"/>
  <c r="DF6" i="7"/>
  <c r="DL7" i="7"/>
  <c r="DP7" i="7"/>
  <c r="DS7" i="7"/>
  <c r="DY6" i="7"/>
  <c r="EA7" i="7"/>
  <c r="EE7" i="7"/>
  <c r="EH7" i="7"/>
  <c r="EU7" i="7"/>
  <c r="FA7" i="7"/>
  <c r="EZ22" i="6"/>
  <c r="EV22" i="6"/>
  <c r="ER22" i="6"/>
  <c r="EN22" i="6"/>
  <c r="EJ22" i="6"/>
  <c r="EF22" i="6"/>
  <c r="EB22" i="6"/>
  <c r="DX22" i="6"/>
  <c r="DT22" i="6"/>
  <c r="DP22" i="6"/>
  <c r="DL22" i="6"/>
  <c r="DH22" i="6"/>
  <c r="DD22" i="6"/>
  <c r="CZ22" i="6"/>
  <c r="CV22" i="6"/>
  <c r="CR22" i="6"/>
  <c r="CN22" i="6"/>
  <c r="CJ22" i="6"/>
  <c r="CF22" i="6"/>
  <c r="CB22" i="6"/>
  <c r="BX22" i="6"/>
  <c r="BT22" i="6"/>
  <c r="BP22" i="6"/>
  <c r="BL22" i="6"/>
  <c r="BH22" i="6"/>
  <c r="BD22" i="6"/>
  <c r="AZ22" i="6"/>
  <c r="AV22" i="6"/>
  <c r="AR22" i="6"/>
  <c r="AN22" i="6"/>
  <c r="AJ22" i="6"/>
  <c r="AF22" i="6"/>
  <c r="AB22" i="6"/>
  <c r="X22" i="6"/>
  <c r="T22" i="6"/>
  <c r="P22" i="6"/>
  <c r="L22" i="6"/>
  <c r="H22" i="6"/>
  <c r="EY22" i="6"/>
  <c r="EU22" i="6"/>
  <c r="EQ22" i="6"/>
  <c r="EM22" i="6"/>
  <c r="EI22" i="6"/>
  <c r="EE22" i="6"/>
  <c r="EA22" i="6"/>
  <c r="DW22" i="6"/>
  <c r="DS22" i="6"/>
  <c r="DO22" i="6"/>
  <c r="DK22" i="6"/>
  <c r="DG22" i="6"/>
  <c r="DC22" i="6"/>
  <c r="CY22" i="6"/>
  <c r="CU22" i="6"/>
  <c r="CQ22" i="6"/>
  <c r="CM22" i="6"/>
  <c r="CI22" i="6"/>
  <c r="CE22" i="6"/>
  <c r="CA22" i="6"/>
  <c r="BW22" i="6"/>
  <c r="BS22" i="6"/>
  <c r="BO22" i="6"/>
  <c r="BK22" i="6"/>
  <c r="BG22" i="6"/>
  <c r="BC22" i="6"/>
  <c r="AY22" i="6"/>
  <c r="AU22" i="6"/>
  <c r="AQ22" i="6"/>
  <c r="AM22" i="6"/>
  <c r="AI22" i="6"/>
  <c r="AE22" i="6"/>
  <c r="AA22" i="6"/>
  <c r="W22" i="6"/>
  <c r="S22" i="6"/>
  <c r="O22" i="6"/>
  <c r="K22" i="6"/>
  <c r="BX7" i="7"/>
  <c r="CB7" i="7"/>
  <c r="CH8" i="7"/>
  <c r="BW8" i="7"/>
  <c r="BY6" i="7"/>
  <c r="CD7" i="7"/>
  <c r="CE9" i="7"/>
  <c r="CG8" i="7"/>
  <c r="CH7" i="7"/>
  <c r="CL8" i="7"/>
  <c r="CN8" i="7"/>
  <c r="CQ6" i="7"/>
  <c r="Q5" i="16"/>
  <c r="Z17" i="5"/>
  <c r="X17" i="5"/>
  <c r="AD9" i="7"/>
  <c r="BK9" i="7"/>
  <c r="CC9" i="7"/>
  <c r="CY9" i="7"/>
  <c r="M9" i="7"/>
  <c r="Z9" i="7"/>
  <c r="AH9" i="7"/>
  <c r="AX9" i="7"/>
  <c r="BB9" i="7"/>
  <c r="BN9" i="7"/>
  <c r="BY9" i="7"/>
  <c r="CU9" i="7"/>
  <c r="DB9" i="7"/>
  <c r="DO9" i="7"/>
  <c r="DU9" i="7"/>
  <c r="EE9" i="7"/>
  <c r="EH9" i="7"/>
  <c r="EW9" i="7"/>
  <c r="DJ9" i="7"/>
  <c r="DP9" i="7"/>
  <c r="EG9" i="7"/>
  <c r="EJ9" i="7"/>
  <c r="EO9" i="7"/>
  <c r="FA6" i="7"/>
  <c r="EZ6" i="7"/>
  <c r="EZ9" i="7"/>
  <c r="EX9" i="7"/>
  <c r="EX7" i="7"/>
  <c r="EW7" i="7"/>
  <c r="EW6" i="7"/>
  <c r="EV9" i="7"/>
  <c r="EV8" i="7"/>
  <c r="EU6" i="7"/>
  <c r="EU9" i="7"/>
  <c r="ET7" i="7"/>
  <c r="ES9" i="7"/>
  <c r="ES6" i="7"/>
  <c r="EQ6" i="7"/>
  <c r="ER9" i="7"/>
  <c r="EP6" i="7"/>
  <c r="EP9" i="7"/>
  <c r="EP8" i="7"/>
  <c r="EN7" i="7"/>
  <c r="EO8" i="7"/>
  <c r="EM9" i="7"/>
  <c r="EL6" i="7"/>
  <c r="EM8" i="7"/>
  <c r="EK8" i="7"/>
  <c r="EK7" i="7"/>
  <c r="EJ7" i="7"/>
  <c r="EH6" i="7"/>
  <c r="EI7" i="7"/>
  <c r="EG6" i="7"/>
  <c r="EF7" i="7"/>
  <c r="EF8" i="7"/>
  <c r="EE8" i="7"/>
  <c r="ED7" i="7"/>
  <c r="EB6" i="7"/>
  <c r="EC9" i="7"/>
  <c r="EC6" i="7"/>
  <c r="EB8" i="7"/>
  <c r="DZ6" i="7"/>
  <c r="EA9" i="7"/>
  <c r="DZ9" i="7"/>
  <c r="DX7" i="7"/>
  <c r="DY7" i="7"/>
  <c r="DX8" i="7"/>
  <c r="DW6" i="7"/>
  <c r="DW8" i="7"/>
  <c r="DV8" i="7"/>
  <c r="DV9" i="7"/>
  <c r="DU7" i="7"/>
  <c r="DT9" i="7"/>
  <c r="DT8" i="7"/>
  <c r="DS8" i="7"/>
  <c r="DR9" i="7"/>
  <c r="DQ8" i="7"/>
  <c r="DP6" i="7"/>
  <c r="DO7" i="7"/>
  <c r="DN7" i="7"/>
  <c r="DM9" i="7"/>
  <c r="DM6" i="7"/>
  <c r="DM8" i="7"/>
  <c r="DL8" i="7"/>
  <c r="DJ6" i="7"/>
  <c r="DK8" i="7"/>
  <c r="DI9" i="7"/>
  <c r="DI7" i="7"/>
  <c r="DH6" i="7"/>
  <c r="DH9" i="7"/>
  <c r="DG6" i="7"/>
  <c r="DG9" i="7"/>
  <c r="DF7" i="7"/>
  <c r="DF8" i="7"/>
  <c r="DE6" i="7"/>
  <c r="DE8" i="7"/>
  <c r="DD9" i="7"/>
  <c r="DC6" i="7"/>
  <c r="DC8" i="7"/>
  <c r="DB7" i="7"/>
  <c r="DB8" i="7"/>
  <c r="DA6" i="7"/>
  <c r="CZ8" i="7"/>
  <c r="CZ6" i="7"/>
  <c r="CX6" i="7"/>
  <c r="CX8" i="7"/>
  <c r="CY6" i="7"/>
  <c r="CW6" i="7"/>
  <c r="CW8" i="7"/>
  <c r="CV6" i="7"/>
  <c r="CV9" i="7"/>
  <c r="CU7" i="7"/>
  <c r="CT9" i="7"/>
  <c r="CS8" i="7"/>
  <c r="CQ7" i="7"/>
  <c r="CS9" i="7"/>
  <c r="CR9" i="7"/>
  <c r="CO6" i="7"/>
  <c r="CN9" i="7"/>
  <c r="CN6" i="7"/>
  <c r="CM6" i="7"/>
  <c r="CL6" i="7"/>
  <c r="CL9" i="7"/>
  <c r="CJ6" i="7"/>
  <c r="CJ8" i="7"/>
  <c r="CI9" i="7"/>
  <c r="CH6" i="7"/>
  <c r="CG7" i="7"/>
  <c r="CF7" i="7"/>
  <c r="CF9" i="7"/>
  <c r="CD8" i="7"/>
  <c r="CD9" i="7"/>
  <c r="CC7" i="7"/>
  <c r="CB6" i="7"/>
  <c r="CA8" i="7"/>
  <c r="BZ6" i="7"/>
  <c r="BY7" i="7"/>
  <c r="BV9" i="7"/>
  <c r="BW6" i="7"/>
  <c r="BV6" i="7"/>
  <c r="BV8" i="7"/>
  <c r="BT6" i="7"/>
  <c r="BT7" i="7"/>
  <c r="BS9" i="7"/>
  <c r="BS6" i="7"/>
  <c r="BU9" i="7"/>
  <c r="BR7" i="7"/>
  <c r="BQ6" i="7"/>
  <c r="BR6" i="7"/>
  <c r="BP6" i="7"/>
  <c r="BO8" i="7"/>
  <c r="BN8" i="7"/>
  <c r="BN6" i="7"/>
  <c r="BM7" i="7"/>
  <c r="BM8" i="7"/>
  <c r="BM9" i="7"/>
  <c r="BL9" i="7"/>
  <c r="BK8" i="7"/>
  <c r="BL6" i="7"/>
  <c r="BJ6" i="7"/>
  <c r="BJ9" i="7"/>
  <c r="BI8" i="7"/>
  <c r="BI9" i="7"/>
  <c r="BG7" i="7"/>
  <c r="BH8" i="7"/>
  <c r="BF9" i="7"/>
  <c r="BF6" i="7"/>
  <c r="BF8" i="7"/>
  <c r="BD9" i="7"/>
  <c r="BC6" i="7"/>
  <c r="BC9" i="7"/>
  <c r="BA6" i="7"/>
  <c r="BB8" i="7"/>
  <c r="BA8" i="7"/>
  <c r="BA9" i="7"/>
  <c r="AZ6" i="7"/>
  <c r="AY8" i="7"/>
  <c r="AX8" i="7"/>
  <c r="AX7" i="7"/>
  <c r="AW9" i="7"/>
  <c r="AV6" i="7"/>
  <c r="AW6" i="7"/>
  <c r="AU8" i="7"/>
  <c r="AU9" i="7"/>
  <c r="AT9" i="7"/>
  <c r="AU6" i="7"/>
  <c r="AS6" i="7"/>
  <c r="AT7" i="7"/>
  <c r="AR8" i="7"/>
  <c r="AQ8" i="7"/>
  <c r="AQ7" i="7"/>
  <c r="AP9" i="7"/>
  <c r="AO7" i="7"/>
  <c r="AN6" i="7"/>
  <c r="AM8" i="7"/>
  <c r="AL8" i="7"/>
  <c r="AL6" i="7"/>
  <c r="AJ6" i="7"/>
  <c r="AJ8" i="7"/>
  <c r="AI6" i="7"/>
  <c r="AI8" i="7"/>
  <c r="AG8" i="7"/>
  <c r="AG6" i="7"/>
  <c r="AF8" i="7"/>
  <c r="AF6" i="7"/>
  <c r="AF9" i="7"/>
  <c r="AE7" i="7"/>
  <c r="AE6" i="7"/>
  <c r="AD7" i="7"/>
  <c r="AB9" i="7"/>
  <c r="AA6" i="7"/>
  <c r="Z7" i="7"/>
  <c r="Y9" i="7"/>
  <c r="X6" i="7"/>
  <c r="X8" i="7"/>
  <c r="W6" i="7"/>
  <c r="W9" i="7"/>
  <c r="T8" i="7"/>
  <c r="V6" i="7"/>
  <c r="T6" i="7"/>
  <c r="U7" i="7"/>
  <c r="S8" i="7"/>
  <c r="U8" i="7"/>
  <c r="S6" i="7"/>
  <c r="R6" i="7"/>
  <c r="Q6" i="7"/>
  <c r="R8" i="7"/>
  <c r="P6" i="7"/>
  <c r="P8" i="7"/>
  <c r="P7" i="7"/>
  <c r="N6" i="7"/>
  <c r="O8" i="7"/>
  <c r="N9" i="7"/>
  <c r="M7" i="7"/>
  <c r="N8" i="7"/>
  <c r="M6" i="7"/>
  <c r="L8" i="7"/>
  <c r="L7" i="7"/>
  <c r="G9" i="7"/>
  <c r="J7" i="7"/>
  <c r="J8" i="7"/>
  <c r="J6" i="7"/>
  <c r="F8" i="7"/>
  <c r="I7" i="7"/>
  <c r="H7" i="7"/>
  <c r="G7" i="7"/>
  <c r="J9" i="7"/>
  <c r="CG11" i="7"/>
  <c r="CH12" i="7"/>
  <c r="CJ10" i="7"/>
  <c r="CP10" i="7"/>
  <c r="CP16" i="7"/>
  <c r="BT17" i="7"/>
  <c r="BS11" i="7"/>
  <c r="CN14" i="7"/>
  <c r="T16" i="7"/>
  <c r="AG10" i="7"/>
  <c r="AO11" i="7"/>
  <c r="AT11" i="7"/>
  <c r="AF14" i="7"/>
  <c r="AH10" i="7"/>
  <c r="AM16" i="7"/>
  <c r="AY14" i="7"/>
  <c r="AV14" i="7"/>
  <c r="AX14" i="7"/>
  <c r="BP10" i="7"/>
  <c r="AN14" i="7"/>
  <c r="BU14" i="7"/>
  <c r="BZ11" i="7"/>
  <c r="CC16" i="7"/>
  <c r="CL14" i="7"/>
  <c r="CL11" i="7"/>
  <c r="CP11" i="7"/>
  <c r="BM11" i="7"/>
  <c r="BN12" i="7"/>
  <c r="BU16" i="7"/>
  <c r="BT10" i="7"/>
  <c r="BU10" i="7"/>
  <c r="BW10" i="7"/>
  <c r="BX10" i="7"/>
  <c r="CB10" i="7"/>
  <c r="CD12" i="7"/>
  <c r="CI10" i="7"/>
  <c r="CJ17" i="7"/>
  <c r="CN16" i="7"/>
  <c r="BN11" i="7"/>
  <c r="BV10" i="7"/>
  <c r="X11" i="7"/>
  <c r="CI16" i="7"/>
  <c r="AV11" i="7"/>
  <c r="AE17" i="7"/>
  <c r="AE16" i="7"/>
  <c r="AA10" i="7"/>
  <c r="CB11" i="7"/>
  <c r="Y17" i="7"/>
  <c r="AH16" i="7"/>
  <c r="BD11" i="7"/>
  <c r="Z11" i="7"/>
  <c r="CK14" i="7"/>
  <c r="BY11" i="7"/>
  <c r="Z10" i="7"/>
  <c r="AH11" i="7"/>
  <c r="BZ16" i="7"/>
  <c r="AQ16" i="7"/>
  <c r="BI14" i="7"/>
  <c r="U14" i="7"/>
  <c r="BZ12" i="7"/>
  <c r="AW12" i="7"/>
  <c r="AJ12" i="7"/>
  <c r="CM12" i="7"/>
  <c r="CL12" i="7"/>
  <c r="BU12" i="7"/>
  <c r="BM14" i="7"/>
  <c r="BL16" i="7"/>
  <c r="BE12" i="7"/>
  <c r="AQ12" i="7"/>
  <c r="AF12" i="7"/>
  <c r="AA12" i="7"/>
  <c r="U11" i="7"/>
  <c r="N16" i="7"/>
  <c r="G10" i="7"/>
  <c r="H15" i="7"/>
  <c r="AA15" i="7"/>
  <c r="CP15" i="7"/>
  <c r="BU13" i="7"/>
  <c r="F12" i="7"/>
  <c r="W13" i="7"/>
  <c r="AU15" i="7"/>
  <c r="I13" i="7"/>
  <c r="BN13" i="7"/>
  <c r="Z13" i="7"/>
  <c r="AE13" i="7"/>
  <c r="CC13" i="7"/>
  <c r="AL13" i="7"/>
  <c r="AD15" i="7"/>
  <c r="AX15" i="7"/>
  <c r="CH13" i="7"/>
  <c r="Y15" i="7"/>
  <c r="V16" i="7"/>
  <c r="AE12" i="7"/>
  <c r="BG12" i="7"/>
  <c r="CA12" i="7"/>
  <c r="BR12" i="7"/>
  <c r="AQ14" i="7"/>
  <c r="Q11" i="7"/>
  <c r="AY10" i="7"/>
  <c r="T10" i="7"/>
  <c r="CK17" i="7"/>
  <c r="BX12" i="7"/>
  <c r="BM10" i="7"/>
  <c r="CJ11" i="7"/>
  <c r="BS14" i="7"/>
  <c r="AR10" i="7"/>
  <c r="AT16" i="7"/>
  <c r="CF16" i="7"/>
  <c r="CN11" i="7"/>
  <c r="CG10" i="7"/>
  <c r="BY17" i="7"/>
  <c r="BB14" i="7"/>
  <c r="BH11" i="7"/>
  <c r="AE10" i="7"/>
  <c r="P12" i="7"/>
  <c r="BE11" i="7"/>
  <c r="BA17" i="7"/>
  <c r="AW10" i="7"/>
  <c r="AU17" i="7"/>
  <c r="AP14" i="7"/>
  <c r="AN10" i="7"/>
  <c r="AL10" i="7"/>
  <c r="AJ14" i="7"/>
  <c r="P16" i="7"/>
  <c r="G17" i="7"/>
  <c r="K17" i="7"/>
  <c r="AI21" i="9"/>
  <c r="BT21" i="9"/>
  <c r="BL21" i="9"/>
  <c r="BP21" i="9"/>
  <c r="BY21" i="9"/>
  <c r="AS21" i="9"/>
  <c r="M21" i="9"/>
  <c r="AL21" i="9"/>
  <c r="BR21" i="9"/>
  <c r="W21" i="9"/>
  <c r="CI21" i="9"/>
  <c r="F6" i="7"/>
  <c r="DJ14" i="7"/>
  <c r="DZ14" i="7"/>
  <c r="CW15" i="7"/>
  <c r="DM15" i="7"/>
  <c r="EC15" i="7"/>
  <c r="CZ16" i="7"/>
  <c r="DL16" i="7"/>
  <c r="DT16" i="7"/>
  <c r="EB16" i="7"/>
  <c r="EJ16" i="7"/>
  <c r="CY17" i="7"/>
  <c r="DG17" i="7"/>
  <c r="DO17" i="7"/>
  <c r="DW17" i="7"/>
  <c r="EE17" i="7"/>
  <c r="DE16" i="7"/>
  <c r="CW16" i="7"/>
  <c r="EH15" i="7"/>
  <c r="DZ15" i="7"/>
  <c r="DR15" i="7"/>
  <c r="DJ15" i="7"/>
  <c r="DB15" i="7"/>
  <c r="CT15" i="7"/>
  <c r="EE14" i="7"/>
  <c r="DW14" i="7"/>
  <c r="DO14" i="7"/>
  <c r="DG14" i="7"/>
  <c r="CY14" i="7"/>
  <c r="EJ13" i="7"/>
  <c r="EB13" i="7"/>
  <c r="DT13" i="7"/>
  <c r="DL13" i="7"/>
  <c r="DD13" i="7"/>
  <c r="CV13" i="7"/>
  <c r="EG12" i="7"/>
  <c r="DY12" i="7"/>
  <c r="DQ12" i="7"/>
  <c r="DI12" i="7"/>
  <c r="DA12" i="7"/>
  <c r="CS12" i="7"/>
  <c r="ED11" i="7"/>
  <c r="DV11" i="7"/>
  <c r="DN11" i="7"/>
  <c r="DF11" i="7"/>
  <c r="CX11" i="7"/>
  <c r="EI10" i="7"/>
  <c r="EA10" i="7"/>
  <c r="DS10" i="7"/>
  <c r="DK10" i="7"/>
  <c r="DC10" i="7"/>
  <c r="CU10" i="7"/>
  <c r="EI13" i="7"/>
  <c r="EA13" i="7"/>
  <c r="DS13" i="7"/>
  <c r="DK13" i="7"/>
  <c r="DC13" i="7"/>
  <c r="CU13" i="7"/>
  <c r="EF12" i="7"/>
  <c r="DT12" i="7"/>
  <c r="DD12" i="7"/>
  <c r="EG11" i="7"/>
  <c r="DQ11" i="7"/>
  <c r="DA11" i="7"/>
  <c r="ED10" i="7"/>
  <c r="DN10" i="7"/>
  <c r="CX10" i="7"/>
  <c r="DP14" i="7"/>
  <c r="DC15" i="7"/>
  <c r="EI15" i="7"/>
  <c r="DO16" i="7"/>
  <c r="EE16" i="7"/>
  <c r="DB17" i="7"/>
  <c r="DR17" i="7"/>
  <c r="EH17" i="7"/>
  <c r="EM21" i="9"/>
  <c r="DW21" i="9"/>
  <c r="DG21" i="9"/>
  <c r="EW21" i="9"/>
  <c r="EG21" i="9"/>
  <c r="DQ21" i="9"/>
  <c r="DA21" i="9"/>
  <c r="ET21" i="9"/>
  <c r="EL21" i="9"/>
  <c r="ED21" i="9"/>
  <c r="DV21" i="9"/>
  <c r="DN21" i="9"/>
  <c r="DF21" i="9"/>
  <c r="CX21" i="9"/>
  <c r="EZ17" i="9"/>
  <c r="ER17" i="9"/>
  <c r="EJ17" i="9"/>
  <c r="EB17" i="9"/>
  <c r="DT17" i="9"/>
  <c r="DL17" i="9"/>
  <c r="DD17" i="9"/>
  <c r="CV17" i="9"/>
  <c r="CU21" i="9"/>
  <c r="EW17" i="9"/>
  <c r="EO17" i="9"/>
  <c r="EG17" i="9"/>
  <c r="DY17" i="9"/>
  <c r="DQ17" i="9"/>
  <c r="DI17" i="9"/>
  <c r="DA17" i="9"/>
  <c r="CS17" i="9"/>
  <c r="R21" i="9"/>
  <c r="BH21" i="9"/>
  <c r="AP13" i="7"/>
  <c r="BP12" i="7"/>
  <c r="BX17" i="7"/>
  <c r="CG17" i="7"/>
  <c r="AW11" i="7"/>
  <c r="L17" i="7"/>
  <c r="AM17" i="7"/>
  <c r="AX17" i="7"/>
  <c r="AD17" i="9"/>
  <c r="G17" i="9"/>
  <c r="J17" i="9"/>
  <c r="BC17" i="9"/>
  <c r="AV17" i="9"/>
  <c r="F10" i="7"/>
  <c r="BZ13" i="7"/>
  <c r="L13" i="7"/>
  <c r="BY15" i="7"/>
  <c r="BM15" i="7"/>
  <c r="CA15" i="7"/>
  <c r="I12" i="7"/>
  <c r="M17" i="9"/>
  <c r="AS17" i="9"/>
  <c r="BT17" i="9"/>
  <c r="AA17" i="9"/>
  <c r="Q17" i="9"/>
  <c r="BE17" i="9"/>
  <c r="CG17" i="9"/>
  <c r="AZ17" i="9"/>
  <c r="AX17" i="9"/>
  <c r="BV17" i="9"/>
  <c r="K17" i="9"/>
  <c r="BG21" i="9"/>
  <c r="AR21" i="9"/>
  <c r="BE21" i="9"/>
  <c r="J21" i="9"/>
  <c r="BV21" i="9"/>
  <c r="CA21" i="9"/>
  <c r="S10" i="7"/>
  <c r="J10" i="7"/>
  <c r="AR17" i="7"/>
  <c r="R11" i="7"/>
  <c r="BL17" i="7"/>
  <c r="AK11" i="7"/>
  <c r="AU10" i="7"/>
  <c r="U16" i="7"/>
  <c r="CC10" i="7"/>
  <c r="AF11" i="7"/>
  <c r="BS16" i="7"/>
  <c r="X16" i="7"/>
  <c r="CM16" i="7"/>
  <c r="H14" i="7"/>
  <c r="Q13" i="7"/>
  <c r="EV17" i="7"/>
  <c r="EV16" i="7"/>
  <c r="EV15" i="7"/>
  <c r="EV14" i="7"/>
  <c r="EV13" i="7"/>
  <c r="EV12" i="7"/>
  <c r="EV11" i="7"/>
  <c r="EV10" i="7"/>
  <c r="FA13" i="7"/>
  <c r="EM17" i="7"/>
  <c r="EM16" i="7"/>
  <c r="EU14" i="7"/>
  <c r="EU12" i="7"/>
  <c r="EU10" i="7"/>
  <c r="BJ15" i="7"/>
  <c r="BO15" i="7"/>
  <c r="CB13" i="7"/>
  <c r="O5" i="16"/>
  <c r="BZ17" i="9"/>
  <c r="BZ14" i="7"/>
  <c r="CN10" i="7"/>
  <c r="AN21" i="9"/>
  <c r="CN21" i="9"/>
  <c r="BN21" i="9"/>
  <c r="BL17" i="16"/>
  <c r="AJ56" i="5"/>
  <c r="AD56" i="5"/>
  <c r="Z56" i="5"/>
  <c r="U56" i="5"/>
  <c r="Q56" i="5"/>
  <c r="M56" i="5"/>
  <c r="G56" i="5"/>
  <c r="AI52" i="5"/>
  <c r="AC52" i="5"/>
  <c r="Y52" i="5"/>
  <c r="T52" i="5"/>
  <c r="P52" i="5"/>
  <c r="L52" i="5"/>
  <c r="G52" i="5"/>
  <c r="AJ48" i="5"/>
  <c r="AD48" i="5"/>
  <c r="Z48" i="5"/>
  <c r="U48" i="5"/>
  <c r="Q48" i="5"/>
  <c r="M48" i="5"/>
  <c r="G48" i="5"/>
  <c r="AI44" i="5"/>
  <c r="O40" i="5"/>
  <c r="O32" i="5"/>
  <c r="U32" i="5" s="1"/>
  <c r="E28" i="5"/>
  <c r="G26" i="5"/>
  <c r="EU61" i="9"/>
  <c r="EK61" i="9"/>
  <c r="DU61" i="9"/>
  <c r="DE61" i="9"/>
  <c r="CO61" i="9"/>
  <c r="BY61" i="9"/>
  <c r="BI61" i="9"/>
  <c r="AS61" i="9"/>
  <c r="AC61" i="9"/>
  <c r="M61" i="9"/>
  <c r="CW36" i="6"/>
  <c r="AK36" i="6"/>
  <c r="AL48" i="5"/>
  <c r="F56" i="6"/>
  <c r="H56" i="6"/>
  <c r="J56" i="6"/>
  <c r="L56" i="6"/>
  <c r="N56" i="6"/>
  <c r="P56" i="6"/>
  <c r="R56" i="6"/>
  <c r="T56" i="6"/>
  <c r="V56" i="6"/>
  <c r="X56" i="6"/>
  <c r="Z56" i="6"/>
  <c r="AB56" i="6"/>
  <c r="AD56" i="6"/>
  <c r="AF56" i="6"/>
  <c r="AH56" i="6"/>
  <c r="AJ56" i="6"/>
  <c r="AL56" i="6"/>
  <c r="AN56" i="6"/>
  <c r="AP56" i="6"/>
  <c r="AR56" i="6"/>
  <c r="AT56" i="6"/>
  <c r="AV56" i="6"/>
  <c r="AX56" i="6"/>
  <c r="AZ56" i="6"/>
  <c r="BB56" i="6"/>
  <c r="BD56" i="6"/>
  <c r="BF56" i="6"/>
  <c r="BH56" i="6"/>
  <c r="BJ56" i="6"/>
  <c r="BL56" i="6"/>
  <c r="BN56" i="6"/>
  <c r="BP56" i="6"/>
  <c r="BR56" i="6"/>
  <c r="BT56" i="6"/>
  <c r="BV56" i="6"/>
  <c r="BX56" i="6"/>
  <c r="BZ56" i="6"/>
  <c r="CB56" i="6"/>
  <c r="CD56" i="6"/>
  <c r="CF56" i="6"/>
  <c r="CH56" i="6"/>
  <c r="CJ56" i="6"/>
  <c r="CL56" i="6"/>
  <c r="CN56" i="6"/>
  <c r="CP56" i="6"/>
  <c r="CR56" i="6"/>
  <c r="CT56" i="6"/>
  <c r="CV56" i="6"/>
  <c r="CX56" i="6"/>
  <c r="CZ56" i="6"/>
  <c r="DB56" i="6"/>
  <c r="DD56" i="6"/>
  <c r="DF56" i="6"/>
  <c r="DH56" i="6"/>
  <c r="DJ56" i="6"/>
  <c r="DL56" i="6"/>
  <c r="DN56" i="6"/>
  <c r="DP56" i="6"/>
  <c r="DR56" i="6"/>
  <c r="DT56" i="6"/>
  <c r="DV56" i="6"/>
  <c r="DX56" i="6"/>
  <c r="DZ56" i="6"/>
  <c r="F54" i="6"/>
  <c r="G54" i="6"/>
  <c r="O54" i="6"/>
  <c r="W54" i="6"/>
  <c r="AE54" i="6"/>
  <c r="AM54" i="6"/>
  <c r="AU54" i="6"/>
  <c r="BC54" i="6"/>
  <c r="BK54" i="6"/>
  <c r="BS54" i="6"/>
  <c r="CA54" i="6"/>
  <c r="CI54" i="6"/>
  <c r="CQ54" i="6"/>
  <c r="CY54" i="6"/>
  <c r="DG54" i="6"/>
  <c r="DO54" i="6"/>
  <c r="DW54" i="6"/>
  <c r="EE54" i="6"/>
  <c r="EI54" i="6"/>
  <c r="EM54" i="6"/>
  <c r="EQ54" i="6"/>
  <c r="EU54" i="6"/>
  <c r="EY54" i="6"/>
  <c r="F52" i="6"/>
  <c r="H52" i="6"/>
  <c r="J52" i="6"/>
  <c r="L52" i="6"/>
  <c r="N52" i="6"/>
  <c r="P52" i="6"/>
  <c r="R52" i="6"/>
  <c r="T52" i="6"/>
  <c r="V52" i="6"/>
  <c r="X52" i="6"/>
  <c r="Z52" i="6"/>
  <c r="AB52" i="6"/>
  <c r="AD52" i="6"/>
  <c r="AF52" i="6"/>
  <c r="AH52" i="6"/>
  <c r="AJ52" i="6"/>
  <c r="AL52" i="6"/>
  <c r="AN52" i="6"/>
  <c r="AP52" i="6"/>
  <c r="AR52" i="6"/>
  <c r="AT52" i="6"/>
  <c r="AV52" i="6"/>
  <c r="AX52" i="6"/>
  <c r="AZ52" i="6"/>
  <c r="BB52" i="6"/>
  <c r="BD52" i="6"/>
  <c r="BF52" i="6"/>
  <c r="BH52" i="6"/>
  <c r="BJ52" i="6"/>
  <c r="BL52" i="6"/>
  <c r="BN52" i="6"/>
  <c r="BP52" i="6"/>
  <c r="BR52" i="6"/>
  <c r="BT52" i="6"/>
  <c r="BV52" i="6"/>
  <c r="BX52" i="6"/>
  <c r="BZ52" i="6"/>
  <c r="CB52" i="6"/>
  <c r="CD52" i="6"/>
  <c r="CF52" i="6"/>
  <c r="CH52" i="6"/>
  <c r="CJ52" i="6"/>
  <c r="CL52" i="6"/>
  <c r="CN52" i="6"/>
  <c r="CP52" i="6"/>
  <c r="CR52" i="6"/>
  <c r="CT52" i="6"/>
  <c r="CV52" i="6"/>
  <c r="CX52" i="6"/>
  <c r="CZ52" i="6"/>
  <c r="DB52" i="6"/>
  <c r="DD52" i="6"/>
  <c r="DF52" i="6"/>
  <c r="DH52" i="6"/>
  <c r="DJ52" i="6"/>
  <c r="DL52" i="6"/>
  <c r="DN52" i="6"/>
  <c r="DP52" i="6"/>
  <c r="DR52" i="6"/>
  <c r="DT52" i="6"/>
  <c r="DV52" i="6"/>
  <c r="DX52" i="6"/>
  <c r="DZ52" i="6"/>
  <c r="EB52" i="6"/>
  <c r="ED52" i="6"/>
  <c r="EF52" i="6"/>
  <c r="EH52" i="6"/>
  <c r="EJ52" i="6"/>
  <c r="EL52" i="6"/>
  <c r="EN52" i="6"/>
  <c r="EP52" i="6"/>
  <c r="ER52" i="6"/>
  <c r="ET52" i="6"/>
  <c r="EV52" i="6"/>
  <c r="EX52" i="6"/>
  <c r="EZ52" i="6"/>
  <c r="F50" i="6"/>
  <c r="H50" i="6"/>
  <c r="J50" i="6"/>
  <c r="L50" i="6"/>
  <c r="N50" i="6"/>
  <c r="P50" i="6"/>
  <c r="R50" i="6"/>
  <c r="T50" i="6"/>
  <c r="V50" i="6"/>
  <c r="X50" i="6"/>
  <c r="Z50" i="6"/>
  <c r="AB50" i="6"/>
  <c r="AD50" i="6"/>
  <c r="AF50" i="6"/>
  <c r="AH50" i="6"/>
  <c r="AJ50" i="6"/>
  <c r="AL50" i="6"/>
  <c r="AN50" i="6"/>
  <c r="AP50" i="6"/>
  <c r="AR50" i="6"/>
  <c r="AT50" i="6"/>
  <c r="AV50" i="6"/>
  <c r="AX50" i="6"/>
  <c r="AZ50" i="6"/>
  <c r="BB50" i="6"/>
  <c r="BD50" i="6"/>
  <c r="BF50" i="6"/>
  <c r="BH50" i="6"/>
  <c r="BJ50" i="6"/>
  <c r="BL50" i="6"/>
  <c r="BN50" i="6"/>
  <c r="BP50" i="6"/>
  <c r="BR50" i="6"/>
  <c r="BT50" i="6"/>
  <c r="BV50" i="6"/>
  <c r="BX50" i="6"/>
  <c r="BZ50" i="6"/>
  <c r="CB50" i="6"/>
  <c r="CD50" i="6"/>
  <c r="CF50" i="6"/>
  <c r="CH50" i="6"/>
  <c r="CJ50" i="6"/>
  <c r="CL50" i="6"/>
  <c r="CN50" i="6"/>
  <c r="CP50" i="6"/>
  <c r="CR50" i="6"/>
  <c r="CT50" i="6"/>
  <c r="CV50" i="6"/>
  <c r="CX50" i="6"/>
  <c r="CZ50" i="6"/>
  <c r="DB50" i="6"/>
  <c r="DD50" i="6"/>
  <c r="DF50" i="6"/>
  <c r="DH50" i="6"/>
  <c r="DJ50" i="6"/>
  <c r="DL50" i="6"/>
  <c r="DN50" i="6"/>
  <c r="DP50" i="6"/>
  <c r="DR50" i="6"/>
  <c r="DT50" i="6"/>
  <c r="DV50" i="6"/>
  <c r="DX50" i="6"/>
  <c r="DZ50" i="6"/>
  <c r="EB50" i="6"/>
  <c r="ED50" i="6"/>
  <c r="EF50" i="6"/>
  <c r="EH50" i="6"/>
  <c r="EJ50" i="6"/>
  <c r="EL50" i="6"/>
  <c r="EN50" i="6"/>
  <c r="EP50" i="6"/>
  <c r="ER50" i="6"/>
  <c r="ET50" i="6"/>
  <c r="EV50" i="6"/>
  <c r="EX50" i="6"/>
  <c r="EZ50" i="6"/>
  <c r="F48" i="6"/>
  <c r="H48" i="6"/>
  <c r="J48" i="6"/>
  <c r="L48" i="6"/>
  <c r="N48" i="6"/>
  <c r="P48" i="6"/>
  <c r="R48" i="6"/>
  <c r="T48" i="6"/>
  <c r="V48" i="6"/>
  <c r="X48" i="6"/>
  <c r="Z48" i="6"/>
  <c r="AB48" i="6"/>
  <c r="AD48" i="6"/>
  <c r="AF48" i="6"/>
  <c r="AH48" i="6"/>
  <c r="AJ48" i="6"/>
  <c r="AL48" i="6"/>
  <c r="AN48" i="6"/>
  <c r="AP48" i="6"/>
  <c r="AR48" i="6"/>
  <c r="AT48" i="6"/>
  <c r="AV48" i="6"/>
  <c r="AX48" i="6"/>
  <c r="AZ48" i="6"/>
  <c r="BB48" i="6"/>
  <c r="BD48" i="6"/>
  <c r="BF48" i="6"/>
  <c r="BH48" i="6"/>
  <c r="BJ48" i="6"/>
  <c r="BL48" i="6"/>
  <c r="BN48" i="6"/>
  <c r="BP48" i="6"/>
  <c r="BR48" i="6"/>
  <c r="BT48" i="6"/>
  <c r="BV48" i="6"/>
  <c r="BX48" i="6"/>
  <c r="BZ48" i="6"/>
  <c r="CB48" i="6"/>
  <c r="CD48" i="6"/>
  <c r="CF48" i="6"/>
  <c r="CH48" i="6"/>
  <c r="CJ48" i="6"/>
  <c r="CL48" i="6"/>
  <c r="CN48" i="6"/>
  <c r="CP48" i="6"/>
  <c r="CR48" i="6"/>
  <c r="CT48" i="6"/>
  <c r="CV48" i="6"/>
  <c r="CX48" i="6"/>
  <c r="CZ48" i="6"/>
  <c r="DB48" i="6"/>
  <c r="DD48" i="6"/>
  <c r="DF48" i="6"/>
  <c r="DH48" i="6"/>
  <c r="DJ48" i="6"/>
  <c r="DL48" i="6"/>
  <c r="DN48" i="6"/>
  <c r="DP48" i="6"/>
  <c r="DR48" i="6"/>
  <c r="DT48" i="6"/>
  <c r="DV48" i="6"/>
  <c r="DX48" i="6"/>
  <c r="DZ48" i="6"/>
  <c r="EB48" i="6"/>
  <c r="ED48" i="6"/>
  <c r="EF48" i="6"/>
  <c r="EH48" i="6"/>
  <c r="EJ48" i="6"/>
  <c r="EL48" i="6"/>
  <c r="EN48" i="6"/>
  <c r="EP48" i="6"/>
  <c r="ER48" i="6"/>
  <c r="ET48" i="6"/>
  <c r="EV48" i="6"/>
  <c r="EX48" i="6"/>
  <c r="EZ48" i="6"/>
  <c r="F46" i="6"/>
  <c r="H46" i="6"/>
  <c r="J46" i="6"/>
  <c r="L46" i="6"/>
  <c r="N46" i="6"/>
  <c r="P46" i="6"/>
  <c r="R46" i="6"/>
  <c r="T46" i="6"/>
  <c r="V46" i="6"/>
  <c r="X46" i="6"/>
  <c r="Z46" i="6"/>
  <c r="AB46" i="6"/>
  <c r="AD46" i="6"/>
  <c r="AF46" i="6"/>
  <c r="AH46" i="6"/>
  <c r="AJ46" i="6"/>
  <c r="AL46" i="6"/>
  <c r="AN46" i="6"/>
  <c r="AP46" i="6"/>
  <c r="AR46" i="6"/>
  <c r="AT46" i="6"/>
  <c r="AV46" i="6"/>
  <c r="AX46" i="6"/>
  <c r="AZ46" i="6"/>
  <c r="BB46" i="6"/>
  <c r="BD46" i="6"/>
  <c r="BF46" i="6"/>
  <c r="BH46" i="6"/>
  <c r="BJ46" i="6"/>
  <c r="BL46" i="6"/>
  <c r="BN46" i="6"/>
  <c r="BP46" i="6"/>
  <c r="BR46" i="6"/>
  <c r="BT46" i="6"/>
  <c r="BV46" i="6"/>
  <c r="BX46" i="6"/>
  <c r="BZ46" i="6"/>
  <c r="CB46" i="6"/>
  <c r="CD46" i="6"/>
  <c r="CF46" i="6"/>
  <c r="CH46" i="6"/>
  <c r="CJ46" i="6"/>
  <c r="CL46" i="6"/>
  <c r="CN46" i="6"/>
  <c r="CP46" i="6"/>
  <c r="CR46" i="6"/>
  <c r="CT46" i="6"/>
  <c r="CV46" i="6"/>
  <c r="CX46" i="6"/>
  <c r="CZ46" i="6"/>
  <c r="DB46" i="6"/>
  <c r="DD46" i="6"/>
  <c r="DF46" i="6"/>
  <c r="DH46" i="6"/>
  <c r="DJ46" i="6"/>
  <c r="DL46" i="6"/>
  <c r="DN46" i="6"/>
  <c r="DP46" i="6"/>
  <c r="DR46" i="6"/>
  <c r="DT46" i="6"/>
  <c r="DV46" i="6"/>
  <c r="DX46" i="6"/>
  <c r="DZ46" i="6"/>
  <c r="EB46" i="6"/>
  <c r="ED46" i="6"/>
  <c r="EF46" i="6"/>
  <c r="EH46" i="6"/>
  <c r="EJ46" i="6"/>
  <c r="EL46" i="6"/>
  <c r="EN46" i="6"/>
  <c r="EP46" i="6"/>
  <c r="ER46" i="6"/>
  <c r="ET46" i="6"/>
  <c r="EV46" i="6"/>
  <c r="EX46" i="6"/>
  <c r="EZ46" i="6"/>
  <c r="F44" i="6"/>
  <c r="G44" i="6"/>
  <c r="K44" i="6"/>
  <c r="O44" i="6"/>
  <c r="S44" i="6"/>
  <c r="W44" i="6"/>
  <c r="AA44" i="6"/>
  <c r="AE44" i="6"/>
  <c r="AI44" i="6"/>
  <c r="AM44" i="6"/>
  <c r="AQ44" i="6"/>
  <c r="AU44" i="6"/>
  <c r="AY44" i="6"/>
  <c r="BC44" i="6"/>
  <c r="BG44" i="6"/>
  <c r="BK44" i="6"/>
  <c r="BO44" i="6"/>
  <c r="BS44" i="6"/>
  <c r="BW44" i="6"/>
  <c r="CA44" i="6"/>
  <c r="CE44" i="6"/>
  <c r="CI44" i="6"/>
  <c r="CM44" i="6"/>
  <c r="CQ44" i="6"/>
  <c r="CU44" i="6"/>
  <c r="CY44" i="6"/>
  <c r="DC44" i="6"/>
  <c r="DG44" i="6"/>
  <c r="DK44" i="6"/>
  <c r="DO44" i="6"/>
  <c r="DS44" i="6"/>
  <c r="DW44" i="6"/>
  <c r="EA44" i="6"/>
  <c r="EE44" i="6"/>
  <c r="EI44" i="6"/>
  <c r="EM44" i="6"/>
  <c r="EQ44" i="6"/>
  <c r="EU44" i="6"/>
  <c r="EY44" i="6"/>
  <c r="I43" i="6"/>
  <c r="M43" i="6"/>
  <c r="AC43" i="6"/>
  <c r="AS43" i="6"/>
  <c r="BI43" i="6"/>
  <c r="U43" i="6"/>
  <c r="BA43" i="6"/>
  <c r="BY43" i="6"/>
  <c r="CO43" i="6"/>
  <c r="DE43" i="6"/>
  <c r="DU43" i="6"/>
  <c r="EK43" i="6"/>
  <c r="FA43" i="6"/>
  <c r="G34" i="6"/>
  <c r="K34" i="6"/>
  <c r="O34" i="6"/>
  <c r="S34" i="6"/>
  <c r="W34" i="6"/>
  <c r="AA34" i="6"/>
  <c r="AE34" i="6"/>
  <c r="AI34" i="6"/>
  <c r="AM34" i="6"/>
  <c r="AQ34" i="6"/>
  <c r="AU34" i="6"/>
  <c r="AY34" i="6"/>
  <c r="BC34" i="6"/>
  <c r="BG34" i="6"/>
  <c r="BK34" i="6"/>
  <c r="BO34" i="6"/>
  <c r="BS34" i="6"/>
  <c r="BW34" i="6"/>
  <c r="CA34" i="6"/>
  <c r="CE34" i="6"/>
  <c r="CI34" i="6"/>
  <c r="CM34" i="6"/>
  <c r="CQ34" i="6"/>
  <c r="CU34" i="6"/>
  <c r="F34" i="9" s="1"/>
  <c r="CY34" i="6"/>
  <c r="DC34" i="6"/>
  <c r="DG34" i="6"/>
  <c r="DK34" i="6"/>
  <c r="DO34" i="6"/>
  <c r="DS34" i="6"/>
  <c r="DW34" i="6"/>
  <c r="EA34" i="6"/>
  <c r="EE34" i="6"/>
  <c r="EI34" i="6"/>
  <c r="EM34" i="6"/>
  <c r="EQ34" i="6"/>
  <c r="EU34" i="6"/>
  <c r="EY34" i="6"/>
  <c r="I34" i="6"/>
  <c r="Q34" i="6"/>
  <c r="Y34" i="6"/>
  <c r="AG34" i="6"/>
  <c r="AO34" i="6"/>
  <c r="AW34" i="6"/>
  <c r="BE34" i="6"/>
  <c r="BM34" i="6"/>
  <c r="BU34" i="6"/>
  <c r="CC34" i="6"/>
  <c r="CK34" i="6"/>
  <c r="CS34" i="6"/>
  <c r="DA34" i="6"/>
  <c r="DI34" i="6"/>
  <c r="DQ34" i="6"/>
  <c r="DY34" i="6"/>
  <c r="EG34" i="6"/>
  <c r="EO34" i="6"/>
  <c r="EW34" i="6"/>
  <c r="U27" i="6"/>
  <c r="BA27" i="6"/>
  <c r="CG27" i="6"/>
  <c r="DM27" i="6"/>
  <c r="ES27" i="6"/>
  <c r="AK27" i="6"/>
  <c r="CW27" i="6"/>
  <c r="I26" i="6"/>
  <c r="Q26" i="6"/>
  <c r="Y26" i="6"/>
  <c r="AG26" i="6"/>
  <c r="AO26" i="6"/>
  <c r="AW26" i="6"/>
  <c r="BE26" i="6"/>
  <c r="BI26" i="6"/>
  <c r="BM26" i="6"/>
  <c r="BQ26" i="6"/>
  <c r="BU26" i="6"/>
  <c r="BY26" i="6"/>
  <c r="CC26" i="6"/>
  <c r="CG26" i="6"/>
  <c r="CK26" i="6"/>
  <c r="CO26" i="6"/>
  <c r="CS26" i="6"/>
  <c r="CW26" i="6"/>
  <c r="DA26" i="6"/>
  <c r="DE26" i="6"/>
  <c r="DI26" i="6"/>
  <c r="DM26" i="6"/>
  <c r="DQ26" i="6"/>
  <c r="DU26" i="6"/>
  <c r="DY26" i="6"/>
  <c r="EC26" i="6"/>
  <c r="EG26" i="6"/>
  <c r="EK26" i="6"/>
  <c r="EO26" i="6"/>
  <c r="ES26" i="6"/>
  <c r="EW26" i="6"/>
  <c r="FA26" i="6"/>
  <c r="M26" i="6"/>
  <c r="AC26" i="6"/>
  <c r="AS26" i="6"/>
  <c r="BG26" i="6"/>
  <c r="BO26" i="6"/>
  <c r="BW26" i="6"/>
  <c r="CE26" i="6"/>
  <c r="CM26" i="6"/>
  <c r="CU26" i="6"/>
  <c r="F26" i="9" s="1"/>
  <c r="F7" i="9" s="1"/>
  <c r="DC26" i="6"/>
  <c r="DK26" i="6"/>
  <c r="DS26" i="6"/>
  <c r="EA26" i="6"/>
  <c r="EI26" i="6"/>
  <c r="EQ26" i="6"/>
  <c r="EY26" i="6"/>
  <c r="AK23" i="6"/>
  <c r="CW23" i="6"/>
  <c r="EC23" i="6"/>
  <c r="BQ23" i="6"/>
  <c r="ES23" i="6"/>
  <c r="AM21" i="5"/>
  <c r="U38" i="6"/>
  <c r="AK38" i="6"/>
  <c r="BA38" i="6"/>
  <c r="BQ38" i="6"/>
  <c r="CG38" i="6"/>
  <c r="CU38" i="6"/>
  <c r="DC38" i="6"/>
  <c r="DK38" i="6"/>
  <c r="DS38" i="6"/>
  <c r="EA38" i="6"/>
  <c r="EI38" i="6"/>
  <c r="EQ38" i="6"/>
  <c r="EY38" i="6"/>
  <c r="U33" i="6"/>
  <c r="BA33" i="6"/>
  <c r="CG33" i="6"/>
  <c r="DM33" i="6"/>
  <c r="ES33" i="6"/>
  <c r="F28" i="6"/>
  <c r="H28" i="6"/>
  <c r="J28" i="6"/>
  <c r="L28" i="6"/>
  <c r="N28" i="6"/>
  <c r="P28" i="6"/>
  <c r="R28" i="6"/>
  <c r="T28" i="6"/>
  <c r="V28" i="6"/>
  <c r="X28" i="6"/>
  <c r="Z28" i="6"/>
  <c r="AB28" i="6"/>
  <c r="AD28" i="6"/>
  <c r="AF28" i="6"/>
  <c r="AH28" i="6"/>
  <c r="AJ28" i="6"/>
  <c r="AL28" i="6"/>
  <c r="AN28" i="6"/>
  <c r="AP28" i="6"/>
  <c r="AR28" i="6"/>
  <c r="AT28" i="6"/>
  <c r="AV28" i="6"/>
  <c r="AX28" i="6"/>
  <c r="AZ28" i="6"/>
  <c r="BB28" i="6"/>
  <c r="BD28" i="6"/>
  <c r="BF28" i="6"/>
  <c r="BH28" i="6"/>
  <c r="BJ28" i="6"/>
  <c r="BL28" i="6"/>
  <c r="BN28" i="6"/>
  <c r="BP28" i="6"/>
  <c r="BR28" i="6"/>
  <c r="BT28" i="6"/>
  <c r="BV28" i="6"/>
  <c r="BX28" i="6"/>
  <c r="BZ28" i="6"/>
  <c r="CB28" i="6"/>
  <c r="CD28" i="6"/>
  <c r="CF28" i="6"/>
  <c r="CH28" i="6"/>
  <c r="CJ28" i="6"/>
  <c r="CL28" i="6"/>
  <c r="CN28" i="6"/>
  <c r="CP28" i="6"/>
  <c r="CR28" i="6"/>
  <c r="CT28" i="6"/>
  <c r="CV28" i="6"/>
  <c r="CX28" i="6"/>
  <c r="CZ28" i="6"/>
  <c r="DB28" i="6"/>
  <c r="DD28" i="6"/>
  <c r="DF28" i="6"/>
  <c r="DH28" i="6"/>
  <c r="DJ28" i="6"/>
  <c r="DL28" i="6"/>
  <c r="DN28" i="6"/>
  <c r="DP28" i="6"/>
  <c r="DR28" i="6"/>
  <c r="DT28" i="6"/>
  <c r="DV28" i="6"/>
  <c r="DX28" i="6"/>
  <c r="DZ28" i="6"/>
  <c r="EB28" i="6"/>
  <c r="ED28" i="6"/>
  <c r="EF28" i="6"/>
  <c r="EH28" i="6"/>
  <c r="EJ28" i="6"/>
  <c r="EL28" i="6"/>
  <c r="EN28" i="6"/>
  <c r="EP28" i="6"/>
  <c r="ER28" i="6"/>
  <c r="ET28" i="6"/>
  <c r="EV28" i="6"/>
  <c r="EX28" i="6"/>
  <c r="EZ28" i="6"/>
  <c r="U25" i="6"/>
  <c r="CG25" i="6"/>
  <c r="ES25" i="6"/>
  <c r="F32" i="6"/>
  <c r="M31" i="6"/>
  <c r="AL38" i="5"/>
  <c r="F38" i="5"/>
  <c r="H38" i="5"/>
  <c r="P38" i="5"/>
  <c r="S38" i="5"/>
  <c r="U38" i="5"/>
  <c r="AL36" i="5"/>
  <c r="G36" i="5"/>
  <c r="K24" i="16"/>
  <c r="AI24" i="5" s="1"/>
  <c r="G24" i="16"/>
  <c r="G13" i="7"/>
  <c r="V14" i="7"/>
  <c r="CD14" i="7"/>
  <c r="AJ16" i="7"/>
  <c r="AP17" i="7"/>
  <c r="BY16" i="7"/>
  <c r="Q17" i="7"/>
  <c r="AL17" i="7"/>
  <c r="AM13" i="7"/>
  <c r="BI13" i="7"/>
  <c r="CP13" i="7"/>
  <c r="V13" i="7"/>
  <c r="BX13" i="7"/>
  <c r="AN13" i="7"/>
  <c r="CN15" i="7"/>
  <c r="BB15" i="7"/>
  <c r="AB15" i="7"/>
  <c r="CM15" i="7"/>
  <c r="T15" i="7"/>
  <c r="F16" i="7"/>
  <c r="N11" i="7"/>
  <c r="CV14" i="7"/>
  <c r="FA16" i="7"/>
  <c r="EQ10" i="7"/>
  <c r="EY10" i="7"/>
  <c r="EQ11" i="7"/>
  <c r="EY11" i="7"/>
  <c r="EQ12" i="7"/>
  <c r="EY12" i="7"/>
  <c r="EQ13" i="7"/>
  <c r="EY13" i="7"/>
  <c r="EQ14" i="7"/>
  <c r="EY14" i="7"/>
  <c r="EQ15" i="7"/>
  <c r="EW15" i="7"/>
  <c r="EK16" i="7"/>
  <c r="EO16" i="7"/>
  <c r="ES16" i="7"/>
  <c r="EW16" i="7"/>
  <c r="EK17" i="7"/>
  <c r="EO17" i="7"/>
  <c r="ES17" i="7"/>
  <c r="EW17" i="7"/>
  <c r="FA11" i="7"/>
  <c r="FA15" i="7"/>
  <c r="EL10" i="7"/>
  <c r="EP10" i="7"/>
  <c r="ET10" i="7"/>
  <c r="EX10" i="7"/>
  <c r="EL11" i="7"/>
  <c r="EP11" i="7"/>
  <c r="ET11" i="7"/>
  <c r="EX11" i="7"/>
  <c r="EL12" i="7"/>
  <c r="EP12" i="7"/>
  <c r="ET12" i="7"/>
  <c r="EX12" i="7"/>
  <c r="EL13" i="7"/>
  <c r="EP13" i="7"/>
  <c r="ET13" i="7"/>
  <c r="EX13" i="7"/>
  <c r="EL14" i="7"/>
  <c r="EP14" i="7"/>
  <c r="ET14" i="7"/>
  <c r="EX14" i="7"/>
  <c r="EL15" i="7"/>
  <c r="EP15" i="7"/>
  <c r="ET15" i="7"/>
  <c r="EX15" i="7"/>
  <c r="EL16" i="7"/>
  <c r="EP16" i="7"/>
  <c r="ET16" i="7"/>
  <c r="EX16" i="7"/>
  <c r="EL17" i="7"/>
  <c r="EP17" i="7"/>
  <c r="ET17" i="7"/>
  <c r="EX17" i="7"/>
  <c r="AZ13" i="7"/>
  <c r="CN13" i="7"/>
  <c r="J13" i="7"/>
  <c r="BK15" i="7"/>
  <c r="BH15" i="7"/>
  <c r="CK15" i="7"/>
  <c r="H12" i="7"/>
  <c r="U12" i="7"/>
  <c r="AD10" i="7"/>
  <c r="BC12" i="7"/>
  <c r="BW12" i="7"/>
  <c r="BF12" i="7"/>
  <c r="BB16" i="7"/>
  <c r="AB17" i="7"/>
  <c r="AQ11" i="7"/>
  <c r="CB17" i="7"/>
  <c r="BM17" i="7"/>
  <c r="CC14" i="7"/>
  <c r="BT16" i="7"/>
  <c r="BV12" i="7"/>
  <c r="CF11" i="7"/>
  <c r="BQ17" i="7"/>
  <c r="AO14" i="7"/>
  <c r="AK14" i="7"/>
  <c r="BS17" i="7"/>
  <c r="CL17" i="7"/>
  <c r="CE14" i="7"/>
  <c r="BJ14" i="7"/>
  <c r="AX11" i="7"/>
  <c r="BF11" i="7"/>
  <c r="AD17" i="7"/>
  <c r="Q12" i="7"/>
  <c r="BD16" i="7"/>
  <c r="AY17" i="7"/>
  <c r="AV10" i="7"/>
  <c r="AU11" i="7"/>
  <c r="AP10" i="7"/>
  <c r="AM12" i="7"/>
  <c r="AL11" i="7"/>
  <c r="AJ17" i="7"/>
  <c r="S16" i="7"/>
  <c r="G11" i="7"/>
  <c r="M17" i="7"/>
  <c r="BD14" i="7"/>
  <c r="BW17" i="7"/>
  <c r="CJ14" i="7"/>
  <c r="BV17" i="7"/>
  <c r="BO14" i="7"/>
  <c r="BZ17" i="7"/>
  <c r="BU17" i="7"/>
  <c r="AJ11" i="7"/>
  <c r="AZ17" i="7"/>
  <c r="BB11" i="7"/>
  <c r="CF17" i="7"/>
  <c r="K14" i="7"/>
  <c r="J11" i="7"/>
  <c r="L10" i="7"/>
  <c r="AI17" i="7"/>
  <c r="BE17" i="7"/>
  <c r="T17" i="7"/>
  <c r="BF14" i="7"/>
  <c r="BK10" i="7"/>
  <c r="CO17" i="7"/>
  <c r="I9" i="7"/>
  <c r="I14" i="7"/>
  <c r="H16" i="7"/>
  <c r="K15" i="7"/>
  <c r="AZ15" i="7"/>
  <c r="AW15" i="7"/>
  <c r="BZ15" i="7"/>
  <c r="BG13" i="7"/>
  <c r="CK13" i="7"/>
  <c r="AN15" i="7"/>
  <c r="W15" i="7"/>
  <c r="AS15" i="7"/>
  <c r="BS15" i="7"/>
  <c r="V15" i="7"/>
  <c r="CE15" i="7"/>
  <c r="BU15" i="7"/>
  <c r="BO13" i="7"/>
  <c r="U15" i="7"/>
  <c r="P13" i="7"/>
  <c r="AI13" i="7"/>
  <c r="U13" i="7"/>
  <c r="CG13" i="7"/>
  <c r="BK13" i="7"/>
  <c r="BC13" i="7"/>
  <c r="AQ13" i="7"/>
  <c r="CD13" i="7"/>
  <c r="CA17" i="7"/>
  <c r="S11" i="7"/>
  <c r="Q14" i="7"/>
  <c r="J17" i="7"/>
  <c r="CI17" i="7"/>
  <c r="BI17" i="7"/>
  <c r="BP17" i="7"/>
  <c r="CM10" i="7"/>
  <c r="CC17" i="7"/>
  <c r="BH14" i="7"/>
  <c r="H17" i="7"/>
  <c r="AK17" i="7"/>
  <c r="AN11" i="7"/>
  <c r="AT10" i="7"/>
  <c r="BA16" i="7"/>
  <c r="O12" i="7"/>
  <c r="BK16" i="7"/>
  <c r="BZ10" i="7"/>
  <c r="CP12" i="7"/>
  <c r="AW14" i="7"/>
  <c r="BN16" i="7"/>
  <c r="BS10" i="7"/>
  <c r="CH11" i="7"/>
  <c r="X17" i="7"/>
  <c r="AB10" i="7"/>
  <c r="AL12" i="7"/>
  <c r="AY12" i="7"/>
  <c r="N14" i="7"/>
  <c r="S15" i="7"/>
  <c r="CI15" i="7"/>
  <c r="BP13" i="7"/>
  <c r="EJ17" i="7"/>
  <c r="EF17" i="7"/>
  <c r="EB17" i="7"/>
  <c r="DX17" i="7"/>
  <c r="DT17" i="7"/>
  <c r="DP17" i="7"/>
  <c r="DL17" i="7"/>
  <c r="DH17" i="7"/>
  <c r="DD17" i="7"/>
  <c r="CZ17" i="7"/>
  <c r="CV17" i="7"/>
  <c r="CR17" i="7"/>
  <c r="EG16" i="7"/>
  <c r="EC16" i="7"/>
  <c r="DY16" i="7"/>
  <c r="DU16" i="7"/>
  <c r="DQ16" i="7"/>
  <c r="DM16" i="7"/>
  <c r="DI16" i="7"/>
  <c r="DB16" i="7"/>
  <c r="CT16" i="7"/>
  <c r="EE15" i="7"/>
  <c r="DW15" i="7"/>
  <c r="DO15" i="7"/>
  <c r="DG15" i="7"/>
  <c r="CY15" i="7"/>
  <c r="EJ14" i="7"/>
  <c r="EB14" i="7"/>
  <c r="DT14" i="7"/>
  <c r="DL14" i="7"/>
  <c r="DD14" i="7"/>
  <c r="CR10" i="7"/>
  <c r="CV10" i="7"/>
  <c r="CZ10" i="7"/>
  <c r="DD10" i="7"/>
  <c r="DH10" i="7"/>
  <c r="DL10" i="7"/>
  <c r="DP10" i="7"/>
  <c r="DT10" i="7"/>
  <c r="DX10" i="7"/>
  <c r="EB10" i="7"/>
  <c r="EF10" i="7"/>
  <c r="EJ10" i="7"/>
  <c r="CU11" i="7"/>
  <c r="CY11" i="7"/>
  <c r="DC11" i="7"/>
  <c r="DG11" i="7"/>
  <c r="DK11" i="7"/>
  <c r="DO11" i="7"/>
  <c r="DS11" i="7"/>
  <c r="DW11" i="7"/>
  <c r="EA11" i="7"/>
  <c r="EE11" i="7"/>
  <c r="EI11" i="7"/>
  <c r="CT12" i="7"/>
  <c r="CX12" i="7"/>
  <c r="DB12" i="7"/>
  <c r="DF12" i="7"/>
  <c r="DJ12" i="7"/>
  <c r="DN12" i="7"/>
  <c r="DR12" i="7"/>
  <c r="DV12" i="7"/>
  <c r="DZ12" i="7"/>
  <c r="F11" i="5"/>
  <c r="Y17" i="5"/>
  <c r="S44" i="5"/>
  <c r="AI30" i="5"/>
  <c r="K26" i="16"/>
  <c r="AI26" i="5" s="1"/>
  <c r="AL44" i="5"/>
  <c r="F44" i="5"/>
  <c r="H44" i="5"/>
  <c r="AX44" i="16" s="1"/>
  <c r="O44" i="5"/>
  <c r="P44" i="5" s="1"/>
  <c r="U44" i="5"/>
  <c r="AJ44" i="5"/>
  <c r="AL43" i="5"/>
  <c r="G43" i="5"/>
  <c r="E43" i="5"/>
  <c r="AL41" i="5"/>
  <c r="AM41" i="5" s="1"/>
  <c r="G41" i="5"/>
  <c r="S41" i="5"/>
  <c r="AL30" i="5"/>
  <c r="F30" i="5"/>
  <c r="H30" i="5" s="1"/>
  <c r="O30" i="5"/>
  <c r="U30" i="5" s="1"/>
  <c r="W17" i="5"/>
  <c r="K28" i="16"/>
  <c r="AI28" i="5" s="1"/>
  <c r="K25" i="16"/>
  <c r="AI25" i="5" s="1"/>
  <c r="G38" i="6"/>
  <c r="I38" i="6"/>
  <c r="Q38" i="6"/>
  <c r="F36" i="6"/>
  <c r="H36" i="6"/>
  <c r="J36" i="6"/>
  <c r="L36" i="6"/>
  <c r="N36" i="6"/>
  <c r="P36" i="6"/>
  <c r="R36" i="6"/>
  <c r="T36" i="6"/>
  <c r="V36" i="6"/>
  <c r="X36" i="6"/>
  <c r="Z36" i="6"/>
  <c r="AB36" i="6"/>
  <c r="AD36" i="6"/>
  <c r="AF36" i="6"/>
  <c r="AH36" i="6"/>
  <c r="AJ36" i="6"/>
  <c r="AL36" i="6"/>
  <c r="AN36" i="6"/>
  <c r="AP36" i="6"/>
  <c r="AR36" i="6"/>
  <c r="AT36" i="6"/>
  <c r="AV36" i="6"/>
  <c r="AX36" i="6"/>
  <c r="AZ36" i="6"/>
  <c r="BB36" i="6"/>
  <c r="BD36" i="6"/>
  <c r="BF36" i="6"/>
  <c r="BH36" i="6"/>
  <c r="BJ36" i="6"/>
  <c r="BL36" i="6"/>
  <c r="BN36" i="6"/>
  <c r="BP36" i="6"/>
  <c r="BR36" i="6"/>
  <c r="BT36" i="6"/>
  <c r="BV36" i="6"/>
  <c r="BX36" i="6"/>
  <c r="BZ36" i="6"/>
  <c r="CB36" i="6"/>
  <c r="CD36" i="6"/>
  <c r="CF36" i="6"/>
  <c r="CH36" i="6"/>
  <c r="CJ36" i="6"/>
  <c r="CL36" i="6"/>
  <c r="CN36" i="6"/>
  <c r="CP36" i="6"/>
  <c r="CR36" i="6"/>
  <c r="CT36" i="6"/>
  <c r="CV36" i="6"/>
  <c r="CX36" i="6"/>
  <c r="CZ36" i="6"/>
  <c r="DB36" i="6"/>
  <c r="DD36" i="6"/>
  <c r="DF36" i="6"/>
  <c r="DH36" i="6"/>
  <c r="DJ36" i="6"/>
  <c r="DL36" i="6"/>
  <c r="DN36" i="6"/>
  <c r="DP36" i="6"/>
  <c r="DR36" i="6"/>
  <c r="DT36" i="6"/>
  <c r="DV36" i="6"/>
  <c r="DX36" i="6"/>
  <c r="DZ36" i="6"/>
  <c r="EB36" i="6"/>
  <c r="ED36" i="6"/>
  <c r="EF36" i="6"/>
  <c r="EH36" i="6"/>
  <c r="EJ36" i="6"/>
  <c r="EL36" i="6"/>
  <c r="EN36" i="6"/>
  <c r="EP36" i="6"/>
  <c r="ER36" i="6"/>
  <c r="ET36" i="6"/>
  <c r="EV36" i="6"/>
  <c r="EX36" i="6"/>
  <c r="EZ36" i="6"/>
  <c r="M35" i="6"/>
  <c r="AC35" i="6"/>
  <c r="AS35" i="6"/>
  <c r="BI35" i="6"/>
  <c r="BY35" i="6"/>
  <c r="CO35" i="6"/>
  <c r="DE35" i="6"/>
  <c r="DU35" i="6"/>
  <c r="EK35" i="6"/>
  <c r="FA35" i="6"/>
  <c r="AM51" i="5"/>
  <c r="AM45" i="5"/>
  <c r="K27" i="16"/>
  <c r="AI27" i="5" s="1"/>
  <c r="EW43" i="6"/>
  <c r="EO43" i="6"/>
  <c r="EG43" i="6"/>
  <c r="DY43" i="6"/>
  <c r="DQ43" i="6"/>
  <c r="DI43" i="6"/>
  <c r="DA43" i="6"/>
  <c r="CS43" i="6"/>
  <c r="CK43" i="6"/>
  <c r="CC43" i="6"/>
  <c r="BU43" i="6"/>
  <c r="BM43" i="6"/>
  <c r="BE43" i="6"/>
  <c r="AW43" i="6"/>
  <c r="AO43" i="6"/>
  <c r="AG43" i="6"/>
  <c r="Y43" i="6"/>
  <c r="Q43" i="6"/>
  <c r="EW41" i="6"/>
  <c r="EO41" i="6"/>
  <c r="EG41" i="6"/>
  <c r="DY41" i="6"/>
  <c r="DQ41" i="6"/>
  <c r="DI41" i="6"/>
  <c r="DA41" i="6"/>
  <c r="CS41" i="6"/>
  <c r="CK41" i="6"/>
  <c r="CC41" i="6"/>
  <c r="BU41" i="6"/>
  <c r="BM41" i="6"/>
  <c r="BE41" i="6"/>
  <c r="AW41" i="6"/>
  <c r="AO41" i="6"/>
  <c r="AG41" i="6"/>
  <c r="Y41" i="6"/>
  <c r="Q41" i="6"/>
  <c r="EW39" i="6"/>
  <c r="EO39" i="6"/>
  <c r="EG39" i="6"/>
  <c r="DY39" i="6"/>
  <c r="DQ39" i="6"/>
  <c r="DI39" i="6"/>
  <c r="DA39" i="6"/>
  <c r="CS39" i="6"/>
  <c r="CK39" i="6"/>
  <c r="CC39" i="6"/>
  <c r="BU39" i="6"/>
  <c r="BI39" i="6"/>
  <c r="AS39" i="6"/>
  <c r="AC39" i="6"/>
  <c r="FA38" i="6"/>
  <c r="EW38" i="6"/>
  <c r="ES38" i="6"/>
  <c r="EO38" i="6"/>
  <c r="EK38" i="6"/>
  <c r="EG38" i="6"/>
  <c r="EC38" i="6"/>
  <c r="DY38" i="6"/>
  <c r="DU38" i="6"/>
  <c r="DQ38" i="6"/>
  <c r="DM38" i="6"/>
  <c r="DI38" i="6"/>
  <c r="DE38" i="6"/>
  <c r="DA38" i="6"/>
  <c r="CW38" i="6"/>
  <c r="CS38" i="6"/>
  <c r="CK38" i="6"/>
  <c r="CC38" i="6"/>
  <c r="BU38" i="6"/>
  <c r="BM38" i="6"/>
  <c r="BE38" i="6"/>
  <c r="AW38" i="6"/>
  <c r="AO38" i="6"/>
  <c r="AG38" i="6"/>
  <c r="Y38" i="6"/>
  <c r="M38" i="6"/>
  <c r="EY36" i="6"/>
  <c r="EU36" i="6"/>
  <c r="EQ36" i="6"/>
  <c r="EM36" i="6"/>
  <c r="EI36" i="6"/>
  <c r="EE36" i="6"/>
  <c r="EA36" i="6"/>
  <c r="DW36" i="6"/>
  <c r="DS36" i="6"/>
  <c r="DO36" i="6"/>
  <c r="DK36" i="6"/>
  <c r="DG36" i="6"/>
  <c r="DC36" i="6"/>
  <c r="CY36" i="6"/>
  <c r="CU36" i="6"/>
  <c r="F36" i="9" s="1"/>
  <c r="CQ36" i="6"/>
  <c r="CM36" i="6"/>
  <c r="CI36" i="6"/>
  <c r="CE36" i="6"/>
  <c r="CA36" i="6"/>
  <c r="BW36" i="6"/>
  <c r="BS36" i="6"/>
  <c r="BO36" i="6"/>
  <c r="BK36" i="6"/>
  <c r="BG36" i="6"/>
  <c r="BC36" i="6"/>
  <c r="AY36" i="6"/>
  <c r="AU36" i="6"/>
  <c r="AQ36" i="6"/>
  <c r="AM36" i="6"/>
  <c r="AI36" i="6"/>
  <c r="AE36" i="6"/>
  <c r="AA36" i="6"/>
  <c r="W36" i="6"/>
  <c r="S36" i="6"/>
  <c r="O36" i="6"/>
  <c r="K36" i="6"/>
  <c r="G36" i="6"/>
  <c r="ES35" i="6"/>
  <c r="DM35" i="6"/>
  <c r="CG35" i="6"/>
  <c r="BA35" i="6"/>
  <c r="U35" i="6"/>
  <c r="AM57" i="5"/>
  <c r="AM46" i="5"/>
  <c r="F30" i="6"/>
  <c r="M29" i="6"/>
  <c r="F26" i="6"/>
  <c r="F34" i="6"/>
  <c r="M33" i="6"/>
  <c r="EZ32" i="6"/>
  <c r="EX32" i="6"/>
  <c r="EV32" i="6"/>
  <c r="ET32" i="6"/>
  <c r="ER32" i="6"/>
  <c r="EP32" i="6"/>
  <c r="EN32" i="6"/>
  <c r="EL32" i="6"/>
  <c r="EJ32" i="6"/>
  <c r="EH32" i="6"/>
  <c r="EF32" i="6"/>
  <c r="ED32" i="6"/>
  <c r="EB32" i="6"/>
  <c r="DZ32" i="6"/>
  <c r="DX32" i="6"/>
  <c r="DV32" i="6"/>
  <c r="DT32" i="6"/>
  <c r="DR32" i="6"/>
  <c r="DP32" i="6"/>
  <c r="DN32" i="6"/>
  <c r="DL32" i="6"/>
  <c r="DJ32" i="6"/>
  <c r="DH32" i="6"/>
  <c r="DF32" i="6"/>
  <c r="DD32" i="6"/>
  <c r="DB32" i="6"/>
  <c r="CZ32" i="6"/>
  <c r="CX32" i="6"/>
  <c r="CV32" i="6"/>
  <c r="CT32" i="6"/>
  <c r="CR32" i="6"/>
  <c r="CP32" i="6"/>
  <c r="CN32" i="6"/>
  <c r="CL32" i="6"/>
  <c r="CJ32" i="6"/>
  <c r="CH32" i="6"/>
  <c r="CF32" i="6"/>
  <c r="CD32" i="6"/>
  <c r="CB32" i="6"/>
  <c r="BZ32" i="6"/>
  <c r="BX32" i="6"/>
  <c r="BV32" i="6"/>
  <c r="BT32" i="6"/>
  <c r="BR32" i="6"/>
  <c r="BP32" i="6"/>
  <c r="BN32" i="6"/>
  <c r="BL32" i="6"/>
  <c r="BJ32" i="6"/>
  <c r="BH32" i="6"/>
  <c r="BF32" i="6"/>
  <c r="BD32" i="6"/>
  <c r="BB32" i="6"/>
  <c r="AZ32" i="6"/>
  <c r="AX32" i="6"/>
  <c r="AV32" i="6"/>
  <c r="AT32" i="6"/>
  <c r="AR32" i="6"/>
  <c r="AP32" i="6"/>
  <c r="AN32" i="6"/>
  <c r="AL32" i="6"/>
  <c r="AJ32" i="6"/>
  <c r="AH32" i="6"/>
  <c r="AF32" i="6"/>
  <c r="AD32" i="6"/>
  <c r="AB32" i="6"/>
  <c r="Z32" i="6"/>
  <c r="X32" i="6"/>
  <c r="V32" i="6"/>
  <c r="T32" i="6"/>
  <c r="R32" i="6"/>
  <c r="P32" i="6"/>
  <c r="N32" i="6"/>
  <c r="L32" i="6"/>
  <c r="J32" i="6"/>
  <c r="H32" i="6"/>
  <c r="FA31" i="6"/>
  <c r="EK31" i="6"/>
  <c r="DU31" i="6"/>
  <c r="DE31" i="6"/>
  <c r="CO31" i="6"/>
  <c r="BY31" i="6"/>
  <c r="BI31" i="6"/>
  <c r="AS31" i="6"/>
  <c r="AC31" i="6"/>
  <c r="FA30" i="6"/>
  <c r="EY30" i="6"/>
  <c r="EW30" i="6"/>
  <c r="EU30" i="6"/>
  <c r="ES30" i="6"/>
  <c r="EQ30" i="6"/>
  <c r="EO30" i="6"/>
  <c r="EM30" i="6"/>
  <c r="EK30" i="6"/>
  <c r="EI30" i="6"/>
  <c r="EG30" i="6"/>
  <c r="EE30" i="6"/>
  <c r="EC30" i="6"/>
  <c r="EA30" i="6"/>
  <c r="DY30" i="6"/>
  <c r="DW30" i="6"/>
  <c r="DS30" i="6"/>
  <c r="DO30" i="6"/>
  <c r="DK30" i="6"/>
  <c r="DG30" i="6"/>
  <c r="DC30" i="6"/>
  <c r="CY30" i="6"/>
  <c r="CU30" i="6"/>
  <c r="F30" i="9" s="1"/>
  <c r="F10" i="9" s="1"/>
  <c r="CQ30" i="6"/>
  <c r="CM30" i="6"/>
  <c r="CI30" i="6"/>
  <c r="CE30" i="6"/>
  <c r="CA30" i="6"/>
  <c r="BW30" i="6"/>
  <c r="BS30" i="6"/>
  <c r="BO30" i="6"/>
  <c r="BK30" i="6"/>
  <c r="BG30" i="6"/>
  <c r="BC30" i="6"/>
  <c r="AY30" i="6"/>
  <c r="AU30" i="6"/>
  <c r="AQ30" i="6"/>
  <c r="AM30" i="6"/>
  <c r="AI30" i="6"/>
  <c r="AE30" i="6"/>
  <c r="AA30" i="6"/>
  <c r="W30" i="6"/>
  <c r="S30" i="6"/>
  <c r="O30" i="6"/>
  <c r="K30" i="6"/>
  <c r="G30" i="6"/>
  <c r="EW29" i="6"/>
  <c r="EG29" i="6"/>
  <c r="DQ29" i="6"/>
  <c r="DA29" i="6"/>
  <c r="CK29" i="6"/>
  <c r="BU29" i="6"/>
  <c r="BA29" i="6"/>
  <c r="BC26" i="6"/>
  <c r="AY26" i="6"/>
  <c r="AU26" i="6"/>
  <c r="AQ26" i="6"/>
  <c r="AM26" i="6"/>
  <c r="AI26" i="6"/>
  <c r="AE26" i="6"/>
  <c r="AA26" i="6"/>
  <c r="W26" i="6"/>
  <c r="S26" i="6"/>
  <c r="O26" i="6"/>
  <c r="K26" i="6"/>
  <c r="M25" i="6"/>
  <c r="H24" i="6"/>
  <c r="CG23" i="6"/>
  <c r="BA23" i="6"/>
  <c r="AZ23" i="16"/>
  <c r="BP23" i="16"/>
  <c r="BK23" i="16"/>
  <c r="BV23" i="16"/>
  <c r="CD23" i="16"/>
  <c r="CL23" i="16"/>
  <c r="BE23" i="16"/>
  <c r="BR23" i="16"/>
  <c r="BY23" i="16"/>
  <c r="CG23" i="16"/>
  <c r="BD23" i="16"/>
  <c r="BN23" i="16"/>
  <c r="BJ23" i="16"/>
  <c r="BX23" i="16"/>
  <c r="AY23" i="16"/>
  <c r="BL23" i="16"/>
  <c r="BZ23" i="16"/>
  <c r="BH23" i="16"/>
  <c r="BC23" i="16"/>
  <c r="BS23" i="16"/>
  <c r="BW23" i="16"/>
  <c r="CA23" i="16"/>
  <c r="CE23" i="16"/>
  <c r="CI23" i="16"/>
  <c r="CM23" i="16"/>
  <c r="BF23" i="16"/>
  <c r="BU23" i="16"/>
  <c r="CC23" i="16"/>
  <c r="CK23" i="16"/>
  <c r="BB23" i="16"/>
  <c r="BI23" i="16"/>
  <c r="BT23" i="16"/>
  <c r="CB23" i="16"/>
  <c r="CJ23" i="16"/>
  <c r="BG23" i="16"/>
  <c r="BM23" i="16"/>
  <c r="CH23" i="16"/>
  <c r="BQ23" i="16"/>
  <c r="BA23" i="16"/>
  <c r="CF23" i="16"/>
  <c r="BO23" i="16"/>
  <c r="BU25" i="16"/>
  <c r="BY25" i="16"/>
  <c r="CC25" i="16"/>
  <c r="CG25" i="16"/>
  <c r="CK25" i="16"/>
  <c r="BZ25" i="16"/>
  <c r="CH25" i="16"/>
  <c r="BA25" i="16"/>
  <c r="BE25" i="16"/>
  <c r="BI25" i="16"/>
  <c r="BM25" i="16"/>
  <c r="BQ25" i="16"/>
  <c r="BW25" i="16"/>
  <c r="CE25" i="16"/>
  <c r="CM25" i="16"/>
  <c r="BV25" i="16"/>
  <c r="CD25" i="16"/>
  <c r="CL25" i="16"/>
  <c r="BC25" i="16"/>
  <c r="BG25" i="16"/>
  <c r="BK25" i="16"/>
  <c r="BO25" i="16"/>
  <c r="BS25" i="16"/>
  <c r="CA25" i="16"/>
  <c r="CI25" i="16"/>
  <c r="AZ25" i="16"/>
  <c r="BD25" i="16"/>
  <c r="BH25" i="16"/>
  <c r="BL25" i="16"/>
  <c r="BP25" i="16"/>
  <c r="BT25" i="16"/>
  <c r="CB25" i="16"/>
  <c r="CJ25" i="16"/>
  <c r="BB25" i="16"/>
  <c r="BF25" i="16"/>
  <c r="BJ25" i="16"/>
  <c r="BN25" i="16"/>
  <c r="BR25" i="16"/>
  <c r="BX25" i="16"/>
  <c r="CF25" i="16"/>
  <c r="AY25" i="16"/>
  <c r="BJ27" i="16"/>
  <c r="BE27" i="16"/>
  <c r="BU27" i="16"/>
  <c r="BY27" i="16"/>
  <c r="CC27" i="16"/>
  <c r="CG27" i="16"/>
  <c r="CK27" i="16"/>
  <c r="AZ27" i="16"/>
  <c r="BN27" i="16"/>
  <c r="BQ27" i="16"/>
  <c r="CF27" i="16"/>
  <c r="AY27" i="16"/>
  <c r="BL27" i="16"/>
  <c r="BF27" i="16"/>
  <c r="BX27" i="16"/>
  <c r="BG27" i="16"/>
  <c r="CB27" i="16"/>
  <c r="BC27" i="16"/>
  <c r="BB27" i="16"/>
  <c r="BR27" i="16"/>
  <c r="BM27" i="16"/>
  <c r="BP27" i="16"/>
  <c r="BZ27" i="16"/>
  <c r="CH27" i="16"/>
  <c r="BA27" i="16"/>
  <c r="BH27" i="16"/>
  <c r="BO27" i="16"/>
  <c r="BK27" i="16"/>
  <c r="CD27" i="16"/>
  <c r="BI27" i="16"/>
  <c r="CE27" i="16"/>
  <c r="BD27" i="16"/>
  <c r="CA27" i="16"/>
  <c r="BV27" i="16"/>
  <c r="CL27" i="16"/>
  <c r="BW27" i="16"/>
  <c r="CM27" i="16"/>
  <c r="BT27" i="16"/>
  <c r="CJ27" i="16"/>
  <c r="BS27" i="16"/>
  <c r="CI27" i="16"/>
  <c r="AZ26" i="16"/>
  <c r="DJ26" i="16" s="1"/>
  <c r="BB26" i="16"/>
  <c r="DL26" i="16" s="1"/>
  <c r="BD26" i="16"/>
  <c r="DN26" i="16" s="1"/>
  <c r="BF26" i="16"/>
  <c r="DP26" i="16" s="1"/>
  <c r="BH26" i="16"/>
  <c r="DR26" i="16" s="1"/>
  <c r="BJ26" i="16"/>
  <c r="DT26" i="16" s="1"/>
  <c r="BL26" i="16"/>
  <c r="DV26" i="16" s="1"/>
  <c r="BN26" i="16"/>
  <c r="DX26" i="16" s="1"/>
  <c r="BP26" i="16"/>
  <c r="DZ26" i="16" s="1"/>
  <c r="BR26" i="16"/>
  <c r="EB26" i="16" s="1"/>
  <c r="BT26" i="16"/>
  <c r="CB26" i="16"/>
  <c r="CJ26" i="16"/>
  <c r="BU26" i="16"/>
  <c r="CC26" i="16"/>
  <c r="CK26" i="16"/>
  <c r="CH26" i="16"/>
  <c r="CE26" i="16"/>
  <c r="BV26" i="16"/>
  <c r="CL26" i="16"/>
  <c r="CA26" i="16"/>
  <c r="BX26" i="16"/>
  <c r="CF26" i="16"/>
  <c r="AY26" i="16"/>
  <c r="DI26" i="16" s="1"/>
  <c r="BY26" i="16"/>
  <c r="CG26" i="16"/>
  <c r="BZ26" i="16"/>
  <c r="BA26" i="16"/>
  <c r="DK26" i="16" s="1"/>
  <c r="BE26" i="16"/>
  <c r="DO26" i="16" s="1"/>
  <c r="BI26" i="16"/>
  <c r="DS26" i="16" s="1"/>
  <c r="BM26" i="16"/>
  <c r="DW26" i="16" s="1"/>
  <c r="BQ26" i="16"/>
  <c r="EA26" i="16" s="1"/>
  <c r="BW26" i="16"/>
  <c r="CM26" i="16"/>
  <c r="CD26" i="16"/>
  <c r="BC26" i="16"/>
  <c r="DM26" i="16" s="1"/>
  <c r="BG26" i="16"/>
  <c r="DQ26" i="16" s="1"/>
  <c r="BK26" i="16"/>
  <c r="DU26" i="16" s="1"/>
  <c r="BO26" i="16"/>
  <c r="DY26" i="16" s="1"/>
  <c r="BS26" i="16"/>
  <c r="CI26" i="16"/>
  <c r="CC28" i="16"/>
  <c r="BV28" i="16"/>
  <c r="CD28" i="16"/>
  <c r="CL28" i="16"/>
  <c r="BW28" i="16"/>
  <c r="CE28" i="16"/>
  <c r="CM28" i="16"/>
  <c r="CB28" i="16"/>
  <c r="BY28" i="16"/>
  <c r="BB28" i="16"/>
  <c r="DL28" i="16" s="1"/>
  <c r="BF28" i="16"/>
  <c r="DP28" i="16" s="1"/>
  <c r="BJ28" i="16"/>
  <c r="DT28" i="16" s="1"/>
  <c r="BN28" i="16"/>
  <c r="DX28" i="16" s="1"/>
  <c r="BR28" i="16"/>
  <c r="EB28" i="16" s="1"/>
  <c r="BX28" i="16"/>
  <c r="AY28" i="16"/>
  <c r="DI28" i="16" s="1"/>
  <c r="BU28" i="16"/>
  <c r="CK28" i="16"/>
  <c r="BZ28" i="16"/>
  <c r="CH28" i="16"/>
  <c r="BA28" i="16"/>
  <c r="DK28" i="16" s="1"/>
  <c r="BC28" i="16"/>
  <c r="DM28" i="16" s="1"/>
  <c r="BE28" i="16"/>
  <c r="DO28" i="16" s="1"/>
  <c r="BG28" i="16"/>
  <c r="DQ28" i="16" s="1"/>
  <c r="BI28" i="16"/>
  <c r="DS28" i="16" s="1"/>
  <c r="BK28" i="16"/>
  <c r="DU28" i="16" s="1"/>
  <c r="BM28" i="16"/>
  <c r="DW28" i="16" s="1"/>
  <c r="BO28" i="16"/>
  <c r="DY28" i="16" s="1"/>
  <c r="BQ28" i="16"/>
  <c r="EA28" i="16" s="1"/>
  <c r="BS28" i="16"/>
  <c r="CA28" i="16"/>
  <c r="CI28" i="16"/>
  <c r="AZ28" i="16"/>
  <c r="DJ28" i="16" s="1"/>
  <c r="BD28" i="16"/>
  <c r="DN28" i="16" s="1"/>
  <c r="BH28" i="16"/>
  <c r="DR28" i="16" s="1"/>
  <c r="BL28" i="16"/>
  <c r="DV28" i="16" s="1"/>
  <c r="BP28" i="16"/>
  <c r="DZ28" i="16" s="1"/>
  <c r="BT28" i="16"/>
  <c r="CJ28" i="16"/>
  <c r="CG28" i="16"/>
  <c r="CF28" i="16"/>
  <c r="BY30" i="16"/>
  <c r="CG30" i="16"/>
  <c r="BV30" i="16"/>
  <c r="CD30" i="16"/>
  <c r="CL30" i="16"/>
  <c r="BW30" i="16"/>
  <c r="CE30" i="16"/>
  <c r="CM30" i="16"/>
  <c r="BB30" i="16"/>
  <c r="DL30" i="16" s="1"/>
  <c r="BD30" i="16"/>
  <c r="DN30" i="16" s="1"/>
  <c r="BF30" i="16"/>
  <c r="DP30" i="16" s="1"/>
  <c r="BH30" i="16"/>
  <c r="DR30" i="16" s="1"/>
  <c r="BJ30" i="16"/>
  <c r="DT30" i="16" s="1"/>
  <c r="BL30" i="16"/>
  <c r="DV30" i="16" s="1"/>
  <c r="BN30" i="16"/>
  <c r="DX30" i="16" s="1"/>
  <c r="BP30" i="16"/>
  <c r="DZ30" i="16" s="1"/>
  <c r="BR30" i="16"/>
  <c r="EB30" i="16" s="1"/>
  <c r="BT30" i="16"/>
  <c r="CB30" i="16"/>
  <c r="CJ30" i="16"/>
  <c r="BU30" i="16"/>
  <c r="CC30" i="16"/>
  <c r="CK30" i="16"/>
  <c r="BZ30" i="16"/>
  <c r="CH30" i="16"/>
  <c r="BA30" i="16"/>
  <c r="DK30" i="16" s="1"/>
  <c r="BC30" i="16"/>
  <c r="DM30" i="16" s="1"/>
  <c r="BE30" i="16"/>
  <c r="DO30" i="16" s="1"/>
  <c r="BG30" i="16"/>
  <c r="DQ30" i="16" s="1"/>
  <c r="BI30" i="16"/>
  <c r="DS30" i="16" s="1"/>
  <c r="BK30" i="16"/>
  <c r="DU30" i="16" s="1"/>
  <c r="BM30" i="16"/>
  <c r="DW30" i="16" s="1"/>
  <c r="BO30" i="16"/>
  <c r="DY30" i="16" s="1"/>
  <c r="BQ30" i="16"/>
  <c r="EA30" i="16" s="1"/>
  <c r="BS30" i="16"/>
  <c r="CA30" i="16"/>
  <c r="CI30" i="16"/>
  <c r="BX30" i="16"/>
  <c r="AY30" i="16"/>
  <c r="DI30" i="16" s="1"/>
  <c r="AZ30" i="16"/>
  <c r="DJ30" i="16" s="1"/>
  <c r="CF30" i="16"/>
  <c r="CF60" i="16"/>
  <c r="DA60" i="16" s="1"/>
  <c r="BG60" i="16"/>
  <c r="DQ60" i="16" s="1"/>
  <c r="CA60" i="16"/>
  <c r="CV60" i="16" s="1"/>
  <c r="BI60" i="16"/>
  <c r="DS60" i="16" s="1"/>
  <c r="BY60" i="16"/>
  <c r="CT60" i="16" s="1"/>
  <c r="BL60" i="16"/>
  <c r="DV60" i="16" s="1"/>
  <c r="CJ60" i="16"/>
  <c r="DE60" i="16" s="1"/>
  <c r="AZ60" i="16"/>
  <c r="DJ60" i="16" s="1"/>
  <c r="CB60" i="16"/>
  <c r="CW60" i="16" s="1"/>
  <c r="CG60" i="16"/>
  <c r="DB60" i="16" s="1"/>
  <c r="CI60" i="16"/>
  <c r="DD60" i="16" s="1"/>
  <c r="BF60" i="16"/>
  <c r="DP60" i="16" s="1"/>
  <c r="BN60" i="16"/>
  <c r="DX60" i="16" s="1"/>
  <c r="BV60" i="16"/>
  <c r="CQ60" i="16" s="1"/>
  <c r="CL60" i="16"/>
  <c r="DG60" i="16" s="1"/>
  <c r="CC60" i="16"/>
  <c r="CX60" i="16" s="1"/>
  <c r="BC60" i="16"/>
  <c r="DM60" i="16" s="1"/>
  <c r="BM60" i="16"/>
  <c r="DW60" i="16" s="1"/>
  <c r="BW60" i="16"/>
  <c r="CR60" i="16" s="1"/>
  <c r="CH60" i="16"/>
  <c r="DC60" i="16" s="1"/>
  <c r="AY60" i="16"/>
  <c r="DI60" i="16" s="1"/>
  <c r="BA60" i="16"/>
  <c r="DK60" i="16" s="1"/>
  <c r="BD60" i="16"/>
  <c r="DN60" i="16" s="1"/>
  <c r="CM60" i="16"/>
  <c r="DH60" i="16" s="1"/>
  <c r="BE60" i="16"/>
  <c r="DO60" i="16" s="1"/>
  <c r="BB60" i="16"/>
  <c r="DL60" i="16" s="1"/>
  <c r="BR60" i="16"/>
  <c r="EB60" i="16" s="1"/>
  <c r="CE60" i="16"/>
  <c r="CZ60" i="16" s="1"/>
  <c r="BS60" i="16"/>
  <c r="CN60" i="16" s="1"/>
  <c r="BH60" i="16"/>
  <c r="DR60" i="16" s="1"/>
  <c r="BX60" i="16"/>
  <c r="CS60" i="16" s="1"/>
  <c r="BO60" i="16"/>
  <c r="DY60" i="16" s="1"/>
  <c r="BQ60" i="16"/>
  <c r="EA60" i="16" s="1"/>
  <c r="BT60" i="16"/>
  <c r="CO60" i="16" s="1"/>
  <c r="BP60" i="16"/>
  <c r="DZ60" i="16" s="1"/>
  <c r="BK60" i="16"/>
  <c r="DU60" i="16" s="1"/>
  <c r="BJ60" i="16"/>
  <c r="DT60" i="16" s="1"/>
  <c r="CD60" i="16"/>
  <c r="CY60" i="16" s="1"/>
  <c r="BZ60" i="16"/>
  <c r="CU60" i="16" s="1"/>
  <c r="CK60" i="16"/>
  <c r="DF60" i="16" s="1"/>
  <c r="BU60" i="16"/>
  <c r="CP60" i="16" s="1"/>
  <c r="BV54" i="16"/>
  <c r="CQ54" i="16" s="1"/>
  <c r="CD54" i="16"/>
  <c r="CY54" i="16" s="1"/>
  <c r="CL54" i="16"/>
  <c r="DG54" i="16" s="1"/>
  <c r="BW54" i="16"/>
  <c r="CR54" i="16" s="1"/>
  <c r="CM54" i="16"/>
  <c r="DH54" i="16" s="1"/>
  <c r="CC54" i="16"/>
  <c r="CX54" i="16" s="1"/>
  <c r="BZ54" i="16"/>
  <c r="CU54" i="16" s="1"/>
  <c r="CA54" i="16"/>
  <c r="CV54" i="16" s="1"/>
  <c r="CG54" i="16"/>
  <c r="DB54" i="16" s="1"/>
  <c r="CH54" i="16"/>
  <c r="DC54" i="16" s="1"/>
  <c r="BA54" i="16"/>
  <c r="DK54" i="16" s="1"/>
  <c r="BI54" i="16"/>
  <c r="DS54" i="16" s="1"/>
  <c r="BQ54" i="16"/>
  <c r="EA54" i="16" s="1"/>
  <c r="CK54" i="16"/>
  <c r="DF54" i="16" s="1"/>
  <c r="CF54" i="16"/>
  <c r="DA54" i="16" s="1"/>
  <c r="BC54" i="16"/>
  <c r="DM54" i="16" s="1"/>
  <c r="BK54" i="16"/>
  <c r="DU54" i="16" s="1"/>
  <c r="BS54" i="16"/>
  <c r="CN54" i="16" s="1"/>
  <c r="BY54" i="16"/>
  <c r="CT54" i="16" s="1"/>
  <c r="BD54" i="16"/>
  <c r="DN54" i="16" s="1"/>
  <c r="BL54" i="16"/>
  <c r="DV54" i="16" s="1"/>
  <c r="BT54" i="16"/>
  <c r="CO54" i="16" s="1"/>
  <c r="BE54" i="16"/>
  <c r="DO54" i="16" s="1"/>
  <c r="BU54" i="16"/>
  <c r="CP54" i="16" s="1"/>
  <c r="BF54" i="16"/>
  <c r="DP54" i="16" s="1"/>
  <c r="BN54" i="16"/>
  <c r="DX54" i="16" s="1"/>
  <c r="CB54" i="16"/>
  <c r="CW54" i="16" s="1"/>
  <c r="BX54" i="16"/>
  <c r="CS54" i="16" s="1"/>
  <c r="AY54" i="16"/>
  <c r="DI54" i="16" s="1"/>
  <c r="BG54" i="16"/>
  <c r="DQ54" i="16" s="1"/>
  <c r="BO54" i="16"/>
  <c r="DY54" i="16" s="1"/>
  <c r="CI54" i="16"/>
  <c r="DD54" i="16" s="1"/>
  <c r="AZ54" i="16"/>
  <c r="DJ54" i="16" s="1"/>
  <c r="BH54" i="16"/>
  <c r="DR54" i="16" s="1"/>
  <c r="BP54" i="16"/>
  <c r="DZ54" i="16" s="1"/>
  <c r="CJ54" i="16"/>
  <c r="DE54" i="16" s="1"/>
  <c r="BM54" i="16"/>
  <c r="DW54" i="16" s="1"/>
  <c r="BB54" i="16"/>
  <c r="DL54" i="16" s="1"/>
  <c r="BJ54" i="16"/>
  <c r="DT54" i="16" s="1"/>
  <c r="BR54" i="16"/>
  <c r="EB54" i="16" s="1"/>
  <c r="CE54" i="16"/>
  <c r="CZ54" i="16" s="1"/>
  <c r="AZ55" i="16"/>
  <c r="DJ55" i="16" s="1"/>
  <c r="BD55" i="16"/>
  <c r="DN55" i="16" s="1"/>
  <c r="BH55" i="16"/>
  <c r="DR55" i="16" s="1"/>
  <c r="BL55" i="16"/>
  <c r="DV55" i="16" s="1"/>
  <c r="BP55" i="16"/>
  <c r="DZ55" i="16" s="1"/>
  <c r="BT55" i="16"/>
  <c r="CO55" i="16" s="1"/>
  <c r="CB55" i="16"/>
  <c r="CW55" i="16" s="1"/>
  <c r="CJ55" i="16"/>
  <c r="DE55" i="16" s="1"/>
  <c r="BE55" i="16"/>
  <c r="DO55" i="16" s="1"/>
  <c r="BM55" i="16"/>
  <c r="DW55" i="16" s="1"/>
  <c r="BU55" i="16"/>
  <c r="CP55" i="16" s="1"/>
  <c r="CK55" i="16"/>
  <c r="DF55" i="16" s="1"/>
  <c r="CE55" i="16"/>
  <c r="CZ55" i="16" s="1"/>
  <c r="BV55" i="16"/>
  <c r="CQ55" i="16" s="1"/>
  <c r="CL55" i="16"/>
  <c r="DG55" i="16" s="1"/>
  <c r="AY55" i="16"/>
  <c r="DI55" i="16" s="1"/>
  <c r="BO55" i="16"/>
  <c r="DY55" i="16" s="1"/>
  <c r="BZ55" i="16"/>
  <c r="CU55" i="16" s="1"/>
  <c r="CG55" i="16"/>
  <c r="DB55" i="16" s="1"/>
  <c r="BK55" i="16"/>
  <c r="DU55" i="16" s="1"/>
  <c r="CI55" i="16"/>
  <c r="DD55" i="16" s="1"/>
  <c r="BF55" i="16"/>
  <c r="DP55" i="16" s="1"/>
  <c r="BN55" i="16"/>
  <c r="DX55" i="16" s="1"/>
  <c r="BX55" i="16"/>
  <c r="CS55" i="16" s="1"/>
  <c r="BA55" i="16"/>
  <c r="DK55" i="16" s="1"/>
  <c r="BQ55" i="16"/>
  <c r="EA55" i="16" s="1"/>
  <c r="BW55" i="16"/>
  <c r="CR55" i="16" s="1"/>
  <c r="CD55" i="16"/>
  <c r="CY55" i="16" s="1"/>
  <c r="BG55" i="16"/>
  <c r="DQ55" i="16" s="1"/>
  <c r="CH55" i="16"/>
  <c r="DC55" i="16" s="1"/>
  <c r="BS55" i="16"/>
  <c r="CN55" i="16" s="1"/>
  <c r="BB55" i="16"/>
  <c r="DL55" i="16" s="1"/>
  <c r="BJ55" i="16"/>
  <c r="DT55" i="16" s="1"/>
  <c r="BR55" i="16"/>
  <c r="EB55" i="16" s="1"/>
  <c r="CF55" i="16"/>
  <c r="DA55" i="16" s="1"/>
  <c r="BI55" i="16"/>
  <c r="DS55" i="16" s="1"/>
  <c r="CC55" i="16"/>
  <c r="CX55" i="16" s="1"/>
  <c r="CM55" i="16"/>
  <c r="DH55" i="16" s="1"/>
  <c r="BY55" i="16"/>
  <c r="CT55" i="16" s="1"/>
  <c r="CA55" i="16"/>
  <c r="CV55" i="16" s="1"/>
  <c r="BC55" i="16"/>
  <c r="DM55" i="16" s="1"/>
  <c r="L41" i="5"/>
  <c r="P41" i="5"/>
  <c r="L33" i="5"/>
  <c r="G39" i="9"/>
  <c r="I39" i="9"/>
  <c r="K39" i="9"/>
  <c r="M39" i="9"/>
  <c r="O39" i="9"/>
  <c r="Q39" i="9"/>
  <c r="S39" i="9"/>
  <c r="U39" i="9"/>
  <c r="W39" i="9"/>
  <c r="Y39" i="9"/>
  <c r="AA39" i="9"/>
  <c r="AC39" i="9"/>
  <c r="AE39" i="9"/>
  <c r="AG39" i="9"/>
  <c r="AI39" i="9"/>
  <c r="AK39" i="9"/>
  <c r="AM39" i="9"/>
  <c r="AO39" i="9"/>
  <c r="AQ39" i="9"/>
  <c r="AS39" i="9"/>
  <c r="AU39" i="9"/>
  <c r="AW39" i="9"/>
  <c r="AY39" i="9"/>
  <c r="BA39" i="9"/>
  <c r="BC39" i="9"/>
  <c r="BE39" i="9"/>
  <c r="BG39" i="9"/>
  <c r="BI39" i="9"/>
  <c r="BK39" i="9"/>
  <c r="BM39" i="9"/>
  <c r="BO39" i="9"/>
  <c r="BQ39" i="9"/>
  <c r="BS39" i="9"/>
  <c r="BU39" i="9"/>
  <c r="BW39" i="9"/>
  <c r="BY39" i="9"/>
  <c r="CA39" i="9"/>
  <c r="CC39" i="9"/>
  <c r="CE39" i="9"/>
  <c r="CG39" i="9"/>
  <c r="CI39" i="9"/>
  <c r="CK39" i="9"/>
  <c r="CM39" i="9"/>
  <c r="CO39" i="9"/>
  <c r="CQ39" i="9"/>
  <c r="CS39" i="9"/>
  <c r="CU39" i="9"/>
  <c r="CW39" i="9"/>
  <c r="CY39" i="9"/>
  <c r="DA39" i="9"/>
  <c r="DC39" i="9"/>
  <c r="DE39" i="9"/>
  <c r="DG39" i="9"/>
  <c r="DI39" i="9"/>
  <c r="DK39" i="9"/>
  <c r="DM39" i="9"/>
  <c r="DO39" i="9"/>
  <c r="DQ39" i="9"/>
  <c r="DS39" i="9"/>
  <c r="DU39" i="9"/>
  <c r="DW39" i="9"/>
  <c r="DY39" i="9"/>
  <c r="EA39" i="9"/>
  <c r="EC39" i="9"/>
  <c r="EE39" i="9"/>
  <c r="EG39" i="9"/>
  <c r="EI39" i="9"/>
  <c r="EK39" i="9"/>
  <c r="EM39" i="9"/>
  <c r="EO39" i="9"/>
  <c r="EQ39" i="9"/>
  <c r="ES39" i="9"/>
  <c r="EU39" i="9"/>
  <c r="EW39" i="9"/>
  <c r="EY39" i="9"/>
  <c r="FA39" i="9"/>
  <c r="CP39" i="9"/>
  <c r="CR39" i="9"/>
  <c r="CT39" i="9"/>
  <c r="CV39" i="9"/>
  <c r="CX39" i="9"/>
  <c r="CZ39" i="9"/>
  <c r="DB39" i="9"/>
  <c r="DD39" i="9"/>
  <c r="DF39" i="9"/>
  <c r="DH39" i="9"/>
  <c r="DJ39" i="9"/>
  <c r="DL39" i="9"/>
  <c r="DN39" i="9"/>
  <c r="DP39" i="9"/>
  <c r="DR39" i="9"/>
  <c r="DT39" i="9"/>
  <c r="DV39" i="9"/>
  <c r="DX39" i="9"/>
  <c r="DZ39" i="9"/>
  <c r="EB39" i="9"/>
  <c r="ED39" i="9"/>
  <c r="EF39" i="9"/>
  <c r="EH39" i="9"/>
  <c r="EJ39" i="9"/>
  <c r="EL39" i="9"/>
  <c r="EN39" i="9"/>
  <c r="EP39" i="9"/>
  <c r="ER39" i="9"/>
  <c r="ET39" i="9"/>
  <c r="EV39" i="9"/>
  <c r="EX39" i="9"/>
  <c r="EZ39" i="9"/>
  <c r="M39" i="5"/>
  <c r="G41" i="9"/>
  <c r="I41" i="9"/>
  <c r="K41" i="9"/>
  <c r="M41" i="9"/>
  <c r="O41" i="9"/>
  <c r="Q41" i="9"/>
  <c r="S41" i="9"/>
  <c r="U41" i="9"/>
  <c r="W41" i="9"/>
  <c r="Y41" i="9"/>
  <c r="AA41" i="9"/>
  <c r="AC41" i="9"/>
  <c r="AE41" i="9"/>
  <c r="AG41" i="9"/>
  <c r="AI41" i="9"/>
  <c r="AK41" i="9"/>
  <c r="AM41" i="9"/>
  <c r="AO41" i="9"/>
  <c r="AQ41" i="9"/>
  <c r="AS41" i="9"/>
  <c r="AU41" i="9"/>
  <c r="AW41" i="9"/>
  <c r="AY41" i="9"/>
  <c r="BA41" i="9"/>
  <c r="BC41" i="9"/>
  <c r="BE41" i="9"/>
  <c r="BG41" i="9"/>
  <c r="BI41" i="9"/>
  <c r="BK41" i="9"/>
  <c r="BM41" i="9"/>
  <c r="BO41" i="9"/>
  <c r="BQ41" i="9"/>
  <c r="BS41" i="9"/>
  <c r="BU41" i="9"/>
  <c r="BW41" i="9"/>
  <c r="BY41" i="9"/>
  <c r="CA41" i="9"/>
  <c r="CC41" i="9"/>
  <c r="CE41" i="9"/>
  <c r="CG41" i="9"/>
  <c r="CI41" i="9"/>
  <c r="CK41" i="9"/>
  <c r="CM41" i="9"/>
  <c r="CO41" i="9"/>
  <c r="CQ41" i="9"/>
  <c r="CS41" i="9"/>
  <c r="CU41" i="9"/>
  <c r="CW41" i="9"/>
  <c r="CY41" i="9"/>
  <c r="DA41" i="9"/>
  <c r="DC41" i="9"/>
  <c r="DE41" i="9"/>
  <c r="DG41" i="9"/>
  <c r="DI41" i="9"/>
  <c r="DK41" i="9"/>
  <c r="DM41" i="9"/>
  <c r="DO41" i="9"/>
  <c r="DQ41" i="9"/>
  <c r="DS41" i="9"/>
  <c r="DU41" i="9"/>
  <c r="DW41" i="9"/>
  <c r="DY41" i="9"/>
  <c r="EA41" i="9"/>
  <c r="EC41" i="9"/>
  <c r="EE41" i="9"/>
  <c r="EG41" i="9"/>
  <c r="EI41" i="9"/>
  <c r="EK41" i="9"/>
  <c r="EM41" i="9"/>
  <c r="EO41" i="9"/>
  <c r="EQ41" i="9"/>
  <c r="ES41" i="9"/>
  <c r="EU41" i="9"/>
  <c r="EW41" i="9"/>
  <c r="EY41" i="9"/>
  <c r="FA41" i="9"/>
  <c r="M41" i="5"/>
  <c r="G43" i="9"/>
  <c r="I43" i="9"/>
  <c r="K43" i="9"/>
  <c r="M43" i="9"/>
  <c r="O43" i="9"/>
  <c r="Q43" i="9"/>
  <c r="S43" i="9"/>
  <c r="U43" i="9"/>
  <c r="W43" i="9"/>
  <c r="Y43" i="9"/>
  <c r="AA43" i="9"/>
  <c r="AC43" i="9"/>
  <c r="AE43" i="9"/>
  <c r="AG43" i="9"/>
  <c r="AI43" i="9"/>
  <c r="AK43" i="9"/>
  <c r="AM43" i="9"/>
  <c r="AO43" i="9"/>
  <c r="AQ43" i="9"/>
  <c r="AS43" i="9"/>
  <c r="AU43" i="9"/>
  <c r="AW43" i="9"/>
  <c r="AY43" i="9"/>
  <c r="BA43" i="9"/>
  <c r="BC43" i="9"/>
  <c r="BE43" i="9"/>
  <c r="BG43" i="9"/>
  <c r="BI43" i="9"/>
  <c r="BK43" i="9"/>
  <c r="BM43" i="9"/>
  <c r="BO43" i="9"/>
  <c r="BQ43" i="9"/>
  <c r="BS43" i="9"/>
  <c r="BU43" i="9"/>
  <c r="BW43" i="9"/>
  <c r="BY43" i="9"/>
  <c r="CA43" i="9"/>
  <c r="CC43" i="9"/>
  <c r="CE43" i="9"/>
  <c r="CG43" i="9"/>
  <c r="CI43" i="9"/>
  <c r="CK43" i="9"/>
  <c r="CM43" i="9"/>
  <c r="CO43" i="9"/>
  <c r="CQ43" i="9"/>
  <c r="CS43" i="9"/>
  <c r="CU43" i="9"/>
  <c r="CW43" i="9"/>
  <c r="CY43" i="9"/>
  <c r="DA43" i="9"/>
  <c r="DC43" i="9"/>
  <c r="DE43" i="9"/>
  <c r="DG43" i="9"/>
  <c r="DI43" i="9"/>
  <c r="DK43" i="9"/>
  <c r="DM43" i="9"/>
  <c r="DO43" i="9"/>
  <c r="DQ43" i="9"/>
  <c r="DS43" i="9"/>
  <c r="DU43" i="9"/>
  <c r="DW43" i="9"/>
  <c r="DY43" i="9"/>
  <c r="EA43" i="9"/>
  <c r="EC43" i="9"/>
  <c r="EE43" i="9"/>
  <c r="EG43" i="9"/>
  <c r="EI43" i="9"/>
  <c r="EK43" i="9"/>
  <c r="EM43" i="9"/>
  <c r="EO43" i="9"/>
  <c r="EQ43" i="9"/>
  <c r="ES43" i="9"/>
  <c r="EU43" i="9"/>
  <c r="EW43" i="9"/>
  <c r="EY43" i="9"/>
  <c r="FA43" i="9"/>
  <c r="M43" i="5"/>
  <c r="N43" i="5" s="1"/>
  <c r="W43" i="5"/>
  <c r="K43" i="5"/>
  <c r="AJ41" i="5"/>
  <c r="Q43" i="5"/>
  <c r="U43" i="5"/>
  <c r="AJ43" i="5"/>
  <c r="P43" i="5"/>
  <c r="L43" i="5"/>
  <c r="W41" i="5"/>
  <c r="K44" i="5"/>
  <c r="AL39" i="5"/>
  <c r="G39" i="5"/>
  <c r="H39" i="5" s="1"/>
  <c r="E39" i="5"/>
  <c r="Q39" i="5"/>
  <c r="AJ39" i="5"/>
  <c r="AM54" i="5"/>
  <c r="AI42" i="5"/>
  <c r="T42" i="5"/>
  <c r="R42" i="5"/>
  <c r="W42" i="5" s="1"/>
  <c r="AB42" i="5" s="1"/>
  <c r="H42" i="5"/>
  <c r="F42" i="5"/>
  <c r="F41" i="9"/>
  <c r="AL40" i="5"/>
  <c r="F40" i="5"/>
  <c r="H40" i="5"/>
  <c r="L40" i="5" s="1"/>
  <c r="R40" i="5"/>
  <c r="T40" i="5"/>
  <c r="AI40" i="5"/>
  <c r="AM60" i="5"/>
  <c r="AM59" i="5"/>
  <c r="AM55" i="5"/>
  <c r="S54" i="5"/>
  <c r="E54" i="5"/>
  <c r="F54" i="5"/>
  <c r="T44" i="5"/>
  <c r="R44" i="5"/>
  <c r="F43" i="9"/>
  <c r="F39" i="9"/>
  <c r="G27" i="5"/>
  <c r="EZ43" i="9"/>
  <c r="EX43" i="9"/>
  <c r="EV43" i="9"/>
  <c r="ET43" i="9"/>
  <c r="ER43" i="9"/>
  <c r="EP43" i="9"/>
  <c r="EN43" i="9"/>
  <c r="EL43" i="9"/>
  <c r="EJ43" i="9"/>
  <c r="EH43" i="9"/>
  <c r="EF43" i="9"/>
  <c r="ED43" i="9"/>
  <c r="EB43" i="9"/>
  <c r="DZ43" i="9"/>
  <c r="DX43" i="9"/>
  <c r="DV43" i="9"/>
  <c r="DT43" i="9"/>
  <c r="DR43" i="9"/>
  <c r="DP43" i="9"/>
  <c r="DN43" i="9"/>
  <c r="DL43" i="9"/>
  <c r="DJ43" i="9"/>
  <c r="DH43" i="9"/>
  <c r="DF43" i="9"/>
  <c r="DD43" i="9"/>
  <c r="DB43" i="9"/>
  <c r="CZ43" i="9"/>
  <c r="CX43" i="9"/>
  <c r="CV43" i="9"/>
  <c r="CT43" i="9"/>
  <c r="CR43" i="9"/>
  <c r="CP43" i="9"/>
  <c r="CN43" i="9"/>
  <c r="CL43" i="9"/>
  <c r="CJ43" i="9"/>
  <c r="CH43" i="9"/>
  <c r="CF43" i="9"/>
  <c r="CD43" i="9"/>
  <c r="CB43" i="9"/>
  <c r="BZ43" i="9"/>
  <c r="BX43" i="9"/>
  <c r="BV43" i="9"/>
  <c r="BT43" i="9"/>
  <c r="BR43" i="9"/>
  <c r="BP43" i="9"/>
  <c r="BN43" i="9"/>
  <c r="BL43" i="9"/>
  <c r="BJ43" i="9"/>
  <c r="BH43" i="9"/>
  <c r="BF43" i="9"/>
  <c r="BD43" i="9"/>
  <c r="BB43" i="9"/>
  <c r="AZ43" i="9"/>
  <c r="AX43" i="9"/>
  <c r="AV43" i="9"/>
  <c r="AT43" i="9"/>
  <c r="AR43" i="9"/>
  <c r="AP43" i="9"/>
  <c r="AN43" i="9"/>
  <c r="AL43" i="9"/>
  <c r="AJ43" i="9"/>
  <c r="AH43" i="9"/>
  <c r="AF43" i="9"/>
  <c r="AD43" i="9"/>
  <c r="AB43" i="9"/>
  <c r="Z43" i="9"/>
  <c r="X43" i="9"/>
  <c r="V43" i="9"/>
  <c r="T43" i="9"/>
  <c r="R43" i="9"/>
  <c r="P43" i="9"/>
  <c r="N43" i="9"/>
  <c r="L43" i="9"/>
  <c r="J43" i="9"/>
  <c r="H43" i="9"/>
  <c r="EZ41" i="9"/>
  <c r="EX41" i="9"/>
  <c r="EV41" i="9"/>
  <c r="ET41" i="9"/>
  <c r="ER41" i="9"/>
  <c r="EP41" i="9"/>
  <c r="EN41" i="9"/>
  <c r="EL41" i="9"/>
  <c r="EJ41" i="9"/>
  <c r="EH41" i="9"/>
  <c r="EF41" i="9"/>
  <c r="ED41" i="9"/>
  <c r="EB41" i="9"/>
  <c r="DZ41" i="9"/>
  <c r="DX41" i="9"/>
  <c r="DV41" i="9"/>
  <c r="DT41" i="9"/>
  <c r="DR41" i="9"/>
  <c r="DP41" i="9"/>
  <c r="DN41" i="9"/>
  <c r="DL41" i="9"/>
  <c r="DJ41" i="9"/>
  <c r="DH41" i="9"/>
  <c r="DF41" i="9"/>
  <c r="DD41" i="9"/>
  <c r="DB41" i="9"/>
  <c r="CZ41" i="9"/>
  <c r="CX41" i="9"/>
  <c r="CV41" i="9"/>
  <c r="CT41" i="9"/>
  <c r="CR41" i="9"/>
  <c r="CP41" i="9"/>
  <c r="CN41" i="9"/>
  <c r="CL41" i="9"/>
  <c r="CJ41" i="9"/>
  <c r="CH41" i="9"/>
  <c r="CF41" i="9"/>
  <c r="CD41" i="9"/>
  <c r="CB41" i="9"/>
  <c r="BZ41" i="9"/>
  <c r="BX41" i="9"/>
  <c r="BV41" i="9"/>
  <c r="BT41" i="9"/>
  <c r="BR41" i="9"/>
  <c r="BP41" i="9"/>
  <c r="BN41" i="9"/>
  <c r="BL41" i="9"/>
  <c r="BJ41" i="9"/>
  <c r="BH41" i="9"/>
  <c r="BF41" i="9"/>
  <c r="BD41" i="9"/>
  <c r="BB41" i="9"/>
  <c r="AZ41" i="9"/>
  <c r="AX41" i="9"/>
  <c r="AV41" i="9"/>
  <c r="AT41" i="9"/>
  <c r="AR41" i="9"/>
  <c r="AP41" i="9"/>
  <c r="AN41" i="9"/>
  <c r="AL41" i="9"/>
  <c r="AJ41" i="9"/>
  <c r="AH41" i="9"/>
  <c r="AF41" i="9"/>
  <c r="AD41" i="9"/>
  <c r="AB41" i="9"/>
  <c r="Z41" i="9"/>
  <c r="X41" i="9"/>
  <c r="V41" i="9"/>
  <c r="T41" i="9"/>
  <c r="R41" i="9"/>
  <c r="P41" i="9"/>
  <c r="N41" i="9"/>
  <c r="L41" i="9"/>
  <c r="J41" i="9"/>
  <c r="H41" i="9"/>
  <c r="CN39" i="9"/>
  <c r="CL39" i="9"/>
  <c r="CJ39" i="9"/>
  <c r="CH39" i="9"/>
  <c r="CF39" i="9"/>
  <c r="CD39" i="9"/>
  <c r="CB39" i="9"/>
  <c r="BZ39" i="9"/>
  <c r="BX39" i="9"/>
  <c r="BV39" i="9"/>
  <c r="BT39" i="9"/>
  <c r="BR39" i="9"/>
  <c r="BP39" i="9"/>
  <c r="BN39" i="9"/>
  <c r="BL39" i="9"/>
  <c r="BJ39" i="9"/>
  <c r="BH39" i="9"/>
  <c r="BF39" i="9"/>
  <c r="BD39" i="9"/>
  <c r="BB39" i="9"/>
  <c r="AZ39" i="9"/>
  <c r="AX39" i="9"/>
  <c r="AV39" i="9"/>
  <c r="AT39" i="9"/>
  <c r="AR39" i="9"/>
  <c r="AP39" i="9"/>
  <c r="AN39" i="9"/>
  <c r="AL39" i="9"/>
  <c r="AJ39" i="9"/>
  <c r="AH39" i="9"/>
  <c r="AF39" i="9"/>
  <c r="AD39" i="9"/>
  <c r="AB39" i="9"/>
  <c r="Z39" i="9"/>
  <c r="X39" i="9"/>
  <c r="V39" i="9"/>
  <c r="T39" i="9"/>
  <c r="R39" i="9"/>
  <c r="P39" i="9"/>
  <c r="N39" i="9"/>
  <c r="L39" i="9"/>
  <c r="J39" i="9"/>
  <c r="H39" i="9"/>
  <c r="AI36" i="5"/>
  <c r="F36" i="5"/>
  <c r="F15" i="5" s="1"/>
  <c r="E35" i="5"/>
  <c r="G35" i="5"/>
  <c r="F32" i="5"/>
  <c r="E31" i="5"/>
  <c r="G31" i="5"/>
  <c r="EY60" i="6"/>
  <c r="EU60" i="6"/>
  <c r="EQ60" i="6"/>
  <c r="EM60" i="6"/>
  <c r="EI60" i="6"/>
  <c r="EE60" i="6"/>
  <c r="EA60" i="6"/>
  <c r="DW60" i="6"/>
  <c r="DS60" i="6"/>
  <c r="DO60" i="6"/>
  <c r="DK60" i="6"/>
  <c r="DG60" i="6"/>
  <c r="DC60" i="6"/>
  <c r="CY60" i="6"/>
  <c r="CU60" i="6"/>
  <c r="CQ60" i="6"/>
  <c r="CM60" i="6"/>
  <c r="CI60" i="6"/>
  <c r="CE60" i="6"/>
  <c r="CA60" i="6"/>
  <c r="BW60" i="6"/>
  <c r="BS60" i="6"/>
  <c r="BO60" i="6"/>
  <c r="BK60" i="6"/>
  <c r="BG60" i="6"/>
  <c r="BC60" i="6"/>
  <c r="AY60" i="6"/>
  <c r="AU60" i="6"/>
  <c r="AQ60" i="6"/>
  <c r="AM60" i="6"/>
  <c r="AI60" i="6"/>
  <c r="AE60" i="6"/>
  <c r="AA60" i="6"/>
  <c r="W60" i="6"/>
  <c r="S60" i="6"/>
  <c r="O60" i="6"/>
  <c r="K60" i="6"/>
  <c r="EZ54" i="6"/>
  <c r="EX54" i="6"/>
  <c r="EV54" i="6"/>
  <c r="ET54" i="6"/>
  <c r="ER54" i="6"/>
  <c r="EP54" i="6"/>
  <c r="EN54" i="6"/>
  <c r="EL54" i="6"/>
  <c r="EJ54" i="6"/>
  <c r="EH54" i="6"/>
  <c r="EF54" i="6"/>
  <c r="EC54" i="6"/>
  <c r="DY54" i="6"/>
  <c r="DU54" i="6"/>
  <c r="DQ54" i="6"/>
  <c r="DM54" i="6"/>
  <c r="DI54" i="6"/>
  <c r="DE54" i="6"/>
  <c r="DA54" i="6"/>
  <c r="CW54" i="6"/>
  <c r="CS54" i="6"/>
  <c r="CO54" i="6"/>
  <c r="CK54" i="6"/>
  <c r="CG54" i="6"/>
  <c r="CC54" i="6"/>
  <c r="BY54" i="6"/>
  <c r="BU54" i="6"/>
  <c r="BQ54" i="6"/>
  <c r="BM54" i="6"/>
  <c r="BI54" i="6"/>
  <c r="BE54" i="6"/>
  <c r="BA54" i="6"/>
  <c r="AW54" i="6"/>
  <c r="AS54" i="6"/>
  <c r="AO54" i="6"/>
  <c r="AK54" i="6"/>
  <c r="AG54" i="6"/>
  <c r="AC54" i="6"/>
  <c r="Y54" i="6"/>
  <c r="U54" i="6"/>
  <c r="Q54" i="6"/>
  <c r="M54" i="6"/>
  <c r="I54" i="6"/>
  <c r="EZ44" i="6"/>
  <c r="EX44" i="6"/>
  <c r="EV44" i="6"/>
  <c r="ET44" i="6"/>
  <c r="ER44" i="6"/>
  <c r="EP44" i="6"/>
  <c r="EN44" i="6"/>
  <c r="EL44" i="6"/>
  <c r="EJ44" i="6"/>
  <c r="EH44" i="6"/>
  <c r="EF44" i="6"/>
  <c r="ED44" i="6"/>
  <c r="EB44" i="6"/>
  <c r="DZ44" i="6"/>
  <c r="DX44" i="6"/>
  <c r="DV44" i="6"/>
  <c r="DT44" i="6"/>
  <c r="DR44" i="6"/>
  <c r="DP44" i="6"/>
  <c r="DN44" i="6"/>
  <c r="DL44" i="6"/>
  <c r="DJ44" i="6"/>
  <c r="DH44" i="6"/>
  <c r="DF44" i="6"/>
  <c r="DD44" i="6"/>
  <c r="DB44" i="6"/>
  <c r="CZ44" i="6"/>
  <c r="CX44" i="6"/>
  <c r="CV44" i="6"/>
  <c r="CT44" i="6"/>
  <c r="CR44" i="6"/>
  <c r="CP44" i="6"/>
  <c r="CN44" i="6"/>
  <c r="CL44" i="6"/>
  <c r="CJ44" i="6"/>
  <c r="CH44" i="6"/>
  <c r="CF44" i="6"/>
  <c r="CD44" i="6"/>
  <c r="CB44" i="6"/>
  <c r="BZ44" i="6"/>
  <c r="BX44" i="6"/>
  <c r="BV44" i="6"/>
  <c r="BT44" i="6"/>
  <c r="BR44" i="6"/>
  <c r="BP44" i="6"/>
  <c r="BN44" i="6"/>
  <c r="BL44" i="6"/>
  <c r="BJ44" i="6"/>
  <c r="BH44" i="6"/>
  <c r="BF44" i="6"/>
  <c r="BD44" i="6"/>
  <c r="BB44" i="6"/>
  <c r="AZ44" i="6"/>
  <c r="AX44" i="6"/>
  <c r="AV44" i="6"/>
  <c r="AT44" i="6"/>
  <c r="AR44" i="6"/>
  <c r="AP44" i="6"/>
  <c r="AN44" i="6"/>
  <c r="AL44" i="6"/>
  <c r="AJ44" i="6"/>
  <c r="AH44" i="6"/>
  <c r="AF44" i="6"/>
  <c r="AD44" i="6"/>
  <c r="AB44" i="6"/>
  <c r="Z44" i="6"/>
  <c r="X44" i="6"/>
  <c r="V44" i="6"/>
  <c r="T44" i="6"/>
  <c r="R44" i="6"/>
  <c r="P44" i="6"/>
  <c r="N44" i="6"/>
  <c r="L44" i="6"/>
  <c r="J44" i="6"/>
  <c r="H44" i="6"/>
  <c r="EZ42" i="6"/>
  <c r="EX42" i="6"/>
  <c r="EV42" i="6"/>
  <c r="ET42" i="6"/>
  <c r="ER42" i="6"/>
  <c r="EP42" i="6"/>
  <c r="EN42" i="6"/>
  <c r="EL42" i="6"/>
  <c r="EJ42" i="6"/>
  <c r="EH42" i="6"/>
  <c r="EF42" i="6"/>
  <c r="ED42" i="6"/>
  <c r="EB42" i="6"/>
  <c r="DZ42" i="6"/>
  <c r="DX42" i="6"/>
  <c r="DV42" i="6"/>
  <c r="DT42" i="6"/>
  <c r="DR42" i="6"/>
  <c r="DP42" i="6"/>
  <c r="DN42" i="6"/>
  <c r="DL42" i="6"/>
  <c r="DJ42" i="6"/>
  <c r="DH42" i="6"/>
  <c r="DF42" i="6"/>
  <c r="DD42" i="6"/>
  <c r="DB42" i="6"/>
  <c r="CZ42" i="6"/>
  <c r="CX42" i="6"/>
  <c r="CV42" i="6"/>
  <c r="CT42" i="6"/>
  <c r="CR42" i="6"/>
  <c r="CP42" i="6"/>
  <c r="CN42" i="6"/>
  <c r="CL42" i="6"/>
  <c r="CJ42" i="6"/>
  <c r="CH42" i="6"/>
  <c r="CF42" i="6"/>
  <c r="CD42" i="6"/>
  <c r="CB42" i="6"/>
  <c r="BZ42" i="6"/>
  <c r="BX42" i="6"/>
  <c r="BV42" i="6"/>
  <c r="BT42" i="6"/>
  <c r="BR42" i="6"/>
  <c r="BP42" i="6"/>
  <c r="BN42" i="6"/>
  <c r="BL42" i="6"/>
  <c r="BJ42" i="6"/>
  <c r="BH42" i="6"/>
  <c r="BF42" i="6"/>
  <c r="BD42" i="6"/>
  <c r="BB42" i="6"/>
  <c r="AZ42" i="6"/>
  <c r="AX42" i="6"/>
  <c r="AV42" i="6"/>
  <c r="AT42" i="6"/>
  <c r="AR42" i="6"/>
  <c r="AP42" i="6"/>
  <c r="AN42" i="6"/>
  <c r="AL42" i="6"/>
  <c r="AJ42" i="6"/>
  <c r="AH42" i="6"/>
  <c r="AF42" i="6"/>
  <c r="AD42" i="6"/>
  <c r="AB42" i="6"/>
  <c r="Z42" i="6"/>
  <c r="X42" i="6"/>
  <c r="V42" i="6"/>
  <c r="T42" i="6"/>
  <c r="R42" i="6"/>
  <c r="P42" i="6"/>
  <c r="N42" i="6"/>
  <c r="L42" i="6"/>
  <c r="J42" i="6"/>
  <c r="H42" i="6"/>
  <c r="EZ40" i="6"/>
  <c r="EX40" i="6"/>
  <c r="EV40" i="6"/>
  <c r="ET40" i="6"/>
  <c r="ER40" i="6"/>
  <c r="EP40" i="6"/>
  <c r="EN40" i="6"/>
  <c r="EL40" i="6"/>
  <c r="EJ40" i="6"/>
  <c r="EH40" i="6"/>
  <c r="EF40" i="6"/>
  <c r="ED40" i="6"/>
  <c r="EB40" i="6"/>
  <c r="DZ40" i="6"/>
  <c r="DX40" i="6"/>
  <c r="DV40" i="6"/>
  <c r="DT40" i="6"/>
  <c r="DR40" i="6"/>
  <c r="DP40" i="6"/>
  <c r="DN40" i="6"/>
  <c r="DL40" i="6"/>
  <c r="DJ40" i="6"/>
  <c r="DH40" i="6"/>
  <c r="DF40" i="6"/>
  <c r="DD40" i="6"/>
  <c r="DB40" i="6"/>
  <c r="CZ40" i="6"/>
  <c r="CX40" i="6"/>
  <c r="CV40" i="6"/>
  <c r="CT40" i="6"/>
  <c r="CR40" i="6"/>
  <c r="CP40" i="6"/>
  <c r="CN40" i="6"/>
  <c r="CL40" i="6"/>
  <c r="CJ40" i="6"/>
  <c r="CH40" i="6"/>
  <c r="CF40" i="6"/>
  <c r="CD40" i="6"/>
  <c r="CB40" i="6"/>
  <c r="BZ40" i="6"/>
  <c r="BX40" i="6"/>
  <c r="BV40" i="6"/>
  <c r="BT40" i="6"/>
  <c r="BR40" i="6"/>
  <c r="BP40" i="6"/>
  <c r="BN40" i="6"/>
  <c r="BL40" i="6"/>
  <c r="BJ40" i="6"/>
  <c r="BH40" i="6"/>
  <c r="BF40" i="6"/>
  <c r="BD40" i="6"/>
  <c r="BB40" i="6"/>
  <c r="AZ40" i="6"/>
  <c r="AX40" i="6"/>
  <c r="AV40" i="6"/>
  <c r="AT40" i="6"/>
  <c r="AR40" i="6"/>
  <c r="AP40" i="6"/>
  <c r="AN40" i="6"/>
  <c r="AL40" i="6"/>
  <c r="AJ40" i="6"/>
  <c r="AH40" i="6"/>
  <c r="AF40" i="6"/>
  <c r="AD40" i="6"/>
  <c r="AB40" i="6"/>
  <c r="Z40" i="6"/>
  <c r="X40" i="6"/>
  <c r="V40" i="6"/>
  <c r="T40" i="6"/>
  <c r="R40" i="6"/>
  <c r="P40" i="6"/>
  <c r="N40" i="6"/>
  <c r="L40" i="6"/>
  <c r="J40" i="6"/>
  <c r="H40" i="6"/>
  <c r="EZ38" i="6"/>
  <c r="EX38" i="6"/>
  <c r="EV38" i="6"/>
  <c r="ET38" i="6"/>
  <c r="ER38" i="6"/>
  <c r="EP38" i="6"/>
  <c r="EN38" i="6"/>
  <c r="EL38" i="6"/>
  <c r="EJ38" i="6"/>
  <c r="EH38" i="6"/>
  <c r="EF38" i="6"/>
  <c r="ED38" i="6"/>
  <c r="EB38" i="6"/>
  <c r="DZ38" i="6"/>
  <c r="DX38" i="6"/>
  <c r="DV38" i="6"/>
  <c r="DT38" i="6"/>
  <c r="DR38" i="6"/>
  <c r="DP38" i="6"/>
  <c r="DN38" i="6"/>
  <c r="DL38" i="6"/>
  <c r="DJ38" i="6"/>
  <c r="DH38" i="6"/>
  <c r="DF38" i="6"/>
  <c r="DD38" i="6"/>
  <c r="DB38" i="6"/>
  <c r="CZ38" i="6"/>
  <c r="CX38" i="6"/>
  <c r="CV38" i="6"/>
  <c r="CT38" i="6"/>
  <c r="CQ38" i="6"/>
  <c r="CM38" i="6"/>
  <c r="CI38" i="6"/>
  <c r="CE38" i="6"/>
  <c r="CA38" i="6"/>
  <c r="BW38" i="6"/>
  <c r="BS38" i="6"/>
  <c r="BO38" i="6"/>
  <c r="BK38" i="6"/>
  <c r="BG38" i="6"/>
  <c r="BC38" i="6"/>
  <c r="AY38" i="6"/>
  <c r="AU38" i="6"/>
  <c r="AQ38" i="6"/>
  <c r="AM38" i="6"/>
  <c r="AI38" i="6"/>
  <c r="AE38" i="6"/>
  <c r="AA38" i="6"/>
  <c r="W38" i="6"/>
  <c r="S38" i="6"/>
  <c r="O38" i="6"/>
  <c r="K38" i="6"/>
  <c r="ES37" i="6"/>
  <c r="DM37" i="6"/>
  <c r="CG37" i="6"/>
  <c r="BA37" i="6"/>
  <c r="F38" i="6"/>
  <c r="H38" i="6"/>
  <c r="J38" i="6"/>
  <c r="L38" i="6"/>
  <c r="N38" i="6"/>
  <c r="P38" i="6"/>
  <c r="R38" i="6"/>
  <c r="T38" i="6"/>
  <c r="V38" i="6"/>
  <c r="X38" i="6"/>
  <c r="Z38" i="6"/>
  <c r="AB38" i="6"/>
  <c r="AD38" i="6"/>
  <c r="AF38" i="6"/>
  <c r="AH38" i="6"/>
  <c r="AJ38" i="6"/>
  <c r="AL38" i="6"/>
  <c r="AN38" i="6"/>
  <c r="AP38" i="6"/>
  <c r="AR38" i="6"/>
  <c r="AT38" i="6"/>
  <c r="AV38" i="6"/>
  <c r="AX38" i="6"/>
  <c r="AZ38" i="6"/>
  <c r="BB38" i="6"/>
  <c r="BD38" i="6"/>
  <c r="BF38" i="6"/>
  <c r="BH38" i="6"/>
  <c r="BJ38" i="6"/>
  <c r="BL38" i="6"/>
  <c r="BN38" i="6"/>
  <c r="BP38" i="6"/>
  <c r="BR38" i="6"/>
  <c r="BT38" i="6"/>
  <c r="BV38" i="6"/>
  <c r="BX38" i="6"/>
  <c r="BZ38" i="6"/>
  <c r="CB38" i="6"/>
  <c r="CD38" i="6"/>
  <c r="CF38" i="6"/>
  <c r="CH38" i="6"/>
  <c r="CJ38" i="6"/>
  <c r="CL38" i="6"/>
  <c r="CN38" i="6"/>
  <c r="CP38" i="6"/>
  <c r="CR38" i="6"/>
  <c r="M37" i="6"/>
  <c r="AC37" i="6"/>
  <c r="AS37" i="6"/>
  <c r="BI37" i="6"/>
  <c r="BY37" i="6"/>
  <c r="CO37" i="6"/>
  <c r="DE37" i="6"/>
  <c r="DU37" i="6"/>
  <c r="EK37" i="6"/>
  <c r="FA37" i="6"/>
  <c r="EZ34" i="6"/>
  <c r="EX34" i="6"/>
  <c r="EV34" i="6"/>
  <c r="ET34" i="6"/>
  <c r="ER34" i="6"/>
  <c r="EP34" i="6"/>
  <c r="EN34" i="6"/>
  <c r="EL34" i="6"/>
  <c r="EJ34" i="6"/>
  <c r="EH34" i="6"/>
  <c r="EF34" i="6"/>
  <c r="ED34" i="6"/>
  <c r="EB34" i="6"/>
  <c r="DZ34" i="6"/>
  <c r="DX34" i="6"/>
  <c r="DV34" i="6"/>
  <c r="DT34" i="6"/>
  <c r="DR34" i="6"/>
  <c r="DP34" i="6"/>
  <c r="DN34" i="6"/>
  <c r="DL34" i="6"/>
  <c r="DJ34" i="6"/>
  <c r="DH34" i="6"/>
  <c r="DF34" i="6"/>
  <c r="DD34" i="6"/>
  <c r="DB34" i="6"/>
  <c r="CZ34" i="6"/>
  <c r="CX34" i="6"/>
  <c r="CV34" i="6"/>
  <c r="CT34" i="6"/>
  <c r="CR34" i="6"/>
  <c r="CP34" i="6"/>
  <c r="CN34" i="6"/>
  <c r="CL34" i="6"/>
  <c r="CJ34" i="6"/>
  <c r="CH34" i="6"/>
  <c r="CF34" i="6"/>
  <c r="CD34" i="6"/>
  <c r="CB34" i="6"/>
  <c r="BZ34" i="6"/>
  <c r="BX34" i="6"/>
  <c r="BV34" i="6"/>
  <c r="BT34" i="6"/>
  <c r="BR34" i="6"/>
  <c r="BP34" i="6"/>
  <c r="BN34" i="6"/>
  <c r="BL34" i="6"/>
  <c r="BJ34" i="6"/>
  <c r="BH34" i="6"/>
  <c r="BF34" i="6"/>
  <c r="BD34" i="6"/>
  <c r="BB34" i="6"/>
  <c r="AZ34" i="6"/>
  <c r="AX34" i="6"/>
  <c r="AV34" i="6"/>
  <c r="AT34" i="6"/>
  <c r="AR34" i="6"/>
  <c r="AP34" i="6"/>
  <c r="AN34" i="6"/>
  <c r="AL34" i="6"/>
  <c r="AJ34" i="6"/>
  <c r="AH34" i="6"/>
  <c r="AF34" i="6"/>
  <c r="AD34" i="6"/>
  <c r="AB34" i="6"/>
  <c r="Z34" i="6"/>
  <c r="X34" i="6"/>
  <c r="V34" i="6"/>
  <c r="T34" i="6"/>
  <c r="R34" i="6"/>
  <c r="P34" i="6"/>
  <c r="N34" i="6"/>
  <c r="L34" i="6"/>
  <c r="J34" i="6"/>
  <c r="H34" i="6"/>
  <c r="FA33" i="6"/>
  <c r="EK33" i="6"/>
  <c r="DU33" i="6"/>
  <c r="DE33" i="6"/>
  <c r="CO33" i="6"/>
  <c r="BY33" i="6"/>
  <c r="BI33" i="6"/>
  <c r="AS33" i="6"/>
  <c r="AC33" i="6"/>
  <c r="DV30" i="6"/>
  <c r="DT30" i="6"/>
  <c r="DR30" i="6"/>
  <c r="DP30" i="6"/>
  <c r="DN30" i="6"/>
  <c r="DL30" i="6"/>
  <c r="DJ30" i="6"/>
  <c r="DH30" i="6"/>
  <c r="DF30" i="6"/>
  <c r="DD30" i="6"/>
  <c r="DB30" i="6"/>
  <c r="CZ30" i="6"/>
  <c r="CX30" i="6"/>
  <c r="CV30" i="6"/>
  <c r="CT30" i="6"/>
  <c r="CR30" i="6"/>
  <c r="CP30" i="6"/>
  <c r="CN30" i="6"/>
  <c r="CL30" i="6"/>
  <c r="CJ30" i="6"/>
  <c r="CH30" i="6"/>
  <c r="CF30" i="6"/>
  <c r="CD30" i="6"/>
  <c r="CB30" i="6"/>
  <c r="BZ30" i="6"/>
  <c r="BX30" i="6"/>
  <c r="BV30" i="6"/>
  <c r="BT30" i="6"/>
  <c r="BR30" i="6"/>
  <c r="BP30" i="6"/>
  <c r="BN30" i="6"/>
  <c r="BL30" i="6"/>
  <c r="BJ30" i="6"/>
  <c r="BH30" i="6"/>
  <c r="BF30" i="6"/>
  <c r="BD30" i="6"/>
  <c r="BB30" i="6"/>
  <c r="AZ30" i="6"/>
  <c r="AX30" i="6"/>
  <c r="AV30" i="6"/>
  <c r="AT30" i="6"/>
  <c r="AR30" i="6"/>
  <c r="AP30" i="6"/>
  <c r="AN30" i="6"/>
  <c r="AL30" i="6"/>
  <c r="AJ30" i="6"/>
  <c r="AH30" i="6"/>
  <c r="AF30" i="6"/>
  <c r="AD30" i="6"/>
  <c r="AB30" i="6"/>
  <c r="Z30" i="6"/>
  <c r="X30" i="6"/>
  <c r="V30" i="6"/>
  <c r="T30" i="6"/>
  <c r="R30" i="6"/>
  <c r="P30" i="6"/>
  <c r="N30" i="6"/>
  <c r="L30" i="6"/>
  <c r="J30" i="6"/>
  <c r="H30" i="6"/>
  <c r="FA29" i="6"/>
  <c r="ES29" i="6"/>
  <c r="EK29" i="6"/>
  <c r="EC29" i="6"/>
  <c r="DU29" i="6"/>
  <c r="DM29" i="6"/>
  <c r="DE29" i="6"/>
  <c r="CW29" i="6"/>
  <c r="CO29" i="6"/>
  <c r="CG29" i="6"/>
  <c r="BY29" i="6"/>
  <c r="BQ29" i="6"/>
  <c r="BI29" i="6"/>
  <c r="AS29" i="6"/>
  <c r="AC29" i="6"/>
  <c r="EC25" i="6"/>
  <c r="CW25" i="6"/>
  <c r="BQ25" i="6"/>
  <c r="AK25" i="6"/>
  <c r="AY58" i="16" a="1"/>
  <c r="AY53" i="16" a="1"/>
  <c r="AY40" i="16" a="1"/>
  <c r="AY59" i="16" a="1"/>
  <c r="AY45" i="16" a="1"/>
  <c r="AY29" i="16" a="1"/>
  <c r="AY35" i="16" a="1"/>
  <c r="AY51" i="16" a="1"/>
  <c r="AY46" i="16" a="1"/>
  <c r="AY48" i="16" a="1"/>
  <c r="AY41" i="16" a="1"/>
  <c r="AY32" i="16" a="1"/>
  <c r="AY37" i="16" a="1"/>
  <c r="AY47" i="16" a="1"/>
  <c r="AY49" i="16" a="1"/>
  <c r="AY52" i="16" a="1"/>
  <c r="AY43" i="16" a="1"/>
  <c r="AY57" i="16" a="1"/>
  <c r="AY22" i="16" a="1"/>
  <c r="AY38" i="16" a="1"/>
  <c r="AY36" i="16" a="1"/>
  <c r="AY31" i="16" a="1"/>
  <c r="AY39" i="16" a="1"/>
  <c r="AY42" i="16" a="1"/>
  <c r="AY34" i="16" a="1"/>
  <c r="AY61" i="16" a="1"/>
  <c r="AY21" i="16" a="1"/>
  <c r="AY56" i="16" a="1"/>
  <c r="AY50" i="16" a="1"/>
  <c r="AY33" i="16" a="1"/>
  <c r="AY44" i="16" a="1"/>
  <c r="AY24" i="16" a="1"/>
  <c r="AM38" i="5" l="1"/>
  <c r="BJ58" i="16"/>
  <c r="BM58" i="16"/>
  <c r="BG58" i="16"/>
  <c r="BH58" i="16"/>
  <c r="CB58" i="16"/>
  <c r="CW58" i="16" s="1"/>
  <c r="CL58" i="16"/>
  <c r="BW58" i="16"/>
  <c r="CR58" i="16" s="1"/>
  <c r="BL58" i="16"/>
  <c r="BB58" i="16"/>
  <c r="BU58" i="16"/>
  <c r="CP58" i="16" s="1"/>
  <c r="CA58" i="16"/>
  <c r="CV58" i="16" s="1"/>
  <c r="CF58" i="16"/>
  <c r="BF58" i="16"/>
  <c r="CI58" i="16"/>
  <c r="DD58" i="16" s="1"/>
  <c r="BR58" i="16"/>
  <c r="BD58" i="16"/>
  <c r="CH58" i="16"/>
  <c r="DC58" i="16" s="1"/>
  <c r="BY58" i="16"/>
  <c r="BT58" i="16"/>
  <c r="CO58" i="16" s="1"/>
  <c r="BV58" i="16"/>
  <c r="CQ58" i="16" s="1"/>
  <c r="CC58" i="16"/>
  <c r="CX58" i="16" s="1"/>
  <c r="BN58" i="16"/>
  <c r="BE58" i="16"/>
  <c r="AY58" i="16"/>
  <c r="BP58" i="16"/>
  <c r="BI58" i="16"/>
  <c r="AZ58" i="16"/>
  <c r="BS58" i="16"/>
  <c r="BK58" i="16"/>
  <c r="BZ58" i="16"/>
  <c r="CU58" i="16" s="1"/>
  <c r="BC58" i="16"/>
  <c r="CJ58" i="16"/>
  <c r="CK58" i="16"/>
  <c r="DF58" i="16" s="1"/>
  <c r="CM58" i="16"/>
  <c r="DH58" i="16" s="1"/>
  <c r="CG58" i="16"/>
  <c r="DB58" i="16" s="1"/>
  <c r="BX58" i="16"/>
  <c r="CE58" i="16"/>
  <c r="CZ58" i="16" s="1"/>
  <c r="BA58" i="16"/>
  <c r="CD58" i="16"/>
  <c r="CY58" i="16" s="1"/>
  <c r="BQ58" i="16"/>
  <c r="BO58" i="16"/>
  <c r="AM56" i="5"/>
  <c r="CJ46" i="16"/>
  <c r="DE46" i="16" s="1"/>
  <c r="CB46" i="16"/>
  <c r="CW46" i="16" s="1"/>
  <c r="BR46" i="16"/>
  <c r="BD46" i="16"/>
  <c r="BK46" i="16"/>
  <c r="CM46" i="16"/>
  <c r="DH46" i="16" s="1"/>
  <c r="BQ46" i="16"/>
  <c r="BT46" i="16"/>
  <c r="CO46" i="16" s="1"/>
  <c r="BG46" i="16"/>
  <c r="AZ46" i="16"/>
  <c r="CG46" i="16"/>
  <c r="DB46" i="16" s="1"/>
  <c r="BY46" i="16"/>
  <c r="CT46" i="16" s="1"/>
  <c r="CI46" i="16"/>
  <c r="DD46" i="16" s="1"/>
  <c r="BI46" i="16"/>
  <c r="BZ46" i="16"/>
  <c r="CU46" i="16" s="1"/>
  <c r="BL46" i="16"/>
  <c r="BM46" i="16"/>
  <c r="BB46" i="16"/>
  <c r="BN46" i="16"/>
  <c r="CA46" i="16"/>
  <c r="CV46" i="16" s="1"/>
  <c r="CL46" i="16"/>
  <c r="DG46" i="16" s="1"/>
  <c r="BX46" i="16"/>
  <c r="CS46" i="16" s="1"/>
  <c r="BH46" i="16"/>
  <c r="CF46" i="16"/>
  <c r="DA46" i="16" s="1"/>
  <c r="BU46" i="16"/>
  <c r="CP46" i="16" s="1"/>
  <c r="CD46" i="16"/>
  <c r="CY46" i="16" s="1"/>
  <c r="BF46" i="16"/>
  <c r="CH46" i="16"/>
  <c r="DC46" i="16" s="1"/>
  <c r="BS46" i="16"/>
  <c r="CN46" i="16" s="1"/>
  <c r="BP46" i="16"/>
  <c r="BA46" i="16"/>
  <c r="BE46" i="16"/>
  <c r="BV46" i="16"/>
  <c r="CQ46" i="16" s="1"/>
  <c r="CE46" i="16"/>
  <c r="CZ46" i="16" s="1"/>
  <c r="AY46" i="16"/>
  <c r="BO46" i="16"/>
  <c r="BJ46" i="16"/>
  <c r="BC46" i="16"/>
  <c r="CK46" i="16"/>
  <c r="DF46" i="16" s="1"/>
  <c r="CC46" i="16"/>
  <c r="CX46" i="16" s="1"/>
  <c r="BW46" i="16"/>
  <c r="CR46" i="16" s="1"/>
  <c r="BJ24" i="16"/>
  <c r="DT24" i="16" s="1"/>
  <c r="BY24" i="16"/>
  <c r="CT24" i="16" s="1"/>
  <c r="CE24" i="16"/>
  <c r="BH24" i="16"/>
  <c r="DR24" i="16" s="1"/>
  <c r="BU24" i="16"/>
  <c r="BW24" i="16"/>
  <c r="CI24" i="16"/>
  <c r="BQ24" i="16"/>
  <c r="EA24" i="16" s="1"/>
  <c r="CJ24" i="16"/>
  <c r="AZ24" i="16"/>
  <c r="DJ24" i="16" s="1"/>
  <c r="BX24" i="16"/>
  <c r="BA24" i="16"/>
  <c r="DK24" i="16" s="1"/>
  <c r="BG24" i="16"/>
  <c r="DQ24" i="16" s="1"/>
  <c r="CC24" i="16"/>
  <c r="CX24" i="16" s="1"/>
  <c r="BF24" i="16"/>
  <c r="DP24" i="16" s="1"/>
  <c r="BT24" i="16"/>
  <c r="CO24" i="16" s="1"/>
  <c r="CH24" i="16"/>
  <c r="DC24" i="16" s="1"/>
  <c r="BC24" i="16"/>
  <c r="DM24" i="16" s="1"/>
  <c r="CM24" i="16"/>
  <c r="DH24" i="16" s="1"/>
  <c r="AY24" i="16"/>
  <c r="DI24" i="16" s="1"/>
  <c r="BO24" i="16"/>
  <c r="DY24" i="16" s="1"/>
  <c r="CB24" i="16"/>
  <c r="CW24" i="16" s="1"/>
  <c r="BR24" i="16"/>
  <c r="EB24" i="16" s="1"/>
  <c r="BZ24" i="16"/>
  <c r="CL24" i="16"/>
  <c r="BD24" i="16"/>
  <c r="DN24" i="16" s="1"/>
  <c r="BI24" i="16"/>
  <c r="DS24" i="16" s="1"/>
  <c r="BP24" i="16"/>
  <c r="DZ24" i="16" s="1"/>
  <c r="CK24" i="16"/>
  <c r="DF24" i="16" s="1"/>
  <c r="CD24" i="16"/>
  <c r="BL24" i="16"/>
  <c r="DV24" i="16" s="1"/>
  <c r="BS24" i="16"/>
  <c r="CF24" i="16"/>
  <c r="BK24" i="16"/>
  <c r="DU24" i="16" s="1"/>
  <c r="BN24" i="16"/>
  <c r="DX24" i="16" s="1"/>
  <c r="CG24" i="16"/>
  <c r="BV24" i="16"/>
  <c r="CA24" i="16"/>
  <c r="CV24" i="16" s="1"/>
  <c r="BM24" i="16"/>
  <c r="DW24" i="16" s="1"/>
  <c r="BB24" i="16"/>
  <c r="DL24" i="16" s="1"/>
  <c r="BE24" i="16"/>
  <c r="DO24" i="16" s="1"/>
  <c r="BO52" i="16"/>
  <c r="BV52" i="16"/>
  <c r="CQ52" i="16" s="1"/>
  <c r="CG52" i="16"/>
  <c r="DB52" i="16" s="1"/>
  <c r="CM52" i="16"/>
  <c r="DH52" i="16" s="1"/>
  <c r="BE52" i="16"/>
  <c r="BC52" i="16"/>
  <c r="BL52" i="16"/>
  <c r="BW52" i="16"/>
  <c r="BI52" i="16"/>
  <c r="BN52" i="16"/>
  <c r="BG52" i="16"/>
  <c r="CJ52" i="16"/>
  <c r="DE52" i="16" s="1"/>
  <c r="CH52" i="16"/>
  <c r="DC52" i="16" s="1"/>
  <c r="CB52" i="16"/>
  <c r="BP52" i="16"/>
  <c r="CF52" i="16"/>
  <c r="DA52" i="16" s="1"/>
  <c r="BJ52" i="16"/>
  <c r="BZ52" i="16"/>
  <c r="CU52" i="16" s="1"/>
  <c r="BT52" i="16"/>
  <c r="CO52" i="16" s="1"/>
  <c r="BR52" i="16"/>
  <c r="AZ52" i="16"/>
  <c r="BD52" i="16"/>
  <c r="BB52" i="16"/>
  <c r="BX52" i="16"/>
  <c r="BA52" i="16"/>
  <c r="CK52" i="16"/>
  <c r="DF52" i="16" s="1"/>
  <c r="BQ52" i="16"/>
  <c r="AY52" i="16"/>
  <c r="CI52" i="16"/>
  <c r="BU52" i="16"/>
  <c r="CE52" i="16"/>
  <c r="CZ52" i="16" s="1"/>
  <c r="BY52" i="16"/>
  <c r="CT52" i="16" s="1"/>
  <c r="CA52" i="16"/>
  <c r="CL52" i="16"/>
  <c r="BF52" i="16"/>
  <c r="BS52" i="16"/>
  <c r="CN52" i="16" s="1"/>
  <c r="CD52" i="16"/>
  <c r="CY52" i="16" s="1"/>
  <c r="CC52" i="16"/>
  <c r="BK52" i="16"/>
  <c r="BH52" i="16"/>
  <c r="BM52" i="16"/>
  <c r="BE57" i="16"/>
  <c r="CF57" i="16"/>
  <c r="DA57" i="16" s="1"/>
  <c r="BM57" i="16"/>
  <c r="CL57" i="16"/>
  <c r="DG57" i="16" s="1"/>
  <c r="BK57" i="16"/>
  <c r="BI57" i="16"/>
  <c r="BT57" i="16"/>
  <c r="CO57" i="16" s="1"/>
  <c r="BJ57" i="16"/>
  <c r="BF57" i="16"/>
  <c r="AY57" i="16"/>
  <c r="BP57" i="16"/>
  <c r="CJ57" i="16"/>
  <c r="DE57" i="16" s="1"/>
  <c r="BH57" i="16"/>
  <c r="BB57" i="16"/>
  <c r="BA57" i="16"/>
  <c r="BQ57" i="16"/>
  <c r="BC57" i="16"/>
  <c r="BL57" i="16"/>
  <c r="BR57" i="16"/>
  <c r="BD57" i="16"/>
  <c r="BG57" i="16"/>
  <c r="CM57" i="16"/>
  <c r="DH57" i="16" s="1"/>
  <c r="AZ57" i="16"/>
  <c r="CC57" i="16"/>
  <c r="CX57" i="16" s="1"/>
  <c r="BW57" i="16"/>
  <c r="CR57" i="16" s="1"/>
  <c r="CH57" i="16"/>
  <c r="DC57" i="16" s="1"/>
  <c r="BX57" i="16"/>
  <c r="CS57" i="16" s="1"/>
  <c r="BV57" i="16"/>
  <c r="CQ57" i="16" s="1"/>
  <c r="CI57" i="16"/>
  <c r="DD57" i="16" s="1"/>
  <c r="CE57" i="16"/>
  <c r="CZ57" i="16" s="1"/>
  <c r="CK57" i="16"/>
  <c r="DF57" i="16" s="1"/>
  <c r="CD57" i="16"/>
  <c r="CY57" i="16" s="1"/>
  <c r="BO57" i="16"/>
  <c r="CA57" i="16"/>
  <c r="CV57" i="16" s="1"/>
  <c r="CB57" i="16"/>
  <c r="CW57" i="16" s="1"/>
  <c r="BU57" i="16"/>
  <c r="CP57" i="16" s="1"/>
  <c r="BS57" i="16"/>
  <c r="CN57" i="16" s="1"/>
  <c r="CG57" i="16"/>
  <c r="DB57" i="16" s="1"/>
  <c r="BN57" i="16"/>
  <c r="BY57" i="16"/>
  <c r="CT57" i="16" s="1"/>
  <c r="BZ57" i="16"/>
  <c r="CU57" i="16" s="1"/>
  <c r="BK43" i="16"/>
  <c r="CJ43" i="16"/>
  <c r="BZ43" i="16"/>
  <c r="AY43" i="16"/>
  <c r="BP43" i="16"/>
  <c r="BT43" i="16"/>
  <c r="CO43" i="16" s="1"/>
  <c r="CF43" i="16"/>
  <c r="DA43" i="16" s="1"/>
  <c r="BX43" i="16"/>
  <c r="CS43" i="16" s="1"/>
  <c r="BV43" i="16"/>
  <c r="CQ43" i="16" s="1"/>
  <c r="BB43" i="16"/>
  <c r="CK43" i="16"/>
  <c r="DF43" i="16" s="1"/>
  <c r="CC43" i="16"/>
  <c r="CX43" i="16" s="1"/>
  <c r="CA43" i="16"/>
  <c r="CE43" i="16"/>
  <c r="AZ43" i="16"/>
  <c r="BI43" i="16"/>
  <c r="BU43" i="16"/>
  <c r="CP43" i="16" s="1"/>
  <c r="BS43" i="16"/>
  <c r="CN43" i="16" s="1"/>
  <c r="BW43" i="16"/>
  <c r="CR43" i="16" s="1"/>
  <c r="CL43" i="16"/>
  <c r="BF43" i="16"/>
  <c r="BH43" i="16"/>
  <c r="BC43" i="16"/>
  <c r="BE43" i="16"/>
  <c r="CG43" i="16"/>
  <c r="DB43" i="16" s="1"/>
  <c r="BJ43" i="16"/>
  <c r="BQ43" i="16"/>
  <c r="BN43" i="16"/>
  <c r="BL43" i="16"/>
  <c r="CI43" i="16"/>
  <c r="DD43" i="16" s="1"/>
  <c r="BY43" i="16"/>
  <c r="BD43" i="16"/>
  <c r="CB43" i="16"/>
  <c r="CW43" i="16" s="1"/>
  <c r="BG43" i="16"/>
  <c r="BR43" i="16"/>
  <c r="CH43" i="16"/>
  <c r="DC43" i="16" s="1"/>
  <c r="BM43" i="16"/>
  <c r="BA43" i="16"/>
  <c r="BO43" i="16"/>
  <c r="CD43" i="16"/>
  <c r="CY43" i="16" s="1"/>
  <c r="CM43" i="16"/>
  <c r="DH43" i="16" s="1"/>
  <c r="P33" i="5"/>
  <c r="BH36" i="16"/>
  <c r="DR36" i="16" s="1"/>
  <c r="BW36" i="16"/>
  <c r="CI36" i="16"/>
  <c r="BR36" i="16"/>
  <c r="EB36" i="16" s="1"/>
  <c r="CF36" i="16"/>
  <c r="BQ36" i="16"/>
  <c r="EA36" i="16" s="1"/>
  <c r="CJ36" i="16"/>
  <c r="CD36" i="16"/>
  <c r="AZ36" i="16"/>
  <c r="DJ36" i="16" s="1"/>
  <c r="BJ36" i="16"/>
  <c r="DT36" i="16" s="1"/>
  <c r="BY36" i="16"/>
  <c r="CK36" i="16"/>
  <c r="BZ36" i="16"/>
  <c r="BD36" i="16"/>
  <c r="DN36" i="16" s="1"/>
  <c r="CE36" i="16"/>
  <c r="BV36" i="16"/>
  <c r="BU36" i="16"/>
  <c r="BO36" i="16"/>
  <c r="DY36" i="16" s="1"/>
  <c r="BC36" i="16"/>
  <c r="DM36" i="16" s="1"/>
  <c r="CA36" i="16"/>
  <c r="CM36" i="16"/>
  <c r="BM36" i="16"/>
  <c r="DW36" i="16" s="1"/>
  <c r="AY36" i="16"/>
  <c r="DI36" i="16" s="1"/>
  <c r="BT36" i="16"/>
  <c r="BG36" i="16"/>
  <c r="DQ36" i="16" s="1"/>
  <c r="CL36" i="16"/>
  <c r="BP36" i="16"/>
  <c r="DZ36" i="16" s="1"/>
  <c r="BE36" i="16"/>
  <c r="DO36" i="16" s="1"/>
  <c r="CC36" i="16"/>
  <c r="BL36" i="16"/>
  <c r="DV36" i="16" s="1"/>
  <c r="CH36" i="16"/>
  <c r="BF36" i="16"/>
  <c r="DP36" i="16" s="1"/>
  <c r="BS36" i="16"/>
  <c r="BB36" i="16"/>
  <c r="DL36" i="16" s="1"/>
  <c r="BX36" i="16"/>
  <c r="BN36" i="16"/>
  <c r="DX36" i="16" s="1"/>
  <c r="CB36" i="16"/>
  <c r="BI36" i="16"/>
  <c r="DS36" i="16" s="1"/>
  <c r="BK36" i="16"/>
  <c r="DU36" i="16" s="1"/>
  <c r="CG36" i="16"/>
  <c r="BA36" i="16"/>
  <c r="DK36" i="16" s="1"/>
  <c r="BJ40" i="16"/>
  <c r="BY40" i="16"/>
  <c r="CI40" i="16"/>
  <c r="BM40" i="16"/>
  <c r="CF40" i="16"/>
  <c r="BF40" i="16"/>
  <c r="BZ40" i="16"/>
  <c r="BK40" i="16"/>
  <c r="BW40" i="16"/>
  <c r="BN40" i="16"/>
  <c r="BU40" i="16"/>
  <c r="CJ40" i="16"/>
  <c r="CD40" i="16"/>
  <c r="CE40" i="16"/>
  <c r="BR40" i="16"/>
  <c r="BB40" i="16"/>
  <c r="CM40" i="16"/>
  <c r="BV40" i="16"/>
  <c r="BC40" i="16"/>
  <c r="CA40" i="16"/>
  <c r="AZ40" i="16"/>
  <c r="BI40" i="16"/>
  <c r="AY40" i="16"/>
  <c r="CB40" i="16"/>
  <c r="BA40" i="16"/>
  <c r="BP40" i="16"/>
  <c r="CC40" i="16"/>
  <c r="BO40" i="16"/>
  <c r="CK40" i="16"/>
  <c r="BQ40" i="16"/>
  <c r="CL40" i="16"/>
  <c r="BD40" i="16"/>
  <c r="BS40" i="16"/>
  <c r="CG40" i="16"/>
  <c r="BX40" i="16"/>
  <c r="BH40" i="16"/>
  <c r="BE40" i="16"/>
  <c r="BL40" i="16"/>
  <c r="CH40" i="16"/>
  <c r="BT40" i="16"/>
  <c r="BG40" i="16"/>
  <c r="CC49" i="16"/>
  <c r="CX49" i="16" s="1"/>
  <c r="BP49" i="16"/>
  <c r="BD49" i="16"/>
  <c r="BA49" i="16"/>
  <c r="BK49" i="16"/>
  <c r="BL49" i="16"/>
  <c r="CH49" i="16"/>
  <c r="DC49" i="16" s="1"/>
  <c r="CI49" i="16"/>
  <c r="DD49" i="16" s="1"/>
  <c r="BI49" i="16"/>
  <c r="CE49" i="16"/>
  <c r="CZ49" i="16" s="1"/>
  <c r="CJ49" i="16"/>
  <c r="DE49" i="16" s="1"/>
  <c r="CL49" i="16"/>
  <c r="DG49" i="16" s="1"/>
  <c r="BJ49" i="16"/>
  <c r="BC49" i="16"/>
  <c r="CG49" i="16"/>
  <c r="DB49" i="16" s="1"/>
  <c r="BS49" i="16"/>
  <c r="CN49" i="16" s="1"/>
  <c r="BH49" i="16"/>
  <c r="BT49" i="16"/>
  <c r="CO49" i="16" s="1"/>
  <c r="BN49" i="16"/>
  <c r="CK49" i="16"/>
  <c r="DF49" i="16" s="1"/>
  <c r="BW49" i="16"/>
  <c r="CR49" i="16" s="1"/>
  <c r="BO49" i="16"/>
  <c r="AY49" i="16"/>
  <c r="CF49" i="16"/>
  <c r="DA49" i="16" s="1"/>
  <c r="BF49" i="16"/>
  <c r="BE49" i="16"/>
  <c r="BQ49" i="16"/>
  <c r="BB49" i="16"/>
  <c r="CD49" i="16"/>
  <c r="CY49" i="16" s="1"/>
  <c r="BG49" i="16"/>
  <c r="AZ49" i="16"/>
  <c r="BM49" i="16"/>
  <c r="BU49" i="16"/>
  <c r="CP49" i="16" s="1"/>
  <c r="CM49" i="16"/>
  <c r="DH49" i="16" s="1"/>
  <c r="BX49" i="16"/>
  <c r="CS49" i="16" s="1"/>
  <c r="BR49" i="16"/>
  <c r="BZ49" i="16"/>
  <c r="CU49" i="16" s="1"/>
  <c r="CB49" i="16"/>
  <c r="CW49" i="16" s="1"/>
  <c r="CA49" i="16"/>
  <c r="CV49" i="16" s="1"/>
  <c r="BV49" i="16"/>
  <c r="CQ49" i="16" s="1"/>
  <c r="BY49" i="16"/>
  <c r="CT49" i="16" s="1"/>
  <c r="BS38" i="16"/>
  <c r="CE38" i="16"/>
  <c r="BB38" i="16"/>
  <c r="BT38" i="16"/>
  <c r="BG38" i="16"/>
  <c r="CL38" i="16"/>
  <c r="CF38" i="16"/>
  <c r="BQ38" i="16"/>
  <c r="BE38" i="16"/>
  <c r="BD38" i="16"/>
  <c r="BZ38" i="16"/>
  <c r="BJ38" i="16"/>
  <c r="CK38" i="16"/>
  <c r="BH38" i="16"/>
  <c r="BW38" i="16"/>
  <c r="CI38" i="16"/>
  <c r="CB38" i="16"/>
  <c r="BV38" i="16"/>
  <c r="BI38" i="16"/>
  <c r="AZ38" i="16"/>
  <c r="BF38" i="16"/>
  <c r="BU38" i="16"/>
  <c r="BC38" i="16"/>
  <c r="CA38" i="16"/>
  <c r="CM38" i="16"/>
  <c r="BM38" i="16"/>
  <c r="CJ38" i="16"/>
  <c r="CD38" i="16"/>
  <c r="BX38" i="16"/>
  <c r="BN38" i="16"/>
  <c r="BK38" i="16"/>
  <c r="CG38" i="16"/>
  <c r="BL38" i="16"/>
  <c r="BP38" i="16"/>
  <c r="CC38" i="16"/>
  <c r="CH38" i="16"/>
  <c r="BR38" i="16"/>
  <c r="AY38" i="16"/>
  <c r="BY38" i="16"/>
  <c r="BA38" i="16"/>
  <c r="BO38" i="16"/>
  <c r="BF37" i="16"/>
  <c r="DP37" i="16" s="1"/>
  <c r="DP16" i="16" s="1"/>
  <c r="CD37" i="16"/>
  <c r="BA37" i="16"/>
  <c r="DK37" i="16" s="1"/>
  <c r="DK16" i="16" s="1"/>
  <c r="BG37" i="16"/>
  <c r="DQ37" i="16" s="1"/>
  <c r="DQ16" i="16" s="1"/>
  <c r="BK37" i="16"/>
  <c r="DU37" i="16" s="1"/>
  <c r="DU16" i="16" s="1"/>
  <c r="BS37" i="16"/>
  <c r="BD37" i="16"/>
  <c r="DN37" i="16" s="1"/>
  <c r="DN16" i="16" s="1"/>
  <c r="AY37" i="16"/>
  <c r="DI37" i="16" s="1"/>
  <c r="DI16" i="16" s="1"/>
  <c r="BH37" i="16"/>
  <c r="DR37" i="16" s="1"/>
  <c r="DR16" i="16" s="1"/>
  <c r="CG37" i="16"/>
  <c r="BI37" i="16"/>
  <c r="DS37" i="16" s="1"/>
  <c r="DS16" i="16" s="1"/>
  <c r="CJ37" i="16"/>
  <c r="CK37" i="16"/>
  <c r="BY37" i="16"/>
  <c r="BQ37" i="16"/>
  <c r="EA37" i="16" s="1"/>
  <c r="EA16" i="16" s="1"/>
  <c r="BM37" i="16"/>
  <c r="DW37" i="16" s="1"/>
  <c r="DW16" i="16" s="1"/>
  <c r="BR37" i="16"/>
  <c r="EB37" i="16" s="1"/>
  <c r="EB16" i="16" s="1"/>
  <c r="BC37" i="16"/>
  <c r="DM37" i="16" s="1"/>
  <c r="DM16" i="16" s="1"/>
  <c r="BO37" i="16"/>
  <c r="DY37" i="16" s="1"/>
  <c r="DY16" i="16" s="1"/>
  <c r="AZ37" i="16"/>
  <c r="DJ37" i="16" s="1"/>
  <c r="DJ16" i="16" s="1"/>
  <c r="BZ37" i="16"/>
  <c r="CL37" i="16"/>
  <c r="BL37" i="16"/>
  <c r="DV37" i="16" s="1"/>
  <c r="DV16" i="16" s="1"/>
  <c r="BE37" i="16"/>
  <c r="DO37" i="16" s="1"/>
  <c r="DO16" i="16" s="1"/>
  <c r="BP37" i="16"/>
  <c r="DZ37" i="16" s="1"/>
  <c r="DZ16" i="16" s="1"/>
  <c r="CI37" i="16"/>
  <c r="CF37" i="16"/>
  <c r="CC37" i="16"/>
  <c r="BJ37" i="16"/>
  <c r="DT37" i="16" s="1"/>
  <c r="DT16" i="16" s="1"/>
  <c r="BN37" i="16"/>
  <c r="DX37" i="16" s="1"/>
  <c r="DX16" i="16" s="1"/>
  <c r="CB37" i="16"/>
  <c r="BU37" i="16"/>
  <c r="CM37" i="16"/>
  <c r="BV37" i="16"/>
  <c r="CH37" i="16"/>
  <c r="BB37" i="16"/>
  <c r="DL37" i="16" s="1"/>
  <c r="DL16" i="16" s="1"/>
  <c r="CA37" i="16"/>
  <c r="BX37" i="16"/>
  <c r="CE37" i="16"/>
  <c r="BT37" i="16"/>
  <c r="BW37" i="16"/>
  <c r="BX45" i="16"/>
  <c r="CS45" i="16" s="1"/>
  <c r="CJ45" i="16"/>
  <c r="DE45" i="16" s="1"/>
  <c r="BM45" i="16"/>
  <c r="BA45" i="16"/>
  <c r="CD45" i="16"/>
  <c r="CY45" i="16" s="1"/>
  <c r="BK45" i="16"/>
  <c r="BG45" i="16"/>
  <c r="CA45" i="16"/>
  <c r="CV45" i="16" s="1"/>
  <c r="CG45" i="16"/>
  <c r="DB45" i="16" s="1"/>
  <c r="CL45" i="16"/>
  <c r="DG45" i="16" s="1"/>
  <c r="BQ45" i="16"/>
  <c r="BB45" i="16"/>
  <c r="BV45" i="16"/>
  <c r="CQ45" i="16" s="1"/>
  <c r="CB45" i="16"/>
  <c r="CW45" i="16" s="1"/>
  <c r="BZ45" i="16"/>
  <c r="CU45" i="16" s="1"/>
  <c r="BE45" i="16"/>
  <c r="BF45" i="16"/>
  <c r="CK45" i="16"/>
  <c r="DF45" i="16" s="1"/>
  <c r="BH45" i="16"/>
  <c r="BT45" i="16"/>
  <c r="CO45" i="16" s="1"/>
  <c r="CF45" i="16"/>
  <c r="DA45" i="16" s="1"/>
  <c r="BO45" i="16"/>
  <c r="CH45" i="16"/>
  <c r="DC45" i="16" s="1"/>
  <c r="BC45" i="16"/>
  <c r="BI45" i="16"/>
  <c r="BL45" i="16"/>
  <c r="BP45" i="16"/>
  <c r="CC45" i="16"/>
  <c r="CX45" i="16" s="1"/>
  <c r="CM45" i="16"/>
  <c r="DH45" i="16" s="1"/>
  <c r="BN45" i="16"/>
  <c r="CI45" i="16"/>
  <c r="DD45" i="16" s="1"/>
  <c r="CE45" i="16"/>
  <c r="CZ45" i="16" s="1"/>
  <c r="BR45" i="16"/>
  <c r="BD45" i="16"/>
  <c r="AY45" i="16"/>
  <c r="AZ45" i="16"/>
  <c r="BY45" i="16"/>
  <c r="CT45" i="16" s="1"/>
  <c r="BJ45" i="16"/>
  <c r="BW45" i="16"/>
  <c r="CR45" i="16" s="1"/>
  <c r="BS45" i="16"/>
  <c r="CN45" i="16" s="1"/>
  <c r="BU45" i="16"/>
  <c r="CP45" i="16" s="1"/>
  <c r="BJ56" i="16"/>
  <c r="CG56" i="16"/>
  <c r="DB56" i="16" s="1"/>
  <c r="AZ56" i="16"/>
  <c r="CH56" i="16"/>
  <c r="DC56" i="16" s="1"/>
  <c r="BH56" i="16"/>
  <c r="CL56" i="16"/>
  <c r="DG56" i="16" s="1"/>
  <c r="BQ56" i="16"/>
  <c r="BT56" i="16"/>
  <c r="CO56" i="16" s="1"/>
  <c r="BN56" i="16"/>
  <c r="CE56" i="16"/>
  <c r="CZ56" i="16" s="1"/>
  <c r="BI56" i="16"/>
  <c r="BP56" i="16"/>
  <c r="BW56" i="16"/>
  <c r="CR56" i="16" s="1"/>
  <c r="CM56" i="16"/>
  <c r="DH56" i="16" s="1"/>
  <c r="BK56" i="16"/>
  <c r="BO56" i="16"/>
  <c r="BV56" i="16"/>
  <c r="CQ56" i="16" s="1"/>
  <c r="BE56" i="16"/>
  <c r="CJ56" i="16"/>
  <c r="DE56" i="16" s="1"/>
  <c r="BX56" i="16"/>
  <c r="CS56" i="16" s="1"/>
  <c r="CK56" i="16"/>
  <c r="DF56" i="16" s="1"/>
  <c r="AY56" i="16"/>
  <c r="BY56" i="16"/>
  <c r="CT56" i="16" s="1"/>
  <c r="CC56" i="16"/>
  <c r="CX56" i="16" s="1"/>
  <c r="BZ56" i="16"/>
  <c r="CU56" i="16" s="1"/>
  <c r="BL56" i="16"/>
  <c r="CD56" i="16"/>
  <c r="CY56" i="16" s="1"/>
  <c r="CI56" i="16"/>
  <c r="DD56" i="16" s="1"/>
  <c r="BR56" i="16"/>
  <c r="BU56" i="16"/>
  <c r="CP56" i="16" s="1"/>
  <c r="BM56" i="16"/>
  <c r="BB56" i="16"/>
  <c r="BG56" i="16"/>
  <c r="CA56" i="16"/>
  <c r="CV56" i="16" s="1"/>
  <c r="BF56" i="16"/>
  <c r="BD56" i="16"/>
  <c r="BC56" i="16"/>
  <c r="BS56" i="16"/>
  <c r="CN56" i="16" s="1"/>
  <c r="BA56" i="16"/>
  <c r="CB56" i="16"/>
  <c r="CW56" i="16" s="1"/>
  <c r="CF56" i="16"/>
  <c r="DA56" i="16" s="1"/>
  <c r="BT41" i="16"/>
  <c r="CO41" i="16" s="1"/>
  <c r="CF41" i="16"/>
  <c r="DA41" i="16" s="1"/>
  <c r="BO41" i="16"/>
  <c r="BA41" i="16"/>
  <c r="BW41" i="16"/>
  <c r="CR41" i="16" s="1"/>
  <c r="BR41" i="16"/>
  <c r="BP41" i="16"/>
  <c r="CI41" i="16"/>
  <c r="DD41" i="16" s="1"/>
  <c r="BV41" i="16"/>
  <c r="CQ41" i="16" s="1"/>
  <c r="CK41" i="16"/>
  <c r="DF41" i="16" s="1"/>
  <c r="BQ41" i="16"/>
  <c r="AZ41" i="16"/>
  <c r="BF41" i="16"/>
  <c r="BI41" i="16"/>
  <c r="BX41" i="16"/>
  <c r="CS41" i="16" s="1"/>
  <c r="BZ41" i="16"/>
  <c r="CU41" i="16" s="1"/>
  <c r="BN41" i="16"/>
  <c r="CD41" i="16"/>
  <c r="CY41" i="16" s="1"/>
  <c r="BS41" i="16"/>
  <c r="CN41" i="16" s="1"/>
  <c r="CL41" i="16"/>
  <c r="DG41" i="16" s="1"/>
  <c r="BK41" i="16"/>
  <c r="CC41" i="16"/>
  <c r="CX41" i="16" s="1"/>
  <c r="BD41" i="16"/>
  <c r="CB41" i="16"/>
  <c r="CW41" i="16" s="1"/>
  <c r="AY41" i="16"/>
  <c r="CH41" i="16"/>
  <c r="DC41" i="16" s="1"/>
  <c r="BH41" i="16"/>
  <c r="CM41" i="16"/>
  <c r="DH41" i="16" s="1"/>
  <c r="BE41" i="16"/>
  <c r="CA41" i="16"/>
  <c r="CV41" i="16" s="1"/>
  <c r="CG41" i="16"/>
  <c r="DB41" i="16" s="1"/>
  <c r="BU41" i="16"/>
  <c r="CP41" i="16" s="1"/>
  <c r="BG41" i="16"/>
  <c r="BY41" i="16"/>
  <c r="CT41" i="16" s="1"/>
  <c r="BM41" i="16"/>
  <c r="BC41" i="16"/>
  <c r="CJ41" i="16"/>
  <c r="DE41" i="16" s="1"/>
  <c r="CE41" i="16"/>
  <c r="CZ41" i="16" s="1"/>
  <c r="BB41" i="16"/>
  <c r="BL41" i="16"/>
  <c r="BJ41" i="16"/>
  <c r="AZ50" i="16"/>
  <c r="CE50" i="16"/>
  <c r="CZ50" i="16" s="1"/>
  <c r="BR50" i="16"/>
  <c r="BD50" i="16"/>
  <c r="BY50" i="16"/>
  <c r="CT50" i="16" s="1"/>
  <c r="BL50" i="16"/>
  <c r="CD50" i="16"/>
  <c r="CY50" i="16" s="1"/>
  <c r="CC50" i="16"/>
  <c r="CX50" i="16" s="1"/>
  <c r="CA50" i="16"/>
  <c r="CV50" i="16" s="1"/>
  <c r="BX50" i="16"/>
  <c r="CS50" i="16" s="1"/>
  <c r="BQ50" i="16"/>
  <c r="BS50" i="16"/>
  <c r="CN50" i="16" s="1"/>
  <c r="CF50" i="16"/>
  <c r="DA50" i="16" s="1"/>
  <c r="BT50" i="16"/>
  <c r="CO50" i="16" s="1"/>
  <c r="CM50" i="16"/>
  <c r="DH50" i="16" s="1"/>
  <c r="BM50" i="16"/>
  <c r="BZ50" i="16"/>
  <c r="CU50" i="16" s="1"/>
  <c r="BB50" i="16"/>
  <c r="AY50" i="16"/>
  <c r="BA50" i="16"/>
  <c r="CK50" i="16"/>
  <c r="DF50" i="16" s="1"/>
  <c r="BW50" i="16"/>
  <c r="CR50" i="16" s="1"/>
  <c r="BE50" i="16"/>
  <c r="CG50" i="16"/>
  <c r="DB50" i="16" s="1"/>
  <c r="CH50" i="16"/>
  <c r="DC50" i="16" s="1"/>
  <c r="CL50" i="16"/>
  <c r="DG50" i="16" s="1"/>
  <c r="BC50" i="16"/>
  <c r="BH50" i="16"/>
  <c r="CI50" i="16"/>
  <c r="DD50" i="16" s="1"/>
  <c r="BO50" i="16"/>
  <c r="BF50" i="16"/>
  <c r="BU50" i="16"/>
  <c r="CP50" i="16" s="1"/>
  <c r="CJ50" i="16"/>
  <c r="DE50" i="16" s="1"/>
  <c r="BI50" i="16"/>
  <c r="BP50" i="16"/>
  <c r="BN50" i="16"/>
  <c r="BV50" i="16"/>
  <c r="CQ50" i="16" s="1"/>
  <c r="BK50" i="16"/>
  <c r="CB50" i="16"/>
  <c r="CW50" i="16" s="1"/>
  <c r="BG50" i="16"/>
  <c r="BJ50" i="16"/>
  <c r="BS42" i="16"/>
  <c r="CG42" i="16"/>
  <c r="BM42" i="16"/>
  <c r="CD42" i="16"/>
  <c r="CE42" i="16"/>
  <c r="BO42" i="16"/>
  <c r="CK42" i="16"/>
  <c r="BQ42" i="16"/>
  <c r="CC42" i="16"/>
  <c r="BA42" i="16"/>
  <c r="BB42" i="16"/>
  <c r="BW42" i="16"/>
  <c r="BZ42" i="16"/>
  <c r="BJ42" i="16"/>
  <c r="CI42" i="16"/>
  <c r="CL42" i="16"/>
  <c r="CH42" i="16"/>
  <c r="BT42" i="16"/>
  <c r="BF42" i="16"/>
  <c r="CF42" i="16"/>
  <c r="CM42" i="16"/>
  <c r="BC42" i="16"/>
  <c r="CA42" i="16"/>
  <c r="AZ42" i="16"/>
  <c r="BV42" i="16"/>
  <c r="BG42" i="16"/>
  <c r="BN42" i="16"/>
  <c r="BU42" i="16"/>
  <c r="CJ42" i="16"/>
  <c r="BL42" i="16"/>
  <c r="CB42" i="16"/>
  <c r="BH42" i="16"/>
  <c r="BP42" i="16"/>
  <c r="BE42" i="16"/>
  <c r="AY42" i="16"/>
  <c r="BY42" i="16"/>
  <c r="BI42" i="16"/>
  <c r="BD42" i="16"/>
  <c r="BR42" i="16"/>
  <c r="BK42" i="16"/>
  <c r="BX42" i="16"/>
  <c r="BR51" i="16"/>
  <c r="AY51" i="16"/>
  <c r="CM51" i="16"/>
  <c r="DH51" i="16" s="1"/>
  <c r="CH51" i="16"/>
  <c r="DC51" i="16" s="1"/>
  <c r="CB51" i="16"/>
  <c r="CW51" i="16" s="1"/>
  <c r="BI51" i="16"/>
  <c r="BL51" i="16"/>
  <c r="CD51" i="16"/>
  <c r="CY51" i="16" s="1"/>
  <c r="BT51" i="16"/>
  <c r="CO51" i="16" s="1"/>
  <c r="BZ51" i="16"/>
  <c r="CU51" i="16" s="1"/>
  <c r="AZ51" i="16"/>
  <c r="CK51" i="16"/>
  <c r="DF51" i="16" s="1"/>
  <c r="BA51" i="16"/>
  <c r="BH51" i="16"/>
  <c r="BK51" i="16"/>
  <c r="BF51" i="16"/>
  <c r="BO51" i="16"/>
  <c r="CE51" i="16"/>
  <c r="CZ51" i="16" s="1"/>
  <c r="BX51" i="16"/>
  <c r="CS51" i="16" s="1"/>
  <c r="BV51" i="16"/>
  <c r="CQ51" i="16" s="1"/>
  <c r="CF51" i="16"/>
  <c r="DA51" i="16" s="1"/>
  <c r="BB51" i="16"/>
  <c r="BY51" i="16"/>
  <c r="CT51" i="16" s="1"/>
  <c r="BW51" i="16"/>
  <c r="CR51" i="16" s="1"/>
  <c r="BG51" i="16"/>
  <c r="CA51" i="16"/>
  <c r="CV51" i="16" s="1"/>
  <c r="BC51" i="16"/>
  <c r="BJ51" i="16"/>
  <c r="BQ51" i="16"/>
  <c r="BS51" i="16"/>
  <c r="CN51" i="16" s="1"/>
  <c r="BN51" i="16"/>
  <c r="BM51" i="16"/>
  <c r="CL51" i="16"/>
  <c r="DG51" i="16" s="1"/>
  <c r="CJ51" i="16"/>
  <c r="DE51" i="16" s="1"/>
  <c r="BE51" i="16"/>
  <c r="BP51" i="16"/>
  <c r="CC51" i="16"/>
  <c r="CX51" i="16" s="1"/>
  <c r="CG51" i="16"/>
  <c r="DB51" i="16" s="1"/>
  <c r="BU51" i="16"/>
  <c r="CP51" i="16" s="1"/>
  <c r="BD51" i="16"/>
  <c r="CI51" i="16"/>
  <c r="DD51" i="16" s="1"/>
  <c r="BL47" i="16"/>
  <c r="CE47" i="16"/>
  <c r="CZ47" i="16" s="1"/>
  <c r="BU47" i="16"/>
  <c r="CP47" i="16" s="1"/>
  <c r="CC47" i="16"/>
  <c r="CX47" i="16" s="1"/>
  <c r="AY47" i="16"/>
  <c r="BP47" i="16"/>
  <c r="BD47" i="16"/>
  <c r="BA47" i="16"/>
  <c r="BZ47" i="16"/>
  <c r="CU47" i="16" s="1"/>
  <c r="CL47" i="16"/>
  <c r="DG47" i="16" s="1"/>
  <c r="BT47" i="16"/>
  <c r="CO47" i="16" s="1"/>
  <c r="CA47" i="16"/>
  <c r="CV47" i="16" s="1"/>
  <c r="BG47" i="16"/>
  <c r="CG47" i="16"/>
  <c r="DB47" i="16" s="1"/>
  <c r="CK47" i="16"/>
  <c r="DF47" i="16" s="1"/>
  <c r="BF47" i="16"/>
  <c r="BX47" i="16"/>
  <c r="CS47" i="16" s="1"/>
  <c r="CD47" i="16"/>
  <c r="CY47" i="16" s="1"/>
  <c r="CJ47" i="16"/>
  <c r="DE47" i="16" s="1"/>
  <c r="BR47" i="16"/>
  <c r="BW47" i="16"/>
  <c r="CR47" i="16" s="1"/>
  <c r="BB47" i="16"/>
  <c r="BK47" i="16"/>
  <c r="BY47" i="16"/>
  <c r="CT47" i="16" s="1"/>
  <c r="BS47" i="16"/>
  <c r="CN47" i="16" s="1"/>
  <c r="BJ47" i="16"/>
  <c r="CF47" i="16"/>
  <c r="DA47" i="16" s="1"/>
  <c r="BH47" i="16"/>
  <c r="CH47" i="16"/>
  <c r="DC47" i="16" s="1"/>
  <c r="BV47" i="16"/>
  <c r="CQ47" i="16" s="1"/>
  <c r="BM47" i="16"/>
  <c r="CB47" i="16"/>
  <c r="CW47" i="16" s="1"/>
  <c r="BE47" i="16"/>
  <c r="BQ47" i="16"/>
  <c r="CM47" i="16"/>
  <c r="DH47" i="16" s="1"/>
  <c r="BC47" i="16"/>
  <c r="BI47" i="16"/>
  <c r="BN47" i="16"/>
  <c r="AZ47" i="16"/>
  <c r="BO47" i="16"/>
  <c r="CI47" i="16"/>
  <c r="DD47" i="16" s="1"/>
  <c r="BE39" i="16"/>
  <c r="CC39" i="16"/>
  <c r="BF39" i="16"/>
  <c r="BV39" i="16"/>
  <c r="BI39" i="16"/>
  <c r="CM39" i="16"/>
  <c r="BZ39" i="16"/>
  <c r="CI39" i="16"/>
  <c r="CF39" i="16"/>
  <c r="BK39" i="16"/>
  <c r="BL39" i="16"/>
  <c r="CB39" i="16"/>
  <c r="BQ39" i="16"/>
  <c r="BD39" i="16"/>
  <c r="CG39" i="16"/>
  <c r="BG39" i="16"/>
  <c r="BW39" i="16"/>
  <c r="BJ39" i="16"/>
  <c r="BA39" i="16"/>
  <c r="AY39" i="16"/>
  <c r="BM39" i="16"/>
  <c r="BH39" i="16"/>
  <c r="BB39" i="16"/>
  <c r="BY39" i="16"/>
  <c r="CK39" i="16"/>
  <c r="AZ39" i="16"/>
  <c r="CL39" i="16"/>
  <c r="CE39" i="16"/>
  <c r="BC39" i="16"/>
  <c r="BS39" i="16"/>
  <c r="BX39" i="16"/>
  <c r="BP39" i="16"/>
  <c r="CA39" i="16"/>
  <c r="BT39" i="16"/>
  <c r="BO39" i="16"/>
  <c r="BN39" i="16"/>
  <c r="BU39" i="16"/>
  <c r="CD39" i="16"/>
  <c r="BR39" i="16"/>
  <c r="CH39" i="16"/>
  <c r="CJ39" i="16"/>
  <c r="BG48" i="16"/>
  <c r="CC48" i="16"/>
  <c r="CX48" i="16" s="1"/>
  <c r="BF48" i="16"/>
  <c r="BV48" i="16"/>
  <c r="CQ48" i="16" s="1"/>
  <c r="CH48" i="16"/>
  <c r="DC48" i="16" s="1"/>
  <c r="BW48" i="16"/>
  <c r="CR48" i="16" s="1"/>
  <c r="BM48" i="16"/>
  <c r="CE48" i="16"/>
  <c r="CZ48" i="16" s="1"/>
  <c r="BJ48" i="16"/>
  <c r="CB48" i="16"/>
  <c r="CW48" i="16" s="1"/>
  <c r="BR48" i="16"/>
  <c r="BC48" i="16"/>
  <c r="BB48" i="16"/>
  <c r="AY48" i="16"/>
  <c r="CG48" i="16"/>
  <c r="DB48" i="16" s="1"/>
  <c r="BZ48" i="16"/>
  <c r="CU48" i="16" s="1"/>
  <c r="CM48" i="16"/>
  <c r="DH48" i="16" s="1"/>
  <c r="BI48" i="16"/>
  <c r="CJ48" i="16"/>
  <c r="DE48" i="16" s="1"/>
  <c r="BL48" i="16"/>
  <c r="BH48" i="16"/>
  <c r="BY48" i="16"/>
  <c r="CT48" i="16" s="1"/>
  <c r="CK48" i="16"/>
  <c r="DF48" i="16" s="1"/>
  <c r="BK48" i="16"/>
  <c r="CD48" i="16"/>
  <c r="CY48" i="16" s="1"/>
  <c r="BO48" i="16"/>
  <c r="BD48" i="16"/>
  <c r="BA48" i="16"/>
  <c r="BP48" i="16"/>
  <c r="BT48" i="16"/>
  <c r="CO48" i="16" s="1"/>
  <c r="BN48" i="16"/>
  <c r="BE48" i="16"/>
  <c r="BS48" i="16"/>
  <c r="CN48" i="16" s="1"/>
  <c r="CF48" i="16"/>
  <c r="DA48" i="16" s="1"/>
  <c r="BU48" i="16"/>
  <c r="CP48" i="16" s="1"/>
  <c r="BQ48" i="16"/>
  <c r="CL48" i="16"/>
  <c r="DG48" i="16" s="1"/>
  <c r="CA48" i="16"/>
  <c r="CV48" i="16" s="1"/>
  <c r="CI48" i="16"/>
  <c r="DD48" i="16" s="1"/>
  <c r="AZ48" i="16"/>
  <c r="BX48" i="16"/>
  <c r="CS48" i="16" s="1"/>
  <c r="BU44" i="16"/>
  <c r="CP44" i="16" s="1"/>
  <c r="CG44" i="16"/>
  <c r="DB44" i="16" s="1"/>
  <c r="BS44" i="16"/>
  <c r="CN44" i="16" s="1"/>
  <c r="AZ44" i="16"/>
  <c r="CH44" i="16"/>
  <c r="DC44" i="16" s="1"/>
  <c r="BH44" i="16"/>
  <c r="AY44" i="16"/>
  <c r="BT44" i="16"/>
  <c r="CO44" i="16" s="1"/>
  <c r="CM44" i="16"/>
  <c r="DH44" i="16" s="1"/>
  <c r="BV44" i="16"/>
  <c r="CQ44" i="16" s="1"/>
  <c r="CB44" i="16"/>
  <c r="CW44" i="16" s="1"/>
  <c r="CE44" i="16"/>
  <c r="CZ44" i="16" s="1"/>
  <c r="BO44" i="16"/>
  <c r="BY44" i="16"/>
  <c r="CT44" i="16" s="1"/>
  <c r="CA44" i="16"/>
  <c r="CV44" i="16" s="1"/>
  <c r="BA44" i="16"/>
  <c r="BB44" i="16"/>
  <c r="BQ44" i="16"/>
  <c r="BC44" i="16"/>
  <c r="CD44" i="16"/>
  <c r="CY44" i="16" s="1"/>
  <c r="BE44" i="16"/>
  <c r="CC44" i="16"/>
  <c r="CX44" i="16" s="1"/>
  <c r="BD44" i="16"/>
  <c r="CI44" i="16"/>
  <c r="DD44" i="16" s="1"/>
  <c r="BZ44" i="16"/>
  <c r="CU44" i="16" s="1"/>
  <c r="BL44" i="16"/>
  <c r="BX44" i="16"/>
  <c r="CS44" i="16" s="1"/>
  <c r="BM44" i="16"/>
  <c r="BW44" i="16"/>
  <c r="CR44" i="16" s="1"/>
  <c r="CF44" i="16"/>
  <c r="DA44" i="16" s="1"/>
  <c r="BR44" i="16"/>
  <c r="BP44" i="16"/>
  <c r="BK44" i="16"/>
  <c r="BI44" i="16"/>
  <c r="BJ44" i="16"/>
  <c r="CK44" i="16"/>
  <c r="DF44" i="16" s="1"/>
  <c r="BG44" i="16"/>
  <c r="BF44" i="16"/>
  <c r="CJ44" i="16"/>
  <c r="DE44" i="16" s="1"/>
  <c r="CL44" i="16"/>
  <c r="DG44" i="16" s="1"/>
  <c r="BN44" i="16"/>
  <c r="BT53" i="16"/>
  <c r="CO53" i="16" s="1"/>
  <c r="CF53" i="16"/>
  <c r="DA53" i="16" s="1"/>
  <c r="BG53" i="16"/>
  <c r="DQ53" i="16" s="1"/>
  <c r="AZ53" i="16"/>
  <c r="DJ53" i="16" s="1"/>
  <c r="BY53" i="16"/>
  <c r="CT53" i="16" s="1"/>
  <c r="BS53" i="16"/>
  <c r="CN53" i="16" s="1"/>
  <c r="BU53" i="16"/>
  <c r="CP53" i="16" s="1"/>
  <c r="CG53" i="16"/>
  <c r="DB53" i="16" s="1"/>
  <c r="CI53" i="16"/>
  <c r="DD53" i="16" s="1"/>
  <c r="BL53" i="16"/>
  <c r="DV53" i="16" s="1"/>
  <c r="BB53" i="16"/>
  <c r="DL53" i="16" s="1"/>
  <c r="BP53" i="16"/>
  <c r="DZ53" i="16" s="1"/>
  <c r="CL53" i="16"/>
  <c r="DG53" i="16" s="1"/>
  <c r="CD53" i="16"/>
  <c r="CY53" i="16" s="1"/>
  <c r="BX53" i="16"/>
  <c r="CS53" i="16" s="1"/>
  <c r="BR53" i="16"/>
  <c r="EB53" i="16" s="1"/>
  <c r="AY53" i="16"/>
  <c r="DI53" i="16" s="1"/>
  <c r="BW53" i="16"/>
  <c r="CR53" i="16" s="1"/>
  <c r="CH53" i="16"/>
  <c r="DC53" i="16" s="1"/>
  <c r="BQ53" i="16"/>
  <c r="EA53" i="16" s="1"/>
  <c r="CK53" i="16"/>
  <c r="DF53" i="16" s="1"/>
  <c r="BH53" i="16"/>
  <c r="DR53" i="16" s="1"/>
  <c r="BD53" i="16"/>
  <c r="DN53" i="16" s="1"/>
  <c r="CB53" i="16"/>
  <c r="CW53" i="16" s="1"/>
  <c r="BA53" i="16"/>
  <c r="DK53" i="16" s="1"/>
  <c r="BN53" i="16"/>
  <c r="DX53" i="16" s="1"/>
  <c r="BJ53" i="16"/>
  <c r="DT53" i="16" s="1"/>
  <c r="BF53" i="16"/>
  <c r="DP53" i="16" s="1"/>
  <c r="CM53" i="16"/>
  <c r="DH53" i="16" s="1"/>
  <c r="BC53" i="16"/>
  <c r="DM53" i="16" s="1"/>
  <c r="BV53" i="16"/>
  <c r="CQ53" i="16" s="1"/>
  <c r="BM53" i="16"/>
  <c r="DW53" i="16" s="1"/>
  <c r="CE53" i="16"/>
  <c r="CZ53" i="16" s="1"/>
  <c r="CC53" i="16"/>
  <c r="CX53" i="16" s="1"/>
  <c r="CA53" i="16"/>
  <c r="CV53" i="16" s="1"/>
  <c r="BZ53" i="16"/>
  <c r="CU53" i="16" s="1"/>
  <c r="CJ53" i="16"/>
  <c r="DE53" i="16" s="1"/>
  <c r="BI53" i="16"/>
  <c r="DS53" i="16" s="1"/>
  <c r="BK53" i="16"/>
  <c r="DU53" i="16" s="1"/>
  <c r="BE53" i="16"/>
  <c r="DO53" i="16" s="1"/>
  <c r="BO53" i="16"/>
  <c r="DY53" i="16" s="1"/>
  <c r="H35" i="5"/>
  <c r="CS58" i="16"/>
  <c r="DE58" i="16"/>
  <c r="AM44" i="5"/>
  <c r="H37" i="5"/>
  <c r="H24" i="5"/>
  <c r="AX24" i="16" s="1"/>
  <c r="AM61" i="5"/>
  <c r="AM49" i="5"/>
  <c r="AM33" i="5"/>
  <c r="S26" i="5"/>
  <c r="DL35" i="9"/>
  <c r="U35" i="5"/>
  <c r="O17" i="5"/>
  <c r="S17" i="5" s="1"/>
  <c r="F16" i="9"/>
  <c r="S28" i="5"/>
  <c r="T29" i="5"/>
  <c r="L24" i="5"/>
  <c r="CB26" i="9"/>
  <c r="T30" i="5"/>
  <c r="AM30" i="5"/>
  <c r="AM37" i="5"/>
  <c r="F15" i="9"/>
  <c r="AJ24" i="5"/>
  <c r="CV35" i="9"/>
  <c r="F8" i="9"/>
  <c r="T36" i="5"/>
  <c r="AA26" i="9"/>
  <c r="H34" i="5"/>
  <c r="L34" i="5" s="1"/>
  <c r="T35" i="5"/>
  <c r="R35" i="5"/>
  <c r="W35" i="5" s="1"/>
  <c r="X35" i="5" s="1"/>
  <c r="F14" i="9"/>
  <c r="H25" i="5"/>
  <c r="AM25" i="5" s="1"/>
  <c r="EY35" i="9"/>
  <c r="CM35" i="9"/>
  <c r="EH35" i="9"/>
  <c r="H23" i="5"/>
  <c r="P23" i="5" s="1"/>
  <c r="O37" i="9"/>
  <c r="BO36" i="9"/>
  <c r="BO15" i="9" s="1"/>
  <c r="AE32" i="9"/>
  <c r="AE12" i="9" s="1"/>
  <c r="BG35" i="9"/>
  <c r="F6" i="9"/>
  <c r="H9" i="5"/>
  <c r="L9" i="5" s="1"/>
  <c r="E8" i="7"/>
  <c r="AF17" i="5"/>
  <c r="AE17" i="5"/>
  <c r="AB17" i="5"/>
  <c r="AI17" i="5"/>
  <c r="L17" i="5"/>
  <c r="AD17" i="5"/>
  <c r="DD24" i="16"/>
  <c r="CP24" i="16"/>
  <c r="AM24" i="5"/>
  <c r="M17" i="5"/>
  <c r="AC17" i="5"/>
  <c r="I37" i="9"/>
  <c r="T32" i="5"/>
  <c r="N37" i="9"/>
  <c r="N16" i="9" s="1"/>
  <c r="L37" i="9"/>
  <c r="K37" i="9"/>
  <c r="T35" i="9"/>
  <c r="DC35" i="9"/>
  <c r="O35" i="9"/>
  <c r="AO26" i="9"/>
  <c r="S23" i="9"/>
  <c r="U28" i="5"/>
  <c r="S31" i="5"/>
  <c r="R28" i="5"/>
  <c r="W28" i="5" s="1"/>
  <c r="X28" i="5" s="1"/>
  <c r="P24" i="5"/>
  <c r="S24" i="5"/>
  <c r="J37" i="9"/>
  <c r="U37" i="5"/>
  <c r="T34" i="5"/>
  <c r="P37" i="9"/>
  <c r="M37" i="9"/>
  <c r="DT35" i="9"/>
  <c r="BP35" i="9"/>
  <c r="DS35" i="9"/>
  <c r="U24" i="5"/>
  <c r="R37" i="5"/>
  <c r="W37" i="5" s="1"/>
  <c r="CS24" i="16"/>
  <c r="BV33" i="16"/>
  <c r="CQ33" i="16" s="1"/>
  <c r="BW33" i="16"/>
  <c r="CR33" i="16" s="1"/>
  <c r="BB33" i="16"/>
  <c r="DL33" i="16" s="1"/>
  <c r="BN33" i="16"/>
  <c r="DX33" i="16" s="1"/>
  <c r="BU33" i="16"/>
  <c r="CP33" i="16" s="1"/>
  <c r="BC33" i="16"/>
  <c r="DM33" i="16" s="1"/>
  <c r="BO33" i="16"/>
  <c r="BO13" i="16" s="1"/>
  <c r="AZ33" i="16"/>
  <c r="DJ33" i="16" s="1"/>
  <c r="BL33" i="16"/>
  <c r="DV33" i="16" s="1"/>
  <c r="CJ33" i="16"/>
  <c r="DE33" i="16" s="1"/>
  <c r="BA33" i="16"/>
  <c r="BA13" i="16" s="1"/>
  <c r="BM33" i="16"/>
  <c r="DW33" i="16" s="1"/>
  <c r="CF33" i="16"/>
  <c r="DA33" i="16" s="1"/>
  <c r="CG33" i="16"/>
  <c r="DB33" i="16" s="1"/>
  <c r="CL33" i="16"/>
  <c r="DG33" i="16" s="1"/>
  <c r="CM33" i="16"/>
  <c r="DH33" i="16" s="1"/>
  <c r="BJ33" i="16"/>
  <c r="DT33" i="16" s="1"/>
  <c r="CB33" i="16"/>
  <c r="CW33" i="16" s="1"/>
  <c r="CH33" i="16"/>
  <c r="DC33" i="16" s="1"/>
  <c r="BK33" i="16"/>
  <c r="BK13" i="16" s="1"/>
  <c r="CI33" i="16"/>
  <c r="DD33" i="16" s="1"/>
  <c r="BH33" i="16"/>
  <c r="BH13" i="16" s="1"/>
  <c r="BT33" i="16"/>
  <c r="CO33" i="16" s="1"/>
  <c r="BZ33" i="16"/>
  <c r="CU33" i="16" s="1"/>
  <c r="BI33" i="16"/>
  <c r="BI13" i="16" s="1"/>
  <c r="CA33" i="16"/>
  <c r="CV33" i="16" s="1"/>
  <c r="BX33" i="16"/>
  <c r="CS33" i="16" s="1"/>
  <c r="BY33" i="16"/>
  <c r="CT33" i="16" s="1"/>
  <c r="CD33" i="16"/>
  <c r="CY33" i="16" s="1"/>
  <c r="CE33" i="16"/>
  <c r="CZ33" i="16" s="1"/>
  <c r="BF33" i="16"/>
  <c r="BF13" i="16" s="1"/>
  <c r="BR33" i="16"/>
  <c r="EB33" i="16" s="1"/>
  <c r="CK33" i="16"/>
  <c r="DF33" i="16" s="1"/>
  <c r="BG33" i="16"/>
  <c r="DQ33" i="16" s="1"/>
  <c r="BS33" i="16"/>
  <c r="CN33" i="16" s="1"/>
  <c r="BD33" i="16"/>
  <c r="BD13" i="16" s="1"/>
  <c r="BP33" i="16"/>
  <c r="BP13" i="16" s="1"/>
  <c r="CC33" i="16"/>
  <c r="CX33" i="16" s="1"/>
  <c r="BE33" i="16"/>
  <c r="DO33" i="16" s="1"/>
  <c r="BQ33" i="16"/>
  <c r="EA33" i="16" s="1"/>
  <c r="AY33" i="16"/>
  <c r="DI33" i="16" s="1"/>
  <c r="R29" i="5"/>
  <c r="W29" i="5" s="1"/>
  <c r="U29" i="5"/>
  <c r="T26" i="9"/>
  <c r="AA32" i="9"/>
  <c r="AA12" i="9" s="1"/>
  <c r="W35" i="9"/>
  <c r="CN18" i="7"/>
  <c r="T24" i="5"/>
  <c r="S37" i="5"/>
  <c r="AA35" i="9"/>
  <c r="F6" i="5"/>
  <c r="G23" i="9"/>
  <c r="BH31" i="16"/>
  <c r="DR31" i="16" s="1"/>
  <c r="DR10" i="16" s="1"/>
  <c r="BD31" i="16"/>
  <c r="DN31" i="16" s="1"/>
  <c r="CJ31" i="16"/>
  <c r="BV31" i="16"/>
  <c r="BC31" i="16"/>
  <c r="BC11" i="16" s="1"/>
  <c r="BO31" i="16"/>
  <c r="DY31" i="16" s="1"/>
  <c r="DY10" i="16" s="1"/>
  <c r="CI31" i="16"/>
  <c r="BR31" i="16"/>
  <c r="EB31" i="16" s="1"/>
  <c r="EB10" i="16" s="1"/>
  <c r="CC31" i="16"/>
  <c r="CH31" i="16"/>
  <c r="BI31" i="16"/>
  <c r="DS31" i="16" s="1"/>
  <c r="DS10" i="16" s="1"/>
  <c r="BW31" i="16"/>
  <c r="BF31" i="16"/>
  <c r="DP31" i="16" s="1"/>
  <c r="DP10" i="16" s="1"/>
  <c r="AY31" i="16"/>
  <c r="DI31" i="16" s="1"/>
  <c r="AZ31" i="16"/>
  <c r="DJ31" i="16" s="1"/>
  <c r="CG31" i="16"/>
  <c r="BJ31" i="16"/>
  <c r="BJ11" i="16" s="1"/>
  <c r="BE31" i="16"/>
  <c r="DO31" i="16" s="1"/>
  <c r="DO10" i="16" s="1"/>
  <c r="CM31" i="16"/>
  <c r="BP31" i="16"/>
  <c r="BP11" i="16" s="1"/>
  <c r="BL31" i="16"/>
  <c r="BL11" i="16" s="1"/>
  <c r="BY31" i="16"/>
  <c r="CD31" i="16"/>
  <c r="BG31" i="16"/>
  <c r="BG11" i="16" s="1"/>
  <c r="BS31" i="16"/>
  <c r="BB31" i="16"/>
  <c r="BB11" i="16" s="1"/>
  <c r="CF31" i="16"/>
  <c r="CK31" i="16"/>
  <c r="BA31" i="16"/>
  <c r="BA11" i="16" s="1"/>
  <c r="BM31" i="16"/>
  <c r="BM11" i="16" s="1"/>
  <c r="CE31" i="16"/>
  <c r="BN31" i="16"/>
  <c r="DX31" i="16" s="1"/>
  <c r="DX10" i="16" s="1"/>
  <c r="CB31" i="16"/>
  <c r="BT31" i="16"/>
  <c r="CL31" i="16"/>
  <c r="BK31" i="16"/>
  <c r="DU31" i="16" s="1"/>
  <c r="DU10" i="16" s="1"/>
  <c r="CA31" i="16"/>
  <c r="BU31" i="16"/>
  <c r="BZ31" i="16"/>
  <c r="BQ31" i="16"/>
  <c r="BQ11" i="16" s="1"/>
  <c r="BX31" i="16"/>
  <c r="BT29" i="16"/>
  <c r="CF29" i="16"/>
  <c r="BO29" i="16"/>
  <c r="DY29" i="16" s="1"/>
  <c r="DY9" i="16" s="1"/>
  <c r="CH29" i="16"/>
  <c r="BK29" i="16"/>
  <c r="DU29" i="16" s="1"/>
  <c r="DU9" i="16" s="1"/>
  <c r="BE29" i="16"/>
  <c r="BE9" i="16" s="1"/>
  <c r="CA29" i="16"/>
  <c r="BU29" i="16"/>
  <c r="BV29" i="16"/>
  <c r="BQ29" i="16"/>
  <c r="BQ9" i="16" s="1"/>
  <c r="CM29" i="16"/>
  <c r="BP29" i="16"/>
  <c r="DZ29" i="16" s="1"/>
  <c r="DZ9" i="16" s="1"/>
  <c r="BR29" i="16"/>
  <c r="BR9" i="16" s="1"/>
  <c r="AY29" i="16"/>
  <c r="DI29" i="16" s="1"/>
  <c r="BJ29" i="16"/>
  <c r="DT29" i="16" s="1"/>
  <c r="DT9" i="16" s="1"/>
  <c r="BI29" i="16"/>
  <c r="DS29" i="16" s="1"/>
  <c r="DS9" i="16" s="1"/>
  <c r="CL29" i="16"/>
  <c r="CI29" i="16"/>
  <c r="BD29" i="16"/>
  <c r="BD9" i="16" s="1"/>
  <c r="BX29" i="16"/>
  <c r="CJ29" i="16"/>
  <c r="BN29" i="16"/>
  <c r="BN9" i="16" s="1"/>
  <c r="BA29" i="16"/>
  <c r="BA9" i="16" s="1"/>
  <c r="CE29" i="16"/>
  <c r="AZ29" i="16"/>
  <c r="AZ9" i="16" s="1"/>
  <c r="BB29" i="16"/>
  <c r="DL29" i="16" s="1"/>
  <c r="BG29" i="16"/>
  <c r="DQ29" i="16" s="1"/>
  <c r="DQ9" i="16" s="1"/>
  <c r="CD29" i="16"/>
  <c r="BH29" i="16"/>
  <c r="BH9" i="16" s="1"/>
  <c r="BY29" i="16"/>
  <c r="BS29" i="16"/>
  <c r="CG29" i="16"/>
  <c r="BL29" i="16"/>
  <c r="BL9" i="16" s="1"/>
  <c r="CB29" i="16"/>
  <c r="BZ29" i="16"/>
  <c r="BM29" i="16"/>
  <c r="DW29" i="16" s="1"/>
  <c r="DW9" i="16" s="1"/>
  <c r="BC29" i="16"/>
  <c r="BC9" i="16" s="1"/>
  <c r="BF29" i="16"/>
  <c r="DP29" i="16" s="1"/>
  <c r="DP9" i="16" s="1"/>
  <c r="BW29" i="16"/>
  <c r="CC29" i="16"/>
  <c r="CK29" i="16"/>
  <c r="BR35" i="16"/>
  <c r="EB35" i="16" s="1"/>
  <c r="BC35" i="16"/>
  <c r="DM35" i="16" s="1"/>
  <c r="CA35" i="16"/>
  <c r="CM35" i="16"/>
  <c r="BO35" i="16"/>
  <c r="DY35" i="16" s="1"/>
  <c r="BT35" i="16"/>
  <c r="BY35" i="16"/>
  <c r="BK35" i="16"/>
  <c r="DU35" i="16" s="1"/>
  <c r="CF35" i="16"/>
  <c r="CH35" i="16"/>
  <c r="CC35" i="16"/>
  <c r="BV35" i="16"/>
  <c r="AY35" i="16"/>
  <c r="DI35" i="16" s="1"/>
  <c r="BQ35" i="16"/>
  <c r="EA35" i="16" s="1"/>
  <c r="BW35" i="16"/>
  <c r="BL35" i="16"/>
  <c r="DV35" i="16" s="1"/>
  <c r="AZ35" i="16"/>
  <c r="DJ35" i="16" s="1"/>
  <c r="BU35" i="16"/>
  <c r="BG35" i="16"/>
  <c r="DQ35" i="16" s="1"/>
  <c r="BM35" i="16"/>
  <c r="DW35" i="16" s="1"/>
  <c r="BS35" i="16"/>
  <c r="CE35" i="16"/>
  <c r="BF35" i="16"/>
  <c r="DP35" i="16" s="1"/>
  <c r="BD35" i="16"/>
  <c r="DN35" i="16" s="1"/>
  <c r="CJ35" i="16"/>
  <c r="CG35" i="16"/>
  <c r="CD35" i="16"/>
  <c r="BZ35" i="16"/>
  <c r="BJ35" i="16"/>
  <c r="DT35" i="16" s="1"/>
  <c r="CK35" i="16"/>
  <c r="CL35" i="16"/>
  <c r="BA35" i="16"/>
  <c r="DK35" i="16" s="1"/>
  <c r="BB35" i="16"/>
  <c r="DL35" i="16" s="1"/>
  <c r="BH35" i="16"/>
  <c r="DR35" i="16" s="1"/>
  <c r="CI35" i="16"/>
  <c r="BN35" i="16"/>
  <c r="DX35" i="16" s="1"/>
  <c r="BE35" i="16"/>
  <c r="DO35" i="16" s="1"/>
  <c r="BI35" i="16"/>
  <c r="DS35" i="16" s="1"/>
  <c r="CB35" i="16"/>
  <c r="BP35" i="16"/>
  <c r="BX35" i="16"/>
  <c r="BB34" i="16"/>
  <c r="DL34" i="16" s="1"/>
  <c r="BH34" i="16"/>
  <c r="DR34" i="16" s="1"/>
  <c r="BN34" i="16"/>
  <c r="DX34" i="16" s="1"/>
  <c r="BT34" i="16"/>
  <c r="BU34" i="16"/>
  <c r="BZ34" i="16"/>
  <c r="BC34" i="16"/>
  <c r="DM34" i="16" s="1"/>
  <c r="BI34" i="16"/>
  <c r="DS34" i="16" s="1"/>
  <c r="BO34" i="16"/>
  <c r="DY34" i="16" s="1"/>
  <c r="CA34" i="16"/>
  <c r="AY34" i="16"/>
  <c r="DI34" i="16" s="1"/>
  <c r="BY34" i="16"/>
  <c r="CF34" i="16"/>
  <c r="BV34" i="16"/>
  <c r="AZ34" i="16"/>
  <c r="DJ34" i="16" s="1"/>
  <c r="BL34" i="16"/>
  <c r="DV34" i="16" s="1"/>
  <c r="CJ34" i="16"/>
  <c r="BA34" i="16"/>
  <c r="DK34" i="16" s="1"/>
  <c r="BG34" i="16"/>
  <c r="DQ34" i="16" s="1"/>
  <c r="BS34" i="16"/>
  <c r="CE34" i="16"/>
  <c r="CD34" i="16"/>
  <c r="BD34" i="16"/>
  <c r="DN34" i="16" s="1"/>
  <c r="BJ34" i="16"/>
  <c r="DT34" i="16" s="1"/>
  <c r="DT14" i="16" s="1"/>
  <c r="BP34" i="16"/>
  <c r="DZ34" i="16" s="1"/>
  <c r="CB34" i="16"/>
  <c r="CC34" i="16"/>
  <c r="CH34" i="16"/>
  <c r="BE34" i="16"/>
  <c r="DO34" i="16" s="1"/>
  <c r="BK34" i="16"/>
  <c r="DU34" i="16" s="1"/>
  <c r="BQ34" i="16"/>
  <c r="EA34" i="16" s="1"/>
  <c r="CI34" i="16"/>
  <c r="CG34" i="16"/>
  <c r="CL34" i="16"/>
  <c r="BW34" i="16"/>
  <c r="BF34" i="16"/>
  <c r="DP34" i="16" s="1"/>
  <c r="BR34" i="16"/>
  <c r="EB34" i="16" s="1"/>
  <c r="CK34" i="16"/>
  <c r="BM34" i="16"/>
  <c r="DW34" i="16" s="1"/>
  <c r="DW14" i="16" s="1"/>
  <c r="BX34" i="16"/>
  <c r="CM34" i="16"/>
  <c r="BI59" i="16"/>
  <c r="DS59" i="16" s="1"/>
  <c r="BC59" i="16"/>
  <c r="DM59" i="16" s="1"/>
  <c r="CF59" i="16"/>
  <c r="DA59" i="16" s="1"/>
  <c r="BF59" i="16"/>
  <c r="DP59" i="16" s="1"/>
  <c r="BU59" i="16"/>
  <c r="CP59" i="16" s="1"/>
  <c r="BV59" i="16"/>
  <c r="CQ59" i="16" s="1"/>
  <c r="CJ59" i="16"/>
  <c r="DE59" i="16" s="1"/>
  <c r="CI59" i="16"/>
  <c r="DD59" i="16" s="1"/>
  <c r="BP59" i="16"/>
  <c r="DZ59" i="16" s="1"/>
  <c r="BZ59" i="16"/>
  <c r="CU59" i="16" s="1"/>
  <c r="CK59" i="16"/>
  <c r="DF59" i="16" s="1"/>
  <c r="CD59" i="16"/>
  <c r="CY59" i="16" s="1"/>
  <c r="AY59" i="16"/>
  <c r="DI59" i="16" s="1"/>
  <c r="CB59" i="16"/>
  <c r="CW59" i="16" s="1"/>
  <c r="CC59" i="16"/>
  <c r="CX59" i="16" s="1"/>
  <c r="BJ59" i="16"/>
  <c r="DT59" i="16" s="1"/>
  <c r="BT59" i="16"/>
  <c r="CO59" i="16" s="1"/>
  <c r="BK59" i="16"/>
  <c r="DU59" i="16" s="1"/>
  <c r="BY59" i="16"/>
  <c r="CT59" i="16" s="1"/>
  <c r="BG59" i="16"/>
  <c r="DQ59" i="16" s="1"/>
  <c r="BO59" i="16"/>
  <c r="DY59" i="16" s="1"/>
  <c r="BR59" i="16"/>
  <c r="EB59" i="16" s="1"/>
  <c r="BA59" i="16"/>
  <c r="DK59" i="16" s="1"/>
  <c r="BS59" i="16"/>
  <c r="CN59" i="16" s="1"/>
  <c r="BD59" i="16"/>
  <c r="DN59" i="16" s="1"/>
  <c r="CH59" i="16"/>
  <c r="DC59" i="16" s="1"/>
  <c r="CM59" i="16"/>
  <c r="DH59" i="16" s="1"/>
  <c r="CA59" i="16"/>
  <c r="CV59" i="16" s="1"/>
  <c r="CG59" i="16"/>
  <c r="DB59" i="16" s="1"/>
  <c r="BL59" i="16"/>
  <c r="DV59" i="16" s="1"/>
  <c r="BQ59" i="16"/>
  <c r="EA59" i="16" s="1"/>
  <c r="BB59" i="16"/>
  <c r="DL59" i="16" s="1"/>
  <c r="BE59" i="16"/>
  <c r="DO59" i="16" s="1"/>
  <c r="BH59" i="16"/>
  <c r="DR59" i="16" s="1"/>
  <c r="BX59" i="16"/>
  <c r="CS59" i="16" s="1"/>
  <c r="CE59" i="16"/>
  <c r="CZ59" i="16" s="1"/>
  <c r="BW59" i="16"/>
  <c r="CR59" i="16" s="1"/>
  <c r="CL59" i="16"/>
  <c r="DG59" i="16" s="1"/>
  <c r="BN59" i="16"/>
  <c r="DX59" i="16" s="1"/>
  <c r="BM59" i="16"/>
  <c r="DW59" i="16" s="1"/>
  <c r="AZ59" i="16"/>
  <c r="DJ59" i="16" s="1"/>
  <c r="BY32" i="16"/>
  <c r="CD32" i="16"/>
  <c r="BG32" i="16"/>
  <c r="DQ32" i="16" s="1"/>
  <c r="DQ12" i="16" s="1"/>
  <c r="BS32" i="16"/>
  <c r="BU32" i="16"/>
  <c r="BZ32" i="16"/>
  <c r="BE32" i="16"/>
  <c r="DO32" i="16" s="1"/>
  <c r="DO12" i="16" s="1"/>
  <c r="BQ32" i="16"/>
  <c r="EA32" i="16" s="1"/>
  <c r="EA12" i="16" s="1"/>
  <c r="CM32" i="16"/>
  <c r="BD32" i="16"/>
  <c r="DN32" i="16" s="1"/>
  <c r="BJ32" i="16"/>
  <c r="DT32" i="16" s="1"/>
  <c r="DT12" i="16" s="1"/>
  <c r="BP32" i="16"/>
  <c r="DZ32" i="16" s="1"/>
  <c r="DZ12" i="16" s="1"/>
  <c r="BX32" i="16"/>
  <c r="CJ32" i="16"/>
  <c r="BV32" i="16"/>
  <c r="BO32" i="16"/>
  <c r="DY32" i="16" s="1"/>
  <c r="DY12" i="16" s="1"/>
  <c r="CK32" i="16"/>
  <c r="BM32" i="16"/>
  <c r="DW32" i="16" s="1"/>
  <c r="DW12" i="16" s="1"/>
  <c r="BH32" i="16"/>
  <c r="DR32" i="16" s="1"/>
  <c r="DR12" i="16" s="1"/>
  <c r="BT32" i="16"/>
  <c r="CG32" i="16"/>
  <c r="CL32" i="16"/>
  <c r="BK32" i="16"/>
  <c r="DU32" i="16" s="1"/>
  <c r="DU12" i="16" s="1"/>
  <c r="CA32" i="16"/>
  <c r="CC32" i="16"/>
  <c r="CH32" i="16"/>
  <c r="BI32" i="16"/>
  <c r="DS32" i="16" s="1"/>
  <c r="DS12" i="16" s="1"/>
  <c r="BW32" i="16"/>
  <c r="AZ32" i="16"/>
  <c r="DJ32" i="16" s="1"/>
  <c r="BF32" i="16"/>
  <c r="DP32" i="16" s="1"/>
  <c r="DP12" i="16" s="1"/>
  <c r="BL32" i="16"/>
  <c r="DV32" i="16" s="1"/>
  <c r="DV12" i="16" s="1"/>
  <c r="BR32" i="16"/>
  <c r="EB32" i="16" s="1"/>
  <c r="EB12" i="16" s="1"/>
  <c r="CB32" i="16"/>
  <c r="AY32" i="16"/>
  <c r="DI32" i="16" s="1"/>
  <c r="BC32" i="16"/>
  <c r="DM32" i="16" s="1"/>
  <c r="CI32" i="16"/>
  <c r="BA32" i="16"/>
  <c r="DK32" i="16" s="1"/>
  <c r="CE32" i="16"/>
  <c r="BB32" i="16"/>
  <c r="DL32" i="16" s="1"/>
  <c r="BN32" i="16"/>
  <c r="DX32" i="16" s="1"/>
  <c r="DX12" i="16" s="1"/>
  <c r="CF32" i="16"/>
  <c r="U23" i="5"/>
  <c r="S23" i="5"/>
  <c r="S36" i="9"/>
  <c r="S15" i="9" s="1"/>
  <c r="EA36" i="9"/>
  <c r="EA15" i="9" s="1"/>
  <c r="AI36" i="9"/>
  <c r="AI15" i="9" s="1"/>
  <c r="AM39" i="5"/>
  <c r="EF35" i="9"/>
  <c r="AZ35" i="9"/>
  <c r="N35" i="9"/>
  <c r="EI35" i="9"/>
  <c r="AQ35" i="9"/>
  <c r="K35" i="9"/>
  <c r="CE26" i="9"/>
  <c r="DE26" i="9"/>
  <c r="DA58" i="16"/>
  <c r="DG58" i="16"/>
  <c r="DH26" i="9"/>
  <c r="EO36" i="9"/>
  <c r="AM58" i="5"/>
  <c r="R26" i="5"/>
  <c r="S36" i="5"/>
  <c r="J23" i="9"/>
  <c r="AJ33" i="5"/>
  <c r="T26" i="5"/>
  <c r="H26" i="5"/>
  <c r="P26" i="5" s="1"/>
  <c r="T23" i="5"/>
  <c r="W31" i="5"/>
  <c r="R36" i="5"/>
  <c r="W36" i="5" s="1"/>
  <c r="CU36" i="9"/>
  <c r="F14" i="5"/>
  <c r="CF35" i="9"/>
  <c r="AJ35" i="9"/>
  <c r="J35" i="9"/>
  <c r="BW35" i="9"/>
  <c r="EA26" i="9"/>
  <c r="CN58" i="16"/>
  <c r="CT58" i="16"/>
  <c r="K23" i="9"/>
  <c r="L23" i="9"/>
  <c r="O23" i="9"/>
  <c r="AM48" i="5"/>
  <c r="E6" i="7"/>
  <c r="EH18" i="7"/>
  <c r="R23" i="5"/>
  <c r="W23" i="5" s="1"/>
  <c r="ES18" i="7"/>
  <c r="CS18" i="7"/>
  <c r="J18" i="7"/>
  <c r="ER18" i="7"/>
  <c r="DG24" i="16"/>
  <c r="CQ18" i="7"/>
  <c r="EN18" i="7"/>
  <c r="EQ18" i="7"/>
  <c r="I18" i="7"/>
  <c r="E12" i="7"/>
  <c r="E15" i="7"/>
  <c r="E14" i="7"/>
  <c r="BL18" i="7"/>
  <c r="CT18" i="7"/>
  <c r="DQ18" i="7"/>
  <c r="DT18" i="7"/>
  <c r="EG18" i="7"/>
  <c r="EK18" i="7"/>
  <c r="EZ18" i="7"/>
  <c r="M18" i="7"/>
  <c r="EA18" i="7"/>
  <c r="Z18" i="7"/>
  <c r="K31" i="9"/>
  <c r="N31" i="9"/>
  <c r="O31" i="9"/>
  <c r="P31" i="9"/>
  <c r="M27" i="5"/>
  <c r="Q27" i="5" s="1"/>
  <c r="G27" i="9"/>
  <c r="O27" i="9"/>
  <c r="H27" i="9"/>
  <c r="K27" i="9"/>
  <c r="J27" i="9"/>
  <c r="P27" i="9"/>
  <c r="H23" i="9"/>
  <c r="M23" i="9"/>
  <c r="N23" i="9"/>
  <c r="I35" i="9"/>
  <c r="N27" i="9"/>
  <c r="M31" i="9"/>
  <c r="L31" i="9"/>
  <c r="P24" i="9"/>
  <c r="I27" i="9"/>
  <c r="O32" i="9"/>
  <c r="O12" i="9" s="1"/>
  <c r="H36" i="5"/>
  <c r="AM36" i="5" s="1"/>
  <c r="EQ36" i="9"/>
  <c r="DK36" i="9"/>
  <c r="DK15" i="9" s="1"/>
  <c r="CE36" i="9"/>
  <c r="CE15" i="9" s="1"/>
  <c r="AY36" i="9"/>
  <c r="EX35" i="9"/>
  <c r="EV35" i="9"/>
  <c r="DD35" i="9"/>
  <c r="CN35" i="9"/>
  <c r="BX35" i="9"/>
  <c r="BH35" i="9"/>
  <c r="AR35" i="9"/>
  <c r="AB35" i="9"/>
  <c r="P35" i="9"/>
  <c r="L35" i="9"/>
  <c r="H35" i="9"/>
  <c r="EQ35" i="9"/>
  <c r="EA35" i="9"/>
  <c r="DK35" i="9"/>
  <c r="CU35" i="9"/>
  <c r="CE35" i="9"/>
  <c r="BO35" i="9"/>
  <c r="AY35" i="9"/>
  <c r="AY15" i="9" s="1"/>
  <c r="AI35" i="9"/>
  <c r="S35" i="9"/>
  <c r="M35" i="9"/>
  <c r="G35" i="9"/>
  <c r="BG26" i="9"/>
  <c r="CU26" i="9"/>
  <c r="I26" i="9"/>
  <c r="BU26" i="9"/>
  <c r="EK26" i="9"/>
  <c r="AZ26" i="9"/>
  <c r="P32" i="9"/>
  <c r="P23" i="9"/>
  <c r="M27" i="9"/>
  <c r="L27" i="9"/>
  <c r="J31" i="9"/>
  <c r="I23" i="9"/>
  <c r="O24" i="9"/>
  <c r="BH22" i="16"/>
  <c r="BS22" i="16"/>
  <c r="CN22" i="16" s="1"/>
  <c r="CA22" i="16"/>
  <c r="CV22" i="16" s="1"/>
  <c r="CI22" i="16"/>
  <c r="DD22" i="16" s="1"/>
  <c r="BB22" i="16"/>
  <c r="CG22" i="16"/>
  <c r="DB22" i="16" s="1"/>
  <c r="CC22" i="16"/>
  <c r="CX22" i="16" s="1"/>
  <c r="BV22" i="16"/>
  <c r="CQ22" i="16" s="1"/>
  <c r="CD22" i="16"/>
  <c r="CY22" i="16" s="1"/>
  <c r="CL22" i="16"/>
  <c r="DG22" i="16" s="1"/>
  <c r="BO22" i="16"/>
  <c r="BX22" i="16"/>
  <c r="CS22" i="16" s="1"/>
  <c r="CF22" i="16"/>
  <c r="DA22" i="16" s="1"/>
  <c r="BA22" i="16"/>
  <c r="BF22" i="16"/>
  <c r="BC22" i="16"/>
  <c r="BU22" i="16"/>
  <c r="CP22" i="16" s="1"/>
  <c r="BJ22" i="16"/>
  <c r="BP22" i="16"/>
  <c r="CK22" i="16"/>
  <c r="DF22" i="16" s="1"/>
  <c r="BK22" i="16"/>
  <c r="BI22" i="16"/>
  <c r="CE22" i="16"/>
  <c r="CZ22" i="16" s="1"/>
  <c r="BY22" i="16"/>
  <c r="CT22" i="16" s="1"/>
  <c r="BG22" i="16"/>
  <c r="CH22" i="16"/>
  <c r="DC22" i="16" s="1"/>
  <c r="BT22" i="16"/>
  <c r="CO22" i="16" s="1"/>
  <c r="CJ22" i="16"/>
  <c r="DE22" i="16" s="1"/>
  <c r="AZ22" i="16"/>
  <c r="BL22" i="16"/>
  <c r="BR22" i="16"/>
  <c r="BW22" i="16"/>
  <c r="CR22" i="16" s="1"/>
  <c r="CM22" i="16"/>
  <c r="DH22" i="16" s="1"/>
  <c r="AY22" i="16"/>
  <c r="BZ22" i="16"/>
  <c r="CU22" i="16" s="1"/>
  <c r="BQ22" i="16"/>
  <c r="CB22" i="16"/>
  <c r="CW22" i="16" s="1"/>
  <c r="BM22" i="16"/>
  <c r="BN22" i="16"/>
  <c r="BE22" i="16"/>
  <c r="BD22" i="16"/>
  <c r="BT61" i="16"/>
  <c r="CO61" i="16" s="1"/>
  <c r="CB61" i="16"/>
  <c r="CW61" i="16" s="1"/>
  <c r="CJ61" i="16"/>
  <c r="DE61" i="16" s="1"/>
  <c r="BG61" i="16"/>
  <c r="CD61" i="16"/>
  <c r="CY61" i="16" s="1"/>
  <c r="BM61" i="16"/>
  <c r="BU61" i="16"/>
  <c r="CP61" i="16" s="1"/>
  <c r="AZ61" i="16"/>
  <c r="BN61" i="16"/>
  <c r="BH61" i="16"/>
  <c r="CK61" i="16"/>
  <c r="DF61" i="16" s="1"/>
  <c r="BQ61" i="16"/>
  <c r="BF61" i="16"/>
  <c r="BB61" i="16"/>
  <c r="CG61" i="16"/>
  <c r="DB61" i="16" s="1"/>
  <c r="AY61" i="16"/>
  <c r="CM61" i="16"/>
  <c r="DH61" i="16" s="1"/>
  <c r="BZ61" i="16"/>
  <c r="CU61" i="16" s="1"/>
  <c r="BO61" i="16"/>
  <c r="BY61" i="16"/>
  <c r="CT61" i="16" s="1"/>
  <c r="BD61" i="16"/>
  <c r="CF61" i="16"/>
  <c r="DA61" i="16" s="1"/>
  <c r="BV61" i="16"/>
  <c r="CQ61" i="16" s="1"/>
  <c r="CH61" i="16"/>
  <c r="DC61" i="16" s="1"/>
  <c r="BI61" i="16"/>
  <c r="BC61" i="16"/>
  <c r="CE61" i="16"/>
  <c r="CZ61" i="16" s="1"/>
  <c r="BE61" i="16"/>
  <c r="BW61" i="16"/>
  <c r="CR61" i="16" s="1"/>
  <c r="BP61" i="16"/>
  <c r="BJ61" i="16"/>
  <c r="BA61" i="16"/>
  <c r="BK61" i="16"/>
  <c r="BL61" i="16"/>
  <c r="CI61" i="16"/>
  <c r="DD61" i="16" s="1"/>
  <c r="BX61" i="16"/>
  <c r="CS61" i="16" s="1"/>
  <c r="CL61" i="16"/>
  <c r="DG61" i="16" s="1"/>
  <c r="CA61" i="16"/>
  <c r="CV61" i="16" s="1"/>
  <c r="BS61" i="16"/>
  <c r="CN61" i="16" s="1"/>
  <c r="CC61" i="16"/>
  <c r="CX61" i="16" s="1"/>
  <c r="BR61" i="16"/>
  <c r="BO21" i="16"/>
  <c r="BJ21" i="16"/>
  <c r="BI21" i="16"/>
  <c r="BQ21" i="16"/>
  <c r="CG21" i="16"/>
  <c r="DB21" i="16" s="1"/>
  <c r="AZ21" i="16"/>
  <c r="BD21" i="16"/>
  <c r="BZ21" i="16"/>
  <c r="CU21" i="16" s="1"/>
  <c r="CH21" i="16"/>
  <c r="DC21" i="16" s="1"/>
  <c r="BM21" i="16"/>
  <c r="BA21" i="16"/>
  <c r="CK21" i="16"/>
  <c r="DF21" i="16" s="1"/>
  <c r="BE21" i="16"/>
  <c r="BT21" i="16"/>
  <c r="CO21" i="16" s="1"/>
  <c r="CB21" i="16"/>
  <c r="CW21" i="16" s="1"/>
  <c r="CJ21" i="16"/>
  <c r="DE21" i="16" s="1"/>
  <c r="BS21" i="16"/>
  <c r="CN21" i="16" s="1"/>
  <c r="BR21" i="16"/>
  <c r="CC21" i="16"/>
  <c r="CX21" i="16" s="1"/>
  <c r="BK21" i="16"/>
  <c r="BL21" i="16"/>
  <c r="CE21" i="16"/>
  <c r="CZ21" i="16" s="1"/>
  <c r="BP21" i="16"/>
  <c r="BB21" i="16"/>
  <c r="CD21" i="16"/>
  <c r="CY21" i="16" s="1"/>
  <c r="CA21" i="16"/>
  <c r="CV21" i="16" s="1"/>
  <c r="CM21" i="16"/>
  <c r="DH21" i="16" s="1"/>
  <c r="BX21" i="16"/>
  <c r="CS21" i="16" s="1"/>
  <c r="AY21" i="16"/>
  <c r="BH21" i="16"/>
  <c r="BY21" i="16"/>
  <c r="CT21" i="16" s="1"/>
  <c r="BN21" i="16"/>
  <c r="BG21" i="16"/>
  <c r="BW21" i="16"/>
  <c r="CR21" i="16" s="1"/>
  <c r="BV21" i="16"/>
  <c r="CQ21" i="16" s="1"/>
  <c r="CL21" i="16"/>
  <c r="DG21" i="16" s="1"/>
  <c r="BU21" i="16"/>
  <c r="CP21" i="16" s="1"/>
  <c r="BF21" i="16"/>
  <c r="CF21" i="16"/>
  <c r="DA21" i="16" s="1"/>
  <c r="CI21" i="16"/>
  <c r="DD21" i="16" s="1"/>
  <c r="BC21" i="16"/>
  <c r="DX26" i="9"/>
  <c r="CR26" i="9"/>
  <c r="G31" i="9"/>
  <c r="H31" i="9"/>
  <c r="R5" i="16"/>
  <c r="AY5" i="16"/>
  <c r="U34" i="5"/>
  <c r="R34" i="5"/>
  <c r="W34" i="5" s="1"/>
  <c r="AA18" i="7"/>
  <c r="AG18" i="7"/>
  <c r="BR18" i="7"/>
  <c r="DD18" i="7"/>
  <c r="T31" i="5"/>
  <c r="Q27" i="9"/>
  <c r="AG27" i="9"/>
  <c r="AW27" i="9"/>
  <c r="BM27" i="9"/>
  <c r="CC27" i="9"/>
  <c r="CS27" i="9"/>
  <c r="DI27" i="9"/>
  <c r="DY27" i="9"/>
  <c r="EO27" i="9"/>
  <c r="AT27" i="9"/>
  <c r="BZ27" i="9"/>
  <c r="DF27" i="9"/>
  <c r="EL27" i="9"/>
  <c r="AR27" i="9"/>
  <c r="DD27" i="9"/>
  <c r="AF27" i="9"/>
  <c r="CR27" i="9"/>
  <c r="U31" i="5"/>
  <c r="S32" i="5"/>
  <c r="AM52" i="5"/>
  <c r="DY18" i="7"/>
  <c r="I28" i="9"/>
  <c r="M28" i="9"/>
  <c r="Q28" i="9"/>
  <c r="U28" i="9"/>
  <c r="Y28" i="9"/>
  <c r="AC28" i="9"/>
  <c r="AG28" i="9"/>
  <c r="AK28" i="9"/>
  <c r="AO28" i="9"/>
  <c r="AS28" i="9"/>
  <c r="AW28" i="9"/>
  <c r="BA28" i="9"/>
  <c r="BE28" i="9"/>
  <c r="BI28" i="9"/>
  <c r="BM28" i="9"/>
  <c r="BQ28" i="9"/>
  <c r="BU28" i="9"/>
  <c r="BY28" i="9"/>
  <c r="CC28" i="9"/>
  <c r="CG28" i="9"/>
  <c r="CK28" i="9"/>
  <c r="CO28" i="9"/>
  <c r="CS28" i="9"/>
  <c r="CW28" i="9"/>
  <c r="DA28" i="9"/>
  <c r="DE28" i="9"/>
  <c r="DI28" i="9"/>
  <c r="DM28" i="9"/>
  <c r="DQ28" i="9"/>
  <c r="DU28" i="9"/>
  <c r="DY28" i="9"/>
  <c r="EC28" i="9"/>
  <c r="EG28" i="9"/>
  <c r="EK28" i="9"/>
  <c r="EO28" i="9"/>
  <c r="ES28" i="9"/>
  <c r="EW28" i="9"/>
  <c r="FA28" i="9"/>
  <c r="G28" i="9"/>
  <c r="O28" i="9"/>
  <c r="W28" i="9"/>
  <c r="AE28" i="9"/>
  <c r="AM28" i="9"/>
  <c r="AU28" i="9"/>
  <c r="BC28" i="9"/>
  <c r="BK28" i="9"/>
  <c r="BS28" i="9"/>
  <c r="CA28" i="9"/>
  <c r="CI28" i="9"/>
  <c r="CQ28" i="9"/>
  <c r="CY28" i="9"/>
  <c r="DG28" i="9"/>
  <c r="DO28" i="9"/>
  <c r="DW28" i="9"/>
  <c r="EE28" i="9"/>
  <c r="EM28" i="9"/>
  <c r="EU28" i="9"/>
  <c r="J28" i="9"/>
  <c r="N28" i="9"/>
  <c r="R28" i="9"/>
  <c r="V28" i="9"/>
  <c r="Z28" i="9"/>
  <c r="AD28" i="9"/>
  <c r="AH28" i="9"/>
  <c r="AL28" i="9"/>
  <c r="AP28" i="9"/>
  <c r="AT28" i="9"/>
  <c r="AX28" i="9"/>
  <c r="BB28" i="9"/>
  <c r="BF28" i="9"/>
  <c r="BJ28" i="9"/>
  <c r="BN28" i="9"/>
  <c r="BR28" i="9"/>
  <c r="BV28" i="9"/>
  <c r="BZ28" i="9"/>
  <c r="CD28" i="9"/>
  <c r="CH28" i="9"/>
  <c r="CL28" i="9"/>
  <c r="CP28" i="9"/>
  <c r="CT28" i="9"/>
  <c r="CX28" i="9"/>
  <c r="DB28" i="9"/>
  <c r="DF28" i="9"/>
  <c r="DJ28" i="9"/>
  <c r="DN28" i="9"/>
  <c r="DR28" i="9"/>
  <c r="DV28" i="9"/>
  <c r="DZ28" i="9"/>
  <c r="ED28" i="9"/>
  <c r="EH28" i="9"/>
  <c r="EL28" i="9"/>
  <c r="EP28" i="9"/>
  <c r="ET28" i="9"/>
  <c r="EX28" i="9"/>
  <c r="K28" i="9"/>
  <c r="S28" i="9"/>
  <c r="AA28" i="9"/>
  <c r="AI28" i="9"/>
  <c r="AQ28" i="9"/>
  <c r="AY28" i="9"/>
  <c r="BG28" i="9"/>
  <c r="BO28" i="9"/>
  <c r="BW28" i="9"/>
  <c r="CE28" i="9"/>
  <c r="CM28" i="9"/>
  <c r="CU28" i="9"/>
  <c r="DC28" i="9"/>
  <c r="DK28" i="9"/>
  <c r="DS28" i="9"/>
  <c r="EA28" i="9"/>
  <c r="EI28" i="9"/>
  <c r="EQ28" i="9"/>
  <c r="EY28" i="9"/>
  <c r="H28" i="9"/>
  <c r="L28" i="9"/>
  <c r="P28" i="9"/>
  <c r="T28" i="9"/>
  <c r="X28" i="9"/>
  <c r="AB28" i="9"/>
  <c r="AF28" i="9"/>
  <c r="AJ28" i="9"/>
  <c r="AN28" i="9"/>
  <c r="AR28" i="9"/>
  <c r="AV28" i="9"/>
  <c r="AZ28" i="9"/>
  <c r="BD28" i="9"/>
  <c r="BH28" i="9"/>
  <c r="BL28" i="9"/>
  <c r="BP28" i="9"/>
  <c r="BT28" i="9"/>
  <c r="BX28" i="9"/>
  <c r="CB28" i="9"/>
  <c r="CF28" i="9"/>
  <c r="CJ28" i="9"/>
  <c r="CN28" i="9"/>
  <c r="CR28" i="9"/>
  <c r="CV28" i="9"/>
  <c r="CZ28" i="9"/>
  <c r="DD28" i="9"/>
  <c r="DH28" i="9"/>
  <c r="DL28" i="9"/>
  <c r="DP28" i="9"/>
  <c r="DT28" i="9"/>
  <c r="DX28" i="9"/>
  <c r="EB28" i="9"/>
  <c r="EF28" i="9"/>
  <c r="EJ28" i="9"/>
  <c r="EN28" i="9"/>
  <c r="ER28" i="9"/>
  <c r="EV28" i="9"/>
  <c r="EZ28" i="9"/>
  <c r="S27" i="9"/>
  <c r="W27" i="9"/>
  <c r="AA27" i="9"/>
  <c r="AE27" i="9"/>
  <c r="AI27" i="9"/>
  <c r="AM27" i="9"/>
  <c r="AM8" i="9" s="1"/>
  <c r="AQ27" i="9"/>
  <c r="AU27" i="9"/>
  <c r="AY27" i="9"/>
  <c r="AY8" i="9" s="1"/>
  <c r="BC27" i="9"/>
  <c r="BG27" i="9"/>
  <c r="BK27" i="9"/>
  <c r="BO27" i="9"/>
  <c r="BS27" i="9"/>
  <c r="BW27" i="9"/>
  <c r="CA27" i="9"/>
  <c r="CE27" i="9"/>
  <c r="CI27" i="9"/>
  <c r="CI8" i="9" s="1"/>
  <c r="CM27" i="9"/>
  <c r="CQ27" i="9"/>
  <c r="CU27" i="9"/>
  <c r="CU8" i="9" s="1"/>
  <c r="CY27" i="9"/>
  <c r="DC27" i="9"/>
  <c r="DG27" i="9"/>
  <c r="DK27" i="9"/>
  <c r="DO27" i="9"/>
  <c r="DS27" i="9"/>
  <c r="DW27" i="9"/>
  <c r="EA27" i="9"/>
  <c r="EE27" i="9"/>
  <c r="EE8" i="9" s="1"/>
  <c r="EI27" i="9"/>
  <c r="EM27" i="9"/>
  <c r="EQ27" i="9"/>
  <c r="EQ8" i="9" s="1"/>
  <c r="EU27" i="9"/>
  <c r="EY27" i="9"/>
  <c r="R27" i="9"/>
  <c r="Z27" i="9"/>
  <c r="Z8" i="9" s="1"/>
  <c r="AH27" i="9"/>
  <c r="AP27" i="9"/>
  <c r="AX27" i="9"/>
  <c r="BF27" i="9"/>
  <c r="BN27" i="9"/>
  <c r="BV27" i="9"/>
  <c r="BV8" i="9" s="1"/>
  <c r="CD27" i="9"/>
  <c r="CL27" i="9"/>
  <c r="CT27" i="9"/>
  <c r="DB27" i="9"/>
  <c r="DJ27" i="9"/>
  <c r="DR27" i="9"/>
  <c r="DR8" i="9" s="1"/>
  <c r="DZ27" i="9"/>
  <c r="EH27" i="9"/>
  <c r="EP27" i="9"/>
  <c r="EX27" i="9"/>
  <c r="T27" i="9"/>
  <c r="AJ27" i="9"/>
  <c r="AZ27" i="9"/>
  <c r="BP27" i="9"/>
  <c r="CF27" i="9"/>
  <c r="CV27" i="9"/>
  <c r="DL27" i="9"/>
  <c r="EB27" i="9"/>
  <c r="ER27" i="9"/>
  <c r="X27" i="9"/>
  <c r="X8" i="9" s="1"/>
  <c r="AN27" i="9"/>
  <c r="BD27" i="9"/>
  <c r="BT27" i="9"/>
  <c r="CJ27" i="9"/>
  <c r="CJ8" i="9" s="1"/>
  <c r="CZ27" i="9"/>
  <c r="DP27" i="9"/>
  <c r="DP8" i="9" s="1"/>
  <c r="EF27" i="9"/>
  <c r="EV27" i="9"/>
  <c r="EV8" i="9" s="1"/>
  <c r="EN27" i="9"/>
  <c r="DH27" i="9"/>
  <c r="DH8" i="9" s="1"/>
  <c r="CB27" i="9"/>
  <c r="AV27" i="9"/>
  <c r="EZ27" i="9"/>
  <c r="DT27" i="9"/>
  <c r="CN27" i="9"/>
  <c r="BH27" i="9"/>
  <c r="AB27" i="9"/>
  <c r="ET27" i="9"/>
  <c r="ED27" i="9"/>
  <c r="ED8" i="9" s="1"/>
  <c r="DN27" i="9"/>
  <c r="CX27" i="9"/>
  <c r="CH27" i="9"/>
  <c r="BR27" i="9"/>
  <c r="BB27" i="9"/>
  <c r="AL27" i="9"/>
  <c r="AL8" i="9" s="1"/>
  <c r="V27" i="9"/>
  <c r="FA27" i="9"/>
  <c r="ES27" i="9"/>
  <c r="EK27" i="9"/>
  <c r="EC27" i="9"/>
  <c r="DU27" i="9"/>
  <c r="DM27" i="9"/>
  <c r="DE27" i="9"/>
  <c r="CW27" i="9"/>
  <c r="CO27" i="9"/>
  <c r="CG27" i="9"/>
  <c r="BY27" i="9"/>
  <c r="BQ27" i="9"/>
  <c r="BI27" i="9"/>
  <c r="BA27" i="9"/>
  <c r="AS27" i="9"/>
  <c r="AK27" i="9"/>
  <c r="AC27" i="9"/>
  <c r="U27" i="9"/>
  <c r="M28" i="5"/>
  <c r="R18" i="7"/>
  <c r="Y18" i="7"/>
  <c r="AF18" i="7"/>
  <c r="AX18" i="7"/>
  <c r="BM18" i="7"/>
  <c r="DE18" i="7"/>
  <c r="ED18" i="7"/>
  <c r="EM18" i="7"/>
  <c r="EU18" i="7"/>
  <c r="AR18" i="7"/>
  <c r="BR25" i="9"/>
  <c r="BT29" i="9"/>
  <c r="W32" i="9"/>
  <c r="W12" i="9" s="1"/>
  <c r="R32" i="5"/>
  <c r="W32" i="5" s="1"/>
  <c r="EY36" i="9"/>
  <c r="EY15" i="9" s="1"/>
  <c r="EI36" i="9"/>
  <c r="EI15" i="9" s="1"/>
  <c r="DS36" i="9"/>
  <c r="DS15" i="9" s="1"/>
  <c r="DC36" i="9"/>
  <c r="DC15" i="9" s="1"/>
  <c r="CM36" i="9"/>
  <c r="CM15" i="9" s="1"/>
  <c r="BW36" i="9"/>
  <c r="BW15" i="9" s="1"/>
  <c r="BG36" i="9"/>
  <c r="BG15" i="9" s="1"/>
  <c r="AQ36" i="9"/>
  <c r="AQ15" i="9" s="1"/>
  <c r="AA36" i="9"/>
  <c r="AA15" i="9" s="1"/>
  <c r="K36" i="9"/>
  <c r="K15" i="9" s="1"/>
  <c r="AM43" i="5"/>
  <c r="EP35" i="9"/>
  <c r="DZ35" i="9"/>
  <c r="EN35" i="9"/>
  <c r="DX35" i="9"/>
  <c r="DP35" i="9"/>
  <c r="DH35" i="9"/>
  <c r="CZ35" i="9"/>
  <c r="CR35" i="9"/>
  <c r="CJ35" i="9"/>
  <c r="CB35" i="9"/>
  <c r="BT35" i="9"/>
  <c r="BL35" i="9"/>
  <c r="BD35" i="9"/>
  <c r="AV35" i="9"/>
  <c r="AN35" i="9"/>
  <c r="AF35" i="9"/>
  <c r="X35" i="9"/>
  <c r="EU35" i="9"/>
  <c r="EM35" i="9"/>
  <c r="EE35" i="9"/>
  <c r="DW35" i="9"/>
  <c r="DO35" i="9"/>
  <c r="DG35" i="9"/>
  <c r="CY35" i="9"/>
  <c r="CQ35" i="9"/>
  <c r="CI35" i="9"/>
  <c r="CA35" i="9"/>
  <c r="BS35" i="9"/>
  <c r="BK35" i="9"/>
  <c r="BC35" i="9"/>
  <c r="AU35" i="9"/>
  <c r="AM35" i="9"/>
  <c r="AE35" i="9"/>
  <c r="AQ26" i="9"/>
  <c r="BW26" i="9"/>
  <c r="CM26" i="9"/>
  <c r="DK26" i="9"/>
  <c r="EQ26" i="9"/>
  <c r="Y26" i="9"/>
  <c r="BE26" i="9"/>
  <c r="CK26" i="9"/>
  <c r="DU26" i="9"/>
  <c r="FA26" i="9"/>
  <c r="AJ26" i="9"/>
  <c r="BP26" i="9"/>
  <c r="CJ26" i="9"/>
  <c r="EN26" i="9"/>
  <c r="CR52" i="16"/>
  <c r="CX52" i="16"/>
  <c r="CP52" i="16"/>
  <c r="DD52" i="16"/>
  <c r="DZ18" i="7"/>
  <c r="DR18" i="7"/>
  <c r="DJ18" i="7"/>
  <c r="DW18" i="7"/>
  <c r="DG18" i="7"/>
  <c r="CY18" i="7"/>
  <c r="EJ18" i="7"/>
  <c r="CV18" i="7"/>
  <c r="DI18" i="7"/>
  <c r="X18" i="7"/>
  <c r="AW18" i="7"/>
  <c r="O18" i="7"/>
  <c r="AT18" i="7"/>
  <c r="BH18" i="7"/>
  <c r="CM18" i="7"/>
  <c r="CG18" i="7"/>
  <c r="AS18" i="7"/>
  <c r="BG18" i="7"/>
  <c r="CO18" i="7"/>
  <c r="BE18" i="7"/>
  <c r="L18" i="7"/>
  <c r="BB18" i="7"/>
  <c r="AJ18" i="7"/>
  <c r="AP18" i="7"/>
  <c r="AV18" i="7"/>
  <c r="AO18" i="7"/>
  <c r="BT18" i="7"/>
  <c r="AQ18" i="7"/>
  <c r="AD18" i="7"/>
  <c r="EL18" i="7"/>
  <c r="F18" i="7"/>
  <c r="BY18" i="7"/>
  <c r="S34" i="5"/>
  <c r="Y27" i="9"/>
  <c r="AO27" i="9"/>
  <c r="BE27" i="9"/>
  <c r="BU27" i="9"/>
  <c r="CK27" i="9"/>
  <c r="DA27" i="9"/>
  <c r="DQ27" i="9"/>
  <c r="EG27" i="9"/>
  <c r="EW27" i="9"/>
  <c r="AD27" i="9"/>
  <c r="BJ27" i="9"/>
  <c r="CP27" i="9"/>
  <c r="DV27" i="9"/>
  <c r="BX27" i="9"/>
  <c r="EJ27" i="9"/>
  <c r="BL27" i="9"/>
  <c r="DX27" i="9"/>
  <c r="I31" i="9"/>
  <c r="AW5" i="16"/>
  <c r="N5" i="16"/>
  <c r="S27" i="5"/>
  <c r="T27" i="5"/>
  <c r="AX29" i="16"/>
  <c r="P29" i="5"/>
  <c r="O9" i="5" s="1"/>
  <c r="L29" i="5"/>
  <c r="CW52" i="16"/>
  <c r="DG52" i="16"/>
  <c r="CS52" i="16"/>
  <c r="CV52" i="16"/>
  <c r="CZ43" i="16"/>
  <c r="CU43" i="16"/>
  <c r="DG43" i="16"/>
  <c r="CV43" i="16"/>
  <c r="DE43" i="16"/>
  <c r="CT43" i="16"/>
  <c r="DV18" i="7"/>
  <c r="DN18" i="7"/>
  <c r="DF18" i="7"/>
  <c r="CX18" i="7"/>
  <c r="EI18" i="7"/>
  <c r="DS18" i="7"/>
  <c r="DK18" i="7"/>
  <c r="DC18" i="7"/>
  <c r="CU18" i="7"/>
  <c r="EF18" i="7"/>
  <c r="DX18" i="7"/>
  <c r="DP18" i="7"/>
  <c r="DH18" i="7"/>
  <c r="CZ18" i="7"/>
  <c r="CR18" i="7"/>
  <c r="DO18" i="7"/>
  <c r="EE18" i="7"/>
  <c r="DB18" i="7"/>
  <c r="DM18" i="7"/>
  <c r="DU18" i="7"/>
  <c r="EC18" i="7"/>
  <c r="BP18" i="7"/>
  <c r="AY18" i="7"/>
  <c r="AB18" i="7"/>
  <c r="CH18" i="7"/>
  <c r="BN18" i="7"/>
  <c r="CP18" i="7"/>
  <c r="BA18" i="7"/>
  <c r="AN18" i="7"/>
  <c r="E17" i="7"/>
  <c r="CA18" i="7"/>
  <c r="P18" i="7"/>
  <c r="BO18" i="7"/>
  <c r="W18" i="7"/>
  <c r="CK18" i="7"/>
  <c r="AZ18" i="7"/>
  <c r="E16" i="7"/>
  <c r="E9" i="7"/>
  <c r="AI18" i="7"/>
  <c r="CF18" i="7"/>
  <c r="BU18" i="7"/>
  <c r="CJ18" i="7"/>
  <c r="BD18" i="7"/>
  <c r="AM18" i="7"/>
  <c r="AU18" i="7"/>
  <c r="BF18" i="7"/>
  <c r="BJ18" i="7"/>
  <c r="CL18" i="7"/>
  <c r="AK18" i="7"/>
  <c r="BQ18" i="7"/>
  <c r="BV18" i="7"/>
  <c r="CB18" i="7"/>
  <c r="BC18" i="7"/>
  <c r="EW18" i="7"/>
  <c r="EY18" i="7"/>
  <c r="N18" i="7"/>
  <c r="BX18" i="7"/>
  <c r="E13" i="7"/>
  <c r="E7" i="7"/>
  <c r="AE18" i="7"/>
  <c r="CW18" i="7"/>
  <c r="DA18" i="7"/>
  <c r="EV18" i="7"/>
  <c r="AH18" i="7"/>
  <c r="AC18" i="7"/>
  <c r="F7" i="5"/>
  <c r="U27" i="5"/>
  <c r="E10" i="7"/>
  <c r="H28" i="5"/>
  <c r="AJ29" i="5"/>
  <c r="CA25" i="9"/>
  <c r="CI25" i="9"/>
  <c r="CQ25" i="9"/>
  <c r="CH25" i="9"/>
  <c r="CF25" i="9"/>
  <c r="CR25" i="9"/>
  <c r="BO25" i="9"/>
  <c r="BT25" i="9"/>
  <c r="BU25" i="9"/>
  <c r="S31" i="9"/>
  <c r="W31" i="9"/>
  <c r="AA31" i="9"/>
  <c r="AE31" i="9"/>
  <c r="AI31" i="9"/>
  <c r="AM31" i="9"/>
  <c r="AQ31" i="9"/>
  <c r="AU31" i="9"/>
  <c r="AY31" i="9"/>
  <c r="BC31" i="9"/>
  <c r="BG31" i="9"/>
  <c r="BK31" i="9"/>
  <c r="BO31" i="9"/>
  <c r="BS31" i="9"/>
  <c r="BW31" i="9"/>
  <c r="CA31" i="9"/>
  <c r="CE31" i="9"/>
  <c r="CI31" i="9"/>
  <c r="CM31" i="9"/>
  <c r="CQ31" i="9"/>
  <c r="CU31" i="9"/>
  <c r="CY31" i="9"/>
  <c r="DC31" i="9"/>
  <c r="DG31" i="9"/>
  <c r="DK31" i="9"/>
  <c r="DO31" i="9"/>
  <c r="DS31" i="9"/>
  <c r="DW31" i="9"/>
  <c r="EA31" i="9"/>
  <c r="EE31" i="9"/>
  <c r="EI31" i="9"/>
  <c r="EM31" i="9"/>
  <c r="EQ31" i="9"/>
  <c r="EU31" i="9"/>
  <c r="EY31" i="9"/>
  <c r="R31" i="9"/>
  <c r="Z31" i="9"/>
  <c r="AH31" i="9"/>
  <c r="AP31" i="9"/>
  <c r="AX31" i="9"/>
  <c r="BF31" i="9"/>
  <c r="BN31" i="9"/>
  <c r="BV31" i="9"/>
  <c r="CD31" i="9"/>
  <c r="CL31" i="9"/>
  <c r="CT31" i="9"/>
  <c r="DB31" i="9"/>
  <c r="DJ31" i="9"/>
  <c r="DR31" i="9"/>
  <c r="DZ31" i="9"/>
  <c r="EH31" i="9"/>
  <c r="EP31" i="9"/>
  <c r="EX31" i="9"/>
  <c r="AF31" i="9"/>
  <c r="AV31" i="9"/>
  <c r="BL31" i="9"/>
  <c r="CB31" i="9"/>
  <c r="CR31" i="9"/>
  <c r="DH31" i="9"/>
  <c r="DX31" i="9"/>
  <c r="EN31" i="9"/>
  <c r="T31" i="9"/>
  <c r="AZ31" i="9"/>
  <c r="CF31" i="9"/>
  <c r="DL31" i="9"/>
  <c r="ER31" i="9"/>
  <c r="AB31" i="9"/>
  <c r="BH31" i="9"/>
  <c r="CN31" i="9"/>
  <c r="DT31" i="9"/>
  <c r="EZ31" i="9"/>
  <c r="Q31" i="9"/>
  <c r="U31" i="9"/>
  <c r="Y31" i="9"/>
  <c r="AC31" i="9"/>
  <c r="AG31" i="9"/>
  <c r="AK31" i="9"/>
  <c r="AO31" i="9"/>
  <c r="AS31" i="9"/>
  <c r="AW31" i="9"/>
  <c r="BA31" i="9"/>
  <c r="BE31" i="9"/>
  <c r="BI31" i="9"/>
  <c r="BM31" i="9"/>
  <c r="BQ31" i="9"/>
  <c r="BU31" i="9"/>
  <c r="BY31" i="9"/>
  <c r="CC31" i="9"/>
  <c r="CG31" i="9"/>
  <c r="CK31" i="9"/>
  <c r="CO31" i="9"/>
  <c r="CS31" i="9"/>
  <c r="CW31" i="9"/>
  <c r="DA31" i="9"/>
  <c r="DE31" i="9"/>
  <c r="DI31" i="9"/>
  <c r="DM31" i="9"/>
  <c r="DQ31" i="9"/>
  <c r="DU31" i="9"/>
  <c r="DY31" i="9"/>
  <c r="EC31" i="9"/>
  <c r="EG31" i="9"/>
  <c r="EK31" i="9"/>
  <c r="EO31" i="9"/>
  <c r="ES31" i="9"/>
  <c r="EW31" i="9"/>
  <c r="FA31" i="9"/>
  <c r="V31" i="9"/>
  <c r="AD31" i="9"/>
  <c r="AL31" i="9"/>
  <c r="AT31" i="9"/>
  <c r="BB31" i="9"/>
  <c r="BJ31" i="9"/>
  <c r="BR31" i="9"/>
  <c r="BZ31" i="9"/>
  <c r="CH31" i="9"/>
  <c r="CP31" i="9"/>
  <c r="CX31" i="9"/>
  <c r="DF31" i="9"/>
  <c r="DN31" i="9"/>
  <c r="DV31" i="9"/>
  <c r="ED31" i="9"/>
  <c r="EL31" i="9"/>
  <c r="ET31" i="9"/>
  <c r="X31" i="9"/>
  <c r="AN31" i="9"/>
  <c r="BD31" i="9"/>
  <c r="BT31" i="9"/>
  <c r="CJ31" i="9"/>
  <c r="CZ31" i="9"/>
  <c r="DP31" i="9"/>
  <c r="EF31" i="9"/>
  <c r="EV31" i="9"/>
  <c r="AJ31" i="9"/>
  <c r="BP31" i="9"/>
  <c r="CV31" i="9"/>
  <c r="EB31" i="9"/>
  <c r="AR31" i="9"/>
  <c r="BX31" i="9"/>
  <c r="DD31" i="9"/>
  <c r="EJ31" i="9"/>
  <c r="M31" i="5"/>
  <c r="Q31" i="5" s="1"/>
  <c r="CQ33" i="9"/>
  <c r="CU33" i="9"/>
  <c r="CY33" i="9"/>
  <c r="DC33" i="9"/>
  <c r="DG33" i="9"/>
  <c r="DK33" i="9"/>
  <c r="CT33" i="9"/>
  <c r="DB33" i="9"/>
  <c r="DJ33" i="9"/>
  <c r="CZ33" i="9"/>
  <c r="DD33" i="9"/>
  <c r="DL33" i="9"/>
  <c r="CS33" i="9"/>
  <c r="CW33" i="9"/>
  <c r="DA33" i="9"/>
  <c r="DE33" i="9"/>
  <c r="DI33" i="9"/>
  <c r="CP33" i="9"/>
  <c r="CX33" i="9"/>
  <c r="DF33" i="9"/>
  <c r="CR33" i="9"/>
  <c r="DH33" i="9"/>
  <c r="CV33" i="9"/>
  <c r="CZ26" i="9"/>
  <c r="O26" i="9"/>
  <c r="AE26" i="9"/>
  <c r="AU26" i="9"/>
  <c r="BK26" i="9"/>
  <c r="CY26" i="9"/>
  <c r="DO26" i="9"/>
  <c r="EE26" i="9"/>
  <c r="EU26" i="9"/>
  <c r="M26" i="9"/>
  <c r="AC26" i="9"/>
  <c r="AS26" i="9"/>
  <c r="BI26" i="9"/>
  <c r="BY26" i="9"/>
  <c r="CO26" i="9"/>
  <c r="DI26" i="9"/>
  <c r="DY26" i="9"/>
  <c r="EO26" i="9"/>
  <c r="H26" i="9"/>
  <c r="X26" i="9"/>
  <c r="AN26" i="9"/>
  <c r="BD26" i="9"/>
  <c r="BT26" i="9"/>
  <c r="DL26" i="9"/>
  <c r="EB26" i="9"/>
  <c r="ER26" i="9"/>
  <c r="J26" i="9"/>
  <c r="R26" i="9"/>
  <c r="Z26" i="9"/>
  <c r="AH26" i="9"/>
  <c r="AP26" i="9"/>
  <c r="AX26" i="9"/>
  <c r="BF26" i="9"/>
  <c r="BN26" i="9"/>
  <c r="BV26" i="9"/>
  <c r="CX26" i="9"/>
  <c r="DF26" i="9"/>
  <c r="DN26" i="9"/>
  <c r="DV26" i="9"/>
  <c r="ED26" i="9"/>
  <c r="EL26" i="9"/>
  <c r="ET26" i="9"/>
  <c r="G26" i="9"/>
  <c r="W26" i="9"/>
  <c r="AM26" i="9"/>
  <c r="BC26" i="9"/>
  <c r="BS26" i="9"/>
  <c r="DW26" i="9"/>
  <c r="M26" i="5"/>
  <c r="CT26" i="9"/>
  <c r="DR26" i="9"/>
  <c r="EH26" i="9"/>
  <c r="DG26" i="9"/>
  <c r="EM26" i="9"/>
  <c r="U26" i="9"/>
  <c r="AK26" i="9"/>
  <c r="BA26" i="9"/>
  <c r="BQ26" i="9"/>
  <c r="CG26" i="9"/>
  <c r="CW26" i="9"/>
  <c r="DQ26" i="9"/>
  <c r="EG26" i="9"/>
  <c r="EW26" i="9"/>
  <c r="P26" i="9"/>
  <c r="AF26" i="9"/>
  <c r="AV26" i="9"/>
  <c r="BL26" i="9"/>
  <c r="DD26" i="9"/>
  <c r="DT26" i="9"/>
  <c r="EJ26" i="9"/>
  <c r="EZ26" i="9"/>
  <c r="N26" i="9"/>
  <c r="V26" i="9"/>
  <c r="AD26" i="9"/>
  <c r="AL26" i="9"/>
  <c r="AT26" i="9"/>
  <c r="BB26" i="9"/>
  <c r="BJ26" i="9"/>
  <c r="BR26" i="9"/>
  <c r="BZ26" i="9"/>
  <c r="CD26" i="9"/>
  <c r="CH26" i="9"/>
  <c r="CH7" i="9" s="1"/>
  <c r="CL26" i="9"/>
  <c r="CP26" i="9"/>
  <c r="DB26" i="9"/>
  <c r="DJ26" i="9"/>
  <c r="DZ26" i="9"/>
  <c r="EP26" i="9"/>
  <c r="EX26" i="9"/>
  <c r="CI30" i="9"/>
  <c r="CI10" i="9" s="1"/>
  <c r="CJ30" i="9"/>
  <c r="CJ10" i="9" s="1"/>
  <c r="M36" i="9"/>
  <c r="U36" i="9"/>
  <c r="AC36" i="9"/>
  <c r="AK36" i="9"/>
  <c r="AS36" i="9"/>
  <c r="BA36" i="9"/>
  <c r="BI36" i="9"/>
  <c r="BQ36" i="9"/>
  <c r="BY36" i="9"/>
  <c r="CG36" i="9"/>
  <c r="CO36" i="9"/>
  <c r="CW36" i="9"/>
  <c r="DE36" i="9"/>
  <c r="DM36" i="9"/>
  <c r="DM15" i="9" s="1"/>
  <c r="DU36" i="9"/>
  <c r="DU15" i="9" s="1"/>
  <c r="EC36" i="9"/>
  <c r="EK36" i="9"/>
  <c r="EK15" i="9" s="1"/>
  <c r="ES36" i="9"/>
  <c r="FA36" i="9"/>
  <c r="H36" i="9"/>
  <c r="H15" i="9" s="1"/>
  <c r="L36" i="9"/>
  <c r="L15" i="9" s="1"/>
  <c r="P36" i="9"/>
  <c r="P15" i="9" s="1"/>
  <c r="T36" i="9"/>
  <c r="T15" i="9" s="1"/>
  <c r="X36" i="9"/>
  <c r="AB36" i="9"/>
  <c r="AB15" i="9" s="1"/>
  <c r="AF36" i="9"/>
  <c r="AF15" i="9" s="1"/>
  <c r="AJ36" i="9"/>
  <c r="AJ15" i="9" s="1"/>
  <c r="AN36" i="9"/>
  <c r="AN15" i="9" s="1"/>
  <c r="AR36" i="9"/>
  <c r="AR15" i="9" s="1"/>
  <c r="AV36" i="9"/>
  <c r="AZ36" i="9"/>
  <c r="AZ15" i="9" s="1"/>
  <c r="BD36" i="9"/>
  <c r="BD15" i="9" s="1"/>
  <c r="BH36" i="9"/>
  <c r="BL36" i="9"/>
  <c r="BL15" i="9" s="1"/>
  <c r="BP36" i="9"/>
  <c r="BP15" i="9" s="1"/>
  <c r="BT36" i="9"/>
  <c r="BX36" i="9"/>
  <c r="BX15" i="9" s="1"/>
  <c r="CB36" i="9"/>
  <c r="CB15" i="9" s="1"/>
  <c r="CF36" i="9"/>
  <c r="CF15" i="9" s="1"/>
  <c r="CJ36" i="9"/>
  <c r="CJ15" i="9" s="1"/>
  <c r="CN36" i="9"/>
  <c r="CN15" i="9" s="1"/>
  <c r="CR36" i="9"/>
  <c r="CV36" i="9"/>
  <c r="CV15" i="9" s="1"/>
  <c r="CZ36" i="9"/>
  <c r="DD36" i="9"/>
  <c r="DD15" i="9" s="1"/>
  <c r="DH36" i="9"/>
  <c r="DH15" i="9" s="1"/>
  <c r="DL36" i="9"/>
  <c r="DL15" i="9" s="1"/>
  <c r="DP36" i="9"/>
  <c r="DT36" i="9"/>
  <c r="DT15" i="9" s="1"/>
  <c r="DX36" i="9"/>
  <c r="DX15" i="9" s="1"/>
  <c r="EB36" i="9"/>
  <c r="EF36" i="9"/>
  <c r="EF15" i="9" s="1"/>
  <c r="EJ36" i="9"/>
  <c r="EJ15" i="9" s="1"/>
  <c r="EN36" i="9"/>
  <c r="ER36" i="9"/>
  <c r="ER15" i="9" s="1"/>
  <c r="EV36" i="9"/>
  <c r="EV15" i="9" s="1"/>
  <c r="EZ36" i="9"/>
  <c r="N36" i="9"/>
  <c r="N15" i="9" s="1"/>
  <c r="V36" i="9"/>
  <c r="AD36" i="9"/>
  <c r="AL36" i="9"/>
  <c r="AT36" i="9"/>
  <c r="BB36" i="9"/>
  <c r="BJ36" i="9"/>
  <c r="BR36" i="9"/>
  <c r="BZ36" i="9"/>
  <c r="CH36" i="9"/>
  <c r="CP36" i="9"/>
  <c r="CX36" i="9"/>
  <c r="DF36" i="9"/>
  <c r="DN36" i="9"/>
  <c r="DV36" i="9"/>
  <c r="ED36" i="9"/>
  <c r="EL36" i="9"/>
  <c r="ET36" i="9"/>
  <c r="J36" i="9"/>
  <c r="J15" i="9" s="1"/>
  <c r="R36" i="9"/>
  <c r="Z36" i="9"/>
  <c r="AH36" i="9"/>
  <c r="AP36" i="9"/>
  <c r="AX36" i="9"/>
  <c r="AX15" i="9" s="1"/>
  <c r="BF36" i="9"/>
  <c r="BN36" i="9"/>
  <c r="BV36" i="9"/>
  <c r="CD36" i="9"/>
  <c r="CL36" i="9"/>
  <c r="CT36" i="9"/>
  <c r="DB36" i="9"/>
  <c r="DJ36" i="9"/>
  <c r="DJ15" i="9" s="1"/>
  <c r="DR36" i="9"/>
  <c r="DZ36" i="9"/>
  <c r="EH36" i="9"/>
  <c r="EH15" i="9" s="1"/>
  <c r="EP36" i="9"/>
  <c r="EX36" i="9"/>
  <c r="EX15" i="9" s="1"/>
  <c r="L30" i="5"/>
  <c r="AX30" i="16"/>
  <c r="DD30" i="16" s="1"/>
  <c r="G18" i="7"/>
  <c r="E11" i="7"/>
  <c r="Q23" i="9"/>
  <c r="Y23" i="9"/>
  <c r="AG23" i="9"/>
  <c r="AO23" i="9"/>
  <c r="AW23" i="9"/>
  <c r="BE23" i="9"/>
  <c r="BM23" i="9"/>
  <c r="BU23" i="9"/>
  <c r="CC23" i="9"/>
  <c r="CK23" i="9"/>
  <c r="CS23" i="9"/>
  <c r="CY23" i="9"/>
  <c r="DC23" i="9"/>
  <c r="DG23" i="9"/>
  <c r="DK23" i="9"/>
  <c r="DO23" i="9"/>
  <c r="DS23" i="9"/>
  <c r="DW23" i="9"/>
  <c r="EA23" i="9"/>
  <c r="EE23" i="9"/>
  <c r="EI23" i="9"/>
  <c r="EM23" i="9"/>
  <c r="EQ23" i="9"/>
  <c r="EU23" i="9"/>
  <c r="EY23" i="9"/>
  <c r="T23" i="9"/>
  <c r="X23" i="9"/>
  <c r="AB23" i="9"/>
  <c r="AF23" i="9"/>
  <c r="AJ23" i="9"/>
  <c r="AN23" i="9"/>
  <c r="AR23" i="9"/>
  <c r="AV23" i="9"/>
  <c r="AZ23" i="9"/>
  <c r="BD23" i="9"/>
  <c r="BH23" i="9"/>
  <c r="BL23" i="9"/>
  <c r="BP23" i="9"/>
  <c r="BT23" i="9"/>
  <c r="BX23" i="9"/>
  <c r="CB23" i="9"/>
  <c r="CF23" i="9"/>
  <c r="CJ23" i="9"/>
  <c r="CN23" i="9"/>
  <c r="CR23" i="9"/>
  <c r="CV23" i="9"/>
  <c r="CZ23" i="9"/>
  <c r="DD23" i="9"/>
  <c r="DH23" i="9"/>
  <c r="DL23" i="9"/>
  <c r="DP23" i="9"/>
  <c r="DT23" i="9"/>
  <c r="DX23" i="9"/>
  <c r="EB23" i="9"/>
  <c r="EF23" i="9"/>
  <c r="EJ23" i="9"/>
  <c r="EN23" i="9"/>
  <c r="ER23" i="9"/>
  <c r="EV23" i="9"/>
  <c r="EZ23" i="9"/>
  <c r="K24" i="9"/>
  <c r="S24" i="9"/>
  <c r="AA24" i="9"/>
  <c r="AI24" i="9"/>
  <c r="AQ24" i="9"/>
  <c r="AY24" i="9"/>
  <c r="BG24" i="9"/>
  <c r="BO24" i="9"/>
  <c r="BW24" i="9"/>
  <c r="CE24" i="9"/>
  <c r="CM24" i="9"/>
  <c r="CU24" i="9"/>
  <c r="DC24" i="9"/>
  <c r="DK24" i="9"/>
  <c r="DQ24" i="9"/>
  <c r="DU24" i="9"/>
  <c r="DY24" i="9"/>
  <c r="EC24" i="9"/>
  <c r="EG24" i="9"/>
  <c r="EK24" i="9"/>
  <c r="EO24" i="9"/>
  <c r="ES24" i="9"/>
  <c r="EW24" i="9"/>
  <c r="FA24" i="9"/>
  <c r="G24" i="9"/>
  <c r="W24" i="9"/>
  <c r="AE24" i="9"/>
  <c r="AM24" i="9"/>
  <c r="AU24" i="9"/>
  <c r="BC24" i="9"/>
  <c r="BK24" i="9"/>
  <c r="BS24" i="9"/>
  <c r="CA24" i="9"/>
  <c r="CI24" i="9"/>
  <c r="CQ24" i="9"/>
  <c r="CY24" i="9"/>
  <c r="DG24" i="9"/>
  <c r="DO24" i="9"/>
  <c r="DS24" i="9"/>
  <c r="DW24" i="9"/>
  <c r="EA24" i="9"/>
  <c r="EE24" i="9"/>
  <c r="EI24" i="9"/>
  <c r="EM24" i="9"/>
  <c r="EQ24" i="9"/>
  <c r="EU24" i="9"/>
  <c r="EY24" i="9"/>
  <c r="M24" i="5"/>
  <c r="EX24" i="9"/>
  <c r="ET24" i="9"/>
  <c r="EP24" i="9"/>
  <c r="EL24" i="9"/>
  <c r="EH24" i="9"/>
  <c r="ED24" i="9"/>
  <c r="DZ24" i="9"/>
  <c r="DV24" i="9"/>
  <c r="DR24" i="9"/>
  <c r="DN24" i="9"/>
  <c r="DJ24" i="9"/>
  <c r="DF24" i="9"/>
  <c r="DB24" i="9"/>
  <c r="CX24" i="9"/>
  <c r="CT24" i="9"/>
  <c r="CP24" i="9"/>
  <c r="CL24" i="9"/>
  <c r="CH24" i="9"/>
  <c r="CD24" i="9"/>
  <c r="BZ24" i="9"/>
  <c r="BV24" i="9"/>
  <c r="BR24" i="9"/>
  <c r="BN24" i="9"/>
  <c r="BJ24" i="9"/>
  <c r="BF24" i="9"/>
  <c r="BB24" i="9"/>
  <c r="AX24" i="9"/>
  <c r="AT24" i="9"/>
  <c r="AP24" i="9"/>
  <c r="AL24" i="9"/>
  <c r="AH24" i="9"/>
  <c r="AD24" i="9"/>
  <c r="Z24" i="9"/>
  <c r="V24" i="9"/>
  <c r="R24" i="9"/>
  <c r="N24" i="9"/>
  <c r="J24" i="9"/>
  <c r="EZ24" i="9"/>
  <c r="ER24" i="9"/>
  <c r="EJ24" i="9"/>
  <c r="EB24" i="9"/>
  <c r="DT24" i="9"/>
  <c r="DL24" i="9"/>
  <c r="DD24" i="9"/>
  <c r="CV24" i="9"/>
  <c r="CN24" i="9"/>
  <c r="CF24" i="9"/>
  <c r="BX24" i="9"/>
  <c r="BP24" i="9"/>
  <c r="BH24" i="9"/>
  <c r="AZ24" i="9"/>
  <c r="AR24" i="9"/>
  <c r="AJ24" i="9"/>
  <c r="AB24" i="9"/>
  <c r="T24" i="9"/>
  <c r="L24" i="9"/>
  <c r="M24" i="9"/>
  <c r="U24" i="9"/>
  <c r="AC24" i="9"/>
  <c r="AK24" i="9"/>
  <c r="AS24" i="9"/>
  <c r="BA24" i="9"/>
  <c r="BI24" i="9"/>
  <c r="BQ24" i="9"/>
  <c r="BY24" i="9"/>
  <c r="CG24" i="9"/>
  <c r="CO24" i="9"/>
  <c r="CW24" i="9"/>
  <c r="DE24" i="9"/>
  <c r="DM24" i="9"/>
  <c r="W24" i="5"/>
  <c r="AB24" i="5" s="1"/>
  <c r="EV24" i="9"/>
  <c r="EN24" i="9"/>
  <c r="EF24" i="9"/>
  <c r="DX24" i="9"/>
  <c r="DP24" i="9"/>
  <c r="DH24" i="9"/>
  <c r="CZ24" i="9"/>
  <c r="CR24" i="9"/>
  <c r="CJ24" i="9"/>
  <c r="CB24" i="9"/>
  <c r="BT24" i="9"/>
  <c r="BL24" i="9"/>
  <c r="BD24" i="9"/>
  <c r="AV24" i="9"/>
  <c r="AN24" i="9"/>
  <c r="AF24" i="9"/>
  <c r="X24" i="9"/>
  <c r="H24" i="9"/>
  <c r="I24" i="9"/>
  <c r="Q24" i="9"/>
  <c r="Y24" i="9"/>
  <c r="AG24" i="9"/>
  <c r="AO24" i="9"/>
  <c r="AW24" i="9"/>
  <c r="BE24" i="9"/>
  <c r="BM24" i="9"/>
  <c r="BU24" i="9"/>
  <c r="CC24" i="9"/>
  <c r="CK24" i="9"/>
  <c r="CS24" i="9"/>
  <c r="DA24" i="9"/>
  <c r="DI24" i="9"/>
  <c r="M32" i="9"/>
  <c r="M12" i="9" s="1"/>
  <c r="U32" i="9"/>
  <c r="AC32" i="9"/>
  <c r="AI32" i="9"/>
  <c r="AI12" i="9" s="1"/>
  <c r="AM32" i="9"/>
  <c r="AM12" i="9" s="1"/>
  <c r="AQ32" i="9"/>
  <c r="AQ12" i="9" s="1"/>
  <c r="AU32" i="9"/>
  <c r="AU12" i="9" s="1"/>
  <c r="AY32" i="9"/>
  <c r="AY12" i="9" s="1"/>
  <c r="BC32" i="9"/>
  <c r="BC12" i="9" s="1"/>
  <c r="BG32" i="9"/>
  <c r="BG12" i="9" s="1"/>
  <c r="BK32" i="9"/>
  <c r="BK12" i="9" s="1"/>
  <c r="BO32" i="9"/>
  <c r="BO12" i="9" s="1"/>
  <c r="BS32" i="9"/>
  <c r="BS12" i="9" s="1"/>
  <c r="BW32" i="9"/>
  <c r="BW12" i="9" s="1"/>
  <c r="CA32" i="9"/>
  <c r="CA12" i="9" s="1"/>
  <c r="CE32" i="9"/>
  <c r="CE12" i="9" s="1"/>
  <c r="CI32" i="9"/>
  <c r="CI12" i="9" s="1"/>
  <c r="CM32" i="9"/>
  <c r="CM12" i="9" s="1"/>
  <c r="CQ32" i="9"/>
  <c r="CQ12" i="9" s="1"/>
  <c r="CU32" i="9"/>
  <c r="CU12" i="9" s="1"/>
  <c r="CY32" i="9"/>
  <c r="CY12" i="9" s="1"/>
  <c r="DC32" i="9"/>
  <c r="DC12" i="9" s="1"/>
  <c r="DG32" i="9"/>
  <c r="DG12" i="9" s="1"/>
  <c r="DK32" i="9"/>
  <c r="DK12" i="9" s="1"/>
  <c r="DO32" i="9"/>
  <c r="DO12" i="9" s="1"/>
  <c r="DS32" i="9"/>
  <c r="DS12" i="9" s="1"/>
  <c r="DW32" i="9"/>
  <c r="DW12" i="9" s="1"/>
  <c r="EA32" i="9"/>
  <c r="EA12" i="9" s="1"/>
  <c r="EE32" i="9"/>
  <c r="EE12" i="9" s="1"/>
  <c r="EI32" i="9"/>
  <c r="EI12" i="9" s="1"/>
  <c r="EM32" i="9"/>
  <c r="EM12" i="9" s="1"/>
  <c r="EQ32" i="9"/>
  <c r="EQ12" i="9" s="1"/>
  <c r="EU32" i="9"/>
  <c r="EU12" i="9" s="1"/>
  <c r="EY32" i="9"/>
  <c r="EY12" i="9" s="1"/>
  <c r="H32" i="9"/>
  <c r="H12" i="9" s="1"/>
  <c r="L32" i="9"/>
  <c r="L12" i="9" s="1"/>
  <c r="T32" i="9"/>
  <c r="T12" i="9" s="1"/>
  <c r="X32" i="9"/>
  <c r="X12" i="9" s="1"/>
  <c r="AB32" i="9"/>
  <c r="AB12" i="9" s="1"/>
  <c r="AF32" i="9"/>
  <c r="AF12" i="9" s="1"/>
  <c r="AJ32" i="9"/>
  <c r="AJ12" i="9" s="1"/>
  <c r="AN32" i="9"/>
  <c r="AN12" i="9" s="1"/>
  <c r="AR32" i="9"/>
  <c r="AR12" i="9" s="1"/>
  <c r="AV32" i="9"/>
  <c r="AV12" i="9" s="1"/>
  <c r="AZ32" i="9"/>
  <c r="AZ12" i="9" s="1"/>
  <c r="BD32" i="9"/>
  <c r="BD12" i="9" s="1"/>
  <c r="BH32" i="9"/>
  <c r="BH12" i="9" s="1"/>
  <c r="BL32" i="9"/>
  <c r="BL12" i="9" s="1"/>
  <c r="BP32" i="9"/>
  <c r="BP12" i="9" s="1"/>
  <c r="BT32" i="9"/>
  <c r="BT12" i="9" s="1"/>
  <c r="BX32" i="9"/>
  <c r="BX12" i="9" s="1"/>
  <c r="CB32" i="9"/>
  <c r="CB12" i="9" s="1"/>
  <c r="CF32" i="9"/>
  <c r="CF12" i="9" s="1"/>
  <c r="CJ32" i="9"/>
  <c r="CJ12" i="9" s="1"/>
  <c r="CN32" i="9"/>
  <c r="CN12" i="9" s="1"/>
  <c r="CR32" i="9"/>
  <c r="CR12" i="9" s="1"/>
  <c r="CV32" i="9"/>
  <c r="CV12" i="9" s="1"/>
  <c r="CZ32" i="9"/>
  <c r="CZ12" i="9" s="1"/>
  <c r="DD32" i="9"/>
  <c r="DD12" i="9" s="1"/>
  <c r="DH32" i="9"/>
  <c r="DH12" i="9" s="1"/>
  <c r="DL32" i="9"/>
  <c r="DL12" i="9" s="1"/>
  <c r="DP32" i="9"/>
  <c r="DP12" i="9" s="1"/>
  <c r="DT32" i="9"/>
  <c r="DT12" i="9" s="1"/>
  <c r="DX32" i="9"/>
  <c r="DX12" i="9" s="1"/>
  <c r="EB32" i="9"/>
  <c r="EF32" i="9"/>
  <c r="EF12" i="9" s="1"/>
  <c r="EJ32" i="9"/>
  <c r="EN32" i="9"/>
  <c r="EN12" i="9" s="1"/>
  <c r="ER32" i="9"/>
  <c r="EV32" i="9"/>
  <c r="EV12" i="9" s="1"/>
  <c r="EZ32" i="9"/>
  <c r="J32" i="9"/>
  <c r="J12" i="9" s="1"/>
  <c r="V32" i="9"/>
  <c r="AD32" i="9"/>
  <c r="AL32" i="9"/>
  <c r="AT32" i="9"/>
  <c r="BB32" i="9"/>
  <c r="BJ32" i="9"/>
  <c r="BR32" i="9"/>
  <c r="BZ32" i="9"/>
  <c r="CH32" i="9"/>
  <c r="CP32" i="9"/>
  <c r="CX32" i="9"/>
  <c r="DF32" i="9"/>
  <c r="DN32" i="9"/>
  <c r="DV32" i="9"/>
  <c r="ED32" i="9"/>
  <c r="EL32" i="9"/>
  <c r="ET32" i="9"/>
  <c r="N32" i="9"/>
  <c r="N12" i="9" s="1"/>
  <c r="R32" i="9"/>
  <c r="Z32" i="9"/>
  <c r="AH32" i="9"/>
  <c r="AP32" i="9"/>
  <c r="AX32" i="9"/>
  <c r="BF32" i="9"/>
  <c r="BN32" i="9"/>
  <c r="BV32" i="9"/>
  <c r="CD32" i="9"/>
  <c r="CL32" i="9"/>
  <c r="CT32" i="9"/>
  <c r="DB32" i="9"/>
  <c r="DJ32" i="9"/>
  <c r="DR32" i="9"/>
  <c r="DZ32" i="9"/>
  <c r="DZ12" i="9" s="1"/>
  <c r="EH32" i="9"/>
  <c r="EH12" i="9" s="1"/>
  <c r="EP32" i="9"/>
  <c r="EP12" i="9" s="1"/>
  <c r="EX32" i="9"/>
  <c r="CW34" i="9"/>
  <c r="CV34" i="9"/>
  <c r="BC29" i="9"/>
  <c r="BG29" i="9"/>
  <c r="BK29" i="9"/>
  <c r="BO29" i="9"/>
  <c r="BS29" i="9"/>
  <c r="BB29" i="9"/>
  <c r="BJ29" i="9"/>
  <c r="BR29" i="9"/>
  <c r="AZ29" i="9"/>
  <c r="BP29" i="9"/>
  <c r="BL29" i="9"/>
  <c r="R30" i="5"/>
  <c r="W30" i="5" s="1"/>
  <c r="AB30" i="5" s="1"/>
  <c r="S30" i="5"/>
  <c r="AG17" i="5" a="1"/>
  <c r="AG17" i="5" s="1"/>
  <c r="AG13" i="5" a="1"/>
  <c r="AG13" i="5" s="1"/>
  <c r="AH6" i="5" a="1"/>
  <c r="AH6" i="5" s="1"/>
  <c r="AH17" i="5" a="1"/>
  <c r="AH17" i="5" s="1"/>
  <c r="AG6" i="5" a="1"/>
  <c r="AG6" i="5" s="1"/>
  <c r="AG16" i="5" a="1"/>
  <c r="AG16" i="5" s="1"/>
  <c r="AG11" i="5" a="1"/>
  <c r="AG11" i="5" s="1"/>
  <c r="AG8" i="5" a="1"/>
  <c r="AG8" i="5" s="1"/>
  <c r="AH13" i="5" a="1"/>
  <c r="AH13" i="5" s="1"/>
  <c r="AG10" i="5" a="1"/>
  <c r="AG10" i="5" s="1"/>
  <c r="AH9" i="5" a="1"/>
  <c r="AH9" i="5" s="1"/>
  <c r="AH8" i="5" a="1"/>
  <c r="AH8" i="5" s="1"/>
  <c r="AH7" i="5" a="1"/>
  <c r="AH7" i="5" s="1"/>
  <c r="AH11" i="5" a="1"/>
  <c r="AH11" i="5" s="1"/>
  <c r="AH12" i="5" a="1"/>
  <c r="AH12" i="5" s="1"/>
  <c r="AH16" i="5" a="1"/>
  <c r="AH16" i="5" s="1"/>
  <c r="AG9" i="5" a="1"/>
  <c r="AG9" i="5" s="1"/>
  <c r="AG15" i="5" a="1"/>
  <c r="AG15" i="5" s="1"/>
  <c r="AH10" i="5" a="1"/>
  <c r="AH10" i="5" s="1"/>
  <c r="AG12" i="5" a="1"/>
  <c r="AG12" i="5" s="1"/>
  <c r="AH14" i="5" a="1"/>
  <c r="AH14" i="5" s="1"/>
  <c r="AG14" i="5" a="1"/>
  <c r="AG14" i="5" s="1"/>
  <c r="AG7" i="5" a="1"/>
  <c r="AG7" i="5" s="1"/>
  <c r="AH15" i="5" a="1"/>
  <c r="AH15" i="5" s="1"/>
  <c r="L38" i="5"/>
  <c r="AX38" i="16"/>
  <c r="EX12" i="9"/>
  <c r="BS25" i="9"/>
  <c r="BP25" i="9"/>
  <c r="DA26" i="9"/>
  <c r="Q32" i="9"/>
  <c r="AG32" i="9"/>
  <c r="AO32" i="9"/>
  <c r="AW32" i="9"/>
  <c r="BE32" i="9"/>
  <c r="BM32" i="9"/>
  <c r="BU32" i="9"/>
  <c r="CC32" i="9"/>
  <c r="CK32" i="9"/>
  <c r="CS32" i="9"/>
  <c r="DA32" i="9"/>
  <c r="DI32" i="9"/>
  <c r="DQ32" i="9"/>
  <c r="DY32" i="9"/>
  <c r="EG32" i="9"/>
  <c r="EO32" i="9"/>
  <c r="EW32" i="9"/>
  <c r="Q36" i="9"/>
  <c r="AG36" i="9"/>
  <c r="AW36" i="9"/>
  <c r="BM36" i="9"/>
  <c r="CC36" i="9"/>
  <c r="CS36" i="9"/>
  <c r="DI36" i="9"/>
  <c r="DY36" i="9"/>
  <c r="G32" i="9"/>
  <c r="G12" i="9" s="1"/>
  <c r="W26" i="5"/>
  <c r="I36" i="9"/>
  <c r="I15" i="9" s="1"/>
  <c r="AJ30" i="5"/>
  <c r="BK18" i="7"/>
  <c r="Q18" i="7"/>
  <c r="CC18" i="7"/>
  <c r="U18" i="7"/>
  <c r="EX18" i="7"/>
  <c r="EP18" i="7"/>
  <c r="EO18" i="7"/>
  <c r="T18" i="7"/>
  <c r="CN25" i="9"/>
  <c r="CL25" i="9"/>
  <c r="CS25" i="9"/>
  <c r="CK25" i="9"/>
  <c r="CC25" i="9"/>
  <c r="CE25" i="9"/>
  <c r="BZ25" i="9"/>
  <c r="CB25" i="9"/>
  <c r="AC23" i="9"/>
  <c r="AS23" i="9"/>
  <c r="BI23" i="9"/>
  <c r="BY23" i="9"/>
  <c r="CO23" i="9"/>
  <c r="DA23" i="9"/>
  <c r="DI23" i="9"/>
  <c r="DQ23" i="9"/>
  <c r="DY23" i="9"/>
  <c r="EG23" i="9"/>
  <c r="EO23" i="9"/>
  <c r="EW23" i="9"/>
  <c r="V23" i="9"/>
  <c r="AD23" i="9"/>
  <c r="AL23" i="9"/>
  <c r="AT23" i="9"/>
  <c r="BB23" i="9"/>
  <c r="BJ23" i="9"/>
  <c r="BR23" i="9"/>
  <c r="BZ23" i="9"/>
  <c r="CH23" i="9"/>
  <c r="CP23" i="9"/>
  <c r="CX23" i="9"/>
  <c r="DF23" i="9"/>
  <c r="DN23" i="9"/>
  <c r="DV23" i="9"/>
  <c r="ED23" i="9"/>
  <c r="EL23" i="9"/>
  <c r="ET23" i="9"/>
  <c r="M23" i="5"/>
  <c r="BE29" i="9"/>
  <c r="BM29" i="9"/>
  <c r="BU29" i="9"/>
  <c r="BN29" i="9"/>
  <c r="BH29" i="9"/>
  <c r="CU23" i="9"/>
  <c r="CM23" i="9"/>
  <c r="CE23" i="9"/>
  <c r="BW23" i="9"/>
  <c r="BO23" i="9"/>
  <c r="BG23" i="9"/>
  <c r="AY23" i="9"/>
  <c r="AQ23" i="9"/>
  <c r="AI23" i="9"/>
  <c r="AA23" i="9"/>
  <c r="BW25" i="9"/>
  <c r="G30" i="9"/>
  <c r="G10" i="9" s="1"/>
  <c r="K32" i="9"/>
  <c r="K12" i="9" s="1"/>
  <c r="S32" i="9"/>
  <c r="M36" i="5"/>
  <c r="Q36" i="5" s="1"/>
  <c r="EU36" i="9"/>
  <c r="EU15" i="9" s="1"/>
  <c r="EM36" i="9"/>
  <c r="EE36" i="9"/>
  <c r="DW36" i="9"/>
  <c r="DO36" i="9"/>
  <c r="DO15" i="9" s="1"/>
  <c r="DG36" i="9"/>
  <c r="CY36" i="9"/>
  <c r="CY15" i="9" s="1"/>
  <c r="CQ36" i="9"/>
  <c r="CI36" i="9"/>
  <c r="CA36" i="9"/>
  <c r="BS36" i="9"/>
  <c r="BS15" i="9" s="1"/>
  <c r="BK36" i="9"/>
  <c r="BC36" i="9"/>
  <c r="BC15" i="9" s="1"/>
  <c r="AU36" i="9"/>
  <c r="AM36" i="9"/>
  <c r="AE36" i="9"/>
  <c r="W36" i="9"/>
  <c r="W15" i="9" s="1"/>
  <c r="O36" i="9"/>
  <c r="G36" i="9"/>
  <c r="G15" i="9" s="1"/>
  <c r="M35" i="5"/>
  <c r="Q35" i="5" s="1"/>
  <c r="ET35" i="9"/>
  <c r="EL35" i="9"/>
  <c r="ED35" i="9"/>
  <c r="EZ35" i="9"/>
  <c r="ER35" i="9"/>
  <c r="EJ35" i="9"/>
  <c r="EB35" i="9"/>
  <c r="DV35" i="9"/>
  <c r="DR35" i="9"/>
  <c r="DN35" i="9"/>
  <c r="DJ35" i="9"/>
  <c r="DF35" i="9"/>
  <c r="DB35" i="9"/>
  <c r="CX35" i="9"/>
  <c r="CT35" i="9"/>
  <c r="CP35" i="9"/>
  <c r="CL35" i="9"/>
  <c r="CH35" i="9"/>
  <c r="CD35" i="9"/>
  <c r="BZ35" i="9"/>
  <c r="BV35" i="9"/>
  <c r="BR35" i="9"/>
  <c r="BN35" i="9"/>
  <c r="BJ35" i="9"/>
  <c r="BF35" i="9"/>
  <c r="BB35" i="9"/>
  <c r="AX35" i="9"/>
  <c r="AT35" i="9"/>
  <c r="AP35" i="9"/>
  <c r="AL35" i="9"/>
  <c r="AH35" i="9"/>
  <c r="AD35" i="9"/>
  <c r="Z35" i="9"/>
  <c r="V35" i="9"/>
  <c r="R35" i="9"/>
  <c r="FA35" i="9"/>
  <c r="EW35" i="9"/>
  <c r="ES35" i="9"/>
  <c r="EO35" i="9"/>
  <c r="EK35" i="9"/>
  <c r="EG35" i="9"/>
  <c r="EC35" i="9"/>
  <c r="DY35" i="9"/>
  <c r="DU35" i="9"/>
  <c r="DQ35" i="9"/>
  <c r="DM35" i="9"/>
  <c r="DI35" i="9"/>
  <c r="DE35" i="9"/>
  <c r="DA35" i="9"/>
  <c r="CW35" i="9"/>
  <c r="CS35" i="9"/>
  <c r="CO35" i="9"/>
  <c r="CK35" i="9"/>
  <c r="CG35" i="9"/>
  <c r="CC35" i="9"/>
  <c r="BY35" i="9"/>
  <c r="BU35" i="9"/>
  <c r="BQ35" i="9"/>
  <c r="BM35" i="9"/>
  <c r="BI35" i="9"/>
  <c r="BE35" i="9"/>
  <c r="BA35" i="9"/>
  <c r="AW35" i="9"/>
  <c r="AS35" i="9"/>
  <c r="AO35" i="9"/>
  <c r="AK35" i="9"/>
  <c r="AG35" i="9"/>
  <c r="AC35" i="9"/>
  <c r="Y35" i="9"/>
  <c r="U35" i="9"/>
  <c r="Q35" i="9"/>
  <c r="P30" i="5"/>
  <c r="BV25" i="9"/>
  <c r="BQ25" i="9"/>
  <c r="S26" i="9"/>
  <c r="AI26" i="9"/>
  <c r="AY26" i="9"/>
  <c r="BO26" i="9"/>
  <c r="CA26" i="9"/>
  <c r="CI26" i="9"/>
  <c r="CQ26" i="9"/>
  <c r="DC26" i="9"/>
  <c r="DS26" i="9"/>
  <c r="EI26" i="9"/>
  <c r="EY26" i="9"/>
  <c r="Q26" i="9"/>
  <c r="AG26" i="9"/>
  <c r="AW26" i="9"/>
  <c r="BM26" i="9"/>
  <c r="CC26" i="9"/>
  <c r="CS26" i="9"/>
  <c r="DM26" i="9"/>
  <c r="EC26" i="9"/>
  <c r="ES26" i="9"/>
  <c r="L26" i="9"/>
  <c r="AB26" i="9"/>
  <c r="AR26" i="9"/>
  <c r="BH26" i="9"/>
  <c r="BX26" i="9"/>
  <c r="CF26" i="9"/>
  <c r="CN26" i="9"/>
  <c r="CV26" i="9"/>
  <c r="DP26" i="9"/>
  <c r="EF26" i="9"/>
  <c r="EV26" i="9"/>
  <c r="I32" i="9"/>
  <c r="I12" i="9" s="1"/>
  <c r="Y32" i="9"/>
  <c r="AK32" i="9"/>
  <c r="AS32" i="9"/>
  <c r="BA32" i="9"/>
  <c r="BI32" i="9"/>
  <c r="BQ32" i="9"/>
  <c r="BY32" i="9"/>
  <c r="CG32" i="9"/>
  <c r="CO32" i="9"/>
  <c r="CW32" i="9"/>
  <c r="DE32" i="9"/>
  <c r="DM32" i="9"/>
  <c r="DU32" i="9"/>
  <c r="EC32" i="9"/>
  <c r="EK32" i="9"/>
  <c r="ES32" i="9"/>
  <c r="FA32" i="9"/>
  <c r="Y36" i="9"/>
  <c r="AO36" i="9"/>
  <c r="BE36" i="9"/>
  <c r="BU36" i="9"/>
  <c r="CK36" i="9"/>
  <c r="CK15" i="9" s="1"/>
  <c r="DA36" i="9"/>
  <c r="DQ36" i="9"/>
  <c r="EG36" i="9"/>
  <c r="EW36" i="9"/>
  <c r="H16" i="5"/>
  <c r="EB18" i="7"/>
  <c r="DL18" i="7"/>
  <c r="CI18" i="7"/>
  <c r="BS18" i="7"/>
  <c r="BZ18" i="7"/>
  <c r="S18" i="7"/>
  <c r="CD18" i="7"/>
  <c r="K18" i="7"/>
  <c r="AL18" i="7"/>
  <c r="CE18" i="7"/>
  <c r="BW18" i="7"/>
  <c r="H18" i="7"/>
  <c r="ET18" i="7"/>
  <c r="FA18" i="7"/>
  <c r="V18" i="7"/>
  <c r="BI18" i="7"/>
  <c r="CJ25" i="9"/>
  <c r="BX25" i="9"/>
  <c r="CD25" i="9"/>
  <c r="CO25" i="9"/>
  <c r="CG25" i="9"/>
  <c r="BY25" i="9"/>
  <c r="F16" i="5"/>
  <c r="CM25" i="9"/>
  <c r="CP25" i="9"/>
  <c r="U23" i="9"/>
  <c r="AK23" i="9"/>
  <c r="BA23" i="9"/>
  <c r="BQ23" i="9"/>
  <c r="CG23" i="9"/>
  <c r="CW23" i="9"/>
  <c r="DE23" i="9"/>
  <c r="DM23" i="9"/>
  <c r="DU23" i="9"/>
  <c r="EC23" i="9"/>
  <c r="EK23" i="9"/>
  <c r="ES23" i="9"/>
  <c r="FA23" i="9"/>
  <c r="R23" i="9"/>
  <c r="Z23" i="9"/>
  <c r="AH23" i="9"/>
  <c r="AP23" i="9"/>
  <c r="AX23" i="9"/>
  <c r="BF23" i="9"/>
  <c r="BN23" i="9"/>
  <c r="BV23" i="9"/>
  <c r="CD23" i="9"/>
  <c r="CL23" i="9"/>
  <c r="CT23" i="9"/>
  <c r="DB23" i="9"/>
  <c r="DJ23" i="9"/>
  <c r="DR23" i="9"/>
  <c r="DZ23" i="9"/>
  <c r="EH23" i="9"/>
  <c r="EP23" i="9"/>
  <c r="EX23" i="9"/>
  <c r="BI29" i="9"/>
  <c r="BQ29" i="9"/>
  <c r="BF29" i="9"/>
  <c r="BV29" i="9"/>
  <c r="BD29" i="9"/>
  <c r="K26" i="9"/>
  <c r="CQ23" i="9"/>
  <c r="CI23" i="9"/>
  <c r="CA23" i="9"/>
  <c r="BS23" i="9"/>
  <c r="BK23" i="9"/>
  <c r="BC23" i="9"/>
  <c r="AU23" i="9"/>
  <c r="AM23" i="9"/>
  <c r="AE23" i="9"/>
  <c r="W23" i="9"/>
  <c r="BA29" i="9"/>
  <c r="K41" i="5"/>
  <c r="I33" i="9"/>
  <c r="M33" i="9"/>
  <c r="M13" i="9" s="1"/>
  <c r="Q33" i="9"/>
  <c r="U33" i="9"/>
  <c r="Y33" i="9"/>
  <c r="AC33" i="9"/>
  <c r="AG33" i="9"/>
  <c r="AK33" i="9"/>
  <c r="AO33" i="9"/>
  <c r="AS33" i="9"/>
  <c r="AW33" i="9"/>
  <c r="BA33" i="9"/>
  <c r="BE33" i="9"/>
  <c r="BI33" i="9"/>
  <c r="BM33" i="9"/>
  <c r="BQ33" i="9"/>
  <c r="BU33" i="9"/>
  <c r="BY33" i="9"/>
  <c r="CC33" i="9"/>
  <c r="CG33" i="9"/>
  <c r="CK33" i="9"/>
  <c r="CO33" i="9"/>
  <c r="DM33" i="9"/>
  <c r="DQ33" i="9"/>
  <c r="DU33" i="9"/>
  <c r="DY33" i="9"/>
  <c r="EC33" i="9"/>
  <c r="EG33" i="9"/>
  <c r="EK33" i="9"/>
  <c r="EO33" i="9"/>
  <c r="ES33" i="9"/>
  <c r="EW33" i="9"/>
  <c r="FA33" i="9"/>
  <c r="N33" i="9"/>
  <c r="N13" i="9" s="1"/>
  <c r="V33" i="9"/>
  <c r="AD33" i="9"/>
  <c r="AL33" i="9"/>
  <c r="AT33" i="9"/>
  <c r="BB33" i="9"/>
  <c r="BJ33" i="9"/>
  <c r="BR33" i="9"/>
  <c r="BZ33" i="9"/>
  <c r="CH33" i="9"/>
  <c r="DN33" i="9"/>
  <c r="DV33" i="9"/>
  <c r="ED33" i="9"/>
  <c r="EL33" i="9"/>
  <c r="ET33" i="9"/>
  <c r="H33" i="9"/>
  <c r="X33" i="9"/>
  <c r="AN33" i="9"/>
  <c r="BD33" i="9"/>
  <c r="BT33" i="9"/>
  <c r="CJ33" i="9"/>
  <c r="DP33" i="9"/>
  <c r="EF33" i="9"/>
  <c r="EV33" i="9"/>
  <c r="AB33" i="9"/>
  <c r="BH33" i="9"/>
  <c r="CN33" i="9"/>
  <c r="DT33" i="9"/>
  <c r="EZ33" i="9"/>
  <c r="AJ33" i="9"/>
  <c r="BP33" i="9"/>
  <c r="EB33" i="9"/>
  <c r="M33" i="5"/>
  <c r="G33" i="9"/>
  <c r="K33" i="9"/>
  <c r="K13" i="9" s="1"/>
  <c r="O33" i="9"/>
  <c r="O13" i="9" s="1"/>
  <c r="S33" i="9"/>
  <c r="W33" i="9"/>
  <c r="AA33" i="9"/>
  <c r="AE33" i="9"/>
  <c r="AI33" i="9"/>
  <c r="AM33" i="9"/>
  <c r="AQ33" i="9"/>
  <c r="AU33" i="9"/>
  <c r="AY33" i="9"/>
  <c r="BC33" i="9"/>
  <c r="BG33" i="9"/>
  <c r="BK33" i="9"/>
  <c r="BO33" i="9"/>
  <c r="BS33" i="9"/>
  <c r="BW33" i="9"/>
  <c r="CA33" i="9"/>
  <c r="CE33" i="9"/>
  <c r="CI33" i="9"/>
  <c r="CM33" i="9"/>
  <c r="DO33" i="9"/>
  <c r="DS33" i="9"/>
  <c r="DW33" i="9"/>
  <c r="EA33" i="9"/>
  <c r="EE33" i="9"/>
  <c r="EI33" i="9"/>
  <c r="EM33" i="9"/>
  <c r="EQ33" i="9"/>
  <c r="EU33" i="9"/>
  <c r="EY33" i="9"/>
  <c r="J33" i="9"/>
  <c r="J13" i="9" s="1"/>
  <c r="R33" i="9"/>
  <c r="Z33" i="9"/>
  <c r="AH33" i="9"/>
  <c r="AP33" i="9"/>
  <c r="AX33" i="9"/>
  <c r="BF33" i="9"/>
  <c r="BN33" i="9"/>
  <c r="BV33" i="9"/>
  <c r="CD33" i="9"/>
  <c r="CL33" i="9"/>
  <c r="DR33" i="9"/>
  <c r="DZ33" i="9"/>
  <c r="EH33" i="9"/>
  <c r="EP33" i="9"/>
  <c r="EX33" i="9"/>
  <c r="P33" i="9"/>
  <c r="P13" i="9" s="1"/>
  <c r="AF33" i="9"/>
  <c r="AV33" i="9"/>
  <c r="BL33" i="9"/>
  <c r="CB33" i="9"/>
  <c r="DX33" i="9"/>
  <c r="EN33" i="9"/>
  <c r="L33" i="9"/>
  <c r="L13" i="9" s="1"/>
  <c r="AR33" i="9"/>
  <c r="BX33" i="9"/>
  <c r="EJ33" i="9"/>
  <c r="T33" i="9"/>
  <c r="AZ33" i="9"/>
  <c r="CF33" i="9"/>
  <c r="ER33" i="9"/>
  <c r="W33" i="5"/>
  <c r="K25" i="9"/>
  <c r="S25" i="9"/>
  <c r="AA25" i="9"/>
  <c r="AI25" i="9"/>
  <c r="AQ25" i="9"/>
  <c r="AY25" i="9"/>
  <c r="BG25" i="9"/>
  <c r="CU25" i="9"/>
  <c r="DC25" i="9"/>
  <c r="DK25" i="9"/>
  <c r="DS25" i="9"/>
  <c r="EA25" i="9"/>
  <c r="EI25" i="9"/>
  <c r="EQ25" i="9"/>
  <c r="EY25" i="9"/>
  <c r="R25" i="9"/>
  <c r="AH25" i="9"/>
  <c r="AX25" i="9"/>
  <c r="BN25" i="9"/>
  <c r="CT25" i="9"/>
  <c r="DJ25" i="9"/>
  <c r="DZ25" i="9"/>
  <c r="EP25" i="9"/>
  <c r="T25" i="9"/>
  <c r="AZ25" i="9"/>
  <c r="CV25" i="9"/>
  <c r="EB25" i="9"/>
  <c r="H25" i="9"/>
  <c r="AN25" i="9"/>
  <c r="EF25" i="9"/>
  <c r="I25" i="9"/>
  <c r="Q25" i="9"/>
  <c r="Y25" i="9"/>
  <c r="AG25" i="9"/>
  <c r="AO25" i="9"/>
  <c r="AW25" i="9"/>
  <c r="BE25" i="9"/>
  <c r="BM25" i="9"/>
  <c r="DA25" i="9"/>
  <c r="DI25" i="9"/>
  <c r="DQ25" i="9"/>
  <c r="DY25" i="9"/>
  <c r="EG25" i="9"/>
  <c r="EO25" i="9"/>
  <c r="EW25" i="9"/>
  <c r="N25" i="9"/>
  <c r="AD25" i="9"/>
  <c r="AT25" i="9"/>
  <c r="BJ25" i="9"/>
  <c r="CX25" i="9"/>
  <c r="DN25" i="9"/>
  <c r="ED25" i="9"/>
  <c r="ET25" i="9"/>
  <c r="AB25" i="9"/>
  <c r="BH25" i="9"/>
  <c r="DT25" i="9"/>
  <c r="EZ25" i="9"/>
  <c r="AF25" i="9"/>
  <c r="BL25" i="9"/>
  <c r="DX25" i="9"/>
  <c r="M25" i="5"/>
  <c r="W25" i="5"/>
  <c r="X25" i="5" s="1"/>
  <c r="G29" i="9"/>
  <c r="G9" i="9" s="1"/>
  <c r="K29" i="9"/>
  <c r="O29" i="9"/>
  <c r="S29" i="9"/>
  <c r="W29" i="9"/>
  <c r="AA29" i="9"/>
  <c r="AE29" i="9"/>
  <c r="AI29" i="9"/>
  <c r="AM29" i="9"/>
  <c r="AQ29" i="9"/>
  <c r="AU29" i="9"/>
  <c r="AY29" i="9"/>
  <c r="BW29" i="9"/>
  <c r="CA29" i="9"/>
  <c r="CE29" i="9"/>
  <c r="CI29" i="9"/>
  <c r="CI9" i="9" s="1"/>
  <c r="CM29" i="9"/>
  <c r="CQ29" i="9"/>
  <c r="CU29" i="9"/>
  <c r="CY29" i="9"/>
  <c r="DC29" i="9"/>
  <c r="DG29" i="9"/>
  <c r="DK29" i="9"/>
  <c r="DO29" i="9"/>
  <c r="DS29" i="9"/>
  <c r="DW29" i="9"/>
  <c r="EA29" i="9"/>
  <c r="EE29" i="9"/>
  <c r="EI29" i="9"/>
  <c r="EM29" i="9"/>
  <c r="EQ29" i="9"/>
  <c r="EU29" i="9"/>
  <c r="EY29" i="9"/>
  <c r="J29" i="9"/>
  <c r="R29" i="9"/>
  <c r="Z29" i="9"/>
  <c r="AH29" i="9"/>
  <c r="AP29" i="9"/>
  <c r="AX29" i="9"/>
  <c r="CD29" i="9"/>
  <c r="CL29" i="9"/>
  <c r="CT29" i="9"/>
  <c r="DB29" i="9"/>
  <c r="DJ29" i="9"/>
  <c r="DR29" i="9"/>
  <c r="DZ29" i="9"/>
  <c r="EH29" i="9"/>
  <c r="EP29" i="9"/>
  <c r="EX29" i="9"/>
  <c r="T29" i="9"/>
  <c r="AJ29" i="9"/>
  <c r="CF29" i="9"/>
  <c r="CV29" i="9"/>
  <c r="DL29" i="9"/>
  <c r="EB29" i="9"/>
  <c r="ER29" i="9"/>
  <c r="H29" i="9"/>
  <c r="X29" i="9"/>
  <c r="AN29" i="9"/>
  <c r="CJ29" i="9"/>
  <c r="CJ9" i="9" s="1"/>
  <c r="CZ29" i="9"/>
  <c r="DP29" i="9"/>
  <c r="EF29" i="9"/>
  <c r="EV29" i="9"/>
  <c r="I29" i="9"/>
  <c r="M29" i="9"/>
  <c r="Q29" i="9"/>
  <c r="U29" i="9"/>
  <c r="Y29" i="9"/>
  <c r="AC29" i="9"/>
  <c r="AG29" i="9"/>
  <c r="AK29" i="9"/>
  <c r="AO29" i="9"/>
  <c r="AS29" i="9"/>
  <c r="AW29" i="9"/>
  <c r="BY29" i="9"/>
  <c r="CC29" i="9"/>
  <c r="CG29" i="9"/>
  <c r="CK29" i="9"/>
  <c r="CO29" i="9"/>
  <c r="CS29" i="9"/>
  <c r="CW29" i="9"/>
  <c r="DA29" i="9"/>
  <c r="DE29" i="9"/>
  <c r="DI29" i="9"/>
  <c r="DM29" i="9"/>
  <c r="DQ29" i="9"/>
  <c r="DU29" i="9"/>
  <c r="DY29" i="9"/>
  <c r="EC29" i="9"/>
  <c r="EG29" i="9"/>
  <c r="EK29" i="9"/>
  <c r="EO29" i="9"/>
  <c r="ES29" i="9"/>
  <c r="EW29" i="9"/>
  <c r="FA29" i="9"/>
  <c r="N29" i="9"/>
  <c r="V29" i="9"/>
  <c r="AD29" i="9"/>
  <c r="AL29" i="9"/>
  <c r="AT29" i="9"/>
  <c r="BZ29" i="9"/>
  <c r="CH29" i="9"/>
  <c r="CP29" i="9"/>
  <c r="CX29" i="9"/>
  <c r="DF29" i="9"/>
  <c r="DN29" i="9"/>
  <c r="DV29" i="9"/>
  <c r="ED29" i="9"/>
  <c r="EL29" i="9"/>
  <c r="ET29" i="9"/>
  <c r="L29" i="9"/>
  <c r="AB29" i="9"/>
  <c r="AR29" i="9"/>
  <c r="BX29" i="9"/>
  <c r="CN29" i="9"/>
  <c r="DD29" i="9"/>
  <c r="DT29" i="9"/>
  <c r="EJ29" i="9"/>
  <c r="EZ29" i="9"/>
  <c r="P29" i="9"/>
  <c r="AF29" i="9"/>
  <c r="AV29" i="9"/>
  <c r="CB29" i="9"/>
  <c r="CR29" i="9"/>
  <c r="DH29" i="9"/>
  <c r="DX29" i="9"/>
  <c r="EN29" i="9"/>
  <c r="M29" i="5"/>
  <c r="I34" i="9"/>
  <c r="M34" i="9"/>
  <c r="Q34" i="9"/>
  <c r="U34" i="9"/>
  <c r="Y34" i="9"/>
  <c r="AC34" i="9"/>
  <c r="AG34" i="9"/>
  <c r="AK34" i="9"/>
  <c r="AO34" i="9"/>
  <c r="AS34" i="9"/>
  <c r="AW34" i="9"/>
  <c r="AW14" i="9" s="1"/>
  <c r="BA34" i="9"/>
  <c r="BE34" i="9"/>
  <c r="BI34" i="9"/>
  <c r="BM34" i="9"/>
  <c r="BQ34" i="9"/>
  <c r="BU34" i="9"/>
  <c r="BY34" i="9"/>
  <c r="CC34" i="9"/>
  <c r="CG34" i="9"/>
  <c r="CK34" i="9"/>
  <c r="CO34" i="9"/>
  <c r="CS34" i="9"/>
  <c r="CS14" i="9" s="1"/>
  <c r="DA34" i="9"/>
  <c r="DE34" i="9"/>
  <c r="DI34" i="9"/>
  <c r="DM34" i="9"/>
  <c r="DQ34" i="9"/>
  <c r="DU34" i="9"/>
  <c r="DY34" i="9"/>
  <c r="EC34" i="9"/>
  <c r="EG34" i="9"/>
  <c r="EK34" i="9"/>
  <c r="EK14" i="9" s="1"/>
  <c r="EO34" i="9"/>
  <c r="ES34" i="9"/>
  <c r="EW34" i="9"/>
  <c r="EW14" i="9" s="1"/>
  <c r="FA34" i="9"/>
  <c r="M34" i="5"/>
  <c r="J34" i="9"/>
  <c r="N34" i="9"/>
  <c r="R34" i="9"/>
  <c r="V34" i="9"/>
  <c r="Z34" i="9"/>
  <c r="AD34" i="9"/>
  <c r="AH34" i="9"/>
  <c r="AH14" i="9" s="1"/>
  <c r="AL34" i="9"/>
  <c r="AP34" i="9"/>
  <c r="AT34" i="9"/>
  <c r="AT14" i="9" s="1"/>
  <c r="AX34" i="9"/>
  <c r="BB34" i="9"/>
  <c r="BF34" i="9"/>
  <c r="BF14" i="9" s="1"/>
  <c r="BJ34" i="9"/>
  <c r="BN34" i="9"/>
  <c r="BR34" i="9"/>
  <c r="BV34" i="9"/>
  <c r="BZ34" i="9"/>
  <c r="CD34" i="9"/>
  <c r="CD14" i="9" s="1"/>
  <c r="CH34" i="9"/>
  <c r="CL34" i="9"/>
  <c r="CP34" i="9"/>
  <c r="CT34" i="9"/>
  <c r="CX34" i="9"/>
  <c r="DB34" i="9"/>
  <c r="DF34" i="9"/>
  <c r="DJ34" i="9"/>
  <c r="DN34" i="9"/>
  <c r="DR34" i="9"/>
  <c r="DV34" i="9"/>
  <c r="DZ34" i="9"/>
  <c r="ED34" i="9"/>
  <c r="EH34" i="9"/>
  <c r="EL34" i="9"/>
  <c r="EP34" i="9"/>
  <c r="ET34" i="9"/>
  <c r="EX34" i="9"/>
  <c r="H34" i="9"/>
  <c r="L34" i="9"/>
  <c r="P34" i="9"/>
  <c r="T34" i="9"/>
  <c r="X34" i="9"/>
  <c r="AB34" i="9"/>
  <c r="AF34" i="9"/>
  <c r="AJ34" i="9"/>
  <c r="AN34" i="9"/>
  <c r="AR34" i="9"/>
  <c r="AV34" i="9"/>
  <c r="AZ34" i="9"/>
  <c r="BD34" i="9"/>
  <c r="BH34" i="9"/>
  <c r="BL34" i="9"/>
  <c r="BP34" i="9"/>
  <c r="BT34" i="9"/>
  <c r="BX34" i="9"/>
  <c r="CB34" i="9"/>
  <c r="CF34" i="9"/>
  <c r="CJ34" i="9"/>
  <c r="CN34" i="9"/>
  <c r="CR34" i="9"/>
  <c r="CZ34" i="9"/>
  <c r="DD34" i="9"/>
  <c r="DH34" i="9"/>
  <c r="DL34" i="9"/>
  <c r="DP34" i="9"/>
  <c r="DT34" i="9"/>
  <c r="DX34" i="9"/>
  <c r="EB34" i="9"/>
  <c r="EF34" i="9"/>
  <c r="EJ34" i="9"/>
  <c r="EN34" i="9"/>
  <c r="ER34" i="9"/>
  <c r="EV34" i="9"/>
  <c r="EZ34" i="9"/>
  <c r="G38" i="9"/>
  <c r="K38" i="9"/>
  <c r="O38" i="9"/>
  <c r="S38" i="9"/>
  <c r="W38" i="9"/>
  <c r="AA38" i="9"/>
  <c r="AE38" i="9"/>
  <c r="AI38" i="9"/>
  <c r="AM38" i="9"/>
  <c r="AQ38" i="9"/>
  <c r="AU38" i="9"/>
  <c r="AY38" i="9"/>
  <c r="BC38" i="9"/>
  <c r="BG38" i="9"/>
  <c r="BK38" i="9"/>
  <c r="BO38" i="9"/>
  <c r="BS38" i="9"/>
  <c r="BW38" i="9"/>
  <c r="CA38" i="9"/>
  <c r="CE38" i="9"/>
  <c r="CI38" i="9"/>
  <c r="CM38" i="9"/>
  <c r="CQ38" i="9"/>
  <c r="CU38" i="9"/>
  <c r="CY38" i="9"/>
  <c r="DC38" i="9"/>
  <c r="DG38" i="9"/>
  <c r="DK38" i="9"/>
  <c r="DO38" i="9"/>
  <c r="DS38" i="9"/>
  <c r="DW38" i="9"/>
  <c r="EA38" i="9"/>
  <c r="EE38" i="9"/>
  <c r="EI38" i="9"/>
  <c r="EM38" i="9"/>
  <c r="EQ38" i="9"/>
  <c r="EU38" i="9"/>
  <c r="EY38" i="9"/>
  <c r="M38" i="5"/>
  <c r="I38" i="9"/>
  <c r="M38" i="9"/>
  <c r="Q38" i="9"/>
  <c r="U38" i="9"/>
  <c r="Y38" i="9"/>
  <c r="AC38" i="9"/>
  <c r="AG38" i="9"/>
  <c r="AK38" i="9"/>
  <c r="AO38" i="9"/>
  <c r="AS38" i="9"/>
  <c r="AW38" i="9"/>
  <c r="BA38" i="9"/>
  <c r="BE38" i="9"/>
  <c r="BI38" i="9"/>
  <c r="BM38" i="9"/>
  <c r="BQ38" i="9"/>
  <c r="BU38" i="9"/>
  <c r="BY38" i="9"/>
  <c r="CC38" i="9"/>
  <c r="CG38" i="9"/>
  <c r="CK38" i="9"/>
  <c r="CO38" i="9"/>
  <c r="CS38" i="9"/>
  <c r="CW38" i="9"/>
  <c r="DA38" i="9"/>
  <c r="DE38" i="9"/>
  <c r="DI38" i="9"/>
  <c r="DM38" i="9"/>
  <c r="DQ38" i="9"/>
  <c r="DU38" i="9"/>
  <c r="DY38" i="9"/>
  <c r="EC38" i="9"/>
  <c r="EG38" i="9"/>
  <c r="EK38" i="9"/>
  <c r="EO38" i="9"/>
  <c r="ES38" i="9"/>
  <c r="EW38" i="9"/>
  <c r="FA38" i="9"/>
  <c r="W38" i="5"/>
  <c r="AB38" i="5" s="1"/>
  <c r="J38" i="9"/>
  <c r="N38" i="9"/>
  <c r="R38" i="9"/>
  <c r="V38" i="9"/>
  <c r="Z38" i="9"/>
  <c r="AD38" i="9"/>
  <c r="AH38" i="9"/>
  <c r="AL38" i="9"/>
  <c r="AP38" i="9"/>
  <c r="AT38" i="9"/>
  <c r="AX38" i="9"/>
  <c r="BB38" i="9"/>
  <c r="BF38" i="9"/>
  <c r="BJ38" i="9"/>
  <c r="BN38" i="9"/>
  <c r="BR38" i="9"/>
  <c r="BV38" i="9"/>
  <c r="BZ38" i="9"/>
  <c r="CD38" i="9"/>
  <c r="CH38" i="9"/>
  <c r="CL38" i="9"/>
  <c r="CP38" i="9"/>
  <c r="CT38" i="9"/>
  <c r="CX38" i="9"/>
  <c r="DB38" i="9"/>
  <c r="DF38" i="9"/>
  <c r="DJ38" i="9"/>
  <c r="DN38" i="9"/>
  <c r="DR38" i="9"/>
  <c r="DV38" i="9"/>
  <c r="DZ38" i="9"/>
  <c r="ED38" i="9"/>
  <c r="EH38" i="9"/>
  <c r="EL38" i="9"/>
  <c r="EP38" i="9"/>
  <c r="ET38" i="9"/>
  <c r="EX38" i="9"/>
  <c r="H38" i="9"/>
  <c r="L38" i="9"/>
  <c r="P38" i="9"/>
  <c r="T38" i="9"/>
  <c r="X38" i="9"/>
  <c r="AB38" i="9"/>
  <c r="AF38" i="9"/>
  <c r="AJ38" i="9"/>
  <c r="AN38" i="9"/>
  <c r="AR38" i="9"/>
  <c r="AV38" i="9"/>
  <c r="AZ38" i="9"/>
  <c r="BD38" i="9"/>
  <c r="BH38" i="9"/>
  <c r="BL38" i="9"/>
  <c r="BP38" i="9"/>
  <c r="BT38" i="9"/>
  <c r="BX38" i="9"/>
  <c r="CB38" i="9"/>
  <c r="CF38" i="9"/>
  <c r="CJ38" i="9"/>
  <c r="CN38" i="9"/>
  <c r="CR38" i="9"/>
  <c r="CV38" i="9"/>
  <c r="CZ38" i="9"/>
  <c r="DD38" i="9"/>
  <c r="DH38" i="9"/>
  <c r="DL38" i="9"/>
  <c r="DP38" i="9"/>
  <c r="DT38" i="9"/>
  <c r="DX38" i="9"/>
  <c r="EB38" i="9"/>
  <c r="EF38" i="9"/>
  <c r="EJ38" i="9"/>
  <c r="EN38" i="9"/>
  <c r="ER38" i="9"/>
  <c r="EV38" i="9"/>
  <c r="EZ38" i="9"/>
  <c r="G42" i="9"/>
  <c r="K42" i="9"/>
  <c r="O42" i="9"/>
  <c r="S42" i="9"/>
  <c r="W42" i="9"/>
  <c r="AA42" i="9"/>
  <c r="AE42" i="9"/>
  <c r="AI42" i="9"/>
  <c r="AM42" i="9"/>
  <c r="AQ42" i="9"/>
  <c r="AU42" i="9"/>
  <c r="AY42" i="9"/>
  <c r="BC42" i="9"/>
  <c r="BG42" i="9"/>
  <c r="BK42" i="9"/>
  <c r="BO42" i="9"/>
  <c r="BS42" i="9"/>
  <c r="BW42" i="9"/>
  <c r="CA42" i="9"/>
  <c r="CE42" i="9"/>
  <c r="CI42" i="9"/>
  <c r="CM42" i="9"/>
  <c r="CQ42" i="9"/>
  <c r="CU42" i="9"/>
  <c r="CY42" i="9"/>
  <c r="DC42" i="9"/>
  <c r="DG42" i="9"/>
  <c r="DK42" i="9"/>
  <c r="DO42" i="9"/>
  <c r="DS42" i="9"/>
  <c r="DW42" i="9"/>
  <c r="EA42" i="9"/>
  <c r="EE42" i="9"/>
  <c r="EI42" i="9"/>
  <c r="EM42" i="9"/>
  <c r="EQ42" i="9"/>
  <c r="EU42" i="9"/>
  <c r="EY42" i="9"/>
  <c r="I42" i="9"/>
  <c r="M42" i="9"/>
  <c r="Q42" i="9"/>
  <c r="U42" i="9"/>
  <c r="Y42" i="9"/>
  <c r="AC42" i="9"/>
  <c r="AG42" i="9"/>
  <c r="AK42" i="9"/>
  <c r="AO42" i="9"/>
  <c r="AS42" i="9"/>
  <c r="AW42" i="9"/>
  <c r="BA42" i="9"/>
  <c r="BE42" i="9"/>
  <c r="BI42" i="9"/>
  <c r="BM42" i="9"/>
  <c r="BQ42" i="9"/>
  <c r="BU42" i="9"/>
  <c r="BY42" i="9"/>
  <c r="CC42" i="9"/>
  <c r="CG42" i="9"/>
  <c r="CK42" i="9"/>
  <c r="CO42" i="9"/>
  <c r="CS42" i="9"/>
  <c r="DA42" i="9"/>
  <c r="DE42" i="9"/>
  <c r="DI42" i="9"/>
  <c r="DM42" i="9"/>
  <c r="DQ42" i="9"/>
  <c r="DU42" i="9"/>
  <c r="DY42" i="9"/>
  <c r="EC42" i="9"/>
  <c r="EG42" i="9"/>
  <c r="EK42" i="9"/>
  <c r="EO42" i="9"/>
  <c r="ES42" i="9"/>
  <c r="EW42" i="9"/>
  <c r="FA42" i="9"/>
  <c r="M42" i="5"/>
  <c r="X42" i="5"/>
  <c r="AC42" i="5" s="1"/>
  <c r="J42" i="9"/>
  <c r="N42" i="9"/>
  <c r="R42" i="9"/>
  <c r="V42" i="9"/>
  <c r="Z42" i="9"/>
  <c r="AD42" i="9"/>
  <c r="AH42" i="9"/>
  <c r="AL42" i="9"/>
  <c r="AP42" i="9"/>
  <c r="AT42" i="9"/>
  <c r="AX42" i="9"/>
  <c r="BB42" i="9"/>
  <c r="BF42" i="9"/>
  <c r="BJ42" i="9"/>
  <c r="BN42" i="9"/>
  <c r="BR42" i="9"/>
  <c r="BV42" i="9"/>
  <c r="BZ42" i="9"/>
  <c r="CD42" i="9"/>
  <c r="CH42" i="9"/>
  <c r="CL42" i="9"/>
  <c r="CP42" i="9"/>
  <c r="CT42" i="9"/>
  <c r="CX42" i="9"/>
  <c r="DB42" i="9"/>
  <c r="DF42" i="9"/>
  <c r="DJ42" i="9"/>
  <c r="DN42" i="9"/>
  <c r="DR42" i="9"/>
  <c r="DV42" i="9"/>
  <c r="DZ42" i="9"/>
  <c r="ED42" i="9"/>
  <c r="EH42" i="9"/>
  <c r="EL42" i="9"/>
  <c r="EP42" i="9"/>
  <c r="ET42" i="9"/>
  <c r="EX42" i="9"/>
  <c r="H42" i="9"/>
  <c r="L42" i="9"/>
  <c r="P42" i="9"/>
  <c r="T42" i="9"/>
  <c r="X42" i="9"/>
  <c r="AB42" i="9"/>
  <c r="AF42" i="9"/>
  <c r="AJ42" i="9"/>
  <c r="AN42" i="9"/>
  <c r="AR42" i="9"/>
  <c r="AV42" i="9"/>
  <c r="AZ42" i="9"/>
  <c r="BD42" i="9"/>
  <c r="BH42" i="9"/>
  <c r="BL42" i="9"/>
  <c r="BP42" i="9"/>
  <c r="BT42" i="9"/>
  <c r="BX42" i="9"/>
  <c r="CB42" i="9"/>
  <c r="CF42" i="9"/>
  <c r="CJ42" i="9"/>
  <c r="CN42" i="9"/>
  <c r="CR42" i="9"/>
  <c r="CZ42" i="9"/>
  <c r="DD42" i="9"/>
  <c r="DH42" i="9"/>
  <c r="DL42" i="9"/>
  <c r="DP42" i="9"/>
  <c r="DT42" i="9"/>
  <c r="DX42" i="9"/>
  <c r="EB42" i="9"/>
  <c r="EF42" i="9"/>
  <c r="EJ42" i="9"/>
  <c r="EN42" i="9"/>
  <c r="ER42" i="9"/>
  <c r="EV42" i="9"/>
  <c r="EZ42" i="9"/>
  <c r="L39" i="5"/>
  <c r="P39" i="5"/>
  <c r="AX39" i="16"/>
  <c r="AX37" i="16"/>
  <c r="H13" i="5"/>
  <c r="K33" i="5" s="1"/>
  <c r="L37" i="5"/>
  <c r="P37" i="5"/>
  <c r="Q41" i="5"/>
  <c r="N41" i="5"/>
  <c r="AY10" i="16"/>
  <c r="BN10" i="16"/>
  <c r="BM10" i="16"/>
  <c r="BE10" i="16"/>
  <c r="BR10" i="16"/>
  <c r="BB10" i="16"/>
  <c r="BO10" i="16"/>
  <c r="BG10" i="16"/>
  <c r="BD10" i="16"/>
  <c r="BP10" i="16"/>
  <c r="AZ10" i="16"/>
  <c r="BO8" i="16"/>
  <c r="DY27" i="16"/>
  <c r="DY8" i="16" s="1"/>
  <c r="DK27" i="16"/>
  <c r="BA8" i="16"/>
  <c r="BM8" i="16"/>
  <c r="DW27" i="16"/>
  <c r="DW8" i="16" s="1"/>
  <c r="BB8" i="16"/>
  <c r="DL27" i="16"/>
  <c r="BL8" i="16"/>
  <c r="DV27" i="16"/>
  <c r="DV8" i="16" s="1"/>
  <c r="BN8" i="16"/>
  <c r="DX27" i="16"/>
  <c r="DX8" i="16" s="1"/>
  <c r="BJ8" i="16"/>
  <c r="DT27" i="16"/>
  <c r="DT8" i="16" s="1"/>
  <c r="EB25" i="16"/>
  <c r="EB7" i="16" s="1"/>
  <c r="BR7" i="16"/>
  <c r="DT25" i="16"/>
  <c r="DT7" i="16" s="1"/>
  <c r="BJ7" i="16"/>
  <c r="DL25" i="16"/>
  <c r="BB7" i="16"/>
  <c r="DZ25" i="16"/>
  <c r="DZ7" i="16" s="1"/>
  <c r="BP7" i="16"/>
  <c r="DR25" i="16"/>
  <c r="DR7" i="16" s="1"/>
  <c r="BH7" i="16"/>
  <c r="DJ25" i="16"/>
  <c r="AZ7" i="16"/>
  <c r="DY25" i="16"/>
  <c r="DY7" i="16" s="1"/>
  <c r="BO7" i="16"/>
  <c r="DQ25" i="16"/>
  <c r="DQ7" i="16" s="1"/>
  <c r="BG7" i="16"/>
  <c r="EA25" i="16"/>
  <c r="EA7" i="16" s="1"/>
  <c r="BQ7" i="16"/>
  <c r="DS25" i="16"/>
  <c r="DS7" i="16" s="1"/>
  <c r="BI7" i="16"/>
  <c r="DK25" i="16"/>
  <c r="BA7" i="16"/>
  <c r="BO6" i="16"/>
  <c r="DY23" i="16"/>
  <c r="DK23" i="16"/>
  <c r="BG6" i="16"/>
  <c r="DQ23" i="16"/>
  <c r="BI6" i="16"/>
  <c r="DS23" i="16"/>
  <c r="BC6" i="16"/>
  <c r="DM23" i="16"/>
  <c r="DI23" i="16"/>
  <c r="BJ6" i="16"/>
  <c r="DT23" i="16"/>
  <c r="DN23" i="16"/>
  <c r="BD6" i="16"/>
  <c r="BE6" i="16"/>
  <c r="DO23" i="16"/>
  <c r="BK6" i="16"/>
  <c r="DU23" i="16"/>
  <c r="AZ6" i="16"/>
  <c r="DJ23" i="16"/>
  <c r="O30" i="9"/>
  <c r="O10" i="9" s="1"/>
  <c r="W30" i="9"/>
  <c r="W10" i="9" s="1"/>
  <c r="K34" i="9"/>
  <c r="S34" i="9"/>
  <c r="AA34" i="9"/>
  <c r="AI34" i="9"/>
  <c r="AQ34" i="9"/>
  <c r="AY34" i="9"/>
  <c r="BG34" i="9"/>
  <c r="BO34" i="9"/>
  <c r="BW34" i="9"/>
  <c r="CE34" i="9"/>
  <c r="CM34" i="9"/>
  <c r="CU34" i="9"/>
  <c r="DC34" i="9"/>
  <c r="DK34" i="9"/>
  <c r="DS34" i="9"/>
  <c r="EA34" i="9"/>
  <c r="EI34" i="9"/>
  <c r="EQ34" i="9"/>
  <c r="EY34" i="9"/>
  <c r="AM42" i="5"/>
  <c r="AJ40" i="5"/>
  <c r="P40" i="5"/>
  <c r="L42" i="5"/>
  <c r="P42" i="5"/>
  <c r="AJ42" i="5"/>
  <c r="F12" i="5"/>
  <c r="AJ37" i="5"/>
  <c r="W39" i="5"/>
  <c r="N39" i="5"/>
  <c r="EX37" i="9"/>
  <c r="ET37" i="9"/>
  <c r="EP37" i="9"/>
  <c r="EP16" i="9" s="1"/>
  <c r="EL37" i="9"/>
  <c r="EH37" i="9"/>
  <c r="ED37" i="9"/>
  <c r="DZ37" i="9"/>
  <c r="DZ16" i="9" s="1"/>
  <c r="DV37" i="9"/>
  <c r="DV16" i="9" s="1"/>
  <c r="DN37" i="9"/>
  <c r="DF37" i="9"/>
  <c r="CX37" i="9"/>
  <c r="CP37" i="9"/>
  <c r="CH37" i="9"/>
  <c r="BZ37" i="9"/>
  <c r="BR37" i="9"/>
  <c r="BJ37" i="9"/>
  <c r="BB37" i="9"/>
  <c r="BB16" i="9" s="1"/>
  <c r="AT37" i="9"/>
  <c r="AL37" i="9"/>
  <c r="AL16" i="9" s="1"/>
  <c r="AD37" i="9"/>
  <c r="V37" i="9"/>
  <c r="EY37" i="9"/>
  <c r="EY16" i="9" s="1"/>
  <c r="EU37" i="9"/>
  <c r="EQ37" i="9"/>
  <c r="EM37" i="9"/>
  <c r="EI37" i="9"/>
  <c r="EI16" i="9" s="1"/>
  <c r="EE37" i="9"/>
  <c r="EE16" i="9" s="1"/>
  <c r="EA37" i="9"/>
  <c r="EA16" i="9" s="1"/>
  <c r="DW37" i="9"/>
  <c r="DP37" i="9"/>
  <c r="DH37" i="9"/>
  <c r="CZ37" i="9"/>
  <c r="CR37" i="9"/>
  <c r="CJ37" i="9"/>
  <c r="CB37" i="9"/>
  <c r="BT37" i="9"/>
  <c r="BL37" i="9"/>
  <c r="BD37" i="9"/>
  <c r="AV37" i="9"/>
  <c r="AN37" i="9"/>
  <c r="AF37" i="9"/>
  <c r="X37" i="9"/>
  <c r="H37" i="9"/>
  <c r="DS37" i="9"/>
  <c r="DS16" i="9" s="1"/>
  <c r="DO37" i="9"/>
  <c r="DK37" i="9"/>
  <c r="DK16" i="9" s="1"/>
  <c r="DG37" i="9"/>
  <c r="DC37" i="9"/>
  <c r="CY37" i="9"/>
  <c r="CY16" i="9" s="1"/>
  <c r="CU37" i="9"/>
  <c r="CQ37" i="9"/>
  <c r="CM37" i="9"/>
  <c r="CM16" i="9" s="1"/>
  <c r="CI37" i="9"/>
  <c r="CE37" i="9"/>
  <c r="CE16" i="9" s="1"/>
  <c r="CA37" i="9"/>
  <c r="BW37" i="9"/>
  <c r="BW16" i="9" s="1"/>
  <c r="BS37" i="9"/>
  <c r="BO37" i="9"/>
  <c r="BO16" i="9" s="1"/>
  <c r="BK37" i="9"/>
  <c r="BK16" i="9" s="1"/>
  <c r="BG37" i="9"/>
  <c r="BG16" i="9" s="1"/>
  <c r="BC37" i="9"/>
  <c r="AY37" i="9"/>
  <c r="AU37" i="9"/>
  <c r="AQ37" i="9"/>
  <c r="AQ16" i="9" s="1"/>
  <c r="AM37" i="9"/>
  <c r="AI37" i="9"/>
  <c r="AI16" i="9" s="1"/>
  <c r="AE37" i="9"/>
  <c r="AE16" i="9" s="1"/>
  <c r="AA37" i="9"/>
  <c r="AA16" i="9" s="1"/>
  <c r="W37" i="9"/>
  <c r="S37" i="9"/>
  <c r="S16" i="9" s="1"/>
  <c r="G37" i="9"/>
  <c r="X39" i="5"/>
  <c r="H31" i="5"/>
  <c r="W25" i="9"/>
  <c r="AM25" i="9"/>
  <c r="BC25" i="9"/>
  <c r="DG25" i="9"/>
  <c r="DW25" i="9"/>
  <c r="EM25" i="9"/>
  <c r="J25" i="9"/>
  <c r="AP25" i="9"/>
  <c r="DR25" i="9"/>
  <c r="EX25" i="9"/>
  <c r="ER25" i="9"/>
  <c r="BD25" i="9"/>
  <c r="DP25" i="9"/>
  <c r="M25" i="9"/>
  <c r="AC25" i="9"/>
  <c r="AS25" i="9"/>
  <c r="BI25" i="9"/>
  <c r="CW25" i="9"/>
  <c r="DM25" i="9"/>
  <c r="EC25" i="9"/>
  <c r="ES25" i="9"/>
  <c r="V25" i="9"/>
  <c r="BB25" i="9"/>
  <c r="DF25" i="9"/>
  <c r="EL25" i="9"/>
  <c r="AR25" i="9"/>
  <c r="EJ25" i="9"/>
  <c r="AV25" i="9"/>
  <c r="EN25" i="9"/>
  <c r="AE30" i="9"/>
  <c r="AE10" i="9" s="1"/>
  <c r="AI30" i="9"/>
  <c r="AI10" i="9" s="1"/>
  <c r="AM30" i="9"/>
  <c r="AM10" i="9" s="1"/>
  <c r="AQ30" i="9"/>
  <c r="AQ10" i="9" s="1"/>
  <c r="AU30" i="9"/>
  <c r="AU10" i="9" s="1"/>
  <c r="AY30" i="9"/>
  <c r="AY10" i="9" s="1"/>
  <c r="BC30" i="9"/>
  <c r="BG30" i="9"/>
  <c r="BK30" i="9"/>
  <c r="BO30" i="9"/>
  <c r="BS30" i="9"/>
  <c r="BW30" i="9"/>
  <c r="BW10" i="9" s="1"/>
  <c r="CA30" i="9"/>
  <c r="CA10" i="9" s="1"/>
  <c r="CE30" i="9"/>
  <c r="CE10" i="9" s="1"/>
  <c r="CM30" i="9"/>
  <c r="CM10" i="9" s="1"/>
  <c r="CQ30" i="9"/>
  <c r="CQ10" i="9" s="1"/>
  <c r="CU30" i="9"/>
  <c r="CU10" i="9" s="1"/>
  <c r="CY30" i="9"/>
  <c r="CY10" i="9" s="1"/>
  <c r="DC30" i="9"/>
  <c r="DC10" i="9" s="1"/>
  <c r="DG30" i="9"/>
  <c r="DK30" i="9"/>
  <c r="DK10" i="9" s="1"/>
  <c r="DO30" i="9"/>
  <c r="DO10" i="9" s="1"/>
  <c r="DS30" i="9"/>
  <c r="DS10" i="9" s="1"/>
  <c r="DW30" i="9"/>
  <c r="EA30" i="9"/>
  <c r="EA10" i="9" s="1"/>
  <c r="EE30" i="9"/>
  <c r="EE10" i="9" s="1"/>
  <c r="EI30" i="9"/>
  <c r="EI10" i="9" s="1"/>
  <c r="EM30" i="9"/>
  <c r="EQ30" i="9"/>
  <c r="EQ10" i="9" s="1"/>
  <c r="EU30" i="9"/>
  <c r="EU10" i="9" s="1"/>
  <c r="EY30" i="9"/>
  <c r="EY10" i="9" s="1"/>
  <c r="I30" i="9"/>
  <c r="I10" i="9" s="1"/>
  <c r="M30" i="9"/>
  <c r="M10" i="9" s="1"/>
  <c r="Q30" i="9"/>
  <c r="Q10" i="9" s="1"/>
  <c r="U30" i="9"/>
  <c r="U10" i="9" s="1"/>
  <c r="Y30" i="9"/>
  <c r="Y10" i="9" s="1"/>
  <c r="AC30" i="9"/>
  <c r="AC10" i="9" s="1"/>
  <c r="AG30" i="9"/>
  <c r="AG10" i="9" s="1"/>
  <c r="AK30" i="9"/>
  <c r="AK10" i="9" s="1"/>
  <c r="AO30" i="9"/>
  <c r="AO10" i="9" s="1"/>
  <c r="AS30" i="9"/>
  <c r="AS10" i="9" s="1"/>
  <c r="AW30" i="9"/>
  <c r="AW10" i="9" s="1"/>
  <c r="BA30" i="9"/>
  <c r="BE30" i="9"/>
  <c r="BI30" i="9"/>
  <c r="BM30" i="9"/>
  <c r="BQ30" i="9"/>
  <c r="BU30" i="9"/>
  <c r="BY30" i="9"/>
  <c r="BY10" i="9" s="1"/>
  <c r="CC30" i="9"/>
  <c r="CC10" i="9" s="1"/>
  <c r="CG30" i="9"/>
  <c r="CG10" i="9" s="1"/>
  <c r="CK30" i="9"/>
  <c r="CK10" i="9" s="1"/>
  <c r="CO30" i="9"/>
  <c r="CO10" i="9" s="1"/>
  <c r="CS30" i="9"/>
  <c r="CS10" i="9" s="1"/>
  <c r="CW30" i="9"/>
  <c r="CW10" i="9" s="1"/>
  <c r="DA30" i="9"/>
  <c r="DA10" i="9" s="1"/>
  <c r="DE30" i="9"/>
  <c r="DE10" i="9" s="1"/>
  <c r="DI30" i="9"/>
  <c r="DI10" i="9" s="1"/>
  <c r="DM30" i="9"/>
  <c r="DM10" i="9" s="1"/>
  <c r="DQ30" i="9"/>
  <c r="DQ10" i="9" s="1"/>
  <c r="DU30" i="9"/>
  <c r="DU10" i="9" s="1"/>
  <c r="DY30" i="9"/>
  <c r="DY10" i="9" s="1"/>
  <c r="EC30" i="9"/>
  <c r="EC10" i="9" s="1"/>
  <c r="EG30" i="9"/>
  <c r="EG10" i="9" s="1"/>
  <c r="EK30" i="9"/>
  <c r="EK10" i="9" s="1"/>
  <c r="EO30" i="9"/>
  <c r="EO10" i="9" s="1"/>
  <c r="ES30" i="9"/>
  <c r="ES10" i="9" s="1"/>
  <c r="EW30" i="9"/>
  <c r="EW10" i="9" s="1"/>
  <c r="FA30" i="9"/>
  <c r="FA10" i="9" s="1"/>
  <c r="M30" i="5"/>
  <c r="J30" i="9"/>
  <c r="J10" i="9" s="1"/>
  <c r="N30" i="9"/>
  <c r="N10" i="9" s="1"/>
  <c r="R30" i="9"/>
  <c r="R10" i="9" s="1"/>
  <c r="V30" i="9"/>
  <c r="V10" i="9" s="1"/>
  <c r="Z30" i="9"/>
  <c r="Z10" i="9" s="1"/>
  <c r="AD30" i="9"/>
  <c r="AD10" i="9" s="1"/>
  <c r="AH30" i="9"/>
  <c r="AH10" i="9" s="1"/>
  <c r="AL30" i="9"/>
  <c r="AL10" i="9" s="1"/>
  <c r="AP30" i="9"/>
  <c r="AP10" i="9" s="1"/>
  <c r="AT30" i="9"/>
  <c r="AT10" i="9" s="1"/>
  <c r="AX30" i="9"/>
  <c r="AX10" i="9" s="1"/>
  <c r="BB30" i="9"/>
  <c r="BF30" i="9"/>
  <c r="BJ30" i="9"/>
  <c r="BN30" i="9"/>
  <c r="BR30" i="9"/>
  <c r="BV30" i="9"/>
  <c r="BZ30" i="9"/>
  <c r="BZ10" i="9" s="1"/>
  <c r="CD30" i="9"/>
  <c r="CD10" i="9" s="1"/>
  <c r="CH30" i="9"/>
  <c r="CH10" i="9" s="1"/>
  <c r="CL30" i="9"/>
  <c r="CL10" i="9" s="1"/>
  <c r="CP30" i="9"/>
  <c r="CP10" i="9" s="1"/>
  <c r="CT30" i="9"/>
  <c r="CT10" i="9" s="1"/>
  <c r="CX30" i="9"/>
  <c r="CX10" i="9" s="1"/>
  <c r="DB30" i="9"/>
  <c r="DB10" i="9" s="1"/>
  <c r="DF30" i="9"/>
  <c r="DF10" i="9" s="1"/>
  <c r="DJ30" i="9"/>
  <c r="DJ10" i="9" s="1"/>
  <c r="DN30" i="9"/>
  <c r="DN10" i="9" s="1"/>
  <c r="DR30" i="9"/>
  <c r="DR10" i="9" s="1"/>
  <c r="DV30" i="9"/>
  <c r="DV10" i="9" s="1"/>
  <c r="DZ30" i="9"/>
  <c r="DZ10" i="9" s="1"/>
  <c r="ED30" i="9"/>
  <c r="ED10" i="9" s="1"/>
  <c r="EH30" i="9"/>
  <c r="EH10" i="9" s="1"/>
  <c r="EL30" i="9"/>
  <c r="EL10" i="9" s="1"/>
  <c r="EP30" i="9"/>
  <c r="EP10" i="9" s="1"/>
  <c r="ET30" i="9"/>
  <c r="ET10" i="9" s="1"/>
  <c r="EX30" i="9"/>
  <c r="EX10" i="9" s="1"/>
  <c r="H30" i="9"/>
  <c r="H10" i="9" s="1"/>
  <c r="L30" i="9"/>
  <c r="L10" i="9" s="1"/>
  <c r="P30" i="9"/>
  <c r="P10" i="9" s="1"/>
  <c r="T30" i="9"/>
  <c r="T10" i="9" s="1"/>
  <c r="X30" i="9"/>
  <c r="X10" i="9" s="1"/>
  <c r="AB30" i="9"/>
  <c r="AB10" i="9" s="1"/>
  <c r="AF30" i="9"/>
  <c r="AF10" i="9" s="1"/>
  <c r="AJ30" i="9"/>
  <c r="AJ10" i="9" s="1"/>
  <c r="AN30" i="9"/>
  <c r="AN10" i="9" s="1"/>
  <c r="AR30" i="9"/>
  <c r="AR10" i="9" s="1"/>
  <c r="AV30" i="9"/>
  <c r="AV10" i="9" s="1"/>
  <c r="AZ30" i="9"/>
  <c r="BD30" i="9"/>
  <c r="BH30" i="9"/>
  <c r="BL30" i="9"/>
  <c r="BP30" i="9"/>
  <c r="BT30" i="9"/>
  <c r="BX30" i="9"/>
  <c r="BX10" i="9" s="1"/>
  <c r="CB30" i="9"/>
  <c r="CB10" i="9" s="1"/>
  <c r="CF30" i="9"/>
  <c r="CF10" i="9" s="1"/>
  <c r="CN30" i="9"/>
  <c r="CN10" i="9" s="1"/>
  <c r="CR30" i="9"/>
  <c r="CR10" i="9" s="1"/>
  <c r="CV30" i="9"/>
  <c r="CV10" i="9" s="1"/>
  <c r="CZ30" i="9"/>
  <c r="CZ10" i="9" s="1"/>
  <c r="DD30" i="9"/>
  <c r="DD10" i="9" s="1"/>
  <c r="DH30" i="9"/>
  <c r="DH10" i="9" s="1"/>
  <c r="DL30" i="9"/>
  <c r="DL10" i="9" s="1"/>
  <c r="DP30" i="9"/>
  <c r="DP10" i="9" s="1"/>
  <c r="DT30" i="9"/>
  <c r="DT10" i="9" s="1"/>
  <c r="DX30" i="9"/>
  <c r="DX10" i="9" s="1"/>
  <c r="EB30" i="9"/>
  <c r="EB10" i="9" s="1"/>
  <c r="EF30" i="9"/>
  <c r="EF10" i="9" s="1"/>
  <c r="EJ30" i="9"/>
  <c r="EJ10" i="9" s="1"/>
  <c r="EN30" i="9"/>
  <c r="EN10" i="9" s="1"/>
  <c r="ER30" i="9"/>
  <c r="ER10" i="9" s="1"/>
  <c r="EV30" i="9"/>
  <c r="EV10" i="9" s="1"/>
  <c r="EZ30" i="9"/>
  <c r="EZ10" i="9" s="1"/>
  <c r="G40" i="9"/>
  <c r="K40" i="9"/>
  <c r="O40" i="9"/>
  <c r="S40" i="9"/>
  <c r="W40" i="9"/>
  <c r="AA40" i="9"/>
  <c r="AE40" i="9"/>
  <c r="AI40" i="9"/>
  <c r="AM40" i="9"/>
  <c r="AQ40" i="9"/>
  <c r="AU40" i="9"/>
  <c r="AY40" i="9"/>
  <c r="BC40" i="9"/>
  <c r="BG40" i="9"/>
  <c r="BK40" i="9"/>
  <c r="BO40" i="9"/>
  <c r="BS40" i="9"/>
  <c r="BW40" i="9"/>
  <c r="CA40" i="9"/>
  <c r="CE40" i="9"/>
  <c r="CI40" i="9"/>
  <c r="CM40" i="9"/>
  <c r="CQ40" i="9"/>
  <c r="CU40" i="9"/>
  <c r="CY40" i="9"/>
  <c r="DC40" i="9"/>
  <c r="DG40" i="9"/>
  <c r="DK40" i="9"/>
  <c r="DO40" i="9"/>
  <c r="DS40" i="9"/>
  <c r="DW40" i="9"/>
  <c r="EA40" i="9"/>
  <c r="EE40" i="9"/>
  <c r="EI40" i="9"/>
  <c r="EM40" i="9"/>
  <c r="EQ40" i="9"/>
  <c r="EU40" i="9"/>
  <c r="EY40" i="9"/>
  <c r="I40" i="9"/>
  <c r="M40" i="9"/>
  <c r="Q40" i="9"/>
  <c r="U40" i="9"/>
  <c r="Y40" i="9"/>
  <c r="AC40" i="9"/>
  <c r="AG40" i="9"/>
  <c r="AK40" i="9"/>
  <c r="AO40" i="9"/>
  <c r="AS40" i="9"/>
  <c r="AW40" i="9"/>
  <c r="BA40" i="9"/>
  <c r="BE40" i="9"/>
  <c r="BI40" i="9"/>
  <c r="BM40" i="9"/>
  <c r="BQ40" i="9"/>
  <c r="BU40" i="9"/>
  <c r="BY40" i="9"/>
  <c r="CC40" i="9"/>
  <c r="CK40" i="9"/>
  <c r="CO40" i="9"/>
  <c r="CS40" i="9"/>
  <c r="CW40" i="9"/>
  <c r="DA40" i="9"/>
  <c r="DE40" i="9"/>
  <c r="DI40" i="9"/>
  <c r="DM40" i="9"/>
  <c r="DQ40" i="9"/>
  <c r="DU40" i="9"/>
  <c r="DY40" i="9"/>
  <c r="EC40" i="9"/>
  <c r="EG40" i="9"/>
  <c r="EK40" i="9"/>
  <c r="EO40" i="9"/>
  <c r="ES40" i="9"/>
  <c r="EW40" i="9"/>
  <c r="FA40" i="9"/>
  <c r="M40" i="5"/>
  <c r="J40" i="9"/>
  <c r="N40" i="9"/>
  <c r="R40" i="9"/>
  <c r="V40" i="9"/>
  <c r="Z40" i="9"/>
  <c r="AD40" i="9"/>
  <c r="AH40" i="9"/>
  <c r="AL40" i="9"/>
  <c r="AP40" i="9"/>
  <c r="AT40" i="9"/>
  <c r="AX40" i="9"/>
  <c r="BB40" i="9"/>
  <c r="BF40" i="9"/>
  <c r="BJ40" i="9"/>
  <c r="BN40" i="9"/>
  <c r="BR40" i="9"/>
  <c r="BV40" i="9"/>
  <c r="BZ40" i="9"/>
  <c r="CD40" i="9"/>
  <c r="CH40" i="9"/>
  <c r="CL40" i="9"/>
  <c r="CP40" i="9"/>
  <c r="CT40" i="9"/>
  <c r="CX40" i="9"/>
  <c r="DB40" i="9"/>
  <c r="DF40" i="9"/>
  <c r="DJ40" i="9"/>
  <c r="DN40" i="9"/>
  <c r="DR40" i="9"/>
  <c r="DV40" i="9"/>
  <c r="DZ40" i="9"/>
  <c r="ED40" i="9"/>
  <c r="EH40" i="9"/>
  <c r="EL40" i="9"/>
  <c r="EP40" i="9"/>
  <c r="ET40" i="9"/>
  <c r="EX40" i="9"/>
  <c r="H40" i="9"/>
  <c r="L40" i="9"/>
  <c r="P40" i="9"/>
  <c r="T40" i="9"/>
  <c r="X40" i="9"/>
  <c r="AB40" i="9"/>
  <c r="AF40" i="9"/>
  <c r="AJ40" i="9"/>
  <c r="AN40" i="9"/>
  <c r="AR40" i="9"/>
  <c r="AV40" i="9"/>
  <c r="AZ40" i="9"/>
  <c r="BD40" i="9"/>
  <c r="BH40" i="9"/>
  <c r="BL40" i="9"/>
  <c r="BP40" i="9"/>
  <c r="BT40" i="9"/>
  <c r="BX40" i="9"/>
  <c r="CB40" i="9"/>
  <c r="CJ40" i="9"/>
  <c r="CN40" i="9"/>
  <c r="CR40" i="9"/>
  <c r="CV40" i="9"/>
  <c r="CZ40" i="9"/>
  <c r="DD40" i="9"/>
  <c r="DH40" i="9"/>
  <c r="DL40" i="9"/>
  <c r="DP40" i="9"/>
  <c r="DT40" i="9"/>
  <c r="DX40" i="9"/>
  <c r="EB40" i="9"/>
  <c r="EF40" i="9"/>
  <c r="EJ40" i="9"/>
  <c r="EN40" i="9"/>
  <c r="ER40" i="9"/>
  <c r="EV40" i="9"/>
  <c r="EZ40" i="9"/>
  <c r="G44" i="9"/>
  <c r="K44" i="9"/>
  <c r="O44" i="9"/>
  <c r="S44" i="9"/>
  <c r="W44" i="9"/>
  <c r="AA44" i="9"/>
  <c r="AE44" i="9"/>
  <c r="AI44" i="9"/>
  <c r="AM44" i="9"/>
  <c r="AQ44" i="9"/>
  <c r="AU44" i="9"/>
  <c r="AY44" i="9"/>
  <c r="BC44" i="9"/>
  <c r="BG44" i="9"/>
  <c r="BK44" i="9"/>
  <c r="BO44" i="9"/>
  <c r="BW44" i="9"/>
  <c r="CA44" i="9"/>
  <c r="CE44" i="9"/>
  <c r="CI44" i="9"/>
  <c r="CM44" i="9"/>
  <c r="CQ44" i="9"/>
  <c r="CU44" i="9"/>
  <c r="CY44" i="9"/>
  <c r="DC44" i="9"/>
  <c r="DG44" i="9"/>
  <c r="DK44" i="9"/>
  <c r="DO44" i="9"/>
  <c r="DS44" i="9"/>
  <c r="DW44" i="9"/>
  <c r="EA44" i="9"/>
  <c r="EE44" i="9"/>
  <c r="EI44" i="9"/>
  <c r="EM44" i="9"/>
  <c r="EQ44" i="9"/>
  <c r="EU44" i="9"/>
  <c r="EY44" i="9"/>
  <c r="I44" i="9"/>
  <c r="M44" i="9"/>
  <c r="Q44" i="9"/>
  <c r="U44" i="9"/>
  <c r="Y44" i="9"/>
  <c r="AC44" i="9"/>
  <c r="AG44" i="9"/>
  <c r="AK44" i="9"/>
  <c r="AO44" i="9"/>
  <c r="AS44" i="9"/>
  <c r="AW44" i="9"/>
  <c r="BA44" i="9"/>
  <c r="BE44" i="9"/>
  <c r="BI44" i="9"/>
  <c r="BM44" i="9"/>
  <c r="BQ44" i="9"/>
  <c r="BU44" i="9"/>
  <c r="BY44" i="9"/>
  <c r="CC44" i="9"/>
  <c r="CG44" i="9"/>
  <c r="CK44" i="9"/>
  <c r="CO44" i="9"/>
  <c r="CS44" i="9"/>
  <c r="CW44" i="9"/>
  <c r="DA44" i="9"/>
  <c r="DE44" i="9"/>
  <c r="DI44" i="9"/>
  <c r="DM44" i="9"/>
  <c r="DQ44" i="9"/>
  <c r="DU44" i="9"/>
  <c r="DY44" i="9"/>
  <c r="EC44" i="9"/>
  <c r="EG44" i="9"/>
  <c r="EK44" i="9"/>
  <c r="EO44" i="9"/>
  <c r="ES44" i="9"/>
  <c r="EW44" i="9"/>
  <c r="FA44" i="9"/>
  <c r="M44" i="5"/>
  <c r="J44" i="9"/>
  <c r="N44" i="9"/>
  <c r="R44" i="9"/>
  <c r="V44" i="9"/>
  <c r="Z44" i="9"/>
  <c r="AD44" i="9"/>
  <c r="AH44" i="9"/>
  <c r="AL44" i="9"/>
  <c r="AP44" i="9"/>
  <c r="AT44" i="9"/>
  <c r="AX44" i="9"/>
  <c r="BB44" i="9"/>
  <c r="BF44" i="9"/>
  <c r="BJ44" i="9"/>
  <c r="BN44" i="9"/>
  <c r="BV44" i="9"/>
  <c r="BZ44" i="9"/>
  <c r="CD44" i="9"/>
  <c r="CH44" i="9"/>
  <c r="CL44" i="9"/>
  <c r="CP44" i="9"/>
  <c r="CT44" i="9"/>
  <c r="CX44" i="9"/>
  <c r="DB44" i="9"/>
  <c r="DF44" i="9"/>
  <c r="DJ44" i="9"/>
  <c r="DN44" i="9"/>
  <c r="DR44" i="9"/>
  <c r="DV44" i="9"/>
  <c r="DZ44" i="9"/>
  <c r="ED44" i="9"/>
  <c r="EH44" i="9"/>
  <c r="EL44" i="9"/>
  <c r="EP44" i="9"/>
  <c r="ET44" i="9"/>
  <c r="EX44" i="9"/>
  <c r="H44" i="9"/>
  <c r="L44" i="9"/>
  <c r="P44" i="9"/>
  <c r="T44" i="9"/>
  <c r="X44" i="9"/>
  <c r="AB44" i="9"/>
  <c r="AF44" i="9"/>
  <c r="AJ44" i="9"/>
  <c r="AN44" i="9"/>
  <c r="AR44" i="9"/>
  <c r="AV44" i="9"/>
  <c r="AZ44" i="9"/>
  <c r="BD44" i="9"/>
  <c r="BH44" i="9"/>
  <c r="BL44" i="9"/>
  <c r="BP44" i="9"/>
  <c r="BT44" i="9"/>
  <c r="BX44" i="9"/>
  <c r="CB44" i="9"/>
  <c r="CF44" i="9"/>
  <c r="CJ44" i="9"/>
  <c r="CN44" i="9"/>
  <c r="CR44" i="9"/>
  <c r="CV44" i="9"/>
  <c r="CZ44" i="9"/>
  <c r="DD44" i="9"/>
  <c r="DH44" i="9"/>
  <c r="DL44" i="9"/>
  <c r="DP44" i="9"/>
  <c r="DT44" i="9"/>
  <c r="DX44" i="9"/>
  <c r="EB44" i="9"/>
  <c r="EF44" i="9"/>
  <c r="EJ44" i="9"/>
  <c r="EN44" i="9"/>
  <c r="ER44" i="9"/>
  <c r="EV44" i="9"/>
  <c r="EZ44" i="9"/>
  <c r="M32" i="5"/>
  <c r="F10" i="5"/>
  <c r="L35" i="5"/>
  <c r="P35" i="5"/>
  <c r="AX35" i="16"/>
  <c r="H27" i="5"/>
  <c r="K40" i="5"/>
  <c r="AX40" i="16"/>
  <c r="K42" i="5"/>
  <c r="AX42" i="16"/>
  <c r="AB41" i="5"/>
  <c r="AB43" i="5"/>
  <c r="BF10" i="16"/>
  <c r="BQ10" i="16"/>
  <c r="BI10" i="16"/>
  <c r="BA10" i="16"/>
  <c r="BJ10" i="16"/>
  <c r="BK10" i="16"/>
  <c r="BC10" i="16"/>
  <c r="BL10" i="16"/>
  <c r="BH10" i="16"/>
  <c r="BD8" i="16"/>
  <c r="DN27" i="16"/>
  <c r="BI8" i="16"/>
  <c r="DS27" i="16"/>
  <c r="DS8" i="16" s="1"/>
  <c r="BK8" i="16"/>
  <c r="DU27" i="16"/>
  <c r="DU8" i="16" s="1"/>
  <c r="BH8" i="16"/>
  <c r="DR27" i="16"/>
  <c r="DR8" i="16" s="1"/>
  <c r="DZ27" i="16"/>
  <c r="DZ8" i="16" s="1"/>
  <c r="BP8" i="16"/>
  <c r="BR8" i="16"/>
  <c r="EB27" i="16"/>
  <c r="EB8" i="16" s="1"/>
  <c r="BC8" i="16"/>
  <c r="DM27" i="16"/>
  <c r="BG8" i="16"/>
  <c r="DQ27" i="16"/>
  <c r="DQ8" i="16" s="1"/>
  <c r="BF8" i="16"/>
  <c r="DP27" i="16"/>
  <c r="DP8" i="16" s="1"/>
  <c r="AY8" i="16"/>
  <c r="DI27" i="16"/>
  <c r="EA27" i="16"/>
  <c r="EA8" i="16" s="1"/>
  <c r="BQ8" i="16"/>
  <c r="AZ8" i="16"/>
  <c r="DJ27" i="16"/>
  <c r="DO27" i="16"/>
  <c r="DO8" i="16" s="1"/>
  <c r="BE8" i="16"/>
  <c r="DI25" i="16"/>
  <c r="AY7" i="16"/>
  <c r="DX25" i="16"/>
  <c r="DX7" i="16" s="1"/>
  <c r="BN7" i="16"/>
  <c r="DP25" i="16"/>
  <c r="DP7" i="16" s="1"/>
  <c r="BF7" i="16"/>
  <c r="DV25" i="16"/>
  <c r="DV7" i="16" s="1"/>
  <c r="BL7" i="16"/>
  <c r="DN25" i="16"/>
  <c r="BD7" i="16"/>
  <c r="DU25" i="16"/>
  <c r="DU7" i="16" s="1"/>
  <c r="BK7" i="16"/>
  <c r="DM25" i="16"/>
  <c r="BC7" i="16"/>
  <c r="DW25" i="16"/>
  <c r="DW7" i="16" s="1"/>
  <c r="BM7" i="16"/>
  <c r="DO25" i="16"/>
  <c r="DO7" i="16" s="1"/>
  <c r="BE7" i="16"/>
  <c r="BQ6" i="16"/>
  <c r="EA23" i="16"/>
  <c r="DW23" i="16"/>
  <c r="BM6" i="16"/>
  <c r="BB6" i="16"/>
  <c r="DL23" i="16"/>
  <c r="BF6" i="16"/>
  <c r="DP23" i="16"/>
  <c r="BH6" i="16"/>
  <c r="DR23" i="16"/>
  <c r="BL6" i="16"/>
  <c r="DV23" i="16"/>
  <c r="BN6" i="16"/>
  <c r="DX23" i="16"/>
  <c r="BR6" i="16"/>
  <c r="EB23" i="16"/>
  <c r="DZ23" i="16"/>
  <c r="BP6" i="16"/>
  <c r="K30" i="9"/>
  <c r="S30" i="9"/>
  <c r="AA30" i="9"/>
  <c r="AA10" i="9" s="1"/>
  <c r="O34" i="9"/>
  <c r="W34" i="9"/>
  <c r="AE34" i="9"/>
  <c r="AM34" i="9"/>
  <c r="AU34" i="9"/>
  <c r="BC34" i="9"/>
  <c r="BK34" i="9"/>
  <c r="BS34" i="9"/>
  <c r="CA34" i="9"/>
  <c r="CI34" i="9"/>
  <c r="CQ34" i="9"/>
  <c r="CY34" i="9"/>
  <c r="DG34" i="9"/>
  <c r="DO34" i="9"/>
  <c r="DW34" i="9"/>
  <c r="EE34" i="9"/>
  <c r="EM34" i="9"/>
  <c r="EU34" i="9"/>
  <c r="G34" i="9"/>
  <c r="H32" i="5"/>
  <c r="AJ35" i="5"/>
  <c r="AM35" i="5"/>
  <c r="W44" i="5"/>
  <c r="AB44" i="5" s="1"/>
  <c r="W40" i="5"/>
  <c r="AB40" i="5" s="1"/>
  <c r="AM40" i="5"/>
  <c r="CU16" i="9"/>
  <c r="X41" i="5"/>
  <c r="M37" i="5"/>
  <c r="EZ37" i="9"/>
  <c r="EV37" i="9"/>
  <c r="ER37" i="9"/>
  <c r="EN37" i="9"/>
  <c r="EJ37" i="9"/>
  <c r="EF37" i="9"/>
  <c r="EB37" i="9"/>
  <c r="DX37" i="9"/>
  <c r="DR37" i="9"/>
  <c r="DJ37" i="9"/>
  <c r="DB37" i="9"/>
  <c r="DB16" i="9" s="1"/>
  <c r="CT37" i="9"/>
  <c r="CT13" i="9" s="1"/>
  <c r="CL37" i="9"/>
  <c r="CD37" i="9"/>
  <c r="CD16" i="9" s="1"/>
  <c r="BV37" i="9"/>
  <c r="BV16" i="9" s="1"/>
  <c r="BN37" i="9"/>
  <c r="BF37" i="9"/>
  <c r="BF16" i="9" s="1"/>
  <c r="AX37" i="9"/>
  <c r="AP37" i="9"/>
  <c r="AH37" i="9"/>
  <c r="Z37" i="9"/>
  <c r="Z16" i="9" s="1"/>
  <c r="R37" i="9"/>
  <c r="FA37" i="9"/>
  <c r="EW37" i="9"/>
  <c r="ES37" i="9"/>
  <c r="EO37" i="9"/>
  <c r="EK37" i="9"/>
  <c r="EG37" i="9"/>
  <c r="EC37" i="9"/>
  <c r="DY37" i="9"/>
  <c r="DT37" i="9"/>
  <c r="DL37" i="9"/>
  <c r="DD37" i="9"/>
  <c r="CV37" i="9"/>
  <c r="CN37" i="9"/>
  <c r="CF37" i="9"/>
  <c r="BX37" i="9"/>
  <c r="BP37" i="9"/>
  <c r="BH37" i="9"/>
  <c r="AZ37" i="9"/>
  <c r="AR37" i="9"/>
  <c r="AJ37" i="9"/>
  <c r="AB37" i="9"/>
  <c r="T37" i="9"/>
  <c r="DU37" i="9"/>
  <c r="DQ37" i="9"/>
  <c r="DM37" i="9"/>
  <c r="DI37" i="9"/>
  <c r="DE37" i="9"/>
  <c r="DA37" i="9"/>
  <c r="CW37" i="9"/>
  <c r="CS37" i="9"/>
  <c r="CO37" i="9"/>
  <c r="CK37" i="9"/>
  <c r="CG37" i="9"/>
  <c r="CC37" i="9"/>
  <c r="BY37" i="9"/>
  <c r="BU37" i="9"/>
  <c r="BQ37" i="9"/>
  <c r="BM37" i="9"/>
  <c r="BI37" i="9"/>
  <c r="BE37" i="9"/>
  <c r="BA37" i="9"/>
  <c r="AW37" i="9"/>
  <c r="AS37" i="9"/>
  <c r="AO37" i="9"/>
  <c r="AK37" i="9"/>
  <c r="AG37" i="9"/>
  <c r="AC37" i="9"/>
  <c r="Y37" i="9"/>
  <c r="U37" i="9"/>
  <c r="Q37" i="9"/>
  <c r="X43" i="5"/>
  <c r="W27" i="5"/>
  <c r="O25" i="9"/>
  <c r="AE25" i="9"/>
  <c r="AU25" i="9"/>
  <c r="AU7" i="9" s="1"/>
  <c r="BK25" i="9"/>
  <c r="CY25" i="9"/>
  <c r="DO25" i="9"/>
  <c r="EE25" i="9"/>
  <c r="EU25" i="9"/>
  <c r="Z25" i="9"/>
  <c r="BF25" i="9"/>
  <c r="DB25" i="9"/>
  <c r="EH25" i="9"/>
  <c r="AJ25" i="9"/>
  <c r="DL25" i="9"/>
  <c r="X25" i="9"/>
  <c r="CZ25" i="9"/>
  <c r="EV25" i="9"/>
  <c r="U25" i="9"/>
  <c r="AK25" i="9"/>
  <c r="BA25" i="9"/>
  <c r="DE25" i="9"/>
  <c r="DE7" i="9" s="1"/>
  <c r="DU25" i="9"/>
  <c r="EK25" i="9"/>
  <c r="FA25" i="9"/>
  <c r="AL25" i="9"/>
  <c r="DV25" i="9"/>
  <c r="L25" i="9"/>
  <c r="DD25" i="9"/>
  <c r="P25" i="9"/>
  <c r="DH25" i="9"/>
  <c r="DH7" i="9" s="1"/>
  <c r="G25" i="9"/>
  <c r="CN24" i="16" l="1"/>
  <c r="DB24" i="16"/>
  <c r="DA24" i="16"/>
  <c r="CY24" i="16"/>
  <c r="CU24" i="16"/>
  <c r="DE24" i="16"/>
  <c r="CR24" i="16"/>
  <c r="CZ24" i="16"/>
  <c r="CW42" i="16"/>
  <c r="CP40" i="16"/>
  <c r="CQ24" i="16"/>
  <c r="BU14" i="9"/>
  <c r="V14" i="9"/>
  <c r="CP39" i="16"/>
  <c r="Y14" i="9"/>
  <c r="BR14" i="9"/>
  <c r="BA6" i="16"/>
  <c r="CG14" i="9"/>
  <c r="AK14" i="9"/>
  <c r="T17" i="5"/>
  <c r="DF38" i="16"/>
  <c r="DW6" i="16"/>
  <c r="AV8" i="9"/>
  <c r="DP14" i="16"/>
  <c r="CW40" i="16"/>
  <c r="DE38" i="16"/>
  <c r="BD8" i="9"/>
  <c r="EQ15" i="9"/>
  <c r="DM14" i="9"/>
  <c r="BI14" i="9"/>
  <c r="AY6" i="16"/>
  <c r="DR14" i="16"/>
  <c r="DT6" i="16"/>
  <c r="DY14" i="16"/>
  <c r="DP6" i="16"/>
  <c r="DO14" i="16"/>
  <c r="DU14" i="16"/>
  <c r="DF37" i="16"/>
  <c r="EA15" i="16"/>
  <c r="DU15" i="16"/>
  <c r="DY15" i="16"/>
  <c r="BG16" i="16"/>
  <c r="BO16" i="16"/>
  <c r="DT15" i="16"/>
  <c r="DW15" i="16"/>
  <c r="BN16" i="16"/>
  <c r="BC16" i="16"/>
  <c r="BQ16" i="16"/>
  <c r="AZ16" i="16"/>
  <c r="BM16" i="16"/>
  <c r="BP16" i="16"/>
  <c r="DX15" i="16"/>
  <c r="BF16" i="16"/>
  <c r="BK15" i="16"/>
  <c r="BD16" i="16"/>
  <c r="BP15" i="16"/>
  <c r="DV15" i="16"/>
  <c r="CS42" i="16"/>
  <c r="BH16" i="16"/>
  <c r="BE16" i="16"/>
  <c r="DS15" i="16"/>
  <c r="DP15" i="16"/>
  <c r="BB16" i="16"/>
  <c r="BA16" i="16"/>
  <c r="CX38" i="16"/>
  <c r="BJ16" i="16"/>
  <c r="BL16" i="16"/>
  <c r="AY16" i="16"/>
  <c r="BI16" i="16"/>
  <c r="CZ40" i="16"/>
  <c r="CO39" i="16"/>
  <c r="BK16" i="16"/>
  <c r="DO15" i="16"/>
  <c r="DR15" i="16"/>
  <c r="DQ15" i="16"/>
  <c r="EB15" i="16"/>
  <c r="CV38" i="16"/>
  <c r="CT38" i="16"/>
  <c r="Q17" i="5"/>
  <c r="DA38" i="16"/>
  <c r="CR38" i="16"/>
  <c r="BR16" i="16"/>
  <c r="CN39" i="16"/>
  <c r="CY39" i="16"/>
  <c r="H14" i="5"/>
  <c r="K34" i="5" s="1"/>
  <c r="CR39" i="16"/>
  <c r="DB39" i="16"/>
  <c r="AJ36" i="5"/>
  <c r="L25" i="5"/>
  <c r="R17" i="5"/>
  <c r="U17" i="5"/>
  <c r="V17" i="5"/>
  <c r="AX25" i="16"/>
  <c r="DA25" i="16" s="1"/>
  <c r="DH14" i="9"/>
  <c r="P25" i="5"/>
  <c r="DB11" i="9"/>
  <c r="J14" i="9"/>
  <c r="AH15" i="9"/>
  <c r="CD15" i="9"/>
  <c r="AJ25" i="5"/>
  <c r="N14" i="9"/>
  <c r="CS13" i="9"/>
  <c r="CQ13" i="9"/>
  <c r="AO7" i="9"/>
  <c r="CU7" i="9"/>
  <c r="CC15" i="9"/>
  <c r="DY15" i="9"/>
  <c r="AL9" i="5"/>
  <c r="CB7" i="9"/>
  <c r="AB26" i="5"/>
  <c r="AG15" i="9"/>
  <c r="N35" i="5"/>
  <c r="AX36" i="16"/>
  <c r="DB36" i="16" s="1"/>
  <c r="M16" i="9"/>
  <c r="CR13" i="9"/>
  <c r="AS14" i="9"/>
  <c r="R15" i="9"/>
  <c r="BN15" i="9"/>
  <c r="H15" i="5"/>
  <c r="K16" i="9"/>
  <c r="AM34" i="5"/>
  <c r="AJ23" i="5"/>
  <c r="AX34" i="16"/>
  <c r="DG34" i="16" s="1"/>
  <c r="CC14" i="9"/>
  <c r="K29" i="5"/>
  <c r="EZ14" i="9"/>
  <c r="EB14" i="9"/>
  <c r="I14" i="9"/>
  <c r="AA7" i="9"/>
  <c r="AL16" i="5"/>
  <c r="ES15" i="9"/>
  <c r="H6" i="5"/>
  <c r="L6" i="5" s="1"/>
  <c r="DB7" i="9"/>
  <c r="CZ13" i="9"/>
  <c r="CX13" i="9"/>
  <c r="P36" i="5"/>
  <c r="EF14" i="9"/>
  <c r="BN14" i="9"/>
  <c r="I7" i="9"/>
  <c r="AZ7" i="9"/>
  <c r="BG7" i="9"/>
  <c r="DE15" i="9"/>
  <c r="EC15" i="9"/>
  <c r="EO15" i="9"/>
  <c r="FA15" i="9"/>
  <c r="CT15" i="9"/>
  <c r="ED15" i="9"/>
  <c r="O16" i="9"/>
  <c r="CV14" i="9"/>
  <c r="AI9" i="5"/>
  <c r="AJ34" i="5"/>
  <c r="P34" i="5"/>
  <c r="BM12" i="16"/>
  <c r="L23" i="5"/>
  <c r="AX23" i="16"/>
  <c r="CW23" i="16" s="1"/>
  <c r="CM7" i="9"/>
  <c r="CE7" i="9"/>
  <c r="AM23" i="5"/>
  <c r="DQ14" i="9"/>
  <c r="Y13" i="9"/>
  <c r="AW13" i="9"/>
  <c r="BU13" i="9"/>
  <c r="BV14" i="9"/>
  <c r="AX14" i="9"/>
  <c r="AL14" i="9"/>
  <c r="Z14" i="9"/>
  <c r="FA14" i="9"/>
  <c r="EO14" i="9"/>
  <c r="EC14" i="9"/>
  <c r="EA6" i="16"/>
  <c r="DF7" i="9"/>
  <c r="BD7" i="9"/>
  <c r="DA11" i="9"/>
  <c r="BL7" i="9"/>
  <c r="DQ7" i="9"/>
  <c r="CW30" i="16"/>
  <c r="EH7" i="9"/>
  <c r="M7" i="9"/>
  <c r="AP7" i="9"/>
  <c r="ED7" i="9"/>
  <c r="DI7" i="9"/>
  <c r="R7" i="9"/>
  <c r="CY25" i="16"/>
  <c r="DD11" i="9"/>
  <c r="DE11" i="9"/>
  <c r="T7" i="9"/>
  <c r="DH11" i="9"/>
  <c r="CD6" i="9"/>
  <c r="DX8" i="9"/>
  <c r="CX8" i="9"/>
  <c r="CN8" i="9"/>
  <c r="DL8" i="9"/>
  <c r="T8" i="9"/>
  <c r="EH8" i="9"/>
  <c r="CL8" i="9"/>
  <c r="AP8" i="9"/>
  <c r="J8" i="9"/>
  <c r="L26" i="5"/>
  <c r="AC14" i="9"/>
  <c r="AO14" i="9"/>
  <c r="BM14" i="9"/>
  <c r="BY14" i="9"/>
  <c r="X31" i="5"/>
  <c r="Y31" i="5" s="1"/>
  <c r="AG13" i="9"/>
  <c r="BE13" i="9"/>
  <c r="CC13" i="9"/>
  <c r="DA13" i="9"/>
  <c r="ER14" i="9"/>
  <c r="CR11" i="9"/>
  <c r="CF14" i="9"/>
  <c r="CX11" i="9"/>
  <c r="CL14" i="9"/>
  <c r="BZ14" i="9"/>
  <c r="BB14" i="9"/>
  <c r="AP14" i="9"/>
  <c r="AD14" i="9"/>
  <c r="R14" i="9"/>
  <c r="DX14" i="16"/>
  <c r="EB6" i="16"/>
  <c r="BP14" i="9"/>
  <c r="AR14" i="9"/>
  <c r="T14" i="9"/>
  <c r="EP14" i="9"/>
  <c r="DR14" i="9"/>
  <c r="CT14" i="9"/>
  <c r="DT14" i="9"/>
  <c r="ES14" i="9"/>
  <c r="EG14" i="9"/>
  <c r="DU14" i="9"/>
  <c r="DI14" i="9"/>
  <c r="M14" i="9"/>
  <c r="AW15" i="9"/>
  <c r="CS15" i="9"/>
  <c r="EB14" i="16"/>
  <c r="EA14" i="16"/>
  <c r="DQ14" i="16"/>
  <c r="DV14" i="16"/>
  <c r="AB13" i="9"/>
  <c r="BX13" i="9"/>
  <c r="DT13" i="9"/>
  <c r="ES13" i="9"/>
  <c r="EN13" i="9"/>
  <c r="DE14" i="9"/>
  <c r="EH13" i="9"/>
  <c r="EJ14" i="9"/>
  <c r="DX14" i="9"/>
  <c r="CZ14" i="9"/>
  <c r="CK14" i="9"/>
  <c r="BA14" i="9"/>
  <c r="Q14" i="9"/>
  <c r="U14" i="9"/>
  <c r="BE14" i="9"/>
  <c r="BQ14" i="9"/>
  <c r="EN14" i="9"/>
  <c r="DS14" i="16"/>
  <c r="BJ14" i="9"/>
  <c r="CH14" i="9"/>
  <c r="AE13" i="9"/>
  <c r="BC13" i="9"/>
  <c r="CA13" i="9"/>
  <c r="CY13" i="9"/>
  <c r="H13" i="9"/>
  <c r="I13" i="9"/>
  <c r="DC29" i="16"/>
  <c r="X7" i="9"/>
  <c r="DR6" i="16"/>
  <c r="EX7" i="9"/>
  <c r="DG7" i="9"/>
  <c r="DQ6" i="16"/>
  <c r="CT7" i="9"/>
  <c r="DD7" i="9"/>
  <c r="EE7" i="9"/>
  <c r="O7" i="9"/>
  <c r="DX7" i="9"/>
  <c r="DZ6" i="16"/>
  <c r="DO6" i="16"/>
  <c r="DX6" i="16"/>
  <c r="DV6" i="16"/>
  <c r="DU6" i="16"/>
  <c r="DS6" i="16"/>
  <c r="DY6" i="16"/>
  <c r="DP33" i="16"/>
  <c r="DP13" i="16" s="1"/>
  <c r="DZ33" i="16"/>
  <c r="DZ13" i="16" s="1"/>
  <c r="DY33" i="16"/>
  <c r="DY13" i="16" s="1"/>
  <c r="DR29" i="16"/>
  <c r="DR9" i="16" s="1"/>
  <c r="BB9" i="16"/>
  <c r="BH13" i="9"/>
  <c r="DD13" i="9"/>
  <c r="EK13" i="9"/>
  <c r="DY14" i="9"/>
  <c r="EV14" i="9"/>
  <c r="CX7" i="9"/>
  <c r="EO7" i="9"/>
  <c r="EQ7" i="9"/>
  <c r="BM15" i="9"/>
  <c r="DI15" i="9"/>
  <c r="G7" i="9"/>
  <c r="DU7" i="9"/>
  <c r="DJ13" i="9"/>
  <c r="AG14" i="9"/>
  <c r="DA14" i="9"/>
  <c r="O15" i="9"/>
  <c r="W15" i="5"/>
  <c r="CY11" i="9"/>
  <c r="DR33" i="16"/>
  <c r="DR13" i="16" s="1"/>
  <c r="BF9" i="16"/>
  <c r="BF12" i="16"/>
  <c r="AV7" i="9"/>
  <c r="V7" i="9"/>
  <c r="AS7" i="9"/>
  <c r="J6" i="9"/>
  <c r="AM13" i="9"/>
  <c r="BK13" i="9"/>
  <c r="CI13" i="9"/>
  <c r="DG13" i="9"/>
  <c r="DK11" i="9"/>
  <c r="DP14" i="9"/>
  <c r="CO14" i="9"/>
  <c r="AT7" i="9"/>
  <c r="Y7" i="9"/>
  <c r="EA7" i="9"/>
  <c r="BF12" i="9"/>
  <c r="DB12" i="9"/>
  <c r="EB15" i="9"/>
  <c r="EZ15" i="9"/>
  <c r="ET15" i="9"/>
  <c r="X32" i="5"/>
  <c r="Y32" i="5" s="1"/>
  <c r="Z32" i="5" s="1"/>
  <c r="AE32" i="5" s="1"/>
  <c r="BB13" i="16"/>
  <c r="J16" i="9"/>
  <c r="BP12" i="16"/>
  <c r="BQ14" i="16"/>
  <c r="BM13" i="16"/>
  <c r="BB14" i="16"/>
  <c r="BM14" i="16"/>
  <c r="BQ13" i="16"/>
  <c r="BF11" i="16"/>
  <c r="AY9" i="16"/>
  <c r="BL13" i="16"/>
  <c r="DN33" i="16"/>
  <c r="BK9" i="16"/>
  <c r="BE13" i="16"/>
  <c r="BC13" i="16"/>
  <c r="BG14" i="16"/>
  <c r="BG13" i="16"/>
  <c r="BN13" i="16"/>
  <c r="BL14" i="16"/>
  <c r="DS33" i="16"/>
  <c r="DS13" i="16" s="1"/>
  <c r="DK29" i="16"/>
  <c r="BR14" i="16"/>
  <c r="CX37" i="16"/>
  <c r="CV30" i="16"/>
  <c r="AY13" i="16"/>
  <c r="CS36" i="16"/>
  <c r="N36" i="5"/>
  <c r="AZ12" i="16"/>
  <c r="BR13" i="16"/>
  <c r="DH37" i="16"/>
  <c r="L36" i="5"/>
  <c r="BR11" i="16"/>
  <c r="H7" i="5"/>
  <c r="K37" i="5"/>
  <c r="CO30" i="16"/>
  <c r="AB36" i="5"/>
  <c r="BJ12" i="16"/>
  <c r="AX26" i="16"/>
  <c r="DB26" i="16" s="1"/>
  <c r="DU33" i="16"/>
  <c r="DU13" i="16" s="1"/>
  <c r="DM31" i="16"/>
  <c r="BJ13" i="16"/>
  <c r="DK33" i="16"/>
  <c r="BG9" i="16"/>
  <c r="DZ35" i="16"/>
  <c r="DZ15" i="16" s="1"/>
  <c r="AZ13" i="16"/>
  <c r="DU16" i="9"/>
  <c r="BY16" i="9"/>
  <c r="AC16" i="9"/>
  <c r="DZ6" i="9"/>
  <c r="AH6" i="9"/>
  <c r="W16" i="9"/>
  <c r="AU16" i="9"/>
  <c r="BS16" i="9"/>
  <c r="CQ16" i="9"/>
  <c r="DO16" i="9"/>
  <c r="EM16" i="9"/>
  <c r="DI6" i="9"/>
  <c r="AC6" i="9"/>
  <c r="G6" i="9"/>
  <c r="K6" i="9"/>
  <c r="DR16" i="9"/>
  <c r="AX16" i="9"/>
  <c r="ET16" i="9"/>
  <c r="CX16" i="9"/>
  <c r="BZ16" i="9"/>
  <c r="AD16" i="9"/>
  <c r="AE15" i="9"/>
  <c r="CA15" i="9"/>
  <c r="DW15" i="9"/>
  <c r="EN15" i="9"/>
  <c r="DJ6" i="9"/>
  <c r="BN6" i="9"/>
  <c r="R6" i="9"/>
  <c r="AM16" i="9"/>
  <c r="CI16" i="9"/>
  <c r="DG16" i="9"/>
  <c r="EO6" i="9"/>
  <c r="CW14" i="9"/>
  <c r="H6" i="9"/>
  <c r="L6" i="9"/>
  <c r="S6" i="9"/>
  <c r="EX16" i="9"/>
  <c r="AH16" i="9"/>
  <c r="ED16" i="9"/>
  <c r="DF16" i="9"/>
  <c r="CH16" i="9"/>
  <c r="BJ16" i="9"/>
  <c r="AU15" i="9"/>
  <c r="CQ15" i="9"/>
  <c r="EM15" i="9"/>
  <c r="CZ15" i="9"/>
  <c r="EP15" i="9"/>
  <c r="AJ26" i="5"/>
  <c r="CT16" i="9"/>
  <c r="FA16" i="9"/>
  <c r="EO16" i="9"/>
  <c r="DE16" i="9"/>
  <c r="BI16" i="9"/>
  <c r="Y15" i="9"/>
  <c r="G16" i="9"/>
  <c r="BC16" i="9"/>
  <c r="CA16" i="9"/>
  <c r="DW16" i="9"/>
  <c r="EU16" i="9"/>
  <c r="DY6" i="9"/>
  <c r="I6" i="9"/>
  <c r="EH16" i="9"/>
  <c r="DJ16" i="9"/>
  <c r="CL16" i="9"/>
  <c r="BN16" i="9"/>
  <c r="AP16" i="9"/>
  <c r="R16" i="9"/>
  <c r="EL16" i="9"/>
  <c r="DN16" i="9"/>
  <c r="CP16" i="9"/>
  <c r="BR16" i="9"/>
  <c r="AT16" i="9"/>
  <c r="V16" i="9"/>
  <c r="AM15" i="9"/>
  <c r="BK15" i="9"/>
  <c r="CI15" i="9"/>
  <c r="DG15" i="9"/>
  <c r="EE15" i="9"/>
  <c r="X15" i="9"/>
  <c r="AV15" i="9"/>
  <c r="BT15" i="9"/>
  <c r="CR15" i="9"/>
  <c r="DP15" i="9"/>
  <c r="DZ15" i="9"/>
  <c r="DC16" i="9"/>
  <c r="BA8" i="9"/>
  <c r="CW8" i="9"/>
  <c r="ES8" i="9"/>
  <c r="EZ8" i="9"/>
  <c r="CF8" i="9"/>
  <c r="EU8" i="9"/>
  <c r="DK8" i="9"/>
  <c r="CY8" i="9"/>
  <c r="BO8" i="9"/>
  <c r="BC8" i="9"/>
  <c r="S8" i="9"/>
  <c r="AM26" i="5"/>
  <c r="M15" i="9"/>
  <c r="CU15" i="9"/>
  <c r="BH15" i="9"/>
  <c r="AY16" i="9"/>
  <c r="EQ16" i="9"/>
  <c r="BA12" i="16"/>
  <c r="BM9" i="16"/>
  <c r="BH15" i="16"/>
  <c r="BD12" i="16"/>
  <c r="BN11" i="16"/>
  <c r="BA14" i="16"/>
  <c r="DQ31" i="16"/>
  <c r="DQ10" i="16" s="1"/>
  <c r="BC14" i="16"/>
  <c r="BD15" i="16"/>
  <c r="BB12" i="16"/>
  <c r="BI12" i="16"/>
  <c r="BH11" i="16"/>
  <c r="BE11" i="16"/>
  <c r="EA31" i="16"/>
  <c r="EA10" i="16" s="1"/>
  <c r="DX29" i="16"/>
  <c r="DX9" i="16" s="1"/>
  <c r="BN14" i="16"/>
  <c r="BI9" i="16"/>
  <c r="BN15" i="16"/>
  <c r="BG12" i="16"/>
  <c r="AY14" i="16"/>
  <c r="AY15" i="16"/>
  <c r="BG15" i="16"/>
  <c r="DK31" i="16"/>
  <c r="DV29" i="16"/>
  <c r="DV9" i="16" s="1"/>
  <c r="DO29" i="16"/>
  <c r="DO9" i="16" s="1"/>
  <c r="BI11" i="16"/>
  <c r="BR15" i="16"/>
  <c r="BE12" i="16"/>
  <c r="DT31" i="16"/>
  <c r="DT10" i="16" s="1"/>
  <c r="BP9" i="16"/>
  <c r="BD11" i="16"/>
  <c r="DZ31" i="16"/>
  <c r="DZ10" i="16" s="1"/>
  <c r="BO9" i="16"/>
  <c r="BJ9" i="16"/>
  <c r="BO12" i="16"/>
  <c r="BK14" i="16"/>
  <c r="BI15" i="16"/>
  <c r="BC12" i="16"/>
  <c r="BK12" i="16"/>
  <c r="BQ12" i="16"/>
  <c r="DV31" i="16"/>
  <c r="DV10" i="16" s="1"/>
  <c r="BO11" i="16"/>
  <c r="AZ15" i="16"/>
  <c r="AZ11" i="16"/>
  <c r="BF15" i="16"/>
  <c r="DW31" i="16"/>
  <c r="DW10" i="16" s="1"/>
  <c r="DJ10" i="16"/>
  <c r="DM7" i="16"/>
  <c r="DI7" i="16"/>
  <c r="DJ8" i="16"/>
  <c r="DI6" i="16"/>
  <c r="DK7" i="16"/>
  <c r="DL8" i="16"/>
  <c r="DM12" i="16"/>
  <c r="DJ12" i="16"/>
  <c r="DK14" i="16"/>
  <c r="DJ14" i="16"/>
  <c r="DK15" i="16"/>
  <c r="DJ15" i="16"/>
  <c r="DM15" i="16"/>
  <c r="DL6" i="16"/>
  <c r="DN7" i="16"/>
  <c r="DI8" i="16"/>
  <c r="DM8" i="16"/>
  <c r="DN8" i="16"/>
  <c r="DM10" i="16"/>
  <c r="DK10" i="16"/>
  <c r="DN6" i="16"/>
  <c r="DK6" i="16"/>
  <c r="DK8" i="16"/>
  <c r="DL12" i="16"/>
  <c r="DM14" i="16"/>
  <c r="DL14" i="16"/>
  <c r="DL15" i="16"/>
  <c r="DN15" i="16"/>
  <c r="BO14" i="16"/>
  <c r="BA15" i="16"/>
  <c r="BM15" i="16"/>
  <c r="BK11" i="16"/>
  <c r="DM29" i="16"/>
  <c r="EA29" i="16"/>
  <c r="EA9" i="16" s="1"/>
  <c r="CX35" i="16"/>
  <c r="AZ14" i="16"/>
  <c r="BQ15" i="16"/>
  <c r="DN29" i="16"/>
  <c r="DJ29" i="16"/>
  <c r="EB29" i="16"/>
  <c r="EB9" i="16" s="1"/>
  <c r="BJ14" i="16"/>
  <c r="BJ15" i="16"/>
  <c r="DI9" i="16"/>
  <c r="DL9" i="16"/>
  <c r="DJ6" i="16"/>
  <c r="DM6" i="16"/>
  <c r="DJ7" i="16"/>
  <c r="DL7" i="16"/>
  <c r="DK12" i="16"/>
  <c r="DI12" i="16"/>
  <c r="DN12" i="16"/>
  <c r="DN14" i="16"/>
  <c r="DI14" i="16"/>
  <c r="DI15" i="16"/>
  <c r="DI10" i="16"/>
  <c r="DN10" i="16"/>
  <c r="BF14" i="16"/>
  <c r="BO15" i="16"/>
  <c r="BC15" i="16"/>
  <c r="BR12" i="16"/>
  <c r="BE14" i="16"/>
  <c r="BL15" i="16"/>
  <c r="BN12" i="16"/>
  <c r="DL31" i="16"/>
  <c r="BD14" i="16"/>
  <c r="BH14" i="16"/>
  <c r="BE15" i="16"/>
  <c r="BL12" i="16"/>
  <c r="AY11" i="16"/>
  <c r="BH12" i="16"/>
  <c r="AY12" i="16"/>
  <c r="BI14" i="16"/>
  <c r="CP37" i="16"/>
  <c r="DC42" i="16"/>
  <c r="BH14" i="9"/>
  <c r="L14" i="9"/>
  <c r="DJ14" i="9"/>
  <c r="DC39" i="16"/>
  <c r="DE39" i="16"/>
  <c r="DF39" i="16"/>
  <c r="DG39" i="16"/>
  <c r="CS39" i="16"/>
  <c r="CV39" i="16"/>
  <c r="CS35" i="16"/>
  <c r="CY37" i="16"/>
  <c r="AJ14" i="9"/>
  <c r="EH14" i="9"/>
  <c r="CT39" i="16"/>
  <c r="CU39" i="16"/>
  <c r="CX39" i="16"/>
  <c r="CQ39" i="16"/>
  <c r="DH39" i="16"/>
  <c r="DD39" i="16"/>
  <c r="CW39" i="16"/>
  <c r="CS37" i="16"/>
  <c r="DD42" i="16"/>
  <c r="CN40" i="16"/>
  <c r="CR14" i="9"/>
  <c r="CZ39" i="16"/>
  <c r="DA39" i="16"/>
  <c r="W13" i="9"/>
  <c r="AU13" i="9"/>
  <c r="BS13" i="9"/>
  <c r="DO13" i="9"/>
  <c r="DN13" i="9"/>
  <c r="EZ7" i="9"/>
  <c r="AX7" i="9"/>
  <c r="DB30" i="16"/>
  <c r="AP12" i="9"/>
  <c r="CL12" i="9"/>
  <c r="CO6" i="9"/>
  <c r="M6" i="9"/>
  <c r="N6" i="9"/>
  <c r="BU7" i="9"/>
  <c r="CN29" i="16"/>
  <c r="U8" i="9"/>
  <c r="BQ8" i="9"/>
  <c r="DM8" i="9"/>
  <c r="BR8" i="9"/>
  <c r="EX8" i="9"/>
  <c r="DB8" i="9"/>
  <c r="BF8" i="9"/>
  <c r="BP14" i="16"/>
  <c r="O6" i="9"/>
  <c r="BB15" i="16"/>
  <c r="K8" i="9"/>
  <c r="AL7" i="9"/>
  <c r="AJ7" i="9"/>
  <c r="Q13" i="9"/>
  <c r="AO13" i="9"/>
  <c r="BM13" i="9"/>
  <c r="CK13" i="9"/>
  <c r="DI13" i="9"/>
  <c r="CV13" i="9"/>
  <c r="AM7" i="9"/>
  <c r="EW7" i="9"/>
  <c r="EP6" i="9"/>
  <c r="CT6" i="9"/>
  <c r="AX6" i="9"/>
  <c r="BI6" i="9"/>
  <c r="AB8" i="9"/>
  <c r="ER8" i="9"/>
  <c r="AZ8" i="9"/>
  <c r="EA8" i="9"/>
  <c r="DO8" i="9"/>
  <c r="CE8" i="9"/>
  <c r="BS8" i="9"/>
  <c r="AI8" i="9"/>
  <c r="W8" i="9"/>
  <c r="H8" i="9"/>
  <c r="EK7" i="9"/>
  <c r="DL7" i="9"/>
  <c r="CY7" i="9"/>
  <c r="DQ13" i="9"/>
  <c r="AR13" i="9"/>
  <c r="CN13" i="9"/>
  <c r="EC13" i="9"/>
  <c r="FA13" i="9"/>
  <c r="EV13" i="9"/>
  <c r="EK16" i="9"/>
  <c r="CO16" i="9"/>
  <c r="AS16" i="9"/>
  <c r="BX14" i="9"/>
  <c r="AZ14" i="9"/>
  <c r="AB14" i="9"/>
  <c r="EX14" i="9"/>
  <c r="DZ14" i="9"/>
  <c r="DB14" i="9"/>
  <c r="CW7" i="9"/>
  <c r="EM7" i="9"/>
  <c r="EX13" i="9"/>
  <c r="O16" i="5"/>
  <c r="R16" i="5" s="1"/>
  <c r="CU11" i="9"/>
  <c r="DI11" i="9"/>
  <c r="N7" i="9"/>
  <c r="Z12" i="9"/>
  <c r="BV12" i="9"/>
  <c r="DR12" i="9"/>
  <c r="CR29" i="16"/>
  <c r="AK8" i="9"/>
  <c r="CG8" i="9"/>
  <c r="EC8" i="9"/>
  <c r="CZ35" i="16"/>
  <c r="DC35" i="16"/>
  <c r="U12" i="9"/>
  <c r="AD12" i="9"/>
  <c r="AT12" i="9"/>
  <c r="BJ12" i="9"/>
  <c r="BZ12" i="9"/>
  <c r="CP12" i="9"/>
  <c r="DF12" i="9"/>
  <c r="DV12" i="9"/>
  <c r="EL12" i="9"/>
  <c r="BR7" i="9"/>
  <c r="CS29" i="16"/>
  <c r="CP29" i="16"/>
  <c r="DD29" i="16"/>
  <c r="DV8" i="9"/>
  <c r="BJ8" i="9"/>
  <c r="EW8" i="9"/>
  <c r="DQ8" i="9"/>
  <c r="CK8" i="9"/>
  <c r="BE8" i="9"/>
  <c r="Y8" i="9"/>
  <c r="P8" i="9"/>
  <c r="O8" i="9"/>
  <c r="CO35" i="16"/>
  <c r="DB35" i="16"/>
  <c r="DF35" i="16"/>
  <c r="BH7" i="9"/>
  <c r="EI7" i="9"/>
  <c r="DC7" i="9"/>
  <c r="X36" i="5"/>
  <c r="AC36" i="5" s="1"/>
  <c r="Q12" i="9"/>
  <c r="AO12" i="9"/>
  <c r="BE12" i="9"/>
  <c r="BU12" i="9"/>
  <c r="CK12" i="9"/>
  <c r="DA12" i="9"/>
  <c r="DQ12" i="9"/>
  <c r="EG12" i="9"/>
  <c r="EW12" i="9"/>
  <c r="CT30" i="16"/>
  <c r="CN30" i="16"/>
  <c r="BL8" i="9"/>
  <c r="AC8" i="9"/>
  <c r="AS8" i="9"/>
  <c r="BI8" i="9"/>
  <c r="BY8" i="9"/>
  <c r="CO8" i="9"/>
  <c r="DE8" i="9"/>
  <c r="DU8" i="9"/>
  <c r="EK8" i="9"/>
  <c r="FA8" i="9"/>
  <c r="CB8" i="9"/>
  <c r="EN8" i="9"/>
  <c r="EF8" i="9"/>
  <c r="CZ8" i="9"/>
  <c r="BT8" i="9"/>
  <c r="AN8" i="9"/>
  <c r="EP8" i="9"/>
  <c r="DZ8" i="9"/>
  <c r="DJ8" i="9"/>
  <c r="CT8" i="9"/>
  <c r="CD8" i="9"/>
  <c r="BN8" i="9"/>
  <c r="AX8" i="9"/>
  <c r="AH8" i="9"/>
  <c r="R8" i="9"/>
  <c r="EM8" i="9"/>
  <c r="DW8" i="9"/>
  <c r="DG8" i="9"/>
  <c r="CQ8" i="9"/>
  <c r="CA8" i="9"/>
  <c r="BK8" i="9"/>
  <c r="AU8" i="9"/>
  <c r="AE8" i="9"/>
  <c r="L8" i="9"/>
  <c r="N8" i="9"/>
  <c r="G8" i="9"/>
  <c r="I8" i="9"/>
  <c r="CR8" i="9"/>
  <c r="M8" i="9"/>
  <c r="AR7" i="9"/>
  <c r="EC7" i="9"/>
  <c r="AN13" i="9"/>
  <c r="BT13" i="9"/>
  <c r="DP13" i="9"/>
  <c r="DV13" i="9"/>
  <c r="EL13" i="9"/>
  <c r="BE15" i="9"/>
  <c r="BM7" i="9"/>
  <c r="AG7" i="9"/>
  <c r="AY7" i="9"/>
  <c r="S7" i="9"/>
  <c r="FA6" i="9"/>
  <c r="EK6" i="9"/>
  <c r="DU6" i="9"/>
  <c r="CG6" i="9"/>
  <c r="BA6" i="9"/>
  <c r="U6" i="9"/>
  <c r="CR30" i="16"/>
  <c r="CX30" i="16"/>
  <c r="DG30" i="16"/>
  <c r="DF30" i="16"/>
  <c r="DA30" i="16"/>
  <c r="BS7" i="9"/>
  <c r="Y28" i="5"/>
  <c r="Z28" i="5" s="1"/>
  <c r="AC28" i="5"/>
  <c r="P12" i="9"/>
  <c r="CR35" i="16"/>
  <c r="DH35" i="16"/>
  <c r="CU35" i="16"/>
  <c r="CP35" i="16"/>
  <c r="CQ35" i="16"/>
  <c r="R13" i="9"/>
  <c r="AH13" i="9"/>
  <c r="AX13" i="9"/>
  <c r="BN13" i="9"/>
  <c r="CD13" i="9"/>
  <c r="DX13" i="9"/>
  <c r="EF13" i="9"/>
  <c r="AB32" i="5"/>
  <c r="EW16" i="9"/>
  <c r="DY16" i="9"/>
  <c r="DQ16" i="9"/>
  <c r="CS16" i="9"/>
  <c r="CK16" i="9"/>
  <c r="BM16" i="9"/>
  <c r="BE16" i="9"/>
  <c r="AG16" i="9"/>
  <c r="Y16" i="9"/>
  <c r="CN14" i="9"/>
  <c r="EQ14" i="9"/>
  <c r="EA14" i="9"/>
  <c r="DK14" i="9"/>
  <c r="CU14" i="9"/>
  <c r="CE14" i="9"/>
  <c r="BO14" i="9"/>
  <c r="AY14" i="9"/>
  <c r="AI14" i="9"/>
  <c r="S14" i="9"/>
  <c r="ER7" i="9"/>
  <c r="X13" i="9"/>
  <c r="BD13" i="9"/>
  <c r="CJ13" i="9"/>
  <c r="EA13" i="9"/>
  <c r="EI13" i="9"/>
  <c r="EQ13" i="9"/>
  <c r="EY13" i="9"/>
  <c r="AO15" i="9"/>
  <c r="BU15" i="9"/>
  <c r="DA15" i="9"/>
  <c r="DQ15" i="9"/>
  <c r="EG15" i="9"/>
  <c r="EW15" i="9"/>
  <c r="DC11" i="9"/>
  <c r="DL11" i="9"/>
  <c r="DF11" i="9"/>
  <c r="CP11" i="9"/>
  <c r="ET7" i="9"/>
  <c r="DN7" i="9"/>
  <c r="BE7" i="9"/>
  <c r="BN7" i="9"/>
  <c r="AH7" i="9"/>
  <c r="AQ7" i="9"/>
  <c r="CJ7" i="9"/>
  <c r="X26" i="5"/>
  <c r="AC26" i="5" s="1"/>
  <c r="CI7" i="9"/>
  <c r="S10" i="9"/>
  <c r="AI6" i="9"/>
  <c r="AY6" i="9"/>
  <c r="BO6" i="9"/>
  <c r="CE6" i="9"/>
  <c r="CU6" i="9"/>
  <c r="EL6" i="9"/>
  <c r="DV6" i="9"/>
  <c r="DF6" i="9"/>
  <c r="CP6" i="9"/>
  <c r="BZ6" i="9"/>
  <c r="BJ6" i="9"/>
  <c r="AT6" i="9"/>
  <c r="AD6" i="9"/>
  <c r="CW11" i="9"/>
  <c r="EM10" i="9"/>
  <c r="DW10" i="9"/>
  <c r="DG10" i="9"/>
  <c r="BX8" i="9"/>
  <c r="CR7" i="9"/>
  <c r="P6" i="9"/>
  <c r="AB34" i="5"/>
  <c r="X34" i="5"/>
  <c r="P28" i="5"/>
  <c r="AX28" i="16"/>
  <c r="L28" i="5"/>
  <c r="AM28" i="5"/>
  <c r="AV5" i="16"/>
  <c r="M5" i="16"/>
  <c r="BT5" i="16"/>
  <c r="CO5" i="16" s="1"/>
  <c r="DI5" i="16"/>
  <c r="N28" i="5"/>
  <c r="Q28" i="5"/>
  <c r="S5" i="16"/>
  <c r="AZ5" i="16"/>
  <c r="X30" i="5"/>
  <c r="AC30" i="5" s="1"/>
  <c r="CO7" i="9"/>
  <c r="CO29" i="16"/>
  <c r="DE29" i="16"/>
  <c r="CV29" i="16"/>
  <c r="DG29" i="16"/>
  <c r="CX29" i="16"/>
  <c r="DF29" i="16"/>
  <c r="AB28" i="5"/>
  <c r="DD8" i="9"/>
  <c r="EL8" i="9"/>
  <c r="BZ8" i="9"/>
  <c r="DY8" i="9"/>
  <c r="CS8" i="9"/>
  <c r="BM8" i="9"/>
  <c r="AG8" i="9"/>
  <c r="AJ28" i="5"/>
  <c r="CN37" i="16"/>
  <c r="DB37" i="16"/>
  <c r="CO37" i="16"/>
  <c r="CT37" i="16"/>
  <c r="CN42" i="16"/>
  <c r="DG42" i="16"/>
  <c r="DE42" i="16"/>
  <c r="DH42" i="16"/>
  <c r="DD40" i="16"/>
  <c r="CR40" i="16"/>
  <c r="CY40" i="16"/>
  <c r="DV7" i="9"/>
  <c r="FA7" i="9"/>
  <c r="BA7" i="9"/>
  <c r="U7" i="9"/>
  <c r="CZ7" i="9"/>
  <c r="BF7" i="9"/>
  <c r="EU7" i="9"/>
  <c r="DO7" i="9"/>
  <c r="BK7" i="9"/>
  <c r="AE7" i="9"/>
  <c r="DM13" i="9"/>
  <c r="DU13" i="9"/>
  <c r="AJ13" i="9"/>
  <c r="AZ13" i="9"/>
  <c r="Z13" i="9"/>
  <c r="AP13" i="9"/>
  <c r="BF13" i="9"/>
  <c r="BV13" i="9"/>
  <c r="CL13" i="9"/>
  <c r="EB13" i="9"/>
  <c r="EJ13" i="9"/>
  <c r="ER13" i="9"/>
  <c r="F18" i="5"/>
  <c r="EV16" i="9"/>
  <c r="EN16" i="9"/>
  <c r="EF16" i="9"/>
  <c r="DX16" i="9"/>
  <c r="DP16" i="9"/>
  <c r="DH16" i="9"/>
  <c r="CZ16" i="9"/>
  <c r="CR16" i="9"/>
  <c r="CJ16" i="9"/>
  <c r="CB16" i="9"/>
  <c r="BT16" i="9"/>
  <c r="BL16" i="9"/>
  <c r="BD16" i="9"/>
  <c r="AV16" i="9"/>
  <c r="AN16" i="9"/>
  <c r="AF16" i="9"/>
  <c r="X16" i="9"/>
  <c r="P16" i="9"/>
  <c r="H16" i="9"/>
  <c r="ES16" i="9"/>
  <c r="EC16" i="9"/>
  <c r="DM16" i="9"/>
  <c r="CW16" i="9"/>
  <c r="CG16" i="9"/>
  <c r="BQ16" i="9"/>
  <c r="BA16" i="9"/>
  <c r="AK16" i="9"/>
  <c r="U16" i="9"/>
  <c r="CJ14" i="9"/>
  <c r="EM14" i="9"/>
  <c r="DW14" i="9"/>
  <c r="DG14" i="9"/>
  <c r="CQ14" i="9"/>
  <c r="CA14" i="9"/>
  <c r="BK14" i="9"/>
  <c r="AU14" i="9"/>
  <c r="AE14" i="9"/>
  <c r="O14" i="9"/>
  <c r="G14" i="9"/>
  <c r="CU37" i="16"/>
  <c r="EN7" i="9"/>
  <c r="BB7" i="9"/>
  <c r="ES7" i="9"/>
  <c r="DM7" i="9"/>
  <c r="DR7" i="9"/>
  <c r="G13" i="9"/>
  <c r="AV13" i="9"/>
  <c r="CB13" i="9"/>
  <c r="DW13" i="9"/>
  <c r="EE13" i="9"/>
  <c r="EM13" i="9"/>
  <c r="EU13" i="9"/>
  <c r="V13" i="9"/>
  <c r="AL13" i="9"/>
  <c r="BB13" i="9"/>
  <c r="BR13" i="9"/>
  <c r="CH13" i="9"/>
  <c r="DZ13" i="9"/>
  <c r="EP13" i="9"/>
  <c r="Q15" i="9"/>
  <c r="DR15" i="9"/>
  <c r="DB15" i="9"/>
  <c r="CL15" i="9"/>
  <c r="BV15" i="9"/>
  <c r="BF15" i="9"/>
  <c r="AP15" i="9"/>
  <c r="Z15" i="9"/>
  <c r="AF7" i="9"/>
  <c r="DT7" i="9"/>
  <c r="AB7" i="9"/>
  <c r="DY7" i="9"/>
  <c r="AW7" i="9"/>
  <c r="Q7" i="9"/>
  <c r="EF7" i="9"/>
  <c r="H7" i="9"/>
  <c r="CV7" i="9"/>
  <c r="DZ7" i="9"/>
  <c r="DK7" i="9"/>
  <c r="AI7" i="9"/>
  <c r="W6" i="9"/>
  <c r="AM6" i="9"/>
  <c r="BC6" i="9"/>
  <c r="BS6" i="9"/>
  <c r="CI6" i="9"/>
  <c r="ES6" i="9"/>
  <c r="EC6" i="9"/>
  <c r="DM6" i="9"/>
  <c r="CW6" i="9"/>
  <c r="BQ6" i="9"/>
  <c r="AK6" i="9"/>
  <c r="CY30" i="16"/>
  <c r="DH30" i="16"/>
  <c r="DE30" i="16"/>
  <c r="CU30" i="16"/>
  <c r="CS30" i="16"/>
  <c r="CW38" i="16"/>
  <c r="CU38" i="16"/>
  <c r="CN7" i="9"/>
  <c r="BX7" i="9"/>
  <c r="CS7" i="9"/>
  <c r="CQ7" i="9"/>
  <c r="CA7" i="9"/>
  <c r="BV7" i="9"/>
  <c r="AC12" i="9"/>
  <c r="AK12" i="9"/>
  <c r="BA12" i="9"/>
  <c r="BQ12" i="9"/>
  <c r="CG12" i="9"/>
  <c r="CW12" i="9"/>
  <c r="DM12" i="9"/>
  <c r="EC12" i="9"/>
  <c r="ES12" i="9"/>
  <c r="V12" i="9"/>
  <c r="AL12" i="9"/>
  <c r="BB12" i="9"/>
  <c r="BR12" i="9"/>
  <c r="CH12" i="9"/>
  <c r="CX12" i="9"/>
  <c r="DN12" i="9"/>
  <c r="EJ12" i="9"/>
  <c r="EZ12" i="9"/>
  <c r="BW7" i="9"/>
  <c r="ET6" i="9"/>
  <c r="ED6" i="9"/>
  <c r="DN6" i="9"/>
  <c r="CX6" i="9"/>
  <c r="CH6" i="9"/>
  <c r="BR6" i="9"/>
  <c r="BB6" i="9"/>
  <c r="AL6" i="9"/>
  <c r="V6" i="9"/>
  <c r="DA6" i="9"/>
  <c r="CK7" i="9"/>
  <c r="CQ30" i="16"/>
  <c r="CZ30" i="16"/>
  <c r="CP30" i="16"/>
  <c r="DC30" i="16"/>
  <c r="DH38" i="16"/>
  <c r="DG38" i="16"/>
  <c r="BP7" i="9"/>
  <c r="EV6" i="9"/>
  <c r="EF6" i="9"/>
  <c r="DP6" i="9"/>
  <c r="CZ6" i="9"/>
  <c r="CJ6" i="9"/>
  <c r="BT6" i="9"/>
  <c r="BD6" i="9"/>
  <c r="AN6" i="9"/>
  <c r="X6" i="9"/>
  <c r="DK6" i="9"/>
  <c r="DA29" i="16"/>
  <c r="CZ29" i="16"/>
  <c r="CY29" i="16"/>
  <c r="CT29" i="16"/>
  <c r="DB29" i="16"/>
  <c r="EJ8" i="9"/>
  <c r="CP8" i="9"/>
  <c r="AD8" i="9"/>
  <c r="EG8" i="9"/>
  <c r="DA8" i="9"/>
  <c r="BU8" i="9"/>
  <c r="AO8" i="9"/>
  <c r="CW29" i="16"/>
  <c r="CU29" i="16"/>
  <c r="CQ29" i="16"/>
  <c r="DH29" i="16"/>
  <c r="V8" i="9"/>
  <c r="BB8" i="9"/>
  <c r="CH8" i="9"/>
  <c r="DN8" i="9"/>
  <c r="ET8" i="9"/>
  <c r="BH8" i="9"/>
  <c r="DT8" i="9"/>
  <c r="EB8" i="9"/>
  <c r="CV8" i="9"/>
  <c r="BP8" i="9"/>
  <c r="AJ8" i="9"/>
  <c r="EY8" i="9"/>
  <c r="EI8" i="9"/>
  <c r="DS8" i="9"/>
  <c r="DC8" i="9"/>
  <c r="CM8" i="9"/>
  <c r="BW8" i="9"/>
  <c r="BG8" i="9"/>
  <c r="AQ8" i="9"/>
  <c r="AA8" i="9"/>
  <c r="AF8" i="9"/>
  <c r="AR8" i="9"/>
  <c r="DF8" i="9"/>
  <c r="AT8" i="9"/>
  <c r="EO8" i="9"/>
  <c r="DI8" i="9"/>
  <c r="CC8" i="9"/>
  <c r="AW8" i="9"/>
  <c r="Q8" i="9"/>
  <c r="BP9" i="9"/>
  <c r="BP10" i="9"/>
  <c r="BH9" i="9"/>
  <c r="BH10" i="9"/>
  <c r="AZ9" i="9"/>
  <c r="AZ10" i="9"/>
  <c r="BV9" i="9"/>
  <c r="BV10" i="9"/>
  <c r="BN9" i="9"/>
  <c r="BN10" i="9"/>
  <c r="BF9" i="9"/>
  <c r="BF10" i="9"/>
  <c r="BQ9" i="9"/>
  <c r="BQ10" i="9"/>
  <c r="BI9" i="9"/>
  <c r="BI10" i="9"/>
  <c r="BA9" i="9"/>
  <c r="BA10" i="9"/>
  <c r="EU14" i="9"/>
  <c r="DO14" i="9"/>
  <c r="CI14" i="9"/>
  <c r="AM14" i="9"/>
  <c r="W14" i="9"/>
  <c r="BS9" i="9"/>
  <c r="BS10" i="9"/>
  <c r="BK9" i="9"/>
  <c r="BK10" i="9"/>
  <c r="BC9" i="9"/>
  <c r="BC10" i="9"/>
  <c r="AB31" i="5"/>
  <c r="H11" i="5"/>
  <c r="AB23" i="5"/>
  <c r="W6" i="5"/>
  <c r="N23" i="5"/>
  <c r="Q23" i="5"/>
  <c r="DP11" i="16"/>
  <c r="DX11" i="16"/>
  <c r="DX13" i="16"/>
  <c r="DM13" i="16"/>
  <c r="DU11" i="16"/>
  <c r="DJ11" i="16"/>
  <c r="DJ13" i="16"/>
  <c r="DR11" i="16"/>
  <c r="DO11" i="16"/>
  <c r="DO13" i="16"/>
  <c r="DW13" i="16"/>
  <c r="DI11" i="16"/>
  <c r="DI13" i="16"/>
  <c r="BT9" i="9"/>
  <c r="BT10" i="9"/>
  <c r="BL9" i="9"/>
  <c r="BL10" i="9"/>
  <c r="BD9" i="9"/>
  <c r="BD10" i="9"/>
  <c r="BR9" i="9"/>
  <c r="BR10" i="9"/>
  <c r="BJ9" i="9"/>
  <c r="BJ10" i="9"/>
  <c r="BB9" i="9"/>
  <c r="BB10" i="9"/>
  <c r="BU9" i="9"/>
  <c r="BU10" i="9"/>
  <c r="BM9" i="9"/>
  <c r="BM10" i="9"/>
  <c r="BE9" i="9"/>
  <c r="BE10" i="9"/>
  <c r="BO9" i="9"/>
  <c r="BO10" i="9"/>
  <c r="BG9" i="9"/>
  <c r="BG10" i="9"/>
  <c r="DL13" i="16"/>
  <c r="DT13" i="16"/>
  <c r="EB11" i="16"/>
  <c r="EB13" i="16"/>
  <c r="DQ13" i="16"/>
  <c r="DY11" i="16"/>
  <c r="DN11" i="16"/>
  <c r="DV13" i="16"/>
  <c r="DS11" i="16"/>
  <c r="EA13" i="16"/>
  <c r="AI16" i="5"/>
  <c r="L16" i="5"/>
  <c r="Q24" i="5"/>
  <c r="N24" i="5"/>
  <c r="N26" i="5"/>
  <c r="Q26" i="5"/>
  <c r="EE14" i="9"/>
  <c r="CY14" i="9"/>
  <c r="BS14" i="9"/>
  <c r="BC14" i="9"/>
  <c r="W10" i="5"/>
  <c r="AS12" i="9"/>
  <c r="BI12" i="9"/>
  <c r="BY12" i="9"/>
  <c r="CO12" i="9"/>
  <c r="DE12" i="9"/>
  <c r="DU12" i="9"/>
  <c r="EK12" i="9"/>
  <c r="FA12" i="9"/>
  <c r="EN6" i="9"/>
  <c r="DX6" i="9"/>
  <c r="DH6" i="9"/>
  <c r="CR6" i="9"/>
  <c r="CB6" i="9"/>
  <c r="BL6" i="9"/>
  <c r="AV6" i="9"/>
  <c r="AF6" i="9"/>
  <c r="EY6" i="9"/>
  <c r="EQ6" i="9"/>
  <c r="EI6" i="9"/>
  <c r="EA6" i="9"/>
  <c r="DS6" i="9"/>
  <c r="DC6" i="9"/>
  <c r="CS6" i="9"/>
  <c r="CC6" i="9"/>
  <c r="BM6" i="9"/>
  <c r="AW6" i="9"/>
  <c r="AG6" i="9"/>
  <c r="Q6" i="9"/>
  <c r="CP7" i="9"/>
  <c r="BZ7" i="9"/>
  <c r="CX25" i="16"/>
  <c r="CQ37" i="16"/>
  <c r="DG37" i="16"/>
  <c r="DD37" i="16"/>
  <c r="CZ37" i="16"/>
  <c r="DE37" i="16"/>
  <c r="CR37" i="16"/>
  <c r="CV42" i="16"/>
  <c r="CQ42" i="16"/>
  <c r="CZ42" i="16"/>
  <c r="DF42" i="16"/>
  <c r="CX42" i="16"/>
  <c r="DA42" i="16"/>
  <c r="CU42" i="16"/>
  <c r="CV40" i="16"/>
  <c r="DA40" i="16"/>
  <c r="CU40" i="16"/>
  <c r="DH40" i="16"/>
  <c r="CO40" i="16"/>
  <c r="P7" i="9"/>
  <c r="L7" i="9"/>
  <c r="AK7" i="9"/>
  <c r="EV7" i="9"/>
  <c r="Z7" i="9"/>
  <c r="U13" i="9"/>
  <c r="AC13" i="9"/>
  <c r="AK13" i="9"/>
  <c r="AS13" i="9"/>
  <c r="BA13" i="9"/>
  <c r="BI13" i="9"/>
  <c r="BQ13" i="9"/>
  <c r="BY13" i="9"/>
  <c r="CG13" i="9"/>
  <c r="CO13" i="9"/>
  <c r="CW13" i="9"/>
  <c r="DE13" i="9"/>
  <c r="T13" i="9"/>
  <c r="BP13" i="9"/>
  <c r="CF13" i="9"/>
  <c r="DL13" i="9"/>
  <c r="DY13" i="9"/>
  <c r="EG13" i="9"/>
  <c r="EO13" i="9"/>
  <c r="EW13" i="9"/>
  <c r="DB13" i="9"/>
  <c r="DR13" i="9"/>
  <c r="EZ13" i="9"/>
  <c r="DD14" i="9"/>
  <c r="DL14" i="9"/>
  <c r="DG11" i="9"/>
  <c r="CQ11" i="9"/>
  <c r="H12" i="5"/>
  <c r="EZ16" i="9"/>
  <c r="ER16" i="9"/>
  <c r="EJ16" i="9"/>
  <c r="EB16" i="9"/>
  <c r="DT16" i="9"/>
  <c r="DL16" i="9"/>
  <c r="DD16" i="9"/>
  <c r="CV16" i="9"/>
  <c r="CN16" i="9"/>
  <c r="CF16" i="9"/>
  <c r="BX16" i="9"/>
  <c r="BP16" i="9"/>
  <c r="BH16" i="9"/>
  <c r="AZ16" i="9"/>
  <c r="AR16" i="9"/>
  <c r="AJ16" i="9"/>
  <c r="AB16" i="9"/>
  <c r="T16" i="9"/>
  <c r="L16" i="9"/>
  <c r="EG16" i="9"/>
  <c r="DI16" i="9"/>
  <c r="DA16" i="9"/>
  <c r="CC16" i="9"/>
  <c r="BU16" i="9"/>
  <c r="AW16" i="9"/>
  <c r="AO16" i="9"/>
  <c r="Q16" i="9"/>
  <c r="I16" i="9"/>
  <c r="CB14" i="9"/>
  <c r="BT14" i="9"/>
  <c r="BL14" i="9"/>
  <c r="BD14" i="9"/>
  <c r="AV14" i="9"/>
  <c r="AN14" i="9"/>
  <c r="AF14" i="9"/>
  <c r="X14" i="9"/>
  <c r="P14" i="9"/>
  <c r="H14" i="9"/>
  <c r="ET14" i="9"/>
  <c r="EL14" i="9"/>
  <c r="ED14" i="9"/>
  <c r="DV14" i="9"/>
  <c r="DN14" i="9"/>
  <c r="DF14" i="9"/>
  <c r="CX14" i="9"/>
  <c r="CP14" i="9"/>
  <c r="EY14" i="9"/>
  <c r="EI14" i="9"/>
  <c r="DS14" i="9"/>
  <c r="DC14" i="9"/>
  <c r="CM14" i="9"/>
  <c r="BW14" i="9"/>
  <c r="BG14" i="9"/>
  <c r="AQ14" i="9"/>
  <c r="AA14" i="9"/>
  <c r="K14" i="9"/>
  <c r="DC37" i="16"/>
  <c r="CV37" i="16"/>
  <c r="DA37" i="16"/>
  <c r="CW37" i="16"/>
  <c r="EJ7" i="9"/>
  <c r="EL7" i="9"/>
  <c r="BI7" i="9"/>
  <c r="AC7" i="9"/>
  <c r="DP7" i="9"/>
  <c r="J7" i="9"/>
  <c r="DW7" i="9"/>
  <c r="BC7" i="9"/>
  <c r="W7" i="9"/>
  <c r="S12" i="9"/>
  <c r="S13" i="9"/>
  <c r="AA13" i="9"/>
  <c r="AI13" i="9"/>
  <c r="AQ13" i="9"/>
  <c r="AY13" i="9"/>
  <c r="BG13" i="9"/>
  <c r="BO13" i="9"/>
  <c r="BW13" i="9"/>
  <c r="CE13" i="9"/>
  <c r="CM13" i="9"/>
  <c r="CU13" i="9"/>
  <c r="DC13" i="9"/>
  <c r="DK13" i="9"/>
  <c r="DS13" i="9"/>
  <c r="AF13" i="9"/>
  <c r="BL13" i="9"/>
  <c r="DH13" i="9"/>
  <c r="AD13" i="9"/>
  <c r="AT13" i="9"/>
  <c r="BJ13" i="9"/>
  <c r="BZ13" i="9"/>
  <c r="CP13" i="9"/>
  <c r="DF13" i="9"/>
  <c r="ED13" i="9"/>
  <c r="ET13" i="9"/>
  <c r="U15" i="9"/>
  <c r="AC15" i="9"/>
  <c r="AK15" i="9"/>
  <c r="AS15" i="9"/>
  <c r="BA15" i="9"/>
  <c r="BI15" i="9"/>
  <c r="BQ15" i="9"/>
  <c r="BY15" i="9"/>
  <c r="CG15" i="9"/>
  <c r="CO15" i="9"/>
  <c r="EL15" i="9"/>
  <c r="DV15" i="9"/>
  <c r="DN15" i="9"/>
  <c r="DF15" i="9"/>
  <c r="CX15" i="9"/>
  <c r="CP15" i="9"/>
  <c r="CH15" i="9"/>
  <c r="BZ15" i="9"/>
  <c r="BR15" i="9"/>
  <c r="BJ15" i="9"/>
  <c r="BB15" i="9"/>
  <c r="AT15" i="9"/>
  <c r="AL15" i="9"/>
  <c r="AD15" i="9"/>
  <c r="V15" i="9"/>
  <c r="CZ11" i="9"/>
  <c r="DJ11" i="9"/>
  <c r="CT11" i="9"/>
  <c r="CS11" i="9"/>
  <c r="BJ7" i="9"/>
  <c r="AD7" i="9"/>
  <c r="EG7" i="9"/>
  <c r="DA7" i="9"/>
  <c r="AN7" i="9"/>
  <c r="EB7" i="9"/>
  <c r="EP7" i="9"/>
  <c r="DJ7" i="9"/>
  <c r="EY7" i="9"/>
  <c r="DS7" i="9"/>
  <c r="K7" i="9"/>
  <c r="X23" i="5"/>
  <c r="AE6" i="9"/>
  <c r="AU6" i="9"/>
  <c r="BK6" i="9"/>
  <c r="CA6" i="9"/>
  <c r="CQ6" i="9"/>
  <c r="EX6" i="9"/>
  <c r="EH6" i="9"/>
  <c r="DR6" i="9"/>
  <c r="DB6" i="9"/>
  <c r="CL6" i="9"/>
  <c r="BV6" i="9"/>
  <c r="BF6" i="9"/>
  <c r="AP6" i="9"/>
  <c r="Z6" i="9"/>
  <c r="DE6" i="9"/>
  <c r="CN38" i="16"/>
  <c r="DD38" i="16"/>
  <c r="CY38" i="16"/>
  <c r="DB38" i="16"/>
  <c r="CP38" i="16"/>
  <c r="DC38" i="16"/>
  <c r="CF7" i="9"/>
  <c r="CC7" i="9"/>
  <c r="BO7" i="9"/>
  <c r="BQ7" i="9"/>
  <c r="Y12" i="9"/>
  <c r="AG12" i="9"/>
  <c r="AW12" i="9"/>
  <c r="BM12" i="9"/>
  <c r="CC12" i="9"/>
  <c r="CS12" i="9"/>
  <c r="DI12" i="9"/>
  <c r="DY12" i="9"/>
  <c r="EO12" i="9"/>
  <c r="R12" i="9"/>
  <c r="AH12" i="9"/>
  <c r="AX12" i="9"/>
  <c r="BN12" i="9"/>
  <c r="CD12" i="9"/>
  <c r="CT12" i="9"/>
  <c r="DJ12" i="9"/>
  <c r="EB12" i="9"/>
  <c r="ER12" i="9"/>
  <c r="ED12" i="9"/>
  <c r="ET12" i="9"/>
  <c r="CW15" i="9"/>
  <c r="K10" i="9"/>
  <c r="AA6" i="9"/>
  <c r="AQ6" i="9"/>
  <c r="BG6" i="9"/>
  <c r="BW6" i="9"/>
  <c r="CM6" i="9"/>
  <c r="EW6" i="9"/>
  <c r="EG6" i="9"/>
  <c r="DQ6" i="9"/>
  <c r="BY6" i="9"/>
  <c r="AS6" i="9"/>
  <c r="CZ38" i="16"/>
  <c r="CO38" i="16"/>
  <c r="CQ38" i="16"/>
  <c r="CS38" i="16"/>
  <c r="X24" i="5"/>
  <c r="EZ6" i="9"/>
  <c r="ER6" i="9"/>
  <c r="EJ6" i="9"/>
  <c r="EB6" i="9"/>
  <c r="DT6" i="9"/>
  <c r="DL6" i="9"/>
  <c r="DD6" i="9"/>
  <c r="CV6" i="9"/>
  <c r="CN6" i="9"/>
  <c r="CF6" i="9"/>
  <c r="BX6" i="9"/>
  <c r="BP6" i="9"/>
  <c r="BH6" i="9"/>
  <c r="AZ6" i="9"/>
  <c r="AR6" i="9"/>
  <c r="AJ6" i="9"/>
  <c r="AB6" i="9"/>
  <c r="T6" i="9"/>
  <c r="EU6" i="9"/>
  <c r="EM6" i="9"/>
  <c r="EE6" i="9"/>
  <c r="DW6" i="9"/>
  <c r="DO6" i="9"/>
  <c r="DG6" i="9"/>
  <c r="CY6" i="9"/>
  <c r="CK6" i="9"/>
  <c r="BU6" i="9"/>
  <c r="BE6" i="9"/>
  <c r="AO6" i="9"/>
  <c r="Y6" i="9"/>
  <c r="CL7" i="9"/>
  <c r="CD7" i="9"/>
  <c r="CG7" i="9"/>
  <c r="BY7" i="9"/>
  <c r="CV11" i="9"/>
  <c r="BT7" i="9"/>
  <c r="AB29" i="5"/>
  <c r="W9" i="5"/>
  <c r="AB9" i="5" s="1"/>
  <c r="AB27" i="5"/>
  <c r="W8" i="5"/>
  <c r="AC43" i="5"/>
  <c r="Y43" i="5"/>
  <c r="AB37" i="5"/>
  <c r="W13" i="5"/>
  <c r="AB13" i="5" s="1"/>
  <c r="T9" i="5"/>
  <c r="V9" i="5"/>
  <c r="R9" i="5"/>
  <c r="S9" i="5"/>
  <c r="U9" i="5"/>
  <c r="Q40" i="5"/>
  <c r="N40" i="5"/>
  <c r="N30" i="5"/>
  <c r="Q30" i="5"/>
  <c r="AC39" i="5"/>
  <c r="Y39" i="5"/>
  <c r="W14" i="5"/>
  <c r="AB39" i="5"/>
  <c r="Q42" i="5"/>
  <c r="N42" i="5"/>
  <c r="AC25" i="5"/>
  <c r="N25" i="5"/>
  <c r="Q25" i="5"/>
  <c r="W11" i="5"/>
  <c r="AB33" i="5"/>
  <c r="N33" i="5"/>
  <c r="M13" i="5" s="1"/>
  <c r="Q33" i="5"/>
  <c r="W16" i="5"/>
  <c r="AB16" i="5" s="1"/>
  <c r="X44" i="5"/>
  <c r="CN35" i="16"/>
  <c r="DD35" i="16"/>
  <c r="CT35" i="16"/>
  <c r="CY35" i="16"/>
  <c r="CW35" i="16"/>
  <c r="DG35" i="16"/>
  <c r="DB42" i="16"/>
  <c r="CP42" i="16"/>
  <c r="CR42" i="16"/>
  <c r="CT40" i="16"/>
  <c r="CS40" i="16"/>
  <c r="DC40" i="16"/>
  <c r="DE40" i="16"/>
  <c r="DG40" i="16"/>
  <c r="X37" i="5"/>
  <c r="X38" i="5"/>
  <c r="EN9" i="9"/>
  <c r="DH9" i="9"/>
  <c r="CB9" i="9"/>
  <c r="AF9" i="9"/>
  <c r="EZ9" i="9"/>
  <c r="DT9" i="9"/>
  <c r="CN9" i="9"/>
  <c r="AR9" i="9"/>
  <c r="L9" i="9"/>
  <c r="EL9" i="9"/>
  <c r="DV9" i="9"/>
  <c r="DF9" i="9"/>
  <c r="CP9" i="9"/>
  <c r="BZ9" i="9"/>
  <c r="AL9" i="9"/>
  <c r="V9" i="9"/>
  <c r="FA9" i="9"/>
  <c r="ES9" i="9"/>
  <c r="EK9" i="9"/>
  <c r="EC9" i="9"/>
  <c r="DU9" i="9"/>
  <c r="DM9" i="9"/>
  <c r="DE9" i="9"/>
  <c r="CW9" i="9"/>
  <c r="CO9" i="9"/>
  <c r="CG9" i="9"/>
  <c r="BY9" i="9"/>
  <c r="AS9" i="9"/>
  <c r="AK9" i="9"/>
  <c r="AC9" i="9"/>
  <c r="U9" i="9"/>
  <c r="M9" i="9"/>
  <c r="EV9" i="9"/>
  <c r="DP9" i="9"/>
  <c r="X9" i="9"/>
  <c r="ER9" i="9"/>
  <c r="DL9" i="9"/>
  <c r="CF9" i="9"/>
  <c r="T9" i="9"/>
  <c r="EP9" i="9"/>
  <c r="DZ9" i="9"/>
  <c r="DJ9" i="9"/>
  <c r="CT9" i="9"/>
  <c r="CD9" i="9"/>
  <c r="AP9" i="9"/>
  <c r="Z9" i="9"/>
  <c r="J9" i="9"/>
  <c r="EU9" i="9"/>
  <c r="EM9" i="9"/>
  <c r="EE9" i="9"/>
  <c r="DW9" i="9"/>
  <c r="DO9" i="9"/>
  <c r="DG9" i="9"/>
  <c r="CY9" i="9"/>
  <c r="CQ9" i="9"/>
  <c r="CA9" i="9"/>
  <c r="AY9" i="9"/>
  <c r="AQ9" i="9"/>
  <c r="AI9" i="9"/>
  <c r="AA9" i="9"/>
  <c r="S9" i="9"/>
  <c r="K9" i="9"/>
  <c r="X29" i="5"/>
  <c r="CF11" i="9"/>
  <c r="T11" i="9"/>
  <c r="BX11" i="9"/>
  <c r="L11" i="9"/>
  <c r="DX11" i="9"/>
  <c r="BL11" i="9"/>
  <c r="AF11" i="9"/>
  <c r="EX11" i="9"/>
  <c r="EH11" i="9"/>
  <c r="DR11" i="9"/>
  <c r="CD11" i="9"/>
  <c r="BN11" i="9"/>
  <c r="AX11" i="9"/>
  <c r="AH11" i="9"/>
  <c r="R11" i="9"/>
  <c r="EY11" i="9"/>
  <c r="EQ11" i="9"/>
  <c r="EI11" i="9"/>
  <c r="EA11" i="9"/>
  <c r="DS11" i="9"/>
  <c r="CM11" i="9"/>
  <c r="CE11" i="9"/>
  <c r="BW11" i="9"/>
  <c r="BO11" i="9"/>
  <c r="BG11" i="9"/>
  <c r="AY11" i="9"/>
  <c r="AQ11" i="9"/>
  <c r="AI11" i="9"/>
  <c r="AA11" i="9"/>
  <c r="S11" i="9"/>
  <c r="K11" i="9"/>
  <c r="BP11" i="9"/>
  <c r="EZ11" i="9"/>
  <c r="CN11" i="9"/>
  <c r="AB11" i="9"/>
  <c r="EF11" i="9"/>
  <c r="CJ11" i="9"/>
  <c r="BD11" i="9"/>
  <c r="X11" i="9"/>
  <c r="ET11" i="9"/>
  <c r="ED11" i="9"/>
  <c r="DN11" i="9"/>
  <c r="BZ11" i="9"/>
  <c r="BJ11" i="9"/>
  <c r="AT11" i="9"/>
  <c r="AD11" i="9"/>
  <c r="N11" i="9"/>
  <c r="EW11" i="9"/>
  <c r="EO11" i="9"/>
  <c r="EG11" i="9"/>
  <c r="DY11" i="9"/>
  <c r="DQ11" i="9"/>
  <c r="CO11" i="9"/>
  <c r="CG11" i="9"/>
  <c r="BY11" i="9"/>
  <c r="BQ11" i="9"/>
  <c r="BI11" i="9"/>
  <c r="BA11" i="9"/>
  <c r="AS11" i="9"/>
  <c r="AK11" i="9"/>
  <c r="AC11" i="9"/>
  <c r="U11" i="9"/>
  <c r="M11" i="9"/>
  <c r="Y42" i="5"/>
  <c r="AC35" i="5"/>
  <c r="Q37" i="5"/>
  <c r="N37" i="5"/>
  <c r="AC41" i="5"/>
  <c r="Y41" i="5"/>
  <c r="W12" i="5"/>
  <c r="AB35" i="5"/>
  <c r="P32" i="5"/>
  <c r="AJ32" i="5"/>
  <c r="AX32" i="16"/>
  <c r="AM32" i="5"/>
  <c r="L32" i="5"/>
  <c r="AX27" i="16"/>
  <c r="N27" i="5"/>
  <c r="AJ27" i="5"/>
  <c r="L27" i="5"/>
  <c r="P27" i="5"/>
  <c r="H8" i="5"/>
  <c r="AM27" i="5"/>
  <c r="N32" i="5"/>
  <c r="Q32" i="5"/>
  <c r="N44" i="5"/>
  <c r="Q44" i="5"/>
  <c r="AX31" i="16"/>
  <c r="P31" i="5"/>
  <c r="H10" i="5"/>
  <c r="K30" i="5" s="1"/>
  <c r="AJ31" i="5"/>
  <c r="L31" i="5"/>
  <c r="N31" i="5"/>
  <c r="AM31" i="5"/>
  <c r="AL13" i="5"/>
  <c r="O13" i="5"/>
  <c r="AI13" i="5"/>
  <c r="L13" i="5"/>
  <c r="K38" i="5"/>
  <c r="Q38" i="5"/>
  <c r="N38" i="5"/>
  <c r="N34" i="5"/>
  <c r="Q34" i="5"/>
  <c r="N29" i="5"/>
  <c r="M9" i="5" s="1"/>
  <c r="Q9" i="5" s="1"/>
  <c r="Q29" i="5"/>
  <c r="AB25" i="5"/>
  <c r="W7" i="5"/>
  <c r="X27" i="5"/>
  <c r="Y35" i="5"/>
  <c r="X40" i="5"/>
  <c r="CV35" i="16"/>
  <c r="DE35" i="16"/>
  <c r="DA35" i="16"/>
  <c r="CT42" i="16"/>
  <c r="CY42" i="16"/>
  <c r="CO42" i="16"/>
  <c r="DB40" i="16"/>
  <c r="CX40" i="16"/>
  <c r="DF40" i="16"/>
  <c r="CQ40" i="16"/>
  <c r="K39" i="5"/>
  <c r="DX9" i="9"/>
  <c r="CR9" i="9"/>
  <c r="AV9" i="9"/>
  <c r="P9" i="9"/>
  <c r="EJ9" i="9"/>
  <c r="DD9" i="9"/>
  <c r="BX9" i="9"/>
  <c r="AB9" i="9"/>
  <c r="ET9" i="9"/>
  <c r="ED9" i="9"/>
  <c r="DN9" i="9"/>
  <c r="CX9" i="9"/>
  <c r="CH9" i="9"/>
  <c r="AT9" i="9"/>
  <c r="AD9" i="9"/>
  <c r="N9" i="9"/>
  <c r="EW9" i="9"/>
  <c r="EO9" i="9"/>
  <c r="EG9" i="9"/>
  <c r="DY9" i="9"/>
  <c r="DQ9" i="9"/>
  <c r="DI9" i="9"/>
  <c r="DA9" i="9"/>
  <c r="CS9" i="9"/>
  <c r="CK9" i="9"/>
  <c r="CC9" i="9"/>
  <c r="AW9" i="9"/>
  <c r="AO9" i="9"/>
  <c r="AG9" i="9"/>
  <c r="Y9" i="9"/>
  <c r="Q9" i="9"/>
  <c r="I9" i="9"/>
  <c r="EF9" i="9"/>
  <c r="CZ9" i="9"/>
  <c r="AN9" i="9"/>
  <c r="H9" i="9"/>
  <c r="EB9" i="9"/>
  <c r="CV9" i="9"/>
  <c r="AJ9" i="9"/>
  <c r="EX9" i="9"/>
  <c r="EH9" i="9"/>
  <c r="DR9" i="9"/>
  <c r="DB9" i="9"/>
  <c r="CL9" i="9"/>
  <c r="AX9" i="9"/>
  <c r="AH9" i="9"/>
  <c r="R9" i="9"/>
  <c r="EY9" i="9"/>
  <c r="EQ9" i="9"/>
  <c r="EI9" i="9"/>
  <c r="EA9" i="9"/>
  <c r="DS9" i="9"/>
  <c r="DK9" i="9"/>
  <c r="DC9" i="9"/>
  <c r="CU9" i="9"/>
  <c r="CM9" i="9"/>
  <c r="CE9" i="9"/>
  <c r="BW9" i="9"/>
  <c r="AU9" i="9"/>
  <c r="AM9" i="9"/>
  <c r="AE9" i="9"/>
  <c r="W9" i="9"/>
  <c r="O9" i="9"/>
  <c r="Y25" i="5"/>
  <c r="X33" i="5"/>
  <c r="ER11" i="9"/>
  <c r="AZ11" i="9"/>
  <c r="EJ11" i="9"/>
  <c r="AR11" i="9"/>
  <c r="EN11" i="9"/>
  <c r="CB11" i="9"/>
  <c r="AV11" i="9"/>
  <c r="P11" i="9"/>
  <c r="EP11" i="9"/>
  <c r="DZ11" i="9"/>
  <c r="CL11" i="9"/>
  <c r="BV11" i="9"/>
  <c r="BF11" i="9"/>
  <c r="AP11" i="9"/>
  <c r="Z11" i="9"/>
  <c r="J11" i="9"/>
  <c r="EU11" i="9"/>
  <c r="EM11" i="9"/>
  <c r="EE11" i="9"/>
  <c r="DW11" i="9"/>
  <c r="DO11" i="9"/>
  <c r="CI11" i="9"/>
  <c r="CA11" i="9"/>
  <c r="BS11" i="9"/>
  <c r="BK11" i="9"/>
  <c r="BC11" i="9"/>
  <c r="AU11" i="9"/>
  <c r="AM11" i="9"/>
  <c r="AE11" i="9"/>
  <c r="W11" i="9"/>
  <c r="O11" i="9"/>
  <c r="G11" i="9"/>
  <c r="EB11" i="9"/>
  <c r="AJ11" i="9"/>
  <c r="DT11" i="9"/>
  <c r="BH11" i="9"/>
  <c r="EV11" i="9"/>
  <c r="DP11" i="9"/>
  <c r="BT11" i="9"/>
  <c r="AN11" i="9"/>
  <c r="H11" i="9"/>
  <c r="EL11" i="9"/>
  <c r="DV11" i="9"/>
  <c r="CH11" i="9"/>
  <c r="BR11" i="9"/>
  <c r="BB11" i="9"/>
  <c r="AL11" i="9"/>
  <c r="V11" i="9"/>
  <c r="FA11" i="9"/>
  <c r="ES11" i="9"/>
  <c r="EK11" i="9"/>
  <c r="EC11" i="9"/>
  <c r="DU11" i="9"/>
  <c r="DM11" i="9"/>
  <c r="CK11" i="9"/>
  <c r="CC11" i="9"/>
  <c r="BU11" i="9"/>
  <c r="BM11" i="9"/>
  <c r="BE11" i="9"/>
  <c r="AW11" i="9"/>
  <c r="AO11" i="9"/>
  <c r="AG11" i="9"/>
  <c r="Y11" i="9"/>
  <c r="Q11" i="9"/>
  <c r="I11" i="9"/>
  <c r="AB15" i="5" l="1"/>
  <c r="K35" i="5"/>
  <c r="AB14" i="5"/>
  <c r="AI14" i="5"/>
  <c r="AL14" i="5"/>
  <c r="L14" i="5"/>
  <c r="O14" i="5"/>
  <c r="V14" i="5" s="1"/>
  <c r="AI15" i="5"/>
  <c r="CU25" i="16"/>
  <c r="CN25" i="16"/>
  <c r="DG25" i="16"/>
  <c r="CT34" i="16"/>
  <c r="CP25" i="16"/>
  <c r="DE25" i="16"/>
  <c r="DG36" i="16"/>
  <c r="DC36" i="16"/>
  <c r="CQ36" i="16"/>
  <c r="V16" i="5"/>
  <c r="CW26" i="16"/>
  <c r="CQ25" i="16"/>
  <c r="CO25" i="16"/>
  <c r="DC25" i="16"/>
  <c r="CR25" i="16"/>
  <c r="CW25" i="16"/>
  <c r="CV25" i="16"/>
  <c r="CT25" i="16"/>
  <c r="CS25" i="16"/>
  <c r="DH25" i="16"/>
  <c r="DB25" i="16"/>
  <c r="DD25" i="16"/>
  <c r="CZ25" i="16"/>
  <c r="DF25" i="16"/>
  <c r="DA34" i="16"/>
  <c r="AC32" i="5"/>
  <c r="DE36" i="16"/>
  <c r="CN36" i="16"/>
  <c r="CX36" i="16"/>
  <c r="O15" i="5"/>
  <c r="V15" i="5" s="1"/>
  <c r="CV36" i="16"/>
  <c r="CW36" i="16"/>
  <c r="M14" i="5"/>
  <c r="AD28" i="5"/>
  <c r="CS34" i="16"/>
  <c r="DB34" i="16"/>
  <c r="DE34" i="16"/>
  <c r="AB6" i="5"/>
  <c r="DH34" i="16"/>
  <c r="Y30" i="5"/>
  <c r="Z30" i="5" s="1"/>
  <c r="AI6" i="5"/>
  <c r="CU36" i="16"/>
  <c r="CO36" i="16"/>
  <c r="M15" i="5"/>
  <c r="AD32" i="5"/>
  <c r="L15" i="5"/>
  <c r="CU26" i="16"/>
  <c r="K36" i="5"/>
  <c r="DF36" i="16"/>
  <c r="DH36" i="16"/>
  <c r="CY36" i="16"/>
  <c r="DA36" i="16"/>
  <c r="CT36" i="16"/>
  <c r="DD36" i="16"/>
  <c r="AL15" i="5"/>
  <c r="CN26" i="16"/>
  <c r="CP36" i="16"/>
  <c r="CR36" i="16"/>
  <c r="CZ36" i="16"/>
  <c r="CX26" i="16"/>
  <c r="DF26" i="16"/>
  <c r="K23" i="5"/>
  <c r="K24" i="5"/>
  <c r="O6" i="5"/>
  <c r="V6" i="5" s="1"/>
  <c r="DF34" i="16"/>
  <c r="DC34" i="16"/>
  <c r="K25" i="5"/>
  <c r="CU34" i="16"/>
  <c r="CX34" i="16"/>
  <c r="CO34" i="16"/>
  <c r="CQ34" i="16"/>
  <c r="CR34" i="16"/>
  <c r="CV34" i="16"/>
  <c r="CQ26" i="16"/>
  <c r="CW34" i="16"/>
  <c r="DD34" i="16"/>
  <c r="CY34" i="16"/>
  <c r="CZ34" i="16"/>
  <c r="CP34" i="16"/>
  <c r="CN34" i="16"/>
  <c r="AL6" i="5"/>
  <c r="CZ23" i="16"/>
  <c r="DE23" i="16"/>
  <c r="CS23" i="16"/>
  <c r="CR23" i="16"/>
  <c r="DD23" i="16"/>
  <c r="CP23" i="16"/>
  <c r="CY23" i="16"/>
  <c r="CV23" i="16"/>
  <c r="DF23" i="16"/>
  <c r="DA23" i="16"/>
  <c r="DC23" i="16"/>
  <c r="CN23" i="16"/>
  <c r="CO23" i="16"/>
  <c r="L7" i="5"/>
  <c r="AC31" i="5"/>
  <c r="CU23" i="16"/>
  <c r="CX23" i="16"/>
  <c r="DG23" i="16"/>
  <c r="DB23" i="16"/>
  <c r="CQ23" i="16"/>
  <c r="CT23" i="16"/>
  <c r="DH23" i="16"/>
  <c r="M7" i="5"/>
  <c r="AB7" i="5"/>
  <c r="BC18" i="16"/>
  <c r="BC19" i="16" s="1"/>
  <c r="X12" i="5"/>
  <c r="AC12" i="5" s="1"/>
  <c r="DX18" i="16"/>
  <c r="AZ18" i="16"/>
  <c r="AZ19" i="16" s="1"/>
  <c r="BI18" i="16"/>
  <c r="BI19" i="16" s="1"/>
  <c r="BL18" i="16"/>
  <c r="BL19" i="16" s="1"/>
  <c r="BO18" i="16"/>
  <c r="BO19" i="16" s="1"/>
  <c r="BG18" i="16"/>
  <c r="BG19" i="16" s="1"/>
  <c r="BA18" i="16"/>
  <c r="BA19" i="16" s="1"/>
  <c r="BK18" i="16"/>
  <c r="BK19" i="16" s="1"/>
  <c r="BB18" i="16"/>
  <c r="BE18" i="16"/>
  <c r="BD18" i="16"/>
  <c r="BD19" i="16" s="1"/>
  <c r="BQ18" i="16"/>
  <c r="BQ19" i="16" s="1"/>
  <c r="BM18" i="16"/>
  <c r="BM19" i="16" s="1"/>
  <c r="BP18" i="16"/>
  <c r="BP19" i="16" s="1"/>
  <c r="AY18" i="16"/>
  <c r="AY19" i="16" s="1"/>
  <c r="BH18" i="16"/>
  <c r="BH19" i="16" s="1"/>
  <c r="BJ18" i="16"/>
  <c r="BJ19" i="16" s="1"/>
  <c r="BR18" i="16"/>
  <c r="BR19" i="16" s="1"/>
  <c r="BN18" i="16"/>
  <c r="BN19" i="16" s="1"/>
  <c r="BF18" i="16"/>
  <c r="BF19" i="16" s="1"/>
  <c r="DR18" i="16"/>
  <c r="DK9" i="16"/>
  <c r="DZ14" i="16"/>
  <c r="DP18" i="16"/>
  <c r="DY18" i="16"/>
  <c r="DO18" i="16"/>
  <c r="O7" i="5"/>
  <c r="V7" i="5" s="1"/>
  <c r="AI7" i="5"/>
  <c r="X7" i="5"/>
  <c r="AC7" i="5" s="1"/>
  <c r="AL7" i="5"/>
  <c r="K26" i="5"/>
  <c r="DI18" i="16"/>
  <c r="DU18" i="16"/>
  <c r="DM11" i="16"/>
  <c r="EA11" i="16"/>
  <c r="EA18" i="16" s="1"/>
  <c r="DT11" i="16"/>
  <c r="DT18" i="16" s="1"/>
  <c r="DV11" i="16"/>
  <c r="DV18" i="16" s="1"/>
  <c r="DK13" i="16"/>
  <c r="DK11" i="16"/>
  <c r="DN13" i="16"/>
  <c r="CY26" i="16"/>
  <c r="DD26" i="16"/>
  <c r="CV26" i="16"/>
  <c r="DH26" i="16"/>
  <c r="CP26" i="16"/>
  <c r="CT26" i="16"/>
  <c r="DE26" i="16"/>
  <c r="CZ26" i="16"/>
  <c r="CR26" i="16"/>
  <c r="DC26" i="16"/>
  <c r="CS26" i="16"/>
  <c r="X15" i="5"/>
  <c r="AC15" i="5" s="1"/>
  <c r="M16" i="5"/>
  <c r="Q16" i="5" s="1"/>
  <c r="Y36" i="5"/>
  <c r="AD36" i="5" s="1"/>
  <c r="X10" i="5"/>
  <c r="AC10" i="5" s="1"/>
  <c r="Y26" i="5"/>
  <c r="Y7" i="5" s="1"/>
  <c r="DA26" i="16"/>
  <c r="CO26" i="16"/>
  <c r="DG26" i="16"/>
  <c r="DQ11" i="16"/>
  <c r="DQ18" i="16" s="1"/>
  <c r="X16" i="5"/>
  <c r="AC16" i="5" s="1"/>
  <c r="DW11" i="16"/>
  <c r="DW18" i="16" s="1"/>
  <c r="DZ11" i="16"/>
  <c r="DJ9" i="16"/>
  <c r="DJ18" i="16" s="1"/>
  <c r="DM9" i="16"/>
  <c r="DL10" i="16"/>
  <c r="DN9" i="16"/>
  <c r="DL11" i="16"/>
  <c r="O12" i="5"/>
  <c r="T12" i="5" s="1"/>
  <c r="AL12" i="5"/>
  <c r="AB11" i="5"/>
  <c r="AI12" i="5"/>
  <c r="T16" i="5"/>
  <c r="M12" i="5"/>
  <c r="S6" i="5"/>
  <c r="AL11" i="5"/>
  <c r="L12" i="5"/>
  <c r="O11" i="5"/>
  <c r="U11" i="5" s="1"/>
  <c r="AB12" i="5"/>
  <c r="S16" i="5"/>
  <c r="U16" i="5"/>
  <c r="AA32" i="5"/>
  <c r="AF32" i="5" s="1"/>
  <c r="DS18" i="16"/>
  <c r="EB18" i="16"/>
  <c r="M6" i="5"/>
  <c r="H18" i="5"/>
  <c r="I7" i="5" s="1"/>
  <c r="T5" i="16"/>
  <c r="BA5" i="16"/>
  <c r="BU5" i="16"/>
  <c r="CP5" i="16" s="1"/>
  <c r="DJ5" i="16"/>
  <c r="AU5" i="16"/>
  <c r="L5" i="16"/>
  <c r="CO28" i="16"/>
  <c r="DC28" i="16"/>
  <c r="DG28" i="16"/>
  <c r="DD28" i="16"/>
  <c r="CZ28" i="16"/>
  <c r="DE28" i="16"/>
  <c r="CU28" i="16"/>
  <c r="CS28" i="16"/>
  <c r="DH28" i="16"/>
  <c r="CY28" i="16"/>
  <c r="CN28" i="16"/>
  <c r="CW28" i="16"/>
  <c r="DB28" i="16"/>
  <c r="DF28" i="16"/>
  <c r="CQ28" i="16"/>
  <c r="DA28" i="16"/>
  <c r="CV28" i="16"/>
  <c r="CP28" i="16"/>
  <c r="CT28" i="16"/>
  <c r="CR28" i="16"/>
  <c r="CX28" i="16"/>
  <c r="AC34" i="5"/>
  <c r="Y34" i="5"/>
  <c r="Y14" i="5" s="1"/>
  <c r="AD14" i="5" s="1"/>
  <c r="AI11" i="5"/>
  <c r="L11" i="5"/>
  <c r="AC24" i="5"/>
  <c r="Y24" i="5"/>
  <c r="X6" i="5"/>
  <c r="AC6" i="5" s="1"/>
  <c r="AC23" i="5"/>
  <c r="Y23" i="5"/>
  <c r="AA28" i="5"/>
  <c r="AF28" i="5" s="1"/>
  <c r="AE28" i="5"/>
  <c r="AD25" i="5"/>
  <c r="Z25" i="5"/>
  <c r="AC40" i="5"/>
  <c r="Y40" i="5"/>
  <c r="AC27" i="5"/>
  <c r="X8" i="5"/>
  <c r="AC8" i="5" s="1"/>
  <c r="Y27" i="5"/>
  <c r="AL10" i="5"/>
  <c r="AI10" i="5"/>
  <c r="M10" i="5"/>
  <c r="AB10" i="5"/>
  <c r="O10" i="5"/>
  <c r="L10" i="5"/>
  <c r="AL8" i="5"/>
  <c r="M8" i="5"/>
  <c r="L8" i="5"/>
  <c r="O8" i="5"/>
  <c r="K28" i="5"/>
  <c r="AB8" i="5"/>
  <c r="AI8" i="5"/>
  <c r="DE27" i="16"/>
  <c r="DG27" i="16"/>
  <c r="CZ27" i="16"/>
  <c r="CU27" i="16"/>
  <c r="CS27" i="16"/>
  <c r="DF27" i="16"/>
  <c r="CP27" i="16"/>
  <c r="CO27" i="16"/>
  <c r="CQ27" i="16"/>
  <c r="DB27" i="16"/>
  <c r="DC27" i="16"/>
  <c r="DD27" i="16"/>
  <c r="DH27" i="16"/>
  <c r="CV27" i="16"/>
  <c r="CY27" i="16"/>
  <c r="CW27" i="16"/>
  <c r="DA27" i="16"/>
  <c r="CX27" i="16"/>
  <c r="CN27" i="16"/>
  <c r="CR27" i="16"/>
  <c r="CT27" i="16"/>
  <c r="CS32" i="16"/>
  <c r="CR32" i="16"/>
  <c r="DF32" i="16"/>
  <c r="CV32" i="16"/>
  <c r="CQ32" i="16"/>
  <c r="CW32" i="16"/>
  <c r="CZ32" i="16"/>
  <c r="CX32" i="16"/>
  <c r="CN32" i="16"/>
  <c r="DB32" i="16"/>
  <c r="DA32" i="16"/>
  <c r="DH32" i="16"/>
  <c r="DC32" i="16"/>
  <c r="CP32" i="16"/>
  <c r="DG32" i="16"/>
  <c r="CT32" i="16"/>
  <c r="DE32" i="16"/>
  <c r="CO32" i="16"/>
  <c r="CU32" i="16"/>
  <c r="DD32" i="16"/>
  <c r="CY32" i="16"/>
  <c r="AC38" i="5"/>
  <c r="Y38" i="5"/>
  <c r="X13" i="5"/>
  <c r="AC13" i="5" s="1"/>
  <c r="AC37" i="5"/>
  <c r="Y37" i="5"/>
  <c r="AD39" i="5"/>
  <c r="Z39" i="5"/>
  <c r="AD43" i="5"/>
  <c r="Z43" i="5"/>
  <c r="K32" i="5"/>
  <c r="X14" i="5"/>
  <c r="AC14" i="5" s="1"/>
  <c r="X11" i="5"/>
  <c r="AC11" i="5" s="1"/>
  <c r="AC33" i="5"/>
  <c r="Y33" i="5"/>
  <c r="AD31" i="5"/>
  <c r="Z31" i="5"/>
  <c r="AD35" i="5"/>
  <c r="Y12" i="5"/>
  <c r="AD12" i="5" s="1"/>
  <c r="Z35" i="5"/>
  <c r="U13" i="5"/>
  <c r="R13" i="5"/>
  <c r="T13" i="5"/>
  <c r="S13" i="5"/>
  <c r="V13" i="5"/>
  <c r="Q13" i="5"/>
  <c r="DH31" i="16"/>
  <c r="DC31" i="16"/>
  <c r="CP31" i="16"/>
  <c r="DG31" i="16"/>
  <c r="CT31" i="16"/>
  <c r="CS31" i="16"/>
  <c r="CU31" i="16"/>
  <c r="DA31" i="16"/>
  <c r="CN31" i="16"/>
  <c r="DB31" i="16"/>
  <c r="CW31" i="16"/>
  <c r="CR31" i="16"/>
  <c r="DF31" i="16"/>
  <c r="CV31" i="16"/>
  <c r="CQ31" i="16"/>
  <c r="CO31" i="16"/>
  <c r="CZ31" i="16"/>
  <c r="CX31" i="16"/>
  <c r="DD31" i="16"/>
  <c r="CY31" i="16"/>
  <c r="DE31" i="16"/>
  <c r="AD41" i="5"/>
  <c r="Z41" i="5"/>
  <c r="AD42" i="5"/>
  <c r="Z42" i="5"/>
  <c r="AC29" i="5"/>
  <c r="X9" i="5"/>
  <c r="AC9" i="5" s="1"/>
  <c r="Y29" i="5"/>
  <c r="AC44" i="5"/>
  <c r="Y44" i="5"/>
  <c r="W18" i="5"/>
  <c r="K31" i="5"/>
  <c r="K27" i="5"/>
  <c r="M11" i="5"/>
  <c r="Q14" i="5" l="1"/>
  <c r="U15" i="5"/>
  <c r="U14" i="5"/>
  <c r="T14" i="5"/>
  <c r="R14" i="5"/>
  <c r="S15" i="5"/>
  <c r="S14" i="5"/>
  <c r="R15" i="5"/>
  <c r="T15" i="5"/>
  <c r="Q15" i="5"/>
  <c r="DY20" i="16"/>
  <c r="DM18" i="16"/>
  <c r="DM19" i="16" s="1"/>
  <c r="Y10" i="5"/>
  <c r="AD10" i="5" s="1"/>
  <c r="AD30" i="5"/>
  <c r="T6" i="5"/>
  <c r="U6" i="5"/>
  <c r="R6" i="5"/>
  <c r="Q6" i="5"/>
  <c r="S7" i="5"/>
  <c r="Z36" i="5"/>
  <c r="AE36" i="5" s="1"/>
  <c r="DP20" i="16"/>
  <c r="DX20" i="16"/>
  <c r="Q12" i="5"/>
  <c r="BB20" i="16"/>
  <c r="DQ20" i="16"/>
  <c r="BC20" i="16"/>
  <c r="BD20" i="16"/>
  <c r="DU20" i="16"/>
  <c r="AZ20" i="16"/>
  <c r="BE20" i="16"/>
  <c r="DT20" i="16"/>
  <c r="BA20" i="16"/>
  <c r="BB19" i="16"/>
  <c r="DN18" i="16"/>
  <c r="DO20" i="16" s="1"/>
  <c r="DR20" i="16"/>
  <c r="BF20" i="16"/>
  <c r="BE19" i="16"/>
  <c r="DL18" i="16"/>
  <c r="DZ18" i="16"/>
  <c r="DZ19" i="16" s="1"/>
  <c r="R7" i="5"/>
  <c r="DK18" i="16"/>
  <c r="DK19" i="16" s="1"/>
  <c r="DW20" i="16"/>
  <c r="DJ20" i="16"/>
  <c r="Z26" i="5"/>
  <c r="AE26" i="5" s="1"/>
  <c r="T7" i="5"/>
  <c r="U7" i="5"/>
  <c r="Q7" i="5"/>
  <c r="S12" i="5"/>
  <c r="AD26" i="5"/>
  <c r="V12" i="5"/>
  <c r="Y15" i="5"/>
  <c r="AD15" i="5" s="1"/>
  <c r="U12" i="5"/>
  <c r="R12" i="5"/>
  <c r="DI19" i="16"/>
  <c r="I8" i="5"/>
  <c r="DR19" i="16"/>
  <c r="I49" i="5"/>
  <c r="I47" i="5"/>
  <c r="Q11" i="5"/>
  <c r="AB18" i="5"/>
  <c r="CD18" i="16"/>
  <c r="DU19" i="16"/>
  <c r="DX19" i="16"/>
  <c r="I15" i="5"/>
  <c r="R11" i="5"/>
  <c r="S11" i="5"/>
  <c r="I9" i="5"/>
  <c r="I26" i="5"/>
  <c r="T11" i="5"/>
  <c r="V11" i="5"/>
  <c r="I12" i="5"/>
  <c r="I35" i="5"/>
  <c r="I43" i="5"/>
  <c r="I54" i="5"/>
  <c r="I38" i="5"/>
  <c r="I24" i="5"/>
  <c r="DO19" i="16"/>
  <c r="AL18" i="5"/>
  <c r="I25" i="5"/>
  <c r="I41" i="5"/>
  <c r="I57" i="5"/>
  <c r="I17" i="5"/>
  <c r="I46" i="5"/>
  <c r="DW19" i="16"/>
  <c r="I14" i="5"/>
  <c r="I27" i="5"/>
  <c r="I36" i="5"/>
  <c r="I42" i="5"/>
  <c r="I39" i="5"/>
  <c r="I34" i="5"/>
  <c r="I44" i="5"/>
  <c r="I30" i="5"/>
  <c r="I52" i="5"/>
  <c r="I56" i="5"/>
  <c r="I33" i="5"/>
  <c r="I58" i="5"/>
  <c r="I50" i="5"/>
  <c r="I60" i="5"/>
  <c r="I55" i="5"/>
  <c r="I53" i="5"/>
  <c r="L18" i="5"/>
  <c r="DJ19" i="16"/>
  <c r="DT19" i="16"/>
  <c r="DQ19" i="16"/>
  <c r="DY19" i="16"/>
  <c r="I13" i="5"/>
  <c r="DP19" i="16"/>
  <c r="I32" i="5"/>
  <c r="I31" i="5"/>
  <c r="I10" i="5"/>
  <c r="I40" i="5"/>
  <c r="I37" i="5"/>
  <c r="I11" i="5"/>
  <c r="I28" i="5"/>
  <c r="I45" i="5"/>
  <c r="I21" i="5"/>
  <c r="I29" i="5"/>
  <c r="I48" i="5"/>
  <c r="I6" i="5"/>
  <c r="I59" i="5"/>
  <c r="I23" i="5"/>
  <c r="I16" i="5"/>
  <c r="I51" i="5"/>
  <c r="I61" i="5"/>
  <c r="I22" i="5"/>
  <c r="EA19" i="16"/>
  <c r="DS19" i="16"/>
  <c r="DV19" i="16"/>
  <c r="DS20" i="16"/>
  <c r="DV20" i="16"/>
  <c r="EB20" i="16"/>
  <c r="EB19" i="16"/>
  <c r="CE18" i="16"/>
  <c r="M18" i="5"/>
  <c r="AD34" i="5"/>
  <c r="Z34" i="5"/>
  <c r="Z14" i="5" s="1"/>
  <c r="AE14" i="5" s="1"/>
  <c r="U5" i="16"/>
  <c r="BB5" i="16"/>
  <c r="K5" i="16"/>
  <c r="AT5" i="16"/>
  <c r="BV5" i="16"/>
  <c r="CQ5" i="16" s="1"/>
  <c r="DK5" i="16"/>
  <c r="AD24" i="5"/>
  <c r="Z24" i="5"/>
  <c r="BY18" i="16"/>
  <c r="CF18" i="16"/>
  <c r="CM18" i="16"/>
  <c r="AD23" i="5"/>
  <c r="Y6" i="5"/>
  <c r="AD6" i="5" s="1"/>
  <c r="Z23" i="5"/>
  <c r="AE41" i="5"/>
  <c r="AA41" i="5"/>
  <c r="Z12" i="5"/>
  <c r="AE12" i="5" s="1"/>
  <c r="AE35" i="5"/>
  <c r="AA35" i="5"/>
  <c r="AE30" i="5"/>
  <c r="AA30" i="5"/>
  <c r="AF30" i="5" s="1"/>
  <c r="Y11" i="5"/>
  <c r="AD11" i="5" s="1"/>
  <c r="AD33" i="5"/>
  <c r="Z33" i="5"/>
  <c r="AA43" i="5"/>
  <c r="AE43" i="5"/>
  <c r="AD38" i="5"/>
  <c r="Z38" i="5"/>
  <c r="BW15" i="16" a="1"/>
  <c r="BW15" i="16" s="1"/>
  <c r="CR15" i="16" s="1"/>
  <c r="BW6" i="16" a="1"/>
  <c r="BW6" i="16" s="1"/>
  <c r="CR6" i="16" s="1"/>
  <c r="BW10" i="16" a="1"/>
  <c r="BW10" i="16" s="1"/>
  <c r="CR10" i="16" s="1"/>
  <c r="BW17" i="16" a="1"/>
  <c r="BW17" i="16" s="1"/>
  <c r="CR17" i="16" s="1"/>
  <c r="BW11" i="16" a="1"/>
  <c r="BW11" i="16" s="1"/>
  <c r="CR11" i="16" s="1"/>
  <c r="BW12" i="16" a="1"/>
  <c r="BW12" i="16" s="1"/>
  <c r="CR12" i="16" s="1"/>
  <c r="BW14" i="16" a="1"/>
  <c r="BW14" i="16" s="1"/>
  <c r="CR14" i="16" s="1"/>
  <c r="BW7" i="16" a="1"/>
  <c r="BW7" i="16" s="1"/>
  <c r="CR7" i="16" s="1"/>
  <c r="BW16" i="16" a="1"/>
  <c r="BW16" i="16" s="1"/>
  <c r="CR16" i="16" s="1"/>
  <c r="BW9" i="16" a="1"/>
  <c r="BW9" i="16" s="1"/>
  <c r="CR9" i="16" s="1"/>
  <c r="BW8" i="16" a="1"/>
  <c r="BW8" i="16" s="1"/>
  <c r="CR8" i="16" s="1"/>
  <c r="BW13" i="16" a="1"/>
  <c r="BW13" i="16" s="1"/>
  <c r="CR13" i="16" s="1"/>
  <c r="CC13" i="16" a="1"/>
  <c r="CC13" i="16" s="1"/>
  <c r="CX13" i="16" s="1"/>
  <c r="CC7" i="16" a="1"/>
  <c r="CC7" i="16" s="1"/>
  <c r="CX7" i="16" s="1"/>
  <c r="CC10" i="16" a="1"/>
  <c r="CC10" i="16" s="1"/>
  <c r="CX10" i="16" s="1"/>
  <c r="CC11" i="16" a="1"/>
  <c r="CC11" i="16" s="1"/>
  <c r="CX11" i="16" s="1"/>
  <c r="CC14" i="16" a="1"/>
  <c r="CC14" i="16" s="1"/>
  <c r="CX14" i="16" s="1"/>
  <c r="CC16" i="16" a="1"/>
  <c r="CC16" i="16" s="1"/>
  <c r="CX16" i="16" s="1"/>
  <c r="CC6" i="16" a="1"/>
  <c r="CC6" i="16" s="1"/>
  <c r="CX6" i="16" s="1"/>
  <c r="CC8" i="16" a="1"/>
  <c r="CC8" i="16" s="1"/>
  <c r="CX8" i="16" s="1"/>
  <c r="CC15" i="16" a="1"/>
  <c r="CC15" i="16" s="1"/>
  <c r="CX15" i="16" s="1"/>
  <c r="CC12" i="16" a="1"/>
  <c r="CC12" i="16" s="1"/>
  <c r="CX12" i="16" s="1"/>
  <c r="CC9" i="16" a="1"/>
  <c r="CC9" i="16" s="1"/>
  <c r="CX9" i="16" s="1"/>
  <c r="CC17" i="16" a="1"/>
  <c r="CC17" i="16" s="1"/>
  <c r="CX17" i="16" s="1"/>
  <c r="CB14" i="16" a="1"/>
  <c r="CB14" i="16" s="1"/>
  <c r="CW14" i="16" s="1"/>
  <c r="CB12" i="16" a="1"/>
  <c r="CB12" i="16" s="1"/>
  <c r="CW12" i="16" s="1"/>
  <c r="CB10" i="16" a="1"/>
  <c r="CB10" i="16" s="1"/>
  <c r="CW10" i="16" s="1"/>
  <c r="CB16" i="16" a="1"/>
  <c r="CB16" i="16" s="1"/>
  <c r="CW16" i="16" s="1"/>
  <c r="CB8" i="16" a="1"/>
  <c r="CB8" i="16" s="1"/>
  <c r="CW8" i="16" s="1"/>
  <c r="CB6" i="16" a="1"/>
  <c r="CB6" i="16" s="1"/>
  <c r="CW6" i="16" s="1"/>
  <c r="CB13" i="16" a="1"/>
  <c r="CB13" i="16" s="1"/>
  <c r="CW13" i="16" s="1"/>
  <c r="CB15" i="16" a="1"/>
  <c r="CB15" i="16" s="1"/>
  <c r="CW15" i="16" s="1"/>
  <c r="CB11" i="16" a="1"/>
  <c r="CB11" i="16" s="1"/>
  <c r="CW11" i="16" s="1"/>
  <c r="CB17" i="16" a="1"/>
  <c r="CB17" i="16" s="1"/>
  <c r="CW17" i="16" s="1"/>
  <c r="CB9" i="16" a="1"/>
  <c r="CB9" i="16" s="1"/>
  <c r="CW9" i="16" s="1"/>
  <c r="CB7" i="16" a="1"/>
  <c r="CB7" i="16" s="1"/>
  <c r="CW7" i="16" s="1"/>
  <c r="CA13" i="16" a="1"/>
  <c r="CA13" i="16" s="1"/>
  <c r="CV13" i="16" s="1"/>
  <c r="CA6" i="16" a="1"/>
  <c r="CA6" i="16" s="1"/>
  <c r="CV6" i="16" s="1"/>
  <c r="CA16" i="16" a="1"/>
  <c r="CA16" i="16" s="1"/>
  <c r="CV16" i="16" s="1"/>
  <c r="CA15" i="16" a="1"/>
  <c r="CA15" i="16" s="1"/>
  <c r="CV15" i="16" s="1"/>
  <c r="CA14" i="16" a="1"/>
  <c r="CA14" i="16" s="1"/>
  <c r="CV14" i="16" s="1"/>
  <c r="CA9" i="16" a="1"/>
  <c r="CA9" i="16" s="1"/>
  <c r="CV9" i="16" s="1"/>
  <c r="CA8" i="16" a="1"/>
  <c r="CA8" i="16" s="1"/>
  <c r="CV8" i="16" s="1"/>
  <c r="CA10" i="16" a="1"/>
  <c r="CA10" i="16" s="1"/>
  <c r="CV10" i="16" s="1"/>
  <c r="CA17" i="16" a="1"/>
  <c r="CA17" i="16" s="1"/>
  <c r="CV17" i="16" s="1"/>
  <c r="CA7" i="16" a="1"/>
  <c r="CA7" i="16" s="1"/>
  <c r="CV7" i="16" s="1"/>
  <c r="CA12" i="16" a="1"/>
  <c r="CA12" i="16" s="1"/>
  <c r="CV12" i="16" s="1"/>
  <c r="CA11" i="16" a="1"/>
  <c r="CA11" i="16" s="1"/>
  <c r="CV11" i="16" s="1"/>
  <c r="CI16" i="16" a="1"/>
  <c r="CI16" i="16" s="1"/>
  <c r="DD16" i="16" s="1"/>
  <c r="CI12" i="16" a="1"/>
  <c r="CI12" i="16" s="1"/>
  <c r="DD12" i="16" s="1"/>
  <c r="CI11" i="16" a="1"/>
  <c r="CI11" i="16" s="1"/>
  <c r="DD11" i="16" s="1"/>
  <c r="CI17" i="16" a="1"/>
  <c r="CI17" i="16" s="1"/>
  <c r="DD17" i="16" s="1"/>
  <c r="CI10" i="16" a="1"/>
  <c r="CI10" i="16" s="1"/>
  <c r="DD10" i="16" s="1"/>
  <c r="CI6" i="16" a="1"/>
  <c r="CI6" i="16" s="1"/>
  <c r="DD6" i="16" s="1"/>
  <c r="CI9" i="16" a="1"/>
  <c r="CI9" i="16" s="1"/>
  <c r="DD9" i="16" s="1"/>
  <c r="CI8" i="16" a="1"/>
  <c r="CI8" i="16" s="1"/>
  <c r="DD8" i="16" s="1"/>
  <c r="CI13" i="16" a="1"/>
  <c r="CI13" i="16" s="1"/>
  <c r="DD13" i="16" s="1"/>
  <c r="CI14" i="16" a="1"/>
  <c r="CI14" i="16" s="1"/>
  <c r="DD14" i="16" s="1"/>
  <c r="CI15" i="16" a="1"/>
  <c r="CI15" i="16" s="1"/>
  <c r="DD15" i="16" s="1"/>
  <c r="CI7" i="16" a="1"/>
  <c r="CI7" i="16" s="1"/>
  <c r="DD7" i="16" s="1"/>
  <c r="CG11" i="16" a="1"/>
  <c r="CG11" i="16" s="1"/>
  <c r="DB11" i="16" s="1"/>
  <c r="CG16" i="16" a="1"/>
  <c r="CG16" i="16" s="1"/>
  <c r="DB16" i="16" s="1"/>
  <c r="CG13" i="16" a="1"/>
  <c r="CG13" i="16" s="1"/>
  <c r="DB13" i="16" s="1"/>
  <c r="CG9" i="16" a="1"/>
  <c r="CG9" i="16" s="1"/>
  <c r="DB9" i="16" s="1"/>
  <c r="CG8" i="16" a="1"/>
  <c r="CG8" i="16" s="1"/>
  <c r="DB8" i="16" s="1"/>
  <c r="CG6" i="16" a="1"/>
  <c r="CG6" i="16" s="1"/>
  <c r="DB6" i="16" s="1"/>
  <c r="CG10" i="16" a="1"/>
  <c r="CG10" i="16" s="1"/>
  <c r="DB10" i="16" s="1"/>
  <c r="CG7" i="16" a="1"/>
  <c r="CG7" i="16" s="1"/>
  <c r="DB7" i="16" s="1"/>
  <c r="CG14" i="16" a="1"/>
  <c r="CG14" i="16" s="1"/>
  <c r="DB14" i="16" s="1"/>
  <c r="CG12" i="16" a="1"/>
  <c r="CG12" i="16" s="1"/>
  <c r="DB12" i="16" s="1"/>
  <c r="CG15" i="16" a="1"/>
  <c r="CG15" i="16" s="1"/>
  <c r="DB15" i="16" s="1"/>
  <c r="CG17" i="16" a="1"/>
  <c r="CG17" i="16" s="1"/>
  <c r="DB17" i="16" s="1"/>
  <c r="BT13" i="16" a="1"/>
  <c r="BT13" i="16" s="1"/>
  <c r="CO13" i="16" s="1"/>
  <c r="BT11" i="16" a="1"/>
  <c r="BT11" i="16" s="1"/>
  <c r="CO11" i="16" s="1"/>
  <c r="BT7" i="16" a="1"/>
  <c r="BT7" i="16" s="1"/>
  <c r="CO7" i="16" s="1"/>
  <c r="BT8" i="16" a="1"/>
  <c r="BT8" i="16" s="1"/>
  <c r="CO8" i="16" s="1"/>
  <c r="BT12" i="16" a="1"/>
  <c r="BT12" i="16" s="1"/>
  <c r="CO12" i="16" s="1"/>
  <c r="BT17" i="16" a="1"/>
  <c r="BT17" i="16" s="1"/>
  <c r="CO17" i="16" s="1"/>
  <c r="BT16" i="16" a="1"/>
  <c r="BT16" i="16" s="1"/>
  <c r="CO16" i="16" s="1"/>
  <c r="BT9" i="16" a="1"/>
  <c r="BT9" i="16" s="1"/>
  <c r="CO9" i="16" s="1"/>
  <c r="BT10" i="16" a="1"/>
  <c r="BT10" i="16" s="1"/>
  <c r="CO10" i="16" s="1"/>
  <c r="BT6" i="16" a="1"/>
  <c r="BT6" i="16" s="1"/>
  <c r="CO6" i="16" s="1"/>
  <c r="BT15" i="16" a="1"/>
  <c r="BT15" i="16" s="1"/>
  <c r="CO15" i="16" s="1"/>
  <c r="BT14" i="16" a="1"/>
  <c r="BT14" i="16" s="1"/>
  <c r="CO14" i="16" s="1"/>
  <c r="CK16" i="16" a="1"/>
  <c r="CK16" i="16" s="1"/>
  <c r="DF16" i="16" s="1"/>
  <c r="CK7" i="16" a="1"/>
  <c r="CK7" i="16" s="1"/>
  <c r="DF7" i="16" s="1"/>
  <c r="CK12" i="16" a="1"/>
  <c r="CK12" i="16" s="1"/>
  <c r="DF12" i="16" s="1"/>
  <c r="CK11" i="16" a="1"/>
  <c r="CK11" i="16" s="1"/>
  <c r="DF11" i="16" s="1"/>
  <c r="CK6" i="16" a="1"/>
  <c r="CK6" i="16" s="1"/>
  <c r="DF6" i="16" s="1"/>
  <c r="CK17" i="16" a="1"/>
  <c r="CK17" i="16" s="1"/>
  <c r="DF17" i="16" s="1"/>
  <c r="CK14" i="16" a="1"/>
  <c r="CK14" i="16" s="1"/>
  <c r="DF14" i="16" s="1"/>
  <c r="CK9" i="16" a="1"/>
  <c r="CK9" i="16" s="1"/>
  <c r="DF9" i="16" s="1"/>
  <c r="CK10" i="16" a="1"/>
  <c r="CK10" i="16" s="1"/>
  <c r="DF10" i="16" s="1"/>
  <c r="CK13" i="16" a="1"/>
  <c r="CK13" i="16" s="1"/>
  <c r="DF13" i="16" s="1"/>
  <c r="CK8" i="16" a="1"/>
  <c r="CK8" i="16" s="1"/>
  <c r="DF8" i="16" s="1"/>
  <c r="CK15" i="16" a="1"/>
  <c r="CK15" i="16" s="1"/>
  <c r="DF15" i="16" s="1"/>
  <c r="BZ17" i="16" a="1"/>
  <c r="BZ17" i="16" s="1"/>
  <c r="CU17" i="16" s="1"/>
  <c r="BZ7" i="16" a="1"/>
  <c r="BZ7" i="16" s="1"/>
  <c r="CU7" i="16" s="1"/>
  <c r="BZ10" i="16" a="1"/>
  <c r="BZ10" i="16" s="1"/>
  <c r="CU10" i="16" s="1"/>
  <c r="BZ12" i="16" a="1"/>
  <c r="BZ12" i="16" s="1"/>
  <c r="CU12" i="16" s="1"/>
  <c r="BZ8" i="16" a="1"/>
  <c r="BZ8" i="16" s="1"/>
  <c r="CU8" i="16" s="1"/>
  <c r="BZ9" i="16" a="1"/>
  <c r="BZ9" i="16" s="1"/>
  <c r="CU9" i="16" s="1"/>
  <c r="BZ11" i="16" a="1"/>
  <c r="BZ11" i="16" s="1"/>
  <c r="CU11" i="16" s="1"/>
  <c r="BZ13" i="16" a="1"/>
  <c r="BZ13" i="16" s="1"/>
  <c r="CU13" i="16" s="1"/>
  <c r="BZ15" i="16" a="1"/>
  <c r="BZ15" i="16" s="1"/>
  <c r="CU15" i="16" s="1"/>
  <c r="BZ6" i="16" a="1"/>
  <c r="BZ6" i="16" s="1"/>
  <c r="CU6" i="16" s="1"/>
  <c r="BZ14" i="16" a="1"/>
  <c r="BZ14" i="16" s="1"/>
  <c r="CU14" i="16" s="1"/>
  <c r="BZ16" i="16" a="1"/>
  <c r="BZ16" i="16" s="1"/>
  <c r="CU16" i="16" s="1"/>
  <c r="CL17" i="16" a="1"/>
  <c r="CL17" i="16" s="1"/>
  <c r="DG17" i="16" s="1"/>
  <c r="CL9" i="16" a="1"/>
  <c r="CL9" i="16" s="1"/>
  <c r="DG9" i="16" s="1"/>
  <c r="CL11" i="16" a="1"/>
  <c r="CL11" i="16" s="1"/>
  <c r="DG11" i="16" s="1"/>
  <c r="CL8" i="16" a="1"/>
  <c r="CL8" i="16" s="1"/>
  <c r="DG8" i="16" s="1"/>
  <c r="CL13" i="16" a="1"/>
  <c r="CL13" i="16" s="1"/>
  <c r="DG13" i="16" s="1"/>
  <c r="CL12" i="16" a="1"/>
  <c r="CL12" i="16" s="1"/>
  <c r="DG12" i="16" s="1"/>
  <c r="CL10" i="16" a="1"/>
  <c r="CL10" i="16" s="1"/>
  <c r="DG10" i="16" s="1"/>
  <c r="CL7" i="16" a="1"/>
  <c r="CL7" i="16" s="1"/>
  <c r="DG7" i="16" s="1"/>
  <c r="CL6" i="16" a="1"/>
  <c r="CL6" i="16" s="1"/>
  <c r="DG6" i="16" s="1"/>
  <c r="CL15" i="16" a="1"/>
  <c r="CL15" i="16" s="1"/>
  <c r="DG15" i="16" s="1"/>
  <c r="CL16" i="16" a="1"/>
  <c r="CL16" i="16" s="1"/>
  <c r="DG16" i="16" s="1"/>
  <c r="CL14" i="16" a="1"/>
  <c r="CL14" i="16" s="1"/>
  <c r="DG14" i="16" s="1"/>
  <c r="Q8" i="5"/>
  <c r="R8" i="5"/>
  <c r="S8" i="5"/>
  <c r="V8" i="5"/>
  <c r="U8" i="5"/>
  <c r="T8" i="5"/>
  <c r="AD40" i="5"/>
  <c r="Z40" i="5"/>
  <c r="AE25" i="5"/>
  <c r="AA25" i="5"/>
  <c r="AD7" i="5"/>
  <c r="CI18" i="16"/>
  <c r="BW18" i="16"/>
  <c r="BT18" i="16"/>
  <c r="O18" i="5"/>
  <c r="CL18" i="16"/>
  <c r="CK18" i="16"/>
  <c r="AE42" i="5"/>
  <c r="AA42" i="5"/>
  <c r="AF42" i="5" s="1"/>
  <c r="AD44" i="5"/>
  <c r="Z44" i="5"/>
  <c r="AD29" i="5"/>
  <c r="Y9" i="5"/>
  <c r="AD9" i="5" s="1"/>
  <c r="Z29" i="5"/>
  <c r="AE31" i="5"/>
  <c r="Z10" i="5"/>
  <c r="AE10" i="5" s="1"/>
  <c r="AA31" i="5"/>
  <c r="AE39" i="5"/>
  <c r="AA39" i="5"/>
  <c r="Y13" i="5"/>
  <c r="AD13" i="5" s="1"/>
  <c r="AD37" i="5"/>
  <c r="Z37" i="5"/>
  <c r="BY15" i="16" a="1"/>
  <c r="BY15" i="16" s="1"/>
  <c r="CT15" i="16" s="1"/>
  <c r="BY13" i="16" a="1"/>
  <c r="BY13" i="16" s="1"/>
  <c r="CT13" i="16" s="1"/>
  <c r="BY14" i="16" a="1"/>
  <c r="BY14" i="16" s="1"/>
  <c r="CT14" i="16" s="1"/>
  <c r="BY12" i="16" a="1"/>
  <c r="BY12" i="16" s="1"/>
  <c r="CT12" i="16" s="1"/>
  <c r="BY6" i="16" a="1"/>
  <c r="BY6" i="16" s="1"/>
  <c r="CT6" i="16" s="1"/>
  <c r="BY8" i="16" a="1"/>
  <c r="BY8" i="16" s="1"/>
  <c r="CT8" i="16" s="1"/>
  <c r="BY9" i="16" a="1"/>
  <c r="BY9" i="16" s="1"/>
  <c r="CT9" i="16" s="1"/>
  <c r="BY16" i="16" a="1"/>
  <c r="BY16" i="16" s="1"/>
  <c r="CT16" i="16" s="1"/>
  <c r="BY17" i="16" a="1"/>
  <c r="BY17" i="16" s="1"/>
  <c r="CT17" i="16" s="1"/>
  <c r="BY7" i="16" a="1"/>
  <c r="BY7" i="16" s="1"/>
  <c r="CT7" i="16" s="1"/>
  <c r="BY10" i="16" a="1"/>
  <c r="BY10" i="16" s="1"/>
  <c r="CT10" i="16" s="1"/>
  <c r="BY11" i="16" a="1"/>
  <c r="BY11" i="16" s="1"/>
  <c r="CT11" i="16" s="1"/>
  <c r="BS14" i="16" a="1"/>
  <c r="BS14" i="16" s="1"/>
  <c r="CN14" i="16" s="1"/>
  <c r="BS13" i="16" a="1"/>
  <c r="BS13" i="16" s="1"/>
  <c r="CN13" i="16" s="1"/>
  <c r="BS6" i="16" a="1"/>
  <c r="BS6" i="16" s="1"/>
  <c r="CN6" i="16" s="1"/>
  <c r="BS15" i="16" a="1"/>
  <c r="BS15" i="16" s="1"/>
  <c r="CN15" i="16" s="1"/>
  <c r="BS7" i="16" a="1"/>
  <c r="BS7" i="16" s="1"/>
  <c r="CN7" i="16" s="1"/>
  <c r="BS11" i="16" a="1"/>
  <c r="BS11" i="16" s="1"/>
  <c r="CN11" i="16" s="1"/>
  <c r="BS9" i="16" a="1"/>
  <c r="BS9" i="16" s="1"/>
  <c r="CN9" i="16" s="1"/>
  <c r="BS8" i="16" a="1"/>
  <c r="BS8" i="16" s="1"/>
  <c r="CN8" i="16" s="1"/>
  <c r="BS16" i="16" a="1"/>
  <c r="BS16" i="16" s="1"/>
  <c r="CN16" i="16" s="1"/>
  <c r="BS17" i="16" a="1"/>
  <c r="BS17" i="16" s="1"/>
  <c r="CN17" i="16" s="1"/>
  <c r="BS12" i="16" a="1"/>
  <c r="BS12" i="16" s="1"/>
  <c r="CN12" i="16" s="1"/>
  <c r="BS10" i="16" a="1"/>
  <c r="BS10" i="16" s="1"/>
  <c r="CN10" i="16" s="1"/>
  <c r="CF17" i="16" a="1"/>
  <c r="CF17" i="16" s="1"/>
  <c r="DA17" i="16" s="1"/>
  <c r="CF13" i="16" a="1"/>
  <c r="CF13" i="16" s="1"/>
  <c r="DA13" i="16" s="1"/>
  <c r="CF11" i="16" a="1"/>
  <c r="CF11" i="16" s="1"/>
  <c r="DA11" i="16" s="1"/>
  <c r="CF15" i="16" a="1"/>
  <c r="CF15" i="16" s="1"/>
  <c r="DA15" i="16" s="1"/>
  <c r="CF10" i="16" a="1"/>
  <c r="CF10" i="16" s="1"/>
  <c r="DA10" i="16" s="1"/>
  <c r="CF12" i="16" a="1"/>
  <c r="CF12" i="16" s="1"/>
  <c r="DA12" i="16" s="1"/>
  <c r="CF16" i="16" a="1"/>
  <c r="CF16" i="16" s="1"/>
  <c r="DA16" i="16" s="1"/>
  <c r="CF14" i="16" a="1"/>
  <c r="CF14" i="16" s="1"/>
  <c r="DA14" i="16" s="1"/>
  <c r="CF8" i="16" a="1"/>
  <c r="CF8" i="16" s="1"/>
  <c r="DA8" i="16" s="1"/>
  <c r="CF7" i="16" a="1"/>
  <c r="CF7" i="16" s="1"/>
  <c r="DA7" i="16" s="1"/>
  <c r="CF6" i="16" a="1"/>
  <c r="CF6" i="16" s="1"/>
  <c r="DA6" i="16" s="1"/>
  <c r="CF9" i="16" a="1"/>
  <c r="CF9" i="16" s="1"/>
  <c r="DA9" i="16" s="1"/>
  <c r="CD16" i="16" a="1"/>
  <c r="CD16" i="16" s="1"/>
  <c r="CY16" i="16" s="1"/>
  <c r="CD14" i="16" a="1"/>
  <c r="CD14" i="16" s="1"/>
  <c r="CY14" i="16" s="1"/>
  <c r="CD7" i="16" a="1"/>
  <c r="CD7" i="16" s="1"/>
  <c r="CY7" i="16" s="1"/>
  <c r="CD8" i="16" a="1"/>
  <c r="CD8" i="16" s="1"/>
  <c r="CY8" i="16" s="1"/>
  <c r="CD11" i="16" a="1"/>
  <c r="CD11" i="16" s="1"/>
  <c r="CY11" i="16" s="1"/>
  <c r="CD13" i="16" a="1"/>
  <c r="CD13" i="16" s="1"/>
  <c r="CY13" i="16" s="1"/>
  <c r="CD15" i="16" a="1"/>
  <c r="CD15" i="16" s="1"/>
  <c r="CY15" i="16" s="1"/>
  <c r="CD17" i="16" a="1"/>
  <c r="CD17" i="16" s="1"/>
  <c r="CY17" i="16" s="1"/>
  <c r="CD12" i="16" a="1"/>
  <c r="CD12" i="16" s="1"/>
  <c r="CY12" i="16" s="1"/>
  <c r="CD6" i="16" a="1"/>
  <c r="CD6" i="16" s="1"/>
  <c r="CY6" i="16" s="1"/>
  <c r="CD9" i="16" a="1"/>
  <c r="CD9" i="16" s="1"/>
  <c r="CY9" i="16" s="1"/>
  <c r="CD10" i="16" a="1"/>
  <c r="CD10" i="16" s="1"/>
  <c r="CY10" i="16" s="1"/>
  <c r="CM11" i="16" a="1"/>
  <c r="CM11" i="16" s="1"/>
  <c r="DH11" i="16" s="1"/>
  <c r="CM13" i="16" a="1"/>
  <c r="CM13" i="16" s="1"/>
  <c r="DH13" i="16" s="1"/>
  <c r="CM9" i="16" a="1"/>
  <c r="CM9" i="16" s="1"/>
  <c r="DH9" i="16" s="1"/>
  <c r="CM7" i="16" a="1"/>
  <c r="CM7" i="16" s="1"/>
  <c r="DH7" i="16" s="1"/>
  <c r="CM16" i="16" a="1"/>
  <c r="CM16" i="16" s="1"/>
  <c r="DH16" i="16" s="1"/>
  <c r="CM15" i="16" a="1"/>
  <c r="CM15" i="16" s="1"/>
  <c r="DH15" i="16" s="1"/>
  <c r="CM17" i="16" a="1"/>
  <c r="CM17" i="16" s="1"/>
  <c r="DH17" i="16" s="1"/>
  <c r="CM8" i="16" a="1"/>
  <c r="CM8" i="16" s="1"/>
  <c r="DH8" i="16" s="1"/>
  <c r="CM6" i="16" a="1"/>
  <c r="CM6" i="16" s="1"/>
  <c r="DH6" i="16" s="1"/>
  <c r="CM10" i="16" a="1"/>
  <c r="CM10" i="16" s="1"/>
  <c r="DH10" i="16" s="1"/>
  <c r="CM12" i="16" a="1"/>
  <c r="CM12" i="16" s="1"/>
  <c r="DH12" i="16" s="1"/>
  <c r="CM14" i="16" a="1"/>
  <c r="CM14" i="16" s="1"/>
  <c r="DH14" i="16" s="1"/>
  <c r="CH14" i="16" a="1"/>
  <c r="CH14" i="16" s="1"/>
  <c r="DC14" i="16" s="1"/>
  <c r="CH13" i="16" a="1"/>
  <c r="CH13" i="16" s="1"/>
  <c r="DC13" i="16" s="1"/>
  <c r="CH7" i="16" a="1"/>
  <c r="CH7" i="16" s="1"/>
  <c r="DC7" i="16" s="1"/>
  <c r="CH10" i="16" a="1"/>
  <c r="CH10" i="16" s="1"/>
  <c r="DC10" i="16" s="1"/>
  <c r="CH16" i="16" a="1"/>
  <c r="CH16" i="16" s="1"/>
  <c r="DC16" i="16" s="1"/>
  <c r="CH8" i="16" a="1"/>
  <c r="CH8" i="16" s="1"/>
  <c r="DC8" i="16" s="1"/>
  <c r="CH17" i="16" a="1"/>
  <c r="CH17" i="16" s="1"/>
  <c r="DC17" i="16" s="1"/>
  <c r="CH9" i="16" a="1"/>
  <c r="CH9" i="16" s="1"/>
  <c r="DC9" i="16" s="1"/>
  <c r="CH12" i="16" a="1"/>
  <c r="CH12" i="16" s="1"/>
  <c r="DC12" i="16" s="1"/>
  <c r="CH15" i="16" a="1"/>
  <c r="CH15" i="16" s="1"/>
  <c r="DC15" i="16" s="1"/>
  <c r="CH6" i="16" a="1"/>
  <c r="CH6" i="16" s="1"/>
  <c r="DC6" i="16" s="1"/>
  <c r="CH11" i="16" a="1"/>
  <c r="CH11" i="16" s="1"/>
  <c r="DC11" i="16" s="1"/>
  <c r="BV7" i="16" a="1"/>
  <c r="BV7" i="16" s="1"/>
  <c r="CQ7" i="16" s="1"/>
  <c r="BV11" i="16" a="1"/>
  <c r="BV11" i="16" s="1"/>
  <c r="CQ11" i="16" s="1"/>
  <c r="BV17" i="16" a="1"/>
  <c r="BV17" i="16" s="1"/>
  <c r="CQ17" i="16" s="1"/>
  <c r="BV13" i="16" a="1"/>
  <c r="BV13" i="16" s="1"/>
  <c r="CQ13" i="16" s="1"/>
  <c r="BV10" i="16" a="1"/>
  <c r="BV10" i="16" s="1"/>
  <c r="CQ10" i="16" s="1"/>
  <c r="BV6" i="16" a="1"/>
  <c r="BV6" i="16" s="1"/>
  <c r="CQ6" i="16" s="1"/>
  <c r="BV16" i="16" a="1"/>
  <c r="BV16" i="16" s="1"/>
  <c r="CQ16" i="16" s="1"/>
  <c r="BV9" i="16" a="1"/>
  <c r="BV9" i="16" s="1"/>
  <c r="CQ9" i="16" s="1"/>
  <c r="BV8" i="16" a="1"/>
  <c r="BV8" i="16" s="1"/>
  <c r="CQ8" i="16" s="1"/>
  <c r="BV12" i="16" a="1"/>
  <c r="BV12" i="16" s="1"/>
  <c r="CQ12" i="16" s="1"/>
  <c r="BV14" i="16" a="1"/>
  <c r="BV14" i="16" s="1"/>
  <c r="CQ14" i="16" s="1"/>
  <c r="BV15" i="16" a="1"/>
  <c r="BV15" i="16" s="1"/>
  <c r="CQ15" i="16" s="1"/>
  <c r="BU6" i="16" a="1"/>
  <c r="BU6" i="16" s="1"/>
  <c r="CP6" i="16" s="1"/>
  <c r="BU16" i="16" a="1"/>
  <c r="BU16" i="16" s="1"/>
  <c r="CP16" i="16" s="1"/>
  <c r="BU15" i="16" a="1"/>
  <c r="BU15" i="16" s="1"/>
  <c r="CP15" i="16" s="1"/>
  <c r="BU9" i="16" a="1"/>
  <c r="BU9" i="16" s="1"/>
  <c r="CP9" i="16" s="1"/>
  <c r="BU8" i="16" a="1"/>
  <c r="BU8" i="16" s="1"/>
  <c r="CP8" i="16" s="1"/>
  <c r="BU11" i="16" a="1"/>
  <c r="BU11" i="16" s="1"/>
  <c r="CP11" i="16" s="1"/>
  <c r="BU14" i="16" a="1"/>
  <c r="BU14" i="16" s="1"/>
  <c r="CP14" i="16" s="1"/>
  <c r="BU13" i="16" a="1"/>
  <c r="BU13" i="16" s="1"/>
  <c r="CP13" i="16" s="1"/>
  <c r="BU17" i="16" a="1"/>
  <c r="BU17" i="16" s="1"/>
  <c r="CP17" i="16" s="1"/>
  <c r="BU12" i="16" a="1"/>
  <c r="BU12" i="16" s="1"/>
  <c r="CP12" i="16" s="1"/>
  <c r="BU10" i="16" a="1"/>
  <c r="BU10" i="16" s="1"/>
  <c r="CP10" i="16" s="1"/>
  <c r="BU7" i="16" a="1"/>
  <c r="BU7" i="16" s="1"/>
  <c r="CP7" i="16" s="1"/>
  <c r="BX6" i="16" a="1"/>
  <c r="BX6" i="16" s="1"/>
  <c r="CS6" i="16" s="1"/>
  <c r="BX10" i="16" a="1"/>
  <c r="BX10" i="16" s="1"/>
  <c r="CS10" i="16" s="1"/>
  <c r="BX8" i="16" a="1"/>
  <c r="BX8" i="16" s="1"/>
  <c r="CS8" i="16" s="1"/>
  <c r="BX14" i="16" a="1"/>
  <c r="BX14" i="16" s="1"/>
  <c r="CS14" i="16" s="1"/>
  <c r="BX16" i="16" a="1"/>
  <c r="BX16" i="16" s="1"/>
  <c r="CS16" i="16" s="1"/>
  <c r="BX12" i="16" a="1"/>
  <c r="BX12" i="16" s="1"/>
  <c r="CS12" i="16" s="1"/>
  <c r="BX13" i="16" a="1"/>
  <c r="BX13" i="16" s="1"/>
  <c r="CS13" i="16" s="1"/>
  <c r="BX7" i="16" a="1"/>
  <c r="BX7" i="16" s="1"/>
  <c r="CS7" i="16" s="1"/>
  <c r="BX9" i="16" a="1"/>
  <c r="BX9" i="16" s="1"/>
  <c r="CS9" i="16" s="1"/>
  <c r="BX15" i="16" a="1"/>
  <c r="BX15" i="16" s="1"/>
  <c r="CS15" i="16" s="1"/>
  <c r="BX17" i="16" a="1"/>
  <c r="BX17" i="16" s="1"/>
  <c r="CS17" i="16" s="1"/>
  <c r="BX11" i="16" a="1"/>
  <c r="BX11" i="16" s="1"/>
  <c r="CS11" i="16" s="1"/>
  <c r="CE13" i="16" a="1"/>
  <c r="CE13" i="16" s="1"/>
  <c r="CZ13" i="16" s="1"/>
  <c r="CE8" i="16" a="1"/>
  <c r="CE8" i="16" s="1"/>
  <c r="CZ8" i="16" s="1"/>
  <c r="CE12" i="16" a="1"/>
  <c r="CE12" i="16" s="1"/>
  <c r="CZ12" i="16" s="1"/>
  <c r="CE6" i="16" a="1"/>
  <c r="CE6" i="16" s="1"/>
  <c r="CZ6" i="16" s="1"/>
  <c r="CE15" i="16" a="1"/>
  <c r="CE15" i="16" s="1"/>
  <c r="CZ15" i="16" s="1"/>
  <c r="CE16" i="16" a="1"/>
  <c r="CE16" i="16" s="1"/>
  <c r="CZ16" i="16" s="1"/>
  <c r="CE9" i="16" a="1"/>
  <c r="CE9" i="16" s="1"/>
  <c r="CZ9" i="16" s="1"/>
  <c r="CE17" i="16" a="1"/>
  <c r="CE17" i="16" s="1"/>
  <c r="CZ17" i="16" s="1"/>
  <c r="CE11" i="16" a="1"/>
  <c r="CE11" i="16" s="1"/>
  <c r="CZ11" i="16" s="1"/>
  <c r="CE10" i="16" a="1"/>
  <c r="CE10" i="16" s="1"/>
  <c r="CZ10" i="16" s="1"/>
  <c r="CE14" i="16" a="1"/>
  <c r="CE14" i="16" s="1"/>
  <c r="CZ14" i="16" s="1"/>
  <c r="CE7" i="16" a="1"/>
  <c r="CE7" i="16" s="1"/>
  <c r="CZ7" i="16" s="1"/>
  <c r="CJ7" i="16" a="1"/>
  <c r="CJ7" i="16" s="1"/>
  <c r="DE7" i="16" s="1"/>
  <c r="CJ9" i="16" a="1"/>
  <c r="CJ9" i="16" s="1"/>
  <c r="DE9" i="16" s="1"/>
  <c r="CJ14" i="16" a="1"/>
  <c r="CJ14" i="16" s="1"/>
  <c r="DE14" i="16" s="1"/>
  <c r="CJ12" i="16" a="1"/>
  <c r="CJ12" i="16" s="1"/>
  <c r="DE12" i="16" s="1"/>
  <c r="CJ15" i="16" a="1"/>
  <c r="CJ15" i="16" s="1"/>
  <c r="DE15" i="16" s="1"/>
  <c r="CJ8" i="16" a="1"/>
  <c r="CJ8" i="16" s="1"/>
  <c r="DE8" i="16" s="1"/>
  <c r="CJ11" i="16" a="1"/>
  <c r="CJ11" i="16" s="1"/>
  <c r="DE11" i="16" s="1"/>
  <c r="CJ17" i="16" a="1"/>
  <c r="CJ17" i="16" s="1"/>
  <c r="DE17" i="16" s="1"/>
  <c r="CJ6" i="16" a="1"/>
  <c r="CJ6" i="16" s="1"/>
  <c r="DE6" i="16" s="1"/>
  <c r="CJ16" i="16" a="1"/>
  <c r="CJ16" i="16" s="1"/>
  <c r="DE16" i="16" s="1"/>
  <c r="CJ13" i="16" a="1"/>
  <c r="CJ13" i="16" s="1"/>
  <c r="DE13" i="16" s="1"/>
  <c r="CJ10" i="16" a="1"/>
  <c r="CJ10" i="16" s="1"/>
  <c r="DE10" i="16" s="1"/>
  <c r="U10" i="5"/>
  <c r="V10" i="5"/>
  <c r="R10" i="5"/>
  <c r="Q10" i="5"/>
  <c r="S10" i="5"/>
  <c r="T10" i="5"/>
  <c r="AD27" i="5"/>
  <c r="Y8" i="5"/>
  <c r="AD8" i="5" s="1"/>
  <c r="Z27" i="5"/>
  <c r="X18" i="5"/>
  <c r="AC18" i="5" s="1"/>
  <c r="Y16" i="5"/>
  <c r="AD16" i="5" s="1"/>
  <c r="CG18" i="16"/>
  <c r="CH18" i="16"/>
  <c r="CJ18" i="16"/>
  <c r="BV18" i="16"/>
  <c r="BX18" i="16"/>
  <c r="BS18" i="16"/>
  <c r="CC18" i="16"/>
  <c r="BU18" i="16"/>
  <c r="CA18" i="16"/>
  <c r="BZ18" i="16"/>
  <c r="CB18" i="16"/>
  <c r="DM20" i="16" l="1"/>
  <c r="AA36" i="5"/>
  <c r="AF36" i="5" s="1"/>
  <c r="Z15" i="5"/>
  <c r="AE15" i="5" s="1"/>
  <c r="DN19" i="16"/>
  <c r="Z7" i="5"/>
  <c r="AE7" i="5" s="1"/>
  <c r="EA20" i="16"/>
  <c r="DK20" i="16"/>
  <c r="AA26" i="5"/>
  <c r="AF26" i="5" s="1"/>
  <c r="DZ20" i="16"/>
  <c r="DN20" i="16"/>
  <c r="DL20" i="16"/>
  <c r="DL19" i="16"/>
  <c r="CC19" i="16"/>
  <c r="J36" i="5"/>
  <c r="CA19" i="16"/>
  <c r="J53" i="5"/>
  <c r="J12" i="5"/>
  <c r="J6" i="5"/>
  <c r="J29" i="5"/>
  <c r="J11" i="5"/>
  <c r="J17" i="5"/>
  <c r="J48" i="5"/>
  <c r="J9" i="5"/>
  <c r="J44" i="5"/>
  <c r="J57" i="5"/>
  <c r="J39" i="5"/>
  <c r="J7" i="5"/>
  <c r="J51" i="5"/>
  <c r="J15" i="5"/>
  <c r="J8" i="5"/>
  <c r="J43" i="5"/>
  <c r="J45" i="5"/>
  <c r="J40" i="5"/>
  <c r="J33" i="5"/>
  <c r="J47" i="5"/>
  <c r="J16" i="5"/>
  <c r="J14" i="5"/>
  <c r="CK19" i="16"/>
  <c r="J13" i="5"/>
  <c r="J35" i="5"/>
  <c r="J10" i="5"/>
  <c r="J22" i="5"/>
  <c r="J46" i="5"/>
  <c r="BU19" i="16"/>
  <c r="J26" i="5"/>
  <c r="CJ19" i="16"/>
  <c r="CG19" i="16"/>
  <c r="J25" i="5"/>
  <c r="J27" i="5"/>
  <c r="J32" i="5"/>
  <c r="BX19" i="16"/>
  <c r="J21" i="5"/>
  <c r="J61" i="5"/>
  <c r="J49" i="5"/>
  <c r="J23" i="5"/>
  <c r="J59" i="5"/>
  <c r="J56" i="5"/>
  <c r="J52" i="5"/>
  <c r="J28" i="5"/>
  <c r="J37" i="5"/>
  <c r="CB19" i="16"/>
  <c r="BZ19" i="16"/>
  <c r="J60" i="5"/>
  <c r="J50" i="5"/>
  <c r="J58" i="5"/>
  <c r="BS19" i="16"/>
  <c r="BV19" i="16"/>
  <c r="J30" i="5"/>
  <c r="CH19" i="16"/>
  <c r="J34" i="5"/>
  <c r="J42" i="5"/>
  <c r="J31" i="5"/>
  <c r="J24" i="5"/>
  <c r="J55" i="5"/>
  <c r="J38" i="5"/>
  <c r="J54" i="5"/>
  <c r="J41" i="5"/>
  <c r="CE19" i="16"/>
  <c r="Q18" i="5"/>
  <c r="AS5" i="16"/>
  <c r="J5" i="16"/>
  <c r="BC5" i="16"/>
  <c r="V5" i="16"/>
  <c r="BW5" i="16"/>
  <c r="CR5" i="16" s="1"/>
  <c r="DL5" i="16"/>
  <c r="AE34" i="5"/>
  <c r="AA34" i="5"/>
  <c r="AF34" i="5" s="1"/>
  <c r="AE23" i="5"/>
  <c r="Z6" i="5"/>
  <c r="AE6" i="5" s="1"/>
  <c r="AA23" i="5"/>
  <c r="AA24" i="5"/>
  <c r="AF24" i="5" s="1"/>
  <c r="AE24" i="5"/>
  <c r="CL19" i="16"/>
  <c r="BT19" i="16"/>
  <c r="CI19" i="16"/>
  <c r="AF39" i="5"/>
  <c r="AA29" i="5"/>
  <c r="AE29" i="5"/>
  <c r="Z9" i="5"/>
  <c r="AE9" i="5" s="1"/>
  <c r="AA40" i="5"/>
  <c r="AF40" i="5" s="1"/>
  <c r="AE40" i="5"/>
  <c r="AF43" i="5"/>
  <c r="Z11" i="5"/>
  <c r="AE11" i="5" s="1"/>
  <c r="AE33" i="5"/>
  <c r="AA33" i="5"/>
  <c r="AF41" i="5"/>
  <c r="Y18" i="5"/>
  <c r="AD18" i="5" s="1"/>
  <c r="CM19" i="16"/>
  <c r="BY19" i="16"/>
  <c r="AE27" i="5"/>
  <c r="Z8" i="5"/>
  <c r="AE8" i="5" s="1"/>
  <c r="AA27" i="5"/>
  <c r="Z13" i="5"/>
  <c r="AE13" i="5" s="1"/>
  <c r="AE37" i="5"/>
  <c r="AA37" i="5"/>
  <c r="AF31" i="5"/>
  <c r="AA10" i="5"/>
  <c r="AF10" i="5" s="1"/>
  <c r="AA44" i="5"/>
  <c r="AF44" i="5" s="1"/>
  <c r="AE44" i="5"/>
  <c r="CY18" i="16"/>
  <c r="CY19" i="16" s="1"/>
  <c r="CV18" i="16"/>
  <c r="CV19" i="16" s="1"/>
  <c r="DC18" i="16"/>
  <c r="DC19" i="16" s="1"/>
  <c r="CU18" i="16"/>
  <c r="CU19" i="16" s="1"/>
  <c r="CR18" i="16"/>
  <c r="CR19" i="16" s="1"/>
  <c r="CQ18" i="16"/>
  <c r="CQ19" i="16" s="1"/>
  <c r="DF18" i="16"/>
  <c r="DF19" i="16" s="1"/>
  <c r="DA18" i="16"/>
  <c r="DA19" i="16" s="1"/>
  <c r="DB18" i="16"/>
  <c r="DB19" i="16" s="1"/>
  <c r="DH18" i="16"/>
  <c r="DH19" i="16" s="1"/>
  <c r="CX18" i="16"/>
  <c r="CX19" i="16" s="1"/>
  <c r="CN18" i="16"/>
  <c r="CN19" i="16" s="1"/>
  <c r="CO18" i="16"/>
  <c r="CO19" i="16" s="1"/>
  <c r="CP18" i="16"/>
  <c r="CP19" i="16" s="1"/>
  <c r="CT18" i="16"/>
  <c r="CT19" i="16" s="1"/>
  <c r="CW18" i="16"/>
  <c r="CW19" i="16" s="1"/>
  <c r="CS18" i="16"/>
  <c r="CS19" i="16" s="1"/>
  <c r="DG18" i="16"/>
  <c r="DG19" i="16" s="1"/>
  <c r="DD18" i="16"/>
  <c r="DD19" i="16" s="1"/>
  <c r="CZ18" i="16"/>
  <c r="CZ19" i="16" s="1"/>
  <c r="DE18" i="16"/>
  <c r="DE19" i="16" s="1"/>
  <c r="AF25" i="5"/>
  <c r="AA7" i="5"/>
  <c r="AE38" i="5"/>
  <c r="AA38" i="5"/>
  <c r="AF38" i="5" s="1"/>
  <c r="AA12" i="5"/>
  <c r="AF12" i="5" s="1"/>
  <c r="AF35" i="5"/>
  <c r="BW19" i="16"/>
  <c r="Z16" i="5"/>
  <c r="CD19" i="16"/>
  <c r="CF19" i="16"/>
  <c r="AA15" i="5" l="1"/>
  <c r="AF15" i="5" s="1"/>
  <c r="AA14" i="5"/>
  <c r="AF14" i="5" s="1"/>
  <c r="Z18" i="5"/>
  <c r="AE18" i="5" s="1"/>
  <c r="AE16" i="5"/>
  <c r="BX5" i="16"/>
  <c r="CS5" i="16" s="1"/>
  <c r="DM5" i="16"/>
  <c r="W5" i="16"/>
  <c r="BD5" i="16"/>
  <c r="AR5" i="16"/>
  <c r="I5" i="16"/>
  <c r="AA6" i="5"/>
  <c r="AF6" i="5" s="1"/>
  <c r="AF23" i="5"/>
  <c r="AF37" i="5"/>
  <c r="AA13" i="5"/>
  <c r="AF13" i="5" s="1"/>
  <c r="AF29" i="5"/>
  <c r="AA9" i="5"/>
  <c r="AF9" i="5" s="1"/>
  <c r="AF7" i="5"/>
  <c r="AF27" i="5"/>
  <c r="AA8" i="5"/>
  <c r="AF8" i="5" s="1"/>
  <c r="AA11" i="5"/>
  <c r="AF11" i="5" s="1"/>
  <c r="AF33" i="5"/>
  <c r="AA16" i="5"/>
  <c r="AF16" i="5" s="1"/>
  <c r="BE5" i="16" l="1"/>
  <c r="X5" i="16"/>
  <c r="H5" i="16"/>
  <c r="AQ5" i="16"/>
  <c r="BY5" i="16"/>
  <c r="CT5" i="16" s="1"/>
  <c r="DN5" i="16"/>
  <c r="AA18" i="5"/>
  <c r="AF18" i="5" s="1"/>
  <c r="G5" i="16" l="1"/>
  <c r="AO5" i="16" s="1"/>
  <c r="AP5" i="16"/>
  <c r="BZ5" i="16"/>
  <c r="CU5" i="16" s="1"/>
  <c r="DO5" i="16"/>
  <c r="Y5" i="16"/>
  <c r="BF5" i="16"/>
  <c r="DP5" i="16" l="1"/>
  <c r="CA5" i="16"/>
  <c r="CV5" i="16" s="1"/>
  <c r="Z5" i="16"/>
  <c r="BG5" i="16"/>
  <c r="CB5" i="16" l="1"/>
  <c r="CW5" i="16" s="1"/>
  <c r="DQ5" i="16"/>
  <c r="BH5" i="16"/>
  <c r="AA5" i="16"/>
  <c r="BI5" i="16" l="1"/>
  <c r="AB5" i="16"/>
  <c r="CC5" i="16"/>
  <c r="CX5" i="16" s="1"/>
  <c r="DR5" i="16"/>
  <c r="BJ5" i="16" l="1"/>
  <c r="AC5" i="16"/>
  <c r="CD5" i="16"/>
  <c r="CY5" i="16" s="1"/>
  <c r="DS5" i="16"/>
  <c r="AD5" i="16" l="1"/>
  <c r="BK5" i="16"/>
  <c r="CE5" i="16"/>
  <c r="CZ5" i="16" s="1"/>
  <c r="DT5" i="16"/>
  <c r="CF5" i="16" l="1"/>
  <c r="DA5" i="16" s="1"/>
  <c r="DU5" i="16"/>
  <c r="AE5" i="16"/>
  <c r="BL5" i="16"/>
  <c r="CG5" i="16" l="1"/>
  <c r="DB5" i="16" s="1"/>
  <c r="DV5" i="16"/>
  <c r="BM5" i="16"/>
  <c r="AF5" i="16"/>
  <c r="AG5" i="16" l="1"/>
  <c r="BN5" i="16"/>
  <c r="CH5" i="16"/>
  <c r="DC5" i="16" s="1"/>
  <c r="DW5" i="16"/>
  <c r="CI5" i="16" l="1"/>
  <c r="DD5" i="16" s="1"/>
  <c r="DX5" i="16"/>
  <c r="AH5" i="16"/>
  <c r="BO5" i="16"/>
  <c r="CJ5" i="16" l="1"/>
  <c r="DE5" i="16" s="1"/>
  <c r="DY5" i="16"/>
  <c r="AI5" i="16"/>
  <c r="BP5" i="16"/>
  <c r="CK5" i="16" l="1"/>
  <c r="DF5" i="16" s="1"/>
  <c r="DZ5" i="16"/>
  <c r="AJ5" i="16"/>
  <c r="BR5" i="16" s="1"/>
  <c r="BQ5" i="16"/>
  <c r="CL5" i="16" l="1"/>
  <c r="DG5" i="16" s="1"/>
  <c r="EA5" i="16"/>
  <c r="CM5" i="16"/>
  <c r="DH5" i="16" s="1"/>
  <c r="EB5" i="16"/>
</calcChain>
</file>

<file path=xl/comments1.xml><?xml version="1.0" encoding="utf-8"?>
<comments xmlns="http://schemas.openxmlformats.org/spreadsheetml/2006/main">
  <authors>
    <author>Brian Nuttall</author>
  </authors>
  <commentList>
    <comment ref="G4" authorId="0">
      <text>
        <r>
          <rPr>
            <b/>
            <sz val="9"/>
            <color indexed="81"/>
            <rFont val="Tahoma"/>
            <family val="2"/>
          </rPr>
          <t>If A = existing capacity requiring augmentation
and k = capacity factor
Then
Additional capacity = A x k
(k should be &gt; 0)</t>
        </r>
      </text>
    </comment>
    <comment ref="K5" authorId="0">
      <text>
        <r>
          <rPr>
            <sz val="9"/>
            <color indexed="81"/>
            <rFont val="Tahoma"/>
            <family val="2"/>
          </rPr>
          <t xml:space="preserve">1 - normal (probabilistic)
Presently, only 1 is available
</t>
        </r>
      </text>
    </comment>
  </commentList>
</comments>
</file>

<file path=xl/comments2.xml><?xml version="1.0" encoding="utf-8"?>
<comments xmlns="http://schemas.openxmlformats.org/spreadsheetml/2006/main">
  <authors>
    <author>David Bentley</author>
  </authors>
  <commentList>
    <comment ref="J39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Derived from table 2.4.6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An additional 200kVA is added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An additional 315kVA is added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Add an additional 150</t>
        </r>
      </text>
    </comment>
    <comment ref="F65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Limited to 9MVA for operational reasons</t>
        </r>
      </text>
    </comment>
    <comment ref="F76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Additional transformer</t>
        </r>
      </text>
    </comment>
    <comment ref="F78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Additional transformer added</t>
        </r>
      </text>
    </comment>
  </commentList>
</comments>
</file>

<file path=xl/comments3.xml><?xml version="1.0" encoding="utf-8"?>
<comments xmlns="http://schemas.openxmlformats.org/spreadsheetml/2006/main">
  <authors>
    <author>David Bentley</author>
  </authors>
  <commentList>
    <comment ref="E15" authorId="0">
      <text>
        <r>
          <rPr>
            <b/>
            <sz val="9"/>
            <color indexed="81"/>
            <rFont val="Tahoma"/>
            <family val="2"/>
          </rPr>
          <t>David Bentley:</t>
        </r>
        <r>
          <rPr>
            <sz val="9"/>
            <color indexed="81"/>
            <rFont val="Tahoma"/>
            <family val="2"/>
          </rPr>
          <t xml:space="preserve">
Growth rates</t>
        </r>
      </text>
    </comment>
  </commentList>
</comments>
</file>

<file path=xl/sharedStrings.xml><?xml version="1.0" encoding="utf-8"?>
<sst xmlns="http://schemas.openxmlformats.org/spreadsheetml/2006/main" count="16284" uniqueCount="2964">
  <si>
    <t>ID</t>
  </si>
  <si>
    <t>Asset cat</t>
  </si>
  <si>
    <t>Total</t>
  </si>
  <si>
    <t>EDB ID</t>
  </si>
  <si>
    <t>Remaining life</t>
  </si>
  <si>
    <t>Installation date</t>
  </si>
  <si>
    <t>EDB categories</t>
  </si>
  <si>
    <t>Quantity</t>
  </si>
  <si>
    <t>%</t>
  </si>
  <si>
    <t>prop total</t>
  </si>
  <si>
    <t>Rank</t>
  </si>
  <si>
    <t>prop cat</t>
  </si>
  <si>
    <t>total</t>
  </si>
  <si>
    <t>Unit</t>
  </si>
  <si>
    <t>$ ('000)</t>
  </si>
  <si>
    <t>Now</t>
  </si>
  <si>
    <t>St life</t>
  </si>
  <si>
    <t>Forcast</t>
  </si>
  <si>
    <t>Historical</t>
  </si>
  <si>
    <t>SD</t>
  </si>
  <si>
    <t>RRR model</t>
  </si>
  <si>
    <t>Meth (D/P)</t>
  </si>
  <si>
    <t>S</t>
  </si>
  <si>
    <t>moderate</t>
  </si>
  <si>
    <t>new</t>
  </si>
  <si>
    <t>&lt;=0.2</t>
  </si>
  <si>
    <t>&gt;</t>
  </si>
  <si>
    <t>Model forecast</t>
  </si>
  <si>
    <t>max</t>
  </si>
  <si>
    <t>min</t>
  </si>
  <si>
    <t>Cost</t>
  </si>
  <si>
    <t>mean</t>
  </si>
  <si>
    <t>Meth</t>
  </si>
  <si>
    <t>Asset calcs</t>
  </si>
  <si>
    <t>1st year</t>
  </si>
  <si>
    <t>recursive</t>
  </si>
  <si>
    <t>year</t>
  </si>
  <si>
    <r>
      <t xml:space="preserve">% of total life  </t>
    </r>
    <r>
      <rPr>
        <sz val="10"/>
        <color indexed="42"/>
        <rFont val="Calibri"/>
        <family val="2"/>
      </rPr>
      <t>↑</t>
    </r>
  </si>
  <si>
    <t>$ millions</t>
  </si>
  <si>
    <t>DNSP</t>
  </si>
  <si>
    <t>Utilisation Threshold</t>
  </si>
  <si>
    <t>Aug</t>
  </si>
  <si>
    <t>Capacity</t>
  </si>
  <si>
    <t>factor</t>
  </si>
  <si>
    <t>Weighted average utilisation forecast (WAA)</t>
  </si>
  <si>
    <t>Weighted average remaining utilisation forecast (WARL)</t>
  </si>
  <si>
    <t>WAU</t>
  </si>
  <si>
    <t>WAUth</t>
  </si>
  <si>
    <t>WARU</t>
  </si>
  <si>
    <t>(% Util)</t>
  </si>
  <si>
    <t>% Uth</t>
  </si>
  <si>
    <t>heavy</t>
  </si>
  <si>
    <t>very heavy</t>
  </si>
  <si>
    <t>light</t>
  </si>
  <si>
    <t>Remaining utilisation</t>
  </si>
  <si>
    <t>Uth</t>
  </si>
  <si>
    <t>Augmentation capacity added (MVA)</t>
  </si>
  <si>
    <t>Capacity (MVA)</t>
  </si>
  <si>
    <t>Augmentation expendiutre forecast ($ millions)</t>
  </si>
  <si>
    <t>Uth (S/R)</t>
  </si>
  <si>
    <t>per MVA</t>
  </si>
  <si>
    <t>MD growth</t>
  </si>
  <si>
    <t>per annum</t>
  </si>
  <si>
    <t>(%)</t>
  </si>
  <si>
    <t>Remaining Util</t>
  </si>
  <si>
    <t>Aug cost</t>
  </si>
  <si>
    <t>AC / unit</t>
  </si>
  <si>
    <t>AC ($ millions)</t>
  </si>
  <si>
    <t>AC (%)</t>
  </si>
  <si>
    <r>
      <t xml:space="preserve">% of total Uth  </t>
    </r>
    <r>
      <rPr>
        <sz val="10"/>
        <color indexed="42"/>
        <rFont val="Calibri"/>
        <family val="2"/>
      </rPr>
      <t>↑</t>
    </r>
  </si>
  <si>
    <r>
      <t xml:space="preserve">% of cap   </t>
    </r>
    <r>
      <rPr>
        <sz val="10"/>
        <color indexed="42"/>
        <rFont val="Calibri"/>
        <family val="2"/>
      </rPr>
      <t>↑</t>
    </r>
  </si>
  <si>
    <r>
      <t xml:space="preserve">% of AC   </t>
    </r>
    <r>
      <rPr>
        <sz val="10"/>
        <color indexed="42"/>
        <rFont val="Calibri"/>
        <family val="2"/>
      </rPr>
      <t>↑</t>
    </r>
  </si>
  <si>
    <t>(AC)</t>
  </si>
  <si>
    <t xml:space="preserve">latest utilisation profile data (the model assumes the first year of the forecast is the subsequent year) </t>
  </si>
  <si>
    <t>network segment</t>
  </si>
  <si>
    <t>segment group</t>
  </si>
  <si>
    <t>segment</t>
  </si>
  <si>
    <t>segments</t>
  </si>
  <si>
    <t>Sub-transmission substations</t>
  </si>
  <si>
    <t>Zone substations</t>
  </si>
  <si>
    <t>Sub-transmission lines</t>
  </si>
  <si>
    <t>Distribution feeders - CBD</t>
  </si>
  <si>
    <t>Distribution feeders - Urban</t>
  </si>
  <si>
    <t>Distribution feeders - Short rural</t>
  </si>
  <si>
    <t>Distribution feeders - Long rural</t>
  </si>
  <si>
    <t>Distribution substations - CBD</t>
  </si>
  <si>
    <t>Distribution substations - Urban</t>
  </si>
  <si>
    <t>Distribution substations - Short rural</t>
  </si>
  <si>
    <t>Distribution substations - Long rural</t>
  </si>
  <si>
    <t>Sub-transmission Lines</t>
  </si>
  <si>
    <t>Utilisation Profile 50% PoE</t>
  </si>
  <si>
    <t>Normal Distribution</t>
  </si>
  <si>
    <t>Net ID</t>
  </si>
  <si>
    <t>Network Segment</t>
  </si>
  <si>
    <t>Segment Group</t>
  </si>
  <si>
    <t>AER ID</t>
  </si>
  <si>
    <t>Utilisation Level</t>
  </si>
  <si>
    <t>Utilisation of SubTx Lines</t>
  </si>
  <si>
    <t>Utilisation Threshold Values</t>
  </si>
  <si>
    <t>Segment ID</t>
  </si>
  <si>
    <t>Growth Rates</t>
  </si>
  <si>
    <t>Mean utilisation</t>
  </si>
  <si>
    <t>Max</t>
  </si>
  <si>
    <t>St Dev</t>
  </si>
  <si>
    <t>Min</t>
  </si>
  <si>
    <t>Mean</t>
  </si>
  <si>
    <t>Mode</t>
  </si>
  <si>
    <t>StDev</t>
  </si>
  <si>
    <t>10% PoE</t>
  </si>
  <si>
    <t>SAPN Network Segment</t>
  </si>
  <si>
    <t>AER Segment Group</t>
  </si>
  <si>
    <t>AER Seg Group ID</t>
  </si>
  <si>
    <t>Line Name</t>
  </si>
  <si>
    <t>Volts (kV)</t>
  </si>
  <si>
    <t>Applicable Rating - 2013/14</t>
  </si>
  <si>
    <t>Forecast Demand 2013/14</t>
  </si>
  <si>
    <t>Utilisation 2013/14</t>
  </si>
  <si>
    <t>In (Y) / Out (N)</t>
  </si>
  <si>
    <t>Growth Rate</t>
  </si>
  <si>
    <t>Planning Category</t>
  </si>
  <si>
    <t>Utilisation at time of constraint</t>
  </si>
  <si>
    <t>Year of Constraint</t>
  </si>
  <si>
    <t>Constraint Utilisation</t>
  </si>
  <si>
    <t>TABLE 2.4.1 - AUGEX MODEL INPUTS - ASSET STATUS - SUBTRANSMISSION LINES</t>
  </si>
  <si>
    <t>M</t>
  </si>
  <si>
    <t>Line ID</t>
  </si>
  <si>
    <t>Primary type of area supplied by line</t>
  </si>
  <si>
    <t>Line voltage</t>
  </si>
  <si>
    <t>Originating substation</t>
  </si>
  <si>
    <t>Terminating substation</t>
  </si>
  <si>
    <t>2013-14</t>
  </si>
  <si>
    <t>2009-10</t>
  </si>
  <si>
    <t>Average per annum growth rate in annual line maximum demand (50% PoE) from 2013-14 to 2019-20</t>
  </si>
  <si>
    <t>Network Segment ID</t>
  </si>
  <si>
    <t>R</t>
  </si>
  <si>
    <t>Route line length as at 30 June of year</t>
  </si>
  <si>
    <t>Maximum demand 
(weather corrected at 50% PoE)</t>
  </si>
  <si>
    <t>Line rating</t>
  </si>
  <si>
    <t>A</t>
  </si>
  <si>
    <t>Thermal</t>
  </si>
  <si>
    <t>N-1 emergency</t>
  </si>
  <si>
    <t xml:space="preserve"> CBD, urban, long rural, or short rural </t>
  </si>
  <si>
    <t xml:space="preserve"> kV </t>
  </si>
  <si>
    <t xml:space="preserve"> name </t>
  </si>
  <si>
    <t xml:space="preserve"> km </t>
  </si>
  <si>
    <t xml:space="preserve"> MVA </t>
  </si>
  <si>
    <t xml:space="preserve"> MW </t>
  </si>
  <si>
    <t xml:space="preserve"> % </t>
  </si>
  <si>
    <t>Meshed, Radial or CBD</t>
  </si>
  <si>
    <t>5 yearly difference</t>
  </si>
  <si>
    <t>Average growth 2009-2014</t>
  </si>
  <si>
    <t>SD1529-ADELAIDE BRIGHTON CEMENT-PORT ADELAIDE</t>
  </si>
  <si>
    <t>Urban</t>
  </si>
  <si>
    <t>66kV</t>
  </si>
  <si>
    <t>ADELAIDE BRIGHTON CEMENT</t>
  </si>
  <si>
    <t>PORT ADELAIDE</t>
  </si>
  <si>
    <t>SubTx Lines - Meshed</t>
  </si>
  <si>
    <t>SD1674-ALDINGA-WILLUNGA</t>
  </si>
  <si>
    <t>Short Rural</t>
  </si>
  <si>
    <t>ALDINGA</t>
  </si>
  <si>
    <t>WILLUNGA</t>
  </si>
  <si>
    <t>SD1652-ANGLE VALE-EVANSTON</t>
  </si>
  <si>
    <t>ANGLE VALE</t>
  </si>
  <si>
    <t>EVANSTON</t>
  </si>
  <si>
    <t>SD1677-ATHOL PARK-ATHOL PARK TEE</t>
  </si>
  <si>
    <t>ATHOL PARK</t>
  </si>
  <si>
    <t>ATHOL PARK TEE</t>
  </si>
  <si>
    <t>SubTx Lines - Radial</t>
  </si>
  <si>
    <t>SD1639-BLACKPOOL-FULHAM GARDENS</t>
  </si>
  <si>
    <t>BLACKPOOL</t>
  </si>
  <si>
    <t>FULHAM GARDENS</t>
  </si>
  <si>
    <t>SD1684-BOLIVAR-VIRGINIA</t>
  </si>
  <si>
    <t>BOLIVAR</t>
  </si>
  <si>
    <t>VIRGINIA</t>
  </si>
  <si>
    <t>SD1661-CAMPBELLTOWN-MAGILL</t>
  </si>
  <si>
    <t>CAMPBELLTOWN</t>
  </si>
  <si>
    <t>MAGILL</t>
  </si>
  <si>
    <t>SD1655-CHELTENHAM-CROYDON PARK TEE</t>
  </si>
  <si>
    <t>CHELTENHAM</t>
  </si>
  <si>
    <t>CROYDON PARK TEE</t>
  </si>
  <si>
    <t>SD2013-CITY WEST-KESWICK</t>
  </si>
  <si>
    <t>CITY WEST</t>
  </si>
  <si>
    <t>KESWICK</t>
  </si>
  <si>
    <t>SD2016-CITY WEST-WHITMORE SQUARE</t>
  </si>
  <si>
    <t>CBD</t>
  </si>
  <si>
    <t>WHITMORE SQUARE</t>
  </si>
  <si>
    <t>SubTx Lines - CBD</t>
  </si>
  <si>
    <t>SD1681-COROMANDEL PLACE-WHITMORE SQUARE</t>
  </si>
  <si>
    <t>COROMANDEL PLACE</t>
  </si>
  <si>
    <t>SD1659-CROYDON-CROYDON / PROSPECT TEE</t>
  </si>
  <si>
    <t>CROYDON</t>
  </si>
  <si>
    <t>CROYDON / PROSPECT TEE</t>
  </si>
  <si>
    <t>SD1531-CROYDON-KILBURN</t>
  </si>
  <si>
    <t>KILBURN</t>
  </si>
  <si>
    <t>SD1523-CROYDON-KILKENNY</t>
  </si>
  <si>
    <t>KILKENNY</t>
  </si>
  <si>
    <t>SD1659-CROYDON / PROSPECT TEE-HINDLEY STREET TEE</t>
  </si>
  <si>
    <t>HINDLEY STREET TEE</t>
  </si>
  <si>
    <t>SD1655-CROYDON PARK-CROYDON PARK TEE</t>
  </si>
  <si>
    <t>CROYDON PARK</t>
  </si>
  <si>
    <t>SD1655-CROYDON PARK TEE-CROYDON</t>
  </si>
  <si>
    <t>DIREK</t>
  </si>
  <si>
    <t>SD2004-DIREK-PARALOWIE</t>
  </si>
  <si>
    <t>PARALOWIE</t>
  </si>
  <si>
    <t>SD1658-DRY CREEK-KILBURN SOUTH TEE</t>
  </si>
  <si>
    <t>DRY CREEK</t>
  </si>
  <si>
    <t>KILBURN SOUTH TEE</t>
  </si>
  <si>
    <t>SD1680-EAST TERRACE-COROMANDEL PLACE</t>
  </si>
  <si>
    <t>EAST TERRACE</t>
  </si>
  <si>
    <t>SD1560-EAST TERRACE-NORTH ADELAIDE</t>
  </si>
  <si>
    <t>NORTH ADELAIDE</t>
  </si>
  <si>
    <t>SD1688-EDINBURGH-SALISBURY</t>
  </si>
  <si>
    <t>EDINBURGH</t>
  </si>
  <si>
    <t>SALISBURY</t>
  </si>
  <si>
    <t>SD1506-ELIZABETH DOWNS-EVANSTON</t>
  </si>
  <si>
    <t>ELIZABETH DOWNS</t>
  </si>
  <si>
    <t>SD1508-ELIZABETH DOWNS-PENFIELD</t>
  </si>
  <si>
    <t>PENFIELD</t>
  </si>
  <si>
    <t>SD1686-ELIZABETH DOWNS-SMITHFIELD WEST</t>
  </si>
  <si>
    <t>SMITHFIELD WEST</t>
  </si>
  <si>
    <t>SD1501-ELIZABETH HEIGHTS-ELIZABETH DOWNS</t>
  </si>
  <si>
    <t>ELIZABETH HEIGHTS</t>
  </si>
  <si>
    <t>SD1511-ELIZABETH SOUTH-EDINBURGH</t>
  </si>
  <si>
    <t>ELIZABETH SOUTH</t>
  </si>
  <si>
    <t>SD1520-FINDON-FINDON TEE</t>
  </si>
  <si>
    <t>FINDON</t>
  </si>
  <si>
    <t>FINDON TEE</t>
  </si>
  <si>
    <t>SD1520-FINDON TEE-FLINDERS PARK</t>
  </si>
  <si>
    <t>FLINDERS PARK</t>
  </si>
  <si>
    <t>SD1520-Flinders park-FULHAM GARDENS</t>
  </si>
  <si>
    <t>SD1521-FLINDERS PARK-NEW RICHMOND</t>
  </si>
  <si>
    <t>NEW RICHMOND</t>
  </si>
  <si>
    <t>SD1520-FULHAM GARDENS-FINDON TEE</t>
  </si>
  <si>
    <t>SD1519-FULHAM GARDENS-HENLEY SOUTH</t>
  </si>
  <si>
    <t>HENLEY SOUTH</t>
  </si>
  <si>
    <t>SD1691-FULHAM GARDENS-HENLEY SOUTH</t>
  </si>
  <si>
    <t>SD1647-GOLDEN GROVE-INGLE FARM</t>
  </si>
  <si>
    <t>GOLDEN GROVE</t>
  </si>
  <si>
    <t>INGLE FARM</t>
  </si>
  <si>
    <t>SD1694-HACKHAM-PORT NOARLUNGA</t>
  </si>
  <si>
    <t>HACKHAM</t>
  </si>
  <si>
    <t>PORT NOARLUNGA</t>
  </si>
  <si>
    <t>SD1591-HAPPY VALLEY-HV / SAW TEE</t>
  </si>
  <si>
    <t>HAPPY VALLEY</t>
  </si>
  <si>
    <t>SD1665-HAPPY VALLEY-PANORAMA</t>
  </si>
  <si>
    <t>PANORAMA</t>
  </si>
  <si>
    <t>SD1666-HAPPY VALLEY-PANORAMA</t>
  </si>
  <si>
    <t>SD1566-HAPPY VALLEY-SEACOMBE</t>
  </si>
  <si>
    <t>SEACOMBE</t>
  </si>
  <si>
    <t>SD1590-HAPPY VALLEY-SEACOMBE</t>
  </si>
  <si>
    <t>SD1692-HILLCREST-HOLDEN HILL</t>
  </si>
  <si>
    <t>HILLCREST</t>
  </si>
  <si>
    <t>HOLDEN HILL</t>
  </si>
  <si>
    <t>SD1664-HINDLEY STREET-WHITMORE SQUARE</t>
  </si>
  <si>
    <t>HINDLEY STREET</t>
  </si>
  <si>
    <t>SD1659-HINDLEY STREET TEE-HINDLEY STREET TEE</t>
  </si>
  <si>
    <t>SD1660-HOLDEN HILL-CAMPBELLTOWN</t>
  </si>
  <si>
    <t>SD1554-HOLDEN HILL-HOPE VALLEY</t>
  </si>
  <si>
    <t>HOPE VALLEY</t>
  </si>
  <si>
    <t>SD1554-HOPE VALLEY-TEA TREE GULLY</t>
  </si>
  <si>
    <t>TEA TREE GULLY</t>
  </si>
  <si>
    <t>SD1591-HV / SAW TEE-HAPPY VALLEY SAW</t>
  </si>
  <si>
    <t>SD1591-HV / SAW TEE-MORPHETT VALE EAST</t>
  </si>
  <si>
    <t>MORPHETT VALE EAST</t>
  </si>
  <si>
    <t>SD1690-KENT TOWN-KENT TOWN TEE</t>
  </si>
  <si>
    <t>KENT TOWN</t>
  </si>
  <si>
    <t>KENT TOWN TEE</t>
  </si>
  <si>
    <t>SD1671-KESWICK-CLARENCE GARDENS</t>
  </si>
  <si>
    <t>CLARENCE GARDENS</t>
  </si>
  <si>
    <t>SD1670-KESWICK-NEW RICHMOND TEE</t>
  </si>
  <si>
    <t>NEW RICHMOND TEE</t>
  </si>
  <si>
    <t>SD1669-KESWICK-WHITMORE SQUARE TEE</t>
  </si>
  <si>
    <t>WHITMORE SQUARE TEE</t>
  </si>
  <si>
    <t>SD2014-KILBURN-CAVAN</t>
  </si>
  <si>
    <t>CAVAN</t>
  </si>
  <si>
    <t>SD1658-KILBURN SOUTH TEE-KILBURN SOUTH</t>
  </si>
  <si>
    <t>KILBURN SOUTH</t>
  </si>
  <si>
    <t>SD1658-KILBURN SOUTH TEE-PROSPECT</t>
  </si>
  <si>
    <t>PROSPECT</t>
  </si>
  <si>
    <t>SD1675-KILKENNY-WOODVILLE</t>
  </si>
  <si>
    <t>WOODVILLE</t>
  </si>
  <si>
    <t>SD1574-KINGSWOOD-NORTH UNLEY</t>
  </si>
  <si>
    <t>KINGSWOOD</t>
  </si>
  <si>
    <t>NORTH UNLEY</t>
  </si>
  <si>
    <t>SD1654-LARGS NORTH-ADELAIDE BRIGHTON CEMENT</t>
  </si>
  <si>
    <t>LARGS NORTH</t>
  </si>
  <si>
    <t>SD1693-LEFEVRE-BLACKPOOL</t>
  </si>
  <si>
    <t>LEFEVRE</t>
  </si>
  <si>
    <t>SD1662-LINDEN PARK-LINDEN PARK TEE</t>
  </si>
  <si>
    <t>LINDEN PARK</t>
  </si>
  <si>
    <t>LINDEN PARK TEE</t>
  </si>
  <si>
    <t>SD1563-LOWER MITCHAM-KINGSWOOD</t>
  </si>
  <si>
    <t>LOWER MITCHAM</t>
  </si>
  <si>
    <t>SD1556-MAGILL-BURNSIDE</t>
  </si>
  <si>
    <t>BURNSIDE</t>
  </si>
  <si>
    <t>SD1663-MAGILL-KENT TOWN TEE</t>
  </si>
  <si>
    <t>SD1543-MAGILL-NORWOOD</t>
  </si>
  <si>
    <t>NORWOOD</t>
  </si>
  <si>
    <t>SD1662-MAGILL-Uraidla tee</t>
  </si>
  <si>
    <t>SD1594-MCLAREN FLAT-WILLUNGA</t>
  </si>
  <si>
    <t>MCLAREN FLAT</t>
  </si>
  <si>
    <t>SD1592-MORPHETT VALE EAST-CLARENDON</t>
  </si>
  <si>
    <t>CLARENDON</t>
  </si>
  <si>
    <t>SD1694-MORPHETT VALE EAST-HACKHAM</t>
  </si>
  <si>
    <t>SD1594-MORPHETT VALE EAST-MCLAREN FLAT</t>
  </si>
  <si>
    <t>SD1694-MORPHETT VALE EAST-Port Noarlunga</t>
  </si>
  <si>
    <t>SD1593-MORPHETT VALE EAST-PORT STANVAC</t>
  </si>
  <si>
    <t>PORT STANVAC</t>
  </si>
  <si>
    <t>SD2010-MORPHETT VALE EAST-PORT STANVAC</t>
  </si>
  <si>
    <t>SD1586-MORPHETTVILLE-ASCOT PARK</t>
  </si>
  <si>
    <t>MORPHETTVILLE</t>
  </si>
  <si>
    <t>ASCOT PARK</t>
  </si>
  <si>
    <t>SD1585-MORPHETTVILLE-OAKLANDS</t>
  </si>
  <si>
    <t>OAKLANDS</t>
  </si>
  <si>
    <t>SD1584-MORPHETTVILLE-Plympton</t>
  </si>
  <si>
    <t>SD1518-NEW OSBORNE-BLACKPOOL</t>
  </si>
  <si>
    <t>NEW OSBORNE</t>
  </si>
  <si>
    <t>SD1527-NEW OSBORNE-GLANVILLE</t>
  </si>
  <si>
    <t>GLANVILLE</t>
  </si>
  <si>
    <t>SD1653-NEW OSBORNE-LARGS NORTH</t>
  </si>
  <si>
    <t>SD1532-NEW OSBORNE-SMORGON STEEL RECYCLING</t>
  </si>
  <si>
    <t>SMORGON STEEL RECYCLING</t>
  </si>
  <si>
    <t>SD1516-NEW RICHMOND-THEBARTON</t>
  </si>
  <si>
    <t>THEBARTON</t>
  </si>
  <si>
    <t>SD1670-NEW RICHMOND TEE-NEW RICHMOND</t>
  </si>
  <si>
    <t>SD1670-NEW RICHMOND TEE-PLYMPTON</t>
  </si>
  <si>
    <t>PLYMPTON</t>
  </si>
  <si>
    <t>SD1668-NOARLUNGA CENTRE-PORT NOARLUNGA</t>
  </si>
  <si>
    <t>NOARLUNGA CENTRE</t>
  </si>
  <si>
    <t>SD1659-NORTH ADELAIDE-HINDLEY STREET TEE</t>
  </si>
  <si>
    <t>SD1669-NORTH UNLEY-WHITMORE SQUARE TEE</t>
  </si>
  <si>
    <t>SD1549-NORTHFIELD-CLEARVIEW</t>
  </si>
  <si>
    <t>NORTHFIELD</t>
  </si>
  <si>
    <t>CLEARVIEW</t>
  </si>
  <si>
    <t>SD1657-NORTHFIELD-DRY CREEK</t>
  </si>
  <si>
    <t>SD1535-NORTHFIELD-HARROW</t>
  </si>
  <si>
    <t>HARROW</t>
  </si>
  <si>
    <t>SD1534-NORTHFIELD-HILLCREST</t>
  </si>
  <si>
    <t>SD1539-NORTHFIELD-HOLDEN HILL</t>
  </si>
  <si>
    <t>SD1548-NORTHFIELD-INGLE FARM</t>
  </si>
  <si>
    <t>SD2019-NORTHFIELD-INGLE FARM</t>
  </si>
  <si>
    <t>SD1545-NORWOOD-EAST TERRACE</t>
  </si>
  <si>
    <t>SD1559-NORWOOD-KENT TOWN</t>
  </si>
  <si>
    <t>SD1544-NORWOOD-LINDEN PARK</t>
  </si>
  <si>
    <t>SD1587-PANORAMA-ASCOT PARK</t>
  </si>
  <si>
    <t>SD1572-PANORAMA-BLACKWOOD</t>
  </si>
  <si>
    <t>BLACKWOOD</t>
  </si>
  <si>
    <t>SD1573-PANORAMA-CUDMORE PARK</t>
  </si>
  <si>
    <t>CUDMORE PARK</t>
  </si>
  <si>
    <t>SD1662-PANORAMA-LINDEN PARK TEE</t>
  </si>
  <si>
    <t>SD1562-PANORAMA-LOWER MITCHAM</t>
  </si>
  <si>
    <t>SD1588-PANORAMA-TONSLEY PARK</t>
  </si>
  <si>
    <t>TONSLEY PARK</t>
  </si>
  <si>
    <t>SD1504-PARA-ELIZABETH HEIGHTS</t>
  </si>
  <si>
    <t>PARA</t>
  </si>
  <si>
    <t>SD1503-PARA-ELIZABETH SOUTH</t>
  </si>
  <si>
    <t>SD1687-PARAFIELD GARDENS-CAVAN</t>
  </si>
  <si>
    <t>PARAFIELD GARDENS</t>
  </si>
  <si>
    <t>SD1502-PARAFIELD GARDENS-SALISBURY</t>
  </si>
  <si>
    <t>SD1683-PARAFIELD GARDENS WEST-BOLIVAR</t>
  </si>
  <si>
    <t>PARAFIELD GARDENS WEST</t>
  </si>
  <si>
    <t>SD1682-PARAFIELD GARDENS WEST-PARAFIELD GARDENS</t>
  </si>
  <si>
    <t>SD1510-PARAFIELD GARDENS WEST-PARALOWIE</t>
  </si>
  <si>
    <t>SD1685-PENFIELD-DIREK</t>
  </si>
  <si>
    <t>SD1509-PENFIELD-ELIZABETH SOUTH</t>
  </si>
  <si>
    <t>SD1583-PLYMPTON-GLENELG NORTH</t>
  </si>
  <si>
    <t>GLENELG NORTH</t>
  </si>
  <si>
    <t>SD1646-PORT ADELAIDE-CHELTENHAM</t>
  </si>
  <si>
    <t>SD1677-PORT ADELAIDE NORTH-ATHOL PARK TEE</t>
  </si>
  <si>
    <t>PORT ADELAIDE NORTH</t>
  </si>
  <si>
    <t>SD1676-PORT NOARLUNGA-SEAFORD</t>
  </si>
  <si>
    <t>SEAFORD</t>
  </si>
  <si>
    <t>SD1673-PORT STANVAC-LONSDALE</t>
  </si>
  <si>
    <t>LONSDALE</t>
  </si>
  <si>
    <t>SD1667-PORT STANVAC-NOARLUNGA CENTRE</t>
  </si>
  <si>
    <t>SD1659-PROSPECT-CROYDON / PROSPECT TEE</t>
  </si>
  <si>
    <t>SD1526-QUEENSTOWN-GLANVILLE</t>
  </si>
  <si>
    <t>QUEENSTOWN</t>
  </si>
  <si>
    <t>SD1565-SEACOMBE-OAKLANDS</t>
  </si>
  <si>
    <t>SD1672-SEACOMBE-SHEIDOW PARK</t>
  </si>
  <si>
    <t>SHEIDOW PARK</t>
  </si>
  <si>
    <t>SD1676-SEAFORD-ALDINGA</t>
  </si>
  <si>
    <t>SD2009-SHEIDOW PARK-LONSDALE</t>
  </si>
  <si>
    <t>SD2009-SHEIDOW PARK-Port Stanvac</t>
  </si>
  <si>
    <t>SD1650-SMITHFIELD WEST-ANGLE VALE</t>
  </si>
  <si>
    <t>SD1532-SMORGON STEEL RECYCLING-PORT ADELAIDE NORTH</t>
  </si>
  <si>
    <t>SD1638-TEA TREE GULLY-GOLDEN GROVE</t>
  </si>
  <si>
    <t>SD1522-THEBARTON-CROYDON</t>
  </si>
  <si>
    <t>SD1564-TONSLEY PARK-SEACOMBE</t>
  </si>
  <si>
    <t>SD1677-TORRENS ISLAND-ATHOL PARK TEE</t>
  </si>
  <si>
    <t>TORRENS ISLAND</t>
  </si>
  <si>
    <t>SD1656-TORRENS ISLAND-KILBURN</t>
  </si>
  <si>
    <t>SD1662-Uraidla tee-LINDEN PARK TEE</t>
  </si>
  <si>
    <t>SD1662-Uraidla tee-Uraidla</t>
  </si>
  <si>
    <t>Uraidla</t>
  </si>
  <si>
    <t>SD1663-WHITMORE SQUARE-KENT TOWN TEE</t>
  </si>
  <si>
    <t>SD1669-WHITMORE SQUARE-KESWICK / NORTH UNLEY TEE</t>
  </si>
  <si>
    <t>KESWICK / NORTH UNLEY TEE</t>
  </si>
  <si>
    <t>SD1524-WOODVILLE-FINDON</t>
  </si>
  <si>
    <t>SD1525-WOODVILLE-QUEENSTOWN</t>
  </si>
  <si>
    <t>SD1568-WILLUNGA-MYPONGA</t>
  </si>
  <si>
    <t>short rural</t>
  </si>
  <si>
    <t>MYPONGA</t>
  </si>
  <si>
    <t>SD1569-MYPONGA-YANKALILLA</t>
  </si>
  <si>
    <t>YANKALILLA</t>
  </si>
  <si>
    <t>SD1689-YANKALILLA-CAPE JERVIS</t>
  </si>
  <si>
    <t>CAPE JERVIS</t>
  </si>
  <si>
    <t>SD1570-WILLUNGA-SQUAREWATER HOLE</t>
  </si>
  <si>
    <t>SD1595-SQWATERHOLE-VICTOR HARBOR</t>
  </si>
  <si>
    <t>VICTOR HARBOR</t>
  </si>
  <si>
    <t>SD1571-SQWATERHOLE-GOOLWA</t>
  </si>
  <si>
    <t>GOOLWA</t>
  </si>
  <si>
    <t>SD2012-MOUNT BARKER-MOUNT BARKER SOUTH</t>
  </si>
  <si>
    <t>MOUNT BARKER</t>
  </si>
  <si>
    <t>MOUNT BARKER SOUTH</t>
  </si>
  <si>
    <t>SD1598-MOUNT BARKER-BALHANNAH</t>
  </si>
  <si>
    <t>BALHANNAH</t>
  </si>
  <si>
    <t>SD1599-BALHANNAH-URAIDLA</t>
  </si>
  <si>
    <t>URAIDLA</t>
  </si>
  <si>
    <t>SD1596-MOUNT BARKER-HAHNDORF</t>
  </si>
  <si>
    <t>HAHNDORF</t>
  </si>
  <si>
    <t>SD1597-MOUNT BARKER-MEADOWS</t>
  </si>
  <si>
    <t>rural long</t>
  </si>
  <si>
    <t>MEADOWS</t>
  </si>
  <si>
    <t>SD1597-MOUNT BARKER SOUTH-MEADOWS</t>
  </si>
  <si>
    <t>SD1601-MOUNT BARKER-STRATHALBYN EAST TEE</t>
  </si>
  <si>
    <t>STRATHALBYN EAST TEE</t>
  </si>
  <si>
    <t>SD1601-MOUNT BARKER SOUTH-STRATHALBYN EAST TEE</t>
  </si>
  <si>
    <t>SD1601-STRATH EAST TEE-STRATHALBYN</t>
  </si>
  <si>
    <t>STRATHALBYN</t>
  </si>
  <si>
    <t>SD1602-STRATHALBYN-BELVIDERE</t>
  </si>
  <si>
    <t>BELVIDERE</t>
  </si>
  <si>
    <t>SD1603-BELVIDERE-MILANG</t>
  </si>
  <si>
    <t>MILANG</t>
  </si>
  <si>
    <t>SD1604-BELVIDERE-LANGHORNE CREEK</t>
  </si>
  <si>
    <t>LANGHORNE CREEK</t>
  </si>
  <si>
    <t>SD1609-YADNARIE-CLEVE</t>
  </si>
  <si>
    <t>YADNARIE</t>
  </si>
  <si>
    <t>CLEVE</t>
  </si>
  <si>
    <t>SD1610-YADNARIE-RUDALL</t>
  </si>
  <si>
    <t>RUDALL</t>
  </si>
  <si>
    <t>SD1611-RUDALL-DARKE PEAK</t>
  </si>
  <si>
    <t>DARKE PEAK</t>
  </si>
  <si>
    <t>SD1612-DARKE PEAK-CARALUE</t>
  </si>
  <si>
    <t>CARALUE</t>
  </si>
  <si>
    <t>SD1613-RUDALL-LOCK</t>
  </si>
  <si>
    <t>LOCK</t>
  </si>
  <si>
    <t>SD1614-LOCK-POLDA</t>
  </si>
  <si>
    <t>POLDA</t>
  </si>
  <si>
    <t>SD1615-POLDA-WUDINNA</t>
  </si>
  <si>
    <t>WUDINNA</t>
  </si>
  <si>
    <t>SD1605-WUDINNA-MOORKITABIE</t>
  </si>
  <si>
    <t>MOORKITABIE</t>
  </si>
  <si>
    <t>SD1606-MOORKITABIE-TARLTON</t>
  </si>
  <si>
    <t>TARLTON</t>
  </si>
  <si>
    <t>SD1607-TARLTON-STREAKY BAY</t>
  </si>
  <si>
    <t>STREAKY BAY</t>
  </si>
  <si>
    <t>SD1608-TARLTON-CEDUNA</t>
  </si>
  <si>
    <t>CEDUNA</t>
  </si>
  <si>
    <t>SD1616-NORTHWEST BEND-MORGAN TEE</t>
  </si>
  <si>
    <t>NORTHWEST BEND</t>
  </si>
  <si>
    <t>MORGAN TEE</t>
  </si>
  <si>
    <t>SD1617-MORGAN TEE-CORDOLA</t>
  </si>
  <si>
    <t>CORDOLA</t>
  </si>
  <si>
    <t>SD1618-CORDOLA-ROONKA</t>
  </si>
  <si>
    <t>ROONKA</t>
  </si>
  <si>
    <t>SD1619-ROONKA-PORTEE</t>
  </si>
  <si>
    <t>PORTEE</t>
  </si>
  <si>
    <t>SD1620-PORTEE-SWAN REACH</t>
  </si>
  <si>
    <t>SWAN REACH</t>
  </si>
  <si>
    <t>SD1621-SWAN REACH-STOCKWELL</t>
  </si>
  <si>
    <t>STOCKWELL</t>
  </si>
  <si>
    <t>SD1622-NORTHWEST BEND-CADELL</t>
  </si>
  <si>
    <t>CADELL</t>
  </si>
  <si>
    <t>SD1623-CADELL-QUALCO</t>
  </si>
  <si>
    <t>QUALCO</t>
  </si>
  <si>
    <t>SD1624-QUALCO-RAMCO</t>
  </si>
  <si>
    <t>RAMCO</t>
  </si>
  <si>
    <t>SD1625-RAMCO-WAIKERIE</t>
  </si>
  <si>
    <t>WAIKERIE</t>
  </si>
  <si>
    <t>SD1626-BERRI-GLOSSOP</t>
  </si>
  <si>
    <t>BERRI</t>
  </si>
  <si>
    <t>GLOSSOP</t>
  </si>
  <si>
    <t>SD1627-GLOSSOP-LOVEDAY</t>
  </si>
  <si>
    <t>LOVEDAY</t>
  </si>
  <si>
    <t>SD1628-LOVEDAY-WOOLPUNDA</t>
  </si>
  <si>
    <t>WOOLPUNDA</t>
  </si>
  <si>
    <t>SD1629-WOOLPUNDA-WAIKERIE</t>
  </si>
  <si>
    <t>SD1630-BERRI-LOXTON</t>
  </si>
  <si>
    <t>LOXTON</t>
  </si>
  <si>
    <t>SD1631-LOXTON-PYAP</t>
  </si>
  <si>
    <t>PYAP</t>
  </si>
  <si>
    <t>SD1632-BERRI-RENMARK</t>
  </si>
  <si>
    <t>RENMARK</t>
  </si>
  <si>
    <t>SD1633-RENMARK-PARINGA</t>
  </si>
  <si>
    <t>PARINGA</t>
  </si>
  <si>
    <t>SD1634-BERRI-LYRUP</t>
  </si>
  <si>
    <t>LYRUP</t>
  </si>
  <si>
    <t>AP351F-Woodville-Holdens</t>
  </si>
  <si>
    <t>URBAN</t>
  </si>
  <si>
    <t>33kV</t>
  </si>
  <si>
    <t>Woodville</t>
  </si>
  <si>
    <t>Holdens</t>
  </si>
  <si>
    <t>AP351G-Actil-Cheltenham</t>
  </si>
  <si>
    <t>Actil</t>
  </si>
  <si>
    <t>Cheltenham</t>
  </si>
  <si>
    <t>AP351G-Woodville-Actil</t>
  </si>
  <si>
    <t>AP351K-Woodville-Cheltenham Stuart</t>
  </si>
  <si>
    <t>Cheltenham Stuart</t>
  </si>
  <si>
    <t>AP365D-Cheltenham-Finsbury No 1</t>
  </si>
  <si>
    <t>Finsbury No 1</t>
  </si>
  <si>
    <t>AP365D-Cheltenham-Finsbury No 2</t>
  </si>
  <si>
    <t>Finsbury No 2</t>
  </si>
  <si>
    <t>CBD-27/B-East Terrace-Hindley Street</t>
  </si>
  <si>
    <t>East Terrace</t>
  </si>
  <si>
    <t>Hindley Street</t>
  </si>
  <si>
    <t>CBD-27/FF1-East Terrace-Hindley Street</t>
  </si>
  <si>
    <t>CBD-27/FF1-Hindley Street-East Terrace</t>
  </si>
  <si>
    <t>CBD-27/GC1-East Terrace-Hindley Street</t>
  </si>
  <si>
    <t>CBD-27/GC1-Hindley Street-East Terrace</t>
  </si>
  <si>
    <t>CBD-27/GC2-East Terrace-Hindley Street</t>
  </si>
  <si>
    <t>CBD-27/GC2-Hindley Street-East Terrace</t>
  </si>
  <si>
    <t>CBD-27/L-East Terrace-Hindley Street</t>
  </si>
  <si>
    <t>CBD-27/L-Hindley Street-East Terrace</t>
  </si>
  <si>
    <t>CBD-27/NT1-East Terrace-Hindley Street</t>
  </si>
  <si>
    <t>CBD-27/NT1-Hindley Street-East Terrace</t>
  </si>
  <si>
    <t>CBD-27/NT2-East Terrace-Hindley Street</t>
  </si>
  <si>
    <t>CBD-27/NT2-Hindley Street-East Terrace</t>
  </si>
  <si>
    <t>CBD-27/PW1-East Terrace-Hindley Street</t>
  </si>
  <si>
    <t>CBD-27/PW1-Hindley Street-East Terrace</t>
  </si>
  <si>
    <t>CBD-27/Y-East Terrace-Hindley Street</t>
  </si>
  <si>
    <t>CBD-27/Y-Hindley Street-East Terrace</t>
  </si>
  <si>
    <t>CM35-Tod River-Tumby Bay</t>
  </si>
  <si>
    <t>long rural</t>
  </si>
  <si>
    <t>Tod River</t>
  </si>
  <si>
    <t>Tumby Bay</t>
  </si>
  <si>
    <t>CM36-Tod River-Cummins</t>
  </si>
  <si>
    <t>Cummins</t>
  </si>
  <si>
    <t>LX21-Lindsay Port Tee-Chowilla Group</t>
  </si>
  <si>
    <t>Lindsay Port Tee</t>
  </si>
  <si>
    <t>Chowilla Group</t>
  </si>
  <si>
    <t>LX21-Lindsay Port Tee-Vic Border</t>
  </si>
  <si>
    <t>Vic Border</t>
  </si>
  <si>
    <t>LX21-Murtho-Lindsay Port Tee</t>
  </si>
  <si>
    <t>Murtho</t>
  </si>
  <si>
    <t>LX21-Paringa-Murtho</t>
  </si>
  <si>
    <t>Paringa</t>
  </si>
  <si>
    <t>LX21-Vic Border-Lindsay Port Group</t>
  </si>
  <si>
    <t>Lindsay Port Group</t>
  </si>
  <si>
    <t>PL31-Port Lincoln City Tee-Port Lincoln City</t>
  </si>
  <si>
    <t>urban</t>
  </si>
  <si>
    <t>Port Lincoln City Tee</t>
  </si>
  <si>
    <t>Port Lincoln City</t>
  </si>
  <si>
    <t>PL31-Port Lincoln Terminal-Port Lincoln City Tee</t>
  </si>
  <si>
    <t>Port Lincoln Terminal</t>
  </si>
  <si>
    <t>PL32-Port Lincoln City Tee-Port Lincoln Docks</t>
  </si>
  <si>
    <t>Port Lincoln Docks</t>
  </si>
  <si>
    <t xml:space="preserve">PL32-Port Lincoln Terminal-Port Lincoln City </t>
  </si>
  <si>
    <t xml:space="preserve">Port Lincoln City </t>
  </si>
  <si>
    <t>PL33-Port Lincoln Terminal-Uley SouthTee</t>
  </si>
  <si>
    <t>Uley SouthTee</t>
  </si>
  <si>
    <t>PL33-Uley -Coffin Bay</t>
  </si>
  <si>
    <t xml:space="preserve">Uley </t>
  </si>
  <si>
    <t>Coffin Bay</t>
  </si>
  <si>
    <t xml:space="preserve">PL33-Uley SouthTee-Uley </t>
  </si>
  <si>
    <t>PL33-Uley SouthTee-Uley South</t>
  </si>
  <si>
    <t>Uley South</t>
  </si>
  <si>
    <t>PL34-Poonindie Tee-Poonindie</t>
  </si>
  <si>
    <t>Poonindie Tee</t>
  </si>
  <si>
    <t>Poonindie</t>
  </si>
  <si>
    <t>PL34-Poonindie Tee-Tod River</t>
  </si>
  <si>
    <t>PL34-Poonindie-Point Boston</t>
  </si>
  <si>
    <t>Point Boston</t>
  </si>
  <si>
    <t>PL34-Port Lincoln Terminal-Poonindie Tee</t>
  </si>
  <si>
    <t>SD311-Baroota Tee-Bungama</t>
  </si>
  <si>
    <t>Baroota Tee</t>
  </si>
  <si>
    <t>Bungama</t>
  </si>
  <si>
    <t>SD311-Baroota Tee-Murraytown Tee</t>
  </si>
  <si>
    <t>Murraytown Tee</t>
  </si>
  <si>
    <t>SD311-Baroota-Baroota Tee</t>
  </si>
  <si>
    <t>Baroota</t>
  </si>
  <si>
    <t xml:space="preserve">SD311-Murraytown Tee-Murraytown </t>
  </si>
  <si>
    <t xml:space="preserve">Murraytown </t>
  </si>
  <si>
    <t>SD312-Murraytown -Gladstone</t>
  </si>
  <si>
    <t>Gladstone</t>
  </si>
  <si>
    <t>SD313-Murraytown -Orroroo</t>
  </si>
  <si>
    <t>Orroroo</t>
  </si>
  <si>
    <t>SD314-Melrose-Wilmington</t>
  </si>
  <si>
    <t>Melrose</t>
  </si>
  <si>
    <t>Wilmington</t>
  </si>
  <si>
    <t>SD314-Murraytown -Melrose</t>
  </si>
  <si>
    <t xml:space="preserve">SD321-Bungama-Port Pirie </t>
  </si>
  <si>
    <t xml:space="preserve">Port Pirie </t>
  </si>
  <si>
    <t>SD321-Bungama-Port Pirie South</t>
  </si>
  <si>
    <t>Port Pirie South</t>
  </si>
  <si>
    <t xml:space="preserve">SD321-Port Pirie South-Port Pirie </t>
  </si>
  <si>
    <t>SD323-Bungama-Crystal Brook Tee</t>
  </si>
  <si>
    <t>Crystal Brook Tee</t>
  </si>
  <si>
    <t>SD323-Crystal Brook Tee-Crystal Brook</t>
  </si>
  <si>
    <t>Crystal Brook</t>
  </si>
  <si>
    <t>SD323-Crystal Brook Tee-Gladstone</t>
  </si>
  <si>
    <t>SD322-Gladstone-Peterborough Tee</t>
  </si>
  <si>
    <t>Peterborough Tee</t>
  </si>
  <si>
    <t>SD322-Peterborough Tee-Jamestown</t>
  </si>
  <si>
    <t>Jamestown</t>
  </si>
  <si>
    <t>SD322-Jamestown-Terowie</t>
  </si>
  <si>
    <t>Terowie</t>
  </si>
  <si>
    <t>SD322-Peterborough-Yongala</t>
  </si>
  <si>
    <t>Peterborough</t>
  </si>
  <si>
    <t>Yongala</t>
  </si>
  <si>
    <t>SD322-Yongala-Peterborough Tee</t>
  </si>
  <si>
    <t>SD324-Bungama-Port Broughton Tee</t>
  </si>
  <si>
    <t>Port Broughton Tee</t>
  </si>
  <si>
    <t>SD324-Port Broughton Tee-Collinsfield</t>
  </si>
  <si>
    <t>Collinsfield</t>
  </si>
  <si>
    <t>SD324-Port Broughton Tee-Crystal Brook</t>
  </si>
  <si>
    <t>SD324-Port Broughton Tee-Port Broughton</t>
  </si>
  <si>
    <t>Port Broughton</t>
  </si>
  <si>
    <t>SD331-Brinkworth-Yacka Tee</t>
  </si>
  <si>
    <t>Brinkworth</t>
  </si>
  <si>
    <t>Yacka Tee</t>
  </si>
  <si>
    <t>SD331-Spalding Tee-Gladstone</t>
  </si>
  <si>
    <t>Spalding Tee</t>
  </si>
  <si>
    <t xml:space="preserve">SD331-Spalding Tee-Spalding </t>
  </si>
  <si>
    <t xml:space="preserve">Spalding </t>
  </si>
  <si>
    <t>SD331-Yacka Tee-Spalding Tee</t>
  </si>
  <si>
    <t>SD332-Blyth-Balaklava</t>
  </si>
  <si>
    <t>Blyth</t>
  </si>
  <si>
    <t>Balaklava</t>
  </si>
  <si>
    <t>SD332-Blyth-Clare North Tee</t>
  </si>
  <si>
    <t>Clare North Tee</t>
  </si>
  <si>
    <t>SD332-Brinkworth Tee-Brinkworth Town</t>
  </si>
  <si>
    <t>Brinkworth Tee</t>
  </si>
  <si>
    <t>Brinkworth Town</t>
  </si>
  <si>
    <t>SD332-Brinkworth Town-Blyth</t>
  </si>
  <si>
    <t>SD332-Brinkworth-Brinkworth Tee</t>
  </si>
  <si>
    <t>SD333-Brinkworth-Collinsfield</t>
  </si>
  <si>
    <t>SD341-Balaklava Tee-LSDF4172</t>
  </si>
  <si>
    <t>Balaklava Tee</t>
  </si>
  <si>
    <t>LSDF4172</t>
  </si>
  <si>
    <t>SD341-Hummocks-Balaklava Tee</t>
  </si>
  <si>
    <t>Hummocks</t>
  </si>
  <si>
    <t xml:space="preserve">SD341-LSDF4172-Balaklava </t>
  </si>
  <si>
    <t xml:space="preserve">Balaklava </t>
  </si>
  <si>
    <t>SD342-Hummocks-Port Wakefield Tee</t>
  </si>
  <si>
    <t>Port Wakefield Tee</t>
  </si>
  <si>
    <t>SD342-Port Wakefield Tee-Proof Range</t>
  </si>
  <si>
    <t>Proof Range</t>
  </si>
  <si>
    <t>SD343-Hummocks-Ardrossan</t>
  </si>
  <si>
    <t>Ardrossan</t>
  </si>
  <si>
    <t>SD344-Hummocks-Ninnes Tee</t>
  </si>
  <si>
    <t>Ninnes Tee</t>
  </si>
  <si>
    <t>SD344-Ninnes Tee-Ninnes</t>
  </si>
  <si>
    <t>Ninnes</t>
  </si>
  <si>
    <t>SD344-Ninnes Tee-Paskeville</t>
  </si>
  <si>
    <t>Paskeville</t>
  </si>
  <si>
    <t>SD344-Ninnes-Lochiel</t>
  </si>
  <si>
    <t>Lochiel</t>
  </si>
  <si>
    <t>SD344-Paskeville-Kadina East</t>
  </si>
  <si>
    <t>Kadina East</t>
  </si>
  <si>
    <t>SD351-Ardrossan West-Maitland</t>
  </si>
  <si>
    <t>Ardrossan West</t>
  </si>
  <si>
    <t>Maitland</t>
  </si>
  <si>
    <t>SD352-Ardrossan BHP-Black Point</t>
  </si>
  <si>
    <t>Ardrossan BHP</t>
  </si>
  <si>
    <t>Black Point</t>
  </si>
  <si>
    <t>SD352-Ardrossan West-Ardrossan</t>
  </si>
  <si>
    <t>SD352-Black Point-Port Vincent</t>
  </si>
  <si>
    <t>Port Vincent</t>
  </si>
  <si>
    <t>SD353-Minlaton Tee-LSDF448</t>
  </si>
  <si>
    <t>Minlaton Tee</t>
  </si>
  <si>
    <t>LSDF448</t>
  </si>
  <si>
    <t>SD353-Minlaton Tee-Minlaton</t>
  </si>
  <si>
    <t>Minlaton</t>
  </si>
  <si>
    <t>SD353-Port Vincent-Minlaton Tee</t>
  </si>
  <si>
    <t>SD354-Dalrymple-Port Giles Tee</t>
  </si>
  <si>
    <t>Dalrymple</t>
  </si>
  <si>
    <t>Port Giles Tee</t>
  </si>
  <si>
    <t>SD354-Port Giles Tee-Kleins Point</t>
  </si>
  <si>
    <t>Kleins Point</t>
  </si>
  <si>
    <t xml:space="preserve">SD354-Port Giles Tee-Port Giles </t>
  </si>
  <si>
    <t xml:space="preserve">Port Giles </t>
  </si>
  <si>
    <t>SD354-Port Giles Tee-Stansbury</t>
  </si>
  <si>
    <t>Stansbury</t>
  </si>
  <si>
    <t>SD354-Stansbury-LSDF448</t>
  </si>
  <si>
    <t>SD355-Dalrymple-Wool Bay Reg</t>
  </si>
  <si>
    <t>Wool Bay Reg</t>
  </si>
  <si>
    <t xml:space="preserve">SD355-Edithburgh Tee-Edithburgh </t>
  </si>
  <si>
    <t>Edithburgh Tee</t>
  </si>
  <si>
    <t xml:space="preserve">Edithburgh </t>
  </si>
  <si>
    <t>SD355-Edithburgh Tee-Yorketown</t>
  </si>
  <si>
    <t>Yorketown</t>
  </si>
  <si>
    <t>SD355-Warooka-Marion Bay</t>
  </si>
  <si>
    <t>Warooka</t>
  </si>
  <si>
    <t>Marion Bay</t>
  </si>
  <si>
    <t>SD355-Wool Bay Reg-Edithburgh Tee</t>
  </si>
  <si>
    <t>SD355-Yorketown-Warooka</t>
  </si>
  <si>
    <t>SD361-Waterloo-Clare Tee</t>
  </si>
  <si>
    <t>Waterloo</t>
  </si>
  <si>
    <t>Clare Tee</t>
  </si>
  <si>
    <t>SD362-Waterloo-Robertstown</t>
  </si>
  <si>
    <t>Robertstown</t>
  </si>
  <si>
    <t>SD363-Eudunda Tee-Eudunda</t>
  </si>
  <si>
    <t>Eudunda Tee</t>
  </si>
  <si>
    <t>Eudunda</t>
  </si>
  <si>
    <t>SD363-Marrabel-Eudunda Tee</t>
  </si>
  <si>
    <t>Marrabel</t>
  </si>
  <si>
    <t>SD363-Waterloo-Marrabel</t>
  </si>
  <si>
    <t xml:space="preserve">SD364-Auburn Tee-Auburn </t>
  </si>
  <si>
    <t>Auburn Tee</t>
  </si>
  <si>
    <t xml:space="preserve">Auburn </t>
  </si>
  <si>
    <t>SD364-Auburn Tee-Auburn 33/.4</t>
  </si>
  <si>
    <t>Auburn 33/.4</t>
  </si>
  <si>
    <t>SD364-Riverton Tee-Auburn Tee</t>
  </si>
  <si>
    <t>Riverton Tee</t>
  </si>
  <si>
    <t>SD364-Riverton Tee-Riverton</t>
  </si>
  <si>
    <t>Riverton</t>
  </si>
  <si>
    <t>SD364-waterloo-Auburn</t>
  </si>
  <si>
    <t>waterloo</t>
  </si>
  <si>
    <t>Auburn</t>
  </si>
  <si>
    <t>SD364-Waterloo-Riverton Tee</t>
  </si>
  <si>
    <t>SD371-Hamley Bridge-Balaklava</t>
  </si>
  <si>
    <t>Hamley Bridge</t>
  </si>
  <si>
    <t>SD371-Templers-Hamley Bridge</t>
  </si>
  <si>
    <t>Templers</t>
  </si>
  <si>
    <t>SD372-Freeling-Kapunda</t>
  </si>
  <si>
    <t>Freeling</t>
  </si>
  <si>
    <t>Kapunda</t>
  </si>
  <si>
    <t>SD372-Kapunda-Eudunda Tee</t>
  </si>
  <si>
    <t>SD372-Templers-Freeling</t>
  </si>
  <si>
    <t>SD373-Templers-Daveyston</t>
  </si>
  <si>
    <t>Daveyston</t>
  </si>
  <si>
    <t>SD374-Templers-Wasleys</t>
  </si>
  <si>
    <t>Wasleys</t>
  </si>
  <si>
    <t>SD374-Wasleys-Mallala</t>
  </si>
  <si>
    <t>Mallala</t>
  </si>
  <si>
    <t>SD375-Evanston Tee-Evanston</t>
  </si>
  <si>
    <t>Evanston Tee</t>
  </si>
  <si>
    <t>Evanston</t>
  </si>
  <si>
    <t>SD375-Gawler Belt Tee-Evanston Tee</t>
  </si>
  <si>
    <t>Gawler Belt Tee</t>
  </si>
  <si>
    <t>SD375-Templers-Gawler Belt Tee</t>
  </si>
  <si>
    <t>SD381-Angas Creek-Birdwood Tee</t>
  </si>
  <si>
    <t>Angas Creek</t>
  </si>
  <si>
    <t>Birdwood Tee</t>
  </si>
  <si>
    <t>SD381-Birdwood -Mount Pleasant Tee</t>
  </si>
  <si>
    <t xml:space="preserve">Birdwood </t>
  </si>
  <si>
    <t>Mount Pleasant Tee</t>
  </si>
  <si>
    <t>SD381-Birdwood Tee-Birdwood</t>
  </si>
  <si>
    <t>Birdwood</t>
  </si>
  <si>
    <t>SD381-Birdwood Tee-Forreston</t>
  </si>
  <si>
    <t>Forreston</t>
  </si>
  <si>
    <t>SD381-Forreston-LSDF4565</t>
  </si>
  <si>
    <t>LSDF4565</t>
  </si>
  <si>
    <t>SD381-Mount Pleasant Tee-Mount Pleasant</t>
  </si>
  <si>
    <t>Mount Pleasant</t>
  </si>
  <si>
    <t>SD381-Mount Pleasant Tee-Tungkillo</t>
  </si>
  <si>
    <t>Tungkillo</t>
  </si>
  <si>
    <t>SD382-Angas Creek Tee-Gumeracha</t>
  </si>
  <si>
    <t>Angas Creek Tee</t>
  </si>
  <si>
    <t>Gumeracha</t>
  </si>
  <si>
    <t>SD382-Angas Creek Tee-Lobethal</t>
  </si>
  <si>
    <t>Lobethal</t>
  </si>
  <si>
    <t>SD382-Angas Creek-Angas Creek Tee</t>
  </si>
  <si>
    <t>SD382-Lobethal Tee-Woodside</t>
  </si>
  <si>
    <t>Lobethal Tee</t>
  </si>
  <si>
    <t>Woodside</t>
  </si>
  <si>
    <t>SD383-Gumeracha-Kersbrook</t>
  </si>
  <si>
    <t>Kersbrook</t>
  </si>
  <si>
    <t>SD383-Kersbrook-A4892</t>
  </si>
  <si>
    <t>A4892</t>
  </si>
  <si>
    <t>SD384-Gumeracha-Houghton</t>
  </si>
  <si>
    <t>Houghton</t>
  </si>
  <si>
    <t>SD391-Mannum-Teal Flat</t>
  </si>
  <si>
    <t>Mannum</t>
  </si>
  <si>
    <t>Teal Flat</t>
  </si>
  <si>
    <t>SD391-Nildottie-Punyelroo</t>
  </si>
  <si>
    <t>Nildottie</t>
  </si>
  <si>
    <t>Punyelroo</t>
  </si>
  <si>
    <t>SD391-Teal Flat-Walker Flat</t>
  </si>
  <si>
    <t>Walker Flat</t>
  </si>
  <si>
    <t>SD391-Walker Flat-Nildottie</t>
  </si>
  <si>
    <t xml:space="preserve">SD392-Cambrai Tee-Cambrai </t>
  </si>
  <si>
    <t>Cambrai Tee</t>
  </si>
  <si>
    <t xml:space="preserve">Cambrai </t>
  </si>
  <si>
    <t>SD392-Cambrai Tee-Palmer</t>
  </si>
  <si>
    <t>Palmer</t>
  </si>
  <si>
    <t>SD392-Mannum Tee-Cambrai Tee</t>
  </si>
  <si>
    <t>Mannum Tee</t>
  </si>
  <si>
    <t>SD392-Mannum-Mannum Tee</t>
  </si>
  <si>
    <t>SD392-Palmer-Tungkillo</t>
  </si>
  <si>
    <t>SD393-Caloote Tee-Caloote</t>
  </si>
  <si>
    <t>Caloote Tee</t>
  </si>
  <si>
    <t>Caloote</t>
  </si>
  <si>
    <t>SD393-Caloote Tee-Mannum Tee</t>
  </si>
  <si>
    <t>SD393-Mannum Tee-Mannum Town</t>
  </si>
  <si>
    <t>Mannum Town</t>
  </si>
  <si>
    <t>SD393-Mannum-Caloote Tee</t>
  </si>
  <si>
    <t>SD394-Punyelroo-Swan Reach</t>
  </si>
  <si>
    <t>Swan Reach</t>
  </si>
  <si>
    <t>SD394-Swan Reach Filtration Tee-Swan Reach Town</t>
  </si>
  <si>
    <t>Swan Reach Filtration Tee</t>
  </si>
  <si>
    <t>Swan Reach Town</t>
  </si>
  <si>
    <t>SD394-Swan Reach-Swan Reach Filtration Tee</t>
  </si>
  <si>
    <t>SD401-Jervois Flat 1 Tee-Jervois Flat 2 Tee</t>
  </si>
  <si>
    <t>Jervois Flat 1 Tee</t>
  </si>
  <si>
    <t>Jervois Flat 2 Tee</t>
  </si>
  <si>
    <t>SD401-Jervois Flat 2 Tee-Woods Point</t>
  </si>
  <si>
    <t>Woods Point</t>
  </si>
  <si>
    <t>SD401-Jervois-Jervois Flat 1 Tee</t>
  </si>
  <si>
    <t>Jervois</t>
  </si>
  <si>
    <t>SD401-Tailem Bend Tee-Tailem Bend Pump Stn</t>
  </si>
  <si>
    <t>Tailem Bend Tee</t>
  </si>
  <si>
    <t>Tailem Bend Pump Stn</t>
  </si>
  <si>
    <t>SD401-Tailem Bend Tee-Tailem Bend Town</t>
  </si>
  <si>
    <t>Tailem Bend Town</t>
  </si>
  <si>
    <t>SD401-Tailem Bend Town-Jervois</t>
  </si>
  <si>
    <t>SD401-Tailem Bend-Tailem Bend Tee</t>
  </si>
  <si>
    <t>Tailem Bend</t>
  </si>
  <si>
    <t>SD401-Woods Point-LSDF4636</t>
  </si>
  <si>
    <t>LSDF4636</t>
  </si>
  <si>
    <t>SD402-Coomandook-Coonalpyn</t>
  </si>
  <si>
    <t>Coomandook</t>
  </si>
  <si>
    <t>Coonalpyn</t>
  </si>
  <si>
    <t>SD402-Tailem Bend-Coomandook</t>
  </si>
  <si>
    <t>SD403-Binnies-Meningie</t>
  </si>
  <si>
    <t>Binnies</t>
  </si>
  <si>
    <t>Meningie</t>
  </si>
  <si>
    <t>SD403-Coonalpyn-Binnies</t>
  </si>
  <si>
    <t>SD404-Campbell Park-Narrung</t>
  </si>
  <si>
    <t>Campbell Park</t>
  </si>
  <si>
    <t>Narrung</t>
  </si>
  <si>
    <t>SD404-Meningie-Campbell Park</t>
  </si>
  <si>
    <t>SD405-Sherlock-Karoonda</t>
  </si>
  <si>
    <t>Sherlock</t>
  </si>
  <si>
    <t>Karoonda</t>
  </si>
  <si>
    <t>SD405-Tailem Bend-Sherlock</t>
  </si>
  <si>
    <t>SD406-Sherlock-Geranium</t>
  </si>
  <si>
    <t>Geranium</t>
  </si>
  <si>
    <t>SD407-Geranium-Lameroo</t>
  </si>
  <si>
    <t>Lameroo</t>
  </si>
  <si>
    <t>SD408-Lameroo-Pinnaroo</t>
  </si>
  <si>
    <t>Pinnaroo</t>
  </si>
  <si>
    <t>SD411-Balhannah-Woodside</t>
  </si>
  <si>
    <t>Balhannah</t>
  </si>
  <si>
    <t>SD412-Balhannah-Verdun Tee</t>
  </si>
  <si>
    <t>Verdun Tee</t>
  </si>
  <si>
    <t>SD412-Stirling East-Aldgate</t>
  </si>
  <si>
    <t>Stirling East</t>
  </si>
  <si>
    <t>Aldgate</t>
  </si>
  <si>
    <t>SD412-Verdun Tee-Aldgate</t>
  </si>
  <si>
    <t>SD412-Verdun Tee-Mylor</t>
  </si>
  <si>
    <t>Mylor</t>
  </si>
  <si>
    <t>SD413-Balhannah-Nairne</t>
  </si>
  <si>
    <t>Nairne</t>
  </si>
  <si>
    <t>SD421-Piccadilly-Stirling East</t>
  </si>
  <si>
    <t>Piccadilly</t>
  </si>
  <si>
    <t>SD421-Uraidla-Piccadilly</t>
  </si>
  <si>
    <t>SD431-Mobilong Tee-Murry Bridge Nth</t>
  </si>
  <si>
    <t>Mobilong Tee</t>
  </si>
  <si>
    <t>Murry Bridge Nth</t>
  </si>
  <si>
    <t>SD431-Mobilong Tee-Mypolonga Tee</t>
  </si>
  <si>
    <t>Mypolonga Tee</t>
  </si>
  <si>
    <t>SD431-Mobilong-Mobilong Tee</t>
  </si>
  <si>
    <t>Mobilong</t>
  </si>
  <si>
    <t>SD431-Mobilong-Monarto South Tee</t>
  </si>
  <si>
    <t>Monarto South Tee</t>
  </si>
  <si>
    <t>SD431-Monarto South Tee-M Bridge Nth</t>
  </si>
  <si>
    <t>M Bridge Nth</t>
  </si>
  <si>
    <t>SD431-Monarto South Tee-Monarto South</t>
  </si>
  <si>
    <t>Monarto South</t>
  </si>
  <si>
    <t>SD431-Murry Bridge Nth-Murry Bridge South Tee</t>
  </si>
  <si>
    <t>Murry Bridge South Tee</t>
  </si>
  <si>
    <t>SD431-Murry Bridge South Tee-LSDF4636</t>
  </si>
  <si>
    <t>SD431-Murry Bridge South Tee-Murry bridge South</t>
  </si>
  <si>
    <t>Murry bridge South</t>
  </si>
  <si>
    <t>SD431-Mypolonga Tee-Caloote</t>
  </si>
  <si>
    <t>SD431-Mypolonga Tee-Mypolonga</t>
  </si>
  <si>
    <t>Mypolonga</t>
  </si>
  <si>
    <t>SD442-Yankalilla-Cape Jervis</t>
  </si>
  <si>
    <t>Yankalilla</t>
  </si>
  <si>
    <t>Cape Jervis</t>
  </si>
  <si>
    <t>SD443-American River-Macgillivray</t>
  </si>
  <si>
    <t>American River</t>
  </si>
  <si>
    <t>Macgillivray</t>
  </si>
  <si>
    <t>SD443-Cape Jervis-Fisheries Creek</t>
  </si>
  <si>
    <t>Fisheries Creek</t>
  </si>
  <si>
    <t>SD443-Cuttlefish Bay-Penneshaw</t>
  </si>
  <si>
    <t>Cuttlefish Bay</t>
  </si>
  <si>
    <t>Penneshaw</t>
  </si>
  <si>
    <t>SD443-Fisheries Creek-Cuttlefish Bay</t>
  </si>
  <si>
    <t>SD443-Macgillivray-Kingscote</t>
  </si>
  <si>
    <t>Kingscote</t>
  </si>
  <si>
    <t>SD443-Penneshaw-American River</t>
  </si>
  <si>
    <t>SD444-Willunga-McLaren Vale</t>
  </si>
  <si>
    <t>Willunga</t>
  </si>
  <si>
    <t>McLaren Vale</t>
  </si>
  <si>
    <t>SD451-Keith-Tintinara</t>
  </si>
  <si>
    <t>Keith</t>
  </si>
  <si>
    <t>Tintinara</t>
  </si>
  <si>
    <t>SD451-Tintinara-Coonalpyn</t>
  </si>
  <si>
    <t>SD452-Keith-Bordertown</t>
  </si>
  <si>
    <t>Bordertown</t>
  </si>
  <si>
    <t>SD453-Keith-Padthaway</t>
  </si>
  <si>
    <t>Padthaway</t>
  </si>
  <si>
    <t>SD461-Naracoorte East Tee-Naracoorte East</t>
  </si>
  <si>
    <t>Naracoorte East Tee</t>
  </si>
  <si>
    <t>Naracoorte East</t>
  </si>
  <si>
    <t>SD461-Naracoorte East Tee-Padthaway</t>
  </si>
  <si>
    <t>SD461-Naracoorte-Naracoorte East Tee</t>
  </si>
  <si>
    <t>Naracoorte</t>
  </si>
  <si>
    <t>SD462-Kincraig-Lucindale</t>
  </si>
  <si>
    <t>Kincraig</t>
  </si>
  <si>
    <t>Lucindale</t>
  </si>
  <si>
    <t>SD462-Lucindale-Kingston</t>
  </si>
  <si>
    <t>Kingston</t>
  </si>
  <si>
    <t>SD463-Kincraig-Naracoorte</t>
  </si>
  <si>
    <t>SD464-Inverness-Coonawarra</t>
  </si>
  <si>
    <t>Inverness</t>
  </si>
  <si>
    <t>Coonawarra</t>
  </si>
  <si>
    <t>SD464-Kincraig-Inverness</t>
  </si>
  <si>
    <t>SD471-Mount Gambier Terminal-Tarpeena</t>
  </si>
  <si>
    <t>Mount Gambier Terminal</t>
  </si>
  <si>
    <t>Tarpeena</t>
  </si>
  <si>
    <t>SD471-Tarpeena-Nangwarry</t>
  </si>
  <si>
    <t>Nangwarry</t>
  </si>
  <si>
    <t>SD481-Blanche-Lakeside Tee</t>
  </si>
  <si>
    <t>Blanche</t>
  </si>
  <si>
    <t>Lakeside Tee</t>
  </si>
  <si>
    <t>SD481-Blanche-Mount Gambier West</t>
  </si>
  <si>
    <t>Mount Gambier West</t>
  </si>
  <si>
    <t>SD481-Blue Lake Tee-Mount Gambier Terminal</t>
  </si>
  <si>
    <t>Blue Lake Tee</t>
  </si>
  <si>
    <t>SD481-Glencoe Tee-Glencoe</t>
  </si>
  <si>
    <t>Glencoe Tee</t>
  </si>
  <si>
    <t>Glencoe</t>
  </si>
  <si>
    <t>SD481-Glencoe Tee-Mount Gambier North</t>
  </si>
  <si>
    <t>Mount Gambier North</t>
  </si>
  <si>
    <t>SD481-glencoe Tee-Mount Gambier Terminal</t>
  </si>
  <si>
    <t>SD481-Glencoe-Tantanoola</t>
  </si>
  <si>
    <t>Tantanoola</t>
  </si>
  <si>
    <t>SD481-Lakeside Tee-Glencoe Tee</t>
  </si>
  <si>
    <t>SD481-Lakeside Tee-Lakeside</t>
  </si>
  <si>
    <t>Lakeside</t>
  </si>
  <si>
    <t>SD481-Mount Gambier North-Mount Gambier Terminal</t>
  </si>
  <si>
    <t>SD481-Mount Gambier West-Blue Lake Tee</t>
  </si>
  <si>
    <t>SD481-Tantanoola-Apcel</t>
  </si>
  <si>
    <t>Apcel</t>
  </si>
  <si>
    <t>SD482-Blanche-Kongorong Tee</t>
  </si>
  <si>
    <t>Kongorong Tee</t>
  </si>
  <si>
    <t xml:space="preserve">SD482-Kongorong Tee-Kongorong </t>
  </si>
  <si>
    <t xml:space="preserve">Kongorong </t>
  </si>
  <si>
    <t>SD482-Kongorong Tee-MountSchank</t>
  </si>
  <si>
    <t>MountSchank</t>
  </si>
  <si>
    <t>SD482-MountSchank-Allendale East</t>
  </si>
  <si>
    <t>Allendale East</t>
  </si>
  <si>
    <t>SD491-Snuggery-Millicent</t>
  </si>
  <si>
    <t>Snuggery</t>
  </si>
  <si>
    <t>Millicent</t>
  </si>
  <si>
    <t>SD492-Beachport Tee-Beachport</t>
  </si>
  <si>
    <t>Beachport Tee</t>
  </si>
  <si>
    <t>Beachport</t>
  </si>
  <si>
    <t>SD492-Beachport Tee-Robe</t>
  </si>
  <si>
    <t>Robe</t>
  </si>
  <si>
    <t>SD492-Hatherleigh-Beachport Tee</t>
  </si>
  <si>
    <t>Hatherleigh</t>
  </si>
  <si>
    <t>SD492-Millicent-Hatherleigh</t>
  </si>
  <si>
    <t>SD495-MountBurr-Kalangadoo</t>
  </si>
  <si>
    <t>MountBurr</t>
  </si>
  <si>
    <t>Kalangadoo</t>
  </si>
  <si>
    <t>SD495-Snuggery-MountBurr</t>
  </si>
  <si>
    <t>SD511-Kadina East-Kadina</t>
  </si>
  <si>
    <t>Kadina</t>
  </si>
  <si>
    <t>SD512-Kadina East-Moonta Tee</t>
  </si>
  <si>
    <t>Moonta Tee</t>
  </si>
  <si>
    <t>SD512-Moonta Tee-Moonta</t>
  </si>
  <si>
    <t>Moonta</t>
  </si>
  <si>
    <t>SD513-Kadina East-Wallaroo</t>
  </si>
  <si>
    <t>Wallaroo</t>
  </si>
  <si>
    <t>SD513-Kadina -Kadina Tee</t>
  </si>
  <si>
    <t xml:space="preserve">Kadina </t>
  </si>
  <si>
    <t>Kadina Tee</t>
  </si>
  <si>
    <t>SD521-Dorrien-Nuriootpa</t>
  </si>
  <si>
    <t>Dorrien</t>
  </si>
  <si>
    <t>Nuriootpa</t>
  </si>
  <si>
    <t>SD521-Nuriootpa-Stockwell</t>
  </si>
  <si>
    <t>Stockwell</t>
  </si>
  <si>
    <t>SD522-Dorrien-Angaston No1</t>
  </si>
  <si>
    <t>Angaston No1</t>
  </si>
  <si>
    <t>SD522-Dorrien-Angaston No2</t>
  </si>
  <si>
    <t>Angaston No2</t>
  </si>
  <si>
    <t>SD523-Barossa South Tee-Barossa South</t>
  </si>
  <si>
    <t>Barossa South Tee</t>
  </si>
  <si>
    <t>Barossa South</t>
  </si>
  <si>
    <t>SD523-Barossa South Tee-Lyndoch Tee</t>
  </si>
  <si>
    <t>Lyndoch Tee</t>
  </si>
  <si>
    <t>SD523-Dorrien-Barossa South Tee</t>
  </si>
  <si>
    <t>SD523-Lyndoch Tee-Lyndoch</t>
  </si>
  <si>
    <t>Lyndoch</t>
  </si>
  <si>
    <t>SD523-Lyndoch Tee-Sandy Creek</t>
  </si>
  <si>
    <t>Sandy Creek</t>
  </si>
  <si>
    <t>SD523-Lyndoch-Williamstown</t>
  </si>
  <si>
    <t>Williamstown</t>
  </si>
  <si>
    <t>SD523-Sandy Creek-Evanston Tee</t>
  </si>
  <si>
    <t>SD523-Williamstown-A4892</t>
  </si>
  <si>
    <t>SD531-Cleve-Cowell</t>
  </si>
  <si>
    <t>Cleve</t>
  </si>
  <si>
    <t>Cowell</t>
  </si>
  <si>
    <t>SD541-Davenport West-Port Augusta No1</t>
  </si>
  <si>
    <t>Davenport West</t>
  </si>
  <si>
    <t>Port Augusta No1</t>
  </si>
  <si>
    <t>SD541-Davenport West-Port Augusta West Tee</t>
  </si>
  <si>
    <t>Port Augusta West Tee</t>
  </si>
  <si>
    <t>SD541-Playford- Pt Augusta West Tee</t>
  </si>
  <si>
    <t>Playford</t>
  </si>
  <si>
    <t xml:space="preserve"> Pt Augusta West Tee</t>
  </si>
  <si>
    <t xml:space="preserve">SD541-Port Augusta West Tee-Port Augusta </t>
  </si>
  <si>
    <t xml:space="preserve">Port Augusta </t>
  </si>
  <si>
    <t>SD541-Port Augusta West Tee-Port Augusta West</t>
  </si>
  <si>
    <t>Port Augusta West</t>
  </si>
  <si>
    <t>SD541-Port Augusta West-Pandurra</t>
  </si>
  <si>
    <t>Pandurra</t>
  </si>
  <si>
    <t>SD541-Stirling Nth Tee- Pt Augusta</t>
  </si>
  <si>
    <t>Stirling Nth Tee</t>
  </si>
  <si>
    <t xml:space="preserve"> Pt Augusta</t>
  </si>
  <si>
    <t>SD543-Davenport West-Stirling North Tee</t>
  </si>
  <si>
    <t>Stirling North Tee</t>
  </si>
  <si>
    <t>SD543-Playford-Stirling Nth Tee</t>
  </si>
  <si>
    <t xml:space="preserve">SD543-Stirling North -Quorn </t>
  </si>
  <si>
    <t xml:space="preserve">Stirling North </t>
  </si>
  <si>
    <t xml:space="preserve">Quorn </t>
  </si>
  <si>
    <t xml:space="preserve">SD543-Stirling Nth Tee-Stirling Nth </t>
  </si>
  <si>
    <t xml:space="preserve">Stirling Nth </t>
  </si>
  <si>
    <t>SD551-Boothby-Arno Bay</t>
  </si>
  <si>
    <t>Boothby</t>
  </si>
  <si>
    <t>Arno Bay</t>
  </si>
  <si>
    <t>SD561-Whyalla Central-Whyalla City 1</t>
  </si>
  <si>
    <t>Whyalla Central</t>
  </si>
  <si>
    <t>Whyalla City 1</t>
  </si>
  <si>
    <t>SD561-Whyalla Central-Whyalla City 2</t>
  </si>
  <si>
    <t>Whyalla City 2</t>
  </si>
  <si>
    <t xml:space="preserve">SD561-Whyalla Terminal- Whyalla City No 1 </t>
  </si>
  <si>
    <t>Whyalla Terminal</t>
  </si>
  <si>
    <t xml:space="preserve"> Whyalla City No 1 </t>
  </si>
  <si>
    <t>SD562-Whyalla Central-Whyalla Stuart</t>
  </si>
  <si>
    <t>Whyalla Stuart</t>
  </si>
  <si>
    <t xml:space="preserve">SD562-Whyalla Terminal- Whyalla City No 2  </t>
  </si>
  <si>
    <t xml:space="preserve"> Whyalla City No 2  </t>
  </si>
  <si>
    <t>SD563-Whyalla Central-Whyalla North Tee</t>
  </si>
  <si>
    <t>Whyalla North Tee</t>
  </si>
  <si>
    <t>SD563-Whyalla Ind Tee- Whyalla Industrial</t>
  </si>
  <si>
    <t>Whyalla Ind Tee</t>
  </si>
  <si>
    <t xml:space="preserve"> Whyalla Industrial</t>
  </si>
  <si>
    <t xml:space="preserve">SD563-Whyalla Ind Tee- Whyalla Stuart  </t>
  </si>
  <si>
    <t xml:space="preserve"> Whyalla Stuart  </t>
  </si>
  <si>
    <t>SD563-Whyalla North Tee-Whyalla North</t>
  </si>
  <si>
    <t>Whyalla North</t>
  </si>
  <si>
    <t xml:space="preserve">SD563-Whyalla Terminal- Whyalla Ind Tee  </t>
  </si>
  <si>
    <t xml:space="preserve"> Whyalla Ind Tee  </t>
  </si>
  <si>
    <t>SD571-Clare North Tee-Clare No2</t>
  </si>
  <si>
    <t>Clare No2</t>
  </si>
  <si>
    <t>SD571-Clare North-Clare No1</t>
  </si>
  <si>
    <t>Clare North</t>
  </si>
  <si>
    <t>Clare No1</t>
  </si>
  <si>
    <t>SD571-Clare North-Clare North Tee</t>
  </si>
  <si>
    <t>SD571-Clare Tee-Burra</t>
  </si>
  <si>
    <t>Burra</t>
  </si>
  <si>
    <t>SD571-Clare-Clare Tee</t>
  </si>
  <si>
    <t>Clare</t>
  </si>
  <si>
    <t>SD581-Kalangadoo Tee-Nangwarry</t>
  </si>
  <si>
    <t>Kalangadoo Tee</t>
  </si>
  <si>
    <t>SD581-Nangwarry-Tarpeena</t>
  </si>
  <si>
    <t>SD581-Penola Tee-Kalangadoo Tee</t>
  </si>
  <si>
    <t>Penola Tee</t>
  </si>
  <si>
    <t>SD581-Penola Tee-SAFRIES</t>
  </si>
  <si>
    <t>SAFRIES</t>
  </si>
  <si>
    <t>SD581-Penola West 2-Penola Tee</t>
  </si>
  <si>
    <t>Penola West 2</t>
  </si>
  <si>
    <t>SD582-Penola Tee-Penola</t>
  </si>
  <si>
    <t>Penola</t>
  </si>
  <si>
    <t>SD582-Penola West 1-Penola Tee</t>
  </si>
  <si>
    <t>Penola West 1</t>
  </si>
  <si>
    <t>SD582-Penola-Coonawarra</t>
  </si>
  <si>
    <t>HV Feeders</t>
  </si>
  <si>
    <t>Utilisation of HV Feeders</t>
  </si>
  <si>
    <t>N</t>
  </si>
  <si>
    <t>TABEL 2.4.2 - AUGEX MODEL INPUTS - ASSET STATUS - HIGH VOLTAGE FEEDERS</t>
  </si>
  <si>
    <t>High voltage feeder ID</t>
  </si>
  <si>
    <t>High voltage feeder type</t>
  </si>
  <si>
    <t>Voltage level</t>
  </si>
  <si>
    <t>2013/14</t>
  </si>
  <si>
    <t>2009/10</t>
  </si>
  <si>
    <t>2013/14 Growth Rate</t>
  </si>
  <si>
    <t>Network segment ID</t>
  </si>
  <si>
    <t>Route line length as at 30 June</t>
  </si>
  <si>
    <t>Rating</t>
  </si>
  <si>
    <t>Operational</t>
  </si>
  <si>
    <t xml:space="preserve"> CBD, urban, short rural, or long rural </t>
  </si>
  <si>
    <t>CBD-367A/GPW</t>
  </si>
  <si>
    <t>Coromandel Place 11kV</t>
  </si>
  <si>
    <t>Distribution Feeders - CBD</t>
  </si>
  <si>
    <t>CBD-367A/UN4</t>
  </si>
  <si>
    <t>Distribution Feeders - Urban</t>
  </si>
  <si>
    <t>CBD-367B</t>
  </si>
  <si>
    <t>Distribution Feeders - Short Rural</t>
  </si>
  <si>
    <t>CBD-367C</t>
  </si>
  <si>
    <t>Long Rural</t>
  </si>
  <si>
    <t>Distribution Feeders - Long Rural</t>
  </si>
  <si>
    <t>CBD-367D</t>
  </si>
  <si>
    <t>CBD-367E/GFP</t>
  </si>
  <si>
    <t>CBD-367E/HS1</t>
  </si>
  <si>
    <t>CBD-367F/GC4</t>
  </si>
  <si>
    <t>CBD-367F/GFP</t>
  </si>
  <si>
    <t>CBD-367G/AO2</t>
  </si>
  <si>
    <t>CBD-367G/GC4</t>
  </si>
  <si>
    <t>CBD-367H/GPN</t>
  </si>
  <si>
    <t>CBD-367H/PW6</t>
  </si>
  <si>
    <t>CBD-367J/HS3</t>
  </si>
  <si>
    <t>CBD-367J/UN3</t>
  </si>
  <si>
    <t>CBD-367K</t>
  </si>
  <si>
    <t>CBD-367L</t>
  </si>
  <si>
    <t>CBD-367M</t>
  </si>
  <si>
    <t>CBD-367N</t>
  </si>
  <si>
    <t>CBD-367P</t>
  </si>
  <si>
    <t>CBD-367Q</t>
  </si>
  <si>
    <t>CBD-367R</t>
  </si>
  <si>
    <t>CBD-367S/FGP</t>
  </si>
  <si>
    <t>CBD-367S/HS2</t>
  </si>
  <si>
    <t>CBD-367T</t>
  </si>
  <si>
    <t>CBD-367U</t>
  </si>
  <si>
    <t>CBD-367V</t>
  </si>
  <si>
    <t>CBD-366A/GGP</t>
  </si>
  <si>
    <t>East Terrace 11kV</t>
  </si>
  <si>
    <t>CBD-366A/UN1</t>
  </si>
  <si>
    <t>CBD-366B/GHP</t>
  </si>
  <si>
    <t>CBD-366B/UH1</t>
  </si>
  <si>
    <t>CBD-366C</t>
  </si>
  <si>
    <t>CBD-366D</t>
  </si>
  <si>
    <t>CBD-366E</t>
  </si>
  <si>
    <t>CBD-366F/FGP</t>
  </si>
  <si>
    <t>CBD-366F/UH6</t>
  </si>
  <si>
    <t>CBD-366G</t>
  </si>
  <si>
    <t>CBD-366H</t>
  </si>
  <si>
    <t>CBD-366J/GW1</t>
  </si>
  <si>
    <t xml:space="preserve">CBD-366J/H1 </t>
  </si>
  <si>
    <t>CBD-366K</t>
  </si>
  <si>
    <t>CBD-366L/GC4</t>
  </si>
  <si>
    <t>CBD-366L/PW2</t>
  </si>
  <si>
    <t>CBD-366M/GW2</t>
  </si>
  <si>
    <t>CBD-366M/UH3</t>
  </si>
  <si>
    <t>CBD-366N/FF3</t>
  </si>
  <si>
    <t>CBD-366N/GGP</t>
  </si>
  <si>
    <t>CBD-366P/FF2</t>
  </si>
  <si>
    <t>CBD-366P/FGP</t>
  </si>
  <si>
    <t>CBD-366Q/GG2</t>
  </si>
  <si>
    <t>CBD-366Q/UH7</t>
  </si>
  <si>
    <t>CBD-366R</t>
  </si>
  <si>
    <t>CBD-366S</t>
  </si>
  <si>
    <t>CBD-366T/GC3</t>
  </si>
  <si>
    <t>CBD-366T/RH1</t>
  </si>
  <si>
    <t>CBD-353A/NKH3</t>
  </si>
  <si>
    <t>Hindley Street 11kV</t>
  </si>
  <si>
    <t>CBD-353A/RH1</t>
  </si>
  <si>
    <t>CBD-353B</t>
  </si>
  <si>
    <t>CBD-353C</t>
  </si>
  <si>
    <t>CBD-353D</t>
  </si>
  <si>
    <t>CBD-353E/HLC</t>
  </si>
  <si>
    <t>CBD-353E/NT3</t>
  </si>
  <si>
    <t>CBD-353F/HLC</t>
  </si>
  <si>
    <t>CBD-353F/NT5</t>
  </si>
  <si>
    <t>CBD-353G/ASER</t>
  </si>
  <si>
    <t>CBD-353G/NT6</t>
  </si>
  <si>
    <t>CBD-353H/ASER</t>
  </si>
  <si>
    <t>CBD-353H/GHR</t>
  </si>
  <si>
    <t>CBD-353J</t>
  </si>
  <si>
    <t>CBD-353K</t>
  </si>
  <si>
    <t/>
  </si>
  <si>
    <t>CBD-353L</t>
  </si>
  <si>
    <t>CBD-353M</t>
  </si>
  <si>
    <t>CBD-353N</t>
  </si>
  <si>
    <t>CBD-353P/CEW1</t>
  </si>
  <si>
    <t>CBD-353P/GC3</t>
  </si>
  <si>
    <t>CBD-353Q/GC4</t>
  </si>
  <si>
    <t>CBD-353Q/NT7</t>
  </si>
  <si>
    <t>CBD-353R</t>
  </si>
  <si>
    <t>CBD-353S/AO1</t>
  </si>
  <si>
    <t>CBD-353S/GHM</t>
  </si>
  <si>
    <t>CBD-353T</t>
  </si>
  <si>
    <t>CBD-412A/FMW</t>
  </si>
  <si>
    <t>Whitmore Square 11kV</t>
  </si>
  <si>
    <t>CBD-412A/GW1</t>
  </si>
  <si>
    <t>CBD-412B/GA2</t>
  </si>
  <si>
    <t>CBD-412B/SLG</t>
  </si>
  <si>
    <t>CBD-412C</t>
  </si>
  <si>
    <t>CBD-412D/WGG</t>
  </si>
  <si>
    <t>CBD-412D/WSK</t>
  </si>
  <si>
    <t>CBD-412E/FCW</t>
  </si>
  <si>
    <t>CBD-412E/WMW</t>
  </si>
  <si>
    <t>CBD-412F</t>
  </si>
  <si>
    <t>CBD-412G/FCW</t>
  </si>
  <si>
    <t>CBD-412G/WC2</t>
  </si>
  <si>
    <t>CBD-412H</t>
  </si>
  <si>
    <t>CBD-412J</t>
  </si>
  <si>
    <t>CBD-412K</t>
  </si>
  <si>
    <t>CBD-412L/FMW</t>
  </si>
  <si>
    <t>CBD-412L/SKG</t>
  </si>
  <si>
    <t>CBD-412M</t>
  </si>
  <si>
    <t>CBD-412N</t>
  </si>
  <si>
    <t>CBD-412P</t>
  </si>
  <si>
    <t>CBD-412Q</t>
  </si>
  <si>
    <t>CBD-412R</t>
  </si>
  <si>
    <t>CBD-412S/GA4</t>
  </si>
  <si>
    <t>CBD-412S/GG2</t>
  </si>
  <si>
    <t>SG-03</t>
  </si>
  <si>
    <t>Short rural</t>
  </si>
  <si>
    <t>Aldgate 11kV</t>
  </si>
  <si>
    <t>SG-06</t>
  </si>
  <si>
    <t>SG-10</t>
  </si>
  <si>
    <t>MG-17</t>
  </si>
  <si>
    <t>Long rural</t>
  </si>
  <si>
    <t>Allendale East 11kV</t>
  </si>
  <si>
    <t>MG-19</t>
  </si>
  <si>
    <t>R-22</t>
  </si>
  <si>
    <t>Alma 11kV</t>
  </si>
  <si>
    <t>KI-21</t>
  </si>
  <si>
    <t>American River 11kV</t>
  </si>
  <si>
    <t>KI-22</t>
  </si>
  <si>
    <t>NU-01</t>
  </si>
  <si>
    <t>Angaston 11kV</t>
  </si>
  <si>
    <t>NU-02</t>
  </si>
  <si>
    <t>NU-04</t>
  </si>
  <si>
    <t>NU-05</t>
  </si>
  <si>
    <t>MI-27</t>
  </si>
  <si>
    <t>Apcel 11kV</t>
  </si>
  <si>
    <t>MI-29</t>
  </si>
  <si>
    <t>Apcel Pulp Mill 11kV</t>
  </si>
  <si>
    <t>MT-06</t>
  </si>
  <si>
    <t>Ardrossan 11kV</t>
  </si>
  <si>
    <t>CV-757A</t>
  </si>
  <si>
    <t>Arno Bay 11kV</t>
  </si>
  <si>
    <t>CL-09</t>
  </si>
  <si>
    <t>Auburn 11kV</t>
  </si>
  <si>
    <t>CL-25</t>
  </si>
  <si>
    <t>R-20</t>
  </si>
  <si>
    <t>Balaklava 7.6kV</t>
  </si>
  <si>
    <t>R-23</t>
  </si>
  <si>
    <t>PP-07</t>
  </si>
  <si>
    <t>Baroota 11kV</t>
  </si>
  <si>
    <t>NU-26</t>
  </si>
  <si>
    <t>Barossa South 11kV</t>
  </si>
  <si>
    <t>NU-31</t>
  </si>
  <si>
    <t>MI-14</t>
  </si>
  <si>
    <t>Beachport 11kV</t>
  </si>
  <si>
    <t>M-14</t>
  </si>
  <si>
    <t>Belvedere Road 7.6kV</t>
  </si>
  <si>
    <t>BM-41</t>
  </si>
  <si>
    <t>Berri 11kV</t>
  </si>
  <si>
    <t>BM-42</t>
  </si>
  <si>
    <t>BM-43</t>
  </si>
  <si>
    <t>BM-44</t>
  </si>
  <si>
    <t>CN-11</t>
  </si>
  <si>
    <t>Binnies 11kV</t>
  </si>
  <si>
    <t>GU-31</t>
  </si>
  <si>
    <t>Birdwood 11kV</t>
  </si>
  <si>
    <t>GU-38</t>
  </si>
  <si>
    <t>MT-13</t>
  </si>
  <si>
    <t>Black Point 11kV</t>
  </si>
  <si>
    <t>G-03</t>
  </si>
  <si>
    <t>Booleroo Centre 11kV</t>
  </si>
  <si>
    <t>G-27</t>
  </si>
  <si>
    <t>Booyoolie 11kV</t>
  </si>
  <si>
    <t>BT-01</t>
  </si>
  <si>
    <t>Bordertown 11kV</t>
  </si>
  <si>
    <t>BT-02</t>
  </si>
  <si>
    <t>BT-03</t>
  </si>
  <si>
    <t>BT-04</t>
  </si>
  <si>
    <t>CL-16</t>
  </si>
  <si>
    <t>Brinkworth Town 11kV</t>
  </si>
  <si>
    <t>CL-17</t>
  </si>
  <si>
    <t>MTB-71</t>
  </si>
  <si>
    <t>Brukunga 11kV</t>
  </si>
  <si>
    <t>PP-06</t>
  </si>
  <si>
    <t>Bungama 11kV</t>
  </si>
  <si>
    <t>BU-01</t>
  </si>
  <si>
    <t>Burra 11kV</t>
  </si>
  <si>
    <t>BU-06</t>
  </si>
  <si>
    <t>BU-07</t>
  </si>
  <si>
    <t>WK-11</t>
  </si>
  <si>
    <t>Cadell 11kV</t>
  </si>
  <si>
    <t>M-21</t>
  </si>
  <si>
    <t>Caloote 11kV</t>
  </si>
  <si>
    <t>G-24</t>
  </si>
  <si>
    <t>Caltowie 11kV</t>
  </si>
  <si>
    <t>M-41</t>
  </si>
  <si>
    <t>Cambrai 11kV</t>
  </si>
  <si>
    <t>CN-31</t>
  </si>
  <si>
    <t>Campbell Park 11kV</t>
  </si>
  <si>
    <t>CN-32</t>
  </si>
  <si>
    <t>CN-33</t>
  </si>
  <si>
    <t>VH-71</t>
  </si>
  <si>
    <t>Cape Jervis 11kV</t>
  </si>
  <si>
    <t>CV-08</t>
  </si>
  <si>
    <t>Caralue 11kV</t>
  </si>
  <si>
    <t>CV-09</t>
  </si>
  <si>
    <t>CD-01</t>
  </si>
  <si>
    <t>Ceduna 11kV</t>
  </si>
  <si>
    <t>CD-02</t>
  </si>
  <si>
    <t>CD-03</t>
  </si>
  <si>
    <t>GU-12</t>
  </si>
  <si>
    <t>Chain of Ponds 11kV</t>
  </si>
  <si>
    <t>SD-343/TF20</t>
  </si>
  <si>
    <t>Cheetham Salt 11kV</t>
  </si>
  <si>
    <t>CL-04</t>
  </si>
  <si>
    <t>Clare 11kV</t>
  </si>
  <si>
    <t>CL-05</t>
  </si>
  <si>
    <t>CL-06</t>
  </si>
  <si>
    <t>CL-23</t>
  </si>
  <si>
    <t>MV-22</t>
  </si>
  <si>
    <t>Clarendon 11kV</t>
  </si>
  <si>
    <t>NL-21</t>
  </si>
  <si>
    <t>CV-01</t>
  </si>
  <si>
    <t>Cleve 11kV</t>
  </si>
  <si>
    <t>CV-02</t>
  </si>
  <si>
    <t>CV-07</t>
  </si>
  <si>
    <t>PL-12</t>
  </si>
  <si>
    <t>Coffin Bay 11kV</t>
  </si>
  <si>
    <t>CL-15</t>
  </si>
  <si>
    <t>Collinsfield 11kV</t>
  </si>
  <si>
    <t>CL-20</t>
  </si>
  <si>
    <t>CN-51</t>
  </si>
  <si>
    <t>Coomandook 11kV</t>
  </si>
  <si>
    <t>CN-81</t>
  </si>
  <si>
    <t>Coonalpyn 11kV</t>
  </si>
  <si>
    <t>NA-32</t>
  </si>
  <si>
    <t>Coonawarra 11kV</t>
  </si>
  <si>
    <t>NA-33</t>
  </si>
  <si>
    <t>WK-65</t>
  </si>
  <si>
    <t>Cordola 11kV</t>
  </si>
  <si>
    <t>CV-753A</t>
  </si>
  <si>
    <t>Cowell 11kV</t>
  </si>
  <si>
    <t>PP-09</t>
  </si>
  <si>
    <t>Crystal Brook 11kV</t>
  </si>
  <si>
    <t>CM-01</t>
  </si>
  <si>
    <t>Cummins 11kV</t>
  </si>
  <si>
    <t>CM-02</t>
  </si>
  <si>
    <t>MT-05</t>
  </si>
  <si>
    <t>Curramulka 7.6kV</t>
  </si>
  <si>
    <t>MT-20</t>
  </si>
  <si>
    <t>Curramulka South 11kV</t>
  </si>
  <si>
    <t>CV-04</t>
  </si>
  <si>
    <t>Darke Peak 11kV</t>
  </si>
  <si>
    <t>CV-05</t>
  </si>
  <si>
    <t>GU-15</t>
  </si>
  <si>
    <t>Deloraine 11kV</t>
  </si>
  <si>
    <t>BT-32</t>
  </si>
  <si>
    <t>Desert Camp 11kV</t>
  </si>
  <si>
    <t>NU-30</t>
  </si>
  <si>
    <t>Dorrien 11kV</t>
  </si>
  <si>
    <t>NU-33</t>
  </si>
  <si>
    <t>NU-34</t>
  </si>
  <si>
    <t>MT-04</t>
  </si>
  <si>
    <t>Dowlingville 11kV</t>
  </si>
  <si>
    <t>YK-03</t>
  </si>
  <si>
    <t>Edithburgh 11kV</t>
  </si>
  <si>
    <t>R-02</t>
  </si>
  <si>
    <t>Eudunda 11kV</t>
  </si>
  <si>
    <t>R-14</t>
  </si>
  <si>
    <t>GU-21</t>
  </si>
  <si>
    <t>Forreston 11kV</t>
  </si>
  <si>
    <t>GA-31</t>
  </si>
  <si>
    <t>Freeling 11kV</t>
  </si>
  <si>
    <t>NU-19</t>
  </si>
  <si>
    <t>Freeling North 11kV</t>
  </si>
  <si>
    <t>G-37</t>
  </si>
  <si>
    <t>Fullarville 11kV</t>
  </si>
  <si>
    <t>GA-745A</t>
  </si>
  <si>
    <t>Gawler Belt 11kV</t>
  </si>
  <si>
    <t>GA-745B</t>
  </si>
  <si>
    <t>G-22</t>
  </si>
  <si>
    <t>Georgetown 11kV</t>
  </si>
  <si>
    <t>LM-21</t>
  </si>
  <si>
    <t>Geranium 11kV</t>
  </si>
  <si>
    <t>G-01</t>
  </si>
  <si>
    <t>Gladstone 11kV</t>
  </si>
  <si>
    <t>G-05</t>
  </si>
  <si>
    <t>G-34</t>
  </si>
  <si>
    <t>MG-06</t>
  </si>
  <si>
    <t>Glencoe 11kV</t>
  </si>
  <si>
    <t>BM-31</t>
  </si>
  <si>
    <t>Glossop 11kV</t>
  </si>
  <si>
    <t>BM-32</t>
  </si>
  <si>
    <t>BM-33</t>
  </si>
  <si>
    <t>BM-35</t>
  </si>
  <si>
    <t>NU-32</t>
  </si>
  <si>
    <t>Gomersal North 11kV</t>
  </si>
  <si>
    <t>VH-21</t>
  </si>
  <si>
    <t>Goolwa 11kV</t>
  </si>
  <si>
    <t>VH22</t>
  </si>
  <si>
    <t>VH-23</t>
  </si>
  <si>
    <t>VH45</t>
  </si>
  <si>
    <t>G-26</t>
  </si>
  <si>
    <t>Gulnare 11kV</t>
  </si>
  <si>
    <t>GU-24</t>
  </si>
  <si>
    <t>Gumeracha 11kV</t>
  </si>
  <si>
    <t>GU-11</t>
  </si>
  <si>
    <t>Gumeracha Weir 11kV</t>
  </si>
  <si>
    <t>GU-19</t>
  </si>
  <si>
    <t>Gumhaven 11kV</t>
  </si>
  <si>
    <t>MTB-21</t>
  </si>
  <si>
    <t>Hahndorf 11kV</t>
  </si>
  <si>
    <t>MTB-22</t>
  </si>
  <si>
    <t>R-24</t>
  </si>
  <si>
    <t>Halbury 11kV</t>
  </si>
  <si>
    <t>R-21</t>
  </si>
  <si>
    <t>Hamley Bridge 11kV</t>
  </si>
  <si>
    <t>MI-25</t>
  </si>
  <si>
    <t>Hatherleigh 11kV</t>
  </si>
  <si>
    <t>HK-01</t>
  </si>
  <si>
    <t>Hawker 11kV</t>
  </si>
  <si>
    <t>GU-18</t>
  </si>
  <si>
    <t>Hermitage 11kV</t>
  </si>
  <si>
    <t>GU-13</t>
  </si>
  <si>
    <t>Houghton 7.6kV</t>
  </si>
  <si>
    <t>GU-17</t>
  </si>
  <si>
    <t>CL-21</t>
  </si>
  <si>
    <t>Hoyleton 11kV</t>
  </si>
  <si>
    <t>NA-35</t>
  </si>
  <si>
    <t>Inverness 11kV</t>
  </si>
  <si>
    <t>LM-12</t>
  </si>
  <si>
    <t>Jabuk 11kV</t>
  </si>
  <si>
    <t>MT-21</t>
  </si>
  <si>
    <t>James Well 7.6kV</t>
  </si>
  <si>
    <t>G-02</t>
  </si>
  <si>
    <t>Jamestown 11kV</t>
  </si>
  <si>
    <t>MB-71</t>
  </si>
  <si>
    <t>Jervois 11kV</t>
  </si>
  <si>
    <t>MB-72</t>
  </si>
  <si>
    <t>KA-05</t>
  </si>
  <si>
    <t>Kadina 11kV</t>
  </si>
  <si>
    <t>KA-06</t>
  </si>
  <si>
    <t>KA-29</t>
  </si>
  <si>
    <t>MG-12</t>
  </si>
  <si>
    <t>Kalangadoo West 11kV</t>
  </si>
  <si>
    <t>MG-27</t>
  </si>
  <si>
    <t>MTB-81</t>
  </si>
  <si>
    <t>Kanmantoo Copper Mine 11kV</t>
  </si>
  <si>
    <t>NU-06</t>
  </si>
  <si>
    <t>Kapunda 11kV</t>
  </si>
  <si>
    <t>NU-20</t>
  </si>
  <si>
    <t>MB-41</t>
  </si>
  <si>
    <t>Karoonda 11kV</t>
  </si>
  <si>
    <t>BT-06</t>
  </si>
  <si>
    <t>Keith 11kV</t>
  </si>
  <si>
    <t>BT-19</t>
  </si>
  <si>
    <t>BT-26</t>
  </si>
  <si>
    <t>GU-14</t>
  </si>
  <si>
    <t>Kersbrook 11kV</t>
  </si>
  <si>
    <t>KI-31</t>
  </si>
  <si>
    <t>Kingscote 11kV</t>
  </si>
  <si>
    <t>KI-32</t>
  </si>
  <si>
    <t>NA-51</t>
  </si>
  <si>
    <t>Kingston 11kV</t>
  </si>
  <si>
    <t>NA-52</t>
  </si>
  <si>
    <t>YK-13</t>
  </si>
  <si>
    <t>Kleins Point 11kV</t>
  </si>
  <si>
    <t>MG-16</t>
  </si>
  <si>
    <t>Kongorong 11kV</t>
  </si>
  <si>
    <t>CN-61</t>
  </si>
  <si>
    <t>Kumorna 11kV</t>
  </si>
  <si>
    <t>CL-02</t>
  </si>
  <si>
    <t>Kybunga 11kV</t>
  </si>
  <si>
    <t>MG-50</t>
  </si>
  <si>
    <t>Lakeside 11kV</t>
  </si>
  <si>
    <t>LM-41</t>
  </si>
  <si>
    <t>Lameroo 11kV</t>
  </si>
  <si>
    <t>ST-41</t>
  </si>
  <si>
    <t>Langhorne Creek 11kV</t>
  </si>
  <si>
    <t>ST-42</t>
  </si>
  <si>
    <t>ST-43</t>
  </si>
  <si>
    <t>ST-44</t>
  </si>
  <si>
    <t>LC-01</t>
  </si>
  <si>
    <t>Leigh Creek South 11kV</t>
  </si>
  <si>
    <t>LC-02</t>
  </si>
  <si>
    <t>PL-11</t>
  </si>
  <si>
    <t>Little Swamp 11kV</t>
  </si>
  <si>
    <t>GU-41</t>
  </si>
  <si>
    <t>Lobethal 11kV</t>
  </si>
  <si>
    <t>GU-42</t>
  </si>
  <si>
    <t>GU-43</t>
  </si>
  <si>
    <t>W-03</t>
  </si>
  <si>
    <t>Lock 11kV</t>
  </si>
  <si>
    <t>W-07</t>
  </si>
  <si>
    <t>BM-11</t>
  </si>
  <si>
    <t>Loveday 11kV</t>
  </si>
  <si>
    <t>BM-12</t>
  </si>
  <si>
    <t>BM-13</t>
  </si>
  <si>
    <t>BM-14</t>
  </si>
  <si>
    <t>BM-15</t>
  </si>
  <si>
    <t>LX-41</t>
  </si>
  <si>
    <t>Loxton 11kV</t>
  </si>
  <si>
    <t>LX-42</t>
  </si>
  <si>
    <t>LX-43</t>
  </si>
  <si>
    <t>LX-44</t>
  </si>
  <si>
    <t>NA-13</t>
  </si>
  <si>
    <t>Lucindale 11kV</t>
  </si>
  <si>
    <t>NA-15</t>
  </si>
  <si>
    <t>GA-09</t>
  </si>
  <si>
    <t>Lyndoch 11kV</t>
  </si>
  <si>
    <t>GA-10</t>
  </si>
  <si>
    <t>Lyndoch South 7.6kV</t>
  </si>
  <si>
    <t>LX-31</t>
  </si>
  <si>
    <t>Lyrup 11kV</t>
  </si>
  <si>
    <t>LX-32</t>
  </si>
  <si>
    <t>LX-34</t>
  </si>
  <si>
    <t>KI-41</t>
  </si>
  <si>
    <t>Macgillivray 11kV</t>
  </si>
  <si>
    <t>KI-42</t>
  </si>
  <si>
    <t>MT-01</t>
  </si>
  <si>
    <t>Maitland 11kV</t>
  </si>
  <si>
    <t>MT-03</t>
  </si>
  <si>
    <t>MT-22</t>
  </si>
  <si>
    <t>GA-27</t>
  </si>
  <si>
    <t>Mallala 11kV</t>
  </si>
  <si>
    <t>GA-28</t>
  </si>
  <si>
    <t>M-11</t>
  </si>
  <si>
    <t>Mannum Town 7.6kV</t>
  </si>
  <si>
    <t>M-13</t>
  </si>
  <si>
    <t>YK-25</t>
  </si>
  <si>
    <t>Marion Bay 11kV</t>
  </si>
  <si>
    <t>R-04</t>
  </si>
  <si>
    <t>Marrabel 11kV</t>
  </si>
  <si>
    <t>R-13</t>
  </si>
  <si>
    <t>MV-11</t>
  </si>
  <si>
    <t>Mclaren Vale 11kV</t>
  </si>
  <si>
    <t>MTB-32</t>
  </si>
  <si>
    <t>Meadows 11kV</t>
  </si>
  <si>
    <t>ST-34</t>
  </si>
  <si>
    <t>ST-35</t>
  </si>
  <si>
    <t>ST-36</t>
  </si>
  <si>
    <t>G-35</t>
  </si>
  <si>
    <t>Melrose 11kV</t>
  </si>
  <si>
    <t>CN-21</t>
  </si>
  <si>
    <t>Meningie 11kV</t>
  </si>
  <si>
    <t>CN-24</t>
  </si>
  <si>
    <t>ST-21</t>
  </si>
  <si>
    <t>Milang 11kV</t>
  </si>
  <si>
    <t>ST-22</t>
  </si>
  <si>
    <t>ST-23</t>
  </si>
  <si>
    <t>MI-01</t>
  </si>
  <si>
    <t>Millicent 11kV</t>
  </si>
  <si>
    <t>MI-20</t>
  </si>
  <si>
    <t>MI-32</t>
  </si>
  <si>
    <t>YK-07</t>
  </si>
  <si>
    <t>Minlaton 11kV</t>
  </si>
  <si>
    <t>YK-20</t>
  </si>
  <si>
    <t>MB-91</t>
  </si>
  <si>
    <t>Monarto South 11kV</t>
  </si>
  <si>
    <t>MB-92</t>
  </si>
  <si>
    <t>KA-03</t>
  </si>
  <si>
    <t>Moonta 11kV</t>
  </si>
  <si>
    <t>KA-04</t>
  </si>
  <si>
    <t>W-06</t>
  </si>
  <si>
    <t>Moorkitabie 11kV</t>
  </si>
  <si>
    <t>W-08</t>
  </si>
  <si>
    <t>WK-61</t>
  </si>
  <si>
    <t>Morgan 11kV</t>
  </si>
  <si>
    <t>MTB-10</t>
  </si>
  <si>
    <t>Mount Barker 11kV</t>
  </si>
  <si>
    <t>MTB-11</t>
  </si>
  <si>
    <t>MTB-12</t>
  </si>
  <si>
    <t>MTB-13</t>
  </si>
  <si>
    <t>MTB-14</t>
  </si>
  <si>
    <t>MTB-15</t>
  </si>
  <si>
    <t>MG-39</t>
  </si>
  <si>
    <t>Mount Gambier 11kV</t>
  </si>
  <si>
    <t>MG-42</t>
  </si>
  <si>
    <t>MG-44</t>
  </si>
  <si>
    <t>MG-46</t>
  </si>
  <si>
    <t>MG-11</t>
  </si>
  <si>
    <t>Mount Gambier North 11kV</t>
  </si>
  <si>
    <t>MG-38</t>
  </si>
  <si>
    <t>MG-52</t>
  </si>
  <si>
    <t>MG-05</t>
  </si>
  <si>
    <t>Mount Gambier West 11kV</t>
  </si>
  <si>
    <t>MG-40</t>
  </si>
  <si>
    <t>MG-41</t>
  </si>
  <si>
    <t>MG-43</t>
  </si>
  <si>
    <t>MG-45</t>
  </si>
  <si>
    <t>GU-32</t>
  </si>
  <si>
    <t>Mount Pleasant 11kV</t>
  </si>
  <si>
    <t>MG-34</t>
  </si>
  <si>
    <t>Mount Schank 11kV</t>
  </si>
  <si>
    <t>MI-22</t>
  </si>
  <si>
    <t>Mount Burr 11kV</t>
  </si>
  <si>
    <t>MB-21</t>
  </si>
  <si>
    <t>Murray Bridge North 11kV</t>
  </si>
  <si>
    <t>MB-22</t>
  </si>
  <si>
    <t>MB-23</t>
  </si>
  <si>
    <t>MB-11</t>
  </si>
  <si>
    <t>Murray Bridge South 11kV</t>
  </si>
  <si>
    <t>MB-12</t>
  </si>
  <si>
    <t>MB-13</t>
  </si>
  <si>
    <t>MB-15</t>
  </si>
  <si>
    <t>MB-17</t>
  </si>
  <si>
    <t>SG-09</t>
  </si>
  <si>
    <t>Mylor 11kV</t>
  </si>
  <si>
    <t>SG-12</t>
  </si>
  <si>
    <t>MB-31</t>
  </si>
  <si>
    <t>Mypolonga 11kV</t>
  </si>
  <si>
    <t>MB-32</t>
  </si>
  <si>
    <t>MV-31</t>
  </si>
  <si>
    <t>Myponga 11kV</t>
  </si>
  <si>
    <t>MV-32</t>
  </si>
  <si>
    <t>MV-33</t>
  </si>
  <si>
    <t>MV-34</t>
  </si>
  <si>
    <t>MTB-61</t>
  </si>
  <si>
    <t>Nairne 11kV</t>
  </si>
  <si>
    <t>MTB-62</t>
  </si>
  <si>
    <t>MTB-63</t>
  </si>
  <si>
    <t>MG-23</t>
  </si>
  <si>
    <t>Nangwarry 11kV</t>
  </si>
  <si>
    <t>NA-01</t>
  </si>
  <si>
    <t>Naracoorte 11kV</t>
  </si>
  <si>
    <t>NA-02</t>
  </si>
  <si>
    <t>NA-06</t>
  </si>
  <si>
    <t>NA-07</t>
  </si>
  <si>
    <t>NA-03</t>
  </si>
  <si>
    <t>Naracoorte East 11kV</t>
  </si>
  <si>
    <t>NA-04</t>
  </si>
  <si>
    <t>NA-05</t>
  </si>
  <si>
    <t>CN-41</t>
  </si>
  <si>
    <t>Narrung 11kV</t>
  </si>
  <si>
    <t>CN-42</t>
  </si>
  <si>
    <t>CN-43</t>
  </si>
  <si>
    <t>M-71</t>
  </si>
  <si>
    <t>Nildottie 11kV</t>
  </si>
  <si>
    <t>KA-26</t>
  </si>
  <si>
    <t>Ninnes 11kV</t>
  </si>
  <si>
    <t>NU-21</t>
  </si>
  <si>
    <t>Nuriootpa 11kV</t>
  </si>
  <si>
    <t>NU-25</t>
  </si>
  <si>
    <t>G-17</t>
  </si>
  <si>
    <t>Orroroo 11kV</t>
  </si>
  <si>
    <t>BT-15</t>
  </si>
  <si>
    <t>Padthaway 11kV</t>
  </si>
  <si>
    <t>BT-22</t>
  </si>
  <si>
    <t>NA-12</t>
  </si>
  <si>
    <t>M-31</t>
  </si>
  <si>
    <t>Palmer 11kV</t>
  </si>
  <si>
    <t>LM-53</t>
  </si>
  <si>
    <t>Parilla 11kV</t>
  </si>
  <si>
    <t>LX-24</t>
  </si>
  <si>
    <t>Paringa 11kV</t>
  </si>
  <si>
    <t>LX-25</t>
  </si>
  <si>
    <t>KA-23</t>
  </si>
  <si>
    <t>Paskeville 11kV</t>
  </si>
  <si>
    <t>KA-27</t>
  </si>
  <si>
    <t>LM-11</t>
  </si>
  <si>
    <t>Peake 11kV</t>
  </si>
  <si>
    <t>M-101</t>
  </si>
  <si>
    <t>Pellaring Flat 11kV</t>
  </si>
  <si>
    <t>KI-11</t>
  </si>
  <si>
    <t>Penneshaw 11kV</t>
  </si>
  <si>
    <t>MG-22</t>
  </si>
  <si>
    <t>Penola 11kV</t>
  </si>
  <si>
    <t>MG-28</t>
  </si>
  <si>
    <t>G-40</t>
  </si>
  <si>
    <t>Peterborough 11kV</t>
  </si>
  <si>
    <t>G-41</t>
  </si>
  <si>
    <t>SG-02</t>
  </si>
  <si>
    <t>Piccadilly 11kV</t>
  </si>
  <si>
    <t>SG-05</t>
  </si>
  <si>
    <t>LM-61</t>
  </si>
  <si>
    <t>Pinnaroo 11kV</t>
  </si>
  <si>
    <t>LM-62</t>
  </si>
  <si>
    <t>LM-55</t>
  </si>
  <si>
    <t>Pinnaroo South 11kV</t>
  </si>
  <si>
    <t>PL-754A</t>
  </si>
  <si>
    <t>Point Boston 11kV</t>
  </si>
  <si>
    <t>PL-754B</t>
  </si>
  <si>
    <t>W-04</t>
  </si>
  <si>
    <t>Polda 11kV</t>
  </si>
  <si>
    <t>W-05</t>
  </si>
  <si>
    <t>PL-15</t>
  </si>
  <si>
    <t>Poonindie 11kV</t>
  </si>
  <si>
    <t>PA-01</t>
  </si>
  <si>
    <t>Port Augusta 11kV</t>
  </si>
  <si>
    <t>PA-02</t>
  </si>
  <si>
    <t>PA-03</t>
  </si>
  <si>
    <t>PA-04</t>
  </si>
  <si>
    <t>PA-05</t>
  </si>
  <si>
    <t>Port Augusta West 11kV</t>
  </si>
  <si>
    <t>PA-06</t>
  </si>
  <si>
    <t>PA-07</t>
  </si>
  <si>
    <t>PA-26</t>
  </si>
  <si>
    <t>KA-19</t>
  </si>
  <si>
    <t>Port Broughton 11kV</t>
  </si>
  <si>
    <t>KA-20</t>
  </si>
  <si>
    <t>KA-22</t>
  </si>
  <si>
    <t>MT-17</t>
  </si>
  <si>
    <t>Port Clinton 11kV</t>
  </si>
  <si>
    <t>PP-08</t>
  </si>
  <si>
    <t>Port Germein 11kV</t>
  </si>
  <si>
    <t>YK-04</t>
  </si>
  <si>
    <t>Port Giles 11kV</t>
  </si>
  <si>
    <t>YK-26</t>
  </si>
  <si>
    <t>MT-15</t>
  </si>
  <si>
    <t>Port Julia 11kV</t>
  </si>
  <si>
    <t>PL-04</t>
  </si>
  <si>
    <t>Port Lincoln City 11kV</t>
  </si>
  <si>
    <t>PL-06</t>
  </si>
  <si>
    <t>PL-07</t>
  </si>
  <si>
    <t>PL-01</t>
  </si>
  <si>
    <t>Port Lincoln Docks 11kV</t>
  </si>
  <si>
    <t>PL-02</t>
  </si>
  <si>
    <t>PL-03</t>
  </si>
  <si>
    <t>PP-01</t>
  </si>
  <si>
    <t>Port Pirie South 11kV</t>
  </si>
  <si>
    <t>PP-02</t>
  </si>
  <si>
    <t>PP-03</t>
  </si>
  <si>
    <t>PP-04</t>
  </si>
  <si>
    <t>PP-10</t>
  </si>
  <si>
    <t>MT-08</t>
  </si>
  <si>
    <t>Port Vincent 11kV</t>
  </si>
  <si>
    <t>WK-81</t>
  </si>
  <si>
    <t>Portee 11kV</t>
  </si>
  <si>
    <t>M-61</t>
  </si>
  <si>
    <t>Punyelroo 11kV</t>
  </si>
  <si>
    <t>LX-51</t>
  </si>
  <si>
    <t>Pyap 11kV</t>
  </si>
  <si>
    <t>LX-52</t>
  </si>
  <si>
    <t>LX-53</t>
  </si>
  <si>
    <t>WK-21</t>
  </si>
  <si>
    <t>Qualco 11kV</t>
  </si>
  <si>
    <t>WK-22</t>
  </si>
  <si>
    <t>PA-08</t>
  </si>
  <si>
    <t>Quorn 11kV</t>
  </si>
  <si>
    <t>WK-31</t>
  </si>
  <si>
    <t>Ramco 11kV</t>
  </si>
  <si>
    <t>WK-32</t>
  </si>
  <si>
    <t>WK-33</t>
  </si>
  <si>
    <t>VH-61</t>
  </si>
  <si>
    <t>Rapid Bay 11kV</t>
  </si>
  <si>
    <t>BM-51</t>
  </si>
  <si>
    <t>Renmark 11kV</t>
  </si>
  <si>
    <t>BM-52</t>
  </si>
  <si>
    <t>BM-53</t>
  </si>
  <si>
    <t>BM-55</t>
  </si>
  <si>
    <t>BM-56</t>
  </si>
  <si>
    <t>BM-57</t>
  </si>
  <si>
    <t>R-18</t>
  </si>
  <si>
    <t>Riverton 11kV</t>
  </si>
  <si>
    <t>MI-08</t>
  </si>
  <si>
    <t>Robe 7.6kV</t>
  </si>
  <si>
    <t>MI-13</t>
  </si>
  <si>
    <t>R-09</t>
  </si>
  <si>
    <t>Robertstown 11kV</t>
  </si>
  <si>
    <t>WK-71</t>
  </si>
  <si>
    <t>Roonka 11kV</t>
  </si>
  <si>
    <t>WK-72</t>
  </si>
  <si>
    <t>CV-03</t>
  </si>
  <si>
    <t>Rudall 11kV</t>
  </si>
  <si>
    <t>VH-72</t>
  </si>
  <si>
    <t>Yankalilla 11kV</t>
  </si>
  <si>
    <t>GA-05</t>
  </si>
  <si>
    <t>Sandy Creek 11kV</t>
  </si>
  <si>
    <t>GA-23</t>
  </si>
  <si>
    <t>VH-51</t>
  </si>
  <si>
    <t>Second Valley 11kV</t>
  </si>
  <si>
    <t>MB-51</t>
  </si>
  <si>
    <t>Sherlock 11kV</t>
  </si>
  <si>
    <t>MI-16</t>
  </si>
  <si>
    <t>South End 11kV</t>
  </si>
  <si>
    <t>CL-01</t>
  </si>
  <si>
    <t>Spalding 11kV</t>
  </si>
  <si>
    <t>CL-14</t>
  </si>
  <si>
    <t>MV-41</t>
  </si>
  <si>
    <t>Square Water Hole 11kV</t>
  </si>
  <si>
    <t>MV-42</t>
  </si>
  <si>
    <t>VH-43</t>
  </si>
  <si>
    <t>VH-44</t>
  </si>
  <si>
    <t>YK-02</t>
  </si>
  <si>
    <t>Stansbury 11kV</t>
  </si>
  <si>
    <t>YK-22</t>
  </si>
  <si>
    <t>SG-11</t>
  </si>
  <si>
    <t>Stirling East 11kV</t>
  </si>
  <si>
    <t>SG-13</t>
  </si>
  <si>
    <t>SG-14</t>
  </si>
  <si>
    <t>PA-13</t>
  </si>
  <si>
    <t>Stirling North 1 11kV</t>
  </si>
  <si>
    <t>PA-14</t>
  </si>
  <si>
    <t>Stirling North 2 11kV</t>
  </si>
  <si>
    <t>NU-15</t>
  </si>
  <si>
    <t>Stockwell 11kV</t>
  </si>
  <si>
    <t>NU-29</t>
  </si>
  <si>
    <t>ST-11</t>
  </si>
  <si>
    <t>Strathalbyn 11kV</t>
  </si>
  <si>
    <t>ST-12</t>
  </si>
  <si>
    <t>ST-13</t>
  </si>
  <si>
    <t>SB-01</t>
  </si>
  <si>
    <t>Streaky Bay 11kV</t>
  </si>
  <si>
    <t>SB-02</t>
  </si>
  <si>
    <t>M-51</t>
  </si>
  <si>
    <t>Swan Reach 11kV</t>
  </si>
  <si>
    <t>M-03</t>
  </si>
  <si>
    <t>Swan Reach Filtration 11kV</t>
  </si>
  <si>
    <t>MB-61</t>
  </si>
  <si>
    <t>Tailem Bend Town 11kV</t>
  </si>
  <si>
    <t>MB-62</t>
  </si>
  <si>
    <t>MI-02</t>
  </si>
  <si>
    <t>Tantanoola 11kV</t>
  </si>
  <si>
    <t>SB-03</t>
  </si>
  <si>
    <t>Tarlton 11kV</t>
  </si>
  <si>
    <t>MG-07</t>
  </si>
  <si>
    <t>Tarpeena 11kV</t>
  </si>
  <si>
    <t>M-91</t>
  </si>
  <si>
    <t>Teal flat 11kV</t>
  </si>
  <si>
    <t>M-92</t>
  </si>
  <si>
    <t>CN-71</t>
  </si>
  <si>
    <t>Tintinara 11kV</t>
  </si>
  <si>
    <t>CN-72</t>
  </si>
  <si>
    <t>CM-03</t>
  </si>
  <si>
    <t>Tumby bay 11kV</t>
  </si>
  <si>
    <t>CM-04</t>
  </si>
  <si>
    <t>Tumby Bay 11kV</t>
  </si>
  <si>
    <t>CM-05</t>
  </si>
  <si>
    <t>PL-10</t>
  </si>
  <si>
    <t>Uley 11kV</t>
  </si>
  <si>
    <t>PL-13</t>
  </si>
  <si>
    <t>Uley South 11kV</t>
  </si>
  <si>
    <t>SG-01</t>
  </si>
  <si>
    <t>Uraidla 11kV</t>
  </si>
  <si>
    <t>SG-04</t>
  </si>
  <si>
    <t>SG-07</t>
  </si>
  <si>
    <t>MTB-41</t>
  </si>
  <si>
    <t>Verdun 11kV</t>
  </si>
  <si>
    <t>SG-08</t>
  </si>
  <si>
    <t>VH-10</t>
  </si>
  <si>
    <t>Victor Harbor 11kV</t>
  </si>
  <si>
    <t>VH-11</t>
  </si>
  <si>
    <t>VH-12</t>
  </si>
  <si>
    <t>VH-15</t>
  </si>
  <si>
    <t>VH-16</t>
  </si>
  <si>
    <t>VH-17</t>
  </si>
  <si>
    <t>WK-41</t>
  </si>
  <si>
    <t>Waikerie 11kV</t>
  </si>
  <si>
    <t>WK-42</t>
  </si>
  <si>
    <t>WK-43</t>
  </si>
  <si>
    <t>M-81</t>
  </si>
  <si>
    <t>Walker Flat 11kV</t>
  </si>
  <si>
    <t>KA-01</t>
  </si>
  <si>
    <t>Wallaroo 11kV</t>
  </si>
  <si>
    <t>KA-02</t>
  </si>
  <si>
    <t>YK-09</t>
  </si>
  <si>
    <t>Warooka 11kV</t>
  </si>
  <si>
    <t>YK-17</t>
  </si>
  <si>
    <t>GA-13</t>
  </si>
  <si>
    <t>Wasleys 11kV</t>
  </si>
  <si>
    <t>GA-29</t>
  </si>
  <si>
    <t>GA-30</t>
  </si>
  <si>
    <t>R-01</t>
  </si>
  <si>
    <t>Waterloo Town 11kV</t>
  </si>
  <si>
    <t>WHY-01</t>
  </si>
  <si>
    <t>Whyalla City 11kV</t>
  </si>
  <si>
    <t>WHY-02</t>
  </si>
  <si>
    <t>WHY-03</t>
  </si>
  <si>
    <t>WHY-04</t>
  </si>
  <si>
    <t>WHY-05</t>
  </si>
  <si>
    <t>WHY-06</t>
  </si>
  <si>
    <t>WHY-07</t>
  </si>
  <si>
    <t>WHY-11</t>
  </si>
  <si>
    <t>Whyalla North 11kV</t>
  </si>
  <si>
    <t>WHY-16</t>
  </si>
  <si>
    <t>WHY-08</t>
  </si>
  <si>
    <t>Whyalla Stuart 11kV</t>
  </si>
  <si>
    <t>WHY-09</t>
  </si>
  <si>
    <t>WHY-10</t>
  </si>
  <si>
    <t>WHY-12</t>
  </si>
  <si>
    <t>WHY-13</t>
  </si>
  <si>
    <t>GA-03</t>
  </si>
  <si>
    <t>Williamstown 11kV</t>
  </si>
  <si>
    <t>GA-08</t>
  </si>
  <si>
    <t>MV-51</t>
  </si>
  <si>
    <t>Willunga 11kV</t>
  </si>
  <si>
    <t>MV-52</t>
  </si>
  <si>
    <t>MV-53</t>
  </si>
  <si>
    <t>PA-10</t>
  </si>
  <si>
    <t>Wilmington 11kV</t>
  </si>
  <si>
    <t>G-04</t>
  </si>
  <si>
    <t>Wirrabara Forest 11kV</t>
  </si>
  <si>
    <t>G-33</t>
  </si>
  <si>
    <t>Wirrabara South 11kV</t>
  </si>
  <si>
    <t>VH-35</t>
  </si>
  <si>
    <t>Wirrina Cove 11kV</t>
  </si>
  <si>
    <t>G-19</t>
  </si>
  <si>
    <t>Wongyarra 11kV</t>
  </si>
  <si>
    <t>MB-81</t>
  </si>
  <si>
    <t>Woods Point 11kV</t>
  </si>
  <si>
    <t>MB-82</t>
  </si>
  <si>
    <t>MB-84</t>
  </si>
  <si>
    <t>MTB-51</t>
  </si>
  <si>
    <t>Woodside 11kV</t>
  </si>
  <si>
    <t>MTB-52</t>
  </si>
  <si>
    <t>MTB-53</t>
  </si>
  <si>
    <t>MTB-54</t>
  </si>
  <si>
    <t>WK-51</t>
  </si>
  <si>
    <t>Woolpunda 11kV</t>
  </si>
  <si>
    <t>WK-52</t>
  </si>
  <si>
    <t>W-01</t>
  </si>
  <si>
    <t>Wudinna 11kV</t>
  </si>
  <si>
    <t>W-02</t>
  </si>
  <si>
    <t>VH-31</t>
  </si>
  <si>
    <t>VH-32</t>
  </si>
  <si>
    <t>VH-34</t>
  </si>
  <si>
    <t>VH-37</t>
  </si>
  <si>
    <t>Yankalilla Hill 11kV</t>
  </si>
  <si>
    <t>G-43</t>
  </si>
  <si>
    <t>Yongala 11kV</t>
  </si>
  <si>
    <t>YK-18</t>
  </si>
  <si>
    <t>Yorketown 11kV</t>
  </si>
  <si>
    <t>YK-23</t>
  </si>
  <si>
    <t>MV-61</t>
  </si>
  <si>
    <t>Aldinga 11kV</t>
  </si>
  <si>
    <t>MV-62</t>
  </si>
  <si>
    <t>MV-63</t>
  </si>
  <si>
    <t>MV-64</t>
  </si>
  <si>
    <t>EL-15</t>
  </si>
  <si>
    <t>Angle Vale 11kV</t>
  </si>
  <si>
    <t>EL-16</t>
  </si>
  <si>
    <t>EL-17</t>
  </si>
  <si>
    <t>EL-23</t>
  </si>
  <si>
    <t>GA-15</t>
  </si>
  <si>
    <t>SM-172A</t>
  </si>
  <si>
    <t>Ascot Park 11kV</t>
  </si>
  <si>
    <t>SM-172B</t>
  </si>
  <si>
    <t>SM-172C</t>
  </si>
  <si>
    <t>SM-172D</t>
  </si>
  <si>
    <t>SM-172E</t>
  </si>
  <si>
    <t>SM-172F</t>
  </si>
  <si>
    <t>AP-139A</t>
  </si>
  <si>
    <t>Athol Park 11kV</t>
  </si>
  <si>
    <t>AP-139B</t>
  </si>
  <si>
    <t>AP-139C</t>
  </si>
  <si>
    <t>AP-139D</t>
  </si>
  <si>
    <t>AP-125A</t>
  </si>
  <si>
    <t>Blackpool 7.6kV</t>
  </si>
  <si>
    <t>AP-125B</t>
  </si>
  <si>
    <t>AP-125C</t>
  </si>
  <si>
    <t>AP-125D</t>
  </si>
  <si>
    <t>SM-126A</t>
  </si>
  <si>
    <t>Blackwood 11kV</t>
  </si>
  <si>
    <t>SM-126B</t>
  </si>
  <si>
    <t>SM-126C</t>
  </si>
  <si>
    <t>SM-126D</t>
  </si>
  <si>
    <t>SM-126E</t>
  </si>
  <si>
    <t>HH-148A</t>
  </si>
  <si>
    <t>Burnside 11kV</t>
  </si>
  <si>
    <t>HH-148B</t>
  </si>
  <si>
    <t>HH-148C</t>
  </si>
  <si>
    <t>HH-148D</t>
  </si>
  <si>
    <t>HH-121A</t>
  </si>
  <si>
    <t>Campbelltown 11kV</t>
  </si>
  <si>
    <t>HH-121B</t>
  </si>
  <si>
    <t>HH-121C</t>
  </si>
  <si>
    <t>HH-121D</t>
  </si>
  <si>
    <t>HH-121E</t>
  </si>
  <si>
    <t>HH-121F</t>
  </si>
  <si>
    <t>HH-121G</t>
  </si>
  <si>
    <t>SA-520A</t>
  </si>
  <si>
    <t>Cavan 11kV</t>
  </si>
  <si>
    <t>SA-520B</t>
  </si>
  <si>
    <t>SA-520D</t>
  </si>
  <si>
    <t>SA-520E</t>
  </si>
  <si>
    <t>SA-520F</t>
  </si>
  <si>
    <t>SA-520G</t>
  </si>
  <si>
    <t>SA-520H</t>
  </si>
  <si>
    <t>SA-520J</t>
  </si>
  <si>
    <t>AP-365B</t>
  </si>
  <si>
    <t>Cheltenham 7.6kV</t>
  </si>
  <si>
    <t>AP-365C</t>
  </si>
  <si>
    <t>AP-365A</t>
  </si>
  <si>
    <t>Cheltenham 11kV</t>
  </si>
  <si>
    <t>AP-365E</t>
  </si>
  <si>
    <t>AP-365F</t>
  </si>
  <si>
    <t>SM-374A</t>
  </si>
  <si>
    <t>Clarence Gardens 11kV</t>
  </si>
  <si>
    <t>SM-374B</t>
  </si>
  <si>
    <t>SM-374C</t>
  </si>
  <si>
    <t>SM-374D</t>
  </si>
  <si>
    <t>SM-374E</t>
  </si>
  <si>
    <t>HH-107A</t>
  </si>
  <si>
    <t>Clearview 11kV</t>
  </si>
  <si>
    <t>HH-107B</t>
  </si>
  <si>
    <t>HH-107C</t>
  </si>
  <si>
    <t>HH-107D</t>
  </si>
  <si>
    <t>AP-355A</t>
  </si>
  <si>
    <t>Croydon 11kV</t>
  </si>
  <si>
    <t>AP-355B</t>
  </si>
  <si>
    <t>AP-355C</t>
  </si>
  <si>
    <t>AP-355D</t>
  </si>
  <si>
    <t>AP-355E</t>
  </si>
  <si>
    <t>AP-355F</t>
  </si>
  <si>
    <t>AP-355G1</t>
  </si>
  <si>
    <t>AP-355G2</t>
  </si>
  <si>
    <t>AP-355H</t>
  </si>
  <si>
    <t>AP-146A</t>
  </si>
  <si>
    <t>Croydon Park 11kV</t>
  </si>
  <si>
    <t>AP-146B</t>
  </si>
  <si>
    <t>AP-146C</t>
  </si>
  <si>
    <t>AP-146D</t>
  </si>
  <si>
    <t>AP-146E</t>
  </si>
  <si>
    <t>SM-402A</t>
  </si>
  <si>
    <t>Cudmore Park 11kV</t>
  </si>
  <si>
    <t>SM-402B</t>
  </si>
  <si>
    <t>SM-402C</t>
  </si>
  <si>
    <t>SM-402D</t>
  </si>
  <si>
    <t>SM-402E</t>
  </si>
  <si>
    <t>SA-744A</t>
  </si>
  <si>
    <t>Direk 11kV</t>
  </si>
  <si>
    <t>SA-744C</t>
  </si>
  <si>
    <t>SA-744D</t>
  </si>
  <si>
    <t>SA-744E</t>
  </si>
  <si>
    <t>SA-744F</t>
  </si>
  <si>
    <t>SA-744G</t>
  </si>
  <si>
    <t>SA-744H</t>
  </si>
  <si>
    <t>SA-711A</t>
  </si>
  <si>
    <t>Edinburgh 11kV</t>
  </si>
  <si>
    <t>SA-711C</t>
  </si>
  <si>
    <t>SA-711D</t>
  </si>
  <si>
    <t>SA-711E</t>
  </si>
  <si>
    <t>EL-01 L</t>
  </si>
  <si>
    <t>Elizabeth Downs 11kV</t>
  </si>
  <si>
    <t>EL-01 M</t>
  </si>
  <si>
    <t>EL-01 N</t>
  </si>
  <si>
    <t>EL-11</t>
  </si>
  <si>
    <t>EL-13</t>
  </si>
  <si>
    <t>EL-14</t>
  </si>
  <si>
    <t>EL-18</t>
  </si>
  <si>
    <t>EL-21</t>
  </si>
  <si>
    <t>EL-25</t>
  </si>
  <si>
    <t>EL-01 P</t>
  </si>
  <si>
    <t>Elizabeth Heights 11kV</t>
  </si>
  <si>
    <t>EL-01 Q</t>
  </si>
  <si>
    <t>EL-01 R</t>
  </si>
  <si>
    <t>EL-09</t>
  </si>
  <si>
    <t>EL-10</t>
  </si>
  <si>
    <t>EL-01 A</t>
  </si>
  <si>
    <t>Elizabeth South TF 1&amp;2 11kV</t>
  </si>
  <si>
    <t>EL-01 B</t>
  </si>
  <si>
    <t>EL-01 C</t>
  </si>
  <si>
    <t>EL-01 E</t>
  </si>
  <si>
    <t>EL-08 D</t>
  </si>
  <si>
    <t>EL-08 G</t>
  </si>
  <si>
    <t>GA-01</t>
  </si>
  <si>
    <t>Evanston 11kV</t>
  </si>
  <si>
    <t>GA-02</t>
  </si>
  <si>
    <t>GA-22</t>
  </si>
  <si>
    <t>GA-25</t>
  </si>
  <si>
    <t>GA-26</t>
  </si>
  <si>
    <t>GA-50</t>
  </si>
  <si>
    <t>AP-214A</t>
  </si>
  <si>
    <t>Findon 11kV</t>
  </si>
  <si>
    <t>AP-214B</t>
  </si>
  <si>
    <t>AP-214C</t>
  </si>
  <si>
    <t>AP-214D</t>
  </si>
  <si>
    <t>AP-425A</t>
  </si>
  <si>
    <t>Flinders Park 11kV</t>
  </si>
  <si>
    <t>AP-425B</t>
  </si>
  <si>
    <t>AP-425C</t>
  </si>
  <si>
    <t>AP-425D</t>
  </si>
  <si>
    <t>AP-424A</t>
  </si>
  <si>
    <t>Fulham Gardens 11kV</t>
  </si>
  <si>
    <t>AP-424B</t>
  </si>
  <si>
    <t>AP-424C</t>
  </si>
  <si>
    <t>AP-424D</t>
  </si>
  <si>
    <t>AP-424E</t>
  </si>
  <si>
    <t>AP-424F</t>
  </si>
  <si>
    <t>AP-226A</t>
  </si>
  <si>
    <t>Glanville 7.6kV</t>
  </si>
  <si>
    <t>AP-226B</t>
  </si>
  <si>
    <t>AP-226C</t>
  </si>
  <si>
    <t>AP-226D</t>
  </si>
  <si>
    <t>AP-226E</t>
  </si>
  <si>
    <t>ME-231A</t>
  </si>
  <si>
    <t>Glenelg North 11kV</t>
  </si>
  <si>
    <t>ME-231B</t>
  </si>
  <si>
    <t>ME-231C</t>
  </si>
  <si>
    <t>ME-231D</t>
  </si>
  <si>
    <t>ME-231E</t>
  </si>
  <si>
    <t>ME-231F</t>
  </si>
  <si>
    <t>HH-496A</t>
  </si>
  <si>
    <t>Golden Grove 11kV</t>
  </si>
  <si>
    <t>HH-496B</t>
  </si>
  <si>
    <t>HH-496C</t>
  </si>
  <si>
    <t>HH-496D</t>
  </si>
  <si>
    <t>HH-496E</t>
  </si>
  <si>
    <t>HH-496F</t>
  </si>
  <si>
    <t>HH-496G</t>
  </si>
  <si>
    <t>HH-496H</t>
  </si>
  <si>
    <t>HH-496J</t>
  </si>
  <si>
    <t>NL-760A</t>
  </si>
  <si>
    <t>Hackham 11kV</t>
  </si>
  <si>
    <t>NL-760B</t>
  </si>
  <si>
    <t>NL-760C</t>
  </si>
  <si>
    <t>NL-210A</t>
  </si>
  <si>
    <t>Happy Valley 11kV</t>
  </si>
  <si>
    <t>NL-210B</t>
  </si>
  <si>
    <t>NL-210C</t>
  </si>
  <si>
    <t>NL-210D</t>
  </si>
  <si>
    <t>NL-210E</t>
  </si>
  <si>
    <t>NL-210F</t>
  </si>
  <si>
    <t>HH-102A</t>
  </si>
  <si>
    <t>Harrow 11kV</t>
  </si>
  <si>
    <t>HH-102B</t>
  </si>
  <si>
    <t>HH-102C</t>
  </si>
  <si>
    <t>HH-102D</t>
  </si>
  <si>
    <t>AP-149A</t>
  </si>
  <si>
    <t>Henley South 11kV</t>
  </si>
  <si>
    <t>AP-149B</t>
  </si>
  <si>
    <t>AP-149C</t>
  </si>
  <si>
    <t>AP-149D</t>
  </si>
  <si>
    <t>AP-149E</t>
  </si>
  <si>
    <t>AP-149F</t>
  </si>
  <si>
    <t>AP-149G</t>
  </si>
  <si>
    <t>AP-149H</t>
  </si>
  <si>
    <t>HH-428A</t>
  </si>
  <si>
    <t>Hillcrest 11kV</t>
  </si>
  <si>
    <t>HH-428B</t>
  </si>
  <si>
    <t>HH-428C</t>
  </si>
  <si>
    <t>HH-428D</t>
  </si>
  <si>
    <t>HH-428E</t>
  </si>
  <si>
    <t>HH-428F</t>
  </si>
  <si>
    <t>HH-130A</t>
  </si>
  <si>
    <t>Holden Hill 11kV</t>
  </si>
  <si>
    <t>HH-130B</t>
  </si>
  <si>
    <t>HH-130C</t>
  </si>
  <si>
    <t>HH-130D</t>
  </si>
  <si>
    <t>HH-130E</t>
  </si>
  <si>
    <t>HH-130F</t>
  </si>
  <si>
    <t>HH-130G</t>
  </si>
  <si>
    <t>HH-522A</t>
  </si>
  <si>
    <t>Hope Valley 11kV</t>
  </si>
  <si>
    <t>HH-522B</t>
  </si>
  <si>
    <t>HH-522C</t>
  </si>
  <si>
    <t>HH-177A</t>
  </si>
  <si>
    <t>Ingle Farm 11kV</t>
  </si>
  <si>
    <t>HH-177B</t>
  </si>
  <si>
    <t>HH-177C</t>
  </si>
  <si>
    <t>HH-177D</t>
  </si>
  <si>
    <t>HH-177E</t>
  </si>
  <si>
    <t>HH-177F</t>
  </si>
  <si>
    <t>HH-118A</t>
  </si>
  <si>
    <t>Kent Town 11kV</t>
  </si>
  <si>
    <t>HH-118B</t>
  </si>
  <si>
    <t>HH-118C</t>
  </si>
  <si>
    <t>HH-118D</t>
  </si>
  <si>
    <t>HH-118E</t>
  </si>
  <si>
    <t>ME-200A</t>
  </si>
  <si>
    <t>Keswick 11kV</t>
  </si>
  <si>
    <t>ME-200B</t>
  </si>
  <si>
    <t>ME-200C</t>
  </si>
  <si>
    <t>ME-200D</t>
  </si>
  <si>
    <t>ME-200E</t>
  </si>
  <si>
    <t>ME-200F</t>
  </si>
  <si>
    <t>ME-200G</t>
  </si>
  <si>
    <t>ME-200H</t>
  </si>
  <si>
    <t>AP-373A</t>
  </si>
  <si>
    <t>Kilburn 11kV</t>
  </si>
  <si>
    <t>AP-373B</t>
  </si>
  <si>
    <t>AP-373C</t>
  </si>
  <si>
    <t>AP-373D</t>
  </si>
  <si>
    <t>AP-373E</t>
  </si>
  <si>
    <t>AP-373F</t>
  </si>
  <si>
    <t>AP-373G</t>
  </si>
  <si>
    <t>AP-373H</t>
  </si>
  <si>
    <t>AP-373J</t>
  </si>
  <si>
    <t>AP-373K</t>
  </si>
  <si>
    <t>AP-373L</t>
  </si>
  <si>
    <t>AP-373M</t>
  </si>
  <si>
    <t>AP-373N</t>
  </si>
  <si>
    <t>HH-429A</t>
  </si>
  <si>
    <t>Kilburn South 11kV</t>
  </si>
  <si>
    <t>HH-429B</t>
  </si>
  <si>
    <t>HH-429C</t>
  </si>
  <si>
    <t>AP-372A</t>
  </si>
  <si>
    <t>Kilkenny 11kV</t>
  </si>
  <si>
    <t>AP-372B</t>
  </si>
  <si>
    <t>AP-372C</t>
  </si>
  <si>
    <t>AP-372D</t>
  </si>
  <si>
    <t>SM-350A</t>
  </si>
  <si>
    <t>Kingswood 11kV</t>
  </si>
  <si>
    <t>SM-350B</t>
  </si>
  <si>
    <t>SM-350C</t>
  </si>
  <si>
    <t>SM-350D</t>
  </si>
  <si>
    <t>SM-350E</t>
  </si>
  <si>
    <t>SM-350F</t>
  </si>
  <si>
    <t>SM-350G</t>
  </si>
  <si>
    <t>SM-350H</t>
  </si>
  <si>
    <t>AP-529A</t>
  </si>
  <si>
    <t>Largs North 7.6kV</t>
  </si>
  <si>
    <t>AP-529B</t>
  </si>
  <si>
    <t>AP-529C</t>
  </si>
  <si>
    <t>AP-529D</t>
  </si>
  <si>
    <t>AP-529E</t>
  </si>
  <si>
    <t>AP-510A</t>
  </si>
  <si>
    <t>Lefevre 11kV</t>
  </si>
  <si>
    <t>AP-510B</t>
  </si>
  <si>
    <t>AP-510C</t>
  </si>
  <si>
    <t>AP-510D</t>
  </si>
  <si>
    <t>AP-510E</t>
  </si>
  <si>
    <t>AP-510F</t>
  </si>
  <si>
    <t>AP-510G</t>
  </si>
  <si>
    <t>AP-510H</t>
  </si>
  <si>
    <t>AP-510J</t>
  </si>
  <si>
    <t>AP-510K</t>
  </si>
  <si>
    <t>AP-510L</t>
  </si>
  <si>
    <t>AP-510M</t>
  </si>
  <si>
    <t>HH-386A</t>
  </si>
  <si>
    <t>Linden Park 11kV</t>
  </si>
  <si>
    <t>HH-386B</t>
  </si>
  <si>
    <t>HH-386C</t>
  </si>
  <si>
    <t>HH-386D</t>
  </si>
  <si>
    <t>HH-386E</t>
  </si>
  <si>
    <t>HH-386F</t>
  </si>
  <si>
    <t>HH-386G</t>
  </si>
  <si>
    <t>SM-179A</t>
  </si>
  <si>
    <t>Lower Mitcham 11kV</t>
  </si>
  <si>
    <t>SM-179B</t>
  </si>
  <si>
    <t>SM-179C</t>
  </si>
  <si>
    <t>SM-179D</t>
  </si>
  <si>
    <t>NL-115A</t>
  </si>
  <si>
    <t>Morphett Vale East 11kV</t>
  </si>
  <si>
    <t>NL-115B</t>
  </si>
  <si>
    <t>NL-115C</t>
  </si>
  <si>
    <t>NL-115D</t>
  </si>
  <si>
    <t>NL-115E</t>
  </si>
  <si>
    <t>NL-115F</t>
  </si>
  <si>
    <t>MV-13</t>
  </si>
  <si>
    <t>McLaren Flat 11kV</t>
  </si>
  <si>
    <t>MV-14</t>
  </si>
  <si>
    <t>MV-15</t>
  </si>
  <si>
    <t>SM-410A</t>
  </si>
  <si>
    <t>Morphettville 11kV</t>
  </si>
  <si>
    <t>SM-410B</t>
  </si>
  <si>
    <t>SM-410C</t>
  </si>
  <si>
    <t>SM-410D</t>
  </si>
  <si>
    <t>ME-347A</t>
  </si>
  <si>
    <t>New Richmond 11kV</t>
  </si>
  <si>
    <t>ME-347B</t>
  </si>
  <si>
    <t>ME-347C</t>
  </si>
  <si>
    <t>ME-347D</t>
  </si>
  <si>
    <t>ME-347E</t>
  </si>
  <si>
    <t>ME-347F</t>
  </si>
  <si>
    <t>ME-347G</t>
  </si>
  <si>
    <t>ME-347H</t>
  </si>
  <si>
    <t>NL-511A</t>
  </si>
  <si>
    <t>Noarlunga Centre 11kV</t>
  </si>
  <si>
    <t>NL-511B</t>
  </si>
  <si>
    <t>NL-511C</t>
  </si>
  <si>
    <t>NL-511D</t>
  </si>
  <si>
    <t>NL-511E</t>
  </si>
  <si>
    <t>CBD-103A</t>
  </si>
  <si>
    <t>North Adelaide 11kV</t>
  </si>
  <si>
    <t>CBD-103B</t>
  </si>
  <si>
    <t>CBD-103C</t>
  </si>
  <si>
    <t>CBD-103D</t>
  </si>
  <si>
    <t>CBD-103E</t>
  </si>
  <si>
    <t>CBD-103F</t>
  </si>
  <si>
    <t>CBD-103G</t>
  </si>
  <si>
    <t>ME-116A</t>
  </si>
  <si>
    <t>North Unley 11kV</t>
  </si>
  <si>
    <t>ME-116B</t>
  </si>
  <si>
    <t>ME-116C</t>
  </si>
  <si>
    <t>ME-116D</t>
  </si>
  <si>
    <t>HH-403A</t>
  </si>
  <si>
    <t>Northfield 11kV</t>
  </si>
  <si>
    <t>HH-403B</t>
  </si>
  <si>
    <t>HH-403C</t>
  </si>
  <si>
    <t>HH-403D</t>
  </si>
  <si>
    <t>HH-341A</t>
  </si>
  <si>
    <t>Norwood 11kV</t>
  </si>
  <si>
    <t>HH-341B</t>
  </si>
  <si>
    <t>HH-341C</t>
  </si>
  <si>
    <t>HH-341D</t>
  </si>
  <si>
    <t>HH-341E</t>
  </si>
  <si>
    <t>HH-341F</t>
  </si>
  <si>
    <t>HH-341G</t>
  </si>
  <si>
    <t>HH-341H</t>
  </si>
  <si>
    <t>HH-341J</t>
  </si>
  <si>
    <t>HH-341K</t>
  </si>
  <si>
    <t>SM-216A</t>
  </si>
  <si>
    <t>Oaklands 11kV</t>
  </si>
  <si>
    <t>SM-216B</t>
  </si>
  <si>
    <t>SM-216C</t>
  </si>
  <si>
    <t>SM-216D</t>
  </si>
  <si>
    <t>SM-216E</t>
  </si>
  <si>
    <t>SM-216F</t>
  </si>
  <si>
    <t>SM-216G</t>
  </si>
  <si>
    <t>SM-411A</t>
  </si>
  <si>
    <t>Panorama 11kV</t>
  </si>
  <si>
    <t>SM-411B</t>
  </si>
  <si>
    <t>SM-411C</t>
  </si>
  <si>
    <t>SM-411D</t>
  </si>
  <si>
    <t>SM-411E</t>
  </si>
  <si>
    <t>SM-411F</t>
  </si>
  <si>
    <t>SA-31</t>
  </si>
  <si>
    <t>Parafield Gardens 11kV</t>
  </si>
  <si>
    <t>SA-32</t>
  </si>
  <si>
    <t>SA-33</t>
  </si>
  <si>
    <t>SA-34</t>
  </si>
  <si>
    <t>SA-35</t>
  </si>
  <si>
    <t>SA-38</t>
  </si>
  <si>
    <t>SA-40</t>
  </si>
  <si>
    <t>Paralowie 11kV</t>
  </si>
  <si>
    <t>SA-41</t>
  </si>
  <si>
    <t>SA-42</t>
  </si>
  <si>
    <t>SA-43</t>
  </si>
  <si>
    <t>EL-01 X</t>
  </si>
  <si>
    <t>Penfield 11kV</t>
  </si>
  <si>
    <t>EL-01 Y</t>
  </si>
  <si>
    <t>EL-01 Z</t>
  </si>
  <si>
    <t>EL-02</t>
  </si>
  <si>
    <t>EL-03</t>
  </si>
  <si>
    <t>EL-04</t>
  </si>
  <si>
    <t>EL-22</t>
  </si>
  <si>
    <t>EL-24</t>
  </si>
  <si>
    <t>ME-131A</t>
  </si>
  <si>
    <t>Plympton 11kV</t>
  </si>
  <si>
    <t>ME-131B</t>
  </si>
  <si>
    <t>ME-131C</t>
  </si>
  <si>
    <t>ME-131D</t>
  </si>
  <si>
    <t>ME-131E</t>
  </si>
  <si>
    <t>ME-131F</t>
  </si>
  <si>
    <t>AP-132A</t>
  </si>
  <si>
    <t>Port Adelaide North 11kV</t>
  </si>
  <si>
    <t>AP-132B</t>
  </si>
  <si>
    <t>AP-132C</t>
  </si>
  <si>
    <t>AP-132D</t>
  </si>
  <si>
    <t>AP-132E</t>
  </si>
  <si>
    <t>AP-132F</t>
  </si>
  <si>
    <t>AP-344A</t>
  </si>
  <si>
    <t>Port Adelaide 7.6kV</t>
  </si>
  <si>
    <t>AP-344B</t>
  </si>
  <si>
    <t>AP-344C</t>
  </si>
  <si>
    <t>AP-344D</t>
  </si>
  <si>
    <t>AP-344E</t>
  </si>
  <si>
    <t>AP-344F</t>
  </si>
  <si>
    <t>NL-234A</t>
  </si>
  <si>
    <t>Port Noarlunga 11kV</t>
  </si>
  <si>
    <t>NL-234B</t>
  </si>
  <si>
    <t>NL-234C</t>
  </si>
  <si>
    <t>NL-234D</t>
  </si>
  <si>
    <t>NL-234E</t>
  </si>
  <si>
    <t>NL-111A</t>
  </si>
  <si>
    <t>Port Stanvac 11kV</t>
  </si>
  <si>
    <t>NL-111B</t>
  </si>
  <si>
    <t>NL-111C</t>
  </si>
  <si>
    <t>NL-111D</t>
  </si>
  <si>
    <t>NL-111E</t>
  </si>
  <si>
    <t>NL-111F</t>
  </si>
  <si>
    <t>NL-111G</t>
  </si>
  <si>
    <t>NL-111H</t>
  </si>
  <si>
    <t>NL-111N</t>
  </si>
  <si>
    <t>NL-111P</t>
  </si>
  <si>
    <t>NL-111Q</t>
  </si>
  <si>
    <t>NL-111R</t>
  </si>
  <si>
    <t>HH-432A</t>
  </si>
  <si>
    <t>Prospect 11kV</t>
  </si>
  <si>
    <t>HH-432B</t>
  </si>
  <si>
    <t>HH-432C</t>
  </si>
  <si>
    <t>HH-432D</t>
  </si>
  <si>
    <t>HH-432E</t>
  </si>
  <si>
    <t>HH-432F</t>
  </si>
  <si>
    <t>HH-432G</t>
  </si>
  <si>
    <t>AP-227A</t>
  </si>
  <si>
    <t>Queenstown 7.6kV</t>
  </si>
  <si>
    <t>AP-227B</t>
  </si>
  <si>
    <t>AP-227C</t>
  </si>
  <si>
    <t>AP-227D</t>
  </si>
  <si>
    <t>SA-11</t>
  </si>
  <si>
    <t>Salisbury 11kV</t>
  </si>
  <si>
    <t>SA-12</t>
  </si>
  <si>
    <t>SA-13</t>
  </si>
  <si>
    <t>SA-14</t>
  </si>
  <si>
    <t>SA-15</t>
  </si>
  <si>
    <t>SA-16</t>
  </si>
  <si>
    <t>SA-17</t>
  </si>
  <si>
    <t>SA-18</t>
  </si>
  <si>
    <t>SA-19</t>
  </si>
  <si>
    <t>SA-20</t>
  </si>
  <si>
    <t>SM-349A</t>
  </si>
  <si>
    <t>Seacombe 11kV</t>
  </si>
  <si>
    <t>SM-349B</t>
  </si>
  <si>
    <t>SM-349C</t>
  </si>
  <si>
    <t>SM-349D</t>
  </si>
  <si>
    <t>SM-349E</t>
  </si>
  <si>
    <t>SM-349F</t>
  </si>
  <si>
    <t>SM-349G</t>
  </si>
  <si>
    <t>SM-349H</t>
  </si>
  <si>
    <t>NL-544A</t>
  </si>
  <si>
    <t>Seaford 11kV</t>
  </si>
  <si>
    <t>NL-544B</t>
  </si>
  <si>
    <t>NL-451A</t>
  </si>
  <si>
    <t>Sheidow Park 11kV</t>
  </si>
  <si>
    <t>NL-451B</t>
  </si>
  <si>
    <t>NL-451C</t>
  </si>
  <si>
    <t>NL-451D</t>
  </si>
  <si>
    <t>NL-451E</t>
  </si>
  <si>
    <t>HH-145A</t>
  </si>
  <si>
    <t>Tea Tree Gully 11kV</t>
  </si>
  <si>
    <t>HH-145B</t>
  </si>
  <si>
    <t>HH-145C</t>
  </si>
  <si>
    <t>HH-145D</t>
  </si>
  <si>
    <t>HH-145E</t>
  </si>
  <si>
    <t>ME-427A</t>
  </si>
  <si>
    <t>Thebarton 11kV</t>
  </si>
  <si>
    <t>ME-427B</t>
  </si>
  <si>
    <t>ME-427C</t>
  </si>
  <si>
    <t>ME-427D</t>
  </si>
  <si>
    <t>ME-427E</t>
  </si>
  <si>
    <t>ME-427F</t>
  </si>
  <si>
    <t>SM-137A</t>
  </si>
  <si>
    <t>Tonsley Park 11kV</t>
  </si>
  <si>
    <t>SM-137B</t>
  </si>
  <si>
    <t>SM-137C</t>
  </si>
  <si>
    <t>SM-137D</t>
  </si>
  <si>
    <t>EL-19</t>
  </si>
  <si>
    <t>Virginia 11kV</t>
  </si>
  <si>
    <t>EL-20</t>
  </si>
  <si>
    <t>GA-12</t>
  </si>
  <si>
    <t>HH-409A</t>
  </si>
  <si>
    <t>Woodforde 11kV</t>
  </si>
  <si>
    <t>HH-409B</t>
  </si>
  <si>
    <t>HH-409C</t>
  </si>
  <si>
    <t>HH-409D</t>
  </si>
  <si>
    <t>HH-409E</t>
  </si>
  <si>
    <t>HH-409F</t>
  </si>
  <si>
    <t>AP-351B</t>
  </si>
  <si>
    <t>Woodville 7.6kV</t>
  </si>
  <si>
    <t>AP-351C</t>
  </si>
  <si>
    <t>AP-351D</t>
  </si>
  <si>
    <t>AP-351E</t>
  </si>
  <si>
    <t>Substations</t>
  </si>
  <si>
    <t>Seg Group ID</t>
  </si>
  <si>
    <t>Utilisation of Substations</t>
  </si>
  <si>
    <t>Y</t>
  </si>
  <si>
    <t>TABLE 2.4.3 - AUGEX MODEL INPUTS - ASSET STATUS - SUBTRANSMISSION SUBSTATIONS, SUBTRANSMISSION SWITCHING STATIONS AND ZONE SUBSTATIONS</t>
  </si>
  <si>
    <t>Substation ID</t>
  </si>
  <si>
    <t>Subtransmission substation, subtransmission switching station, or zone substation</t>
  </si>
  <si>
    <t>Primary type of area supplied by substation</t>
  </si>
  <si>
    <t>Substation voltage</t>
  </si>
  <si>
    <t>2--9/10</t>
  </si>
  <si>
    <t>Avg forecast Growth rate</t>
  </si>
  <si>
    <t>Number of transformers at at 30 June</t>
  </si>
  <si>
    <t>Substation rating as at 30 June</t>
  </si>
  <si>
    <t>Primary</t>
  </si>
  <si>
    <t>Secondary</t>
  </si>
  <si>
    <t>tx name plate total
(ONAN)</t>
  </si>
  <si>
    <t>tx name plate total
(in service)</t>
  </si>
  <si>
    <t>tx normal cyclic total</t>
  </si>
  <si>
    <t>Substation normal cyclic</t>
  </si>
  <si>
    <t>tx name plate
(ONAN)</t>
  </si>
  <si>
    <t>tx name plate
(in service)</t>
  </si>
  <si>
    <t xml:space="preserve"> STS, SSW or ZSS </t>
  </si>
  <si>
    <t>CBD, Urban, Short rural, Long rural</t>
  </si>
  <si>
    <t xml:space="preserve">MVA </t>
  </si>
  <si>
    <t>10%PoE</t>
  </si>
  <si>
    <t>ZSS</t>
  </si>
  <si>
    <t>SubTx Substations</t>
  </si>
  <si>
    <t>Zone Substations - Urban</t>
  </si>
  <si>
    <t>Zone Substations - Rural</t>
  </si>
  <si>
    <t>East Terrace 33kV</t>
  </si>
  <si>
    <t>STS</t>
  </si>
  <si>
    <t>Hindley Street 33kV</t>
  </si>
  <si>
    <t>Elizabeth South 11kV</t>
  </si>
  <si>
    <t>Rural Short</t>
  </si>
  <si>
    <t>Bolivar 11kV</t>
  </si>
  <si>
    <t>Adelaide Brighton Cement 11kV</t>
  </si>
  <si>
    <t>Cheltenham 33kV</t>
  </si>
  <si>
    <t>Kilburn - Bradken 11kV</t>
  </si>
  <si>
    <t>Kilburn - Bus B (CMP) 11kV</t>
  </si>
  <si>
    <t>LeFevre 11kV</t>
  </si>
  <si>
    <t>New Osborne 11kV</t>
  </si>
  <si>
    <t>Smorgon Steel Recycling 11kV</t>
  </si>
  <si>
    <t>Woodville 33kV</t>
  </si>
  <si>
    <t>Happy Valley SAW 11kV</t>
  </si>
  <si>
    <t>McLaren Vale 11kV</t>
  </si>
  <si>
    <t>Willunga 33kV</t>
  </si>
  <si>
    <t>Cape Jervis 33kV</t>
  </si>
  <si>
    <t>MacGillivray 11kV</t>
  </si>
  <si>
    <t>Rapid Bay 3.3kV</t>
  </si>
  <si>
    <t>Yankalilla 33kV</t>
  </si>
  <si>
    <t>Rural Long</t>
  </si>
  <si>
    <t>Teal Flat 11kV</t>
  </si>
  <si>
    <t>Jervois Flat 1 11kV</t>
  </si>
  <si>
    <t>Jervois Flat 2 11kV</t>
  </si>
  <si>
    <t>Paringa 33kV</t>
  </si>
  <si>
    <t>Balhannah 33kV</t>
  </si>
  <si>
    <t>Strathalbyn East 11kV</t>
  </si>
  <si>
    <t>Uraidla 33kV</t>
  </si>
  <si>
    <t>Cleve 33kV</t>
  </si>
  <si>
    <t>BHP Ardrossan 3.3kV</t>
  </si>
  <si>
    <t>BHP Ardrossan 11kV</t>
  </si>
  <si>
    <t>BHP Quarry Ardrossan 3.3kV</t>
  </si>
  <si>
    <t>Curramulka South 7.6kV</t>
  </si>
  <si>
    <t>Blue Lake 3.3kV</t>
  </si>
  <si>
    <t>Safries 11kV</t>
  </si>
  <si>
    <t>Kalangadoo 11kV</t>
  </si>
  <si>
    <t>Port Pirie 6.6kV</t>
  </si>
  <si>
    <t>Playford - NPS 11kV</t>
  </si>
  <si>
    <t>Port Augusta West TF2 11kV</t>
  </si>
  <si>
    <t>Evanston 33kV</t>
  </si>
  <si>
    <t>Hay Flat 11kV</t>
  </si>
  <si>
    <t>Swan Reach 33kV</t>
  </si>
  <si>
    <t>Valente 11kV</t>
  </si>
  <si>
    <t>Distribution Substations</t>
  </si>
  <si>
    <t>&gt;151</t>
  </si>
  <si>
    <t>Utilisation of Dist Subs</t>
  </si>
  <si>
    <t>CBD Pad</t>
  </si>
  <si>
    <t>CBD Pole</t>
  </si>
  <si>
    <t>Urban PAD</t>
  </si>
  <si>
    <t>Urban Pole</t>
  </si>
  <si>
    <t>Rural Long Pad</t>
  </si>
  <si>
    <t>Rural Long Pole</t>
  </si>
  <si>
    <t>Rural Short Pad</t>
  </si>
  <si>
    <t>Rural Short Pole</t>
  </si>
  <si>
    <t>Utilisation increments</t>
  </si>
  <si>
    <t>Available Capacity (MVA)</t>
  </si>
  <si>
    <t>MVA Available</t>
  </si>
  <si>
    <t>Distribution Substations - CBD</t>
  </si>
  <si>
    <t>Distribution substations - Urban Pole</t>
  </si>
  <si>
    <t>Distribution substations - Urban Pad</t>
  </si>
  <si>
    <t>SAPN Network Segment ID</t>
  </si>
  <si>
    <t>Network Segment Description</t>
  </si>
  <si>
    <t>AER Segment Group ID</t>
  </si>
  <si>
    <t>AER Segment Group Description</t>
  </si>
  <si>
    <t>Capacity Factor</t>
  </si>
  <si>
    <t>Mean Utilisation Threshold</t>
  </si>
  <si>
    <t>StDev Utilisation Threshold</t>
  </si>
  <si>
    <t>$/MVA</t>
  </si>
  <si>
    <t>Planning Parameters - Capacity Factors</t>
  </si>
  <si>
    <t>Inc</t>
  </si>
  <si>
    <t>C/F</t>
  </si>
  <si>
    <t>Distribution Subs</t>
  </si>
  <si>
    <t>Average Urban Pole</t>
  </si>
  <si>
    <t>Rural Pole</t>
  </si>
  <si>
    <t>Average Rural Pole</t>
  </si>
  <si>
    <t>Urban Pads</t>
  </si>
  <si>
    <t>Average Urban Pad</t>
  </si>
  <si>
    <t>Rural Pad</t>
  </si>
  <si>
    <t>Cost per MVA</t>
  </si>
  <si>
    <t>Historic</t>
  </si>
  <si>
    <t>Forecast</t>
  </si>
  <si>
    <t>Subtransmission lines</t>
  </si>
  <si>
    <t>Average Rural Pad</t>
  </si>
  <si>
    <t>Subtransmission substations and subtransmission switching stations</t>
  </si>
  <si>
    <t>High voltage feeders - CBD</t>
  </si>
  <si>
    <t>Prior rating</t>
  </si>
  <si>
    <t>Post rating</t>
  </si>
  <si>
    <t>Upgrade</t>
  </si>
  <si>
    <t>High voltage feeders - urban</t>
  </si>
  <si>
    <t>Feeder Exits</t>
  </si>
  <si>
    <t>High voltage feeders - short rural</t>
  </si>
  <si>
    <t>High voltage feeders - long rural</t>
  </si>
  <si>
    <t>Cheltenam</t>
  </si>
  <si>
    <t>Woodville South</t>
  </si>
  <si>
    <t xml:space="preserve">Distribution substations - urban </t>
  </si>
  <si>
    <t xml:space="preserve">Distribution substations - short rural </t>
  </si>
  <si>
    <t>Nilpeena Av</t>
  </si>
  <si>
    <t xml:space="preserve">Distribution substations - long rural </t>
  </si>
  <si>
    <t>Average HV Feeders</t>
  </si>
  <si>
    <t>Zone Substations</t>
  </si>
  <si>
    <t>T/f before</t>
  </si>
  <si>
    <t>T/f after</t>
  </si>
  <si>
    <t>Average Zone Substations</t>
  </si>
  <si>
    <t>Sub-transmission Substation</t>
  </si>
  <si>
    <t>Subtransmission Lines</t>
  </si>
  <si>
    <t>SD1520-FLINDERS PARK-FULHAM GARDENS</t>
  </si>
  <si>
    <t>SD1519-FULHAM GARDENS-HENLEY SOUTH #1</t>
  </si>
  <si>
    <t>SD1691-FULHAM GARDENS-HENLEY SOUTH #2</t>
  </si>
  <si>
    <t>HAPPY VALLEY SAW TEE</t>
  </si>
  <si>
    <t>SD1665-HAPPY VALLEY-PANORAMA #1</t>
  </si>
  <si>
    <t>SD1666-HAPPY VALLEY-PANORAMA #2</t>
  </si>
  <si>
    <t>SD1566-HAPPY VALLEY-SEACOMBE #1</t>
  </si>
  <si>
    <t>SD1590-HAPPY VALLEY-SEACOMBE #2</t>
  </si>
  <si>
    <t>SD1659-HINDLEY STREET-HINDLEY STREET TEE</t>
  </si>
  <si>
    <t>SD1591-HAPPY VALLEY SAW TEE-MORPHETT VALE EAST</t>
  </si>
  <si>
    <t>SD1662-MAGILL-URAIDLA TEE</t>
  </si>
  <si>
    <t>URAIDLA TEE</t>
  </si>
  <si>
    <t>SD1694-MORPHETT VALE EAST-PORT NOARLUNGA</t>
  </si>
  <si>
    <t>SD1593-MORPHETT VALE EAST-PORT STANVAC #1</t>
  </si>
  <si>
    <t>SD2010-MORPHETT VALE EAST-PORT STANVAC #2</t>
  </si>
  <si>
    <t>SD1584-MORPHETTVILLE-PLYMPTON</t>
  </si>
  <si>
    <t>SD1548-NORTHFIELD-INGLE FARM #1</t>
  </si>
  <si>
    <t>SD2019-NORTHFIELD-INGLE FARM #2</t>
  </si>
  <si>
    <t>SD2009-SHEIDOW PARK-PORT STANVAC</t>
  </si>
  <si>
    <t>SD1662-URAIDLA TEE-LINDEN PARK TEE</t>
  </si>
  <si>
    <t>SD1662-URAIDLA TEE-URAIDLA</t>
  </si>
  <si>
    <t>SD1570-WILLUNGA-SQUARE WATER HOLE</t>
  </si>
  <si>
    <t>SQUARE WATER HOLE</t>
  </si>
  <si>
    <t>SD1595-SQUARE WATER HOLE-VICTOR HARBOR</t>
  </si>
  <si>
    <t>SD1571-SQUARE WATER HOLE-GOOLWA</t>
  </si>
  <si>
    <t>SD1601-STRATHALBYN EAST TEE-STRATHALBYN</t>
  </si>
  <si>
    <t>SD481-Glencoe Tee-Mount Gambier Terminal</t>
  </si>
  <si>
    <t>SD482-Mount Schank-Allendale East</t>
  </si>
  <si>
    <t>Mount Schank</t>
  </si>
  <si>
    <t>SD495-Snuggery-Mount Burr</t>
  </si>
  <si>
    <t>Mount Burr</t>
  </si>
  <si>
    <t>OFF</t>
  </si>
  <si>
    <t>Kilburn South 66/11kV</t>
  </si>
  <si>
    <t>Prospect 66/11kV</t>
  </si>
  <si>
    <t>North Adelaide 66/11kV</t>
  </si>
  <si>
    <t>Hindley Street 66/11kV</t>
  </si>
  <si>
    <t>Coromandel Place 66/11kV</t>
  </si>
  <si>
    <t>Whitmore Square 66/11kV</t>
  </si>
  <si>
    <t>East Terrace 66/11kV</t>
  </si>
  <si>
    <t>East Terrace 66/33kV</t>
  </si>
  <si>
    <t>Kent Town 66/11kV</t>
  </si>
  <si>
    <t>Norwood 66/11kV</t>
  </si>
  <si>
    <t>Linden Park 66/11kV</t>
  </si>
  <si>
    <t>Burnside 66/11kV</t>
  </si>
  <si>
    <t>Woodforde 66/11kV</t>
  </si>
  <si>
    <t>Campbelltown 66/11kV</t>
  </si>
  <si>
    <t>Holden Hill 66/11kV</t>
  </si>
  <si>
    <t>Hillcrest 66/11kV</t>
  </si>
  <si>
    <t>Northfield 66/11kV</t>
  </si>
  <si>
    <t>Harrow 66/11kV</t>
  </si>
  <si>
    <t>Clearview 66/11kV</t>
  </si>
  <si>
    <t>Ingle Farm 66/11kV</t>
  </si>
  <si>
    <t>Golden Grove 66/11kV</t>
  </si>
  <si>
    <t>Tea Tree Gully 66/11kV</t>
  </si>
  <si>
    <t>Hope Valley 66/11kV</t>
  </si>
  <si>
    <t>Hindley Street 66/33kV</t>
  </si>
  <si>
    <t>Angle Vale 66/11kV</t>
  </si>
  <si>
    <t>Cavan 66/11kV</t>
  </si>
  <si>
    <t>Direk 66/11kV</t>
  </si>
  <si>
    <t>Edinburgh 66/11kV</t>
  </si>
  <si>
    <t>Elizabeth Downs 66/11kV</t>
  </si>
  <si>
    <t>Elizabeth Heights 66/11kV</t>
  </si>
  <si>
    <t>Elizabeth South 66/11kV</t>
  </si>
  <si>
    <t>Evanston 66/11kV</t>
  </si>
  <si>
    <t>Parafield Gardens 66/11kV</t>
  </si>
  <si>
    <t>Paralowie 66/11kV</t>
  </si>
  <si>
    <t>Penfield 66/11kV</t>
  </si>
  <si>
    <t>Salisbury 66/11kV</t>
  </si>
  <si>
    <t>Virginia 66/11kV</t>
  </si>
  <si>
    <t>Bolivar 66/11kV</t>
  </si>
  <si>
    <t>Adelaide Brighton Cement 66/11kV</t>
  </si>
  <si>
    <t>Athol Park 66/11kV</t>
  </si>
  <si>
    <t>Blackpool 66/7.66kV</t>
  </si>
  <si>
    <t>Cheltenham 66/11kV</t>
  </si>
  <si>
    <t>Cheltenham 66/33kV</t>
  </si>
  <si>
    <t>Cheltenham 66/7.66kV</t>
  </si>
  <si>
    <t>Croydon 66/11kV</t>
  </si>
  <si>
    <t>Croydon Park 66/11kV</t>
  </si>
  <si>
    <t>Findon 66/11kV</t>
  </si>
  <si>
    <t>Flinders Park 66/11kV</t>
  </si>
  <si>
    <t>Fulham Gardens 66/11kV</t>
  </si>
  <si>
    <t>Glanville 66/7.66kV</t>
  </si>
  <si>
    <t>Henley South 66/11kV</t>
  </si>
  <si>
    <t>Kilburn 66/11kV</t>
  </si>
  <si>
    <t>Kilburn - Bradken 66/11kV</t>
  </si>
  <si>
    <t>Kilburn - Bus B (CMP) 66/11kV</t>
  </si>
  <si>
    <t>Kilkenny 66/11kV</t>
  </si>
  <si>
    <t>Largs North 66/7.66kV</t>
  </si>
  <si>
    <t>LeFevre 66/11kV</t>
  </si>
  <si>
    <t>New Osborne 66/11kV</t>
  </si>
  <si>
    <t>New Richmond 66/11kV</t>
  </si>
  <si>
    <t>Port Adelaide 66/7.66kV</t>
  </si>
  <si>
    <t>Port Adelaide North 66/11kV</t>
  </si>
  <si>
    <t>Queenstown 66/7.66kV</t>
  </si>
  <si>
    <t>Smorgon Steel Recycling 66/11kV</t>
  </si>
  <si>
    <t>Thebarton 66/11kV</t>
  </si>
  <si>
    <t>Woodville 66/7.66kV</t>
  </si>
  <si>
    <t>Woodville 66/33kV</t>
  </si>
  <si>
    <t>Aldinga 66/11kV</t>
  </si>
  <si>
    <t>Ascot Park 66/11kV</t>
  </si>
  <si>
    <t>Blackwood 66/11kV</t>
  </si>
  <si>
    <t>Clarence Gardens 66/11kV</t>
  </si>
  <si>
    <t>Clarendon 66/11kV</t>
  </si>
  <si>
    <t>Cudmore Park 66/11kV</t>
  </si>
  <si>
    <t>Glenelg North 66/11kV</t>
  </si>
  <si>
    <t>Hackham 66/11kV</t>
  </si>
  <si>
    <t>Happy Valley 66/11kV</t>
  </si>
  <si>
    <t>Happy Valley SAW 66/11kV</t>
  </si>
  <si>
    <t>Keswick 66/11kV</t>
  </si>
  <si>
    <t>Kingswood 66/11kV</t>
  </si>
  <si>
    <t>Lower Mitcham 66/11kV</t>
  </si>
  <si>
    <t>McLaren Flat 66/11kV</t>
  </si>
  <si>
    <t>McLaren Vale 33/11kV</t>
  </si>
  <si>
    <t>Morphett Vale East 66/11kV</t>
  </si>
  <si>
    <t>Morphettville 66/11kV</t>
  </si>
  <si>
    <t>Noarlunga Centre 66/11kV</t>
  </si>
  <si>
    <t>North Unley 66/11kV</t>
  </si>
  <si>
    <t>Oaklands 66/11kV</t>
  </si>
  <si>
    <t>Panorama 66/11kV</t>
  </si>
  <si>
    <t>Plympton 66/11kV</t>
  </si>
  <si>
    <t>Port Noarlunga 66/11kV</t>
  </si>
  <si>
    <t>Port Stanvac 66/11kV</t>
  </si>
  <si>
    <t>Seacombe 66/11kV</t>
  </si>
  <si>
    <t>Seaford 66/11kV</t>
  </si>
  <si>
    <t>Sheidow Park 66/11kV</t>
  </si>
  <si>
    <t>Tonsley Park 66/11kV</t>
  </si>
  <si>
    <t>Willunga 66/11kV</t>
  </si>
  <si>
    <t>Willunga 66/33kV</t>
  </si>
  <si>
    <t>American River 33/11kV</t>
  </si>
  <si>
    <t>Cape Jervis 33/11kV</t>
  </si>
  <si>
    <t>Cape Jervis 66/33kV</t>
  </si>
  <si>
    <t>Goolwa 66/11kV</t>
  </si>
  <si>
    <t>Kingscote 33/11kV</t>
  </si>
  <si>
    <t>MacGillivray 33/11kV</t>
  </si>
  <si>
    <t>Myponga 66/11kV</t>
  </si>
  <si>
    <t>Penneshaw 33/11kV</t>
  </si>
  <si>
    <t>Rapid Bay 33/3.33kV</t>
  </si>
  <si>
    <t>Rapid Bay 33/11kV</t>
  </si>
  <si>
    <t>Square Water Hole 66/11kV</t>
  </si>
  <si>
    <t>Victor Harbor 66/11kV</t>
  </si>
  <si>
    <t>Yankalilla 66/33kV</t>
  </si>
  <si>
    <t>Yankalilla 66/11kV</t>
  </si>
  <si>
    <t>Angaston 33/11kV</t>
  </si>
  <si>
    <t>Barossa South 33/11kV</t>
  </si>
  <si>
    <t>Dorrien 33/11kV</t>
  </si>
  <si>
    <t>Gomersal North 33/11kV</t>
  </si>
  <si>
    <t>Lyndoch 33/11kV</t>
  </si>
  <si>
    <t>Lyndoch South 33/7.66kV</t>
  </si>
  <si>
    <t>Nuriootpa 33/11kV</t>
  </si>
  <si>
    <t>Stockwell 33/11kV</t>
  </si>
  <si>
    <t>Williamstown 33/11kV</t>
  </si>
  <si>
    <t>Brinkworth Town 33/11kV</t>
  </si>
  <si>
    <t>Collinsfield 33/11kV</t>
  </si>
  <si>
    <t>Spalding 33/11kV</t>
  </si>
  <si>
    <t>Clare 33/11kV</t>
  </si>
  <si>
    <t>Burra 33/11kV</t>
  </si>
  <si>
    <t>Freeling 33/11kV</t>
  </si>
  <si>
    <t>Freeling North 33/11kV</t>
  </si>
  <si>
    <t>Gawler Belt 33/11kV</t>
  </si>
  <si>
    <t>Hamley Bridge 33/11kV</t>
  </si>
  <si>
    <t>Kapunda 33/11kV</t>
  </si>
  <si>
    <t>Mallala 33/11kV</t>
  </si>
  <si>
    <t>Sandy Creek 33/11kV</t>
  </si>
  <si>
    <t>Wasleys 33/11kV</t>
  </si>
  <si>
    <t>Auburn 33/11kV</t>
  </si>
  <si>
    <t>Eudunda 33/11kV</t>
  </si>
  <si>
    <t>Marrabel 33/11kV</t>
  </si>
  <si>
    <t>Riverton 33/11kV</t>
  </si>
  <si>
    <t>Robertstown 33/11kV</t>
  </si>
  <si>
    <t>Waterloo Town 33/11kV</t>
  </si>
  <si>
    <t>Caloote 33/11kV</t>
  </si>
  <si>
    <t>Cambrai 33/11kV</t>
  </si>
  <si>
    <t>Mannum Town 33/7.66kV</t>
  </si>
  <si>
    <t>Nildottie 33/11kV</t>
  </si>
  <si>
    <t>Punyelroo 33/11kV</t>
  </si>
  <si>
    <t>Teal Flat 33/11kV</t>
  </si>
  <si>
    <t>Walker Flat 33/11kV</t>
  </si>
  <si>
    <t>Monarto South 33/11kV</t>
  </si>
  <si>
    <t>Murray Bridge North 33/11kV</t>
  </si>
  <si>
    <t>Murray Bridge South 33/11kV</t>
  </si>
  <si>
    <t>Mypolonga 33/11kV</t>
  </si>
  <si>
    <t>Binnies 33/11kV</t>
  </si>
  <si>
    <t>Campbell Park 33/11kV</t>
  </si>
  <si>
    <t>Coomandook 33/11kV</t>
  </si>
  <si>
    <t>Coonalpyn 33/11kV</t>
  </si>
  <si>
    <t>Jervois 33/11kV</t>
  </si>
  <si>
    <t>Jervois Flat 1 33/11kV</t>
  </si>
  <si>
    <t>Jervois Flat 2 33/11kV</t>
  </si>
  <si>
    <t>Karoonda 33/11kV</t>
  </si>
  <si>
    <t>Lameroo 33/11kV</t>
  </si>
  <si>
    <t>Meningie 33/11kV</t>
  </si>
  <si>
    <t>Narrung 33/11kV</t>
  </si>
  <si>
    <t>Pinnaroo 33/11kV</t>
  </si>
  <si>
    <t>Tailem Bend Town 33/11kV</t>
  </si>
  <si>
    <t>Woods Point 33/11kV</t>
  </si>
  <si>
    <t>Berri 66/11kV</t>
  </si>
  <si>
    <t>Glossop 66/11kV</t>
  </si>
  <si>
    <t>Loveday 66/11kV</t>
  </si>
  <si>
    <t>Loxton 66/11kV</t>
  </si>
  <si>
    <t>Lyrup 66/11kV</t>
  </si>
  <si>
    <t>Paringa 66/33kV</t>
  </si>
  <si>
    <t>Paringa 66/11kV</t>
  </si>
  <si>
    <t>Pyap 66/11kV</t>
  </si>
  <si>
    <t>Renmark 66/11kV</t>
  </si>
  <si>
    <t>Woolpunda 66/11kV</t>
  </si>
  <si>
    <t>Swan Reach 33/11kV</t>
  </si>
  <si>
    <t>Swan Reach Filtration 33/11kV</t>
  </si>
  <si>
    <t>Cadell 66/11kV</t>
  </si>
  <si>
    <t>Cordola 66/11kV</t>
  </si>
  <si>
    <t>Morgan 66/11kV</t>
  </si>
  <si>
    <t>Portee 66/11kV</t>
  </si>
  <si>
    <t>Qualco 66/11kV</t>
  </si>
  <si>
    <t>Ramco 66/11kV</t>
  </si>
  <si>
    <t>Roonka 66/11kV</t>
  </si>
  <si>
    <t>Waikerie 66/11kV</t>
  </si>
  <si>
    <t>Birdwood 33/11kV</t>
  </si>
  <si>
    <t>Houghton 33/7.66kV</t>
  </si>
  <si>
    <t>Lobethal 33/11kV</t>
  </si>
  <si>
    <t>Mount Pleasant 33/11kV</t>
  </si>
  <si>
    <t>Aldgate 33/11kV</t>
  </si>
  <si>
    <t>Balhannah 66/33kV</t>
  </si>
  <si>
    <t>Hahndorf 66/11kV</t>
  </si>
  <si>
    <t>Langhorne Creek 66/11kV</t>
  </si>
  <si>
    <t>Meadows 66/11kV</t>
  </si>
  <si>
    <t>Milang 66/11kV</t>
  </si>
  <si>
    <t>Mount Barker 66/11kV</t>
  </si>
  <si>
    <t>Mylor 33/11kV</t>
  </si>
  <si>
    <t>Nairne 33/11kV</t>
  </si>
  <si>
    <t>Piccadilly 33/11kV</t>
  </si>
  <si>
    <t>Stirling East 33/11kV</t>
  </si>
  <si>
    <t>Strathalbyn 66/11kV</t>
  </si>
  <si>
    <t>Strathalbyn East 66/11kV</t>
  </si>
  <si>
    <t>Uraidla 66/33kV</t>
  </si>
  <si>
    <t>Uraidla 66/11kV</t>
  </si>
  <si>
    <t>Verdun 33/11kV</t>
  </si>
  <si>
    <t>Woodside 33/11kV</t>
  </si>
  <si>
    <t>Wudinna 66/11kV</t>
  </si>
  <si>
    <t>Moorkitabie 66/11kV</t>
  </si>
  <si>
    <t>Tarlton 66/11kV</t>
  </si>
  <si>
    <t>Streaky Bay 66/11kV</t>
  </si>
  <si>
    <t>Ceduna 66/11kV</t>
  </si>
  <si>
    <t>Polda 66/11kV</t>
  </si>
  <si>
    <t>Port Lincoln City 33/11kV</t>
  </si>
  <si>
    <t>Port Lincoln Docks 33/11kV</t>
  </si>
  <si>
    <t>Uley 33/11kV</t>
  </si>
  <si>
    <t>Uley South 33/11kV</t>
  </si>
  <si>
    <t>Coffin Bay 33/11kV</t>
  </si>
  <si>
    <t>Point Boston 33/11kV</t>
  </si>
  <si>
    <t>Poonindie 33/11kV</t>
  </si>
  <si>
    <t>Cummins 33/11kV</t>
  </si>
  <si>
    <t>Tumby Bay 33/11kV</t>
  </si>
  <si>
    <t>Whyalla City 33/11kV</t>
  </si>
  <si>
    <t>Whyalla Stuart 33/11kV</t>
  </si>
  <si>
    <t>Whyalla North 33/11kV</t>
  </si>
  <si>
    <t>Cleve 66/33kV</t>
  </si>
  <si>
    <t>Cleve 66/11kV</t>
  </si>
  <si>
    <t>Cowell 33/11kV</t>
  </si>
  <si>
    <t>Arno Bay 33/11kV</t>
  </si>
  <si>
    <t>Rudall 66/11kV</t>
  </si>
  <si>
    <t>Darke Peak 66/11kV</t>
  </si>
  <si>
    <t>Caralue 66/11kV</t>
  </si>
  <si>
    <t>Lock 66/11kV</t>
  </si>
  <si>
    <t>Ardrossan 33/11kV</t>
  </si>
  <si>
    <t>BHP Ardrossan 33/3.33kV</t>
  </si>
  <si>
    <t>BHP Ardrossan 33/11kV</t>
  </si>
  <si>
    <t>BHP Quarry Ardrossan 33/3.33kV</t>
  </si>
  <si>
    <t>Black Point 33/11kV</t>
  </si>
  <si>
    <t>Curramulka 33/7.66kV</t>
  </si>
  <si>
    <t>Curramulka South 33/7.66kV</t>
  </si>
  <si>
    <t>James Well 33/7.66kV</t>
  </si>
  <si>
    <t>Maitland 33/11kV</t>
  </si>
  <si>
    <t>Minlaton 33/11kV</t>
  </si>
  <si>
    <t>Port Julia 33/11kV</t>
  </si>
  <si>
    <t>Port Vincent 33/11kV</t>
  </si>
  <si>
    <t>Marion Bay 33/11kV</t>
  </si>
  <si>
    <t>Warooka 33/11kV</t>
  </si>
  <si>
    <t>Yorketown 33/11kV</t>
  </si>
  <si>
    <t>Edithburgh 33/11kV</t>
  </si>
  <si>
    <t>Port Giles 33/11kV</t>
  </si>
  <si>
    <t>Kleins Point 33/11kV</t>
  </si>
  <si>
    <t>Stansbury 33/11kV</t>
  </si>
  <si>
    <t>Balaklava 33/7.66kV</t>
  </si>
  <si>
    <t>Ninnes 33/11kV</t>
  </si>
  <si>
    <t>Paskeville 33/11kV</t>
  </si>
  <si>
    <t>Kadina 33/11kV</t>
  </si>
  <si>
    <t>Moonta 33/11kV</t>
  </si>
  <si>
    <t>Wallaroo 33/11kV</t>
  </si>
  <si>
    <t>Allendale East 33/11kV</t>
  </si>
  <si>
    <t>Mount Gambier West 33/11kV</t>
  </si>
  <si>
    <t>Glencoe 33/11kV</t>
  </si>
  <si>
    <t>Mount Schank 33/11kV</t>
  </si>
  <si>
    <t>Kongorong 33/11kV</t>
  </si>
  <si>
    <t>Tantanoola 33/11kV</t>
  </si>
  <si>
    <t>Lakeside 33/11kV</t>
  </si>
  <si>
    <t>Blue Lake 33/3.33kV</t>
  </si>
  <si>
    <t>Keith 33/11kV</t>
  </si>
  <si>
    <t>Bordertown 33/11kV</t>
  </si>
  <si>
    <t>Kumorna 33/11kV</t>
  </si>
  <si>
    <t>Padthaway 33/11kV</t>
  </si>
  <si>
    <t>Naracoorte 33/11kV</t>
  </si>
  <si>
    <t>Naracoorte East 33/11kV</t>
  </si>
  <si>
    <t>Lucindale 33/11kV</t>
  </si>
  <si>
    <t>Kingston 33/11kV</t>
  </si>
  <si>
    <t>Inverness 33/11kV</t>
  </si>
  <si>
    <t>Mount Gambier 33/11kV</t>
  </si>
  <si>
    <t>Tarpeena 33/11kV</t>
  </si>
  <si>
    <t>Coonawarra 33/11kV</t>
  </si>
  <si>
    <t>Penola 33/11kV</t>
  </si>
  <si>
    <t>Safries 33/11kV</t>
  </si>
  <si>
    <t>Nangwarry 33/11kV</t>
  </si>
  <si>
    <t>Apcel 33/11kV</t>
  </si>
  <si>
    <t>Apcel Pulp Mill 33/11kV</t>
  </si>
  <si>
    <t>Beachport 33/11kV</t>
  </si>
  <si>
    <t>Kalangadoo 33/11kV</t>
  </si>
  <si>
    <t>Kalangadoo West 33/11kV</t>
  </si>
  <si>
    <t>Millicent 33/11kV</t>
  </si>
  <si>
    <t>Robe 33/7.66kV</t>
  </si>
  <si>
    <t>Orroroo 33/11kV</t>
  </si>
  <si>
    <t>Wilmington 33/11kV</t>
  </si>
  <si>
    <t>Booyoolie 33/11kV</t>
  </si>
  <si>
    <t>Bungama 33/11kV</t>
  </si>
  <si>
    <t>Caltowie 33/11kV</t>
  </si>
  <si>
    <t>Crystal Brook 33/11kV</t>
  </si>
  <si>
    <t>Gladstone 33/11kV</t>
  </si>
  <si>
    <t>Jamestown 33/11kV</t>
  </si>
  <si>
    <t>Peterborough 33/11kV</t>
  </si>
  <si>
    <t>Port Broughton 33/11kV</t>
  </si>
  <si>
    <t>Port Pirie 33/6.66kV</t>
  </si>
  <si>
    <t>Port Pirie South 33/11kV</t>
  </si>
  <si>
    <t>Wirrabara Forest 33/11kV</t>
  </si>
  <si>
    <t>Wirrabara South 33/11kV</t>
  </si>
  <si>
    <t>Wongyarra 33/11kV</t>
  </si>
  <si>
    <t>Yongala 33/11kV</t>
  </si>
  <si>
    <t>Playford - NPS 33/11kV</t>
  </si>
  <si>
    <t>Port Augusta 33/11kV</t>
  </si>
  <si>
    <t>Port Augusta West 33/11kV</t>
  </si>
  <si>
    <t>Port Augusta West TF2 33/11kV</t>
  </si>
  <si>
    <t>Quorn 33/11kV</t>
  </si>
  <si>
    <t>Stirling North 1 33/11kV</t>
  </si>
  <si>
    <t>Stirling North 2 33/11kV</t>
  </si>
  <si>
    <t>Alma 33/11kV</t>
  </si>
  <si>
    <t>Baroota 33/11kV</t>
  </si>
  <si>
    <t>Belvedere Road 33/7.66kV</t>
  </si>
  <si>
    <t>Booleroo Centre 33/11kV</t>
  </si>
  <si>
    <t>Brukunga 33/11kV</t>
  </si>
  <si>
    <t>Chain of Ponds 33/11kV</t>
  </si>
  <si>
    <t>Cheetham Salt 33/11kV</t>
  </si>
  <si>
    <t>Deloraine 33/11kV</t>
  </si>
  <si>
    <t>Desert Camp 33/11kV</t>
  </si>
  <si>
    <t>Dowlingville 33/11kV</t>
  </si>
  <si>
    <t>Evanston 66/33kV</t>
  </si>
  <si>
    <t>Forreston 33/11kV</t>
  </si>
  <si>
    <t>Georgetown 33/11kV</t>
  </si>
  <si>
    <t>Geranium 33/11kV</t>
  </si>
  <si>
    <t>Gulnare 33/11kV</t>
  </si>
  <si>
    <t>Gumeracha 33/11kV</t>
  </si>
  <si>
    <t>Gumeracha Weir 33/11kV</t>
  </si>
  <si>
    <t>Gumhaven 33/11kV</t>
  </si>
  <si>
    <t>Halbury 33/11kV</t>
  </si>
  <si>
    <t>Hatherleigh 33/11kV</t>
  </si>
  <si>
    <t>Hawker 33/11kV</t>
  </si>
  <si>
    <t>Hay Flat 33/11kV</t>
  </si>
  <si>
    <t>Hermitage 33/11kV</t>
  </si>
  <si>
    <t>Hoyleton 33/11kV</t>
  </si>
  <si>
    <t>Jabuk 33/11kV</t>
  </si>
  <si>
    <t>Kersbrook 33/11kV</t>
  </si>
  <si>
    <t>Kybunga 33/11kV</t>
  </si>
  <si>
    <t>Leigh Creek South 33/11kV</t>
  </si>
  <si>
    <t>Little Swamp 33/11kV</t>
  </si>
  <si>
    <t>Melrose 33/11kV</t>
  </si>
  <si>
    <t>Mount Burr 33/11kV</t>
  </si>
  <si>
    <t>Mount Gambier North 33/11kV</t>
  </si>
  <si>
    <t>Palmer 33/11kV</t>
  </si>
  <si>
    <t>Parilla 33/11kV</t>
  </si>
  <si>
    <t>Peake 33/11kV</t>
  </si>
  <si>
    <t>Pellaring Flat 33/11kV</t>
  </si>
  <si>
    <t>Pinnaroo South 33/11kV</t>
  </si>
  <si>
    <t>Port Clinton 33/11kV</t>
  </si>
  <si>
    <t>Port Germein 33/11kV</t>
  </si>
  <si>
    <t>Second Valley 33/11kV</t>
  </si>
  <si>
    <t>Sherlock 33/11kV</t>
  </si>
  <si>
    <t>South End 33/11kV</t>
  </si>
  <si>
    <t>Swan Reach 66/33kV</t>
  </si>
  <si>
    <t>Tintinara 33/11kV</t>
  </si>
  <si>
    <t>Valente 33/11kV</t>
  </si>
  <si>
    <t>Wirrina Cove 33/11kV</t>
  </si>
  <si>
    <t>Yankalilla Hill 33/11kV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</si>
</sst>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-;\-* #,##0.00_-;_-* &quot;-&quot;??_-;_-@_-"/>
    <numFmt numFmtId="164" formatCode="#,##0.000"/>
    <numFmt numFmtId="165" formatCode="#,##0.000000"/>
    <numFmt numFmtId="166" formatCode="0.0"/>
    <numFmt numFmtId="167" formatCode="#,##0.0"/>
    <numFmt numFmtId="168" formatCode="0.0%"/>
    <numFmt numFmtId="169" formatCode="&quot;$&quot;#,##0.0"/>
    <numFmt numFmtId="170" formatCode="0.0000"/>
    <numFmt numFmtId="171" formatCode="0.000"/>
    <numFmt numFmtId="172" formatCode="#,##0.0_ ;[Red]\-#,##0.0\ "/>
    <numFmt numFmtId="173" formatCode="#,##0.00_ ;[Red]\-#,##0.00\ "/>
    <numFmt numFmtId="174" formatCode="#,##0.000_ ;[Red]\-#,##0.000\ "/>
    <numFmt numFmtId="175" formatCode="0;[Red]0"/>
    <numFmt numFmtId="176" formatCode="0_ ;[Red]\-0\ "/>
    <numFmt numFmtId="177" formatCode="0.000_ ;[Red]\-0.000\ "/>
    <numFmt numFmtId="178" formatCode="0.000;[Red]0.000"/>
    <numFmt numFmtId="179" formatCode="_([$€-2]* #,##0.00_);_([$€-2]* \(#,##0.00\);_([$€-2]* &quot;-&quot;??_)"/>
    <numFmt numFmtId="180" formatCode="General_)"/>
    <numFmt numFmtId="181" formatCode="&quot;$&quot;#,##0.00"/>
  </numFmts>
  <fonts count="63">
    <font>
      <sz val="10"/>
      <name val="Arial"/>
    </font>
    <font>
      <sz val="11"/>
      <color theme="1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0"/>
      <color indexed="42"/>
      <name val="Calibri"/>
      <family val="2"/>
    </font>
    <font>
      <i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color theme="6" tint="0.79998168889431442"/>
      <name val="Arial"/>
      <family val="2"/>
    </font>
    <font>
      <b/>
      <sz val="12"/>
      <color theme="6" tint="0.79998168889431442"/>
      <name val="Arial"/>
      <family val="2"/>
    </font>
    <font>
      <b/>
      <sz val="14"/>
      <color theme="6" tint="0.79998168889431442"/>
      <name val="Arial"/>
      <family val="2"/>
    </font>
    <font>
      <b/>
      <sz val="10"/>
      <color theme="6" tint="0.79998168889431442"/>
      <name val="Arial"/>
      <family val="2"/>
    </font>
    <font>
      <sz val="10"/>
      <color theme="6" tint="-0.499984740745262"/>
      <name val="Arial"/>
      <family val="2"/>
    </font>
    <font>
      <sz val="10"/>
      <color theme="6" tint="0.59999389629810485"/>
      <name val="Arial"/>
      <family val="2"/>
    </font>
    <font>
      <sz val="10"/>
      <color theme="8" tint="0.79998168889431442"/>
      <name val="Arial"/>
      <family val="2"/>
    </font>
    <font>
      <b/>
      <sz val="14"/>
      <color theme="8" tint="0.79998168889431442"/>
      <name val="Arial"/>
      <family val="2"/>
    </font>
    <font>
      <b/>
      <sz val="12"/>
      <color theme="8" tint="0.79998168889431442"/>
      <name val="Arial"/>
      <family val="2"/>
    </font>
    <font>
      <b/>
      <sz val="10"/>
      <color theme="8" tint="0.79998168889431442"/>
      <name val="Arial"/>
      <family val="2"/>
    </font>
    <font>
      <sz val="10"/>
      <color theme="8" tint="-0.249977111117893"/>
      <name val="Arial"/>
      <family val="2"/>
    </font>
    <font>
      <b/>
      <sz val="14"/>
      <color theme="8" tint="-0.249977111117893"/>
      <name val="Arial"/>
      <family val="2"/>
    </font>
    <font>
      <sz val="14"/>
      <name val="Arial"/>
      <family val="2"/>
    </font>
    <font>
      <sz val="9"/>
      <color rgb="FF232323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sz val="10"/>
      <name val="Helv"/>
      <charset val="204"/>
    </font>
    <font>
      <sz val="14"/>
      <name val="System"/>
      <family val="2"/>
    </font>
    <font>
      <sz val="10"/>
      <color rgb="FF9C6500"/>
      <name val="Century Gothic"/>
      <family val="2"/>
    </font>
    <font>
      <sz val="10"/>
      <color theme="1"/>
      <name val="Arial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b/>
      <sz val="16"/>
      <color indexed="9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8" tint="0.79998168889431442"/>
      <name val="Calibri"/>
      <family val="2"/>
      <scheme val="minor"/>
    </font>
    <font>
      <sz val="10"/>
      <color theme="8" tint="0.79998168889431442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 tint="-0.34998626667073579"/>
      <name val="Calibri"/>
      <family val="2"/>
      <scheme val="minor"/>
    </font>
    <font>
      <sz val="10"/>
      <color indexed="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6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indexed="8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8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8"/>
      </patternFill>
    </fill>
    <fill>
      <patternFill patternType="solid">
        <fgColor rgb="FFFFEB9C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indexed="64"/>
      </right>
      <top/>
      <bottom style="medium">
        <color theme="1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theme="0" tint="-0.34998626667073579"/>
      </bottom>
      <diagonal/>
    </border>
    <border>
      <left/>
      <right style="thin">
        <color auto="1"/>
      </right>
      <top style="medium">
        <color indexed="64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auto="1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auto="1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63">
    <xf numFmtId="0" fontId="0" fillId="0" borderId="0"/>
    <xf numFmtId="0" fontId="24" fillId="6" borderId="0" applyNumberFormat="0" applyBorder="0" applyAlignment="0" applyProtection="0"/>
    <xf numFmtId="0" fontId="9" fillId="0" borderId="0"/>
    <xf numFmtId="9" fontId="2" fillId="0" borderId="0" applyFont="0" applyFill="0" applyBorder="0" applyAlignment="0" applyProtection="0"/>
    <xf numFmtId="0" fontId="41" fillId="24" borderId="0">
      <alignment vertical="center"/>
      <protection locked="0"/>
    </xf>
    <xf numFmtId="0" fontId="1" fillId="0" borderId="0"/>
    <xf numFmtId="0" fontId="42" fillId="0" borderId="0"/>
    <xf numFmtId="0" fontId="43" fillId="0" borderId="0">
      <protection locked="0"/>
    </xf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179" fontId="2" fillId="0" borderId="0"/>
    <xf numFmtId="0" fontId="2" fillId="0" borderId="0"/>
    <xf numFmtId="179" fontId="2" fillId="0" borderId="0"/>
    <xf numFmtId="0" fontId="45" fillId="0" borderId="0"/>
    <xf numFmtId="0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80" fontId="2" fillId="30" borderId="74" applyNumberFormat="0" applyProtection="0">
      <alignment horizontal="left" vertical="top" wrapText="1"/>
      <protection locked="0"/>
    </xf>
    <xf numFmtId="174" fontId="2" fillId="28" borderId="75" applyFill="0">
      <alignment horizontal="right" vertical="center" wrapText="1"/>
      <protection locked="0"/>
    </xf>
    <xf numFmtId="0" fontId="47" fillId="21" borderId="0" applyNumberFormat="0" applyBorder="0" applyAlignment="0" applyProtection="0"/>
    <xf numFmtId="174" fontId="48" fillId="27" borderId="76">
      <alignment horizontal="right" vertical="center" wrapText="1"/>
    </xf>
    <xf numFmtId="0" fontId="2" fillId="0" borderId="0"/>
    <xf numFmtId="0" fontId="2" fillId="0" borderId="0" applyFill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171" fontId="50" fillId="31" borderId="74" applyNumberFormat="0">
      <protection locked="0"/>
    </xf>
    <xf numFmtId="0" fontId="51" fillId="32" borderId="0">
      <alignment horizontal="left" vertical="center"/>
      <protection locked="0"/>
    </xf>
  </cellStyleXfs>
  <cellXfs count="621">
    <xf numFmtId="0" fontId="0" fillId="0" borderId="0" xfId="0"/>
    <xf numFmtId="4" fontId="4" fillId="2" borderId="0" xfId="0" applyNumberFormat="1" applyFont="1" applyFill="1" applyAlignment="1">
      <alignment horizontal="right"/>
    </xf>
    <xf numFmtId="0" fontId="0" fillId="3" borderId="0" xfId="0" applyFill="1"/>
    <xf numFmtId="0" fontId="7" fillId="2" borderId="0" xfId="0" applyFont="1" applyFill="1" applyAlignment="1">
      <alignment horizontal="left"/>
    </xf>
    <xf numFmtId="0" fontId="0" fillId="4" borderId="0" xfId="0" applyFill="1"/>
    <xf numFmtId="0" fontId="0" fillId="0" borderId="1" xfId="0" applyBorder="1"/>
    <xf numFmtId="0" fontId="0" fillId="5" borderId="0" xfId="0" applyFill="1"/>
    <xf numFmtId="4" fontId="4" fillId="5" borderId="0" xfId="0" applyNumberFormat="1" applyFont="1" applyFill="1" applyAlignment="1">
      <alignment horizontal="right"/>
    </xf>
    <xf numFmtId="0" fontId="5" fillId="5" borderId="0" xfId="0" applyFont="1" applyFill="1" applyBorder="1" applyAlignment="1">
      <alignment horizontal="left"/>
    </xf>
    <xf numFmtId="0" fontId="6" fillId="5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7" fillId="5" borderId="0" xfId="0" applyFont="1" applyFill="1" applyAlignment="1">
      <alignment horizontal="left"/>
    </xf>
    <xf numFmtId="3" fontId="4" fillId="5" borderId="0" xfId="0" applyNumberFormat="1" applyFont="1" applyFill="1" applyAlignment="1">
      <alignment horizontal="right"/>
    </xf>
    <xf numFmtId="3" fontId="4" fillId="5" borderId="1" xfId="0" applyNumberFormat="1" applyFont="1" applyFill="1" applyBorder="1" applyAlignment="1">
      <alignment horizontal="right"/>
    </xf>
    <xf numFmtId="0" fontId="0" fillId="5" borderId="1" xfId="0" applyFill="1" applyBorder="1"/>
    <xf numFmtId="0" fontId="7" fillId="5" borderId="1" xfId="0" applyFont="1" applyFill="1" applyBorder="1" applyAlignment="1">
      <alignment horizontal="left"/>
    </xf>
    <xf numFmtId="0" fontId="4" fillId="5" borderId="0" xfId="0" applyFont="1" applyFill="1" applyAlignment="1">
      <alignment horizontal="left"/>
    </xf>
    <xf numFmtId="0" fontId="8" fillId="5" borderId="2" xfId="0" applyFont="1" applyFill="1" applyBorder="1" applyAlignment="1">
      <alignment horizontal="left"/>
    </xf>
    <xf numFmtId="0" fontId="9" fillId="5" borderId="0" xfId="0" applyFont="1" applyFill="1"/>
    <xf numFmtId="0" fontId="0" fillId="5" borderId="2" xfId="0" applyFill="1" applyBorder="1"/>
    <xf numFmtId="4" fontId="4" fillId="5" borderId="2" xfId="0" applyNumberFormat="1" applyFont="1" applyFill="1" applyBorder="1" applyAlignment="1">
      <alignment horizontal="right"/>
    </xf>
    <xf numFmtId="0" fontId="7" fillId="5" borderId="2" xfId="0" applyFont="1" applyFill="1" applyBorder="1" applyAlignment="1">
      <alignment horizontal="left"/>
    </xf>
    <xf numFmtId="0" fontId="0" fillId="0" borderId="2" xfId="0" applyBorder="1"/>
    <xf numFmtId="0" fontId="0" fillId="3" borderId="3" xfId="0" applyFill="1" applyBorder="1"/>
    <xf numFmtId="0" fontId="0" fillId="0" borderId="3" xfId="0" applyBorder="1"/>
    <xf numFmtId="0" fontId="0" fillId="5" borderId="4" xfId="0" applyFill="1" applyBorder="1"/>
    <xf numFmtId="0" fontId="0" fillId="3" borderId="4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5" borderId="5" xfId="0" applyFill="1" applyBorder="1"/>
    <xf numFmtId="0" fontId="0" fillId="5" borderId="0" xfId="0" applyFill="1" applyBorder="1"/>
    <xf numFmtId="0" fontId="0" fillId="5" borderId="8" xfId="0" applyFill="1" applyBorder="1"/>
    <xf numFmtId="9" fontId="12" fillId="5" borderId="0" xfId="3" applyFont="1" applyFill="1"/>
    <xf numFmtId="3" fontId="13" fillId="5" borderId="0" xfId="0" applyNumberFormat="1" applyFont="1" applyFill="1" applyAlignment="1">
      <alignment horizontal="right"/>
    </xf>
    <xf numFmtId="9" fontId="13" fillId="5" borderId="0" xfId="3" applyFont="1" applyFill="1" applyAlignment="1">
      <alignment horizontal="right"/>
    </xf>
    <xf numFmtId="9" fontId="14" fillId="5" borderId="0" xfId="3" applyFont="1" applyFill="1" applyAlignment="1">
      <alignment horizontal="right"/>
    </xf>
    <xf numFmtId="3" fontId="14" fillId="5" borderId="0" xfId="0" applyNumberFormat="1" applyFont="1" applyFill="1" applyAlignment="1">
      <alignment horizontal="right"/>
    </xf>
    <xf numFmtId="0" fontId="14" fillId="5" borderId="0" xfId="0" applyFont="1" applyFill="1"/>
    <xf numFmtId="3" fontId="14" fillId="5" borderId="5" xfId="0" applyNumberFormat="1" applyFont="1" applyFill="1" applyBorder="1" applyAlignment="1">
      <alignment horizontal="right"/>
    </xf>
    <xf numFmtId="3" fontId="14" fillId="5" borderId="0" xfId="0" applyNumberFormat="1" applyFont="1" applyFill="1" applyBorder="1" applyAlignment="1">
      <alignment horizontal="right"/>
    </xf>
    <xf numFmtId="0" fontId="14" fillId="5" borderId="4" xfId="0" applyFont="1" applyFill="1" applyBorder="1"/>
    <xf numFmtId="3" fontId="14" fillId="5" borderId="4" xfId="0" applyNumberFormat="1" applyFont="1" applyFill="1" applyBorder="1" applyAlignment="1">
      <alignment horizontal="right"/>
    </xf>
    <xf numFmtId="9" fontId="14" fillId="5" borderId="4" xfId="3" applyFont="1" applyFill="1" applyBorder="1" applyAlignment="1">
      <alignment horizontal="right"/>
    </xf>
    <xf numFmtId="164" fontId="14" fillId="5" borderId="0" xfId="0" applyNumberFormat="1" applyFont="1" applyFill="1" applyAlignment="1">
      <alignment horizontal="right"/>
    </xf>
    <xf numFmtId="0" fontId="14" fillId="5" borderId="0" xfId="0" applyFont="1" applyFill="1" applyAlignment="1">
      <alignment horizontal="center"/>
    </xf>
    <xf numFmtId="164" fontId="14" fillId="5" borderId="2" xfId="0" applyNumberFormat="1" applyFont="1" applyFill="1" applyBorder="1" applyAlignment="1">
      <alignment horizontal="right"/>
    </xf>
    <xf numFmtId="0" fontId="14" fillId="5" borderId="2" xfId="0" applyFont="1" applyFill="1" applyBorder="1" applyAlignment="1">
      <alignment horizontal="center"/>
    </xf>
    <xf numFmtId="3" fontId="14" fillId="5" borderId="2" xfId="0" applyNumberFormat="1" applyFont="1" applyFill="1" applyBorder="1" applyAlignment="1">
      <alignment horizontal="right"/>
    </xf>
    <xf numFmtId="9" fontId="14" fillId="5" borderId="2" xfId="3" applyFont="1" applyFill="1" applyBorder="1" applyAlignment="1">
      <alignment horizontal="right"/>
    </xf>
    <xf numFmtId="164" fontId="13" fillId="5" borderId="0" xfId="0" applyNumberFormat="1" applyFont="1" applyFill="1" applyAlignment="1">
      <alignment horizontal="right"/>
    </xf>
    <xf numFmtId="4" fontId="14" fillId="5" borderId="0" xfId="0" applyNumberFormat="1" applyFont="1" applyFill="1" applyAlignment="1">
      <alignment horizontal="right"/>
    </xf>
    <xf numFmtId="165" fontId="13" fillId="5" borderId="0" xfId="0" applyNumberFormat="1" applyFont="1" applyFill="1" applyAlignment="1">
      <alignment horizontal="right"/>
    </xf>
    <xf numFmtId="0" fontId="14" fillId="5" borderId="5" xfId="0" applyFont="1" applyFill="1" applyBorder="1"/>
    <xf numFmtId="0" fontId="14" fillId="5" borderId="0" xfId="0" applyFont="1" applyFill="1" applyBorder="1"/>
    <xf numFmtId="164" fontId="13" fillId="5" borderId="0" xfId="0" applyNumberFormat="1" applyFont="1" applyFill="1" applyBorder="1" applyAlignment="1">
      <alignment horizontal="right"/>
    </xf>
    <xf numFmtId="0" fontId="13" fillId="5" borderId="0" xfId="0" applyFont="1" applyFill="1" applyAlignment="1">
      <alignment horizontal="center"/>
    </xf>
    <xf numFmtId="4" fontId="13" fillId="5" borderId="0" xfId="0" applyNumberFormat="1" applyFont="1" applyFill="1" applyAlignment="1">
      <alignment horizontal="right"/>
    </xf>
    <xf numFmtId="4" fontId="14" fillId="5" borderId="0" xfId="0" applyNumberFormat="1" applyFont="1" applyFill="1"/>
    <xf numFmtId="4" fontId="4" fillId="5" borderId="0" xfId="0" applyNumberFormat="1" applyFont="1" applyFill="1" applyBorder="1" applyAlignment="1">
      <alignment horizontal="right"/>
    </xf>
    <xf numFmtId="0" fontId="8" fillId="5" borderId="0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9" fillId="5" borderId="0" xfId="0" applyFont="1" applyFill="1" applyBorder="1"/>
    <xf numFmtId="1" fontId="0" fillId="5" borderId="0" xfId="0" applyNumberFormat="1" applyFill="1" applyBorder="1"/>
    <xf numFmtId="1" fontId="0" fillId="5" borderId="4" xfId="0" applyNumberFormat="1" applyFill="1" applyBorder="1"/>
    <xf numFmtId="3" fontId="2" fillId="5" borderId="0" xfId="0" applyNumberFormat="1" applyFont="1" applyFill="1" applyAlignment="1">
      <alignment horizontal="right"/>
    </xf>
    <xf numFmtId="3" fontId="0" fillId="0" borderId="0" xfId="0" applyNumberFormat="1"/>
    <xf numFmtId="0" fontId="0" fillId="3" borderId="0" xfId="0" applyFill="1" applyBorder="1"/>
    <xf numFmtId="0" fontId="0" fillId="0" borderId="0" xfId="0" applyBorder="1"/>
    <xf numFmtId="0" fontId="24" fillId="6" borderId="0" xfId="1"/>
    <xf numFmtId="0" fontId="9" fillId="0" borderId="0" xfId="0" applyFont="1"/>
    <xf numFmtId="3" fontId="2" fillId="5" borderId="4" xfId="0" applyNumberFormat="1" applyFont="1" applyFill="1" applyBorder="1" applyAlignment="1">
      <alignment horizontal="right"/>
    </xf>
    <xf numFmtId="3" fontId="4" fillId="7" borderId="0" xfId="0" applyNumberFormat="1" applyFont="1" applyFill="1" applyBorder="1" applyAlignment="1">
      <alignment horizontal="right"/>
    </xf>
    <xf numFmtId="0" fontId="0" fillId="7" borderId="0" xfId="0" applyFill="1" applyBorder="1"/>
    <xf numFmtId="0" fontId="7" fillId="7" borderId="0" xfId="0" applyFont="1" applyFill="1" applyBorder="1" applyAlignment="1">
      <alignment horizontal="left"/>
    </xf>
    <xf numFmtId="0" fontId="0" fillId="7" borderId="4" xfId="0" applyFill="1" applyBorder="1"/>
    <xf numFmtId="166" fontId="0" fillId="7" borderId="0" xfId="0" applyNumberFormat="1" applyFill="1" applyBorder="1"/>
    <xf numFmtId="167" fontId="0" fillId="7" borderId="5" xfId="0" applyNumberFormat="1" applyFill="1" applyBorder="1"/>
    <xf numFmtId="167" fontId="0" fillId="7" borderId="0" xfId="0" applyNumberFormat="1" applyFill="1" applyBorder="1"/>
    <xf numFmtId="166" fontId="0" fillId="7" borderId="5" xfId="0" applyNumberFormat="1" applyFill="1" applyBorder="1"/>
    <xf numFmtId="166" fontId="0" fillId="7" borderId="4" xfId="0" applyNumberFormat="1" applyFill="1" applyBorder="1"/>
    <xf numFmtId="3" fontId="4" fillId="8" borderId="0" xfId="0" applyNumberFormat="1" applyFont="1" applyFill="1" applyBorder="1" applyAlignment="1">
      <alignment horizontal="right"/>
    </xf>
    <xf numFmtId="0" fontId="0" fillId="8" borderId="0" xfId="0" applyFill="1" applyBorder="1"/>
    <xf numFmtId="0" fontId="7" fillId="8" borderId="0" xfId="0" applyFont="1" applyFill="1" applyBorder="1" applyAlignment="1">
      <alignment horizontal="left"/>
    </xf>
    <xf numFmtId="0" fontId="0" fillId="8" borderId="4" xfId="0" applyFill="1" applyBorder="1"/>
    <xf numFmtId="166" fontId="0" fillId="8" borderId="0" xfId="0" applyNumberFormat="1" applyFill="1" applyBorder="1"/>
    <xf numFmtId="167" fontId="0" fillId="8" borderId="5" xfId="0" applyNumberFormat="1" applyFill="1" applyBorder="1"/>
    <xf numFmtId="167" fontId="0" fillId="8" borderId="0" xfId="0" applyNumberFormat="1" applyFill="1" applyBorder="1"/>
    <xf numFmtId="166" fontId="0" fillId="8" borderId="5" xfId="0" applyNumberFormat="1" applyFill="1" applyBorder="1"/>
    <xf numFmtId="166" fontId="0" fillId="8" borderId="4" xfId="0" applyNumberFormat="1" applyFill="1" applyBorder="1"/>
    <xf numFmtId="3" fontId="4" fillId="9" borderId="0" xfId="0" applyNumberFormat="1" applyFont="1" applyFill="1" applyBorder="1" applyAlignment="1">
      <alignment horizontal="right"/>
    </xf>
    <xf numFmtId="0" fontId="0" fillId="9" borderId="0" xfId="0" applyFill="1" applyBorder="1"/>
    <xf numFmtId="0" fontId="7" fillId="9" borderId="0" xfId="0" applyFont="1" applyFill="1" applyBorder="1" applyAlignment="1">
      <alignment horizontal="left"/>
    </xf>
    <xf numFmtId="0" fontId="0" fillId="9" borderId="4" xfId="0" applyFill="1" applyBorder="1"/>
    <xf numFmtId="3" fontId="4" fillId="10" borderId="1" xfId="0" applyNumberFormat="1" applyFont="1" applyFill="1" applyBorder="1" applyAlignment="1">
      <alignment horizontal="right"/>
    </xf>
    <xf numFmtId="0" fontId="0" fillId="10" borderId="1" xfId="0" applyFill="1" applyBorder="1"/>
    <xf numFmtId="0" fontId="7" fillId="10" borderId="1" xfId="0" applyFont="1" applyFill="1" applyBorder="1" applyAlignment="1">
      <alignment horizontal="left"/>
    </xf>
    <xf numFmtId="0" fontId="0" fillId="10" borderId="9" xfId="0" applyFill="1" applyBorder="1"/>
    <xf numFmtId="166" fontId="0" fillId="10" borderId="1" xfId="0" applyNumberFormat="1" applyFill="1" applyBorder="1"/>
    <xf numFmtId="166" fontId="0" fillId="10" borderId="7" xfId="0" applyNumberFormat="1" applyFill="1" applyBorder="1"/>
    <xf numFmtId="166" fontId="0" fillId="10" borderId="9" xfId="0" applyNumberFormat="1" applyFill="1" applyBorder="1"/>
    <xf numFmtId="3" fontId="4" fillId="10" borderId="10" xfId="0" applyNumberFormat="1" applyFont="1" applyFill="1" applyBorder="1" applyAlignment="1">
      <alignment horizontal="right"/>
    </xf>
    <xf numFmtId="0" fontId="0" fillId="10" borderId="10" xfId="0" applyFill="1" applyBorder="1"/>
    <xf numFmtId="0" fontId="7" fillId="10" borderId="10" xfId="0" applyFont="1" applyFill="1" applyBorder="1" applyAlignment="1">
      <alignment horizontal="left"/>
    </xf>
    <xf numFmtId="0" fontId="0" fillId="10" borderId="11" xfId="0" applyFill="1" applyBorder="1"/>
    <xf numFmtId="0" fontId="9" fillId="10" borderId="10" xfId="0" applyFont="1" applyFill="1" applyBorder="1"/>
    <xf numFmtId="168" fontId="18" fillId="10" borderId="10" xfId="3" applyNumberFormat="1" applyFont="1" applyFill="1" applyBorder="1"/>
    <xf numFmtId="168" fontId="18" fillId="10" borderId="12" xfId="3" applyNumberFormat="1" applyFont="1" applyFill="1" applyBorder="1"/>
    <xf numFmtId="0" fontId="8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0" fillId="7" borderId="5" xfId="0" applyFill="1" applyBorder="1"/>
    <xf numFmtId="0" fontId="24" fillId="7" borderId="0" xfId="1" applyFill="1"/>
    <xf numFmtId="3" fontId="0" fillId="7" borderId="0" xfId="0" applyNumberFormat="1" applyFill="1" applyBorder="1"/>
    <xf numFmtId="1" fontId="0" fillId="7" borderId="0" xfId="0" applyNumberFormat="1" applyFill="1" applyBorder="1"/>
    <xf numFmtId="2" fontId="0" fillId="7" borderId="5" xfId="0" applyNumberFormat="1" applyFill="1" applyBorder="1"/>
    <xf numFmtId="2" fontId="0" fillId="7" borderId="0" xfId="0" applyNumberFormat="1" applyFill="1" applyBorder="1"/>
    <xf numFmtId="2" fontId="0" fillId="7" borderId="4" xfId="0" applyNumberFormat="1" applyFill="1" applyBorder="1"/>
    <xf numFmtId="0" fontId="8" fillId="8" borderId="0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0" fontId="0" fillId="8" borderId="5" xfId="0" applyFill="1" applyBorder="1"/>
    <xf numFmtId="0" fontId="24" fillId="8" borderId="0" xfId="1" applyFill="1"/>
    <xf numFmtId="3" fontId="0" fillId="8" borderId="0" xfId="0" applyNumberFormat="1" applyFill="1" applyBorder="1"/>
    <xf numFmtId="1" fontId="0" fillId="8" borderId="0" xfId="0" applyNumberFormat="1" applyFill="1" applyBorder="1"/>
    <xf numFmtId="2" fontId="0" fillId="8" borderId="5" xfId="0" applyNumberFormat="1" applyFill="1" applyBorder="1"/>
    <xf numFmtId="2" fontId="0" fillId="8" borderId="0" xfId="0" applyNumberFormat="1" applyFill="1" applyBorder="1"/>
    <xf numFmtId="2" fontId="0" fillId="8" borderId="4" xfId="0" applyNumberFormat="1" applyFill="1" applyBorder="1"/>
    <xf numFmtId="0" fontId="25" fillId="9" borderId="13" xfId="0" applyFont="1" applyFill="1" applyBorder="1"/>
    <xf numFmtId="4" fontId="25" fillId="9" borderId="13" xfId="0" applyNumberFormat="1" applyFont="1" applyFill="1" applyBorder="1" applyAlignment="1">
      <alignment horizontal="right"/>
    </xf>
    <xf numFmtId="0" fontId="26" fillId="9" borderId="13" xfId="0" applyFont="1" applyFill="1" applyBorder="1" applyAlignment="1">
      <alignment horizontal="left"/>
    </xf>
    <xf numFmtId="0" fontId="25" fillId="9" borderId="14" xfId="0" applyFont="1" applyFill="1" applyBorder="1"/>
    <xf numFmtId="0" fontId="25" fillId="9" borderId="15" xfId="0" applyFont="1" applyFill="1" applyBorder="1"/>
    <xf numFmtId="0" fontId="26" fillId="9" borderId="0" xfId="0" applyFont="1" applyFill="1" applyBorder="1" applyAlignment="1">
      <alignment horizontal="left"/>
    </xf>
    <xf numFmtId="168" fontId="18" fillId="10" borderId="11" xfId="3" applyNumberFormat="1" applyFont="1" applyFill="1" applyBorder="1"/>
    <xf numFmtId="0" fontId="25" fillId="9" borderId="0" xfId="0" applyFont="1" applyFill="1" applyBorder="1"/>
    <xf numFmtId="0" fontId="25" fillId="11" borderId="0" xfId="0" applyFont="1" applyFill="1" applyBorder="1"/>
    <xf numFmtId="4" fontId="25" fillId="11" borderId="0" xfId="0" applyNumberFormat="1" applyFont="1" applyFill="1" applyBorder="1" applyAlignment="1">
      <alignment horizontal="right"/>
    </xf>
    <xf numFmtId="0" fontId="27" fillId="11" borderId="0" xfId="0" applyFont="1" applyFill="1" applyBorder="1" applyAlignment="1">
      <alignment horizontal="left"/>
    </xf>
    <xf numFmtId="0" fontId="25" fillId="11" borderId="4" xfId="0" applyFont="1" applyFill="1" applyBorder="1"/>
    <xf numFmtId="0" fontId="28" fillId="11" borderId="0" xfId="0" applyFont="1" applyFill="1" applyBorder="1"/>
    <xf numFmtId="0" fontId="28" fillId="11" borderId="5" xfId="0" applyFont="1" applyFill="1" applyBorder="1"/>
    <xf numFmtId="0" fontId="25" fillId="11" borderId="5" xfId="0" applyFont="1" applyFill="1" applyBorder="1"/>
    <xf numFmtId="0" fontId="28" fillId="11" borderId="0" xfId="0" applyFont="1" applyFill="1" applyBorder="1" applyAlignment="1">
      <alignment horizontal="left"/>
    </xf>
    <xf numFmtId="0" fontId="26" fillId="9" borderId="13" xfId="0" applyFont="1" applyFill="1" applyBorder="1" applyAlignment="1">
      <alignment horizontal="right"/>
    </xf>
    <xf numFmtId="49" fontId="29" fillId="11" borderId="0" xfId="0" applyNumberFormat="1" applyFont="1" applyFill="1" applyBorder="1"/>
    <xf numFmtId="0" fontId="25" fillId="8" borderId="0" xfId="0" applyFont="1" applyFill="1" applyBorder="1"/>
    <xf numFmtId="0" fontId="30" fillId="7" borderId="0" xfId="0" applyFont="1" applyFill="1" applyBorder="1"/>
    <xf numFmtId="0" fontId="0" fillId="9" borderId="0" xfId="0" applyFill="1"/>
    <xf numFmtId="0" fontId="11" fillId="9" borderId="0" xfId="0" applyFont="1" applyFill="1" applyBorder="1" applyAlignment="1">
      <alignment horizontal="center"/>
    </xf>
    <xf numFmtId="0" fontId="12" fillId="9" borderId="5" xfId="0" applyFont="1" applyFill="1" applyBorder="1"/>
    <xf numFmtId="0" fontId="12" fillId="9" borderId="0" xfId="0" applyFont="1" applyFill="1" applyBorder="1"/>
    <xf numFmtId="0" fontId="12" fillId="9" borderId="4" xfId="0" applyFont="1" applyFill="1" applyBorder="1"/>
    <xf numFmtId="0" fontId="12" fillId="9" borderId="0" xfId="0" applyFont="1" applyFill="1"/>
    <xf numFmtId="0" fontId="25" fillId="9" borderId="0" xfId="0" applyFont="1" applyFill="1"/>
    <xf numFmtId="0" fontId="25" fillId="9" borderId="5" xfId="0" applyFont="1" applyFill="1" applyBorder="1"/>
    <xf numFmtId="0" fontId="25" fillId="9" borderId="4" xfId="0" applyFont="1" applyFill="1" applyBorder="1"/>
    <xf numFmtId="0" fontId="26" fillId="9" borderId="0" xfId="0" applyFont="1" applyFill="1" applyAlignment="1">
      <alignment horizontal="left"/>
    </xf>
    <xf numFmtId="0" fontId="26" fillId="9" borderId="0" xfId="0" applyFont="1" applyFill="1" applyBorder="1" applyAlignment="1">
      <alignment horizontal="center"/>
    </xf>
    <xf numFmtId="3" fontId="4" fillId="8" borderId="0" xfId="0" applyNumberFormat="1" applyFont="1" applyFill="1" applyAlignment="1">
      <alignment horizontal="right"/>
    </xf>
    <xf numFmtId="0" fontId="0" fillId="8" borderId="0" xfId="0" applyFill="1"/>
    <xf numFmtId="0" fontId="7" fillId="8" borderId="0" xfId="0" applyFont="1" applyFill="1" applyAlignment="1">
      <alignment horizontal="left"/>
    </xf>
    <xf numFmtId="0" fontId="11" fillId="8" borderId="0" xfId="0" applyFont="1" applyFill="1" applyBorder="1" applyAlignment="1">
      <alignment horizontal="center"/>
    </xf>
    <xf numFmtId="3" fontId="11" fillId="8" borderId="0" xfId="0" applyNumberFormat="1" applyFont="1" applyFill="1" applyBorder="1" applyAlignment="1">
      <alignment horizontal="right"/>
    </xf>
    <xf numFmtId="9" fontId="12" fillId="8" borderId="0" xfId="3" applyFont="1" applyFill="1" applyAlignment="1">
      <alignment horizontal="right"/>
    </xf>
    <xf numFmtId="3" fontId="12" fillId="8" borderId="0" xfId="0" applyNumberFormat="1" applyFont="1" applyFill="1" applyAlignment="1">
      <alignment horizontal="right"/>
    </xf>
    <xf numFmtId="167" fontId="6" fillId="8" borderId="5" xfId="0" applyNumberFormat="1" applyFont="1" applyFill="1" applyBorder="1" applyAlignment="1">
      <alignment horizontal="right"/>
    </xf>
    <xf numFmtId="167" fontId="10" fillId="8" borderId="0" xfId="0" applyNumberFormat="1" applyFont="1" applyFill="1"/>
    <xf numFmtId="167" fontId="6" fillId="8" borderId="0" xfId="0" applyNumberFormat="1" applyFont="1" applyFill="1" applyBorder="1" applyAlignment="1">
      <alignment horizontal="right"/>
    </xf>
    <xf numFmtId="0" fontId="10" fillId="8" borderId="0" xfId="0" applyFont="1" applyFill="1"/>
    <xf numFmtId="9" fontId="10" fillId="8" borderId="0" xfId="3" applyFont="1" applyFill="1"/>
    <xf numFmtId="3" fontId="11" fillId="8" borderId="5" xfId="0" applyNumberFormat="1" applyFont="1" applyFill="1" applyBorder="1" applyAlignment="1">
      <alignment horizontal="right"/>
    </xf>
    <xf numFmtId="3" fontId="11" fillId="8" borderId="4" xfId="0" applyNumberFormat="1" applyFont="1" applyFill="1" applyBorder="1" applyAlignment="1">
      <alignment horizontal="right"/>
    </xf>
    <xf numFmtId="9" fontId="15" fillId="8" borderId="0" xfId="3" applyFont="1" applyFill="1" applyBorder="1" applyAlignment="1">
      <alignment horizontal="right"/>
    </xf>
    <xf numFmtId="9" fontId="11" fillId="8" borderId="0" xfId="3" applyFont="1" applyFill="1" applyBorder="1" applyAlignment="1">
      <alignment horizontal="right"/>
    </xf>
    <xf numFmtId="9" fontId="11" fillId="8" borderId="4" xfId="3" applyFont="1" applyFill="1" applyBorder="1" applyAlignment="1">
      <alignment horizontal="right"/>
    </xf>
    <xf numFmtId="166" fontId="10" fillId="8" borderId="4" xfId="0" applyNumberFormat="1" applyFont="1" applyFill="1" applyBorder="1"/>
    <xf numFmtId="3" fontId="4" fillId="7" borderId="0" xfId="0" applyNumberFormat="1" applyFont="1" applyFill="1" applyAlignment="1">
      <alignment horizontal="right"/>
    </xf>
    <xf numFmtId="0" fontId="0" fillId="7" borderId="0" xfId="0" applyFill="1"/>
    <xf numFmtId="0" fontId="7" fillId="7" borderId="0" xfId="0" applyFont="1" applyFill="1" applyAlignment="1">
      <alignment horizontal="left"/>
    </xf>
    <xf numFmtId="0" fontId="11" fillId="7" borderId="0" xfId="0" applyFont="1" applyFill="1" applyBorder="1" applyAlignment="1">
      <alignment horizontal="center"/>
    </xf>
    <xf numFmtId="3" fontId="11" fillId="7" borderId="0" xfId="0" applyNumberFormat="1" applyFont="1" applyFill="1" applyBorder="1" applyAlignment="1">
      <alignment horizontal="right"/>
    </xf>
    <xf numFmtId="9" fontId="12" fillId="7" borderId="0" xfId="3" applyFont="1" applyFill="1" applyAlignment="1">
      <alignment horizontal="right"/>
    </xf>
    <xf numFmtId="3" fontId="12" fillId="7" borderId="0" xfId="0" applyNumberFormat="1" applyFont="1" applyFill="1" applyAlignment="1">
      <alignment horizontal="right"/>
    </xf>
    <xf numFmtId="167" fontId="6" fillId="7" borderId="5" xfId="0" applyNumberFormat="1" applyFont="1" applyFill="1" applyBorder="1" applyAlignment="1">
      <alignment horizontal="right"/>
    </xf>
    <xf numFmtId="167" fontId="10" fillId="7" borderId="0" xfId="0" applyNumberFormat="1" applyFont="1" applyFill="1"/>
    <xf numFmtId="167" fontId="6" fillId="7" borderId="0" xfId="0" applyNumberFormat="1" applyFont="1" applyFill="1" applyBorder="1" applyAlignment="1">
      <alignment horizontal="right"/>
    </xf>
    <xf numFmtId="0" fontId="10" fillId="7" borderId="0" xfId="0" applyFont="1" applyFill="1"/>
    <xf numFmtId="9" fontId="10" fillId="7" borderId="0" xfId="3" applyFont="1" applyFill="1"/>
    <xf numFmtId="3" fontId="11" fillId="7" borderId="5" xfId="0" applyNumberFormat="1" applyFont="1" applyFill="1" applyBorder="1" applyAlignment="1">
      <alignment horizontal="right"/>
    </xf>
    <xf numFmtId="3" fontId="11" fillId="7" borderId="4" xfId="0" applyNumberFormat="1" applyFont="1" applyFill="1" applyBorder="1" applyAlignment="1">
      <alignment horizontal="right"/>
    </xf>
    <xf numFmtId="9" fontId="11" fillId="7" borderId="0" xfId="3" applyFont="1" applyFill="1" applyBorder="1" applyAlignment="1">
      <alignment horizontal="right"/>
    </xf>
    <xf numFmtId="9" fontId="11" fillId="7" borderId="4" xfId="3" applyFont="1" applyFill="1" applyBorder="1" applyAlignment="1">
      <alignment horizontal="right"/>
    </xf>
    <xf numFmtId="166" fontId="10" fillId="7" borderId="4" xfId="0" applyNumberFormat="1" applyFont="1" applyFill="1" applyBorder="1"/>
    <xf numFmtId="9" fontId="15" fillId="7" borderId="0" xfId="3" applyFont="1" applyFill="1" applyBorder="1" applyAlignment="1">
      <alignment horizontal="right"/>
    </xf>
    <xf numFmtId="0" fontId="25" fillId="11" borderId="0" xfId="0" applyFont="1" applyFill="1"/>
    <xf numFmtId="4" fontId="25" fillId="11" borderId="0" xfId="0" applyNumberFormat="1" applyFont="1" applyFill="1" applyAlignment="1">
      <alignment horizontal="right"/>
    </xf>
    <xf numFmtId="0" fontId="25" fillId="11" borderId="0" xfId="0" applyFont="1" applyFill="1" applyAlignment="1">
      <alignment horizontal="center"/>
    </xf>
    <xf numFmtId="0" fontId="28" fillId="11" borderId="4" xfId="0" applyFont="1" applyFill="1" applyBorder="1"/>
    <xf numFmtId="0" fontId="28" fillId="11" borderId="0" xfId="0" applyFont="1" applyFill="1"/>
    <xf numFmtId="0" fontId="26" fillId="11" borderId="0" xfId="0" applyFont="1" applyFill="1" applyAlignment="1">
      <alignment horizontal="left"/>
    </xf>
    <xf numFmtId="14" fontId="26" fillId="11" borderId="0" xfId="0" applyNumberFormat="1" applyFont="1" applyFill="1" applyBorder="1" applyAlignment="1">
      <alignment horizontal="center"/>
    </xf>
    <xf numFmtId="0" fontId="26" fillId="11" borderId="0" xfId="0" applyFont="1" applyFill="1" applyBorder="1" applyAlignment="1">
      <alignment horizontal="center"/>
    </xf>
    <xf numFmtId="0" fontId="28" fillId="11" borderId="5" xfId="0" applyFont="1" applyFill="1" applyBorder="1" applyAlignment="1">
      <alignment horizontal="center"/>
    </xf>
    <xf numFmtId="0" fontId="28" fillId="11" borderId="0" xfId="0" applyFont="1" applyFill="1" applyAlignment="1">
      <alignment horizontal="center"/>
    </xf>
    <xf numFmtId="0" fontId="28" fillId="11" borderId="0" xfId="0" applyFont="1" applyFill="1" applyAlignment="1">
      <alignment horizontal="left"/>
    </xf>
    <xf numFmtId="0" fontId="26" fillId="11" borderId="5" xfId="0" applyFont="1" applyFill="1" applyBorder="1" applyAlignment="1">
      <alignment horizontal="center"/>
    </xf>
    <xf numFmtId="0" fontId="26" fillId="11" borderId="4" xfId="0" applyFont="1" applyFill="1" applyBorder="1" applyAlignment="1">
      <alignment horizontal="center"/>
    </xf>
    <xf numFmtId="0" fontId="25" fillId="11" borderId="2" xfId="0" applyFont="1" applyFill="1" applyBorder="1"/>
    <xf numFmtId="4" fontId="25" fillId="11" borderId="2" xfId="0" applyNumberFormat="1" applyFont="1" applyFill="1" applyBorder="1" applyAlignment="1">
      <alignment horizontal="right"/>
    </xf>
    <xf numFmtId="0" fontId="26" fillId="11" borderId="2" xfId="0" applyFont="1" applyFill="1" applyBorder="1" applyAlignment="1">
      <alignment horizontal="left"/>
    </xf>
    <xf numFmtId="0" fontId="26" fillId="11" borderId="2" xfId="0" applyFont="1" applyFill="1" applyBorder="1" applyAlignment="1">
      <alignment horizontal="center"/>
    </xf>
    <xf numFmtId="0" fontId="25" fillId="11" borderId="6" xfId="0" applyFont="1" applyFill="1" applyBorder="1"/>
    <xf numFmtId="0" fontId="25" fillId="11" borderId="8" xfId="0" applyFont="1" applyFill="1" applyBorder="1"/>
    <xf numFmtId="0" fontId="28" fillId="11" borderId="6" xfId="0" applyFont="1" applyFill="1" applyBorder="1"/>
    <xf numFmtId="0" fontId="28" fillId="11" borderId="2" xfId="0" applyFont="1" applyFill="1" applyBorder="1"/>
    <xf numFmtId="0" fontId="28" fillId="11" borderId="8" xfId="0" applyFont="1" applyFill="1" applyBorder="1"/>
    <xf numFmtId="3" fontId="4" fillId="9" borderId="0" xfId="0" applyNumberFormat="1" applyFont="1" applyFill="1" applyAlignment="1">
      <alignment horizontal="right"/>
    </xf>
    <xf numFmtId="0" fontId="7" fillId="9" borderId="0" xfId="0" applyFont="1" applyFill="1" applyAlignment="1">
      <alignment horizontal="left"/>
    </xf>
    <xf numFmtId="3" fontId="25" fillId="9" borderId="0" xfId="0" applyNumberFormat="1" applyFont="1" applyFill="1" applyAlignment="1">
      <alignment horizontal="right"/>
    </xf>
    <xf numFmtId="0" fontId="8" fillId="8" borderId="0" xfId="0" applyFont="1" applyFill="1" applyAlignment="1">
      <alignment horizontal="left"/>
    </xf>
    <xf numFmtId="0" fontId="4" fillId="8" borderId="0" xfId="0" applyFont="1" applyFill="1" applyAlignment="1">
      <alignment horizontal="left"/>
    </xf>
    <xf numFmtId="167" fontId="12" fillId="8" borderId="0" xfId="0" applyNumberFormat="1" applyFont="1" applyFill="1" applyAlignment="1">
      <alignment horizontal="right"/>
    </xf>
    <xf numFmtId="0" fontId="12" fillId="8" borderId="0" xfId="0" applyFont="1" applyFill="1" applyAlignment="1">
      <alignment horizontal="center"/>
    </xf>
    <xf numFmtId="3" fontId="12" fillId="8" borderId="0" xfId="0" applyNumberFormat="1" applyFont="1" applyFill="1"/>
    <xf numFmtId="3" fontId="12" fillId="8" borderId="5" xfId="0" applyNumberFormat="1" applyFont="1" applyFill="1" applyBorder="1" applyAlignment="1">
      <alignment horizontal="right"/>
    </xf>
    <xf numFmtId="9" fontId="12" fillId="8" borderId="0" xfId="3" applyFont="1" applyFill="1"/>
    <xf numFmtId="3" fontId="12" fillId="8" borderId="0" xfId="0" applyNumberFormat="1" applyFont="1" applyFill="1" applyBorder="1" applyAlignment="1">
      <alignment horizontal="right"/>
    </xf>
    <xf numFmtId="3" fontId="12" fillId="8" borderId="4" xfId="0" applyNumberFormat="1" applyFont="1" applyFill="1" applyBorder="1" applyAlignment="1">
      <alignment horizontal="right"/>
    </xf>
    <xf numFmtId="9" fontId="12" fillId="8" borderId="4" xfId="3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3" fontId="2" fillId="8" borderId="0" xfId="0" applyNumberFormat="1" applyFont="1" applyFill="1" applyAlignment="1">
      <alignment horizontal="right"/>
    </xf>
    <xf numFmtId="0" fontId="8" fillId="7" borderId="0" xfId="0" applyFont="1" applyFill="1" applyAlignment="1">
      <alignment horizontal="left"/>
    </xf>
    <xf numFmtId="0" fontId="4" fillId="7" borderId="0" xfId="0" applyFont="1" applyFill="1" applyAlignment="1">
      <alignment horizontal="left"/>
    </xf>
    <xf numFmtId="167" fontId="12" fillId="7" borderId="0" xfId="0" applyNumberFormat="1" applyFont="1" applyFill="1" applyAlignment="1">
      <alignment horizontal="right"/>
    </xf>
    <xf numFmtId="0" fontId="12" fillId="7" borderId="0" xfId="0" applyFont="1" applyFill="1" applyAlignment="1">
      <alignment horizontal="center"/>
    </xf>
    <xf numFmtId="3" fontId="12" fillId="7" borderId="0" xfId="0" applyNumberFormat="1" applyFont="1" applyFill="1"/>
    <xf numFmtId="3" fontId="12" fillId="7" borderId="5" xfId="0" applyNumberFormat="1" applyFont="1" applyFill="1" applyBorder="1" applyAlignment="1">
      <alignment horizontal="right"/>
    </xf>
    <xf numFmtId="9" fontId="12" fillId="7" borderId="0" xfId="3" applyFont="1" applyFill="1"/>
    <xf numFmtId="3" fontId="12" fillId="7" borderId="0" xfId="0" applyNumberFormat="1" applyFont="1" applyFill="1" applyBorder="1" applyAlignment="1">
      <alignment horizontal="right"/>
    </xf>
    <xf numFmtId="3" fontId="12" fillId="7" borderId="4" xfId="0" applyNumberFormat="1" applyFont="1" applyFill="1" applyBorder="1" applyAlignment="1">
      <alignment horizontal="right"/>
    </xf>
    <xf numFmtId="9" fontId="12" fillId="7" borderId="4" xfId="3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3" fontId="2" fillId="7" borderId="0" xfId="0" applyNumberFormat="1" applyFont="1" applyFill="1" applyAlignment="1">
      <alignment horizontal="right"/>
    </xf>
    <xf numFmtId="0" fontId="29" fillId="11" borderId="0" xfId="0" applyFont="1" applyFill="1"/>
    <xf numFmtId="0" fontId="10" fillId="12" borderId="23" xfId="0" applyFont="1" applyFill="1" applyBorder="1"/>
    <xf numFmtId="0" fontId="31" fillId="13" borderId="0" xfId="0" applyFont="1" applyFill="1"/>
    <xf numFmtId="4" fontId="31" fillId="14" borderId="0" xfId="0" applyNumberFormat="1" applyFont="1" applyFill="1" applyAlignment="1">
      <alignment horizontal="right"/>
    </xf>
    <xf numFmtId="0" fontId="32" fillId="14" borderId="0" xfId="0" applyFont="1" applyFill="1" applyBorder="1" applyAlignment="1">
      <alignment horizontal="left"/>
    </xf>
    <xf numFmtId="0" fontId="31" fillId="13" borderId="3" xfId="0" applyFont="1" applyFill="1" applyBorder="1"/>
    <xf numFmtId="0" fontId="31" fillId="13" borderId="5" xfId="0" applyFont="1" applyFill="1" applyBorder="1"/>
    <xf numFmtId="0" fontId="31" fillId="13" borderId="4" xfId="0" applyFont="1" applyFill="1" applyBorder="1"/>
    <xf numFmtId="0" fontId="31" fillId="13" borderId="0" xfId="0" applyFont="1" applyFill="1" applyAlignment="1">
      <alignment horizontal="right"/>
    </xf>
    <xf numFmtId="0" fontId="33" fillId="14" borderId="0" xfId="0" applyFont="1" applyFill="1" applyAlignment="1">
      <alignment horizontal="left"/>
    </xf>
    <xf numFmtId="0" fontId="33" fillId="13" borderId="0" xfId="0" applyFont="1" applyFill="1"/>
    <xf numFmtId="0" fontId="32" fillId="13" borderId="0" xfId="0" applyFont="1" applyFill="1"/>
    <xf numFmtId="0" fontId="34" fillId="14" borderId="0" xfId="0" applyFont="1" applyFill="1" applyAlignment="1">
      <alignment horizontal="left"/>
    </xf>
    <xf numFmtId="0" fontId="34" fillId="13" borderId="3" xfId="0" applyFont="1" applyFill="1" applyBorder="1"/>
    <xf numFmtId="0" fontId="34" fillId="13" borderId="0" xfId="0" applyFont="1" applyFill="1" applyBorder="1"/>
    <xf numFmtId="0" fontId="31" fillId="13" borderId="0" xfId="0" applyFont="1" applyFill="1" applyBorder="1" applyAlignment="1">
      <alignment horizontal="left"/>
    </xf>
    <xf numFmtId="0" fontId="0" fillId="12" borderId="0" xfId="0" applyFill="1"/>
    <xf numFmtId="4" fontId="4" fillId="15" borderId="0" xfId="0" applyNumberFormat="1" applyFont="1" applyFill="1" applyAlignment="1">
      <alignment horizontal="right"/>
    </xf>
    <xf numFmtId="0" fontId="8" fillId="15" borderId="0" xfId="0" applyFont="1" applyFill="1" applyAlignment="1">
      <alignment horizontal="left"/>
    </xf>
    <xf numFmtId="0" fontId="0" fillId="12" borderId="3" xfId="0" applyFill="1" applyBorder="1"/>
    <xf numFmtId="0" fontId="4" fillId="15" borderId="0" xfId="0" applyFont="1" applyFill="1" applyAlignment="1">
      <alignment horizontal="left"/>
    </xf>
    <xf numFmtId="0" fontId="0" fillId="16" borderId="0" xfId="0" applyFill="1"/>
    <xf numFmtId="4" fontId="4" fillId="17" borderId="0" xfId="0" applyNumberFormat="1" applyFont="1" applyFill="1" applyAlignment="1">
      <alignment horizontal="right"/>
    </xf>
    <xf numFmtId="0" fontId="4" fillId="17" borderId="0" xfId="0" applyFont="1" applyFill="1" applyAlignment="1">
      <alignment horizontal="left"/>
    </xf>
    <xf numFmtId="166" fontId="0" fillId="16" borderId="3" xfId="0" applyNumberFormat="1" applyFill="1" applyBorder="1"/>
    <xf numFmtId="0" fontId="0" fillId="16" borderId="3" xfId="0" applyFill="1" applyBorder="1"/>
    <xf numFmtId="166" fontId="0" fillId="16" borderId="0" xfId="0" applyNumberFormat="1" applyFill="1"/>
    <xf numFmtId="0" fontId="0" fillId="12" borderId="24" xfId="0" applyFill="1" applyBorder="1"/>
    <xf numFmtId="4" fontId="4" fillId="15" borderId="24" xfId="0" applyNumberFormat="1" applyFont="1" applyFill="1" applyBorder="1" applyAlignment="1">
      <alignment horizontal="right"/>
    </xf>
    <xf numFmtId="0" fontId="31" fillId="13" borderId="24" xfId="0" applyFont="1" applyFill="1" applyBorder="1" applyAlignment="1">
      <alignment horizontal="left"/>
    </xf>
    <xf numFmtId="0" fontId="8" fillId="15" borderId="24" xfId="0" applyFont="1" applyFill="1" applyBorder="1" applyAlignment="1">
      <alignment horizontal="left"/>
    </xf>
    <xf numFmtId="0" fontId="0" fillId="12" borderId="25" xfId="0" applyFill="1" applyBorder="1"/>
    <xf numFmtId="0" fontId="31" fillId="18" borderId="16" xfId="0" applyFont="1" applyFill="1" applyBorder="1"/>
    <xf numFmtId="0" fontId="0" fillId="16" borderId="17" xfId="0" applyFill="1" applyBorder="1"/>
    <xf numFmtId="0" fontId="0" fillId="12" borderId="17" xfId="0" applyFill="1" applyBorder="1"/>
    <xf numFmtId="0" fontId="31" fillId="18" borderId="26" xfId="0" applyFont="1" applyFill="1" applyBorder="1"/>
    <xf numFmtId="0" fontId="17" fillId="0" borderId="0" xfId="0" applyFont="1"/>
    <xf numFmtId="0" fontId="26" fillId="11" borderId="0" xfId="0" applyFont="1" applyFill="1" applyBorder="1" applyAlignment="1">
      <alignment horizontal="right"/>
    </xf>
    <xf numFmtId="169" fontId="26" fillId="11" borderId="0" xfId="0" applyNumberFormat="1" applyFont="1" applyFill="1" applyBorder="1" applyAlignment="1">
      <alignment horizontal="center"/>
    </xf>
    <xf numFmtId="3" fontId="9" fillId="10" borderId="1" xfId="0" applyNumberFormat="1" applyFont="1" applyFill="1" applyBorder="1" applyAlignment="1">
      <alignment horizontal="right"/>
    </xf>
    <xf numFmtId="0" fontId="9" fillId="10" borderId="1" xfId="0" applyFont="1" applyFill="1" applyBorder="1"/>
    <xf numFmtId="0" fontId="6" fillId="10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horizontal="center"/>
    </xf>
    <xf numFmtId="167" fontId="6" fillId="10" borderId="1" xfId="0" applyNumberFormat="1" applyFont="1" applyFill="1" applyBorder="1" applyAlignment="1">
      <alignment horizontal="right"/>
    </xf>
    <xf numFmtId="1" fontId="10" fillId="10" borderId="7" xfId="0" applyNumberFormat="1" applyFont="1" applyFill="1" applyBorder="1"/>
    <xf numFmtId="0" fontId="10" fillId="10" borderId="1" xfId="0" applyFont="1" applyFill="1" applyBorder="1"/>
    <xf numFmtId="168" fontId="10" fillId="10" borderId="1" xfId="3" applyNumberFormat="1" applyFont="1" applyFill="1" applyBorder="1"/>
    <xf numFmtId="0" fontId="9" fillId="10" borderId="7" xfId="0" applyFont="1" applyFill="1" applyBorder="1"/>
    <xf numFmtId="0" fontId="9" fillId="10" borderId="9" xfId="0" applyFont="1" applyFill="1" applyBorder="1"/>
    <xf numFmtId="3" fontId="10" fillId="10" borderId="7" xfId="0" applyNumberFormat="1" applyFont="1" applyFill="1" applyBorder="1"/>
    <xf numFmtId="3" fontId="10" fillId="10" borderId="1" xfId="0" applyNumberFormat="1" applyFont="1" applyFill="1" applyBorder="1"/>
    <xf numFmtId="3" fontId="10" fillId="10" borderId="9" xfId="0" applyNumberFormat="1" applyFont="1" applyFill="1" applyBorder="1"/>
    <xf numFmtId="9" fontId="10" fillId="10" borderId="1" xfId="3" applyFont="1" applyFill="1" applyBorder="1"/>
    <xf numFmtId="9" fontId="10" fillId="10" borderId="9" xfId="3" applyFont="1" applyFill="1" applyBorder="1"/>
    <xf numFmtId="0" fontId="9" fillId="10" borderId="0" xfId="0" applyFont="1" applyFill="1"/>
    <xf numFmtId="0" fontId="9" fillId="10" borderId="27" xfId="0" applyFont="1" applyFill="1" applyBorder="1"/>
    <xf numFmtId="0" fontId="10" fillId="19" borderId="2" xfId="0" applyFont="1" applyFill="1" applyBorder="1"/>
    <xf numFmtId="0" fontId="9" fillId="19" borderId="2" xfId="0" applyFont="1" applyFill="1" applyBorder="1"/>
    <xf numFmtId="4" fontId="9" fillId="20" borderId="2" xfId="0" applyNumberFormat="1" applyFont="1" applyFill="1" applyBorder="1" applyAlignment="1">
      <alignment horizontal="right"/>
    </xf>
    <xf numFmtId="4" fontId="6" fillId="20" borderId="2" xfId="0" applyNumberFormat="1" applyFont="1" applyFill="1" applyBorder="1" applyAlignment="1">
      <alignment horizontal="left"/>
    </xf>
    <xf numFmtId="0" fontId="6" fillId="20" borderId="2" xfId="0" applyFont="1" applyFill="1" applyBorder="1" applyAlignment="1">
      <alignment horizontal="left"/>
    </xf>
    <xf numFmtId="0" fontId="10" fillId="19" borderId="18" xfId="0" applyFont="1" applyFill="1" applyBorder="1"/>
    <xf numFmtId="166" fontId="10" fillId="8" borderId="0" xfId="0" applyNumberFormat="1" applyFont="1" applyFill="1"/>
    <xf numFmtId="166" fontId="10" fillId="7" borderId="0" xfId="0" applyNumberFormat="1" applyFont="1" applyFill="1"/>
    <xf numFmtId="166" fontId="0" fillId="12" borderId="0" xfId="0" applyNumberFormat="1" applyFill="1" applyBorder="1"/>
    <xf numFmtId="166" fontId="0" fillId="16" borderId="0" xfId="0" applyNumberFormat="1" applyFill="1" applyBorder="1"/>
    <xf numFmtId="166" fontId="0" fillId="12" borderId="24" xfId="0" applyNumberFormat="1" applyFill="1" applyBorder="1"/>
    <xf numFmtId="166" fontId="0" fillId="12" borderId="3" xfId="0" applyNumberFormat="1" applyFill="1" applyBorder="1"/>
    <xf numFmtId="166" fontId="0" fillId="12" borderId="25" xfId="0" applyNumberFormat="1" applyFill="1" applyBorder="1"/>
    <xf numFmtId="166" fontId="0" fillId="16" borderId="3" xfId="0" applyNumberFormat="1" applyFill="1" applyBorder="1" applyAlignment="1"/>
    <xf numFmtId="166" fontId="0" fillId="12" borderId="3" xfId="0" applyNumberFormat="1" applyFill="1" applyBorder="1" applyAlignment="1"/>
    <xf numFmtId="166" fontId="0" fillId="12" borderId="25" xfId="0" applyNumberFormat="1" applyFill="1" applyBorder="1" applyAlignment="1"/>
    <xf numFmtId="0" fontId="34" fillId="18" borderId="19" xfId="0" applyFont="1" applyFill="1" applyBorder="1"/>
    <xf numFmtId="0" fontId="34" fillId="18" borderId="20" xfId="0" applyFont="1" applyFill="1" applyBorder="1"/>
    <xf numFmtId="166" fontId="11" fillId="8" borderId="0" xfId="0" applyNumberFormat="1" applyFont="1" applyFill="1" applyBorder="1" applyAlignment="1"/>
    <xf numFmtId="166" fontId="11" fillId="7" borderId="0" xfId="0" applyNumberFormat="1" applyFont="1" applyFill="1" applyBorder="1" applyAlignment="1"/>
    <xf numFmtId="0" fontId="28" fillId="11" borderId="2" xfId="0" applyFont="1" applyFill="1" applyBorder="1" applyAlignment="1">
      <alignment horizontal="center"/>
    </xf>
    <xf numFmtId="166" fontId="11" fillId="8" borderId="0" xfId="0" applyNumberFormat="1" applyFont="1" applyFill="1" applyBorder="1" applyAlignment="1">
      <alignment horizontal="right"/>
    </xf>
    <xf numFmtId="166" fontId="11" fillId="7" borderId="0" xfId="0" applyNumberFormat="1" applyFont="1" applyFill="1" applyBorder="1" applyAlignment="1">
      <alignment horizontal="right"/>
    </xf>
    <xf numFmtId="0" fontId="9" fillId="12" borderId="17" xfId="0" applyFont="1" applyFill="1" applyBorder="1"/>
    <xf numFmtId="0" fontId="9" fillId="16" borderId="28" xfId="0" applyFont="1" applyFill="1" applyBorder="1"/>
    <xf numFmtId="1" fontId="7" fillId="5" borderId="0" xfId="0" applyNumberFormat="1" applyFont="1" applyFill="1" applyAlignment="1">
      <alignment horizontal="right"/>
    </xf>
    <xf numFmtId="168" fontId="21" fillId="9" borderId="0" xfId="3" applyNumberFormat="1" applyFont="1" applyFill="1" applyBorder="1"/>
    <xf numFmtId="168" fontId="22" fillId="8" borderId="0" xfId="3" applyNumberFormat="1" applyFont="1" applyFill="1" applyBorder="1"/>
    <xf numFmtId="168" fontId="22" fillId="7" borderId="0" xfId="3" applyNumberFormat="1" applyFont="1" applyFill="1" applyBorder="1"/>
    <xf numFmtId="168" fontId="22" fillId="10" borderId="1" xfId="3" applyNumberFormat="1" applyFont="1" applyFill="1" applyBorder="1"/>
    <xf numFmtId="166" fontId="0" fillId="12" borderId="0" xfId="0" applyNumberFormat="1" applyFill="1"/>
    <xf numFmtId="0" fontId="9" fillId="16" borderId="17" xfId="0" applyFont="1" applyFill="1" applyBorder="1"/>
    <xf numFmtId="0" fontId="34" fillId="13" borderId="5" xfId="0" applyFont="1" applyFill="1" applyBorder="1"/>
    <xf numFmtId="166" fontId="0" fillId="0" borderId="0" xfId="0" applyNumberFormat="1"/>
    <xf numFmtId="2" fontId="0" fillId="0" borderId="0" xfId="0" applyNumberFormat="1"/>
    <xf numFmtId="0" fontId="9" fillId="9" borderId="0" xfId="0" applyFont="1" applyFill="1" applyBorder="1"/>
    <xf numFmtId="0" fontId="9" fillId="9" borderId="4" xfId="0" applyFont="1" applyFill="1" applyBorder="1"/>
    <xf numFmtId="0" fontId="34" fillId="13" borderId="0" xfId="0" applyFont="1" applyFill="1"/>
    <xf numFmtId="0" fontId="9" fillId="19" borderId="8" xfId="0" applyFont="1" applyFill="1" applyBorder="1"/>
    <xf numFmtId="0" fontId="0" fillId="12" borderId="4" xfId="0" applyFill="1" applyBorder="1"/>
    <xf numFmtId="166" fontId="0" fillId="16" borderId="4" xfId="0" applyNumberFormat="1" applyFill="1" applyBorder="1"/>
    <xf numFmtId="166" fontId="0" fillId="12" borderId="4" xfId="0" applyNumberFormat="1" applyFill="1" applyBorder="1"/>
    <xf numFmtId="0" fontId="0" fillId="12" borderId="29" xfId="0" applyFill="1" applyBorder="1"/>
    <xf numFmtId="0" fontId="9" fillId="0" borderId="5" xfId="0" applyFont="1" applyBorder="1"/>
    <xf numFmtId="168" fontId="23" fillId="10" borderId="10" xfId="3" applyNumberFormat="1" applyFont="1" applyFill="1" applyBorder="1"/>
    <xf numFmtId="168" fontId="23" fillId="10" borderId="11" xfId="3" applyNumberFormat="1" applyFont="1" applyFill="1" applyBorder="1"/>
    <xf numFmtId="168" fontId="23" fillId="9" borderId="0" xfId="3" applyNumberFormat="1" applyFont="1" applyFill="1" applyBorder="1"/>
    <xf numFmtId="168" fontId="23" fillId="9" borderId="4" xfId="3" applyNumberFormat="1" applyFont="1" applyFill="1" applyBorder="1"/>
    <xf numFmtId="0" fontId="35" fillId="13" borderId="0" xfId="0" applyFont="1" applyFill="1"/>
    <xf numFmtId="0" fontId="36" fillId="14" borderId="0" xfId="0" applyFont="1" applyFill="1" applyBorder="1" applyAlignment="1">
      <alignment horizontal="left"/>
    </xf>
    <xf numFmtId="0" fontId="31" fillId="18" borderId="21" xfId="0" applyFont="1" applyFill="1" applyBorder="1"/>
    <xf numFmtId="0" fontId="0" fillId="12" borderId="22" xfId="0" applyFill="1" applyBorder="1"/>
    <xf numFmtId="1" fontId="0" fillId="0" borderId="0" xfId="0" applyNumberFormat="1"/>
    <xf numFmtId="2" fontId="0" fillId="12" borderId="3" xfId="0" applyNumberFormat="1" applyFill="1" applyBorder="1" applyAlignment="1"/>
    <xf numFmtId="2" fontId="0" fillId="16" borderId="3" xfId="0" applyNumberFormat="1" applyFill="1" applyBorder="1" applyAlignment="1"/>
    <xf numFmtId="2" fontId="0" fillId="12" borderId="25" xfId="0" applyNumberFormat="1" applyFill="1" applyBorder="1" applyAlignment="1"/>
    <xf numFmtId="1" fontId="0" fillId="12" borderId="3" xfId="0" applyNumberFormat="1" applyFill="1" applyBorder="1" applyAlignment="1"/>
    <xf numFmtId="1" fontId="0" fillId="16" borderId="3" xfId="0" applyNumberFormat="1" applyFill="1" applyBorder="1" applyAlignment="1"/>
    <xf numFmtId="2" fontId="0" fillId="8" borderId="0" xfId="0" applyNumberFormat="1" applyFill="1"/>
    <xf numFmtId="2" fontId="0" fillId="7" borderId="0" xfId="0" applyNumberFormat="1" applyFill="1"/>
    <xf numFmtId="2" fontId="9" fillId="10" borderId="1" xfId="0" applyNumberFormat="1" applyFont="1" applyFill="1" applyBorder="1"/>
    <xf numFmtId="166" fontId="6" fillId="10" borderId="1" xfId="0" applyNumberFormat="1" applyFont="1" applyFill="1" applyBorder="1" applyAlignment="1">
      <alignment horizontal="right"/>
    </xf>
    <xf numFmtId="166" fontId="10" fillId="10" borderId="1" xfId="0" applyNumberFormat="1" applyFont="1" applyFill="1" applyBorder="1"/>
    <xf numFmtId="0" fontId="37" fillId="0" borderId="0" xfId="0" applyFont="1"/>
    <xf numFmtId="0" fontId="6" fillId="0" borderId="0" xfId="0" applyFont="1"/>
    <xf numFmtId="0" fontId="2" fillId="0" borderId="0" xfId="0" applyFont="1"/>
    <xf numFmtId="170" fontId="38" fillId="0" borderId="0" xfId="0" applyNumberFormat="1" applyFont="1"/>
    <xf numFmtId="0" fontId="0" fillId="0" borderId="0" xfId="0" applyAlignment="1">
      <alignment horizontal="right"/>
    </xf>
    <xf numFmtId="0" fontId="39" fillId="0" borderId="0" xfId="0" applyFont="1"/>
    <xf numFmtId="0" fontId="2" fillId="19" borderId="2" xfId="0" applyFont="1" applyFill="1" applyBorder="1"/>
    <xf numFmtId="0" fontId="2" fillId="19" borderId="8" xfId="0" applyFont="1" applyFill="1" applyBorder="1"/>
    <xf numFmtId="0" fontId="2" fillId="0" borderId="2" xfId="0" applyFont="1" applyBorder="1"/>
    <xf numFmtId="1" fontId="0" fillId="0" borderId="2" xfId="0" applyNumberFormat="1" applyBorder="1"/>
    <xf numFmtId="0" fontId="4" fillId="15" borderId="0" xfId="0" applyFont="1" applyFill="1" applyAlignment="1">
      <alignment horizontal="right"/>
    </xf>
    <xf numFmtId="2" fontId="0" fillId="0" borderId="0" xfId="3" applyNumberFormat="1" applyFont="1"/>
    <xf numFmtId="171" fontId="0" fillId="0" borderId="0" xfId="3" applyNumberFormat="1" applyFont="1"/>
    <xf numFmtId="0" fontId="4" fillId="0" borderId="0" xfId="0" applyFont="1" applyFill="1" applyAlignment="1">
      <alignment horizontal="left"/>
    </xf>
    <xf numFmtId="0" fontId="0" fillId="0" borderId="0" xfId="0" applyFill="1"/>
    <xf numFmtId="0" fontId="31" fillId="0" borderId="0" xfId="0" applyFont="1" applyFill="1" applyBorder="1" applyAlignment="1">
      <alignment horizontal="left"/>
    </xf>
    <xf numFmtId="0" fontId="2" fillId="0" borderId="5" xfId="0" applyFont="1" applyBorder="1" applyAlignment="1">
      <alignment horizontal="right"/>
    </xf>
    <xf numFmtId="0" fontId="0" fillId="0" borderId="4" xfId="0" applyBorder="1"/>
    <xf numFmtId="0" fontId="39" fillId="0" borderId="0" xfId="0" applyFont="1" applyAlignment="1">
      <alignment horizontal="right"/>
    </xf>
    <xf numFmtId="0" fontId="0" fillId="0" borderId="5" xfId="0" applyBorder="1" applyAlignment="1">
      <alignment horizontal="right"/>
    </xf>
    <xf numFmtId="166" fontId="0" fillId="0" borderId="0" xfId="0" applyNumberFormat="1" applyBorder="1"/>
    <xf numFmtId="166" fontId="0" fillId="0" borderId="4" xfId="0" applyNumberFormat="1" applyBorder="1"/>
    <xf numFmtId="10" fontId="0" fillId="0" borderId="0" xfId="0" applyNumberFormat="1"/>
    <xf numFmtId="166" fontId="0" fillId="0" borderId="8" xfId="0" applyNumberFormat="1" applyBorder="1"/>
    <xf numFmtId="0" fontId="2" fillId="0" borderId="31" xfId="0" applyFont="1" applyFill="1" applyBorder="1" applyAlignment="1">
      <alignment horizontal="right"/>
    </xf>
    <xf numFmtId="2" fontId="0" fillId="0" borderId="31" xfId="0" applyNumberFormat="1" applyBorder="1"/>
    <xf numFmtId="171" fontId="0" fillId="0" borderId="0" xfId="0" applyNumberFormat="1"/>
    <xf numFmtId="0" fontId="2" fillId="22" borderId="0" xfId="0" applyFont="1" applyFill="1" applyAlignment="1">
      <alignment horizontal="center" wrapText="1"/>
    </xf>
    <xf numFmtId="0" fontId="39" fillId="22" borderId="0" xfId="0" applyFont="1" applyFill="1"/>
    <xf numFmtId="0" fontId="39" fillId="22" borderId="0" xfId="0" applyFont="1" applyFill="1" applyAlignment="1">
      <alignment wrapText="1"/>
    </xf>
    <xf numFmtId="0" fontId="40" fillId="22" borderId="0" xfId="0" applyFont="1" applyFill="1"/>
    <xf numFmtId="0" fontId="2" fillId="22" borderId="0" xfId="0" applyFont="1" applyFill="1" applyAlignment="1">
      <alignment horizontal="right" wrapText="1"/>
    </xf>
    <xf numFmtId="0" fontId="0" fillId="22" borderId="0" xfId="0" applyFill="1" applyAlignment="1">
      <alignment horizontal="right" wrapText="1"/>
    </xf>
    <xf numFmtId="0" fontId="2" fillId="23" borderId="0" xfId="0" applyFont="1" applyFill="1" applyAlignment="1">
      <alignment horizontal="right" wrapText="1"/>
    </xf>
    <xf numFmtId="0" fontId="2" fillId="12" borderId="0" xfId="0" applyFont="1" applyFill="1" applyAlignment="1">
      <alignment horizontal="right" wrapText="1"/>
    </xf>
    <xf numFmtId="0" fontId="41" fillId="24" borderId="0" xfId="4">
      <alignment vertical="center"/>
      <protection locked="0"/>
    </xf>
    <xf numFmtId="0" fontId="1" fillId="0" borderId="0" xfId="5"/>
    <xf numFmtId="0" fontId="43" fillId="25" borderId="0" xfId="6" applyFont="1" applyFill="1" applyProtection="1"/>
    <xf numFmtId="0" fontId="43" fillId="25" borderId="0" xfId="6" applyFont="1" applyFill="1" applyAlignment="1" applyProtection="1">
      <alignment wrapText="1"/>
    </xf>
    <xf numFmtId="0" fontId="1" fillId="0" borderId="0" xfId="5" applyFont="1"/>
    <xf numFmtId="0" fontId="10" fillId="0" borderId="0" xfId="6" applyFont="1" applyFill="1" applyBorder="1" applyAlignment="1" applyProtection="1">
      <alignment horizontal="center" vertical="center" wrapText="1"/>
    </xf>
    <xf numFmtId="0" fontId="10" fillId="0" borderId="3" xfId="6" applyFont="1" applyFill="1" applyBorder="1" applyAlignment="1" applyProtection="1">
      <alignment horizontal="center" vertical="center" wrapText="1"/>
    </xf>
    <xf numFmtId="0" fontId="10" fillId="0" borderId="45" xfId="6" applyFont="1" applyFill="1" applyBorder="1" applyAlignment="1" applyProtection="1">
      <alignment horizontal="center" vertical="center" wrapText="1"/>
    </xf>
    <xf numFmtId="0" fontId="10" fillId="0" borderId="48" xfId="6" applyFont="1" applyFill="1" applyBorder="1" applyAlignment="1" applyProtection="1">
      <alignment horizontal="center" vertical="center" wrapText="1"/>
    </xf>
    <xf numFmtId="0" fontId="10" fillId="0" borderId="49" xfId="6" applyFont="1" applyFill="1" applyBorder="1" applyAlignment="1" applyProtection="1">
      <alignment horizontal="center" vertical="center" wrapText="1"/>
    </xf>
    <xf numFmtId="0" fontId="10" fillId="0" borderId="50" xfId="6" applyFont="1" applyFill="1" applyBorder="1" applyAlignment="1" applyProtection="1">
      <alignment horizontal="center" vertical="center" wrapText="1"/>
    </xf>
    <xf numFmtId="0" fontId="10" fillId="0" borderId="51" xfId="6" applyFont="1" applyFill="1" applyBorder="1" applyAlignment="1" applyProtection="1">
      <alignment horizontal="center" vertical="center" wrapText="1"/>
    </xf>
    <xf numFmtId="0" fontId="10" fillId="0" borderId="52" xfId="6" applyFont="1" applyFill="1" applyBorder="1" applyAlignment="1" applyProtection="1">
      <alignment horizontal="center" vertical="center" wrapText="1"/>
    </xf>
    <xf numFmtId="0" fontId="1" fillId="0" borderId="0" xfId="5" applyFont="1" applyAlignment="1">
      <alignment wrapText="1"/>
    </xf>
    <xf numFmtId="166" fontId="1" fillId="0" borderId="0" xfId="5" applyNumberFormat="1"/>
    <xf numFmtId="10" fontId="1" fillId="0" borderId="0" xfId="5" applyNumberFormat="1"/>
    <xf numFmtId="2" fontId="1" fillId="0" borderId="0" xfId="5" applyNumberFormat="1"/>
    <xf numFmtId="0" fontId="43" fillId="25" borderId="0" xfId="7" applyFill="1" applyProtection="1"/>
    <xf numFmtId="0" fontId="43" fillId="25" borderId="0" xfId="7" applyFill="1" applyAlignment="1" applyProtection="1">
      <alignment wrapText="1"/>
    </xf>
    <xf numFmtId="0" fontId="10" fillId="0" borderId="8" xfId="7" applyFont="1" applyFill="1" applyBorder="1" applyAlignment="1" applyProtection="1">
      <alignment horizontal="center" vertical="center" wrapText="1"/>
    </xf>
    <xf numFmtId="0" fontId="10" fillId="0" borderId="55" xfId="7" applyFont="1" applyFill="1" applyBorder="1" applyAlignment="1" applyProtection="1">
      <alignment horizontal="center" vertical="center" wrapText="1"/>
    </xf>
    <xf numFmtId="0" fontId="10" fillId="0" borderId="56" xfId="7" applyFont="1" applyFill="1" applyBorder="1" applyAlignment="1" applyProtection="1">
      <alignment horizontal="center" vertical="center" wrapText="1"/>
    </xf>
    <xf numFmtId="0" fontId="10" fillId="0" borderId="30" xfId="7" applyFont="1" applyFill="1" applyBorder="1" applyAlignment="1" applyProtection="1">
      <alignment horizontal="center" vertical="center" wrapText="1"/>
    </xf>
    <xf numFmtId="0" fontId="10" fillId="0" borderId="40" xfId="7" applyFont="1" applyFill="1" applyBorder="1" applyAlignment="1" applyProtection="1">
      <alignment horizontal="center" vertical="center" wrapText="1"/>
    </xf>
    <xf numFmtId="0" fontId="10" fillId="0" borderId="57" xfId="7" applyFont="1" applyFill="1" applyBorder="1" applyAlignment="1" applyProtection="1">
      <alignment horizontal="center" vertical="center" wrapText="1"/>
    </xf>
    <xf numFmtId="0" fontId="0" fillId="28" borderId="59" xfId="7" applyNumberFormat="1" applyFont="1" applyFill="1" applyBorder="1" applyAlignment="1" applyProtection="1">
      <alignment horizontal="left"/>
      <protection locked="0"/>
    </xf>
    <xf numFmtId="0" fontId="0" fillId="28" borderId="60" xfId="7" applyNumberFormat="1" applyFont="1" applyFill="1" applyBorder="1" applyAlignment="1" applyProtection="1">
      <alignment horizontal="left"/>
      <protection locked="0"/>
    </xf>
    <xf numFmtId="172" fontId="0" fillId="28" borderId="60" xfId="7" applyNumberFormat="1" applyFont="1" applyFill="1" applyBorder="1" applyAlignment="1" applyProtection="1">
      <protection locked="0"/>
    </xf>
    <xf numFmtId="0" fontId="0" fillId="28" borderId="61" xfId="7" applyNumberFormat="1" applyFont="1" applyFill="1" applyBorder="1" applyAlignment="1" applyProtection="1">
      <alignment horizontal="left"/>
      <protection locked="0"/>
    </xf>
    <xf numFmtId="173" fontId="0" fillId="28" borderId="62" xfId="7" applyNumberFormat="1" applyFont="1" applyFill="1" applyBorder="1" applyProtection="1">
      <protection locked="0"/>
    </xf>
    <xf numFmtId="173" fontId="0" fillId="28" borderId="60" xfId="8" applyNumberFormat="1" applyFont="1" applyFill="1" applyBorder="1" applyProtection="1">
      <protection locked="0"/>
    </xf>
    <xf numFmtId="173" fontId="0" fillId="28" borderId="61" xfId="8" applyNumberFormat="1" applyFont="1" applyFill="1" applyBorder="1" applyProtection="1">
      <protection locked="0"/>
    </xf>
    <xf numFmtId="10" fontId="0" fillId="28" borderId="62" xfId="9" applyNumberFormat="1" applyFont="1" applyFill="1" applyBorder="1" applyProtection="1">
      <protection locked="0"/>
    </xf>
    <xf numFmtId="0" fontId="0" fillId="28" borderId="61" xfId="7" applyNumberFormat="1" applyFont="1" applyFill="1" applyBorder="1" applyProtection="1">
      <protection locked="0"/>
    </xf>
    <xf numFmtId="0" fontId="0" fillId="28" borderId="63" xfId="7" applyNumberFormat="1" applyFont="1" applyFill="1" applyBorder="1" applyProtection="1">
      <protection locked="0"/>
    </xf>
    <xf numFmtId="0" fontId="0" fillId="28" borderId="64" xfId="7" applyNumberFormat="1" applyFont="1" applyFill="1" applyBorder="1" applyProtection="1">
      <protection locked="0"/>
    </xf>
    <xf numFmtId="172" fontId="0" fillId="28" borderId="64" xfId="7" applyNumberFormat="1" applyFont="1" applyFill="1" applyBorder="1" applyAlignment="1" applyProtection="1">
      <protection locked="0"/>
    </xf>
    <xf numFmtId="0" fontId="0" fillId="28" borderId="65" xfId="7" applyNumberFormat="1" applyFont="1" applyFill="1" applyBorder="1" applyProtection="1">
      <protection locked="0"/>
    </xf>
    <xf numFmtId="173" fontId="0" fillId="28" borderId="66" xfId="7" applyNumberFormat="1" applyFont="1" applyFill="1" applyBorder="1" applyProtection="1">
      <protection locked="0"/>
    </xf>
    <xf numFmtId="173" fontId="0" fillId="29" borderId="64" xfId="8" applyNumberFormat="1" applyFont="1" applyFill="1" applyBorder="1" applyProtection="1">
      <protection locked="0"/>
    </xf>
    <xf numFmtId="173" fontId="0" fillId="28" borderId="64" xfId="8" applyNumberFormat="1" applyFont="1" applyFill="1" applyBorder="1" applyProtection="1">
      <protection locked="0"/>
    </xf>
    <xf numFmtId="173" fontId="0" fillId="28" borderId="65" xfId="8" applyNumberFormat="1" applyFont="1" applyFill="1" applyBorder="1" applyProtection="1">
      <protection locked="0"/>
    </xf>
    <xf numFmtId="10" fontId="0" fillId="28" borderId="66" xfId="9" applyNumberFormat="1" applyFont="1" applyFill="1" applyBorder="1" applyProtection="1">
      <protection locked="0"/>
    </xf>
    <xf numFmtId="0" fontId="41" fillId="24" borderId="0" xfId="4" applyProtection="1">
      <alignment vertical="center"/>
      <protection locked="0"/>
    </xf>
    <xf numFmtId="174" fontId="0" fillId="28" borderId="66" xfId="7" applyNumberFormat="1" applyFont="1" applyFill="1" applyBorder="1" applyProtection="1">
      <protection locked="0"/>
    </xf>
    <xf numFmtId="174" fontId="0" fillId="28" borderId="64" xfId="8" applyNumberFormat="1" applyFont="1" applyFill="1" applyBorder="1" applyProtection="1">
      <protection locked="0"/>
    </xf>
    <xf numFmtId="174" fontId="0" fillId="28" borderId="65" xfId="8" applyNumberFormat="1" applyFont="1" applyFill="1" applyBorder="1" applyProtection="1">
      <protection locked="0"/>
    </xf>
    <xf numFmtId="10" fontId="0" fillId="28" borderId="66" xfId="8" applyNumberFormat="1" applyFont="1" applyFill="1" applyBorder="1" applyProtection="1">
      <protection locked="0"/>
    </xf>
    <xf numFmtId="174" fontId="0" fillId="28" borderId="64" xfId="7" applyNumberFormat="1" applyFont="1" applyFill="1" applyBorder="1" applyProtection="1">
      <protection locked="0"/>
    </xf>
    <xf numFmtId="0" fontId="6" fillId="25" borderId="0" xfId="7" applyFont="1" applyFill="1" applyAlignment="1" applyProtection="1">
      <alignment vertical="center"/>
    </xf>
    <xf numFmtId="0" fontId="10" fillId="0" borderId="3" xfId="7" applyFont="1" applyFill="1" applyBorder="1" applyAlignment="1" applyProtection="1">
      <alignment horizontal="center" vertical="center" wrapText="1"/>
    </xf>
    <xf numFmtId="0" fontId="10" fillId="0" borderId="5" xfId="7" applyFont="1" applyFill="1" applyBorder="1" applyAlignment="1" applyProtection="1">
      <alignment horizontal="center" vertical="center" wrapText="1"/>
    </xf>
    <xf numFmtId="0" fontId="10" fillId="0" borderId="45" xfId="7" applyFont="1" applyFill="1" applyBorder="1" applyAlignment="1" applyProtection="1">
      <alignment horizontal="center" vertical="center" wrapText="1"/>
    </xf>
    <xf numFmtId="0" fontId="10" fillId="0" borderId="31" xfId="7" applyFont="1" applyFill="1" applyBorder="1" applyAlignment="1" applyProtection="1">
      <alignment horizontal="center" vertical="center" wrapText="1"/>
    </xf>
    <xf numFmtId="0" fontId="44" fillId="0" borderId="0" xfId="5" applyFont="1" applyAlignment="1">
      <alignment horizontal="right"/>
    </xf>
    <xf numFmtId="0" fontId="43" fillId="25" borderId="0" xfId="7" applyFill="1" applyAlignment="1" applyProtection="1">
      <alignment vertical="center" wrapText="1"/>
    </xf>
    <xf numFmtId="0" fontId="43" fillId="28" borderId="60" xfId="7" applyNumberFormat="1" applyFill="1" applyBorder="1" applyAlignment="1" applyProtection="1">
      <alignment horizontal="left"/>
      <protection locked="0"/>
    </xf>
    <xf numFmtId="172" fontId="43" fillId="28" borderId="64" xfId="7" applyNumberFormat="1" applyFill="1" applyBorder="1" applyProtection="1">
      <protection locked="0"/>
    </xf>
    <xf numFmtId="175" fontId="43" fillId="28" borderId="59" xfId="7" applyNumberFormat="1" applyFill="1" applyBorder="1" applyProtection="1">
      <protection locked="0"/>
    </xf>
    <xf numFmtId="172" fontId="43" fillId="28" borderId="60" xfId="7" applyNumberFormat="1" applyFill="1" applyBorder="1" applyProtection="1">
      <protection locked="0"/>
    </xf>
    <xf numFmtId="172" fontId="43" fillId="28" borderId="68" xfId="7" applyNumberFormat="1" applyFill="1" applyBorder="1" applyProtection="1">
      <protection locked="0"/>
    </xf>
    <xf numFmtId="10" fontId="43" fillId="28" borderId="59" xfId="7" applyNumberFormat="1" applyFill="1" applyBorder="1" applyProtection="1">
      <protection locked="0"/>
    </xf>
    <xf numFmtId="0" fontId="43" fillId="28" borderId="61" xfId="7" applyNumberFormat="1" applyFill="1" applyBorder="1" applyProtection="1">
      <protection locked="0"/>
    </xf>
    <xf numFmtId="166" fontId="43" fillId="25" borderId="0" xfId="7" applyNumberFormat="1" applyFill="1" applyAlignment="1" applyProtection="1"/>
    <xf numFmtId="0" fontId="2" fillId="0" borderId="0" xfId="10"/>
    <xf numFmtId="0" fontId="43" fillId="28" borderId="63" xfId="7" applyNumberFormat="1" applyFill="1" applyBorder="1" applyAlignment="1" applyProtection="1">
      <alignment horizontal="left"/>
      <protection locked="0"/>
    </xf>
    <xf numFmtId="0" fontId="43" fillId="28" borderId="64" xfId="7" applyNumberFormat="1" applyFill="1" applyBorder="1" applyAlignment="1" applyProtection="1">
      <alignment horizontal="left"/>
      <protection locked="0"/>
    </xf>
    <xf numFmtId="0" fontId="0" fillId="28" borderId="64" xfId="7" applyNumberFormat="1" applyFont="1" applyFill="1" applyBorder="1" applyAlignment="1" applyProtection="1">
      <alignment horizontal="left"/>
      <protection locked="0"/>
    </xf>
    <xf numFmtId="175" fontId="43" fillId="28" borderId="63" xfId="7" applyNumberFormat="1" applyFill="1" applyBorder="1" applyProtection="1">
      <protection locked="0"/>
    </xf>
    <xf numFmtId="172" fontId="0" fillId="28" borderId="64" xfId="7" applyNumberFormat="1" applyFont="1" applyFill="1" applyBorder="1" applyProtection="1">
      <protection locked="0"/>
    </xf>
    <xf numFmtId="172" fontId="43" fillId="28" borderId="69" xfId="7" applyNumberFormat="1" applyFill="1" applyBorder="1" applyProtection="1">
      <protection locked="0"/>
    </xf>
    <xf numFmtId="10" fontId="43" fillId="28" borderId="63" xfId="7" applyNumberFormat="1" applyFill="1" applyBorder="1" applyProtection="1">
      <protection locked="0"/>
    </xf>
    <xf numFmtId="0" fontId="43" fillId="28" borderId="65" xfId="7" applyNumberFormat="1" applyFill="1" applyBorder="1" applyProtection="1">
      <protection locked="0"/>
    </xf>
    <xf numFmtId="0" fontId="43" fillId="28" borderId="63" xfId="7" applyNumberFormat="1" applyFill="1" applyBorder="1" applyProtection="1">
      <protection locked="0"/>
    </xf>
    <xf numFmtId="172" fontId="43" fillId="29" borderId="64" xfId="7" applyNumberFormat="1" applyFill="1" applyBorder="1" applyProtection="1">
      <protection locked="0"/>
    </xf>
    <xf numFmtId="176" fontId="43" fillId="28" borderId="64" xfId="7" applyNumberFormat="1" applyFill="1" applyBorder="1" applyProtection="1">
      <protection locked="0"/>
    </xf>
    <xf numFmtId="176" fontId="43" fillId="28" borderId="69" xfId="7" applyNumberFormat="1" applyFill="1" applyBorder="1" applyProtection="1">
      <protection locked="0"/>
    </xf>
    <xf numFmtId="177" fontId="43" fillId="28" borderId="64" xfId="7" applyNumberFormat="1" applyFill="1" applyBorder="1" applyProtection="1">
      <protection locked="0"/>
    </xf>
    <xf numFmtId="177" fontId="43" fillId="28" borderId="69" xfId="7" applyNumberFormat="1" applyFill="1" applyBorder="1" applyProtection="1">
      <protection locked="0"/>
    </xf>
    <xf numFmtId="178" fontId="43" fillId="28" borderId="63" xfId="7" applyNumberFormat="1" applyFill="1" applyBorder="1" applyProtection="1">
      <protection locked="0"/>
    </xf>
    <xf numFmtId="174" fontId="43" fillId="28" borderId="64" xfId="7" applyNumberFormat="1" applyFill="1" applyBorder="1" applyProtection="1">
      <protection locked="0"/>
    </xf>
    <xf numFmtId="174" fontId="43" fillId="28" borderId="69" xfId="7" applyNumberFormat="1" applyFill="1" applyBorder="1" applyProtection="1">
      <protection locked="0"/>
    </xf>
    <xf numFmtId="0" fontId="43" fillId="28" borderId="70" xfId="7" applyNumberFormat="1" applyFill="1" applyBorder="1" applyAlignment="1" applyProtection="1">
      <alignment horizontal="left"/>
      <protection locked="0"/>
    </xf>
    <xf numFmtId="0" fontId="43" fillId="28" borderId="71" xfId="7" applyNumberFormat="1" applyFill="1" applyBorder="1" applyAlignment="1" applyProtection="1">
      <alignment horizontal="left"/>
      <protection locked="0"/>
    </xf>
    <xf numFmtId="177" fontId="43" fillId="28" borderId="71" xfId="7" applyNumberFormat="1" applyFill="1" applyBorder="1" applyProtection="1">
      <protection locked="0"/>
    </xf>
    <xf numFmtId="177" fontId="43" fillId="28" borderId="72" xfId="7" applyNumberFormat="1" applyFill="1" applyBorder="1" applyProtection="1">
      <protection locked="0"/>
    </xf>
    <xf numFmtId="178" fontId="43" fillId="28" borderId="70" xfId="7" applyNumberFormat="1" applyFill="1" applyBorder="1" applyProtection="1">
      <protection locked="0"/>
    </xf>
    <xf numFmtId="174" fontId="43" fillId="28" borderId="71" xfId="7" applyNumberFormat="1" applyFill="1" applyBorder="1" applyProtection="1">
      <protection locked="0"/>
    </xf>
    <xf numFmtId="174" fontId="43" fillId="28" borderId="72" xfId="7" applyNumberFormat="1" applyFill="1" applyBorder="1" applyProtection="1">
      <protection locked="0"/>
    </xf>
    <xf numFmtId="0" fontId="43" fillId="28" borderId="70" xfId="7" applyNumberFormat="1" applyFill="1" applyBorder="1" applyProtection="1">
      <protection locked="0"/>
    </xf>
    <xf numFmtId="10" fontId="43" fillId="28" borderId="70" xfId="7" applyNumberFormat="1" applyFill="1" applyBorder="1" applyProtection="1">
      <protection locked="0"/>
    </xf>
    <xf numFmtId="0" fontId="43" fillId="28" borderId="73" xfId="7" applyNumberFormat="1" applyFill="1" applyBorder="1" applyProtection="1">
      <protection locked="0"/>
    </xf>
    <xf numFmtId="0" fontId="39" fillId="0" borderId="0" xfId="0" applyFont="1" applyAlignment="1">
      <alignment wrapText="1"/>
    </xf>
    <xf numFmtId="0" fontId="2" fillId="0" borderId="0" xfId="0" quotePrefix="1" applyFont="1"/>
    <xf numFmtId="0" fontId="2" fillId="0" borderId="2" xfId="0" applyFont="1" applyBorder="1" applyAlignment="1">
      <alignment horizontal="right"/>
    </xf>
    <xf numFmtId="0" fontId="0" fillId="0" borderId="31" xfId="0" applyBorder="1"/>
    <xf numFmtId="0" fontId="0" fillId="0" borderId="32" xfId="0" applyBorder="1"/>
    <xf numFmtId="0" fontId="0" fillId="0" borderId="0" xfId="0" applyFill="1" applyBorder="1"/>
    <xf numFmtId="0" fontId="0" fillId="0" borderId="4" xfId="0" applyFill="1" applyBorder="1"/>
    <xf numFmtId="0" fontId="0" fillId="0" borderId="6" xfId="0" applyBorder="1" applyAlignment="1">
      <alignment horizontal="right"/>
    </xf>
    <xf numFmtId="166" fontId="0" fillId="0" borderId="2" xfId="0" applyNumberFormat="1" applyBorder="1"/>
    <xf numFmtId="0" fontId="0" fillId="0" borderId="8" xfId="0" applyBorder="1"/>
    <xf numFmtId="0" fontId="2" fillId="0" borderId="0" xfId="0" applyFont="1" applyFill="1" applyBorder="1" applyAlignment="1">
      <alignment horizontal="right"/>
    </xf>
    <xf numFmtId="2" fontId="0" fillId="0" borderId="0" xfId="0" applyNumberFormat="1" applyBorder="1"/>
    <xf numFmtId="0" fontId="2" fillId="22" borderId="0" xfId="0" applyFont="1" applyFill="1"/>
    <xf numFmtId="0" fontId="2" fillId="22" borderId="0" xfId="0" applyFont="1" applyFill="1" applyAlignment="1">
      <alignment wrapText="1"/>
    </xf>
    <xf numFmtId="0" fontId="0" fillId="0" borderId="0" xfId="0" quotePrefix="1"/>
    <xf numFmtId="0" fontId="53" fillId="0" borderId="0" xfId="0" applyFont="1"/>
    <xf numFmtId="0" fontId="55" fillId="33" borderId="0" xfId="0" applyFont="1" applyFill="1"/>
    <xf numFmtId="0" fontId="56" fillId="33" borderId="0" xfId="0" applyFont="1" applyFill="1" applyAlignment="1">
      <alignment horizontal="right"/>
    </xf>
    <xf numFmtId="0" fontId="53" fillId="33" borderId="0" xfId="0" applyFont="1" applyFill="1" applyAlignment="1">
      <alignment horizontal="right"/>
    </xf>
    <xf numFmtId="171" fontId="53" fillId="33" borderId="0" xfId="0" applyNumberFormat="1" applyFont="1" applyFill="1"/>
    <xf numFmtId="0" fontId="53" fillId="33" borderId="0" xfId="0" applyFont="1" applyFill="1"/>
    <xf numFmtId="0" fontId="58" fillId="18" borderId="19" xfId="0" applyFont="1" applyFill="1" applyBorder="1"/>
    <xf numFmtId="0" fontId="58" fillId="18" borderId="20" xfId="0" applyFont="1" applyFill="1" applyBorder="1"/>
    <xf numFmtId="0" fontId="59" fillId="18" borderId="16" xfId="0" applyFont="1" applyFill="1" applyBorder="1"/>
    <xf numFmtId="0" fontId="53" fillId="12" borderId="17" xfId="0" applyFont="1" applyFill="1" applyBorder="1"/>
    <xf numFmtId="3" fontId="53" fillId="0" borderId="0" xfId="0" applyNumberFormat="1" applyFont="1"/>
    <xf numFmtId="0" fontId="53" fillId="16" borderId="17" xfId="0" applyFont="1" applyFill="1" applyBorder="1"/>
    <xf numFmtId="0" fontId="59" fillId="18" borderId="26" xfId="0" applyFont="1" applyFill="1" applyBorder="1"/>
    <xf numFmtId="0" fontId="53" fillId="16" borderId="28" xfId="0" applyFont="1" applyFill="1" applyBorder="1"/>
    <xf numFmtId="0" fontId="59" fillId="18" borderId="21" xfId="0" applyFont="1" applyFill="1" applyBorder="1"/>
    <xf numFmtId="0" fontId="53" fillId="12" borderId="22" xfId="0" applyFont="1" applyFill="1" applyBorder="1"/>
    <xf numFmtId="0" fontId="60" fillId="0" borderId="0" xfId="0" applyFont="1"/>
    <xf numFmtId="0" fontId="55" fillId="0" borderId="0" xfId="0" applyFont="1" applyAlignment="1">
      <alignment horizontal="right" wrapText="1"/>
    </xf>
    <xf numFmtId="0" fontId="55" fillId="0" borderId="0" xfId="0" applyFont="1" applyAlignment="1">
      <alignment wrapText="1"/>
    </xf>
    <xf numFmtId="0" fontId="57" fillId="0" borderId="0" xfId="0" applyFont="1" applyAlignment="1">
      <alignment horizontal="right" wrapText="1"/>
    </xf>
    <xf numFmtId="0" fontId="61" fillId="0" borderId="0" xfId="0" applyFont="1" applyAlignment="1">
      <alignment wrapText="1"/>
    </xf>
    <xf numFmtId="0" fontId="53" fillId="8" borderId="2" xfId="0" applyFont="1" applyFill="1" applyBorder="1" applyAlignment="1">
      <alignment horizontal="right" wrapText="1"/>
    </xf>
    <xf numFmtId="0" fontId="53" fillId="16" borderId="2" xfId="0" applyFont="1" applyFill="1" applyBorder="1" applyAlignment="1">
      <alignment horizontal="right" wrapText="1"/>
    </xf>
    <xf numFmtId="0" fontId="53" fillId="33" borderId="2" xfId="0" applyFont="1" applyFill="1" applyBorder="1" applyAlignment="1">
      <alignment horizontal="right" wrapText="1"/>
    </xf>
    <xf numFmtId="0" fontId="53" fillId="34" borderId="2" xfId="0" applyFont="1" applyFill="1" applyBorder="1" applyAlignment="1">
      <alignment horizontal="right" wrapText="1"/>
    </xf>
    <xf numFmtId="0" fontId="53" fillId="0" borderId="0" xfId="0" applyFont="1" applyAlignment="1">
      <alignment wrapText="1"/>
    </xf>
    <xf numFmtId="0" fontId="53" fillId="26" borderId="0" xfId="0" applyFont="1" applyFill="1"/>
    <xf numFmtId="0" fontId="62" fillId="26" borderId="0" xfId="0" applyFont="1" applyFill="1" applyAlignment="1">
      <alignment horizontal="left"/>
    </xf>
    <xf numFmtId="0" fontId="57" fillId="0" borderId="0" xfId="0" applyFont="1"/>
    <xf numFmtId="2" fontId="53" fillId="8" borderId="0" xfId="0" applyNumberFormat="1" applyFont="1" applyFill="1"/>
    <xf numFmtId="0" fontId="53" fillId="16" borderId="0" xfId="0" applyFont="1" applyFill="1"/>
    <xf numFmtId="181" fontId="53" fillId="33" borderId="0" xfId="0" applyNumberFormat="1" applyFont="1" applyFill="1"/>
    <xf numFmtId="171" fontId="53" fillId="34" borderId="0" xfId="0" applyNumberFormat="1" applyFont="1" applyFill="1"/>
    <xf numFmtId="171" fontId="53" fillId="0" borderId="0" xfId="0" applyNumberFormat="1" applyFont="1"/>
    <xf numFmtId="0" fontId="54" fillId="8" borderId="0" xfId="0" applyFont="1" applyFill="1"/>
    <xf numFmtId="0" fontId="53" fillId="8" borderId="0" xfId="0" applyFont="1" applyFill="1"/>
    <xf numFmtId="0" fontId="55" fillId="8" borderId="0" xfId="0" applyFont="1" applyFill="1" applyAlignment="1">
      <alignment horizontal="right"/>
    </xf>
    <xf numFmtId="0" fontId="55" fillId="8" borderId="0" xfId="0" applyFont="1" applyFill="1"/>
    <xf numFmtId="0" fontId="53" fillId="8" borderId="0" xfId="0" applyFont="1" applyFill="1" applyAlignment="1">
      <alignment horizontal="right"/>
    </xf>
    <xf numFmtId="2" fontId="53" fillId="8" borderId="13" xfId="0" applyNumberFormat="1" applyFont="1" applyFill="1" applyBorder="1"/>
    <xf numFmtId="0" fontId="55" fillId="8" borderId="0" xfId="0" applyFont="1" applyFill="1" applyAlignment="1">
      <alignment horizontal="left"/>
    </xf>
    <xf numFmtId="0" fontId="52" fillId="0" borderId="0" xfId="0" applyFont="1" applyBorder="1" applyAlignment="1"/>
    <xf numFmtId="0" fontId="53" fillId="0" borderId="0" xfId="0" applyFont="1" applyAlignment="1">
      <alignment horizontal="right"/>
    </xf>
    <xf numFmtId="0" fontId="53" fillId="0" borderId="0" xfId="0" applyFont="1" applyAlignment="1">
      <alignment horizontal="right" wrapText="1"/>
    </xf>
    <xf numFmtId="0" fontId="53" fillId="0" borderId="0" xfId="0" applyFont="1" applyFill="1" applyBorder="1" applyAlignment="1"/>
    <xf numFmtId="0" fontId="53" fillId="0" borderId="0" xfId="0" applyFont="1" applyFill="1" applyBorder="1"/>
    <xf numFmtId="171" fontId="0" fillId="28" borderId="66" xfId="7" applyNumberFormat="1" applyFont="1" applyFill="1" applyBorder="1" applyProtection="1">
      <protection locked="0"/>
    </xf>
    <xf numFmtId="171" fontId="0" fillId="28" borderId="64" xfId="8" applyNumberFormat="1" applyFont="1" applyFill="1" applyBorder="1" applyProtection="1">
      <protection locked="0"/>
    </xf>
    <xf numFmtId="171" fontId="0" fillId="28" borderId="65" xfId="8" applyNumberFormat="1" applyFont="1" applyFill="1" applyBorder="1" applyProtection="1">
      <protection locked="0"/>
    </xf>
    <xf numFmtId="171" fontId="0" fillId="28" borderId="66" xfId="9" applyNumberFormat="1" applyFont="1" applyFill="1" applyBorder="1" applyProtection="1">
      <protection locked="0"/>
    </xf>
    <xf numFmtId="171" fontId="43" fillId="29" borderId="64" xfId="7" applyNumberFormat="1" applyFill="1" applyBorder="1" applyProtection="1">
      <protection locked="0"/>
    </xf>
    <xf numFmtId="1" fontId="0" fillId="29" borderId="0" xfId="0" applyNumberFormat="1" applyFill="1"/>
    <xf numFmtId="0" fontId="0" fillId="29" borderId="0" xfId="0" applyFill="1"/>
    <xf numFmtId="2" fontId="0" fillId="29" borderId="0" xfId="0" applyNumberFormat="1" applyFill="1"/>
    <xf numFmtId="166" fontId="0" fillId="29" borderId="0" xfId="0" applyNumberFormat="1" applyFill="1"/>
    <xf numFmtId="0" fontId="2" fillId="29" borderId="0" xfId="0" applyFont="1" applyFill="1"/>
    <xf numFmtId="10" fontId="0" fillId="29" borderId="0" xfId="0" applyNumberFormat="1" applyFill="1"/>
    <xf numFmtId="0" fontId="53" fillId="0" borderId="0" xfId="0" applyFont="1" applyFill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31" xfId="0" applyFont="1" applyBorder="1" applyAlignment="1">
      <alignment horizontal="center"/>
    </xf>
    <xf numFmtId="0" fontId="39" fillId="0" borderId="32" xfId="0" applyFont="1" applyBorder="1" applyAlignment="1">
      <alignment horizontal="center"/>
    </xf>
    <xf numFmtId="0" fontId="10" fillId="0" borderId="33" xfId="6" applyFont="1" applyFill="1" applyBorder="1" applyAlignment="1" applyProtection="1">
      <alignment horizontal="center" vertical="center"/>
    </xf>
    <xf numFmtId="0" fontId="10" fillId="0" borderId="16" xfId="6" applyFont="1" applyFill="1" applyBorder="1" applyAlignment="1" applyProtection="1">
      <alignment horizontal="center" vertical="center"/>
    </xf>
    <xf numFmtId="0" fontId="10" fillId="0" borderId="47" xfId="6" applyFont="1" applyFill="1" applyBorder="1" applyAlignment="1" applyProtection="1">
      <alignment horizontal="center" vertical="center"/>
    </xf>
    <xf numFmtId="0" fontId="10" fillId="0" borderId="34" xfId="6" applyFont="1" applyFill="1" applyBorder="1" applyAlignment="1" applyProtection="1">
      <alignment horizontal="center" vertical="center" wrapText="1"/>
    </xf>
    <xf numFmtId="0" fontId="10" fillId="0" borderId="3" xfId="6" applyFont="1" applyFill="1" applyBorder="1" applyAlignment="1" applyProtection="1">
      <alignment horizontal="center" vertical="center" wrapText="1"/>
    </xf>
    <xf numFmtId="0" fontId="10" fillId="0" borderId="18" xfId="6" applyFont="1" applyFill="1" applyBorder="1" applyAlignment="1" applyProtection="1">
      <alignment horizontal="center" vertical="center" wrapText="1"/>
    </xf>
    <xf numFmtId="0" fontId="10" fillId="0" borderId="35" xfId="6" applyFont="1" applyFill="1" applyBorder="1" applyAlignment="1" applyProtection="1">
      <alignment horizontal="center" vertical="center" wrapText="1"/>
    </xf>
    <xf numFmtId="0" fontId="10" fillId="0" borderId="5" xfId="6" applyFont="1" applyFill="1" applyBorder="1" applyAlignment="1" applyProtection="1">
      <alignment horizontal="center" vertical="center" wrapText="1"/>
    </xf>
    <xf numFmtId="0" fontId="10" fillId="0" borderId="6" xfId="6" applyFont="1" applyFill="1" applyBorder="1" applyAlignment="1" applyProtection="1">
      <alignment horizontal="center" vertical="center" wrapText="1"/>
    </xf>
    <xf numFmtId="0" fontId="10" fillId="0" borderId="36" xfId="6" applyFont="1" applyFill="1" applyBorder="1" applyAlignment="1" applyProtection="1">
      <alignment horizontal="center" vertical="center" wrapText="1"/>
    </xf>
    <xf numFmtId="0" fontId="10" fillId="0" borderId="37" xfId="6" applyFont="1" applyFill="1" applyBorder="1" applyAlignment="1" applyProtection="1">
      <alignment horizontal="center" vertical="center" wrapText="1"/>
    </xf>
    <xf numFmtId="0" fontId="10" fillId="0" borderId="20" xfId="6" applyFont="1" applyFill="1" applyBorder="1" applyAlignment="1" applyProtection="1">
      <alignment horizontal="center" vertical="center" wrapText="1"/>
    </xf>
    <xf numFmtId="0" fontId="10" fillId="0" borderId="38" xfId="6" applyFont="1" applyFill="1" applyBorder="1" applyAlignment="1" applyProtection="1">
      <alignment horizontal="center" vertical="center" wrapText="1"/>
    </xf>
    <xf numFmtId="0" fontId="10" fillId="0" borderId="42" xfId="6" applyFont="1" applyFill="1" applyBorder="1" applyAlignment="1" applyProtection="1">
      <alignment horizontal="center" vertical="center" wrapText="1"/>
    </xf>
    <xf numFmtId="0" fontId="10" fillId="0" borderId="46" xfId="6" applyFont="1" applyFill="1" applyBorder="1" applyAlignment="1" applyProtection="1">
      <alignment horizontal="center" vertical="center" wrapText="1"/>
    </xf>
    <xf numFmtId="0" fontId="10" fillId="0" borderId="39" xfId="6" applyFont="1" applyFill="1" applyBorder="1" applyAlignment="1" applyProtection="1">
      <alignment horizontal="center" vertical="center" wrapText="1"/>
    </xf>
    <xf numFmtId="0" fontId="10" fillId="0" borderId="43" xfId="6" applyFont="1" applyFill="1" applyBorder="1" applyAlignment="1" applyProtection="1">
      <alignment horizontal="center" vertical="center" wrapText="1"/>
    </xf>
    <xf numFmtId="0" fontId="10" fillId="0" borderId="53" xfId="6" applyFont="1" applyFill="1" applyBorder="1" applyAlignment="1" applyProtection="1">
      <alignment horizontal="center" vertical="center" wrapText="1"/>
    </xf>
    <xf numFmtId="0" fontId="10" fillId="0" borderId="40" xfId="6" applyFont="1" applyFill="1" applyBorder="1" applyAlignment="1" applyProtection="1">
      <alignment horizontal="center" vertical="center" wrapText="1"/>
    </xf>
    <xf numFmtId="0" fontId="10" fillId="0" borderId="44" xfId="6" applyFont="1" applyFill="1" applyBorder="1" applyAlignment="1" applyProtection="1">
      <alignment horizontal="center" vertical="center" wrapText="1"/>
    </xf>
    <xf numFmtId="0" fontId="10" fillId="0" borderId="30" xfId="6" applyFont="1" applyFill="1" applyBorder="1" applyAlignment="1" applyProtection="1">
      <alignment horizontal="center" vertical="center" wrapText="1"/>
    </xf>
    <xf numFmtId="0" fontId="10" fillId="0" borderId="32" xfId="6" applyFont="1" applyFill="1" applyBorder="1" applyAlignment="1" applyProtection="1">
      <alignment horizontal="center" vertical="center" wrapText="1"/>
    </xf>
    <xf numFmtId="0" fontId="10" fillId="0" borderId="8" xfId="6" applyFont="1" applyFill="1" applyBorder="1" applyAlignment="1" applyProtection="1">
      <alignment horizontal="center" vertical="center" wrapText="1"/>
    </xf>
    <xf numFmtId="0" fontId="10" fillId="0" borderId="15" xfId="6" applyFont="1" applyFill="1" applyBorder="1" applyAlignment="1" applyProtection="1">
      <alignment horizontal="center" vertical="center" wrapText="1"/>
    </xf>
    <xf numFmtId="0" fontId="10" fillId="0" borderId="41" xfId="6" applyFont="1" applyFill="1" applyBorder="1" applyAlignment="1" applyProtection="1">
      <alignment horizontal="center" vertical="center" wrapText="1"/>
    </xf>
    <xf numFmtId="0" fontId="10" fillId="0" borderId="33" xfId="7" applyFont="1" applyFill="1" applyBorder="1" applyAlignment="1" applyProtection="1">
      <alignment horizontal="center" vertical="center" wrapText="1"/>
    </xf>
    <xf numFmtId="0" fontId="10" fillId="0" borderId="16" xfId="7" applyFont="1" applyFill="1" applyBorder="1" applyAlignment="1" applyProtection="1">
      <alignment horizontal="center" vertical="center" wrapText="1"/>
    </xf>
    <xf numFmtId="0" fontId="10" fillId="0" borderId="47" xfId="7" applyFont="1" applyFill="1" applyBorder="1" applyAlignment="1" applyProtection="1">
      <alignment horizontal="center" vertical="center" wrapText="1"/>
    </xf>
    <xf numFmtId="0" fontId="10" fillId="0" borderId="34" xfId="7" applyFont="1" applyFill="1" applyBorder="1" applyAlignment="1" applyProtection="1">
      <alignment horizontal="center" vertical="center" wrapText="1"/>
    </xf>
    <xf numFmtId="0" fontId="10" fillId="0" borderId="3" xfId="7" applyFont="1" applyFill="1" applyBorder="1" applyAlignment="1" applyProtection="1">
      <alignment horizontal="center" vertical="center" wrapText="1"/>
    </xf>
    <xf numFmtId="0" fontId="10" fillId="0" borderId="35" xfId="7" applyFont="1" applyFill="1" applyBorder="1" applyAlignment="1" applyProtection="1">
      <alignment horizontal="center" vertical="center" wrapText="1"/>
    </xf>
    <xf numFmtId="0" fontId="10" fillId="0" borderId="5" xfId="7" applyFont="1" applyFill="1" applyBorder="1" applyAlignment="1" applyProtection="1">
      <alignment horizontal="center" vertical="center" wrapText="1"/>
    </xf>
    <xf numFmtId="0" fontId="10" fillId="26" borderId="36" xfId="7" applyFont="1" applyFill="1" applyBorder="1" applyAlignment="1" applyProtection="1">
      <alignment horizontal="center" vertical="center" wrapText="1"/>
    </xf>
    <xf numFmtId="0" fontId="10" fillId="26" borderId="37" xfId="7" applyFont="1" applyFill="1" applyBorder="1" applyAlignment="1" applyProtection="1">
      <alignment horizontal="center" vertical="center" wrapText="1"/>
    </xf>
    <xf numFmtId="0" fontId="10" fillId="26" borderId="20" xfId="7" applyFont="1" applyFill="1" applyBorder="1" applyAlignment="1" applyProtection="1">
      <alignment horizontal="center" vertical="center" wrapText="1"/>
    </xf>
    <xf numFmtId="0" fontId="10" fillId="0" borderId="44" xfId="7" applyFont="1" applyFill="1" applyBorder="1" applyAlignment="1" applyProtection="1">
      <alignment horizontal="center" vertical="center" wrapText="1"/>
    </xf>
    <xf numFmtId="0" fontId="10" fillId="0" borderId="54" xfId="7" applyFont="1" applyFill="1" applyBorder="1" applyAlignment="1" applyProtection="1">
      <alignment horizontal="center" vertical="center" wrapText="1"/>
    </xf>
    <xf numFmtId="0" fontId="10" fillId="0" borderId="45" xfId="7" applyFont="1" applyFill="1" applyBorder="1" applyAlignment="1" applyProtection="1">
      <alignment horizontal="center" vertical="center" wrapText="1"/>
    </xf>
    <xf numFmtId="0" fontId="10" fillId="0" borderId="58" xfId="7" applyFont="1" applyFill="1" applyBorder="1" applyAlignment="1" applyProtection="1">
      <alignment horizontal="center" vertical="center" wrapText="1"/>
    </xf>
    <xf numFmtId="0" fontId="10" fillId="0" borderId="40" xfId="7" applyFont="1" applyFill="1" applyBorder="1" applyAlignment="1" applyProtection="1">
      <alignment horizontal="center" vertical="center" wrapText="1"/>
    </xf>
    <xf numFmtId="0" fontId="10" fillId="0" borderId="30" xfId="7" applyFont="1" applyFill="1" applyBorder="1" applyAlignment="1" applyProtection="1">
      <alignment horizontal="center" vertical="center" wrapText="1"/>
    </xf>
    <xf numFmtId="0" fontId="10" fillId="0" borderId="32" xfId="7" applyFont="1" applyFill="1" applyBorder="1" applyAlignment="1" applyProtection="1">
      <alignment horizontal="center" vertical="center" wrapText="1"/>
    </xf>
    <xf numFmtId="0" fontId="10" fillId="0" borderId="6" xfId="7" applyFont="1" applyFill="1" applyBorder="1" applyAlignment="1" applyProtection="1">
      <alignment horizontal="center" vertical="center" wrapText="1"/>
    </xf>
    <xf numFmtId="0" fontId="10" fillId="0" borderId="8" xfId="7" applyFont="1" applyFill="1" applyBorder="1" applyAlignment="1" applyProtection="1">
      <alignment horizontal="center" vertical="center" wrapText="1"/>
    </xf>
    <xf numFmtId="0" fontId="10" fillId="0" borderId="15" xfId="7" applyFont="1" applyFill="1" applyBorder="1" applyAlignment="1" applyProtection="1">
      <alignment horizontal="center" vertical="center" wrapText="1"/>
    </xf>
    <xf numFmtId="0" fontId="10" fillId="0" borderId="41" xfId="7" applyFont="1" applyFill="1" applyBorder="1" applyAlignment="1" applyProtection="1">
      <alignment horizontal="center" vertical="center" wrapText="1"/>
    </xf>
    <xf numFmtId="0" fontId="10" fillId="27" borderId="36" xfId="7" applyFont="1" applyFill="1" applyBorder="1" applyAlignment="1" applyProtection="1">
      <alignment horizontal="center" vertical="center" wrapText="1"/>
    </xf>
    <xf numFmtId="0" fontId="10" fillId="27" borderId="37" xfId="7" applyFont="1" applyFill="1" applyBorder="1" applyAlignment="1" applyProtection="1">
      <alignment horizontal="center" vertical="center" wrapText="1"/>
    </xf>
    <xf numFmtId="0" fontId="10" fillId="27" borderId="20" xfId="7" applyFont="1" applyFill="1" applyBorder="1" applyAlignment="1" applyProtection="1">
      <alignment horizontal="center" vertical="center" wrapText="1"/>
    </xf>
    <xf numFmtId="0" fontId="10" fillId="0" borderId="33" xfId="7" applyFont="1" applyFill="1" applyBorder="1" applyAlignment="1" applyProtection="1">
      <alignment horizontal="center" vertical="center"/>
    </xf>
    <xf numFmtId="0" fontId="10" fillId="0" borderId="16" xfId="7" applyFont="1" applyFill="1" applyBorder="1" applyAlignment="1" applyProtection="1">
      <alignment horizontal="center" vertical="center"/>
    </xf>
    <xf numFmtId="0" fontId="10" fillId="0" borderId="47" xfId="7" applyFont="1" applyFill="1" applyBorder="1" applyAlignment="1" applyProtection="1">
      <alignment horizontal="center" vertical="center"/>
    </xf>
    <xf numFmtId="0" fontId="10" fillId="0" borderId="67" xfId="7" applyFont="1" applyFill="1" applyBorder="1" applyAlignment="1" applyProtection="1">
      <alignment horizontal="center" vertical="center" wrapText="1"/>
    </xf>
    <xf numFmtId="0" fontId="10" fillId="0" borderId="2" xfId="7" applyFont="1" applyFill="1" applyBorder="1" applyAlignment="1" applyProtection="1">
      <alignment horizontal="center" vertical="center" wrapText="1"/>
    </xf>
    <xf numFmtId="0" fontId="10" fillId="0" borderId="13" xfId="7" applyFont="1" applyFill="1" applyBorder="1" applyAlignment="1" applyProtection="1">
      <alignment horizontal="center" vertical="center" wrapText="1"/>
    </xf>
    <xf numFmtId="0" fontId="10" fillId="22" borderId="0" xfId="0" applyFont="1" applyFill="1" applyAlignment="1">
      <alignment horizontal="center"/>
    </xf>
  </cellXfs>
  <cellStyles count="63">
    <cellStyle name=" 1" xfId="15"/>
    <cellStyle name=" 1 2" xfId="16"/>
    <cellStyle name=" 1 2 2" xfId="17"/>
    <cellStyle name=" 1 3" xfId="18"/>
    <cellStyle name=" 1 3 2" xfId="19"/>
    <cellStyle name=" 1 4" xfId="20"/>
    <cellStyle name="_3GIS model v2.77_Distribution Business_Retail Fin Perform " xfId="21"/>
    <cellStyle name="_3GIS model v2.77_Fleet Overhead Costs 2_Retail Fin Perform " xfId="22"/>
    <cellStyle name="_3GIS model v2.77_Fleet Overhead Costs_Retail Fin Perform " xfId="23"/>
    <cellStyle name="_3GIS model v2.77_Forecast 2_Retail Fin Perform " xfId="24"/>
    <cellStyle name="_3GIS model v2.77_Forecast_Retail Fin Perform " xfId="25"/>
    <cellStyle name="_3GIS model v2.77_Funding &amp; Cashflow_1_Retail Fin Perform " xfId="26"/>
    <cellStyle name="_3GIS model v2.77_Funding &amp; Cashflow_Retail Fin Perform " xfId="27"/>
    <cellStyle name="_3GIS model v2.77_Group P&amp;L_1_Retail Fin Perform " xfId="28"/>
    <cellStyle name="_3GIS model v2.77_Group P&amp;L_Retail Fin Perform " xfId="29"/>
    <cellStyle name="_3GIS model v2.77_Opening  Detailed BS_Retail Fin Perform " xfId="30"/>
    <cellStyle name="_3GIS model v2.77_OUTPUT DB_Retail Fin Perform " xfId="31"/>
    <cellStyle name="_3GIS model v2.77_OUTPUT EB_Retail Fin Perform " xfId="32"/>
    <cellStyle name="_3GIS model v2.77_Report_Retail Fin Perform " xfId="33"/>
    <cellStyle name="_3GIS model v2.77_Retail Fin Perform " xfId="34"/>
    <cellStyle name="_3GIS model v2.77_Sheet2 2_Retail Fin Perform " xfId="35"/>
    <cellStyle name="_3GIS model v2.77_Sheet2_Retail Fin Perform " xfId="36"/>
    <cellStyle name="Color of poooooo...." xfId="37"/>
    <cellStyle name="Comma 2" xfId="8"/>
    <cellStyle name="Comma 3" xfId="12"/>
    <cellStyle name="Good" xfId="1" builtinId="26"/>
    <cellStyle name="InputCell" xfId="38"/>
    <cellStyle name="Neutral 2" xfId="39"/>
    <cellStyle name="NonInputCell" xfId="40"/>
    <cellStyle name="Normal" xfId="0" builtinId="0"/>
    <cellStyle name="Normal 10" xfId="10"/>
    <cellStyle name="Normal 11" xfId="41"/>
    <cellStyle name="Normal 114" xfId="42"/>
    <cellStyle name="Normal 12" xfId="43"/>
    <cellStyle name="Normal 13" xfId="44"/>
    <cellStyle name="Normal 14" xfId="45"/>
    <cellStyle name="Normal 15" xfId="5"/>
    <cellStyle name="Normal 16" xfId="13"/>
    <cellStyle name="Normal 2" xfId="2"/>
    <cellStyle name="Normal 2 2" xfId="6"/>
    <cellStyle name="Normal 2 3" xfId="46"/>
    <cellStyle name="Normal 2 4" xfId="7"/>
    <cellStyle name="Normal 3" xfId="47"/>
    <cellStyle name="Normal 3 2" xfId="48"/>
    <cellStyle name="Normal 3 3" xfId="49"/>
    <cellStyle name="Normal 3 4" xfId="50"/>
    <cellStyle name="Normal 4" xfId="51"/>
    <cellStyle name="Normal 4 2" xfId="52"/>
    <cellStyle name="Normal 4 3" xfId="53"/>
    <cellStyle name="Normal 5" xfId="54"/>
    <cellStyle name="Normal 6" xfId="55"/>
    <cellStyle name="Normal 7" xfId="56"/>
    <cellStyle name="Normal 7 2" xfId="57"/>
    <cellStyle name="Normal 8" xfId="58"/>
    <cellStyle name="Normal 8 2" xfId="59"/>
    <cellStyle name="Normal 9" xfId="60"/>
    <cellStyle name="Percent" xfId="3" builtinId="5"/>
    <cellStyle name="Percent 2" xfId="9"/>
    <cellStyle name="Percent 3" xfId="11"/>
    <cellStyle name="Percent 4" xfId="14"/>
    <cellStyle name="RED_ERROR" xfId="61"/>
    <cellStyle name="TableLvl2" xfId="62"/>
    <cellStyle name="TableLvl3" xfId="4"/>
  </cellStyles>
  <dxfs count="12">
    <dxf>
      <font>
        <color theme="0" tint="-0.34998626667073579"/>
      </font>
    </dxf>
    <dxf>
      <font>
        <color theme="0" tint="-0.34998626667073579"/>
      </font>
    </dxf>
    <dxf>
      <fill>
        <patternFill>
          <bgColor theme="5" tint="0.39994506668294322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b/>
        <i val="0"/>
        <condense val="0"/>
        <extend val="0"/>
        <color indexed="17"/>
      </font>
      <border>
        <left style="thin">
          <color indexed="17"/>
        </left>
        <right style="thin">
          <color indexed="17"/>
        </right>
        <top style="thin">
          <color indexed="17"/>
        </top>
        <bottom style="thin">
          <color indexed="17"/>
        </bottom>
      </border>
    </dxf>
    <dxf>
      <font>
        <b/>
        <i val="0"/>
        <condense val="0"/>
        <extend val="0"/>
        <color indexed="53"/>
      </font>
      <border>
        <left style="thin">
          <color indexed="53"/>
        </left>
        <right style="thin">
          <color indexed="53"/>
        </right>
        <top style="thin">
          <color indexed="53"/>
        </top>
        <bottom style="thin">
          <color indexed="53"/>
        </bottom>
      </border>
    </dxf>
    <dxf>
      <font>
        <b/>
        <i val="0"/>
        <condense val="0"/>
        <extend val="0"/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/>
        <i val="0"/>
        <condense val="0"/>
        <extend val="0"/>
        <color indexed="17"/>
      </font>
      <border>
        <left style="thin">
          <color indexed="17"/>
        </left>
        <right style="thin">
          <color indexed="17"/>
        </right>
        <top style="thin">
          <color indexed="17"/>
        </top>
        <bottom style="thin">
          <color indexed="17"/>
        </bottom>
      </border>
    </dxf>
    <dxf>
      <font>
        <b/>
        <i val="0"/>
        <condense val="0"/>
        <extend val="0"/>
        <color indexed="53"/>
      </font>
      <border>
        <left style="thin">
          <color indexed="53"/>
        </left>
        <right style="thin">
          <color indexed="53"/>
        </right>
        <top style="thin">
          <color indexed="53"/>
        </top>
        <bottom style="thin">
          <color indexed="53"/>
        </bottom>
      </border>
    </dxf>
    <dxf>
      <font>
        <b/>
        <i val="0"/>
        <condense val="0"/>
        <extend val="0"/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</dxfs>
  <tableStyles count="0" defaultTableStyle="TableStyleMedium9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3" Type="http://schemas.openxmlformats.org/officeDocument/2006/relationships/chartsheet" Target="chartsheets/sheet1.xml"/><Relationship Id="rId21" Type="http://schemas.openxmlformats.org/officeDocument/2006/relationships/styles" Target="styles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calcChain" Target="calcChain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1970802919693E-2"/>
          <c:y val="7.1225269390105789E-2"/>
          <c:w val="0.89155370177267701"/>
          <c:h val="0.75783686631072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'Utilisation profile (Inst)'!$D$6</c:f>
              <c:strCache>
                <c:ptCount val="1"/>
                <c:pt idx="0">
                  <c:v>Sub-transmission lines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FFFF00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(Inst)'!$F$6:$FA$6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73.800000000000011</c:v>
                </c:pt>
                <c:pt idx="4">
                  <c:v>222.1</c:v>
                </c:pt>
                <c:pt idx="5">
                  <c:v>428.1</c:v>
                </c:pt>
                <c:pt idx="6">
                  <c:v>115.75</c:v>
                </c:pt>
                <c:pt idx="7">
                  <c:v>29.660477246198916</c:v>
                </c:pt>
                <c:pt idx="8">
                  <c:v>153</c:v>
                </c:pt>
                <c:pt idx="9">
                  <c:v>244.5</c:v>
                </c:pt>
                <c:pt idx="10">
                  <c:v>607.29999999999995</c:v>
                </c:pt>
                <c:pt idx="11">
                  <c:v>336.08838179695914</c:v>
                </c:pt>
                <c:pt idx="12">
                  <c:v>414</c:v>
                </c:pt>
                <c:pt idx="13">
                  <c:v>91.6</c:v>
                </c:pt>
                <c:pt idx="14">
                  <c:v>238.1</c:v>
                </c:pt>
                <c:pt idx="15">
                  <c:v>10.3</c:v>
                </c:pt>
                <c:pt idx="16">
                  <c:v>103.06047724619891</c:v>
                </c:pt>
                <c:pt idx="17">
                  <c:v>510.3</c:v>
                </c:pt>
                <c:pt idx="18">
                  <c:v>172.6</c:v>
                </c:pt>
                <c:pt idx="19">
                  <c:v>1143.6467843121898</c:v>
                </c:pt>
                <c:pt idx="20">
                  <c:v>278.87365149746597</c:v>
                </c:pt>
                <c:pt idx="21">
                  <c:v>405.6</c:v>
                </c:pt>
                <c:pt idx="22">
                  <c:v>313.60000000000002</c:v>
                </c:pt>
                <c:pt idx="23">
                  <c:v>729.09999999999991</c:v>
                </c:pt>
                <c:pt idx="24">
                  <c:v>537.79999999999995</c:v>
                </c:pt>
                <c:pt idx="25">
                  <c:v>469</c:v>
                </c:pt>
                <c:pt idx="26">
                  <c:v>490.7</c:v>
                </c:pt>
                <c:pt idx="27">
                  <c:v>321.60000000000002</c:v>
                </c:pt>
                <c:pt idx="28">
                  <c:v>656.1</c:v>
                </c:pt>
                <c:pt idx="29">
                  <c:v>239.7</c:v>
                </c:pt>
                <c:pt idx="30">
                  <c:v>565</c:v>
                </c:pt>
                <c:pt idx="31">
                  <c:v>636</c:v>
                </c:pt>
                <c:pt idx="32">
                  <c:v>115.86000000000001</c:v>
                </c:pt>
                <c:pt idx="33">
                  <c:v>88.2</c:v>
                </c:pt>
                <c:pt idx="34">
                  <c:v>358.07365149746596</c:v>
                </c:pt>
                <c:pt idx="35">
                  <c:v>802.47365149746588</c:v>
                </c:pt>
                <c:pt idx="36">
                  <c:v>309.96047724619893</c:v>
                </c:pt>
                <c:pt idx="37">
                  <c:v>154.1</c:v>
                </c:pt>
                <c:pt idx="38">
                  <c:v>277.10000000000002</c:v>
                </c:pt>
                <c:pt idx="39">
                  <c:v>164.6</c:v>
                </c:pt>
                <c:pt idx="40">
                  <c:v>169.76</c:v>
                </c:pt>
                <c:pt idx="41">
                  <c:v>265.64999999999998</c:v>
                </c:pt>
                <c:pt idx="42">
                  <c:v>114.2</c:v>
                </c:pt>
                <c:pt idx="43">
                  <c:v>372.2</c:v>
                </c:pt>
                <c:pt idx="44">
                  <c:v>351.7</c:v>
                </c:pt>
                <c:pt idx="45">
                  <c:v>528.5</c:v>
                </c:pt>
                <c:pt idx="46">
                  <c:v>147.5</c:v>
                </c:pt>
                <c:pt idx="47">
                  <c:v>46.9</c:v>
                </c:pt>
                <c:pt idx="48">
                  <c:v>127.54678431218984</c:v>
                </c:pt>
                <c:pt idx="49">
                  <c:v>365</c:v>
                </c:pt>
                <c:pt idx="50">
                  <c:v>215.8</c:v>
                </c:pt>
                <c:pt idx="51">
                  <c:v>49.5</c:v>
                </c:pt>
                <c:pt idx="52">
                  <c:v>387.05</c:v>
                </c:pt>
                <c:pt idx="53">
                  <c:v>355.85</c:v>
                </c:pt>
                <c:pt idx="54">
                  <c:v>159.70000000000002</c:v>
                </c:pt>
                <c:pt idx="55">
                  <c:v>300</c:v>
                </c:pt>
                <c:pt idx="56">
                  <c:v>152.5</c:v>
                </c:pt>
                <c:pt idx="57">
                  <c:v>209</c:v>
                </c:pt>
                <c:pt idx="58">
                  <c:v>116</c:v>
                </c:pt>
                <c:pt idx="59">
                  <c:v>127</c:v>
                </c:pt>
                <c:pt idx="60">
                  <c:v>37.700000000000003</c:v>
                </c:pt>
                <c:pt idx="61">
                  <c:v>196.87</c:v>
                </c:pt>
                <c:pt idx="62">
                  <c:v>191.2</c:v>
                </c:pt>
                <c:pt idx="63">
                  <c:v>50.5</c:v>
                </c:pt>
                <c:pt idx="64">
                  <c:v>542.4</c:v>
                </c:pt>
                <c:pt idx="65">
                  <c:v>49.1</c:v>
                </c:pt>
                <c:pt idx="66">
                  <c:v>40.1</c:v>
                </c:pt>
                <c:pt idx="67">
                  <c:v>50.7</c:v>
                </c:pt>
                <c:pt idx="68">
                  <c:v>167.2</c:v>
                </c:pt>
                <c:pt idx="69">
                  <c:v>19.899999999999999</c:v>
                </c:pt>
                <c:pt idx="70">
                  <c:v>0</c:v>
                </c:pt>
                <c:pt idx="71">
                  <c:v>145.9</c:v>
                </c:pt>
                <c:pt idx="72">
                  <c:v>0</c:v>
                </c:pt>
                <c:pt idx="73">
                  <c:v>0</c:v>
                </c:pt>
                <c:pt idx="74">
                  <c:v>196.1</c:v>
                </c:pt>
                <c:pt idx="75">
                  <c:v>11.3</c:v>
                </c:pt>
                <c:pt idx="76">
                  <c:v>0</c:v>
                </c:pt>
                <c:pt idx="77">
                  <c:v>108.10000000000001</c:v>
                </c:pt>
                <c:pt idx="78">
                  <c:v>10.3</c:v>
                </c:pt>
                <c:pt idx="79">
                  <c:v>10</c:v>
                </c:pt>
                <c:pt idx="80">
                  <c:v>0</c:v>
                </c:pt>
                <c:pt idx="81">
                  <c:v>0</c:v>
                </c:pt>
                <c:pt idx="82">
                  <c:v>20</c:v>
                </c:pt>
                <c:pt idx="83">
                  <c:v>0</c:v>
                </c:pt>
                <c:pt idx="84">
                  <c:v>5.0999999999999996</c:v>
                </c:pt>
                <c:pt idx="85">
                  <c:v>0</c:v>
                </c:pt>
                <c:pt idx="86">
                  <c:v>5.0999999999999996</c:v>
                </c:pt>
                <c:pt idx="87">
                  <c:v>0</c:v>
                </c:pt>
                <c:pt idx="88">
                  <c:v>0</c:v>
                </c:pt>
                <c:pt idx="89">
                  <c:v>13.2</c:v>
                </c:pt>
                <c:pt idx="90">
                  <c:v>47.800000000000004</c:v>
                </c:pt>
                <c:pt idx="91">
                  <c:v>0</c:v>
                </c:pt>
                <c:pt idx="92">
                  <c:v>0</c:v>
                </c:pt>
                <c:pt idx="93">
                  <c:v>5.0999999999999996</c:v>
                </c:pt>
                <c:pt idx="94">
                  <c:v>0</c:v>
                </c:pt>
                <c:pt idx="95">
                  <c:v>6.2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3.9</c:v>
                </c:pt>
                <c:pt idx="100">
                  <c:v>5.0999999999999996</c:v>
                </c:pt>
                <c:pt idx="101">
                  <c:v>0</c:v>
                </c:pt>
                <c:pt idx="102">
                  <c:v>6.2</c:v>
                </c:pt>
                <c:pt idx="103">
                  <c:v>7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5.0999999999999996</c:v>
                </c:pt>
                <c:pt idx="111">
                  <c:v>7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6.5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5.0999999999999996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4.2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3"/>
          <c:order val="1"/>
          <c:tx>
            <c:strRef>
              <c:f>'Utilisation profile (Inst)'!$D$7</c:f>
              <c:strCache>
                <c:ptCount val="1"/>
                <c:pt idx="0">
                  <c:v>Sub-transmission substations</c:v>
                </c:pt>
              </c:strCache>
            </c:strRef>
          </c:tx>
          <c:spPr>
            <a:solidFill>
              <a:srgbClr val="00FFFF"/>
            </a:solidFill>
            <a:ln w="3175">
              <a:solidFill>
                <a:srgbClr val="00FFFF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(Inst)'!$F$7:$FA$7</c:f>
              <c:numCache>
                <c:formatCode>General</c:formatCode>
                <c:ptCount val="152"/>
                <c:pt idx="0">
                  <c:v>14.8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17.8</c:v>
                </c:pt>
                <c:pt idx="12">
                  <c:v>0</c:v>
                </c:pt>
                <c:pt idx="13">
                  <c:v>0</c:v>
                </c:pt>
                <c:pt idx="14">
                  <c:v>82.7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13.5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10.6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47.5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23.75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31.4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30.1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12.32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4"/>
          <c:order val="2"/>
          <c:tx>
            <c:strRef>
              <c:f>'Utilisation profile (Inst)'!$D$8</c:f>
              <c:strCache>
                <c:ptCount val="1"/>
                <c:pt idx="0">
                  <c:v>Zone substations</c:v>
                </c:pt>
              </c:strCache>
            </c:strRef>
          </c:tx>
          <c:spPr>
            <a:solidFill>
              <a:srgbClr val="660066"/>
            </a:solidFill>
            <a:ln w="3175">
              <a:solidFill>
                <a:srgbClr val="800080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(Inst)'!$F$8:$FA$8</c:f>
              <c:numCache>
                <c:formatCode>General</c:formatCode>
                <c:ptCount val="152"/>
                <c:pt idx="0">
                  <c:v>2.0250000000000004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0</c:v>
                </c:pt>
                <c:pt idx="5">
                  <c:v>1.95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7.8</c:v>
                </c:pt>
                <c:pt idx="11">
                  <c:v>22.8</c:v>
                </c:pt>
                <c:pt idx="12">
                  <c:v>0</c:v>
                </c:pt>
                <c:pt idx="13">
                  <c:v>72.2</c:v>
                </c:pt>
                <c:pt idx="14">
                  <c:v>30.599999999999998</c:v>
                </c:pt>
                <c:pt idx="15">
                  <c:v>0.65</c:v>
                </c:pt>
                <c:pt idx="16">
                  <c:v>4</c:v>
                </c:pt>
                <c:pt idx="17">
                  <c:v>3.25</c:v>
                </c:pt>
                <c:pt idx="18">
                  <c:v>0</c:v>
                </c:pt>
                <c:pt idx="19">
                  <c:v>0</c:v>
                </c:pt>
                <c:pt idx="20">
                  <c:v>88.300000000000011</c:v>
                </c:pt>
                <c:pt idx="21">
                  <c:v>21.9</c:v>
                </c:pt>
                <c:pt idx="22">
                  <c:v>2.7</c:v>
                </c:pt>
                <c:pt idx="23">
                  <c:v>86.300000000000011</c:v>
                </c:pt>
                <c:pt idx="24">
                  <c:v>0.40950000000000003</c:v>
                </c:pt>
                <c:pt idx="25">
                  <c:v>72.800000000000011</c:v>
                </c:pt>
                <c:pt idx="26">
                  <c:v>65.739999999999995</c:v>
                </c:pt>
                <c:pt idx="27">
                  <c:v>12.8</c:v>
                </c:pt>
                <c:pt idx="28">
                  <c:v>13.2</c:v>
                </c:pt>
                <c:pt idx="29">
                  <c:v>8.9</c:v>
                </c:pt>
                <c:pt idx="30">
                  <c:v>0</c:v>
                </c:pt>
                <c:pt idx="31">
                  <c:v>187.35000000000002</c:v>
                </c:pt>
                <c:pt idx="32">
                  <c:v>76</c:v>
                </c:pt>
                <c:pt idx="33">
                  <c:v>37.599999999999994</c:v>
                </c:pt>
                <c:pt idx="34">
                  <c:v>30.3</c:v>
                </c:pt>
                <c:pt idx="35">
                  <c:v>2.85</c:v>
                </c:pt>
                <c:pt idx="36">
                  <c:v>61.999999999999993</c:v>
                </c:pt>
                <c:pt idx="37">
                  <c:v>121.97500000000001</c:v>
                </c:pt>
                <c:pt idx="38">
                  <c:v>94.160000000000025</c:v>
                </c:pt>
                <c:pt idx="39">
                  <c:v>113.30000000000001</c:v>
                </c:pt>
                <c:pt idx="40">
                  <c:v>155.05000000000001</c:v>
                </c:pt>
                <c:pt idx="41">
                  <c:v>91.225577358490554</c:v>
                </c:pt>
                <c:pt idx="42">
                  <c:v>57.400000000000006</c:v>
                </c:pt>
                <c:pt idx="43">
                  <c:v>0</c:v>
                </c:pt>
                <c:pt idx="44">
                  <c:v>34.410000000000004</c:v>
                </c:pt>
                <c:pt idx="45">
                  <c:v>37.5</c:v>
                </c:pt>
                <c:pt idx="46">
                  <c:v>38.949999999999996</c:v>
                </c:pt>
                <c:pt idx="47">
                  <c:v>68.400000000000006</c:v>
                </c:pt>
                <c:pt idx="48">
                  <c:v>41.650000000000006</c:v>
                </c:pt>
                <c:pt idx="49">
                  <c:v>16.7</c:v>
                </c:pt>
                <c:pt idx="50">
                  <c:v>274.5</c:v>
                </c:pt>
                <c:pt idx="51">
                  <c:v>167.36499999999995</c:v>
                </c:pt>
                <c:pt idx="52">
                  <c:v>178.4</c:v>
                </c:pt>
                <c:pt idx="53">
                  <c:v>192.29999999999998</c:v>
                </c:pt>
                <c:pt idx="54">
                  <c:v>105.13</c:v>
                </c:pt>
                <c:pt idx="55">
                  <c:v>260.14999999999998</c:v>
                </c:pt>
                <c:pt idx="56">
                  <c:v>268.96020869565217</c:v>
                </c:pt>
                <c:pt idx="57">
                  <c:v>5.4</c:v>
                </c:pt>
                <c:pt idx="58">
                  <c:v>64.599999999999994</c:v>
                </c:pt>
                <c:pt idx="59">
                  <c:v>114.4</c:v>
                </c:pt>
                <c:pt idx="60">
                  <c:v>172.6</c:v>
                </c:pt>
                <c:pt idx="61">
                  <c:v>275.09999999999997</c:v>
                </c:pt>
                <c:pt idx="62">
                  <c:v>132.51</c:v>
                </c:pt>
                <c:pt idx="63">
                  <c:v>148</c:v>
                </c:pt>
                <c:pt idx="64">
                  <c:v>98.18</c:v>
                </c:pt>
                <c:pt idx="65">
                  <c:v>78.75</c:v>
                </c:pt>
                <c:pt idx="66">
                  <c:v>149.80000000000001</c:v>
                </c:pt>
                <c:pt idx="67">
                  <c:v>1.3</c:v>
                </c:pt>
                <c:pt idx="68">
                  <c:v>184.76</c:v>
                </c:pt>
                <c:pt idx="69">
                  <c:v>112.85</c:v>
                </c:pt>
                <c:pt idx="70">
                  <c:v>146.15</c:v>
                </c:pt>
                <c:pt idx="71">
                  <c:v>14.3</c:v>
                </c:pt>
                <c:pt idx="72">
                  <c:v>135.85</c:v>
                </c:pt>
                <c:pt idx="73">
                  <c:v>54.900000000000006</c:v>
                </c:pt>
                <c:pt idx="74">
                  <c:v>60.6</c:v>
                </c:pt>
                <c:pt idx="75">
                  <c:v>157.4</c:v>
                </c:pt>
                <c:pt idx="76">
                  <c:v>0</c:v>
                </c:pt>
                <c:pt idx="77">
                  <c:v>22.36</c:v>
                </c:pt>
                <c:pt idx="78">
                  <c:v>13.25</c:v>
                </c:pt>
                <c:pt idx="79">
                  <c:v>53.95</c:v>
                </c:pt>
                <c:pt idx="80">
                  <c:v>0</c:v>
                </c:pt>
                <c:pt idx="81">
                  <c:v>0.62</c:v>
                </c:pt>
                <c:pt idx="82">
                  <c:v>3.9</c:v>
                </c:pt>
                <c:pt idx="83">
                  <c:v>2.4</c:v>
                </c:pt>
                <c:pt idx="84">
                  <c:v>0</c:v>
                </c:pt>
                <c:pt idx="85">
                  <c:v>10.4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3.9000000000000004</c:v>
                </c:pt>
                <c:pt idx="93">
                  <c:v>0</c:v>
                </c:pt>
                <c:pt idx="94">
                  <c:v>0</c:v>
                </c:pt>
                <c:pt idx="95">
                  <c:v>3.9</c:v>
                </c:pt>
                <c:pt idx="96">
                  <c:v>0</c:v>
                </c:pt>
                <c:pt idx="97">
                  <c:v>3</c:v>
                </c:pt>
                <c:pt idx="98">
                  <c:v>0</c:v>
                </c:pt>
                <c:pt idx="99">
                  <c:v>0</c:v>
                </c:pt>
                <c:pt idx="100">
                  <c:v>1.5</c:v>
                </c:pt>
                <c:pt idx="101">
                  <c:v>0</c:v>
                </c:pt>
                <c:pt idx="102">
                  <c:v>0</c:v>
                </c:pt>
                <c:pt idx="103">
                  <c:v>0.58499999999999996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1.3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0.39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5"/>
          <c:order val="3"/>
          <c:tx>
            <c:strRef>
              <c:f>'Utilisation profile (Inst)'!$D$9</c:f>
              <c:strCache>
                <c:ptCount val="1"/>
                <c:pt idx="0">
                  <c:v>Distribution feeders - CBD</c:v>
                </c:pt>
              </c:strCache>
            </c:strRef>
          </c:tx>
          <c:spPr>
            <a:solidFill>
              <a:srgbClr val="FF8080"/>
            </a:solidFill>
            <a:ln w="3175">
              <a:solidFill>
                <a:srgbClr val="800000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(Inst)'!$F$9:$FA$9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3.2389350101538001</c:v>
                </c:pt>
                <c:pt idx="5">
                  <c:v>0</c:v>
                </c:pt>
                <c:pt idx="6">
                  <c:v>0</c:v>
                </c:pt>
                <c:pt idx="7">
                  <c:v>9.1452282639636699</c:v>
                </c:pt>
                <c:pt idx="8">
                  <c:v>0</c:v>
                </c:pt>
                <c:pt idx="9">
                  <c:v>8.2878631142170764</c:v>
                </c:pt>
                <c:pt idx="10">
                  <c:v>7.144709581221619</c:v>
                </c:pt>
                <c:pt idx="11">
                  <c:v>7.144709581221619</c:v>
                </c:pt>
                <c:pt idx="12">
                  <c:v>6.1920816370587364</c:v>
                </c:pt>
                <c:pt idx="13">
                  <c:v>7.2399723756379064</c:v>
                </c:pt>
                <c:pt idx="14">
                  <c:v>20.290975210669394</c:v>
                </c:pt>
                <c:pt idx="15">
                  <c:v>7.811549142135636</c:v>
                </c:pt>
                <c:pt idx="16">
                  <c:v>5.334716487312142</c:v>
                </c:pt>
                <c:pt idx="17">
                  <c:v>0</c:v>
                </c:pt>
                <c:pt idx="18">
                  <c:v>13.241528423864064</c:v>
                </c:pt>
                <c:pt idx="19">
                  <c:v>0</c:v>
                </c:pt>
                <c:pt idx="20">
                  <c:v>4.6678769263981241</c:v>
                </c:pt>
                <c:pt idx="21">
                  <c:v>12.47942606853376</c:v>
                </c:pt>
                <c:pt idx="22">
                  <c:v>8.478388703049653</c:v>
                </c:pt>
                <c:pt idx="23">
                  <c:v>21.338865949248568</c:v>
                </c:pt>
                <c:pt idx="24">
                  <c:v>7.2399723756379064</c:v>
                </c:pt>
                <c:pt idx="25">
                  <c:v>21.815179921330007</c:v>
                </c:pt>
                <c:pt idx="26">
                  <c:v>22.291493893411449</c:v>
                </c:pt>
                <c:pt idx="27">
                  <c:v>6.2873444314750246</c:v>
                </c:pt>
                <c:pt idx="28">
                  <c:v>0</c:v>
                </c:pt>
                <c:pt idx="29">
                  <c:v>13.717842395945508</c:v>
                </c:pt>
                <c:pt idx="30">
                  <c:v>0</c:v>
                </c:pt>
                <c:pt idx="31">
                  <c:v>8.7641770862985187</c:v>
                </c:pt>
                <c:pt idx="32">
                  <c:v>4.572614131981835</c:v>
                </c:pt>
                <c:pt idx="33">
                  <c:v>9.4310166472125374</c:v>
                </c:pt>
                <c:pt idx="34">
                  <c:v>14.765733134524677</c:v>
                </c:pt>
                <c:pt idx="35">
                  <c:v>5.5252420761447185</c:v>
                </c:pt>
                <c:pt idx="36">
                  <c:v>15.432572695438695</c:v>
                </c:pt>
                <c:pt idx="37">
                  <c:v>3.905774571067818</c:v>
                </c:pt>
                <c:pt idx="38">
                  <c:v>20.862551977167126</c:v>
                </c:pt>
                <c:pt idx="39">
                  <c:v>5.1441908984795655</c:v>
                </c:pt>
                <c:pt idx="40">
                  <c:v>3.7152489822352415</c:v>
                </c:pt>
                <c:pt idx="41">
                  <c:v>16.194675050769003</c:v>
                </c:pt>
                <c:pt idx="42">
                  <c:v>8.3831259086333656</c:v>
                </c:pt>
                <c:pt idx="43">
                  <c:v>3.5247233934026654</c:v>
                </c:pt>
                <c:pt idx="44">
                  <c:v>20.290975210669398</c:v>
                </c:pt>
                <c:pt idx="45">
                  <c:v>9.5262794416288248</c:v>
                </c:pt>
                <c:pt idx="46">
                  <c:v>0</c:v>
                </c:pt>
                <c:pt idx="47">
                  <c:v>4.7631397208144124</c:v>
                </c:pt>
                <c:pt idx="48">
                  <c:v>13.146265629447779</c:v>
                </c:pt>
                <c:pt idx="49">
                  <c:v>5.2394536928958537</c:v>
                </c:pt>
                <c:pt idx="50">
                  <c:v>5.1441908984795655</c:v>
                </c:pt>
                <c:pt idx="51">
                  <c:v>8.3831259086333656</c:v>
                </c:pt>
                <c:pt idx="52">
                  <c:v>3.3341978045700884</c:v>
                </c:pt>
                <c:pt idx="53">
                  <c:v>16.004149461936425</c:v>
                </c:pt>
                <c:pt idx="54">
                  <c:v>0</c:v>
                </c:pt>
                <c:pt idx="55">
                  <c:v>9.5262794416288248</c:v>
                </c:pt>
                <c:pt idx="56">
                  <c:v>10.669432974624284</c:v>
                </c:pt>
                <c:pt idx="57">
                  <c:v>7.5257607588867721</c:v>
                </c:pt>
                <c:pt idx="58">
                  <c:v>11.907849302036031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8.478388703049653</c:v>
                </c:pt>
                <c:pt idx="63">
                  <c:v>8.3831259086333656</c:v>
                </c:pt>
                <c:pt idx="64">
                  <c:v>5.715767664977295</c:v>
                </c:pt>
                <c:pt idx="65">
                  <c:v>0</c:v>
                </c:pt>
                <c:pt idx="66">
                  <c:v>2.7626210380723593</c:v>
                </c:pt>
                <c:pt idx="67">
                  <c:v>0</c:v>
                </c:pt>
                <c:pt idx="68">
                  <c:v>9.3357538527962483</c:v>
                </c:pt>
                <c:pt idx="69">
                  <c:v>7.4304979644704829</c:v>
                </c:pt>
                <c:pt idx="70">
                  <c:v>4.8584025152307007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3.7152489822352415</c:v>
                </c:pt>
                <c:pt idx="76">
                  <c:v>0</c:v>
                </c:pt>
                <c:pt idx="77">
                  <c:v>5.334716487312142</c:v>
                </c:pt>
                <c:pt idx="78">
                  <c:v>3.1436722157375123</c:v>
                </c:pt>
                <c:pt idx="79">
                  <c:v>4.9536653096469889</c:v>
                </c:pt>
                <c:pt idx="80">
                  <c:v>0</c:v>
                </c:pt>
                <c:pt idx="81">
                  <c:v>3.6199861878189532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0"/>
          <c:order val="4"/>
          <c:tx>
            <c:strRef>
              <c:f>'Utilisation profile (Inst)'!$D$10</c:f>
              <c:strCache>
                <c:ptCount val="1"/>
                <c:pt idx="0">
                  <c:v>Distribution feeders - Urban</c:v>
                </c:pt>
              </c:strCache>
            </c:strRef>
          </c:tx>
          <c:invertIfNegative val="0"/>
          <c:val>
            <c:numRef>
              <c:f>'Utilisation profile (Inst)'!$F$10:$FA$10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</c:v>
                </c:pt>
                <c:pt idx="4">
                  <c:v>11.241009741122014</c:v>
                </c:pt>
                <c:pt idx="5">
                  <c:v>15.927939226403396</c:v>
                </c:pt>
                <c:pt idx="6">
                  <c:v>7.6210235533030604</c:v>
                </c:pt>
                <c:pt idx="7">
                  <c:v>0</c:v>
                </c:pt>
                <c:pt idx="8">
                  <c:v>9.1452282639636717</c:v>
                </c:pt>
                <c:pt idx="9">
                  <c:v>0</c:v>
                </c:pt>
                <c:pt idx="10">
                  <c:v>27.81673596955617</c:v>
                </c:pt>
                <c:pt idx="11">
                  <c:v>30.007780241130796</c:v>
                </c:pt>
                <c:pt idx="12">
                  <c:v>16.480463434017864</c:v>
                </c:pt>
                <c:pt idx="13">
                  <c:v>19.624135649755381</c:v>
                </c:pt>
                <c:pt idx="14">
                  <c:v>7.8981516825140794</c:v>
                </c:pt>
                <c:pt idx="15">
                  <c:v>26.630281166371489</c:v>
                </c:pt>
                <c:pt idx="16">
                  <c:v>7.2399723756379073</c:v>
                </c:pt>
                <c:pt idx="17">
                  <c:v>43.439834253827442</c:v>
                </c:pt>
                <c:pt idx="18">
                  <c:v>28.483575530470187</c:v>
                </c:pt>
                <c:pt idx="19">
                  <c:v>35.437759522859231</c:v>
                </c:pt>
                <c:pt idx="20">
                  <c:v>24.558748400519111</c:v>
                </c:pt>
                <c:pt idx="21">
                  <c:v>20.576763593918262</c:v>
                </c:pt>
                <c:pt idx="22">
                  <c:v>42.010892337583122</c:v>
                </c:pt>
                <c:pt idx="23">
                  <c:v>67.738775033211226</c:v>
                </c:pt>
                <c:pt idx="24">
                  <c:v>13.336791218280354</c:v>
                </c:pt>
                <c:pt idx="25">
                  <c:v>71.878376463300839</c:v>
                </c:pt>
                <c:pt idx="26">
                  <c:v>38.562379179713488</c:v>
                </c:pt>
                <c:pt idx="27">
                  <c:v>49.346127507637313</c:v>
                </c:pt>
                <c:pt idx="28">
                  <c:v>35.437759522859231</c:v>
                </c:pt>
                <c:pt idx="29">
                  <c:v>85.545989385826843</c:v>
                </c:pt>
                <c:pt idx="30">
                  <c:v>20.576763593918262</c:v>
                </c:pt>
                <c:pt idx="31">
                  <c:v>36.199861878189537</c:v>
                </c:pt>
                <c:pt idx="32">
                  <c:v>45.535615730985782</c:v>
                </c:pt>
                <c:pt idx="33">
                  <c:v>50.641701511698834</c:v>
                </c:pt>
                <c:pt idx="34">
                  <c:v>38.105117766515299</c:v>
                </c:pt>
                <c:pt idx="35">
                  <c:v>55.157157967030898</c:v>
                </c:pt>
                <c:pt idx="36">
                  <c:v>82.847454227634543</c:v>
                </c:pt>
                <c:pt idx="37">
                  <c:v>32.00829892387285</c:v>
                </c:pt>
                <c:pt idx="38">
                  <c:v>44.392462197990326</c:v>
                </c:pt>
                <c:pt idx="39">
                  <c:v>28.388312736053898</c:v>
                </c:pt>
                <c:pt idx="40">
                  <c:v>63.635546670080558</c:v>
                </c:pt>
                <c:pt idx="41">
                  <c:v>7.7924965832523787</c:v>
                </c:pt>
                <c:pt idx="42">
                  <c:v>43.820885431492599</c:v>
                </c:pt>
                <c:pt idx="43">
                  <c:v>75.63865876653287</c:v>
                </c:pt>
                <c:pt idx="44">
                  <c:v>23.625173015239483</c:v>
                </c:pt>
                <c:pt idx="45">
                  <c:v>77.067600682777197</c:v>
                </c:pt>
                <c:pt idx="46">
                  <c:v>51.414196171874558</c:v>
                </c:pt>
                <c:pt idx="47">
                  <c:v>41.643697566378513</c:v>
                </c:pt>
                <c:pt idx="48">
                  <c:v>44.201936609157748</c:v>
                </c:pt>
                <c:pt idx="49">
                  <c:v>44.473868585946065</c:v>
                </c:pt>
                <c:pt idx="50">
                  <c:v>40.581950421338796</c:v>
                </c:pt>
                <c:pt idx="51">
                  <c:v>84.013124421128396</c:v>
                </c:pt>
                <c:pt idx="52">
                  <c:v>88.499136012731782</c:v>
                </c:pt>
                <c:pt idx="53">
                  <c:v>47.536134413727837</c:v>
                </c:pt>
                <c:pt idx="54">
                  <c:v>51.933811414145218</c:v>
                </c:pt>
                <c:pt idx="55">
                  <c:v>45.857777181193597</c:v>
                </c:pt>
                <c:pt idx="56">
                  <c:v>79.811169161966276</c:v>
                </c:pt>
                <c:pt idx="57">
                  <c:v>38.228093373852687</c:v>
                </c:pt>
                <c:pt idx="58">
                  <c:v>72.252499437735722</c:v>
                </c:pt>
                <c:pt idx="59">
                  <c:v>90.728285402072913</c:v>
                </c:pt>
                <c:pt idx="60">
                  <c:v>82.402317170089333</c:v>
                </c:pt>
                <c:pt idx="61">
                  <c:v>76.781812299528326</c:v>
                </c:pt>
                <c:pt idx="62">
                  <c:v>64.188070877695026</c:v>
                </c:pt>
                <c:pt idx="63">
                  <c:v>115.53991322049708</c:v>
                </c:pt>
                <c:pt idx="64">
                  <c:v>129.69769652156509</c:v>
                </c:pt>
                <c:pt idx="65">
                  <c:v>59.329668362464325</c:v>
                </c:pt>
                <c:pt idx="66">
                  <c:v>48.774550741139585</c:v>
                </c:pt>
                <c:pt idx="67">
                  <c:v>115.90114168279476</c:v>
                </c:pt>
                <c:pt idx="68">
                  <c:v>102.00740026096145</c:v>
                </c:pt>
                <c:pt idx="69">
                  <c:v>76.114972738614313</c:v>
                </c:pt>
                <c:pt idx="70">
                  <c:v>38.333748473114397</c:v>
                </c:pt>
                <c:pt idx="71">
                  <c:v>67.446058446732081</c:v>
                </c:pt>
                <c:pt idx="72">
                  <c:v>65.667242267358844</c:v>
                </c:pt>
                <c:pt idx="73">
                  <c:v>21.054809616807272</c:v>
                </c:pt>
                <c:pt idx="74">
                  <c:v>71.227125359654949</c:v>
                </c:pt>
                <c:pt idx="75">
                  <c:v>30.293568624379667</c:v>
                </c:pt>
                <c:pt idx="76">
                  <c:v>20.672026388334551</c:v>
                </c:pt>
                <c:pt idx="77">
                  <c:v>31.531984951791411</c:v>
                </c:pt>
                <c:pt idx="78">
                  <c:v>51.060857807130503</c:v>
                </c:pt>
                <c:pt idx="79">
                  <c:v>71.066044634551019</c:v>
                </c:pt>
                <c:pt idx="80">
                  <c:v>24.804699615193893</c:v>
                </c:pt>
                <c:pt idx="81">
                  <c:v>45.7070887609351</c:v>
                </c:pt>
                <c:pt idx="82">
                  <c:v>0</c:v>
                </c:pt>
                <c:pt idx="83">
                  <c:v>36.580913055854687</c:v>
                </c:pt>
                <c:pt idx="84">
                  <c:v>30.96040818529368</c:v>
                </c:pt>
                <c:pt idx="85">
                  <c:v>19.433610060922803</c:v>
                </c:pt>
                <c:pt idx="86">
                  <c:v>14.765733134524679</c:v>
                </c:pt>
                <c:pt idx="87">
                  <c:v>9.1452282639636717</c:v>
                </c:pt>
                <c:pt idx="88">
                  <c:v>7.4304979644704838</c:v>
                </c:pt>
                <c:pt idx="89">
                  <c:v>38.745976565315786</c:v>
                </c:pt>
                <c:pt idx="90">
                  <c:v>47.917185591392993</c:v>
                </c:pt>
                <c:pt idx="91">
                  <c:v>9.1452282639636717</c:v>
                </c:pt>
                <c:pt idx="92">
                  <c:v>28.007261558388748</c:v>
                </c:pt>
                <c:pt idx="93">
                  <c:v>23.529910220823197</c:v>
                </c:pt>
                <c:pt idx="94">
                  <c:v>15.146784312189832</c:v>
                </c:pt>
                <c:pt idx="95">
                  <c:v>29.321888121333522</c:v>
                </c:pt>
                <c:pt idx="96">
                  <c:v>9.1452282639636717</c:v>
                </c:pt>
                <c:pt idx="97">
                  <c:v>15.146784312189832</c:v>
                </c:pt>
                <c:pt idx="98">
                  <c:v>9.1452282639636717</c:v>
                </c:pt>
                <c:pt idx="99">
                  <c:v>0</c:v>
                </c:pt>
                <c:pt idx="100">
                  <c:v>15.242047106606119</c:v>
                </c:pt>
                <c:pt idx="101">
                  <c:v>0</c:v>
                </c:pt>
                <c:pt idx="102">
                  <c:v>9.1452282639636717</c:v>
                </c:pt>
                <c:pt idx="103">
                  <c:v>0</c:v>
                </c:pt>
                <c:pt idx="104">
                  <c:v>5.9062932538098716</c:v>
                </c:pt>
                <c:pt idx="105">
                  <c:v>6.2873444314750238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6.0968188426424472</c:v>
                </c:pt>
                <c:pt idx="110">
                  <c:v>0</c:v>
                </c:pt>
                <c:pt idx="111">
                  <c:v>0</c:v>
                </c:pt>
                <c:pt idx="112">
                  <c:v>9.1452282639636717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6.5731328147238894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5.5252420761447185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3.1436722157375119</c:v>
                </c:pt>
                <c:pt idx="135">
                  <c:v>5.6205048705610068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1"/>
          <c:order val="5"/>
          <c:tx>
            <c:strRef>
              <c:f>'Utilisation profile (Inst)'!$D$11</c:f>
              <c:strCache>
                <c:ptCount val="1"/>
                <c:pt idx="0">
                  <c:v>Distribution feeders - Short rural</c:v>
                </c:pt>
              </c:strCache>
            </c:strRef>
          </c:tx>
          <c:invertIfNegative val="0"/>
          <c:val>
            <c:numRef>
              <c:f>'Utilisation profile (Inst)'!$F$11:$FA$11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11.112067824877689</c:v>
                </c:pt>
                <c:pt idx="4">
                  <c:v>0</c:v>
                </c:pt>
                <c:pt idx="5">
                  <c:v>17.966563026911963</c:v>
                </c:pt>
                <c:pt idx="6">
                  <c:v>18.34761420457712</c:v>
                </c:pt>
                <c:pt idx="7">
                  <c:v>0</c:v>
                </c:pt>
                <c:pt idx="8">
                  <c:v>16.099412256352714</c:v>
                </c:pt>
                <c:pt idx="9">
                  <c:v>22.291493893411449</c:v>
                </c:pt>
                <c:pt idx="10">
                  <c:v>21.07213012488296</c:v>
                </c:pt>
                <c:pt idx="11">
                  <c:v>0</c:v>
                </c:pt>
                <c:pt idx="12">
                  <c:v>15.413520136555439</c:v>
                </c:pt>
                <c:pt idx="13">
                  <c:v>5.7538727827438105</c:v>
                </c:pt>
                <c:pt idx="14">
                  <c:v>21.929495274629556</c:v>
                </c:pt>
                <c:pt idx="15">
                  <c:v>10.250276679192615</c:v>
                </c:pt>
                <c:pt idx="16">
                  <c:v>30.560304448745271</c:v>
                </c:pt>
                <c:pt idx="17">
                  <c:v>20.938762212700155</c:v>
                </c:pt>
                <c:pt idx="18">
                  <c:v>15.413520136555439</c:v>
                </c:pt>
                <c:pt idx="19">
                  <c:v>32.00829892387285</c:v>
                </c:pt>
                <c:pt idx="20">
                  <c:v>22.405809246710994</c:v>
                </c:pt>
                <c:pt idx="21">
                  <c:v>16.766251817266731</c:v>
                </c:pt>
                <c:pt idx="22">
                  <c:v>29.054875617775295</c:v>
                </c:pt>
                <c:pt idx="23">
                  <c:v>7.7924965832523787</c:v>
                </c:pt>
                <c:pt idx="24">
                  <c:v>14.479944751275815</c:v>
                </c:pt>
                <c:pt idx="25">
                  <c:v>6.3108229862967615</c:v>
                </c:pt>
                <c:pt idx="26">
                  <c:v>21.719917126913721</c:v>
                </c:pt>
                <c:pt idx="27">
                  <c:v>30.884197949760651</c:v>
                </c:pt>
                <c:pt idx="28">
                  <c:v>22.196231098995163</c:v>
                </c:pt>
                <c:pt idx="29">
                  <c:v>18.347614204577116</c:v>
                </c:pt>
                <c:pt idx="30">
                  <c:v>34.751867403061951</c:v>
                </c:pt>
                <c:pt idx="31">
                  <c:v>31.570090069557928</c:v>
                </c:pt>
                <c:pt idx="32">
                  <c:v>34.618499490879152</c:v>
                </c:pt>
                <c:pt idx="33">
                  <c:v>7.811549142135636</c:v>
                </c:pt>
                <c:pt idx="34">
                  <c:v>1.3</c:v>
                </c:pt>
                <c:pt idx="35">
                  <c:v>21.948547833512812</c:v>
                </c:pt>
                <c:pt idx="36">
                  <c:v>9.1452282639636717</c:v>
                </c:pt>
                <c:pt idx="37">
                  <c:v>2.6864108025393283</c:v>
                </c:pt>
                <c:pt idx="38">
                  <c:v>31.322406804075577</c:v>
                </c:pt>
                <c:pt idx="39">
                  <c:v>38.147648880220295</c:v>
                </c:pt>
                <c:pt idx="40">
                  <c:v>6.4778700203076003</c:v>
                </c:pt>
                <c:pt idx="41">
                  <c:v>24.101486987320929</c:v>
                </c:pt>
                <c:pt idx="42">
                  <c:v>34.56134181422938</c:v>
                </c:pt>
                <c:pt idx="43">
                  <c:v>14.822890811174451</c:v>
                </c:pt>
                <c:pt idx="44">
                  <c:v>1.3</c:v>
                </c:pt>
                <c:pt idx="45">
                  <c:v>32.770401279203156</c:v>
                </c:pt>
                <c:pt idx="46">
                  <c:v>11.241009741122014</c:v>
                </c:pt>
                <c:pt idx="47">
                  <c:v>3.5056708345194076</c:v>
                </c:pt>
                <c:pt idx="48">
                  <c:v>0</c:v>
                </c:pt>
                <c:pt idx="49">
                  <c:v>24.482538164986082</c:v>
                </c:pt>
                <c:pt idx="50">
                  <c:v>19.05255888325765</c:v>
                </c:pt>
                <c:pt idx="51">
                  <c:v>0</c:v>
                </c:pt>
                <c:pt idx="52">
                  <c:v>6.8589211979727542</c:v>
                </c:pt>
                <c:pt idx="53">
                  <c:v>11.050484152289435</c:v>
                </c:pt>
                <c:pt idx="54">
                  <c:v>7.6210235533030604</c:v>
                </c:pt>
                <c:pt idx="55">
                  <c:v>14.498997310159073</c:v>
                </c:pt>
                <c:pt idx="56">
                  <c:v>36.199861878189537</c:v>
                </c:pt>
                <c:pt idx="57">
                  <c:v>9.1452282639636717</c:v>
                </c:pt>
                <c:pt idx="58">
                  <c:v>0</c:v>
                </c:pt>
                <c:pt idx="59">
                  <c:v>7.6210235533030604</c:v>
                </c:pt>
                <c:pt idx="60">
                  <c:v>14.670470340108391</c:v>
                </c:pt>
                <c:pt idx="61">
                  <c:v>4.2677731898497129</c:v>
                </c:pt>
                <c:pt idx="62">
                  <c:v>11.126694387822468</c:v>
                </c:pt>
                <c:pt idx="63">
                  <c:v>16.328042962951805</c:v>
                </c:pt>
                <c:pt idx="64">
                  <c:v>6.4778700203076003</c:v>
                </c:pt>
                <c:pt idx="65">
                  <c:v>0</c:v>
                </c:pt>
                <c:pt idx="66">
                  <c:v>18.671507705592497</c:v>
                </c:pt>
                <c:pt idx="67">
                  <c:v>9.1452282639636717</c:v>
                </c:pt>
                <c:pt idx="68">
                  <c:v>6.7065007269066932</c:v>
                </c:pt>
                <c:pt idx="69">
                  <c:v>0</c:v>
                </c:pt>
                <c:pt idx="70">
                  <c:v>7.6210235533030604</c:v>
                </c:pt>
                <c:pt idx="71">
                  <c:v>0</c:v>
                </c:pt>
                <c:pt idx="72">
                  <c:v>0</c:v>
                </c:pt>
                <c:pt idx="73">
                  <c:v>9.1452282639636717</c:v>
                </c:pt>
                <c:pt idx="74">
                  <c:v>13.908367984778085</c:v>
                </c:pt>
                <c:pt idx="75">
                  <c:v>0</c:v>
                </c:pt>
                <c:pt idx="76">
                  <c:v>14.327524280209754</c:v>
                </c:pt>
                <c:pt idx="77">
                  <c:v>0</c:v>
                </c:pt>
                <c:pt idx="78">
                  <c:v>0</c:v>
                </c:pt>
                <c:pt idx="79">
                  <c:v>8.3831259086333674</c:v>
                </c:pt>
                <c:pt idx="80">
                  <c:v>0</c:v>
                </c:pt>
                <c:pt idx="81">
                  <c:v>7.6210235533030604</c:v>
                </c:pt>
                <c:pt idx="82">
                  <c:v>6.8589211979727542</c:v>
                </c:pt>
                <c:pt idx="83">
                  <c:v>17.852247673612418</c:v>
                </c:pt>
                <c:pt idx="84">
                  <c:v>0</c:v>
                </c:pt>
                <c:pt idx="85">
                  <c:v>0</c:v>
                </c:pt>
                <c:pt idx="86">
                  <c:v>15.927939226403396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8.9210235533030602</c:v>
                </c:pt>
                <c:pt idx="94">
                  <c:v>6.2873444314750238</c:v>
                </c:pt>
                <c:pt idx="95">
                  <c:v>7.0494467868053308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5.1632434573628236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7.6210235533030604</c:v>
                </c:pt>
                <c:pt idx="106">
                  <c:v>7.5257607588867712</c:v>
                </c:pt>
                <c:pt idx="107">
                  <c:v>0</c:v>
                </c:pt>
                <c:pt idx="108">
                  <c:v>0</c:v>
                </c:pt>
                <c:pt idx="109">
                  <c:v>4.8584025152307007</c:v>
                </c:pt>
                <c:pt idx="110">
                  <c:v>0</c:v>
                </c:pt>
                <c:pt idx="111">
                  <c:v>4.4773513375655476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6.5731328147238894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6"/>
          <c:order val="6"/>
          <c:tx>
            <c:strRef>
              <c:f>'Utilisation profile (Inst)'!$D$12</c:f>
              <c:strCache>
                <c:ptCount val="1"/>
                <c:pt idx="0">
                  <c:v>Distribution feeders - Long rural</c:v>
                </c:pt>
              </c:strCache>
            </c:strRef>
          </c:tx>
          <c:invertIfNegative val="0"/>
          <c:val>
            <c:numRef>
              <c:f>'Utilisation profile (Inst)'!$F$12:$FA$12</c:f>
              <c:numCache>
                <c:formatCode>General</c:formatCode>
                <c:ptCount val="152"/>
                <c:pt idx="0">
                  <c:v>0</c:v>
                </c:pt>
                <c:pt idx="1">
                  <c:v>37.476383323367799</c:v>
                </c:pt>
                <c:pt idx="2">
                  <c:v>18.341839633509299</c:v>
                </c:pt>
                <c:pt idx="3">
                  <c:v>16.887956185635982</c:v>
                </c:pt>
                <c:pt idx="4">
                  <c:v>11.211756615232458</c:v>
                </c:pt>
                <c:pt idx="5">
                  <c:v>26.553492512193348</c:v>
                </c:pt>
                <c:pt idx="6">
                  <c:v>15.565940607621499</c:v>
                </c:pt>
                <c:pt idx="7">
                  <c:v>31.231570005597771</c:v>
                </c:pt>
                <c:pt idx="8">
                  <c:v>21.875415018788928</c:v>
                </c:pt>
                <c:pt idx="9">
                  <c:v>16.694467577672182</c:v>
                </c:pt>
                <c:pt idx="10">
                  <c:v>21.914868711684779</c:v>
                </c:pt>
                <c:pt idx="11">
                  <c:v>29.893464887831254</c:v>
                </c:pt>
                <c:pt idx="12">
                  <c:v>20.557711035035005</c:v>
                </c:pt>
                <c:pt idx="13">
                  <c:v>11.164799505588981</c:v>
                </c:pt>
                <c:pt idx="14">
                  <c:v>56.852835707640828</c:v>
                </c:pt>
                <c:pt idx="15">
                  <c:v>39.824274061946966</c:v>
                </c:pt>
                <c:pt idx="16">
                  <c:v>13.627005597467701</c:v>
                </c:pt>
                <c:pt idx="17">
                  <c:v>9.0632434573628231</c:v>
                </c:pt>
                <c:pt idx="18">
                  <c:v>45.363449880713439</c:v>
                </c:pt>
                <c:pt idx="19">
                  <c:v>39.85795318377501</c:v>
                </c:pt>
                <c:pt idx="20">
                  <c:v>13.622579601529221</c:v>
                </c:pt>
                <c:pt idx="21">
                  <c:v>41.667946277684479</c:v>
                </c:pt>
                <c:pt idx="22">
                  <c:v>0</c:v>
                </c:pt>
                <c:pt idx="23">
                  <c:v>14.822890811174451</c:v>
                </c:pt>
                <c:pt idx="24">
                  <c:v>20.10044962183682</c:v>
                </c:pt>
                <c:pt idx="25">
                  <c:v>63.216390374648881</c:v>
                </c:pt>
                <c:pt idx="26">
                  <c:v>13.909329879101428</c:v>
                </c:pt>
                <c:pt idx="27">
                  <c:v>38.695747091896287</c:v>
                </c:pt>
                <c:pt idx="28">
                  <c:v>26.425899171078363</c:v>
                </c:pt>
                <c:pt idx="29">
                  <c:v>20.919709653816899</c:v>
                </c:pt>
                <c:pt idx="30">
                  <c:v>38.643092747346195</c:v>
                </c:pt>
                <c:pt idx="31">
                  <c:v>12.502904623355498</c:v>
                </c:pt>
                <c:pt idx="32">
                  <c:v>38.581431738596741</c:v>
                </c:pt>
                <c:pt idx="33">
                  <c:v>20.251846539599821</c:v>
                </c:pt>
                <c:pt idx="34">
                  <c:v>9.2976487350297337</c:v>
                </c:pt>
                <c:pt idx="35">
                  <c:v>1.3</c:v>
                </c:pt>
                <c:pt idx="36">
                  <c:v>26.711687554327227</c:v>
                </c:pt>
                <c:pt idx="37">
                  <c:v>28.11949845071921</c:v>
                </c:pt>
                <c:pt idx="38">
                  <c:v>37.496397776574398</c:v>
                </c:pt>
                <c:pt idx="39">
                  <c:v>22.314972448233185</c:v>
                </c:pt>
                <c:pt idx="40">
                  <c:v>16.637309901022409</c:v>
                </c:pt>
                <c:pt idx="41">
                  <c:v>36.661549287326203</c:v>
                </c:pt>
                <c:pt idx="42">
                  <c:v>5.0108229862967617</c:v>
                </c:pt>
                <c:pt idx="43">
                  <c:v>12.631846539599822</c:v>
                </c:pt>
                <c:pt idx="44">
                  <c:v>26.368741494428587</c:v>
                </c:pt>
                <c:pt idx="45">
                  <c:v>8.5927040563492003</c:v>
                </c:pt>
                <c:pt idx="46">
                  <c:v>14.403734515742784</c:v>
                </c:pt>
                <c:pt idx="47">
                  <c:v>25.306224192904637</c:v>
                </c:pt>
                <c:pt idx="48">
                  <c:v>14.084267010665883</c:v>
                </c:pt>
                <c:pt idx="49">
                  <c:v>7.7778700203076001</c:v>
                </c:pt>
                <c:pt idx="50">
                  <c:v>5.1632434573628236</c:v>
                </c:pt>
                <c:pt idx="51">
                  <c:v>14.156051250260433</c:v>
                </c:pt>
                <c:pt idx="52">
                  <c:v>0</c:v>
                </c:pt>
                <c:pt idx="53">
                  <c:v>18.099930939094769</c:v>
                </c:pt>
                <c:pt idx="54">
                  <c:v>6.8868257487329707</c:v>
                </c:pt>
                <c:pt idx="55">
                  <c:v>6.4778700203076003</c:v>
                </c:pt>
                <c:pt idx="56">
                  <c:v>15.242047106606121</c:v>
                </c:pt>
                <c:pt idx="57">
                  <c:v>33.300408826319234</c:v>
                </c:pt>
                <c:pt idx="58">
                  <c:v>1.3</c:v>
                </c:pt>
                <c:pt idx="59">
                  <c:v>28.350207618287385</c:v>
                </c:pt>
                <c:pt idx="60">
                  <c:v>7.6210235533030604</c:v>
                </c:pt>
                <c:pt idx="61">
                  <c:v>12.80331956954914</c:v>
                </c:pt>
                <c:pt idx="62">
                  <c:v>18.023720703561736</c:v>
                </c:pt>
                <c:pt idx="63">
                  <c:v>3.4485131578696344</c:v>
                </c:pt>
                <c:pt idx="64">
                  <c:v>6.4632434573628235</c:v>
                </c:pt>
                <c:pt idx="65">
                  <c:v>0</c:v>
                </c:pt>
                <c:pt idx="66">
                  <c:v>0</c:v>
                </c:pt>
                <c:pt idx="67">
                  <c:v>6.7827109624397233</c:v>
                </c:pt>
                <c:pt idx="68">
                  <c:v>0</c:v>
                </c:pt>
                <c:pt idx="69">
                  <c:v>1.3</c:v>
                </c:pt>
                <c:pt idx="70">
                  <c:v>0</c:v>
                </c:pt>
                <c:pt idx="71">
                  <c:v>1.3</c:v>
                </c:pt>
                <c:pt idx="72">
                  <c:v>0</c:v>
                </c:pt>
                <c:pt idx="73">
                  <c:v>5.1632434573628236</c:v>
                </c:pt>
                <c:pt idx="74">
                  <c:v>0</c:v>
                </c:pt>
                <c:pt idx="75">
                  <c:v>0</c:v>
                </c:pt>
                <c:pt idx="76">
                  <c:v>2.4577800959402367</c:v>
                </c:pt>
                <c:pt idx="77">
                  <c:v>8.1589211979727541</c:v>
                </c:pt>
                <c:pt idx="78">
                  <c:v>0</c:v>
                </c:pt>
                <c:pt idx="79">
                  <c:v>0</c:v>
                </c:pt>
                <c:pt idx="80">
                  <c:v>6.5731328147238894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5.1632434573628236</c:v>
                </c:pt>
                <c:pt idx="94">
                  <c:v>2.474754193854412</c:v>
                </c:pt>
                <c:pt idx="95">
                  <c:v>3.4485131578696344</c:v>
                </c:pt>
                <c:pt idx="96">
                  <c:v>5.1632434573628236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5.1441908984795655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7"/>
          <c:order val="7"/>
          <c:tx>
            <c:strRef>
              <c:f>'Utilisation profile (Inst)'!$D$13</c:f>
              <c:strCache>
                <c:ptCount val="1"/>
                <c:pt idx="0">
                  <c:v>Distribution substations - CBD</c:v>
                </c:pt>
              </c:strCache>
            </c:strRef>
          </c:tx>
          <c:invertIfNegative val="0"/>
          <c:val>
            <c:numRef>
              <c:f>'Utilisation profile (Inst)'!$F$13:$FA$13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0.89999999999999991</c:v>
                </c:pt>
                <c:pt idx="8">
                  <c:v>0.3</c:v>
                </c:pt>
                <c:pt idx="9">
                  <c:v>0.3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0.5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0.35</c:v>
                </c:pt>
                <c:pt idx="41">
                  <c:v>0</c:v>
                </c:pt>
                <c:pt idx="42">
                  <c:v>0</c:v>
                </c:pt>
                <c:pt idx="43">
                  <c:v>0.3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0.5</c:v>
                </c:pt>
                <c:pt idx="53">
                  <c:v>0</c:v>
                </c:pt>
                <c:pt idx="54">
                  <c:v>0.5</c:v>
                </c:pt>
                <c:pt idx="55">
                  <c:v>0.75</c:v>
                </c:pt>
                <c:pt idx="56">
                  <c:v>0</c:v>
                </c:pt>
                <c:pt idx="57">
                  <c:v>0.3</c:v>
                </c:pt>
                <c:pt idx="58">
                  <c:v>0.2</c:v>
                </c:pt>
                <c:pt idx="59">
                  <c:v>0</c:v>
                </c:pt>
                <c:pt idx="60">
                  <c:v>0</c:v>
                </c:pt>
                <c:pt idx="61">
                  <c:v>0.6</c:v>
                </c:pt>
                <c:pt idx="62">
                  <c:v>0.2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0.5</c:v>
                </c:pt>
                <c:pt idx="70">
                  <c:v>0.2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0.2</c:v>
                </c:pt>
                <c:pt idx="83">
                  <c:v>0</c:v>
                </c:pt>
                <c:pt idx="84">
                  <c:v>0</c:v>
                </c:pt>
                <c:pt idx="85">
                  <c:v>373.68800000000044</c:v>
                </c:pt>
                <c:pt idx="86">
                  <c:v>0.2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0.6</c:v>
                </c:pt>
                <c:pt idx="93">
                  <c:v>0.2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0.3</c:v>
                </c:pt>
                <c:pt idx="98">
                  <c:v>0</c:v>
                </c:pt>
                <c:pt idx="99">
                  <c:v>0</c:v>
                </c:pt>
                <c:pt idx="100">
                  <c:v>0.2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8"/>
          <c:order val="8"/>
          <c:tx>
            <c:strRef>
              <c:f>'Utilisation profile (Inst)'!$D$14</c:f>
              <c:strCache>
                <c:ptCount val="1"/>
                <c:pt idx="0">
                  <c:v>Distribution substations - Urban</c:v>
                </c:pt>
              </c:strCache>
            </c:strRef>
          </c:tx>
          <c:invertIfNegative val="0"/>
          <c:val>
            <c:numRef>
              <c:f>'Utilisation profile (Inst)'!$F$14:$FA$14</c:f>
              <c:numCache>
                <c:formatCode>General</c:formatCode>
                <c:ptCount val="152"/>
                <c:pt idx="0">
                  <c:v>137.5</c:v>
                </c:pt>
                <c:pt idx="1">
                  <c:v>355.20000000000005</c:v>
                </c:pt>
                <c:pt idx="2">
                  <c:v>174.06000000000014</c:v>
                </c:pt>
                <c:pt idx="3">
                  <c:v>77.584999999999951</c:v>
                </c:pt>
                <c:pt idx="4">
                  <c:v>108.26499999999993</c:v>
                </c:pt>
                <c:pt idx="5">
                  <c:v>79.924999999999983</c:v>
                </c:pt>
                <c:pt idx="6">
                  <c:v>66.959999999999965</c:v>
                </c:pt>
                <c:pt idx="7">
                  <c:v>61.019999999999953</c:v>
                </c:pt>
                <c:pt idx="8">
                  <c:v>51.625000000000036</c:v>
                </c:pt>
                <c:pt idx="9">
                  <c:v>40.524999999999991</c:v>
                </c:pt>
                <c:pt idx="10">
                  <c:v>27.631000000000018</c:v>
                </c:pt>
                <c:pt idx="11">
                  <c:v>49.225000000000023</c:v>
                </c:pt>
                <c:pt idx="12">
                  <c:v>41.284999999999997</c:v>
                </c:pt>
                <c:pt idx="13">
                  <c:v>34.22500000000003</c:v>
                </c:pt>
                <c:pt idx="14">
                  <c:v>33.838999999999999</c:v>
                </c:pt>
                <c:pt idx="15">
                  <c:v>22.350000000000012</c:v>
                </c:pt>
                <c:pt idx="16">
                  <c:v>31.310000000000002</c:v>
                </c:pt>
                <c:pt idx="17">
                  <c:v>28.445000000000018</c:v>
                </c:pt>
                <c:pt idx="18">
                  <c:v>34.730000000000025</c:v>
                </c:pt>
                <c:pt idx="19">
                  <c:v>31.205000000000005</c:v>
                </c:pt>
                <c:pt idx="20">
                  <c:v>27.055</c:v>
                </c:pt>
                <c:pt idx="21">
                  <c:v>28.23</c:v>
                </c:pt>
                <c:pt idx="22">
                  <c:v>18.810000000000006</c:v>
                </c:pt>
                <c:pt idx="23">
                  <c:v>29.325000000000017</c:v>
                </c:pt>
                <c:pt idx="24">
                  <c:v>23.393000000000011</c:v>
                </c:pt>
                <c:pt idx="25">
                  <c:v>23.875000000000011</c:v>
                </c:pt>
                <c:pt idx="26">
                  <c:v>24.345000000000013</c:v>
                </c:pt>
                <c:pt idx="27">
                  <c:v>21.413000000000007</c:v>
                </c:pt>
                <c:pt idx="28">
                  <c:v>29.930000000000017</c:v>
                </c:pt>
                <c:pt idx="29">
                  <c:v>22.868000000000016</c:v>
                </c:pt>
                <c:pt idx="30">
                  <c:v>31.144999999999971</c:v>
                </c:pt>
                <c:pt idx="31">
                  <c:v>14.269999999999998</c:v>
                </c:pt>
                <c:pt idx="32">
                  <c:v>25.790000000000017</c:v>
                </c:pt>
                <c:pt idx="33">
                  <c:v>29.062000000000019</c:v>
                </c:pt>
                <c:pt idx="34">
                  <c:v>20.125000000000014</c:v>
                </c:pt>
                <c:pt idx="35">
                  <c:v>26.640000000000018</c:v>
                </c:pt>
                <c:pt idx="36">
                  <c:v>23.840000000000018</c:v>
                </c:pt>
                <c:pt idx="37">
                  <c:v>24.280000000000019</c:v>
                </c:pt>
                <c:pt idx="38">
                  <c:v>13.034000000000002</c:v>
                </c:pt>
                <c:pt idx="39">
                  <c:v>26.530999999999999</c:v>
                </c:pt>
                <c:pt idx="40">
                  <c:v>25.785000000000011</c:v>
                </c:pt>
                <c:pt idx="41">
                  <c:v>21.375000000000014</c:v>
                </c:pt>
                <c:pt idx="42">
                  <c:v>30.409999999999997</c:v>
                </c:pt>
                <c:pt idx="43">
                  <c:v>15.97000000000001</c:v>
                </c:pt>
                <c:pt idx="44">
                  <c:v>26.852000000000025</c:v>
                </c:pt>
                <c:pt idx="45">
                  <c:v>16.299999999999983</c:v>
                </c:pt>
                <c:pt idx="46">
                  <c:v>19.775000000000009</c:v>
                </c:pt>
                <c:pt idx="47">
                  <c:v>29.150000000000006</c:v>
                </c:pt>
                <c:pt idx="48">
                  <c:v>22.957000000000008</c:v>
                </c:pt>
                <c:pt idx="49">
                  <c:v>22.485000000000014</c:v>
                </c:pt>
                <c:pt idx="50">
                  <c:v>22.418000000000021</c:v>
                </c:pt>
                <c:pt idx="51">
                  <c:v>26.500000000000007</c:v>
                </c:pt>
                <c:pt idx="52">
                  <c:v>14.615000000000007</c:v>
                </c:pt>
                <c:pt idx="53">
                  <c:v>27.450000000000003</c:v>
                </c:pt>
                <c:pt idx="54">
                  <c:v>29.579999999999995</c:v>
                </c:pt>
                <c:pt idx="55">
                  <c:v>12.839999999999998</c:v>
                </c:pt>
                <c:pt idx="56">
                  <c:v>32.675999999999995</c:v>
                </c:pt>
                <c:pt idx="57">
                  <c:v>16.565000000000005</c:v>
                </c:pt>
                <c:pt idx="58">
                  <c:v>25.505000000000024</c:v>
                </c:pt>
                <c:pt idx="59">
                  <c:v>11.955000000000005</c:v>
                </c:pt>
                <c:pt idx="60">
                  <c:v>33.69</c:v>
                </c:pt>
                <c:pt idx="61">
                  <c:v>22.140000000000008</c:v>
                </c:pt>
                <c:pt idx="62">
                  <c:v>21.160000000000011</c:v>
                </c:pt>
                <c:pt idx="63">
                  <c:v>29.080000000000013</c:v>
                </c:pt>
                <c:pt idx="64">
                  <c:v>18.920000000000016</c:v>
                </c:pt>
                <c:pt idx="65">
                  <c:v>21.900000000000016</c:v>
                </c:pt>
                <c:pt idx="66">
                  <c:v>19.685000000000002</c:v>
                </c:pt>
                <c:pt idx="67">
                  <c:v>16.591000000000001</c:v>
                </c:pt>
                <c:pt idx="68">
                  <c:v>33.030000000000015</c:v>
                </c:pt>
                <c:pt idx="69">
                  <c:v>12.46</c:v>
                </c:pt>
                <c:pt idx="70">
                  <c:v>31.425000000000022</c:v>
                </c:pt>
                <c:pt idx="71">
                  <c:v>14.545000000000002</c:v>
                </c:pt>
                <c:pt idx="72">
                  <c:v>34.17000000000003</c:v>
                </c:pt>
                <c:pt idx="73">
                  <c:v>6.3400000000000016</c:v>
                </c:pt>
                <c:pt idx="74">
                  <c:v>18.215000000000003</c:v>
                </c:pt>
                <c:pt idx="75">
                  <c:v>26.292999999999985</c:v>
                </c:pt>
                <c:pt idx="76">
                  <c:v>15.481000000000005</c:v>
                </c:pt>
                <c:pt idx="77">
                  <c:v>27.095000000000006</c:v>
                </c:pt>
                <c:pt idx="78">
                  <c:v>18.699999999999996</c:v>
                </c:pt>
                <c:pt idx="79">
                  <c:v>25.33000000000002</c:v>
                </c:pt>
                <c:pt idx="80">
                  <c:v>15.555000000000007</c:v>
                </c:pt>
                <c:pt idx="81">
                  <c:v>17.329999999999991</c:v>
                </c:pt>
                <c:pt idx="82">
                  <c:v>29.794999999999998</c:v>
                </c:pt>
                <c:pt idx="83">
                  <c:v>10.840000000000003</c:v>
                </c:pt>
                <c:pt idx="84">
                  <c:v>31.030000000000015</c:v>
                </c:pt>
                <c:pt idx="85">
                  <c:v>6.3899999999999988</c:v>
                </c:pt>
                <c:pt idx="86">
                  <c:v>24.510000000000019</c:v>
                </c:pt>
                <c:pt idx="87">
                  <c:v>10.41</c:v>
                </c:pt>
                <c:pt idx="88">
                  <c:v>22.280000000000015</c:v>
                </c:pt>
                <c:pt idx="89">
                  <c:v>23.379999999999995</c:v>
                </c:pt>
                <c:pt idx="90">
                  <c:v>19.769999999999982</c:v>
                </c:pt>
                <c:pt idx="91">
                  <c:v>25.525000000000013</c:v>
                </c:pt>
                <c:pt idx="92">
                  <c:v>12.475000000000007</c:v>
                </c:pt>
                <c:pt idx="93">
                  <c:v>25.630000000000017</c:v>
                </c:pt>
                <c:pt idx="94">
                  <c:v>13.158000000000001</c:v>
                </c:pt>
                <c:pt idx="95">
                  <c:v>13.024999999999999</c:v>
                </c:pt>
                <c:pt idx="96">
                  <c:v>28.214999999999986</c:v>
                </c:pt>
                <c:pt idx="97">
                  <c:v>6.9750000000000014</c:v>
                </c:pt>
                <c:pt idx="98">
                  <c:v>28.410000000000014</c:v>
                </c:pt>
                <c:pt idx="99">
                  <c:v>7.5150000000000015</c:v>
                </c:pt>
                <c:pt idx="100">
                  <c:v>25.400000000000023</c:v>
                </c:pt>
                <c:pt idx="101">
                  <c:v>6.575000000000002</c:v>
                </c:pt>
                <c:pt idx="102">
                  <c:v>16.459999999999997</c:v>
                </c:pt>
                <c:pt idx="103">
                  <c:v>18.100000000000001</c:v>
                </c:pt>
                <c:pt idx="104">
                  <c:v>12.005000000000004</c:v>
                </c:pt>
                <c:pt idx="105">
                  <c:v>15.249999999999996</c:v>
                </c:pt>
                <c:pt idx="106">
                  <c:v>5.6199999999999992</c:v>
                </c:pt>
                <c:pt idx="107">
                  <c:v>20.229999999999997</c:v>
                </c:pt>
                <c:pt idx="108">
                  <c:v>12.579999999999998</c:v>
                </c:pt>
                <c:pt idx="109">
                  <c:v>13.465</c:v>
                </c:pt>
                <c:pt idx="110">
                  <c:v>20.444999999999993</c:v>
                </c:pt>
                <c:pt idx="111">
                  <c:v>5.1700000000000008</c:v>
                </c:pt>
                <c:pt idx="112">
                  <c:v>17.130000000000003</c:v>
                </c:pt>
                <c:pt idx="113">
                  <c:v>8.1650000000000045</c:v>
                </c:pt>
                <c:pt idx="114">
                  <c:v>18.503000000000014</c:v>
                </c:pt>
                <c:pt idx="115">
                  <c:v>0.625</c:v>
                </c:pt>
                <c:pt idx="116">
                  <c:v>13.835000000000004</c:v>
                </c:pt>
                <c:pt idx="117">
                  <c:v>15.219999999999992</c:v>
                </c:pt>
                <c:pt idx="118">
                  <c:v>5.6199999999999992</c:v>
                </c:pt>
                <c:pt idx="119">
                  <c:v>12.805</c:v>
                </c:pt>
                <c:pt idx="120">
                  <c:v>9.6749999999999972</c:v>
                </c:pt>
                <c:pt idx="121">
                  <c:v>11.010000000000005</c:v>
                </c:pt>
                <c:pt idx="122">
                  <c:v>5.9250000000000007</c:v>
                </c:pt>
                <c:pt idx="123">
                  <c:v>10.425000000000002</c:v>
                </c:pt>
                <c:pt idx="124">
                  <c:v>15.379999999999995</c:v>
                </c:pt>
                <c:pt idx="125">
                  <c:v>3.42</c:v>
                </c:pt>
                <c:pt idx="126">
                  <c:v>16.555</c:v>
                </c:pt>
                <c:pt idx="127">
                  <c:v>4.25</c:v>
                </c:pt>
                <c:pt idx="128">
                  <c:v>13.225000000000009</c:v>
                </c:pt>
                <c:pt idx="129">
                  <c:v>3.2750000000000008</c:v>
                </c:pt>
                <c:pt idx="130">
                  <c:v>9.9550000000000054</c:v>
                </c:pt>
                <c:pt idx="131">
                  <c:v>10.561</c:v>
                </c:pt>
                <c:pt idx="132">
                  <c:v>5.0549999999999997</c:v>
                </c:pt>
                <c:pt idx="133">
                  <c:v>11.156000000000004</c:v>
                </c:pt>
                <c:pt idx="134">
                  <c:v>3.0949999999999993</c:v>
                </c:pt>
                <c:pt idx="135">
                  <c:v>10.385000000000003</c:v>
                </c:pt>
                <c:pt idx="136">
                  <c:v>3.4599999999999995</c:v>
                </c:pt>
                <c:pt idx="137">
                  <c:v>8.6350000000000069</c:v>
                </c:pt>
                <c:pt idx="138">
                  <c:v>12.524999999999995</c:v>
                </c:pt>
                <c:pt idx="139">
                  <c:v>1.575</c:v>
                </c:pt>
                <c:pt idx="140">
                  <c:v>9.0450000000000035</c:v>
                </c:pt>
                <c:pt idx="141">
                  <c:v>1.8449999999999998</c:v>
                </c:pt>
                <c:pt idx="142">
                  <c:v>8.9750000000000068</c:v>
                </c:pt>
                <c:pt idx="143">
                  <c:v>1.23</c:v>
                </c:pt>
                <c:pt idx="144">
                  <c:v>8.6350000000000051</c:v>
                </c:pt>
                <c:pt idx="145">
                  <c:v>4.9650000000000016</c:v>
                </c:pt>
                <c:pt idx="146">
                  <c:v>3.06</c:v>
                </c:pt>
                <c:pt idx="147">
                  <c:v>7.1950000000000003</c:v>
                </c:pt>
                <c:pt idx="148">
                  <c:v>2.78</c:v>
                </c:pt>
                <c:pt idx="149">
                  <c:v>7.5250000000000057</c:v>
                </c:pt>
                <c:pt idx="150">
                  <c:v>4.7799999999999985</c:v>
                </c:pt>
                <c:pt idx="151">
                  <c:v>2.96</c:v>
                </c:pt>
              </c:numCache>
            </c:numRef>
          </c:val>
        </c:ser>
        <c:ser>
          <c:idx val="9"/>
          <c:order val="9"/>
          <c:tx>
            <c:strRef>
              <c:f>'Utilisation profile (Inst)'!$D$15</c:f>
              <c:strCache>
                <c:ptCount val="1"/>
                <c:pt idx="0">
                  <c:v>Distribution substations - Short rural</c:v>
                </c:pt>
              </c:strCache>
            </c:strRef>
          </c:tx>
          <c:invertIfNegative val="0"/>
          <c:val>
            <c:numRef>
              <c:f>'Utilisation profile (Inst)'!$F$15:$FA$15</c:f>
              <c:numCache>
                <c:formatCode>General</c:formatCode>
                <c:ptCount val="152"/>
                <c:pt idx="0">
                  <c:v>3.5</c:v>
                </c:pt>
                <c:pt idx="1">
                  <c:v>37.25</c:v>
                </c:pt>
                <c:pt idx="2">
                  <c:v>29.480000000000011</c:v>
                </c:pt>
                <c:pt idx="3">
                  <c:v>28.334999999999983</c:v>
                </c:pt>
                <c:pt idx="4">
                  <c:v>23.995000000000019</c:v>
                </c:pt>
                <c:pt idx="5">
                  <c:v>15.075000000000001</c:v>
                </c:pt>
                <c:pt idx="6">
                  <c:v>30.560000000000013</c:v>
                </c:pt>
                <c:pt idx="7">
                  <c:v>8.8680000000000003</c:v>
                </c:pt>
                <c:pt idx="8">
                  <c:v>16.875000000000007</c:v>
                </c:pt>
                <c:pt idx="9">
                  <c:v>20.839999999999971</c:v>
                </c:pt>
                <c:pt idx="10">
                  <c:v>12.071999999999999</c:v>
                </c:pt>
                <c:pt idx="11">
                  <c:v>10.345000000000002</c:v>
                </c:pt>
                <c:pt idx="12">
                  <c:v>32.100000000000136</c:v>
                </c:pt>
                <c:pt idx="13">
                  <c:v>7.1279999999999983</c:v>
                </c:pt>
                <c:pt idx="14">
                  <c:v>13.068999999999985</c:v>
                </c:pt>
                <c:pt idx="15">
                  <c:v>12.417999999999992</c:v>
                </c:pt>
                <c:pt idx="16">
                  <c:v>11.559999999999999</c:v>
                </c:pt>
                <c:pt idx="17">
                  <c:v>4.5150000000000006</c:v>
                </c:pt>
                <c:pt idx="18">
                  <c:v>26.030000000000086</c:v>
                </c:pt>
                <c:pt idx="19">
                  <c:v>11.471999999999998</c:v>
                </c:pt>
                <c:pt idx="20">
                  <c:v>18.840999999999905</c:v>
                </c:pt>
                <c:pt idx="21">
                  <c:v>10.481999999999992</c:v>
                </c:pt>
                <c:pt idx="22">
                  <c:v>5.0149999999999997</c:v>
                </c:pt>
                <c:pt idx="23">
                  <c:v>6.9899999999999984</c:v>
                </c:pt>
                <c:pt idx="24">
                  <c:v>27.845000000000056</c:v>
                </c:pt>
                <c:pt idx="25">
                  <c:v>6.7129999999999992</c:v>
                </c:pt>
                <c:pt idx="26">
                  <c:v>8.666999999999998</c:v>
                </c:pt>
                <c:pt idx="27">
                  <c:v>10.952999999999996</c:v>
                </c:pt>
                <c:pt idx="28">
                  <c:v>8.7189999999999976</c:v>
                </c:pt>
                <c:pt idx="29">
                  <c:v>8.9860000000000007</c:v>
                </c:pt>
                <c:pt idx="30">
                  <c:v>35.012999999999927</c:v>
                </c:pt>
                <c:pt idx="31">
                  <c:v>6.9710000000000001</c:v>
                </c:pt>
                <c:pt idx="32">
                  <c:v>7.5269999999999992</c:v>
                </c:pt>
                <c:pt idx="33">
                  <c:v>9.9049999999999976</c:v>
                </c:pt>
                <c:pt idx="34">
                  <c:v>6.6180000000000003</c:v>
                </c:pt>
                <c:pt idx="35">
                  <c:v>8.9659999999999993</c:v>
                </c:pt>
                <c:pt idx="36">
                  <c:v>14.384000000000009</c:v>
                </c:pt>
                <c:pt idx="37">
                  <c:v>4.9479999999999995</c:v>
                </c:pt>
                <c:pt idx="38">
                  <c:v>8.0790000000000006</c:v>
                </c:pt>
                <c:pt idx="39">
                  <c:v>6.923</c:v>
                </c:pt>
                <c:pt idx="40">
                  <c:v>11.219999999999999</c:v>
                </c:pt>
                <c:pt idx="41">
                  <c:v>4.9679999999999991</c:v>
                </c:pt>
                <c:pt idx="42">
                  <c:v>12.497999999999992</c:v>
                </c:pt>
                <c:pt idx="43">
                  <c:v>4.6779999999999999</c:v>
                </c:pt>
                <c:pt idx="44">
                  <c:v>9.8369999999999997</c:v>
                </c:pt>
                <c:pt idx="45">
                  <c:v>15.002999999999918</c:v>
                </c:pt>
                <c:pt idx="46">
                  <c:v>5.7799999999999985</c:v>
                </c:pt>
                <c:pt idx="47">
                  <c:v>5.4799999999999986</c:v>
                </c:pt>
                <c:pt idx="48">
                  <c:v>10.474999999999989</c:v>
                </c:pt>
                <c:pt idx="49">
                  <c:v>7.2969999999999997</c:v>
                </c:pt>
                <c:pt idx="50">
                  <c:v>8.4329999999999892</c:v>
                </c:pt>
                <c:pt idx="51">
                  <c:v>5.8529999999999998</c:v>
                </c:pt>
                <c:pt idx="52">
                  <c:v>6.5530000000000008</c:v>
                </c:pt>
                <c:pt idx="53">
                  <c:v>5.2679999999999989</c:v>
                </c:pt>
                <c:pt idx="54">
                  <c:v>9.7909999999999933</c:v>
                </c:pt>
                <c:pt idx="55">
                  <c:v>3.0659999999999994</c:v>
                </c:pt>
                <c:pt idx="56">
                  <c:v>7.5189999999999984</c:v>
                </c:pt>
                <c:pt idx="57">
                  <c:v>5.3650000000000002</c:v>
                </c:pt>
                <c:pt idx="58">
                  <c:v>3.3919999999999999</c:v>
                </c:pt>
                <c:pt idx="59">
                  <c:v>3.1909999999999998</c:v>
                </c:pt>
                <c:pt idx="60">
                  <c:v>23.589000000000063</c:v>
                </c:pt>
                <c:pt idx="61">
                  <c:v>3.6749999999999998</c:v>
                </c:pt>
                <c:pt idx="62">
                  <c:v>4.702</c:v>
                </c:pt>
                <c:pt idx="63">
                  <c:v>4.7860000000000005</c:v>
                </c:pt>
                <c:pt idx="64">
                  <c:v>3.036</c:v>
                </c:pt>
                <c:pt idx="65">
                  <c:v>3.3589999999999991</c:v>
                </c:pt>
                <c:pt idx="66">
                  <c:v>6.5559999999999992</c:v>
                </c:pt>
                <c:pt idx="67">
                  <c:v>2.1850000000000001</c:v>
                </c:pt>
                <c:pt idx="68">
                  <c:v>4.9849999999999994</c:v>
                </c:pt>
                <c:pt idx="69">
                  <c:v>4.5860000000000003</c:v>
                </c:pt>
                <c:pt idx="70">
                  <c:v>6.4809999999999937</c:v>
                </c:pt>
                <c:pt idx="71">
                  <c:v>3.194</c:v>
                </c:pt>
                <c:pt idx="72">
                  <c:v>8.6399999999999952</c:v>
                </c:pt>
                <c:pt idx="73">
                  <c:v>1.133</c:v>
                </c:pt>
                <c:pt idx="74">
                  <c:v>3.2149999999999994</c:v>
                </c:pt>
                <c:pt idx="75">
                  <c:v>6.0650000000000013</c:v>
                </c:pt>
                <c:pt idx="76">
                  <c:v>2.738</c:v>
                </c:pt>
                <c:pt idx="77">
                  <c:v>2.1470000000000002</c:v>
                </c:pt>
                <c:pt idx="78">
                  <c:v>4.8150000000000004</c:v>
                </c:pt>
                <c:pt idx="79">
                  <c:v>3.4899999999999998</c:v>
                </c:pt>
                <c:pt idx="80">
                  <c:v>3.105999999999999</c:v>
                </c:pt>
                <c:pt idx="81">
                  <c:v>1.7490000000000001</c:v>
                </c:pt>
                <c:pt idx="82">
                  <c:v>2.5579999999999998</c:v>
                </c:pt>
                <c:pt idx="83">
                  <c:v>2.2749999999999995</c:v>
                </c:pt>
                <c:pt idx="84">
                  <c:v>4.8059999999999992</c:v>
                </c:pt>
                <c:pt idx="85">
                  <c:v>1.042</c:v>
                </c:pt>
                <c:pt idx="86">
                  <c:v>3.089</c:v>
                </c:pt>
                <c:pt idx="87">
                  <c:v>1.8120000000000003</c:v>
                </c:pt>
                <c:pt idx="88">
                  <c:v>1.77</c:v>
                </c:pt>
                <c:pt idx="89">
                  <c:v>1.3130000000000002</c:v>
                </c:pt>
                <c:pt idx="90">
                  <c:v>7.9269999999999516</c:v>
                </c:pt>
                <c:pt idx="91">
                  <c:v>1.5950000000000002</c:v>
                </c:pt>
                <c:pt idx="92">
                  <c:v>2.403</c:v>
                </c:pt>
                <c:pt idx="93">
                  <c:v>1.395</c:v>
                </c:pt>
                <c:pt idx="94">
                  <c:v>1.524</c:v>
                </c:pt>
                <c:pt idx="95">
                  <c:v>1.6149999999999998</c:v>
                </c:pt>
                <c:pt idx="96">
                  <c:v>2.8150000000000004</c:v>
                </c:pt>
                <c:pt idx="97">
                  <c:v>1.44</c:v>
                </c:pt>
                <c:pt idx="98">
                  <c:v>1.4830000000000001</c:v>
                </c:pt>
                <c:pt idx="99">
                  <c:v>1.635</c:v>
                </c:pt>
                <c:pt idx="100">
                  <c:v>2.42</c:v>
                </c:pt>
                <c:pt idx="101">
                  <c:v>1.7850000000000001</c:v>
                </c:pt>
                <c:pt idx="102">
                  <c:v>3.7949999999999999</c:v>
                </c:pt>
                <c:pt idx="103">
                  <c:v>1.85</c:v>
                </c:pt>
                <c:pt idx="104">
                  <c:v>1.32</c:v>
                </c:pt>
                <c:pt idx="105">
                  <c:v>2.4430000000000009</c:v>
                </c:pt>
                <c:pt idx="106">
                  <c:v>1.4249999999999998</c:v>
                </c:pt>
                <c:pt idx="107">
                  <c:v>1.7799999999999998</c:v>
                </c:pt>
                <c:pt idx="108">
                  <c:v>2.899999999999999</c:v>
                </c:pt>
                <c:pt idx="109">
                  <c:v>1.0750000000000002</c:v>
                </c:pt>
                <c:pt idx="110">
                  <c:v>2.2730000000000006</c:v>
                </c:pt>
                <c:pt idx="111">
                  <c:v>0.97999999999999987</c:v>
                </c:pt>
                <c:pt idx="112">
                  <c:v>1.323</c:v>
                </c:pt>
                <c:pt idx="113">
                  <c:v>1.4640000000000002</c:v>
                </c:pt>
                <c:pt idx="114">
                  <c:v>2.76</c:v>
                </c:pt>
                <c:pt idx="115">
                  <c:v>0.46</c:v>
                </c:pt>
                <c:pt idx="116">
                  <c:v>0.996</c:v>
                </c:pt>
                <c:pt idx="117">
                  <c:v>1.819</c:v>
                </c:pt>
                <c:pt idx="118">
                  <c:v>0.61499999999999999</c:v>
                </c:pt>
                <c:pt idx="119">
                  <c:v>1.1260000000000001</c:v>
                </c:pt>
                <c:pt idx="120">
                  <c:v>3.2949999999999871</c:v>
                </c:pt>
                <c:pt idx="121">
                  <c:v>0.88</c:v>
                </c:pt>
                <c:pt idx="122">
                  <c:v>0.60299999999999998</c:v>
                </c:pt>
                <c:pt idx="123">
                  <c:v>0.82600000000000007</c:v>
                </c:pt>
                <c:pt idx="124">
                  <c:v>0.623</c:v>
                </c:pt>
                <c:pt idx="125">
                  <c:v>0.15</c:v>
                </c:pt>
                <c:pt idx="126">
                  <c:v>1.4700000000000004</c:v>
                </c:pt>
                <c:pt idx="127">
                  <c:v>0.31600000000000006</c:v>
                </c:pt>
                <c:pt idx="128">
                  <c:v>1.7150000000000001</c:v>
                </c:pt>
                <c:pt idx="129">
                  <c:v>0.25000000000000006</c:v>
                </c:pt>
                <c:pt idx="130">
                  <c:v>1.1900000000000002</c:v>
                </c:pt>
                <c:pt idx="131">
                  <c:v>1.306</c:v>
                </c:pt>
                <c:pt idx="132">
                  <c:v>1.1150000000000002</c:v>
                </c:pt>
                <c:pt idx="133">
                  <c:v>0.64000000000000012</c:v>
                </c:pt>
                <c:pt idx="134">
                  <c:v>0.78000000000000014</c:v>
                </c:pt>
                <c:pt idx="135">
                  <c:v>0.47</c:v>
                </c:pt>
                <c:pt idx="136">
                  <c:v>0.29000000000000004</c:v>
                </c:pt>
                <c:pt idx="137">
                  <c:v>0.56600000000000006</c:v>
                </c:pt>
                <c:pt idx="138">
                  <c:v>1.1200000000000001</c:v>
                </c:pt>
                <c:pt idx="139">
                  <c:v>0.41000000000000003</c:v>
                </c:pt>
                <c:pt idx="140">
                  <c:v>0.93000000000000016</c:v>
                </c:pt>
                <c:pt idx="141">
                  <c:v>0.12</c:v>
                </c:pt>
                <c:pt idx="142">
                  <c:v>0.36599999999999999</c:v>
                </c:pt>
                <c:pt idx="143">
                  <c:v>0.02</c:v>
                </c:pt>
                <c:pt idx="144">
                  <c:v>0.76500000000000012</c:v>
                </c:pt>
                <c:pt idx="145">
                  <c:v>0.28000000000000003</c:v>
                </c:pt>
                <c:pt idx="146">
                  <c:v>0.16</c:v>
                </c:pt>
                <c:pt idx="147">
                  <c:v>1</c:v>
                </c:pt>
                <c:pt idx="148">
                  <c:v>0.45999999999999996</c:v>
                </c:pt>
                <c:pt idx="149">
                  <c:v>0.25</c:v>
                </c:pt>
                <c:pt idx="150">
                  <c:v>1.1280000000000006</c:v>
                </c:pt>
                <c:pt idx="151">
                  <c:v>0.13</c:v>
                </c:pt>
              </c:numCache>
            </c:numRef>
          </c:val>
        </c:ser>
        <c:ser>
          <c:idx val="10"/>
          <c:order val="10"/>
          <c:tx>
            <c:strRef>
              <c:f>'Utilisation profile (Inst)'!$D$16</c:f>
              <c:strCache>
                <c:ptCount val="1"/>
                <c:pt idx="0">
                  <c:v>Distribution substations - Long rural</c:v>
                </c:pt>
              </c:strCache>
            </c:strRef>
          </c:tx>
          <c:invertIfNegative val="0"/>
          <c:val>
            <c:numRef>
              <c:f>'Utilisation profile (Inst)'!$F$16:$FA$16</c:f>
              <c:numCache>
                <c:formatCode>General</c:formatCode>
                <c:ptCount val="152"/>
                <c:pt idx="0">
                  <c:v>7.25</c:v>
                </c:pt>
                <c:pt idx="1">
                  <c:v>41.91</c:v>
                </c:pt>
                <c:pt idx="2">
                  <c:v>96.13000000000001</c:v>
                </c:pt>
                <c:pt idx="3">
                  <c:v>51.360000000000248</c:v>
                </c:pt>
                <c:pt idx="4">
                  <c:v>19.965000000000018</c:v>
                </c:pt>
                <c:pt idx="5">
                  <c:v>29.256999999999941</c:v>
                </c:pt>
                <c:pt idx="6">
                  <c:v>49.214999999999876</c:v>
                </c:pt>
                <c:pt idx="7">
                  <c:v>9.6449999999999996</c:v>
                </c:pt>
                <c:pt idx="8">
                  <c:v>16.575000000000006</c:v>
                </c:pt>
                <c:pt idx="9">
                  <c:v>17.711999999999982</c:v>
                </c:pt>
                <c:pt idx="10">
                  <c:v>35.13800000000024</c:v>
                </c:pt>
                <c:pt idx="11">
                  <c:v>9.5150000000000006</c:v>
                </c:pt>
                <c:pt idx="12">
                  <c:v>54.789999999999111</c:v>
                </c:pt>
                <c:pt idx="13">
                  <c:v>4.5650000000000004</c:v>
                </c:pt>
                <c:pt idx="14">
                  <c:v>20.668000000000038</c:v>
                </c:pt>
                <c:pt idx="15">
                  <c:v>29.199999999999658</c:v>
                </c:pt>
                <c:pt idx="16">
                  <c:v>7.9649999999999999</c:v>
                </c:pt>
                <c:pt idx="17">
                  <c:v>6.4599999999999991</c:v>
                </c:pt>
                <c:pt idx="18">
                  <c:v>26.116000000000078</c:v>
                </c:pt>
                <c:pt idx="19">
                  <c:v>14.355000000000029</c:v>
                </c:pt>
                <c:pt idx="20">
                  <c:v>23.22999999999999</c:v>
                </c:pt>
                <c:pt idx="21">
                  <c:v>10.813999999999997</c:v>
                </c:pt>
                <c:pt idx="22">
                  <c:v>5.8999999999999986</c:v>
                </c:pt>
                <c:pt idx="23">
                  <c:v>8.5669999999999966</c:v>
                </c:pt>
                <c:pt idx="24">
                  <c:v>31.512999999999654</c:v>
                </c:pt>
                <c:pt idx="25">
                  <c:v>4.43</c:v>
                </c:pt>
                <c:pt idx="26">
                  <c:v>6.2889999999999988</c:v>
                </c:pt>
                <c:pt idx="27">
                  <c:v>7.2149999999999981</c:v>
                </c:pt>
                <c:pt idx="28">
                  <c:v>7.0799999999999992</c:v>
                </c:pt>
                <c:pt idx="29">
                  <c:v>6.3990000000000027</c:v>
                </c:pt>
                <c:pt idx="30">
                  <c:v>129.84500000002495</c:v>
                </c:pt>
                <c:pt idx="31">
                  <c:v>0.61499999999999999</c:v>
                </c:pt>
                <c:pt idx="32">
                  <c:v>11.260000000000005</c:v>
                </c:pt>
                <c:pt idx="33">
                  <c:v>6.708000000000002</c:v>
                </c:pt>
                <c:pt idx="34">
                  <c:v>6.214999999999999</c:v>
                </c:pt>
                <c:pt idx="35">
                  <c:v>3.8969999999999998</c:v>
                </c:pt>
                <c:pt idx="36">
                  <c:v>18.523000000000071</c:v>
                </c:pt>
                <c:pt idx="37">
                  <c:v>2.5</c:v>
                </c:pt>
                <c:pt idx="38">
                  <c:v>7.2320000000000029</c:v>
                </c:pt>
                <c:pt idx="39">
                  <c:v>10.423000000000002</c:v>
                </c:pt>
                <c:pt idx="40">
                  <c:v>12.005000000000013</c:v>
                </c:pt>
                <c:pt idx="41">
                  <c:v>3.7759999999999998</c:v>
                </c:pt>
                <c:pt idx="42">
                  <c:v>14.865000000000013</c:v>
                </c:pt>
                <c:pt idx="43">
                  <c:v>1.5900000000000003</c:v>
                </c:pt>
                <c:pt idx="44">
                  <c:v>7.6750000000000025</c:v>
                </c:pt>
                <c:pt idx="45">
                  <c:v>15.692999999999849</c:v>
                </c:pt>
                <c:pt idx="46">
                  <c:v>5.9709999999999965</c:v>
                </c:pt>
                <c:pt idx="47">
                  <c:v>3.6149999999999998</c:v>
                </c:pt>
                <c:pt idx="48">
                  <c:v>14.897000000000032</c:v>
                </c:pt>
                <c:pt idx="49">
                  <c:v>2.4609999999999999</c:v>
                </c:pt>
                <c:pt idx="50">
                  <c:v>8.0359999999999978</c:v>
                </c:pt>
                <c:pt idx="51">
                  <c:v>4.6000000000000014</c:v>
                </c:pt>
                <c:pt idx="52">
                  <c:v>4.0440000000000005</c:v>
                </c:pt>
                <c:pt idx="53">
                  <c:v>3.3000000000000003</c:v>
                </c:pt>
                <c:pt idx="54">
                  <c:v>9.1999999999999957</c:v>
                </c:pt>
                <c:pt idx="55">
                  <c:v>1.23</c:v>
                </c:pt>
                <c:pt idx="56">
                  <c:v>5.7519999999999998</c:v>
                </c:pt>
                <c:pt idx="57">
                  <c:v>3.3520000000000016</c:v>
                </c:pt>
                <c:pt idx="58">
                  <c:v>3.1459999999999995</c:v>
                </c:pt>
                <c:pt idx="59">
                  <c:v>2.6</c:v>
                </c:pt>
                <c:pt idx="60">
                  <c:v>80.230000000001766</c:v>
                </c:pt>
                <c:pt idx="61">
                  <c:v>0.9</c:v>
                </c:pt>
                <c:pt idx="62">
                  <c:v>4.6909999999999989</c:v>
                </c:pt>
                <c:pt idx="63">
                  <c:v>2.5000000000000004</c:v>
                </c:pt>
                <c:pt idx="64">
                  <c:v>3.6899999999999991</c:v>
                </c:pt>
                <c:pt idx="65">
                  <c:v>1.6649999999999998</c:v>
                </c:pt>
                <c:pt idx="66">
                  <c:v>4.5499999999999989</c:v>
                </c:pt>
                <c:pt idx="67">
                  <c:v>0.72599999999999998</c:v>
                </c:pt>
                <c:pt idx="68">
                  <c:v>4.0999999999999988</c:v>
                </c:pt>
                <c:pt idx="69">
                  <c:v>3.2910000000000008</c:v>
                </c:pt>
                <c:pt idx="70">
                  <c:v>4.3199999999999976</c:v>
                </c:pt>
                <c:pt idx="71">
                  <c:v>1.9259999999999999</c:v>
                </c:pt>
                <c:pt idx="72">
                  <c:v>8.0550000000000033</c:v>
                </c:pt>
                <c:pt idx="73">
                  <c:v>0.61499999999999999</c:v>
                </c:pt>
                <c:pt idx="74">
                  <c:v>2.3499999999999996</c:v>
                </c:pt>
                <c:pt idx="75">
                  <c:v>6.4439999999999822</c:v>
                </c:pt>
                <c:pt idx="76">
                  <c:v>2.3909999999999991</c:v>
                </c:pt>
                <c:pt idx="77">
                  <c:v>2.25</c:v>
                </c:pt>
                <c:pt idx="78">
                  <c:v>5.1129999999999987</c:v>
                </c:pt>
                <c:pt idx="79">
                  <c:v>0.63</c:v>
                </c:pt>
                <c:pt idx="80">
                  <c:v>5.8299999999999974</c:v>
                </c:pt>
                <c:pt idx="81">
                  <c:v>2.8230000000000008</c:v>
                </c:pt>
                <c:pt idx="82">
                  <c:v>1.95</c:v>
                </c:pt>
                <c:pt idx="83">
                  <c:v>0.86299999999999999</c:v>
                </c:pt>
                <c:pt idx="84">
                  <c:v>5.9000000000000012</c:v>
                </c:pt>
                <c:pt idx="85">
                  <c:v>0</c:v>
                </c:pt>
                <c:pt idx="86">
                  <c:v>2.4329999999999985</c:v>
                </c:pt>
                <c:pt idx="87">
                  <c:v>2.6000000000000005</c:v>
                </c:pt>
                <c:pt idx="88">
                  <c:v>2.1339999999999995</c:v>
                </c:pt>
                <c:pt idx="89">
                  <c:v>1.1500000000000001</c:v>
                </c:pt>
                <c:pt idx="90">
                  <c:v>23.554000000000634</c:v>
                </c:pt>
                <c:pt idx="91">
                  <c:v>0.25</c:v>
                </c:pt>
                <c:pt idx="92">
                  <c:v>3.113999999999999</c:v>
                </c:pt>
                <c:pt idx="93">
                  <c:v>2.0500000000000003</c:v>
                </c:pt>
                <c:pt idx="94">
                  <c:v>0.66400000000000003</c:v>
                </c:pt>
                <c:pt idx="95">
                  <c:v>0.82600000000000007</c:v>
                </c:pt>
                <c:pt idx="96">
                  <c:v>3.9749999999999983</c:v>
                </c:pt>
                <c:pt idx="97">
                  <c:v>0</c:v>
                </c:pt>
                <c:pt idx="98">
                  <c:v>2.6999999999999993</c:v>
                </c:pt>
                <c:pt idx="99">
                  <c:v>1.0999999999999999</c:v>
                </c:pt>
                <c:pt idx="100">
                  <c:v>2.766999999999999</c:v>
                </c:pt>
                <c:pt idx="101">
                  <c:v>0</c:v>
                </c:pt>
                <c:pt idx="102">
                  <c:v>3.4999999999999996</c:v>
                </c:pt>
                <c:pt idx="103">
                  <c:v>0.2</c:v>
                </c:pt>
                <c:pt idx="104">
                  <c:v>1.9749999999999996</c:v>
                </c:pt>
                <c:pt idx="105">
                  <c:v>3.4730000000000021</c:v>
                </c:pt>
                <c:pt idx="106">
                  <c:v>1.05</c:v>
                </c:pt>
                <c:pt idx="107">
                  <c:v>1</c:v>
                </c:pt>
                <c:pt idx="108">
                  <c:v>3.174999999999998</c:v>
                </c:pt>
                <c:pt idx="109">
                  <c:v>0.30000000000000004</c:v>
                </c:pt>
                <c:pt idx="110">
                  <c:v>2.992999999999999</c:v>
                </c:pt>
                <c:pt idx="111">
                  <c:v>1.4</c:v>
                </c:pt>
                <c:pt idx="112">
                  <c:v>1.3999999999999997</c:v>
                </c:pt>
                <c:pt idx="113">
                  <c:v>6.4000000000000001E-2</c:v>
                </c:pt>
                <c:pt idx="114">
                  <c:v>2.25</c:v>
                </c:pt>
                <c:pt idx="115">
                  <c:v>0</c:v>
                </c:pt>
                <c:pt idx="116">
                  <c:v>0.57500000000000007</c:v>
                </c:pt>
                <c:pt idx="117">
                  <c:v>1.1499999999999999</c:v>
                </c:pt>
                <c:pt idx="118">
                  <c:v>0.3</c:v>
                </c:pt>
                <c:pt idx="119">
                  <c:v>0.90000000000000013</c:v>
                </c:pt>
                <c:pt idx="120">
                  <c:v>11.519999999999937</c:v>
                </c:pt>
                <c:pt idx="121">
                  <c:v>0</c:v>
                </c:pt>
                <c:pt idx="122">
                  <c:v>0.65</c:v>
                </c:pt>
                <c:pt idx="123">
                  <c:v>0.9</c:v>
                </c:pt>
                <c:pt idx="124">
                  <c:v>0.82499999999999996</c:v>
                </c:pt>
                <c:pt idx="125">
                  <c:v>0.4</c:v>
                </c:pt>
                <c:pt idx="126">
                  <c:v>1.8500000000000003</c:v>
                </c:pt>
                <c:pt idx="127">
                  <c:v>0</c:v>
                </c:pt>
                <c:pt idx="128">
                  <c:v>0.15</c:v>
                </c:pt>
                <c:pt idx="129">
                  <c:v>1.8910000000000002</c:v>
                </c:pt>
                <c:pt idx="130">
                  <c:v>0.70000000000000018</c:v>
                </c:pt>
                <c:pt idx="131">
                  <c:v>0</c:v>
                </c:pt>
                <c:pt idx="132">
                  <c:v>1.3499999999999996</c:v>
                </c:pt>
                <c:pt idx="133">
                  <c:v>0.1</c:v>
                </c:pt>
                <c:pt idx="134">
                  <c:v>0.70000000000000007</c:v>
                </c:pt>
                <c:pt idx="135">
                  <c:v>1.6000000000000003</c:v>
                </c:pt>
                <c:pt idx="136">
                  <c:v>0.6</c:v>
                </c:pt>
                <c:pt idx="137">
                  <c:v>0</c:v>
                </c:pt>
                <c:pt idx="138">
                  <c:v>2.0500000000000003</c:v>
                </c:pt>
                <c:pt idx="139">
                  <c:v>0</c:v>
                </c:pt>
                <c:pt idx="140">
                  <c:v>0.84500000000000008</c:v>
                </c:pt>
                <c:pt idx="141">
                  <c:v>0.5</c:v>
                </c:pt>
                <c:pt idx="142">
                  <c:v>0.75</c:v>
                </c:pt>
                <c:pt idx="143">
                  <c:v>0</c:v>
                </c:pt>
                <c:pt idx="144">
                  <c:v>0.92500000000000016</c:v>
                </c:pt>
                <c:pt idx="145">
                  <c:v>0</c:v>
                </c:pt>
                <c:pt idx="146">
                  <c:v>0.3</c:v>
                </c:pt>
                <c:pt idx="147">
                  <c:v>0.5</c:v>
                </c:pt>
                <c:pt idx="148">
                  <c:v>0.36299999999999999</c:v>
                </c:pt>
                <c:pt idx="149">
                  <c:v>0</c:v>
                </c:pt>
                <c:pt idx="150">
                  <c:v>3.1659999999999906</c:v>
                </c:pt>
                <c:pt idx="1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845568"/>
        <c:axId val="445383808"/>
      </c:barChart>
      <c:catAx>
        <c:axId val="43684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Utilisation</a:t>
                </a:r>
              </a:p>
            </c:rich>
          </c:tx>
          <c:layout>
            <c:manualLayout>
              <c:xMode val="edge"/>
              <c:yMode val="edge"/>
              <c:x val="0.45985401459854031"/>
              <c:y val="0.905985298846191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38380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445383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total installed capacity (MVA)</a:t>
                </a:r>
              </a:p>
            </c:rich>
          </c:tx>
          <c:layout>
            <c:manualLayout>
              <c:xMode val="edge"/>
              <c:yMode val="edge"/>
              <c:x val="5.2137643378519314E-3"/>
              <c:y val="0.1358030673516237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68455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02794085045982"/>
          <c:y val="0.10246629427731811"/>
          <c:w val="0.1963524997331538"/>
          <c:h val="0.620328570039856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67" r="0.75000000000000167" t="1" header="0.5" footer="0.5"/>
    <c:pageSetup paperSize="9" orientation="landscape" horizontalDpi="-3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291970802919693E-2"/>
          <c:y val="7.1225269390105789E-2"/>
          <c:w val="0.89155370177267657"/>
          <c:h val="0.75783686631072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'Utilisation profile (Inst)'!$D$6</c:f>
              <c:strCache>
                <c:ptCount val="1"/>
                <c:pt idx="0">
                  <c:v>Sub-transmission lines</c:v>
                </c:pt>
              </c:strCache>
            </c:strRef>
          </c:tx>
          <c:spPr>
            <a:solidFill>
              <a:srgbClr val="FFFF00"/>
            </a:solidFill>
            <a:ln w="3175">
              <a:solidFill>
                <a:srgbClr val="FFFF00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(Inst)'!$F$6:$FA$6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73.800000000000011</c:v>
                </c:pt>
                <c:pt idx="4">
                  <c:v>222.1</c:v>
                </c:pt>
                <c:pt idx="5">
                  <c:v>428.1</c:v>
                </c:pt>
                <c:pt idx="6">
                  <c:v>115.75</c:v>
                </c:pt>
                <c:pt idx="7">
                  <c:v>29.660477246198916</c:v>
                </c:pt>
                <c:pt idx="8">
                  <c:v>153</c:v>
                </c:pt>
                <c:pt idx="9">
                  <c:v>244.5</c:v>
                </c:pt>
                <c:pt idx="10">
                  <c:v>607.29999999999995</c:v>
                </c:pt>
                <c:pt idx="11">
                  <c:v>336.08838179695914</c:v>
                </c:pt>
                <c:pt idx="12">
                  <c:v>414</c:v>
                </c:pt>
                <c:pt idx="13">
                  <c:v>91.6</c:v>
                </c:pt>
                <c:pt idx="14">
                  <c:v>238.1</c:v>
                </c:pt>
                <c:pt idx="15">
                  <c:v>10.3</c:v>
                </c:pt>
                <c:pt idx="16">
                  <c:v>103.06047724619891</c:v>
                </c:pt>
                <c:pt idx="17">
                  <c:v>510.3</c:v>
                </c:pt>
                <c:pt idx="18">
                  <c:v>172.6</c:v>
                </c:pt>
                <c:pt idx="19">
                  <c:v>1143.6467843121898</c:v>
                </c:pt>
                <c:pt idx="20">
                  <c:v>278.87365149746597</c:v>
                </c:pt>
                <c:pt idx="21">
                  <c:v>405.6</c:v>
                </c:pt>
                <c:pt idx="22">
                  <c:v>313.60000000000002</c:v>
                </c:pt>
                <c:pt idx="23">
                  <c:v>729.09999999999991</c:v>
                </c:pt>
                <c:pt idx="24">
                  <c:v>537.79999999999995</c:v>
                </c:pt>
                <c:pt idx="25">
                  <c:v>469</c:v>
                </c:pt>
                <c:pt idx="26">
                  <c:v>490.7</c:v>
                </c:pt>
                <c:pt idx="27">
                  <c:v>321.60000000000002</c:v>
                </c:pt>
                <c:pt idx="28">
                  <c:v>656.1</c:v>
                </c:pt>
                <c:pt idx="29">
                  <c:v>239.7</c:v>
                </c:pt>
                <c:pt idx="30">
                  <c:v>565</c:v>
                </c:pt>
                <c:pt idx="31">
                  <c:v>636</c:v>
                </c:pt>
                <c:pt idx="32">
                  <c:v>115.86000000000001</c:v>
                </c:pt>
                <c:pt idx="33">
                  <c:v>88.2</c:v>
                </c:pt>
                <c:pt idx="34">
                  <c:v>358.07365149746596</c:v>
                </c:pt>
                <c:pt idx="35">
                  <c:v>802.47365149746588</c:v>
                </c:pt>
                <c:pt idx="36">
                  <c:v>309.96047724619893</c:v>
                </c:pt>
                <c:pt idx="37">
                  <c:v>154.1</c:v>
                </c:pt>
                <c:pt idx="38">
                  <c:v>277.10000000000002</c:v>
                </c:pt>
                <c:pt idx="39">
                  <c:v>164.6</c:v>
                </c:pt>
                <c:pt idx="40">
                  <c:v>169.76</c:v>
                </c:pt>
                <c:pt idx="41">
                  <c:v>265.64999999999998</c:v>
                </c:pt>
                <c:pt idx="42">
                  <c:v>114.2</c:v>
                </c:pt>
                <c:pt idx="43">
                  <c:v>372.2</c:v>
                </c:pt>
                <c:pt idx="44">
                  <c:v>351.7</c:v>
                </c:pt>
                <c:pt idx="45">
                  <c:v>528.5</c:v>
                </c:pt>
                <c:pt idx="46">
                  <c:v>147.5</c:v>
                </c:pt>
                <c:pt idx="47">
                  <c:v>46.9</c:v>
                </c:pt>
                <c:pt idx="48">
                  <c:v>127.54678431218984</c:v>
                </c:pt>
                <c:pt idx="49">
                  <c:v>365</c:v>
                </c:pt>
                <c:pt idx="50">
                  <c:v>215.8</c:v>
                </c:pt>
                <c:pt idx="51">
                  <c:v>49.5</c:v>
                </c:pt>
                <c:pt idx="52">
                  <c:v>387.05</c:v>
                </c:pt>
                <c:pt idx="53">
                  <c:v>355.85</c:v>
                </c:pt>
                <c:pt idx="54">
                  <c:v>159.70000000000002</c:v>
                </c:pt>
                <c:pt idx="55">
                  <c:v>300</c:v>
                </c:pt>
                <c:pt idx="56">
                  <c:v>152.5</c:v>
                </c:pt>
                <c:pt idx="57">
                  <c:v>209</c:v>
                </c:pt>
                <c:pt idx="58">
                  <c:v>116</c:v>
                </c:pt>
                <c:pt idx="59">
                  <c:v>127</c:v>
                </c:pt>
                <c:pt idx="60">
                  <c:v>37.700000000000003</c:v>
                </c:pt>
                <c:pt idx="61">
                  <c:v>196.87</c:v>
                </c:pt>
                <c:pt idx="62">
                  <c:v>191.2</c:v>
                </c:pt>
                <c:pt idx="63">
                  <c:v>50.5</c:v>
                </c:pt>
                <c:pt idx="64">
                  <c:v>542.4</c:v>
                </c:pt>
                <c:pt idx="65">
                  <c:v>49.1</c:v>
                </c:pt>
                <c:pt idx="66">
                  <c:v>40.1</c:v>
                </c:pt>
                <c:pt idx="67">
                  <c:v>50.7</c:v>
                </c:pt>
                <c:pt idx="68">
                  <c:v>167.2</c:v>
                </c:pt>
                <c:pt idx="69">
                  <c:v>19.899999999999999</c:v>
                </c:pt>
                <c:pt idx="70">
                  <c:v>0</c:v>
                </c:pt>
                <c:pt idx="71">
                  <c:v>145.9</c:v>
                </c:pt>
                <c:pt idx="72">
                  <c:v>0</c:v>
                </c:pt>
                <c:pt idx="73">
                  <c:v>0</c:v>
                </c:pt>
                <c:pt idx="74">
                  <c:v>196.1</c:v>
                </c:pt>
                <c:pt idx="75">
                  <c:v>11.3</c:v>
                </c:pt>
                <c:pt idx="76">
                  <c:v>0</c:v>
                </c:pt>
                <c:pt idx="77">
                  <c:v>108.10000000000001</c:v>
                </c:pt>
                <c:pt idx="78">
                  <c:v>10.3</c:v>
                </c:pt>
                <c:pt idx="79">
                  <c:v>10</c:v>
                </c:pt>
                <c:pt idx="80">
                  <c:v>0</c:v>
                </c:pt>
                <c:pt idx="81">
                  <c:v>0</c:v>
                </c:pt>
                <c:pt idx="82">
                  <c:v>20</c:v>
                </c:pt>
                <c:pt idx="83">
                  <c:v>0</c:v>
                </c:pt>
                <c:pt idx="84">
                  <c:v>5.0999999999999996</c:v>
                </c:pt>
                <c:pt idx="85">
                  <c:v>0</c:v>
                </c:pt>
                <c:pt idx="86">
                  <c:v>5.0999999999999996</c:v>
                </c:pt>
                <c:pt idx="87">
                  <c:v>0</c:v>
                </c:pt>
                <c:pt idx="88">
                  <c:v>0</c:v>
                </c:pt>
                <c:pt idx="89">
                  <c:v>13.2</c:v>
                </c:pt>
                <c:pt idx="90">
                  <c:v>47.800000000000004</c:v>
                </c:pt>
                <c:pt idx="91">
                  <c:v>0</c:v>
                </c:pt>
                <c:pt idx="92">
                  <c:v>0</c:v>
                </c:pt>
                <c:pt idx="93">
                  <c:v>5.0999999999999996</c:v>
                </c:pt>
                <c:pt idx="94">
                  <c:v>0</c:v>
                </c:pt>
                <c:pt idx="95">
                  <c:v>6.2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3.9</c:v>
                </c:pt>
                <c:pt idx="100">
                  <c:v>5.0999999999999996</c:v>
                </c:pt>
                <c:pt idx="101">
                  <c:v>0</c:v>
                </c:pt>
                <c:pt idx="102">
                  <c:v>6.2</c:v>
                </c:pt>
                <c:pt idx="103">
                  <c:v>7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5.0999999999999996</c:v>
                </c:pt>
                <c:pt idx="111">
                  <c:v>7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6.5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5.0999999999999996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4.2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3"/>
          <c:order val="1"/>
          <c:tx>
            <c:strRef>
              <c:f>'Utilisation profile (Inst)'!$D$7</c:f>
              <c:strCache>
                <c:ptCount val="1"/>
                <c:pt idx="0">
                  <c:v>Sub-transmission substations</c:v>
                </c:pt>
              </c:strCache>
            </c:strRef>
          </c:tx>
          <c:spPr>
            <a:solidFill>
              <a:srgbClr val="00FFFF"/>
            </a:solidFill>
            <a:ln w="3175">
              <a:solidFill>
                <a:srgbClr val="00FFFF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(Inst)'!$F$7:$FA$7</c:f>
              <c:numCache>
                <c:formatCode>General</c:formatCode>
                <c:ptCount val="152"/>
                <c:pt idx="0">
                  <c:v>14.8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17.8</c:v>
                </c:pt>
                <c:pt idx="12">
                  <c:v>0</c:v>
                </c:pt>
                <c:pt idx="13">
                  <c:v>0</c:v>
                </c:pt>
                <c:pt idx="14">
                  <c:v>82.7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13.5</c:v>
                </c:pt>
                <c:pt idx="20">
                  <c:v>40</c:v>
                </c:pt>
                <c:pt idx="21">
                  <c:v>0</c:v>
                </c:pt>
                <c:pt idx="22">
                  <c:v>0</c:v>
                </c:pt>
                <c:pt idx="23">
                  <c:v>10.6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47.5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23.75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31.4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30.1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12.32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4"/>
          <c:order val="2"/>
          <c:tx>
            <c:strRef>
              <c:f>'Utilisation profile (Inst)'!$D$8</c:f>
              <c:strCache>
                <c:ptCount val="1"/>
                <c:pt idx="0">
                  <c:v>Zone substations</c:v>
                </c:pt>
              </c:strCache>
            </c:strRef>
          </c:tx>
          <c:spPr>
            <a:solidFill>
              <a:srgbClr val="660066"/>
            </a:solidFill>
            <a:ln w="3175">
              <a:solidFill>
                <a:srgbClr val="800080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(Inst)'!$F$8:$FA$8</c:f>
              <c:numCache>
                <c:formatCode>General</c:formatCode>
                <c:ptCount val="152"/>
                <c:pt idx="0">
                  <c:v>2.0250000000000004</c:v>
                </c:pt>
                <c:pt idx="1">
                  <c:v>0</c:v>
                </c:pt>
                <c:pt idx="2">
                  <c:v>0</c:v>
                </c:pt>
                <c:pt idx="3">
                  <c:v>3.9</c:v>
                </c:pt>
                <c:pt idx="4">
                  <c:v>0</c:v>
                </c:pt>
                <c:pt idx="5">
                  <c:v>1.95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7.8</c:v>
                </c:pt>
                <c:pt idx="11">
                  <c:v>22.8</c:v>
                </c:pt>
                <c:pt idx="12">
                  <c:v>0</c:v>
                </c:pt>
                <c:pt idx="13">
                  <c:v>72.2</c:v>
                </c:pt>
                <c:pt idx="14">
                  <c:v>30.599999999999998</c:v>
                </c:pt>
                <c:pt idx="15">
                  <c:v>0.65</c:v>
                </c:pt>
                <c:pt idx="16">
                  <c:v>4</c:v>
                </c:pt>
                <c:pt idx="17">
                  <c:v>3.25</c:v>
                </c:pt>
                <c:pt idx="18">
                  <c:v>0</c:v>
                </c:pt>
                <c:pt idx="19">
                  <c:v>0</c:v>
                </c:pt>
                <c:pt idx="20">
                  <c:v>88.300000000000011</c:v>
                </c:pt>
                <c:pt idx="21">
                  <c:v>21.9</c:v>
                </c:pt>
                <c:pt idx="22">
                  <c:v>2.7</c:v>
                </c:pt>
                <c:pt idx="23">
                  <c:v>86.300000000000011</c:v>
                </c:pt>
                <c:pt idx="24">
                  <c:v>0.40950000000000003</c:v>
                </c:pt>
                <c:pt idx="25">
                  <c:v>72.800000000000011</c:v>
                </c:pt>
                <c:pt idx="26">
                  <c:v>65.739999999999995</c:v>
                </c:pt>
                <c:pt idx="27">
                  <c:v>12.8</c:v>
                </c:pt>
                <c:pt idx="28">
                  <c:v>13.2</c:v>
                </c:pt>
                <c:pt idx="29">
                  <c:v>8.9</c:v>
                </c:pt>
                <c:pt idx="30">
                  <c:v>0</c:v>
                </c:pt>
                <c:pt idx="31">
                  <c:v>187.35000000000002</c:v>
                </c:pt>
                <c:pt idx="32">
                  <c:v>76</c:v>
                </c:pt>
                <c:pt idx="33">
                  <c:v>37.599999999999994</c:v>
                </c:pt>
                <c:pt idx="34">
                  <c:v>30.3</c:v>
                </c:pt>
                <c:pt idx="35">
                  <c:v>2.85</c:v>
                </c:pt>
                <c:pt idx="36">
                  <c:v>61.999999999999993</c:v>
                </c:pt>
                <c:pt idx="37">
                  <c:v>121.97500000000001</c:v>
                </c:pt>
                <c:pt idx="38">
                  <c:v>94.160000000000025</c:v>
                </c:pt>
                <c:pt idx="39">
                  <c:v>113.30000000000001</c:v>
                </c:pt>
                <c:pt idx="40">
                  <c:v>155.05000000000001</c:v>
                </c:pt>
                <c:pt idx="41">
                  <c:v>91.225577358490554</c:v>
                </c:pt>
                <c:pt idx="42">
                  <c:v>57.400000000000006</c:v>
                </c:pt>
                <c:pt idx="43">
                  <c:v>0</c:v>
                </c:pt>
                <c:pt idx="44">
                  <c:v>34.410000000000004</c:v>
                </c:pt>
                <c:pt idx="45">
                  <c:v>37.5</c:v>
                </c:pt>
                <c:pt idx="46">
                  <c:v>38.949999999999996</c:v>
                </c:pt>
                <c:pt idx="47">
                  <c:v>68.400000000000006</c:v>
                </c:pt>
                <c:pt idx="48">
                  <c:v>41.650000000000006</c:v>
                </c:pt>
                <c:pt idx="49">
                  <c:v>16.7</c:v>
                </c:pt>
                <c:pt idx="50">
                  <c:v>274.5</c:v>
                </c:pt>
                <c:pt idx="51">
                  <c:v>167.36499999999995</c:v>
                </c:pt>
                <c:pt idx="52">
                  <c:v>178.4</c:v>
                </c:pt>
                <c:pt idx="53">
                  <c:v>192.29999999999998</c:v>
                </c:pt>
                <c:pt idx="54">
                  <c:v>105.13</c:v>
                </c:pt>
                <c:pt idx="55">
                  <c:v>260.14999999999998</c:v>
                </c:pt>
                <c:pt idx="56">
                  <c:v>268.96020869565217</c:v>
                </c:pt>
                <c:pt idx="57">
                  <c:v>5.4</c:v>
                </c:pt>
                <c:pt idx="58">
                  <c:v>64.599999999999994</c:v>
                </c:pt>
                <c:pt idx="59">
                  <c:v>114.4</c:v>
                </c:pt>
                <c:pt idx="60">
                  <c:v>172.6</c:v>
                </c:pt>
                <c:pt idx="61">
                  <c:v>275.09999999999997</c:v>
                </c:pt>
                <c:pt idx="62">
                  <c:v>132.51</c:v>
                </c:pt>
                <c:pt idx="63">
                  <c:v>148</c:v>
                </c:pt>
                <c:pt idx="64">
                  <c:v>98.18</c:v>
                </c:pt>
                <c:pt idx="65">
                  <c:v>78.75</c:v>
                </c:pt>
                <c:pt idx="66">
                  <c:v>149.80000000000001</c:v>
                </c:pt>
                <c:pt idx="67">
                  <c:v>1.3</c:v>
                </c:pt>
                <c:pt idx="68">
                  <c:v>184.76</c:v>
                </c:pt>
                <c:pt idx="69">
                  <c:v>112.85</c:v>
                </c:pt>
                <c:pt idx="70">
                  <c:v>146.15</c:v>
                </c:pt>
                <c:pt idx="71">
                  <c:v>14.3</c:v>
                </c:pt>
                <c:pt idx="72">
                  <c:v>135.85</c:v>
                </c:pt>
                <c:pt idx="73">
                  <c:v>54.900000000000006</c:v>
                </c:pt>
                <c:pt idx="74">
                  <c:v>60.6</c:v>
                </c:pt>
                <c:pt idx="75">
                  <c:v>157.4</c:v>
                </c:pt>
                <c:pt idx="76">
                  <c:v>0</c:v>
                </c:pt>
                <c:pt idx="77">
                  <c:v>22.36</c:v>
                </c:pt>
                <c:pt idx="78">
                  <c:v>13.25</c:v>
                </c:pt>
                <c:pt idx="79">
                  <c:v>53.95</c:v>
                </c:pt>
                <c:pt idx="80">
                  <c:v>0</c:v>
                </c:pt>
                <c:pt idx="81">
                  <c:v>0.62</c:v>
                </c:pt>
                <c:pt idx="82">
                  <c:v>3.9</c:v>
                </c:pt>
                <c:pt idx="83">
                  <c:v>2.4</c:v>
                </c:pt>
                <c:pt idx="84">
                  <c:v>0</c:v>
                </c:pt>
                <c:pt idx="85">
                  <c:v>10.4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3.9000000000000004</c:v>
                </c:pt>
                <c:pt idx="93">
                  <c:v>0</c:v>
                </c:pt>
                <c:pt idx="94">
                  <c:v>0</c:v>
                </c:pt>
                <c:pt idx="95">
                  <c:v>3.9</c:v>
                </c:pt>
                <c:pt idx="96">
                  <c:v>0</c:v>
                </c:pt>
                <c:pt idx="97">
                  <c:v>3</c:v>
                </c:pt>
                <c:pt idx="98">
                  <c:v>0</c:v>
                </c:pt>
                <c:pt idx="99">
                  <c:v>0</c:v>
                </c:pt>
                <c:pt idx="100">
                  <c:v>1.5</c:v>
                </c:pt>
                <c:pt idx="101">
                  <c:v>0</c:v>
                </c:pt>
                <c:pt idx="102">
                  <c:v>0</c:v>
                </c:pt>
                <c:pt idx="103">
                  <c:v>0.58499999999999996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1.3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0.39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5"/>
          <c:order val="3"/>
          <c:tx>
            <c:strRef>
              <c:f>'Utilisation profile (Inst)'!$D$9</c:f>
              <c:strCache>
                <c:ptCount val="1"/>
                <c:pt idx="0">
                  <c:v>Distribution feeders - CBD</c:v>
                </c:pt>
              </c:strCache>
            </c:strRef>
          </c:tx>
          <c:spPr>
            <a:solidFill>
              <a:srgbClr val="FF8080"/>
            </a:solidFill>
            <a:ln w="3175">
              <a:solidFill>
                <a:srgbClr val="800000"/>
              </a:solidFill>
              <a:prstDash val="solid"/>
            </a:ln>
          </c:spPr>
          <c:invertIfNegative val="0"/>
          <c:cat>
            <c:numRef>
              <c:f>'Utilisation profile'!$F$5:$FA$5</c:f>
              <c:numCache>
                <c:formatCode>General</c:formatCode>
                <c:ptCount val="152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  <c:pt idx="9">
                  <c:v>9.5</c:v>
                </c:pt>
                <c:pt idx="10">
                  <c:v>10.5</c:v>
                </c:pt>
                <c:pt idx="11">
                  <c:v>11.5</c:v>
                </c:pt>
                <c:pt idx="12">
                  <c:v>12.5</c:v>
                </c:pt>
                <c:pt idx="13">
                  <c:v>13.5</c:v>
                </c:pt>
                <c:pt idx="14">
                  <c:v>14.5</c:v>
                </c:pt>
                <c:pt idx="15">
                  <c:v>15.5</c:v>
                </c:pt>
                <c:pt idx="16">
                  <c:v>16.5</c:v>
                </c:pt>
                <c:pt idx="17">
                  <c:v>17.5</c:v>
                </c:pt>
                <c:pt idx="18">
                  <c:v>18.5</c:v>
                </c:pt>
                <c:pt idx="19">
                  <c:v>19.5</c:v>
                </c:pt>
                <c:pt idx="20">
                  <c:v>20.5</c:v>
                </c:pt>
                <c:pt idx="21">
                  <c:v>21.5</c:v>
                </c:pt>
                <c:pt idx="22">
                  <c:v>22.5</c:v>
                </c:pt>
                <c:pt idx="23">
                  <c:v>23.5</c:v>
                </c:pt>
                <c:pt idx="24">
                  <c:v>24.5</c:v>
                </c:pt>
                <c:pt idx="25">
                  <c:v>25.5</c:v>
                </c:pt>
                <c:pt idx="26">
                  <c:v>26.5</c:v>
                </c:pt>
                <c:pt idx="27">
                  <c:v>27.5</c:v>
                </c:pt>
                <c:pt idx="28">
                  <c:v>28.5</c:v>
                </c:pt>
                <c:pt idx="29">
                  <c:v>29.5</c:v>
                </c:pt>
                <c:pt idx="30">
                  <c:v>30.5</c:v>
                </c:pt>
                <c:pt idx="31">
                  <c:v>31.5</c:v>
                </c:pt>
                <c:pt idx="32">
                  <c:v>32.5</c:v>
                </c:pt>
                <c:pt idx="33">
                  <c:v>33.5</c:v>
                </c:pt>
                <c:pt idx="34">
                  <c:v>34.5</c:v>
                </c:pt>
                <c:pt idx="35">
                  <c:v>35.5</c:v>
                </c:pt>
                <c:pt idx="36">
                  <c:v>36.5</c:v>
                </c:pt>
                <c:pt idx="37">
                  <c:v>37.5</c:v>
                </c:pt>
                <c:pt idx="38">
                  <c:v>38.5</c:v>
                </c:pt>
                <c:pt idx="39">
                  <c:v>39.5</c:v>
                </c:pt>
                <c:pt idx="40">
                  <c:v>40.5</c:v>
                </c:pt>
                <c:pt idx="41">
                  <c:v>41.5</c:v>
                </c:pt>
                <c:pt idx="42">
                  <c:v>42.5</c:v>
                </c:pt>
                <c:pt idx="43">
                  <c:v>43.5</c:v>
                </c:pt>
                <c:pt idx="44">
                  <c:v>44.5</c:v>
                </c:pt>
                <c:pt idx="45">
                  <c:v>45.5</c:v>
                </c:pt>
                <c:pt idx="46">
                  <c:v>46.5</c:v>
                </c:pt>
                <c:pt idx="47">
                  <c:v>47.5</c:v>
                </c:pt>
                <c:pt idx="48">
                  <c:v>48.5</c:v>
                </c:pt>
                <c:pt idx="49">
                  <c:v>49.5</c:v>
                </c:pt>
                <c:pt idx="50">
                  <c:v>50.5</c:v>
                </c:pt>
                <c:pt idx="51">
                  <c:v>51.5</c:v>
                </c:pt>
                <c:pt idx="52">
                  <c:v>52.5</c:v>
                </c:pt>
                <c:pt idx="53">
                  <c:v>53.5</c:v>
                </c:pt>
                <c:pt idx="54">
                  <c:v>54.5</c:v>
                </c:pt>
                <c:pt idx="55">
                  <c:v>55.5</c:v>
                </c:pt>
                <c:pt idx="56">
                  <c:v>56.5</c:v>
                </c:pt>
                <c:pt idx="57">
                  <c:v>57.5</c:v>
                </c:pt>
                <c:pt idx="58">
                  <c:v>58.5</c:v>
                </c:pt>
                <c:pt idx="59">
                  <c:v>59.5</c:v>
                </c:pt>
                <c:pt idx="60">
                  <c:v>60.5</c:v>
                </c:pt>
                <c:pt idx="61">
                  <c:v>61.5</c:v>
                </c:pt>
                <c:pt idx="62">
                  <c:v>62.5</c:v>
                </c:pt>
                <c:pt idx="63">
                  <c:v>63.5</c:v>
                </c:pt>
                <c:pt idx="64">
                  <c:v>64.5</c:v>
                </c:pt>
                <c:pt idx="65">
                  <c:v>65.5</c:v>
                </c:pt>
                <c:pt idx="66">
                  <c:v>66.5</c:v>
                </c:pt>
                <c:pt idx="67">
                  <c:v>67.5</c:v>
                </c:pt>
                <c:pt idx="68">
                  <c:v>68.5</c:v>
                </c:pt>
                <c:pt idx="69">
                  <c:v>69.5</c:v>
                </c:pt>
                <c:pt idx="70">
                  <c:v>70.5</c:v>
                </c:pt>
                <c:pt idx="71">
                  <c:v>71.5</c:v>
                </c:pt>
                <c:pt idx="72">
                  <c:v>72.5</c:v>
                </c:pt>
                <c:pt idx="73">
                  <c:v>73.5</c:v>
                </c:pt>
                <c:pt idx="74">
                  <c:v>74.5</c:v>
                </c:pt>
                <c:pt idx="75">
                  <c:v>75.5</c:v>
                </c:pt>
                <c:pt idx="76">
                  <c:v>76.5</c:v>
                </c:pt>
                <c:pt idx="77">
                  <c:v>77.5</c:v>
                </c:pt>
                <c:pt idx="78">
                  <c:v>78.5</c:v>
                </c:pt>
                <c:pt idx="79">
                  <c:v>79.5</c:v>
                </c:pt>
                <c:pt idx="80">
                  <c:v>80.5</c:v>
                </c:pt>
                <c:pt idx="81">
                  <c:v>81.5</c:v>
                </c:pt>
                <c:pt idx="82">
                  <c:v>82.5</c:v>
                </c:pt>
                <c:pt idx="83">
                  <c:v>83.5</c:v>
                </c:pt>
                <c:pt idx="84">
                  <c:v>84.5</c:v>
                </c:pt>
                <c:pt idx="85">
                  <c:v>85.5</c:v>
                </c:pt>
                <c:pt idx="86">
                  <c:v>86.5</c:v>
                </c:pt>
                <c:pt idx="87">
                  <c:v>87.5</c:v>
                </c:pt>
                <c:pt idx="88">
                  <c:v>88.5</c:v>
                </c:pt>
                <c:pt idx="89">
                  <c:v>89.5</c:v>
                </c:pt>
                <c:pt idx="90">
                  <c:v>90.5</c:v>
                </c:pt>
                <c:pt idx="91">
                  <c:v>91.5</c:v>
                </c:pt>
                <c:pt idx="92">
                  <c:v>92.5</c:v>
                </c:pt>
                <c:pt idx="93">
                  <c:v>93.5</c:v>
                </c:pt>
                <c:pt idx="94">
                  <c:v>94.5</c:v>
                </c:pt>
                <c:pt idx="95">
                  <c:v>95.5</c:v>
                </c:pt>
                <c:pt idx="96">
                  <c:v>96.5</c:v>
                </c:pt>
                <c:pt idx="97">
                  <c:v>97.5</c:v>
                </c:pt>
                <c:pt idx="98">
                  <c:v>98.5</c:v>
                </c:pt>
                <c:pt idx="99">
                  <c:v>99.5</c:v>
                </c:pt>
                <c:pt idx="100">
                  <c:v>100.5</c:v>
                </c:pt>
                <c:pt idx="101">
                  <c:v>101.5</c:v>
                </c:pt>
                <c:pt idx="102">
                  <c:v>102.5</c:v>
                </c:pt>
                <c:pt idx="103">
                  <c:v>103.5</c:v>
                </c:pt>
                <c:pt idx="104">
                  <c:v>104.5</c:v>
                </c:pt>
                <c:pt idx="105">
                  <c:v>105.5</c:v>
                </c:pt>
                <c:pt idx="106">
                  <c:v>106.5</c:v>
                </c:pt>
                <c:pt idx="107">
                  <c:v>107.5</c:v>
                </c:pt>
                <c:pt idx="108">
                  <c:v>108.5</c:v>
                </c:pt>
                <c:pt idx="109">
                  <c:v>109.5</c:v>
                </c:pt>
                <c:pt idx="110">
                  <c:v>110.5</c:v>
                </c:pt>
                <c:pt idx="111">
                  <c:v>111.5</c:v>
                </c:pt>
                <c:pt idx="112">
                  <c:v>112.5</c:v>
                </c:pt>
                <c:pt idx="113">
                  <c:v>113.5</c:v>
                </c:pt>
                <c:pt idx="114">
                  <c:v>114.5</c:v>
                </c:pt>
                <c:pt idx="115">
                  <c:v>115.5</c:v>
                </c:pt>
                <c:pt idx="116">
                  <c:v>116.5</c:v>
                </c:pt>
                <c:pt idx="117">
                  <c:v>117.5</c:v>
                </c:pt>
                <c:pt idx="118">
                  <c:v>118.5</c:v>
                </c:pt>
                <c:pt idx="119">
                  <c:v>119.5</c:v>
                </c:pt>
                <c:pt idx="120">
                  <c:v>120.5</c:v>
                </c:pt>
                <c:pt idx="121">
                  <c:v>121.5</c:v>
                </c:pt>
                <c:pt idx="122">
                  <c:v>122.5</c:v>
                </c:pt>
                <c:pt idx="123">
                  <c:v>123.5</c:v>
                </c:pt>
                <c:pt idx="124">
                  <c:v>124.5</c:v>
                </c:pt>
                <c:pt idx="125">
                  <c:v>125.5</c:v>
                </c:pt>
                <c:pt idx="126">
                  <c:v>126.5</c:v>
                </c:pt>
                <c:pt idx="127">
                  <c:v>127.5</c:v>
                </c:pt>
                <c:pt idx="128">
                  <c:v>128.5</c:v>
                </c:pt>
                <c:pt idx="129">
                  <c:v>129.5</c:v>
                </c:pt>
                <c:pt idx="130">
                  <c:v>130.5</c:v>
                </c:pt>
                <c:pt idx="131">
                  <c:v>131.5</c:v>
                </c:pt>
                <c:pt idx="132">
                  <c:v>132.5</c:v>
                </c:pt>
                <c:pt idx="133">
                  <c:v>133.5</c:v>
                </c:pt>
                <c:pt idx="134">
                  <c:v>134.5</c:v>
                </c:pt>
                <c:pt idx="135">
                  <c:v>135.5</c:v>
                </c:pt>
                <c:pt idx="136">
                  <c:v>136.5</c:v>
                </c:pt>
                <c:pt idx="137">
                  <c:v>137.5</c:v>
                </c:pt>
                <c:pt idx="138">
                  <c:v>138.5</c:v>
                </c:pt>
                <c:pt idx="139">
                  <c:v>139.5</c:v>
                </c:pt>
                <c:pt idx="140">
                  <c:v>140.5</c:v>
                </c:pt>
                <c:pt idx="141">
                  <c:v>141.5</c:v>
                </c:pt>
                <c:pt idx="142">
                  <c:v>142.5</c:v>
                </c:pt>
                <c:pt idx="143">
                  <c:v>143.5</c:v>
                </c:pt>
                <c:pt idx="144">
                  <c:v>144.5</c:v>
                </c:pt>
                <c:pt idx="145">
                  <c:v>145.5</c:v>
                </c:pt>
                <c:pt idx="146">
                  <c:v>146.5</c:v>
                </c:pt>
                <c:pt idx="147">
                  <c:v>147.5</c:v>
                </c:pt>
                <c:pt idx="148">
                  <c:v>148.5</c:v>
                </c:pt>
                <c:pt idx="149">
                  <c:v>149.5</c:v>
                </c:pt>
                <c:pt idx="150">
                  <c:v>150.5</c:v>
                </c:pt>
                <c:pt idx="151">
                  <c:v>151.5</c:v>
                </c:pt>
              </c:numCache>
            </c:numRef>
          </c:cat>
          <c:val>
            <c:numRef>
              <c:f>'Utilisation profile (Inst)'!$F$9:$FA$9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3.2389350101538001</c:v>
                </c:pt>
                <c:pt idx="5">
                  <c:v>0</c:v>
                </c:pt>
                <c:pt idx="6">
                  <c:v>0</c:v>
                </c:pt>
                <c:pt idx="7">
                  <c:v>9.1452282639636699</c:v>
                </c:pt>
                <c:pt idx="8">
                  <c:v>0</c:v>
                </c:pt>
                <c:pt idx="9">
                  <c:v>8.2878631142170764</c:v>
                </c:pt>
                <c:pt idx="10">
                  <c:v>7.144709581221619</c:v>
                </c:pt>
                <c:pt idx="11">
                  <c:v>7.144709581221619</c:v>
                </c:pt>
                <c:pt idx="12">
                  <c:v>6.1920816370587364</c:v>
                </c:pt>
                <c:pt idx="13">
                  <c:v>7.2399723756379064</c:v>
                </c:pt>
                <c:pt idx="14">
                  <c:v>20.290975210669394</c:v>
                </c:pt>
                <c:pt idx="15">
                  <c:v>7.811549142135636</c:v>
                </c:pt>
                <c:pt idx="16">
                  <c:v>5.334716487312142</c:v>
                </c:pt>
                <c:pt idx="17">
                  <c:v>0</c:v>
                </c:pt>
                <c:pt idx="18">
                  <c:v>13.241528423864064</c:v>
                </c:pt>
                <c:pt idx="19">
                  <c:v>0</c:v>
                </c:pt>
                <c:pt idx="20">
                  <c:v>4.6678769263981241</c:v>
                </c:pt>
                <c:pt idx="21">
                  <c:v>12.47942606853376</c:v>
                </c:pt>
                <c:pt idx="22">
                  <c:v>8.478388703049653</c:v>
                </c:pt>
                <c:pt idx="23">
                  <c:v>21.338865949248568</c:v>
                </c:pt>
                <c:pt idx="24">
                  <c:v>7.2399723756379064</c:v>
                </c:pt>
                <c:pt idx="25">
                  <c:v>21.815179921330007</c:v>
                </c:pt>
                <c:pt idx="26">
                  <c:v>22.291493893411449</c:v>
                </c:pt>
                <c:pt idx="27">
                  <c:v>6.2873444314750246</c:v>
                </c:pt>
                <c:pt idx="28">
                  <c:v>0</c:v>
                </c:pt>
                <c:pt idx="29">
                  <c:v>13.717842395945508</c:v>
                </c:pt>
                <c:pt idx="30">
                  <c:v>0</c:v>
                </c:pt>
                <c:pt idx="31">
                  <c:v>8.7641770862985187</c:v>
                </c:pt>
                <c:pt idx="32">
                  <c:v>4.572614131981835</c:v>
                </c:pt>
                <c:pt idx="33">
                  <c:v>9.4310166472125374</c:v>
                </c:pt>
                <c:pt idx="34">
                  <c:v>14.765733134524677</c:v>
                </c:pt>
                <c:pt idx="35">
                  <c:v>5.5252420761447185</c:v>
                </c:pt>
                <c:pt idx="36">
                  <c:v>15.432572695438695</c:v>
                </c:pt>
                <c:pt idx="37">
                  <c:v>3.905774571067818</c:v>
                </c:pt>
                <c:pt idx="38">
                  <c:v>20.862551977167126</c:v>
                </c:pt>
                <c:pt idx="39">
                  <c:v>5.1441908984795655</c:v>
                </c:pt>
                <c:pt idx="40">
                  <c:v>3.7152489822352415</c:v>
                </c:pt>
                <c:pt idx="41">
                  <c:v>16.194675050769003</c:v>
                </c:pt>
                <c:pt idx="42">
                  <c:v>8.3831259086333656</c:v>
                </c:pt>
                <c:pt idx="43">
                  <c:v>3.5247233934026654</c:v>
                </c:pt>
                <c:pt idx="44">
                  <c:v>20.290975210669398</c:v>
                </c:pt>
                <c:pt idx="45">
                  <c:v>9.5262794416288248</c:v>
                </c:pt>
                <c:pt idx="46">
                  <c:v>0</c:v>
                </c:pt>
                <c:pt idx="47">
                  <c:v>4.7631397208144124</c:v>
                </c:pt>
                <c:pt idx="48">
                  <c:v>13.146265629447779</c:v>
                </c:pt>
                <c:pt idx="49">
                  <c:v>5.2394536928958537</c:v>
                </c:pt>
                <c:pt idx="50">
                  <c:v>5.1441908984795655</c:v>
                </c:pt>
                <c:pt idx="51">
                  <c:v>8.3831259086333656</c:v>
                </c:pt>
                <c:pt idx="52">
                  <c:v>3.3341978045700884</c:v>
                </c:pt>
                <c:pt idx="53">
                  <c:v>16.004149461936425</c:v>
                </c:pt>
                <c:pt idx="54">
                  <c:v>0</c:v>
                </c:pt>
                <c:pt idx="55">
                  <c:v>9.5262794416288248</c:v>
                </c:pt>
                <c:pt idx="56">
                  <c:v>10.669432974624284</c:v>
                </c:pt>
                <c:pt idx="57">
                  <c:v>7.5257607588867721</c:v>
                </c:pt>
                <c:pt idx="58">
                  <c:v>11.907849302036031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8.478388703049653</c:v>
                </c:pt>
                <c:pt idx="63">
                  <c:v>8.3831259086333656</c:v>
                </c:pt>
                <c:pt idx="64">
                  <c:v>5.715767664977295</c:v>
                </c:pt>
                <c:pt idx="65">
                  <c:v>0</c:v>
                </c:pt>
                <c:pt idx="66">
                  <c:v>2.7626210380723593</c:v>
                </c:pt>
                <c:pt idx="67">
                  <c:v>0</c:v>
                </c:pt>
                <c:pt idx="68">
                  <c:v>9.3357538527962483</c:v>
                </c:pt>
                <c:pt idx="69">
                  <c:v>7.4304979644704829</c:v>
                </c:pt>
                <c:pt idx="70">
                  <c:v>4.8584025152307007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3.7152489822352415</c:v>
                </c:pt>
                <c:pt idx="76">
                  <c:v>0</c:v>
                </c:pt>
                <c:pt idx="77">
                  <c:v>5.334716487312142</c:v>
                </c:pt>
                <c:pt idx="78">
                  <c:v>3.1436722157375123</c:v>
                </c:pt>
                <c:pt idx="79">
                  <c:v>4.9536653096469889</c:v>
                </c:pt>
                <c:pt idx="80">
                  <c:v>0</c:v>
                </c:pt>
                <c:pt idx="81">
                  <c:v>3.6199861878189532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0"/>
          <c:order val="4"/>
          <c:tx>
            <c:strRef>
              <c:f>'Utilisation profile (Inst)'!$D$10</c:f>
              <c:strCache>
                <c:ptCount val="1"/>
                <c:pt idx="0">
                  <c:v>Distribution feeders - Urban</c:v>
                </c:pt>
              </c:strCache>
            </c:strRef>
          </c:tx>
          <c:invertIfNegative val="0"/>
          <c:val>
            <c:numRef>
              <c:f>'Utilisation profile (Inst)'!$F$10:$FA$10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</c:v>
                </c:pt>
                <c:pt idx="4">
                  <c:v>11.241009741122014</c:v>
                </c:pt>
                <c:pt idx="5">
                  <c:v>15.927939226403396</c:v>
                </c:pt>
                <c:pt idx="6">
                  <c:v>7.6210235533030604</c:v>
                </c:pt>
                <c:pt idx="7">
                  <c:v>0</c:v>
                </c:pt>
                <c:pt idx="8">
                  <c:v>9.1452282639636717</c:v>
                </c:pt>
                <c:pt idx="9">
                  <c:v>0</c:v>
                </c:pt>
                <c:pt idx="10">
                  <c:v>27.81673596955617</c:v>
                </c:pt>
                <c:pt idx="11">
                  <c:v>30.007780241130796</c:v>
                </c:pt>
                <c:pt idx="12">
                  <c:v>16.480463434017864</c:v>
                </c:pt>
                <c:pt idx="13">
                  <c:v>19.624135649755381</c:v>
                </c:pt>
                <c:pt idx="14">
                  <c:v>7.8981516825140794</c:v>
                </c:pt>
                <c:pt idx="15">
                  <c:v>26.630281166371489</c:v>
                </c:pt>
                <c:pt idx="16">
                  <c:v>7.2399723756379073</c:v>
                </c:pt>
                <c:pt idx="17">
                  <c:v>43.439834253827442</c:v>
                </c:pt>
                <c:pt idx="18">
                  <c:v>28.483575530470187</c:v>
                </c:pt>
                <c:pt idx="19">
                  <c:v>35.437759522859231</c:v>
                </c:pt>
                <c:pt idx="20">
                  <c:v>24.558748400519111</c:v>
                </c:pt>
                <c:pt idx="21">
                  <c:v>20.576763593918262</c:v>
                </c:pt>
                <c:pt idx="22">
                  <c:v>42.010892337583122</c:v>
                </c:pt>
                <c:pt idx="23">
                  <c:v>67.738775033211226</c:v>
                </c:pt>
                <c:pt idx="24">
                  <c:v>13.336791218280354</c:v>
                </c:pt>
                <c:pt idx="25">
                  <c:v>71.878376463300839</c:v>
                </c:pt>
                <c:pt idx="26">
                  <c:v>38.562379179713488</c:v>
                </c:pt>
                <c:pt idx="27">
                  <c:v>49.346127507637313</c:v>
                </c:pt>
                <c:pt idx="28">
                  <c:v>35.437759522859231</c:v>
                </c:pt>
                <c:pt idx="29">
                  <c:v>85.545989385826843</c:v>
                </c:pt>
                <c:pt idx="30">
                  <c:v>20.576763593918262</c:v>
                </c:pt>
                <c:pt idx="31">
                  <c:v>36.199861878189537</c:v>
                </c:pt>
                <c:pt idx="32">
                  <c:v>45.535615730985782</c:v>
                </c:pt>
                <c:pt idx="33">
                  <c:v>50.641701511698834</c:v>
                </c:pt>
                <c:pt idx="34">
                  <c:v>38.105117766515299</c:v>
                </c:pt>
                <c:pt idx="35">
                  <c:v>55.157157967030898</c:v>
                </c:pt>
                <c:pt idx="36">
                  <c:v>82.847454227634543</c:v>
                </c:pt>
                <c:pt idx="37">
                  <c:v>32.00829892387285</c:v>
                </c:pt>
                <c:pt idx="38">
                  <c:v>44.392462197990326</c:v>
                </c:pt>
                <c:pt idx="39">
                  <c:v>28.388312736053898</c:v>
                </c:pt>
                <c:pt idx="40">
                  <c:v>63.635546670080558</c:v>
                </c:pt>
                <c:pt idx="41">
                  <c:v>7.7924965832523787</c:v>
                </c:pt>
                <c:pt idx="42">
                  <c:v>43.820885431492599</c:v>
                </c:pt>
                <c:pt idx="43">
                  <c:v>75.63865876653287</c:v>
                </c:pt>
                <c:pt idx="44">
                  <c:v>23.625173015239483</c:v>
                </c:pt>
                <c:pt idx="45">
                  <c:v>77.067600682777197</c:v>
                </c:pt>
                <c:pt idx="46">
                  <c:v>51.414196171874558</c:v>
                </c:pt>
                <c:pt idx="47">
                  <c:v>41.643697566378513</c:v>
                </c:pt>
                <c:pt idx="48">
                  <c:v>44.201936609157748</c:v>
                </c:pt>
                <c:pt idx="49">
                  <c:v>44.473868585946065</c:v>
                </c:pt>
                <c:pt idx="50">
                  <c:v>40.581950421338796</c:v>
                </c:pt>
                <c:pt idx="51">
                  <c:v>84.013124421128396</c:v>
                </c:pt>
                <c:pt idx="52">
                  <c:v>88.499136012731782</c:v>
                </c:pt>
                <c:pt idx="53">
                  <c:v>47.536134413727837</c:v>
                </c:pt>
                <c:pt idx="54">
                  <c:v>51.933811414145218</c:v>
                </c:pt>
                <c:pt idx="55">
                  <c:v>45.857777181193597</c:v>
                </c:pt>
                <c:pt idx="56">
                  <c:v>79.811169161966276</c:v>
                </c:pt>
                <c:pt idx="57">
                  <c:v>38.228093373852687</c:v>
                </c:pt>
                <c:pt idx="58">
                  <c:v>72.252499437735722</c:v>
                </c:pt>
                <c:pt idx="59">
                  <c:v>90.728285402072913</c:v>
                </c:pt>
                <c:pt idx="60">
                  <c:v>82.402317170089333</c:v>
                </c:pt>
                <c:pt idx="61">
                  <c:v>76.781812299528326</c:v>
                </c:pt>
                <c:pt idx="62">
                  <c:v>64.188070877695026</c:v>
                </c:pt>
                <c:pt idx="63">
                  <c:v>115.53991322049708</c:v>
                </c:pt>
                <c:pt idx="64">
                  <c:v>129.69769652156509</c:v>
                </c:pt>
                <c:pt idx="65">
                  <c:v>59.329668362464325</c:v>
                </c:pt>
                <c:pt idx="66">
                  <c:v>48.774550741139585</c:v>
                </c:pt>
                <c:pt idx="67">
                  <c:v>115.90114168279476</c:v>
                </c:pt>
                <c:pt idx="68">
                  <c:v>102.00740026096145</c:v>
                </c:pt>
                <c:pt idx="69">
                  <c:v>76.114972738614313</c:v>
                </c:pt>
                <c:pt idx="70">
                  <c:v>38.333748473114397</c:v>
                </c:pt>
                <c:pt idx="71">
                  <c:v>67.446058446732081</c:v>
                </c:pt>
                <c:pt idx="72">
                  <c:v>65.667242267358844</c:v>
                </c:pt>
                <c:pt idx="73">
                  <c:v>21.054809616807272</c:v>
                </c:pt>
                <c:pt idx="74">
                  <c:v>71.227125359654949</c:v>
                </c:pt>
                <c:pt idx="75">
                  <c:v>30.293568624379667</c:v>
                </c:pt>
                <c:pt idx="76">
                  <c:v>20.672026388334551</c:v>
                </c:pt>
                <c:pt idx="77">
                  <c:v>31.531984951791411</c:v>
                </c:pt>
                <c:pt idx="78">
                  <c:v>51.060857807130503</c:v>
                </c:pt>
                <c:pt idx="79">
                  <c:v>71.066044634551019</c:v>
                </c:pt>
                <c:pt idx="80">
                  <c:v>24.804699615193893</c:v>
                </c:pt>
                <c:pt idx="81">
                  <c:v>45.7070887609351</c:v>
                </c:pt>
                <c:pt idx="82">
                  <c:v>0</c:v>
                </c:pt>
                <c:pt idx="83">
                  <c:v>36.580913055854687</c:v>
                </c:pt>
                <c:pt idx="84">
                  <c:v>30.96040818529368</c:v>
                </c:pt>
                <c:pt idx="85">
                  <c:v>19.433610060922803</c:v>
                </c:pt>
                <c:pt idx="86">
                  <c:v>14.765733134524679</c:v>
                </c:pt>
                <c:pt idx="87">
                  <c:v>9.1452282639636717</c:v>
                </c:pt>
                <c:pt idx="88">
                  <c:v>7.4304979644704838</c:v>
                </c:pt>
                <c:pt idx="89">
                  <c:v>38.745976565315786</c:v>
                </c:pt>
                <c:pt idx="90">
                  <c:v>47.917185591392993</c:v>
                </c:pt>
                <c:pt idx="91">
                  <c:v>9.1452282639636717</c:v>
                </c:pt>
                <c:pt idx="92">
                  <c:v>28.007261558388748</c:v>
                </c:pt>
                <c:pt idx="93">
                  <c:v>23.529910220823197</c:v>
                </c:pt>
                <c:pt idx="94">
                  <c:v>15.146784312189832</c:v>
                </c:pt>
                <c:pt idx="95">
                  <c:v>29.321888121333522</c:v>
                </c:pt>
                <c:pt idx="96">
                  <c:v>9.1452282639636717</c:v>
                </c:pt>
                <c:pt idx="97">
                  <c:v>15.146784312189832</c:v>
                </c:pt>
                <c:pt idx="98">
                  <c:v>9.1452282639636717</c:v>
                </c:pt>
                <c:pt idx="99">
                  <c:v>0</c:v>
                </c:pt>
                <c:pt idx="100">
                  <c:v>15.242047106606119</c:v>
                </c:pt>
                <c:pt idx="101">
                  <c:v>0</c:v>
                </c:pt>
                <c:pt idx="102">
                  <c:v>9.1452282639636717</c:v>
                </c:pt>
                <c:pt idx="103">
                  <c:v>0</c:v>
                </c:pt>
                <c:pt idx="104">
                  <c:v>5.9062932538098716</c:v>
                </c:pt>
                <c:pt idx="105">
                  <c:v>6.2873444314750238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6.0968188426424472</c:v>
                </c:pt>
                <c:pt idx="110">
                  <c:v>0</c:v>
                </c:pt>
                <c:pt idx="111">
                  <c:v>0</c:v>
                </c:pt>
                <c:pt idx="112">
                  <c:v>9.1452282639636717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6.5731328147238894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5.5252420761447185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3.1436722157375119</c:v>
                </c:pt>
                <c:pt idx="135">
                  <c:v>5.6205048705610068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1"/>
          <c:order val="5"/>
          <c:tx>
            <c:strRef>
              <c:f>'Utilisation profile (Inst)'!$D$11</c:f>
              <c:strCache>
                <c:ptCount val="1"/>
                <c:pt idx="0">
                  <c:v>Distribution feeders - Short rural</c:v>
                </c:pt>
              </c:strCache>
            </c:strRef>
          </c:tx>
          <c:invertIfNegative val="0"/>
          <c:val>
            <c:numRef>
              <c:f>'Utilisation profile (Inst)'!$F$11:$FA$11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11.112067824877689</c:v>
                </c:pt>
                <c:pt idx="4">
                  <c:v>0</c:v>
                </c:pt>
                <c:pt idx="5">
                  <c:v>17.966563026911963</c:v>
                </c:pt>
                <c:pt idx="6">
                  <c:v>18.34761420457712</c:v>
                </c:pt>
                <c:pt idx="7">
                  <c:v>0</c:v>
                </c:pt>
                <c:pt idx="8">
                  <c:v>16.099412256352714</c:v>
                </c:pt>
                <c:pt idx="9">
                  <c:v>22.291493893411449</c:v>
                </c:pt>
                <c:pt idx="10">
                  <c:v>21.07213012488296</c:v>
                </c:pt>
                <c:pt idx="11">
                  <c:v>0</c:v>
                </c:pt>
                <c:pt idx="12">
                  <c:v>15.413520136555439</c:v>
                </c:pt>
                <c:pt idx="13">
                  <c:v>5.7538727827438105</c:v>
                </c:pt>
                <c:pt idx="14">
                  <c:v>21.929495274629556</c:v>
                </c:pt>
                <c:pt idx="15">
                  <c:v>10.250276679192615</c:v>
                </c:pt>
                <c:pt idx="16">
                  <c:v>30.560304448745271</c:v>
                </c:pt>
                <c:pt idx="17">
                  <c:v>20.938762212700155</c:v>
                </c:pt>
                <c:pt idx="18">
                  <c:v>15.413520136555439</c:v>
                </c:pt>
                <c:pt idx="19">
                  <c:v>32.00829892387285</c:v>
                </c:pt>
                <c:pt idx="20">
                  <c:v>22.405809246710994</c:v>
                </c:pt>
                <c:pt idx="21">
                  <c:v>16.766251817266731</c:v>
                </c:pt>
                <c:pt idx="22">
                  <c:v>29.054875617775295</c:v>
                </c:pt>
                <c:pt idx="23">
                  <c:v>7.7924965832523787</c:v>
                </c:pt>
                <c:pt idx="24">
                  <c:v>14.479944751275815</c:v>
                </c:pt>
                <c:pt idx="25">
                  <c:v>6.3108229862967615</c:v>
                </c:pt>
                <c:pt idx="26">
                  <c:v>21.719917126913721</c:v>
                </c:pt>
                <c:pt idx="27">
                  <c:v>30.884197949760651</c:v>
                </c:pt>
                <c:pt idx="28">
                  <c:v>22.196231098995163</c:v>
                </c:pt>
                <c:pt idx="29">
                  <c:v>18.347614204577116</c:v>
                </c:pt>
                <c:pt idx="30">
                  <c:v>34.751867403061951</c:v>
                </c:pt>
                <c:pt idx="31">
                  <c:v>31.570090069557928</c:v>
                </c:pt>
                <c:pt idx="32">
                  <c:v>34.618499490879152</c:v>
                </c:pt>
                <c:pt idx="33">
                  <c:v>7.811549142135636</c:v>
                </c:pt>
                <c:pt idx="34">
                  <c:v>1.3</c:v>
                </c:pt>
                <c:pt idx="35">
                  <c:v>21.948547833512812</c:v>
                </c:pt>
                <c:pt idx="36">
                  <c:v>9.1452282639636717</c:v>
                </c:pt>
                <c:pt idx="37">
                  <c:v>2.6864108025393283</c:v>
                </c:pt>
                <c:pt idx="38">
                  <c:v>31.322406804075577</c:v>
                </c:pt>
                <c:pt idx="39">
                  <c:v>38.147648880220295</c:v>
                </c:pt>
                <c:pt idx="40">
                  <c:v>6.4778700203076003</c:v>
                </c:pt>
                <c:pt idx="41">
                  <c:v>24.101486987320929</c:v>
                </c:pt>
                <c:pt idx="42">
                  <c:v>34.56134181422938</c:v>
                </c:pt>
                <c:pt idx="43">
                  <c:v>14.822890811174451</c:v>
                </c:pt>
                <c:pt idx="44">
                  <c:v>1.3</c:v>
                </c:pt>
                <c:pt idx="45">
                  <c:v>32.770401279203156</c:v>
                </c:pt>
                <c:pt idx="46">
                  <c:v>11.241009741122014</c:v>
                </c:pt>
                <c:pt idx="47">
                  <c:v>3.5056708345194076</c:v>
                </c:pt>
                <c:pt idx="48">
                  <c:v>0</c:v>
                </c:pt>
                <c:pt idx="49">
                  <c:v>24.482538164986082</c:v>
                </c:pt>
                <c:pt idx="50">
                  <c:v>19.05255888325765</c:v>
                </c:pt>
                <c:pt idx="51">
                  <c:v>0</c:v>
                </c:pt>
                <c:pt idx="52">
                  <c:v>6.8589211979727542</c:v>
                </c:pt>
                <c:pt idx="53">
                  <c:v>11.050484152289435</c:v>
                </c:pt>
                <c:pt idx="54">
                  <c:v>7.6210235533030604</c:v>
                </c:pt>
                <c:pt idx="55">
                  <c:v>14.498997310159073</c:v>
                </c:pt>
                <c:pt idx="56">
                  <c:v>36.199861878189537</c:v>
                </c:pt>
                <c:pt idx="57">
                  <c:v>9.1452282639636717</c:v>
                </c:pt>
                <c:pt idx="58">
                  <c:v>0</c:v>
                </c:pt>
                <c:pt idx="59">
                  <c:v>7.6210235533030604</c:v>
                </c:pt>
                <c:pt idx="60">
                  <c:v>14.670470340108391</c:v>
                </c:pt>
                <c:pt idx="61">
                  <c:v>4.2677731898497129</c:v>
                </c:pt>
                <c:pt idx="62">
                  <c:v>11.126694387822468</c:v>
                </c:pt>
                <c:pt idx="63">
                  <c:v>16.328042962951805</c:v>
                </c:pt>
                <c:pt idx="64">
                  <c:v>6.4778700203076003</c:v>
                </c:pt>
                <c:pt idx="65">
                  <c:v>0</c:v>
                </c:pt>
                <c:pt idx="66">
                  <c:v>18.671507705592497</c:v>
                </c:pt>
                <c:pt idx="67">
                  <c:v>9.1452282639636717</c:v>
                </c:pt>
                <c:pt idx="68">
                  <c:v>6.7065007269066932</c:v>
                </c:pt>
                <c:pt idx="69">
                  <c:v>0</c:v>
                </c:pt>
                <c:pt idx="70">
                  <c:v>7.6210235533030604</c:v>
                </c:pt>
                <c:pt idx="71">
                  <c:v>0</c:v>
                </c:pt>
                <c:pt idx="72">
                  <c:v>0</c:v>
                </c:pt>
                <c:pt idx="73">
                  <c:v>9.1452282639636717</c:v>
                </c:pt>
                <c:pt idx="74">
                  <c:v>13.908367984778085</c:v>
                </c:pt>
                <c:pt idx="75">
                  <c:v>0</c:v>
                </c:pt>
                <c:pt idx="76">
                  <c:v>14.327524280209754</c:v>
                </c:pt>
                <c:pt idx="77">
                  <c:v>0</c:v>
                </c:pt>
                <c:pt idx="78">
                  <c:v>0</c:v>
                </c:pt>
                <c:pt idx="79">
                  <c:v>8.3831259086333674</c:v>
                </c:pt>
                <c:pt idx="80">
                  <c:v>0</c:v>
                </c:pt>
                <c:pt idx="81">
                  <c:v>7.6210235533030604</c:v>
                </c:pt>
                <c:pt idx="82">
                  <c:v>6.8589211979727542</c:v>
                </c:pt>
                <c:pt idx="83">
                  <c:v>17.852247673612418</c:v>
                </c:pt>
                <c:pt idx="84">
                  <c:v>0</c:v>
                </c:pt>
                <c:pt idx="85">
                  <c:v>0</c:v>
                </c:pt>
                <c:pt idx="86">
                  <c:v>15.927939226403396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8.9210235533030602</c:v>
                </c:pt>
                <c:pt idx="94">
                  <c:v>6.2873444314750238</c:v>
                </c:pt>
                <c:pt idx="95">
                  <c:v>7.0494467868053308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5.1632434573628236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7.6210235533030604</c:v>
                </c:pt>
                <c:pt idx="106">
                  <c:v>7.5257607588867712</c:v>
                </c:pt>
                <c:pt idx="107">
                  <c:v>0</c:v>
                </c:pt>
                <c:pt idx="108">
                  <c:v>0</c:v>
                </c:pt>
                <c:pt idx="109">
                  <c:v>4.8584025152307007</c:v>
                </c:pt>
                <c:pt idx="110">
                  <c:v>0</c:v>
                </c:pt>
                <c:pt idx="111">
                  <c:v>4.4773513375655476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6.5731328147238894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6"/>
          <c:order val="6"/>
          <c:tx>
            <c:strRef>
              <c:f>'Utilisation profile (Inst)'!$D$12</c:f>
              <c:strCache>
                <c:ptCount val="1"/>
                <c:pt idx="0">
                  <c:v>Distribution feeders - Long rural</c:v>
                </c:pt>
              </c:strCache>
            </c:strRef>
          </c:tx>
          <c:invertIfNegative val="0"/>
          <c:val>
            <c:numRef>
              <c:f>'Utilisation profile (Inst)'!$F$12:$FA$12</c:f>
              <c:numCache>
                <c:formatCode>General</c:formatCode>
                <c:ptCount val="152"/>
                <c:pt idx="0">
                  <c:v>0</c:v>
                </c:pt>
                <c:pt idx="1">
                  <c:v>37.476383323367799</c:v>
                </c:pt>
                <c:pt idx="2">
                  <c:v>18.341839633509299</c:v>
                </c:pt>
                <c:pt idx="3">
                  <c:v>16.887956185635982</c:v>
                </c:pt>
                <c:pt idx="4">
                  <c:v>11.211756615232458</c:v>
                </c:pt>
                <c:pt idx="5">
                  <c:v>26.553492512193348</c:v>
                </c:pt>
                <c:pt idx="6">
                  <c:v>15.565940607621499</c:v>
                </c:pt>
                <c:pt idx="7">
                  <c:v>31.231570005597771</c:v>
                </c:pt>
                <c:pt idx="8">
                  <c:v>21.875415018788928</c:v>
                </c:pt>
                <c:pt idx="9">
                  <c:v>16.694467577672182</c:v>
                </c:pt>
                <c:pt idx="10">
                  <c:v>21.914868711684779</c:v>
                </c:pt>
                <c:pt idx="11">
                  <c:v>29.893464887831254</c:v>
                </c:pt>
                <c:pt idx="12">
                  <c:v>20.557711035035005</c:v>
                </c:pt>
                <c:pt idx="13">
                  <c:v>11.164799505588981</c:v>
                </c:pt>
                <c:pt idx="14">
                  <c:v>56.852835707640828</c:v>
                </c:pt>
                <c:pt idx="15">
                  <c:v>39.824274061946966</c:v>
                </c:pt>
                <c:pt idx="16">
                  <c:v>13.627005597467701</c:v>
                </c:pt>
                <c:pt idx="17">
                  <c:v>9.0632434573628231</c:v>
                </c:pt>
                <c:pt idx="18">
                  <c:v>45.363449880713439</c:v>
                </c:pt>
                <c:pt idx="19">
                  <c:v>39.85795318377501</c:v>
                </c:pt>
                <c:pt idx="20">
                  <c:v>13.622579601529221</c:v>
                </c:pt>
                <c:pt idx="21">
                  <c:v>41.667946277684479</c:v>
                </c:pt>
                <c:pt idx="22">
                  <c:v>0</c:v>
                </c:pt>
                <c:pt idx="23">
                  <c:v>14.822890811174451</c:v>
                </c:pt>
                <c:pt idx="24">
                  <c:v>20.10044962183682</c:v>
                </c:pt>
                <c:pt idx="25">
                  <c:v>63.216390374648881</c:v>
                </c:pt>
                <c:pt idx="26">
                  <c:v>13.909329879101428</c:v>
                </c:pt>
                <c:pt idx="27">
                  <c:v>38.695747091896287</c:v>
                </c:pt>
                <c:pt idx="28">
                  <c:v>26.425899171078363</c:v>
                </c:pt>
                <c:pt idx="29">
                  <c:v>20.919709653816899</c:v>
                </c:pt>
                <c:pt idx="30">
                  <c:v>38.643092747346195</c:v>
                </c:pt>
                <c:pt idx="31">
                  <c:v>12.502904623355498</c:v>
                </c:pt>
                <c:pt idx="32">
                  <c:v>38.581431738596741</c:v>
                </c:pt>
                <c:pt idx="33">
                  <c:v>20.251846539599821</c:v>
                </c:pt>
                <c:pt idx="34">
                  <c:v>9.2976487350297337</c:v>
                </c:pt>
                <c:pt idx="35">
                  <c:v>1.3</c:v>
                </c:pt>
                <c:pt idx="36">
                  <c:v>26.711687554327227</c:v>
                </c:pt>
                <c:pt idx="37">
                  <c:v>28.11949845071921</c:v>
                </c:pt>
                <c:pt idx="38">
                  <c:v>37.496397776574398</c:v>
                </c:pt>
                <c:pt idx="39">
                  <c:v>22.314972448233185</c:v>
                </c:pt>
                <c:pt idx="40">
                  <c:v>16.637309901022409</c:v>
                </c:pt>
                <c:pt idx="41">
                  <c:v>36.661549287326203</c:v>
                </c:pt>
                <c:pt idx="42">
                  <c:v>5.0108229862967617</c:v>
                </c:pt>
                <c:pt idx="43">
                  <c:v>12.631846539599822</c:v>
                </c:pt>
                <c:pt idx="44">
                  <c:v>26.368741494428587</c:v>
                </c:pt>
                <c:pt idx="45">
                  <c:v>8.5927040563492003</c:v>
                </c:pt>
                <c:pt idx="46">
                  <c:v>14.403734515742784</c:v>
                </c:pt>
                <c:pt idx="47">
                  <c:v>25.306224192904637</c:v>
                </c:pt>
                <c:pt idx="48">
                  <c:v>14.084267010665883</c:v>
                </c:pt>
                <c:pt idx="49">
                  <c:v>7.7778700203076001</c:v>
                </c:pt>
                <c:pt idx="50">
                  <c:v>5.1632434573628236</c:v>
                </c:pt>
                <c:pt idx="51">
                  <c:v>14.156051250260433</c:v>
                </c:pt>
                <c:pt idx="52">
                  <c:v>0</c:v>
                </c:pt>
                <c:pt idx="53">
                  <c:v>18.099930939094769</c:v>
                </c:pt>
                <c:pt idx="54">
                  <c:v>6.8868257487329707</c:v>
                </c:pt>
                <c:pt idx="55">
                  <c:v>6.4778700203076003</c:v>
                </c:pt>
                <c:pt idx="56">
                  <c:v>15.242047106606121</c:v>
                </c:pt>
                <c:pt idx="57">
                  <c:v>33.300408826319234</c:v>
                </c:pt>
                <c:pt idx="58">
                  <c:v>1.3</c:v>
                </c:pt>
                <c:pt idx="59">
                  <c:v>28.350207618287385</c:v>
                </c:pt>
                <c:pt idx="60">
                  <c:v>7.6210235533030604</c:v>
                </c:pt>
                <c:pt idx="61">
                  <c:v>12.80331956954914</c:v>
                </c:pt>
                <c:pt idx="62">
                  <c:v>18.023720703561736</c:v>
                </c:pt>
                <c:pt idx="63">
                  <c:v>3.4485131578696344</c:v>
                </c:pt>
                <c:pt idx="64">
                  <c:v>6.4632434573628235</c:v>
                </c:pt>
                <c:pt idx="65">
                  <c:v>0</c:v>
                </c:pt>
                <c:pt idx="66">
                  <c:v>0</c:v>
                </c:pt>
                <c:pt idx="67">
                  <c:v>6.7827109624397233</c:v>
                </c:pt>
                <c:pt idx="68">
                  <c:v>0</c:v>
                </c:pt>
                <c:pt idx="69">
                  <c:v>1.3</c:v>
                </c:pt>
                <c:pt idx="70">
                  <c:v>0</c:v>
                </c:pt>
                <c:pt idx="71">
                  <c:v>1.3</c:v>
                </c:pt>
                <c:pt idx="72">
                  <c:v>0</c:v>
                </c:pt>
                <c:pt idx="73">
                  <c:v>5.1632434573628236</c:v>
                </c:pt>
                <c:pt idx="74">
                  <c:v>0</c:v>
                </c:pt>
                <c:pt idx="75">
                  <c:v>0</c:v>
                </c:pt>
                <c:pt idx="76">
                  <c:v>2.4577800959402367</c:v>
                </c:pt>
                <c:pt idx="77">
                  <c:v>8.1589211979727541</c:v>
                </c:pt>
                <c:pt idx="78">
                  <c:v>0</c:v>
                </c:pt>
                <c:pt idx="79">
                  <c:v>0</c:v>
                </c:pt>
                <c:pt idx="80">
                  <c:v>6.5731328147238894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5.1632434573628236</c:v>
                </c:pt>
                <c:pt idx="94">
                  <c:v>2.474754193854412</c:v>
                </c:pt>
                <c:pt idx="95">
                  <c:v>3.4485131578696344</c:v>
                </c:pt>
                <c:pt idx="96">
                  <c:v>5.1632434573628236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5.1441908984795655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7"/>
          <c:order val="7"/>
          <c:tx>
            <c:strRef>
              <c:f>'Utilisation profile (Inst)'!$D$13</c:f>
              <c:strCache>
                <c:ptCount val="1"/>
                <c:pt idx="0">
                  <c:v>Distribution substations - CBD</c:v>
                </c:pt>
              </c:strCache>
            </c:strRef>
          </c:tx>
          <c:invertIfNegative val="0"/>
          <c:val>
            <c:numRef>
              <c:f>'Utilisation profile (Inst)'!$F$13:$FA$13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0.89999999999999991</c:v>
                </c:pt>
                <c:pt idx="8">
                  <c:v>0.3</c:v>
                </c:pt>
                <c:pt idx="9">
                  <c:v>0.3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1.25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0.5</c:v>
                </c:pt>
                <c:pt idx="34">
                  <c:v>0</c:v>
                </c:pt>
                <c:pt idx="35">
                  <c:v>0.5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0.35</c:v>
                </c:pt>
                <c:pt idx="41">
                  <c:v>0</c:v>
                </c:pt>
                <c:pt idx="42">
                  <c:v>0</c:v>
                </c:pt>
                <c:pt idx="43">
                  <c:v>0.3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0.5</c:v>
                </c:pt>
                <c:pt idx="53">
                  <c:v>0</c:v>
                </c:pt>
                <c:pt idx="54">
                  <c:v>0.5</c:v>
                </c:pt>
                <c:pt idx="55">
                  <c:v>0.75</c:v>
                </c:pt>
                <c:pt idx="56">
                  <c:v>0</c:v>
                </c:pt>
                <c:pt idx="57">
                  <c:v>0.3</c:v>
                </c:pt>
                <c:pt idx="58">
                  <c:v>0.2</c:v>
                </c:pt>
                <c:pt idx="59">
                  <c:v>0</c:v>
                </c:pt>
                <c:pt idx="60">
                  <c:v>0</c:v>
                </c:pt>
                <c:pt idx="61">
                  <c:v>0.6</c:v>
                </c:pt>
                <c:pt idx="62">
                  <c:v>0.2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0.5</c:v>
                </c:pt>
                <c:pt idx="70">
                  <c:v>0.2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0.5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0.2</c:v>
                </c:pt>
                <c:pt idx="83">
                  <c:v>0</c:v>
                </c:pt>
                <c:pt idx="84">
                  <c:v>0</c:v>
                </c:pt>
                <c:pt idx="85">
                  <c:v>373.68800000000044</c:v>
                </c:pt>
                <c:pt idx="86">
                  <c:v>0.2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0.6</c:v>
                </c:pt>
                <c:pt idx="93">
                  <c:v>0.2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0.3</c:v>
                </c:pt>
                <c:pt idx="98">
                  <c:v>0</c:v>
                </c:pt>
                <c:pt idx="99">
                  <c:v>0</c:v>
                </c:pt>
                <c:pt idx="100">
                  <c:v>0.2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</c:ser>
        <c:ser>
          <c:idx val="8"/>
          <c:order val="8"/>
          <c:tx>
            <c:strRef>
              <c:f>'Utilisation profile (Inst)'!$D$14</c:f>
              <c:strCache>
                <c:ptCount val="1"/>
                <c:pt idx="0">
                  <c:v>Distribution substations - Urban</c:v>
                </c:pt>
              </c:strCache>
            </c:strRef>
          </c:tx>
          <c:invertIfNegative val="0"/>
          <c:val>
            <c:numRef>
              <c:f>'Utilisation profile (Inst)'!$F$14:$FA$14</c:f>
              <c:numCache>
                <c:formatCode>General</c:formatCode>
                <c:ptCount val="152"/>
                <c:pt idx="0">
                  <c:v>137.5</c:v>
                </c:pt>
                <c:pt idx="1">
                  <c:v>355.20000000000005</c:v>
                </c:pt>
                <c:pt idx="2">
                  <c:v>174.06000000000014</c:v>
                </c:pt>
                <c:pt idx="3">
                  <c:v>77.584999999999951</c:v>
                </c:pt>
                <c:pt idx="4">
                  <c:v>108.26499999999993</c:v>
                </c:pt>
                <c:pt idx="5">
                  <c:v>79.924999999999983</c:v>
                </c:pt>
                <c:pt idx="6">
                  <c:v>66.959999999999965</c:v>
                </c:pt>
                <c:pt idx="7">
                  <c:v>61.019999999999953</c:v>
                </c:pt>
                <c:pt idx="8">
                  <c:v>51.625000000000036</c:v>
                </c:pt>
                <c:pt idx="9">
                  <c:v>40.524999999999991</c:v>
                </c:pt>
                <c:pt idx="10">
                  <c:v>27.631000000000018</c:v>
                </c:pt>
                <c:pt idx="11">
                  <c:v>49.225000000000023</c:v>
                </c:pt>
                <c:pt idx="12">
                  <c:v>41.284999999999997</c:v>
                </c:pt>
                <c:pt idx="13">
                  <c:v>34.22500000000003</c:v>
                </c:pt>
                <c:pt idx="14">
                  <c:v>33.838999999999999</c:v>
                </c:pt>
                <c:pt idx="15">
                  <c:v>22.350000000000012</c:v>
                </c:pt>
                <c:pt idx="16">
                  <c:v>31.310000000000002</c:v>
                </c:pt>
                <c:pt idx="17">
                  <c:v>28.445000000000018</c:v>
                </c:pt>
                <c:pt idx="18">
                  <c:v>34.730000000000025</c:v>
                </c:pt>
                <c:pt idx="19">
                  <c:v>31.205000000000005</c:v>
                </c:pt>
                <c:pt idx="20">
                  <c:v>27.055</c:v>
                </c:pt>
                <c:pt idx="21">
                  <c:v>28.23</c:v>
                </c:pt>
                <c:pt idx="22">
                  <c:v>18.810000000000006</c:v>
                </c:pt>
                <c:pt idx="23">
                  <c:v>29.325000000000017</c:v>
                </c:pt>
                <c:pt idx="24">
                  <c:v>23.393000000000011</c:v>
                </c:pt>
                <c:pt idx="25">
                  <c:v>23.875000000000011</c:v>
                </c:pt>
                <c:pt idx="26">
                  <c:v>24.345000000000013</c:v>
                </c:pt>
                <c:pt idx="27">
                  <c:v>21.413000000000007</c:v>
                </c:pt>
                <c:pt idx="28">
                  <c:v>29.930000000000017</c:v>
                </c:pt>
                <c:pt idx="29">
                  <c:v>22.868000000000016</c:v>
                </c:pt>
                <c:pt idx="30">
                  <c:v>31.144999999999971</c:v>
                </c:pt>
                <c:pt idx="31">
                  <c:v>14.269999999999998</c:v>
                </c:pt>
                <c:pt idx="32">
                  <c:v>25.790000000000017</c:v>
                </c:pt>
                <c:pt idx="33">
                  <c:v>29.062000000000019</c:v>
                </c:pt>
                <c:pt idx="34">
                  <c:v>20.125000000000014</c:v>
                </c:pt>
                <c:pt idx="35">
                  <c:v>26.640000000000018</c:v>
                </c:pt>
                <c:pt idx="36">
                  <c:v>23.840000000000018</c:v>
                </c:pt>
                <c:pt idx="37">
                  <c:v>24.280000000000019</c:v>
                </c:pt>
                <c:pt idx="38">
                  <c:v>13.034000000000002</c:v>
                </c:pt>
                <c:pt idx="39">
                  <c:v>26.530999999999999</c:v>
                </c:pt>
                <c:pt idx="40">
                  <c:v>25.785000000000011</c:v>
                </c:pt>
                <c:pt idx="41">
                  <c:v>21.375000000000014</c:v>
                </c:pt>
                <c:pt idx="42">
                  <c:v>30.409999999999997</c:v>
                </c:pt>
                <c:pt idx="43">
                  <c:v>15.97000000000001</c:v>
                </c:pt>
                <c:pt idx="44">
                  <c:v>26.852000000000025</c:v>
                </c:pt>
                <c:pt idx="45">
                  <c:v>16.299999999999983</c:v>
                </c:pt>
                <c:pt idx="46">
                  <c:v>19.775000000000009</c:v>
                </c:pt>
                <c:pt idx="47">
                  <c:v>29.150000000000006</c:v>
                </c:pt>
                <c:pt idx="48">
                  <c:v>22.957000000000008</c:v>
                </c:pt>
                <c:pt idx="49">
                  <c:v>22.485000000000014</c:v>
                </c:pt>
                <c:pt idx="50">
                  <c:v>22.418000000000021</c:v>
                </c:pt>
                <c:pt idx="51">
                  <c:v>26.500000000000007</c:v>
                </c:pt>
                <c:pt idx="52">
                  <c:v>14.615000000000007</c:v>
                </c:pt>
                <c:pt idx="53">
                  <c:v>27.450000000000003</c:v>
                </c:pt>
                <c:pt idx="54">
                  <c:v>29.579999999999995</c:v>
                </c:pt>
                <c:pt idx="55">
                  <c:v>12.839999999999998</c:v>
                </c:pt>
                <c:pt idx="56">
                  <c:v>32.675999999999995</c:v>
                </c:pt>
                <c:pt idx="57">
                  <c:v>16.565000000000005</c:v>
                </c:pt>
                <c:pt idx="58">
                  <c:v>25.505000000000024</c:v>
                </c:pt>
                <c:pt idx="59">
                  <c:v>11.955000000000005</c:v>
                </c:pt>
                <c:pt idx="60">
                  <c:v>33.69</c:v>
                </c:pt>
                <c:pt idx="61">
                  <c:v>22.140000000000008</c:v>
                </c:pt>
                <c:pt idx="62">
                  <c:v>21.160000000000011</c:v>
                </c:pt>
                <c:pt idx="63">
                  <c:v>29.080000000000013</c:v>
                </c:pt>
                <c:pt idx="64">
                  <c:v>18.920000000000016</c:v>
                </c:pt>
                <c:pt idx="65">
                  <c:v>21.900000000000016</c:v>
                </c:pt>
                <c:pt idx="66">
                  <c:v>19.685000000000002</c:v>
                </c:pt>
                <c:pt idx="67">
                  <c:v>16.591000000000001</c:v>
                </c:pt>
                <c:pt idx="68">
                  <c:v>33.030000000000015</c:v>
                </c:pt>
                <c:pt idx="69">
                  <c:v>12.46</c:v>
                </c:pt>
                <c:pt idx="70">
                  <c:v>31.425000000000022</c:v>
                </c:pt>
                <c:pt idx="71">
                  <c:v>14.545000000000002</c:v>
                </c:pt>
                <c:pt idx="72">
                  <c:v>34.17000000000003</c:v>
                </c:pt>
                <c:pt idx="73">
                  <c:v>6.3400000000000016</c:v>
                </c:pt>
                <c:pt idx="74">
                  <c:v>18.215000000000003</c:v>
                </c:pt>
                <c:pt idx="75">
                  <c:v>26.292999999999985</c:v>
                </c:pt>
                <c:pt idx="76">
                  <c:v>15.481000000000005</c:v>
                </c:pt>
                <c:pt idx="77">
                  <c:v>27.095000000000006</c:v>
                </c:pt>
                <c:pt idx="78">
                  <c:v>18.699999999999996</c:v>
                </c:pt>
                <c:pt idx="79">
                  <c:v>25.33000000000002</c:v>
                </c:pt>
                <c:pt idx="80">
                  <c:v>15.555000000000007</c:v>
                </c:pt>
                <c:pt idx="81">
                  <c:v>17.329999999999991</c:v>
                </c:pt>
                <c:pt idx="82">
                  <c:v>29.794999999999998</c:v>
                </c:pt>
                <c:pt idx="83">
                  <c:v>10.840000000000003</c:v>
                </c:pt>
                <c:pt idx="84">
                  <c:v>31.030000000000015</c:v>
                </c:pt>
                <c:pt idx="85">
                  <c:v>6.3899999999999988</c:v>
                </c:pt>
                <c:pt idx="86">
                  <c:v>24.510000000000019</c:v>
                </c:pt>
                <c:pt idx="87">
                  <c:v>10.41</c:v>
                </c:pt>
                <c:pt idx="88">
                  <c:v>22.280000000000015</c:v>
                </c:pt>
                <c:pt idx="89">
                  <c:v>23.379999999999995</c:v>
                </c:pt>
                <c:pt idx="90">
                  <c:v>19.769999999999982</c:v>
                </c:pt>
                <c:pt idx="91">
                  <c:v>25.525000000000013</c:v>
                </c:pt>
                <c:pt idx="92">
                  <c:v>12.475000000000007</c:v>
                </c:pt>
                <c:pt idx="93">
                  <c:v>25.630000000000017</c:v>
                </c:pt>
                <c:pt idx="94">
                  <c:v>13.158000000000001</c:v>
                </c:pt>
                <c:pt idx="95">
                  <c:v>13.024999999999999</c:v>
                </c:pt>
                <c:pt idx="96">
                  <c:v>28.214999999999986</c:v>
                </c:pt>
                <c:pt idx="97">
                  <c:v>6.9750000000000014</c:v>
                </c:pt>
                <c:pt idx="98">
                  <c:v>28.410000000000014</c:v>
                </c:pt>
                <c:pt idx="99">
                  <c:v>7.5150000000000015</c:v>
                </c:pt>
                <c:pt idx="100">
                  <c:v>25.400000000000023</c:v>
                </c:pt>
                <c:pt idx="101">
                  <c:v>6.575000000000002</c:v>
                </c:pt>
                <c:pt idx="102">
                  <c:v>16.459999999999997</c:v>
                </c:pt>
                <c:pt idx="103">
                  <c:v>18.100000000000001</c:v>
                </c:pt>
                <c:pt idx="104">
                  <c:v>12.005000000000004</c:v>
                </c:pt>
                <c:pt idx="105">
                  <c:v>15.249999999999996</c:v>
                </c:pt>
                <c:pt idx="106">
                  <c:v>5.6199999999999992</c:v>
                </c:pt>
                <c:pt idx="107">
                  <c:v>20.229999999999997</c:v>
                </c:pt>
                <c:pt idx="108">
                  <c:v>12.579999999999998</c:v>
                </c:pt>
                <c:pt idx="109">
                  <c:v>13.465</c:v>
                </c:pt>
                <c:pt idx="110">
                  <c:v>20.444999999999993</c:v>
                </c:pt>
                <c:pt idx="111">
                  <c:v>5.1700000000000008</c:v>
                </c:pt>
                <c:pt idx="112">
                  <c:v>17.130000000000003</c:v>
                </c:pt>
                <c:pt idx="113">
                  <c:v>8.1650000000000045</c:v>
                </c:pt>
                <c:pt idx="114">
                  <c:v>18.503000000000014</c:v>
                </c:pt>
                <c:pt idx="115">
                  <c:v>0.625</c:v>
                </c:pt>
                <c:pt idx="116">
                  <c:v>13.835000000000004</c:v>
                </c:pt>
                <c:pt idx="117">
                  <c:v>15.219999999999992</c:v>
                </c:pt>
                <c:pt idx="118">
                  <c:v>5.6199999999999992</c:v>
                </c:pt>
                <c:pt idx="119">
                  <c:v>12.805</c:v>
                </c:pt>
                <c:pt idx="120">
                  <c:v>9.6749999999999972</c:v>
                </c:pt>
                <c:pt idx="121">
                  <c:v>11.010000000000005</c:v>
                </c:pt>
                <c:pt idx="122">
                  <c:v>5.9250000000000007</c:v>
                </c:pt>
                <c:pt idx="123">
                  <c:v>10.425000000000002</c:v>
                </c:pt>
                <c:pt idx="124">
                  <c:v>15.379999999999995</c:v>
                </c:pt>
                <c:pt idx="125">
                  <c:v>3.42</c:v>
                </c:pt>
                <c:pt idx="126">
                  <c:v>16.555</c:v>
                </c:pt>
                <c:pt idx="127">
                  <c:v>4.25</c:v>
                </c:pt>
                <c:pt idx="128">
                  <c:v>13.225000000000009</c:v>
                </c:pt>
                <c:pt idx="129">
                  <c:v>3.2750000000000008</c:v>
                </c:pt>
                <c:pt idx="130">
                  <c:v>9.9550000000000054</c:v>
                </c:pt>
                <c:pt idx="131">
                  <c:v>10.561</c:v>
                </c:pt>
                <c:pt idx="132">
                  <c:v>5.0549999999999997</c:v>
                </c:pt>
                <c:pt idx="133">
                  <c:v>11.156000000000004</c:v>
                </c:pt>
                <c:pt idx="134">
                  <c:v>3.0949999999999993</c:v>
                </c:pt>
                <c:pt idx="135">
                  <c:v>10.385000000000003</c:v>
                </c:pt>
                <c:pt idx="136">
                  <c:v>3.4599999999999995</c:v>
                </c:pt>
                <c:pt idx="137">
                  <c:v>8.6350000000000069</c:v>
                </c:pt>
                <c:pt idx="138">
                  <c:v>12.524999999999995</c:v>
                </c:pt>
                <c:pt idx="139">
                  <c:v>1.575</c:v>
                </c:pt>
                <c:pt idx="140">
                  <c:v>9.0450000000000035</c:v>
                </c:pt>
                <c:pt idx="141">
                  <c:v>1.8449999999999998</c:v>
                </c:pt>
                <c:pt idx="142">
                  <c:v>8.9750000000000068</c:v>
                </c:pt>
                <c:pt idx="143">
                  <c:v>1.23</c:v>
                </c:pt>
                <c:pt idx="144">
                  <c:v>8.6350000000000051</c:v>
                </c:pt>
                <c:pt idx="145">
                  <c:v>4.9650000000000016</c:v>
                </c:pt>
                <c:pt idx="146">
                  <c:v>3.06</c:v>
                </c:pt>
                <c:pt idx="147">
                  <c:v>7.1950000000000003</c:v>
                </c:pt>
                <c:pt idx="148">
                  <c:v>2.78</c:v>
                </c:pt>
                <c:pt idx="149">
                  <c:v>7.5250000000000057</c:v>
                </c:pt>
                <c:pt idx="150">
                  <c:v>4.7799999999999985</c:v>
                </c:pt>
                <c:pt idx="151">
                  <c:v>2.96</c:v>
                </c:pt>
              </c:numCache>
            </c:numRef>
          </c:val>
        </c:ser>
        <c:ser>
          <c:idx val="9"/>
          <c:order val="9"/>
          <c:tx>
            <c:strRef>
              <c:f>'Utilisation profile (Inst)'!$D$15</c:f>
              <c:strCache>
                <c:ptCount val="1"/>
                <c:pt idx="0">
                  <c:v>Distribution substations - Short rural</c:v>
                </c:pt>
              </c:strCache>
            </c:strRef>
          </c:tx>
          <c:invertIfNegative val="0"/>
          <c:val>
            <c:numRef>
              <c:f>'Utilisation profile (Inst)'!$F$15:$FA$15</c:f>
              <c:numCache>
                <c:formatCode>General</c:formatCode>
                <c:ptCount val="152"/>
                <c:pt idx="0">
                  <c:v>3.5</c:v>
                </c:pt>
                <c:pt idx="1">
                  <c:v>37.25</c:v>
                </c:pt>
                <c:pt idx="2">
                  <c:v>29.480000000000011</c:v>
                </c:pt>
                <c:pt idx="3">
                  <c:v>28.334999999999983</c:v>
                </c:pt>
                <c:pt idx="4">
                  <c:v>23.995000000000019</c:v>
                </c:pt>
                <c:pt idx="5">
                  <c:v>15.075000000000001</c:v>
                </c:pt>
                <c:pt idx="6">
                  <c:v>30.560000000000013</c:v>
                </c:pt>
                <c:pt idx="7">
                  <c:v>8.8680000000000003</c:v>
                </c:pt>
                <c:pt idx="8">
                  <c:v>16.875000000000007</c:v>
                </c:pt>
                <c:pt idx="9">
                  <c:v>20.839999999999971</c:v>
                </c:pt>
                <c:pt idx="10">
                  <c:v>12.071999999999999</c:v>
                </c:pt>
                <c:pt idx="11">
                  <c:v>10.345000000000002</c:v>
                </c:pt>
                <c:pt idx="12">
                  <c:v>32.100000000000136</c:v>
                </c:pt>
                <c:pt idx="13">
                  <c:v>7.1279999999999983</c:v>
                </c:pt>
                <c:pt idx="14">
                  <c:v>13.068999999999985</c:v>
                </c:pt>
                <c:pt idx="15">
                  <c:v>12.417999999999992</c:v>
                </c:pt>
                <c:pt idx="16">
                  <c:v>11.559999999999999</c:v>
                </c:pt>
                <c:pt idx="17">
                  <c:v>4.5150000000000006</c:v>
                </c:pt>
                <c:pt idx="18">
                  <c:v>26.030000000000086</c:v>
                </c:pt>
                <c:pt idx="19">
                  <c:v>11.471999999999998</c:v>
                </c:pt>
                <c:pt idx="20">
                  <c:v>18.840999999999905</c:v>
                </c:pt>
                <c:pt idx="21">
                  <c:v>10.481999999999992</c:v>
                </c:pt>
                <c:pt idx="22">
                  <c:v>5.0149999999999997</c:v>
                </c:pt>
                <c:pt idx="23">
                  <c:v>6.9899999999999984</c:v>
                </c:pt>
                <c:pt idx="24">
                  <c:v>27.845000000000056</c:v>
                </c:pt>
                <c:pt idx="25">
                  <c:v>6.7129999999999992</c:v>
                </c:pt>
                <c:pt idx="26">
                  <c:v>8.666999999999998</c:v>
                </c:pt>
                <c:pt idx="27">
                  <c:v>10.952999999999996</c:v>
                </c:pt>
                <c:pt idx="28">
                  <c:v>8.7189999999999976</c:v>
                </c:pt>
                <c:pt idx="29">
                  <c:v>8.9860000000000007</c:v>
                </c:pt>
                <c:pt idx="30">
                  <c:v>35.012999999999927</c:v>
                </c:pt>
                <c:pt idx="31">
                  <c:v>6.9710000000000001</c:v>
                </c:pt>
                <c:pt idx="32">
                  <c:v>7.5269999999999992</c:v>
                </c:pt>
                <c:pt idx="33">
                  <c:v>9.9049999999999976</c:v>
                </c:pt>
                <c:pt idx="34">
                  <c:v>6.6180000000000003</c:v>
                </c:pt>
                <c:pt idx="35">
                  <c:v>8.9659999999999993</c:v>
                </c:pt>
                <c:pt idx="36">
                  <c:v>14.384000000000009</c:v>
                </c:pt>
                <c:pt idx="37">
                  <c:v>4.9479999999999995</c:v>
                </c:pt>
                <c:pt idx="38">
                  <c:v>8.0790000000000006</c:v>
                </c:pt>
                <c:pt idx="39">
                  <c:v>6.923</c:v>
                </c:pt>
                <c:pt idx="40">
                  <c:v>11.219999999999999</c:v>
                </c:pt>
                <c:pt idx="41">
                  <c:v>4.9679999999999991</c:v>
                </c:pt>
                <c:pt idx="42">
                  <c:v>12.497999999999992</c:v>
                </c:pt>
                <c:pt idx="43">
                  <c:v>4.6779999999999999</c:v>
                </c:pt>
                <c:pt idx="44">
                  <c:v>9.8369999999999997</c:v>
                </c:pt>
                <c:pt idx="45">
                  <c:v>15.002999999999918</c:v>
                </c:pt>
                <c:pt idx="46">
                  <c:v>5.7799999999999985</c:v>
                </c:pt>
                <c:pt idx="47">
                  <c:v>5.4799999999999986</c:v>
                </c:pt>
                <c:pt idx="48">
                  <c:v>10.474999999999989</c:v>
                </c:pt>
                <c:pt idx="49">
                  <c:v>7.2969999999999997</c:v>
                </c:pt>
                <c:pt idx="50">
                  <c:v>8.4329999999999892</c:v>
                </c:pt>
                <c:pt idx="51">
                  <c:v>5.8529999999999998</c:v>
                </c:pt>
                <c:pt idx="52">
                  <c:v>6.5530000000000008</c:v>
                </c:pt>
                <c:pt idx="53">
                  <c:v>5.2679999999999989</c:v>
                </c:pt>
                <c:pt idx="54">
                  <c:v>9.7909999999999933</c:v>
                </c:pt>
                <c:pt idx="55">
                  <c:v>3.0659999999999994</c:v>
                </c:pt>
                <c:pt idx="56">
                  <c:v>7.5189999999999984</c:v>
                </c:pt>
                <c:pt idx="57">
                  <c:v>5.3650000000000002</c:v>
                </c:pt>
                <c:pt idx="58">
                  <c:v>3.3919999999999999</c:v>
                </c:pt>
                <c:pt idx="59">
                  <c:v>3.1909999999999998</c:v>
                </c:pt>
                <c:pt idx="60">
                  <c:v>23.589000000000063</c:v>
                </c:pt>
                <c:pt idx="61">
                  <c:v>3.6749999999999998</c:v>
                </c:pt>
                <c:pt idx="62">
                  <c:v>4.702</c:v>
                </c:pt>
                <c:pt idx="63">
                  <c:v>4.7860000000000005</c:v>
                </c:pt>
                <c:pt idx="64">
                  <c:v>3.036</c:v>
                </c:pt>
                <c:pt idx="65">
                  <c:v>3.3589999999999991</c:v>
                </c:pt>
                <c:pt idx="66">
                  <c:v>6.5559999999999992</c:v>
                </c:pt>
                <c:pt idx="67">
                  <c:v>2.1850000000000001</c:v>
                </c:pt>
                <c:pt idx="68">
                  <c:v>4.9849999999999994</c:v>
                </c:pt>
                <c:pt idx="69">
                  <c:v>4.5860000000000003</c:v>
                </c:pt>
                <c:pt idx="70">
                  <c:v>6.4809999999999937</c:v>
                </c:pt>
                <c:pt idx="71">
                  <c:v>3.194</c:v>
                </c:pt>
                <c:pt idx="72">
                  <c:v>8.6399999999999952</c:v>
                </c:pt>
                <c:pt idx="73">
                  <c:v>1.133</c:v>
                </c:pt>
                <c:pt idx="74">
                  <c:v>3.2149999999999994</c:v>
                </c:pt>
                <c:pt idx="75">
                  <c:v>6.0650000000000013</c:v>
                </c:pt>
                <c:pt idx="76">
                  <c:v>2.738</c:v>
                </c:pt>
                <c:pt idx="77">
                  <c:v>2.1470000000000002</c:v>
                </c:pt>
                <c:pt idx="78">
                  <c:v>4.8150000000000004</c:v>
                </c:pt>
                <c:pt idx="79">
                  <c:v>3.4899999999999998</c:v>
                </c:pt>
                <c:pt idx="80">
                  <c:v>3.105999999999999</c:v>
                </c:pt>
                <c:pt idx="81">
                  <c:v>1.7490000000000001</c:v>
                </c:pt>
                <c:pt idx="82">
                  <c:v>2.5579999999999998</c:v>
                </c:pt>
                <c:pt idx="83">
                  <c:v>2.2749999999999995</c:v>
                </c:pt>
                <c:pt idx="84">
                  <c:v>4.8059999999999992</c:v>
                </c:pt>
                <c:pt idx="85">
                  <c:v>1.042</c:v>
                </c:pt>
                <c:pt idx="86">
                  <c:v>3.089</c:v>
                </c:pt>
                <c:pt idx="87">
                  <c:v>1.8120000000000003</c:v>
                </c:pt>
                <c:pt idx="88">
                  <c:v>1.77</c:v>
                </c:pt>
                <c:pt idx="89">
                  <c:v>1.3130000000000002</c:v>
                </c:pt>
                <c:pt idx="90">
                  <c:v>7.9269999999999516</c:v>
                </c:pt>
                <c:pt idx="91">
                  <c:v>1.5950000000000002</c:v>
                </c:pt>
                <c:pt idx="92">
                  <c:v>2.403</c:v>
                </c:pt>
                <c:pt idx="93">
                  <c:v>1.395</c:v>
                </c:pt>
                <c:pt idx="94">
                  <c:v>1.524</c:v>
                </c:pt>
                <c:pt idx="95">
                  <c:v>1.6149999999999998</c:v>
                </c:pt>
                <c:pt idx="96">
                  <c:v>2.8150000000000004</c:v>
                </c:pt>
                <c:pt idx="97">
                  <c:v>1.44</c:v>
                </c:pt>
                <c:pt idx="98">
                  <c:v>1.4830000000000001</c:v>
                </c:pt>
                <c:pt idx="99">
                  <c:v>1.635</c:v>
                </c:pt>
                <c:pt idx="100">
                  <c:v>2.42</c:v>
                </c:pt>
                <c:pt idx="101">
                  <c:v>1.7850000000000001</c:v>
                </c:pt>
                <c:pt idx="102">
                  <c:v>3.7949999999999999</c:v>
                </c:pt>
                <c:pt idx="103">
                  <c:v>1.85</c:v>
                </c:pt>
                <c:pt idx="104">
                  <c:v>1.32</c:v>
                </c:pt>
                <c:pt idx="105">
                  <c:v>2.4430000000000009</c:v>
                </c:pt>
                <c:pt idx="106">
                  <c:v>1.4249999999999998</c:v>
                </c:pt>
                <c:pt idx="107">
                  <c:v>1.7799999999999998</c:v>
                </c:pt>
                <c:pt idx="108">
                  <c:v>2.899999999999999</c:v>
                </c:pt>
                <c:pt idx="109">
                  <c:v>1.0750000000000002</c:v>
                </c:pt>
                <c:pt idx="110">
                  <c:v>2.2730000000000006</c:v>
                </c:pt>
                <c:pt idx="111">
                  <c:v>0.97999999999999987</c:v>
                </c:pt>
                <c:pt idx="112">
                  <c:v>1.323</c:v>
                </c:pt>
                <c:pt idx="113">
                  <c:v>1.4640000000000002</c:v>
                </c:pt>
                <c:pt idx="114">
                  <c:v>2.76</c:v>
                </c:pt>
                <c:pt idx="115">
                  <c:v>0.46</c:v>
                </c:pt>
                <c:pt idx="116">
                  <c:v>0.996</c:v>
                </c:pt>
                <c:pt idx="117">
                  <c:v>1.819</c:v>
                </c:pt>
                <c:pt idx="118">
                  <c:v>0.61499999999999999</c:v>
                </c:pt>
                <c:pt idx="119">
                  <c:v>1.1260000000000001</c:v>
                </c:pt>
                <c:pt idx="120">
                  <c:v>3.2949999999999871</c:v>
                </c:pt>
                <c:pt idx="121">
                  <c:v>0.88</c:v>
                </c:pt>
                <c:pt idx="122">
                  <c:v>0.60299999999999998</c:v>
                </c:pt>
                <c:pt idx="123">
                  <c:v>0.82600000000000007</c:v>
                </c:pt>
                <c:pt idx="124">
                  <c:v>0.623</c:v>
                </c:pt>
                <c:pt idx="125">
                  <c:v>0.15</c:v>
                </c:pt>
                <c:pt idx="126">
                  <c:v>1.4700000000000004</c:v>
                </c:pt>
                <c:pt idx="127">
                  <c:v>0.31600000000000006</c:v>
                </c:pt>
                <c:pt idx="128">
                  <c:v>1.7150000000000001</c:v>
                </c:pt>
                <c:pt idx="129">
                  <c:v>0.25000000000000006</c:v>
                </c:pt>
                <c:pt idx="130">
                  <c:v>1.1900000000000002</c:v>
                </c:pt>
                <c:pt idx="131">
                  <c:v>1.306</c:v>
                </c:pt>
                <c:pt idx="132">
                  <c:v>1.1150000000000002</c:v>
                </c:pt>
                <c:pt idx="133">
                  <c:v>0.64000000000000012</c:v>
                </c:pt>
                <c:pt idx="134">
                  <c:v>0.78000000000000014</c:v>
                </c:pt>
                <c:pt idx="135">
                  <c:v>0.47</c:v>
                </c:pt>
                <c:pt idx="136">
                  <c:v>0.29000000000000004</c:v>
                </c:pt>
                <c:pt idx="137">
                  <c:v>0.56600000000000006</c:v>
                </c:pt>
                <c:pt idx="138">
                  <c:v>1.1200000000000001</c:v>
                </c:pt>
                <c:pt idx="139">
                  <c:v>0.41000000000000003</c:v>
                </c:pt>
                <c:pt idx="140">
                  <c:v>0.93000000000000016</c:v>
                </c:pt>
                <c:pt idx="141">
                  <c:v>0.12</c:v>
                </c:pt>
                <c:pt idx="142">
                  <c:v>0.36599999999999999</c:v>
                </c:pt>
                <c:pt idx="143">
                  <c:v>0.02</c:v>
                </c:pt>
                <c:pt idx="144">
                  <c:v>0.76500000000000012</c:v>
                </c:pt>
                <c:pt idx="145">
                  <c:v>0.28000000000000003</c:v>
                </c:pt>
                <c:pt idx="146">
                  <c:v>0.16</c:v>
                </c:pt>
                <c:pt idx="147">
                  <c:v>1</c:v>
                </c:pt>
                <c:pt idx="148">
                  <c:v>0.45999999999999996</c:v>
                </c:pt>
                <c:pt idx="149">
                  <c:v>0.25</c:v>
                </c:pt>
                <c:pt idx="150">
                  <c:v>1.1280000000000006</c:v>
                </c:pt>
                <c:pt idx="151">
                  <c:v>0.13</c:v>
                </c:pt>
              </c:numCache>
            </c:numRef>
          </c:val>
        </c:ser>
        <c:ser>
          <c:idx val="10"/>
          <c:order val="10"/>
          <c:tx>
            <c:strRef>
              <c:f>'Utilisation profile (Inst)'!$D$16</c:f>
              <c:strCache>
                <c:ptCount val="1"/>
                <c:pt idx="0">
                  <c:v>Distribution substations - Long rural</c:v>
                </c:pt>
              </c:strCache>
            </c:strRef>
          </c:tx>
          <c:invertIfNegative val="0"/>
          <c:val>
            <c:numRef>
              <c:f>'Utilisation profile (Inst)'!$F$16:$FA$16</c:f>
              <c:numCache>
                <c:formatCode>General</c:formatCode>
                <c:ptCount val="152"/>
                <c:pt idx="0">
                  <c:v>7.25</c:v>
                </c:pt>
                <c:pt idx="1">
                  <c:v>41.91</c:v>
                </c:pt>
                <c:pt idx="2">
                  <c:v>96.13000000000001</c:v>
                </c:pt>
                <c:pt idx="3">
                  <c:v>51.360000000000248</c:v>
                </c:pt>
                <c:pt idx="4">
                  <c:v>19.965000000000018</c:v>
                </c:pt>
                <c:pt idx="5">
                  <c:v>29.256999999999941</c:v>
                </c:pt>
                <c:pt idx="6">
                  <c:v>49.214999999999876</c:v>
                </c:pt>
                <c:pt idx="7">
                  <c:v>9.6449999999999996</c:v>
                </c:pt>
                <c:pt idx="8">
                  <c:v>16.575000000000006</c:v>
                </c:pt>
                <c:pt idx="9">
                  <c:v>17.711999999999982</c:v>
                </c:pt>
                <c:pt idx="10">
                  <c:v>35.13800000000024</c:v>
                </c:pt>
                <c:pt idx="11">
                  <c:v>9.5150000000000006</c:v>
                </c:pt>
                <c:pt idx="12">
                  <c:v>54.789999999999111</c:v>
                </c:pt>
                <c:pt idx="13">
                  <c:v>4.5650000000000004</c:v>
                </c:pt>
                <c:pt idx="14">
                  <c:v>20.668000000000038</c:v>
                </c:pt>
                <c:pt idx="15">
                  <c:v>29.199999999999658</c:v>
                </c:pt>
                <c:pt idx="16">
                  <c:v>7.9649999999999999</c:v>
                </c:pt>
                <c:pt idx="17">
                  <c:v>6.4599999999999991</c:v>
                </c:pt>
                <c:pt idx="18">
                  <c:v>26.116000000000078</c:v>
                </c:pt>
                <c:pt idx="19">
                  <c:v>14.355000000000029</c:v>
                </c:pt>
                <c:pt idx="20">
                  <c:v>23.22999999999999</c:v>
                </c:pt>
                <c:pt idx="21">
                  <c:v>10.813999999999997</c:v>
                </c:pt>
                <c:pt idx="22">
                  <c:v>5.8999999999999986</c:v>
                </c:pt>
                <c:pt idx="23">
                  <c:v>8.5669999999999966</c:v>
                </c:pt>
                <c:pt idx="24">
                  <c:v>31.512999999999654</c:v>
                </c:pt>
                <c:pt idx="25">
                  <c:v>4.43</c:v>
                </c:pt>
                <c:pt idx="26">
                  <c:v>6.2889999999999988</c:v>
                </c:pt>
                <c:pt idx="27">
                  <c:v>7.2149999999999981</c:v>
                </c:pt>
                <c:pt idx="28">
                  <c:v>7.0799999999999992</c:v>
                </c:pt>
                <c:pt idx="29">
                  <c:v>6.3990000000000027</c:v>
                </c:pt>
                <c:pt idx="30">
                  <c:v>129.84500000002495</c:v>
                </c:pt>
                <c:pt idx="31">
                  <c:v>0.61499999999999999</c:v>
                </c:pt>
                <c:pt idx="32">
                  <c:v>11.260000000000005</c:v>
                </c:pt>
                <c:pt idx="33">
                  <c:v>6.708000000000002</c:v>
                </c:pt>
                <c:pt idx="34">
                  <c:v>6.214999999999999</c:v>
                </c:pt>
                <c:pt idx="35">
                  <c:v>3.8969999999999998</c:v>
                </c:pt>
                <c:pt idx="36">
                  <c:v>18.523000000000071</c:v>
                </c:pt>
                <c:pt idx="37">
                  <c:v>2.5</c:v>
                </c:pt>
                <c:pt idx="38">
                  <c:v>7.2320000000000029</c:v>
                </c:pt>
                <c:pt idx="39">
                  <c:v>10.423000000000002</c:v>
                </c:pt>
                <c:pt idx="40">
                  <c:v>12.005000000000013</c:v>
                </c:pt>
                <c:pt idx="41">
                  <c:v>3.7759999999999998</c:v>
                </c:pt>
                <c:pt idx="42">
                  <c:v>14.865000000000013</c:v>
                </c:pt>
                <c:pt idx="43">
                  <c:v>1.5900000000000003</c:v>
                </c:pt>
                <c:pt idx="44">
                  <c:v>7.6750000000000025</c:v>
                </c:pt>
                <c:pt idx="45">
                  <c:v>15.692999999999849</c:v>
                </c:pt>
                <c:pt idx="46">
                  <c:v>5.9709999999999965</c:v>
                </c:pt>
                <c:pt idx="47">
                  <c:v>3.6149999999999998</c:v>
                </c:pt>
                <c:pt idx="48">
                  <c:v>14.897000000000032</c:v>
                </c:pt>
                <c:pt idx="49">
                  <c:v>2.4609999999999999</c:v>
                </c:pt>
                <c:pt idx="50">
                  <c:v>8.0359999999999978</c:v>
                </c:pt>
                <c:pt idx="51">
                  <c:v>4.6000000000000014</c:v>
                </c:pt>
                <c:pt idx="52">
                  <c:v>4.0440000000000005</c:v>
                </c:pt>
                <c:pt idx="53">
                  <c:v>3.3000000000000003</c:v>
                </c:pt>
                <c:pt idx="54">
                  <c:v>9.1999999999999957</c:v>
                </c:pt>
                <c:pt idx="55">
                  <c:v>1.23</c:v>
                </c:pt>
                <c:pt idx="56">
                  <c:v>5.7519999999999998</c:v>
                </c:pt>
                <c:pt idx="57">
                  <c:v>3.3520000000000016</c:v>
                </c:pt>
                <c:pt idx="58">
                  <c:v>3.1459999999999995</c:v>
                </c:pt>
                <c:pt idx="59">
                  <c:v>2.6</c:v>
                </c:pt>
                <c:pt idx="60">
                  <c:v>80.230000000001766</c:v>
                </c:pt>
                <c:pt idx="61">
                  <c:v>0.9</c:v>
                </c:pt>
                <c:pt idx="62">
                  <c:v>4.6909999999999989</c:v>
                </c:pt>
                <c:pt idx="63">
                  <c:v>2.5000000000000004</c:v>
                </c:pt>
                <c:pt idx="64">
                  <c:v>3.6899999999999991</c:v>
                </c:pt>
                <c:pt idx="65">
                  <c:v>1.6649999999999998</c:v>
                </c:pt>
                <c:pt idx="66">
                  <c:v>4.5499999999999989</c:v>
                </c:pt>
                <c:pt idx="67">
                  <c:v>0.72599999999999998</c:v>
                </c:pt>
                <c:pt idx="68">
                  <c:v>4.0999999999999988</c:v>
                </c:pt>
                <c:pt idx="69">
                  <c:v>3.2910000000000008</c:v>
                </c:pt>
                <c:pt idx="70">
                  <c:v>4.3199999999999976</c:v>
                </c:pt>
                <c:pt idx="71">
                  <c:v>1.9259999999999999</c:v>
                </c:pt>
                <c:pt idx="72">
                  <c:v>8.0550000000000033</c:v>
                </c:pt>
                <c:pt idx="73">
                  <c:v>0.61499999999999999</c:v>
                </c:pt>
                <c:pt idx="74">
                  <c:v>2.3499999999999996</c:v>
                </c:pt>
                <c:pt idx="75">
                  <c:v>6.4439999999999822</c:v>
                </c:pt>
                <c:pt idx="76">
                  <c:v>2.3909999999999991</c:v>
                </c:pt>
                <c:pt idx="77">
                  <c:v>2.25</c:v>
                </c:pt>
                <c:pt idx="78">
                  <c:v>5.1129999999999987</c:v>
                </c:pt>
                <c:pt idx="79">
                  <c:v>0.63</c:v>
                </c:pt>
                <c:pt idx="80">
                  <c:v>5.8299999999999974</c:v>
                </c:pt>
                <c:pt idx="81">
                  <c:v>2.8230000000000008</c:v>
                </c:pt>
                <c:pt idx="82">
                  <c:v>1.95</c:v>
                </c:pt>
                <c:pt idx="83">
                  <c:v>0.86299999999999999</c:v>
                </c:pt>
                <c:pt idx="84">
                  <c:v>5.9000000000000012</c:v>
                </c:pt>
                <c:pt idx="85">
                  <c:v>0</c:v>
                </c:pt>
                <c:pt idx="86">
                  <c:v>2.4329999999999985</c:v>
                </c:pt>
                <c:pt idx="87">
                  <c:v>2.6000000000000005</c:v>
                </c:pt>
                <c:pt idx="88">
                  <c:v>2.1339999999999995</c:v>
                </c:pt>
                <c:pt idx="89">
                  <c:v>1.1500000000000001</c:v>
                </c:pt>
                <c:pt idx="90">
                  <c:v>23.554000000000634</c:v>
                </c:pt>
                <c:pt idx="91">
                  <c:v>0.25</c:v>
                </c:pt>
                <c:pt idx="92">
                  <c:v>3.113999999999999</c:v>
                </c:pt>
                <c:pt idx="93">
                  <c:v>2.0500000000000003</c:v>
                </c:pt>
                <c:pt idx="94">
                  <c:v>0.66400000000000003</c:v>
                </c:pt>
                <c:pt idx="95">
                  <c:v>0.82600000000000007</c:v>
                </c:pt>
                <c:pt idx="96">
                  <c:v>3.9749999999999983</c:v>
                </c:pt>
                <c:pt idx="97">
                  <c:v>0</c:v>
                </c:pt>
                <c:pt idx="98">
                  <c:v>2.6999999999999993</c:v>
                </c:pt>
                <c:pt idx="99">
                  <c:v>1.0999999999999999</c:v>
                </c:pt>
                <c:pt idx="100">
                  <c:v>2.766999999999999</c:v>
                </c:pt>
                <c:pt idx="101">
                  <c:v>0</c:v>
                </c:pt>
                <c:pt idx="102">
                  <c:v>3.4999999999999996</c:v>
                </c:pt>
                <c:pt idx="103">
                  <c:v>0.2</c:v>
                </c:pt>
                <c:pt idx="104">
                  <c:v>1.9749999999999996</c:v>
                </c:pt>
                <c:pt idx="105">
                  <c:v>3.4730000000000021</c:v>
                </c:pt>
                <c:pt idx="106">
                  <c:v>1.05</c:v>
                </c:pt>
                <c:pt idx="107">
                  <c:v>1</c:v>
                </c:pt>
                <c:pt idx="108">
                  <c:v>3.174999999999998</c:v>
                </c:pt>
                <c:pt idx="109">
                  <c:v>0.30000000000000004</c:v>
                </c:pt>
                <c:pt idx="110">
                  <c:v>2.992999999999999</c:v>
                </c:pt>
                <c:pt idx="111">
                  <c:v>1.4</c:v>
                </c:pt>
                <c:pt idx="112">
                  <c:v>1.3999999999999997</c:v>
                </c:pt>
                <c:pt idx="113">
                  <c:v>6.4000000000000001E-2</c:v>
                </c:pt>
                <c:pt idx="114">
                  <c:v>2.25</c:v>
                </c:pt>
                <c:pt idx="115">
                  <c:v>0</c:v>
                </c:pt>
                <c:pt idx="116">
                  <c:v>0.57500000000000007</c:v>
                </c:pt>
                <c:pt idx="117">
                  <c:v>1.1499999999999999</c:v>
                </c:pt>
                <c:pt idx="118">
                  <c:v>0.3</c:v>
                </c:pt>
                <c:pt idx="119">
                  <c:v>0.90000000000000013</c:v>
                </c:pt>
                <c:pt idx="120">
                  <c:v>11.519999999999937</c:v>
                </c:pt>
                <c:pt idx="121">
                  <c:v>0</c:v>
                </c:pt>
                <c:pt idx="122">
                  <c:v>0.65</c:v>
                </c:pt>
                <c:pt idx="123">
                  <c:v>0.9</c:v>
                </c:pt>
                <c:pt idx="124">
                  <c:v>0.82499999999999996</c:v>
                </c:pt>
                <c:pt idx="125">
                  <c:v>0.4</c:v>
                </c:pt>
                <c:pt idx="126">
                  <c:v>1.8500000000000003</c:v>
                </c:pt>
                <c:pt idx="127">
                  <c:v>0</c:v>
                </c:pt>
                <c:pt idx="128">
                  <c:v>0.15</c:v>
                </c:pt>
                <c:pt idx="129">
                  <c:v>1.8910000000000002</c:v>
                </c:pt>
                <c:pt idx="130">
                  <c:v>0.70000000000000018</c:v>
                </c:pt>
                <c:pt idx="131">
                  <c:v>0</c:v>
                </c:pt>
                <c:pt idx="132">
                  <c:v>1.3499999999999996</c:v>
                </c:pt>
                <c:pt idx="133">
                  <c:v>0.1</c:v>
                </c:pt>
                <c:pt idx="134">
                  <c:v>0.70000000000000007</c:v>
                </c:pt>
                <c:pt idx="135">
                  <c:v>1.6000000000000003</c:v>
                </c:pt>
                <c:pt idx="136">
                  <c:v>0.6</c:v>
                </c:pt>
                <c:pt idx="137">
                  <c:v>0</c:v>
                </c:pt>
                <c:pt idx="138">
                  <c:v>2.0500000000000003</c:v>
                </c:pt>
                <c:pt idx="139">
                  <c:v>0</c:v>
                </c:pt>
                <c:pt idx="140">
                  <c:v>0.84500000000000008</c:v>
                </c:pt>
                <c:pt idx="141">
                  <c:v>0.5</c:v>
                </c:pt>
                <c:pt idx="142">
                  <c:v>0.75</c:v>
                </c:pt>
                <c:pt idx="143">
                  <c:v>0</c:v>
                </c:pt>
                <c:pt idx="144">
                  <c:v>0.92500000000000016</c:v>
                </c:pt>
                <c:pt idx="145">
                  <c:v>0</c:v>
                </c:pt>
                <c:pt idx="146">
                  <c:v>0.3</c:v>
                </c:pt>
                <c:pt idx="147">
                  <c:v>0.5</c:v>
                </c:pt>
                <c:pt idx="148">
                  <c:v>0.36299999999999999</c:v>
                </c:pt>
                <c:pt idx="149">
                  <c:v>0</c:v>
                </c:pt>
                <c:pt idx="150">
                  <c:v>3.1659999999999906</c:v>
                </c:pt>
                <c:pt idx="15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09792"/>
        <c:axId val="445811712"/>
      </c:barChart>
      <c:catAx>
        <c:axId val="44580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Utilisation</a:t>
                </a:r>
              </a:p>
            </c:rich>
          </c:tx>
          <c:layout>
            <c:manualLayout>
              <c:xMode val="edge"/>
              <c:yMode val="edge"/>
              <c:x val="0.45985401459854031"/>
              <c:y val="0.9059852988461916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11712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44581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total installed capacity (MVA)</a:t>
                </a:r>
              </a:p>
            </c:rich>
          </c:tx>
          <c:layout>
            <c:manualLayout>
              <c:xMode val="edge"/>
              <c:yMode val="edge"/>
              <c:x val="5.2137643378519314E-3"/>
              <c:y val="0.116809715024938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580979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10839703431377"/>
          <c:y val="0.11006363520799216"/>
          <c:w val="0.1963524997331538"/>
          <c:h val="0.620328570039856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3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9553279166776491E-2"/>
          <c:y val="6.0894936285184512E-2"/>
          <c:w val="0.78700712475390688"/>
          <c:h val="0.85694167239187602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'aug forecast'!$AN$6</c:f>
              <c:strCache>
                <c:ptCount val="1"/>
                <c:pt idx="0">
                  <c:v>Sub-transmission lines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forecast'!$DI$6:$EB$6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'aug forecast'!$AN$7</c:f>
              <c:strCache>
                <c:ptCount val="1"/>
                <c:pt idx="0">
                  <c:v>Sub-transmission substations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forecast'!$DI$7:$EB$7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'aug forecast'!$AN$8</c:f>
              <c:strCache>
                <c:ptCount val="1"/>
                <c:pt idx="0">
                  <c:v>Zone substations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forecast'!$DI$8:$EB$8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'aug forecast'!$AN$9</c:f>
              <c:strCache>
                <c:ptCount val="1"/>
                <c:pt idx="0">
                  <c:v>Distribution feeders - CBD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forecast'!$DI$9:$EB$9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4"/>
          <c:tx>
            <c:strRef>
              <c:f>'aug forecast'!$AN$10</c:f>
              <c:strCache>
                <c:ptCount val="1"/>
                <c:pt idx="0">
                  <c:v>Distribution feeders - Urban (mod)</c:v>
                </c:pt>
              </c:strCache>
            </c:strRef>
          </c:tx>
          <c:invertIfNegative val="0"/>
          <c:val>
            <c:numRef>
              <c:f>'aug forecast'!$DI$10:$EB$10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5"/>
          <c:order val="5"/>
          <c:tx>
            <c:strRef>
              <c:f>'aug forecast'!$AN$11</c:f>
              <c:strCache>
                <c:ptCount val="1"/>
                <c:pt idx="0">
                  <c:v>Distribution feeders - Short rural (mod)</c:v>
                </c:pt>
              </c:strCache>
            </c:strRef>
          </c:tx>
          <c:invertIfNegative val="0"/>
          <c:val>
            <c:numRef>
              <c:f>'aug forecast'!$DI$11:$EB$11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6"/>
          <c:order val="6"/>
          <c:tx>
            <c:strRef>
              <c:f>'aug forecast'!$AN$12</c:f>
              <c:strCache>
                <c:ptCount val="1"/>
                <c:pt idx="0">
                  <c:v>Distribution feeders - Long rural (mod)</c:v>
                </c:pt>
              </c:strCache>
            </c:strRef>
          </c:tx>
          <c:invertIfNegative val="0"/>
          <c:val>
            <c:numRef>
              <c:f>'aug forecast'!$DI$12:$EB$12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7"/>
          <c:order val="7"/>
          <c:tx>
            <c:strRef>
              <c:f>'aug forecast'!$AN$13</c:f>
              <c:strCache>
                <c:ptCount val="1"/>
                <c:pt idx="0">
                  <c:v>Distribution substations - CBD (mod)</c:v>
                </c:pt>
              </c:strCache>
            </c:strRef>
          </c:tx>
          <c:invertIfNegative val="0"/>
          <c:val>
            <c:numRef>
              <c:f>'aug forecast'!$DI$13:$EB$13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8"/>
          <c:order val="8"/>
          <c:tx>
            <c:strRef>
              <c:f>'aug forecast'!$AN$14</c:f>
              <c:strCache>
                <c:ptCount val="1"/>
                <c:pt idx="0">
                  <c:v>Distribution substations - Urban (mod)</c:v>
                </c:pt>
              </c:strCache>
            </c:strRef>
          </c:tx>
          <c:invertIfNegative val="0"/>
          <c:val>
            <c:numRef>
              <c:f>'aug forecast'!$DI$14:$EB$14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9"/>
          <c:order val="9"/>
          <c:tx>
            <c:strRef>
              <c:f>'aug forecast'!$AN$15</c:f>
              <c:strCache>
                <c:ptCount val="1"/>
                <c:pt idx="0">
                  <c:v>Distribution substations - Short rural (mod)</c:v>
                </c:pt>
              </c:strCache>
            </c:strRef>
          </c:tx>
          <c:invertIfNegative val="0"/>
          <c:val>
            <c:numRef>
              <c:f>'aug forecast'!$DI$15:$EB$15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'aug forecast'!$AN$16</c:f>
              <c:strCache>
                <c:ptCount val="1"/>
                <c:pt idx="0">
                  <c:v>Distribution substations - Long rural (mod)</c:v>
                </c:pt>
              </c:strCache>
            </c:strRef>
          </c:tx>
          <c:invertIfNegative val="0"/>
          <c:val>
            <c:numRef>
              <c:f>'aug forecast'!$DI$16:$EB$16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45649280"/>
        <c:axId val="445650816"/>
        <c:axId val="445646592"/>
      </c:bar3DChart>
      <c:catAx>
        <c:axId val="445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650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/>
                  <a:t>Augmentation expenditure ($ millions)</a:t>
                </a:r>
              </a:p>
            </c:rich>
          </c:tx>
          <c:layout>
            <c:manualLayout>
              <c:xMode val="edge"/>
              <c:yMode val="edge"/>
              <c:x val="5.7912677927707684E-3"/>
              <c:y val="0.34095389363883188"/>
            </c:manualLayout>
          </c:layout>
          <c:overlay val="0"/>
        </c:title>
        <c:numFmt formatCode="\$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649280"/>
        <c:crosses val="autoZero"/>
        <c:crossBetween val="between"/>
      </c:valAx>
      <c:serAx>
        <c:axId val="445646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500"/>
            </a:pPr>
            <a:endParaRPr lang="en-US"/>
          </a:p>
        </c:txPr>
        <c:crossAx val="445650816"/>
        <c:crosses val="autoZero"/>
      </c:ser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2337047080753E-2"/>
          <c:y val="0.11107583541386594"/>
          <c:w val="0.89491358186035475"/>
          <c:h val="0.80676073074707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'aug forecast'!$AN$6</c:f>
              <c:strCache>
                <c:ptCount val="1"/>
                <c:pt idx="0">
                  <c:v>Sub-transmission lines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forecast'!$DI$6:$EB$6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'aug forecast'!$AN$7</c:f>
              <c:strCache>
                <c:ptCount val="1"/>
                <c:pt idx="0">
                  <c:v>Sub-transmission substations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forecast'!$DI$7:$EB$7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'aug forecast'!$AN$8</c:f>
              <c:strCache>
                <c:ptCount val="1"/>
                <c:pt idx="0">
                  <c:v>Zone substations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forecast'!$DI$8:$EB$8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'aug forecast'!$AN$9</c:f>
              <c:strCache>
                <c:ptCount val="1"/>
                <c:pt idx="0">
                  <c:v>Distribution feeders - CBD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forecast'!$DI$9:$EB$9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4"/>
          <c:tx>
            <c:strRef>
              <c:f>'aug forecast'!$AN$10</c:f>
              <c:strCache>
                <c:ptCount val="1"/>
                <c:pt idx="0">
                  <c:v>Distribution feeders - Urban (mod)</c:v>
                </c:pt>
              </c:strCache>
            </c:strRef>
          </c:tx>
          <c:invertIfNegative val="0"/>
          <c:val>
            <c:numRef>
              <c:f>'aug forecast'!$DI$10:$EB$10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5"/>
          <c:order val="5"/>
          <c:tx>
            <c:strRef>
              <c:f>'aug forecast'!$AN$11</c:f>
              <c:strCache>
                <c:ptCount val="1"/>
                <c:pt idx="0">
                  <c:v>Distribution feeders - Short rural (mod)</c:v>
                </c:pt>
              </c:strCache>
            </c:strRef>
          </c:tx>
          <c:invertIfNegative val="0"/>
          <c:val>
            <c:numRef>
              <c:f>'aug forecast'!$DI$11:$EB$11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6"/>
          <c:order val="6"/>
          <c:tx>
            <c:strRef>
              <c:f>'aug forecast'!$AN$12</c:f>
              <c:strCache>
                <c:ptCount val="1"/>
                <c:pt idx="0">
                  <c:v>Distribution feeders - Long rural (mod)</c:v>
                </c:pt>
              </c:strCache>
            </c:strRef>
          </c:tx>
          <c:invertIfNegative val="0"/>
          <c:val>
            <c:numRef>
              <c:f>'aug forecast'!$DI$12:$EB$12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7"/>
          <c:order val="7"/>
          <c:tx>
            <c:strRef>
              <c:f>'aug forecast'!$AN$13</c:f>
              <c:strCache>
                <c:ptCount val="1"/>
                <c:pt idx="0">
                  <c:v>Distribution substations - CBD (mod)</c:v>
                </c:pt>
              </c:strCache>
            </c:strRef>
          </c:tx>
          <c:invertIfNegative val="0"/>
          <c:val>
            <c:numRef>
              <c:f>'aug forecast'!$DI$13:$EB$13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8"/>
          <c:order val="8"/>
          <c:tx>
            <c:strRef>
              <c:f>'aug forecast'!$AN$14</c:f>
              <c:strCache>
                <c:ptCount val="1"/>
                <c:pt idx="0">
                  <c:v>Distribution substations - Urban (mod)</c:v>
                </c:pt>
              </c:strCache>
            </c:strRef>
          </c:tx>
          <c:invertIfNegative val="0"/>
          <c:val>
            <c:numRef>
              <c:f>'aug forecast'!$DI$14:$EB$14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9"/>
          <c:order val="9"/>
          <c:tx>
            <c:strRef>
              <c:f>'aug forecast'!$AN$15</c:f>
              <c:strCache>
                <c:ptCount val="1"/>
                <c:pt idx="0">
                  <c:v>Distribution substations - Short rural (mod)</c:v>
                </c:pt>
              </c:strCache>
            </c:strRef>
          </c:tx>
          <c:invertIfNegative val="0"/>
          <c:val>
            <c:numRef>
              <c:f>'aug forecast'!$DI$15:$EB$15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'aug forecast'!$AN$16</c:f>
              <c:strCache>
                <c:ptCount val="1"/>
                <c:pt idx="0">
                  <c:v>Distribution substations - Long rural (mod)</c:v>
                </c:pt>
              </c:strCache>
            </c:strRef>
          </c:tx>
          <c:invertIfNegative val="0"/>
          <c:val>
            <c:numRef>
              <c:f>'aug forecast'!$DI$16:$EB$16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5750656"/>
        <c:axId val="445756544"/>
      </c:barChart>
      <c:catAx>
        <c:axId val="4457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75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756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/>
                  <a:t>Augmentation expenditure ($ millions)</a:t>
                </a:r>
              </a:p>
            </c:rich>
          </c:tx>
          <c:layout>
            <c:manualLayout>
              <c:xMode val="edge"/>
              <c:yMode val="edge"/>
              <c:x val="5.7912677927707589E-3"/>
              <c:y val="0.34095389363883188"/>
            </c:manualLayout>
          </c:layout>
          <c:overlay val="0"/>
        </c:title>
        <c:numFmt formatCode="\$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575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2672297186918025"/>
          <c:y val="4.2918454935622553E-2"/>
          <c:w val="0.8502884960956647"/>
          <c:h val="0.16546968109673046"/>
        </c:manualLayout>
      </c:layout>
      <c:overlay val="0"/>
      <c:spPr>
        <a:solidFill>
          <a:srgbClr val="FFFFFF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64204266997824E-2"/>
          <c:y val="0.11107583541386594"/>
          <c:w val="0.88384857494472968"/>
          <c:h val="0.80676073074707122"/>
        </c:manualLayout>
      </c:layout>
      <c:lineChart>
        <c:grouping val="standard"/>
        <c:varyColors val="0"/>
        <c:ser>
          <c:idx val="0"/>
          <c:order val="0"/>
          <c:tx>
            <c:strRef>
              <c:f>'aug forecast'!$AN$6</c:f>
              <c:strCache>
                <c:ptCount val="1"/>
                <c:pt idx="0">
                  <c:v>Sub-transmission lines (mod)</c:v>
                </c:pt>
              </c:strCache>
            </c:strRef>
          </c:tx>
          <c:marker>
            <c:symbol val="none"/>
          </c:marker>
          <c:cat>
            <c:numRef>
              <c:f>'aug forecast'!$BS$5:$CM$5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'aug forecast'!$BS$6:$CM$6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'aug forecast'!$AN$7</c:f>
              <c:strCache>
                <c:ptCount val="1"/>
                <c:pt idx="0">
                  <c:v>Sub-transmission substations (mod)</c:v>
                </c:pt>
              </c:strCache>
            </c:strRef>
          </c:tx>
          <c:marker>
            <c:symbol val="none"/>
          </c:marker>
          <c:cat>
            <c:numRef>
              <c:f>'aug forecast'!$BS$5:$CM$5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'aug forecast'!$BS$7:$CM$7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'aug forecast'!$AN$8</c:f>
              <c:strCache>
                <c:ptCount val="1"/>
                <c:pt idx="0">
                  <c:v>Zone substations (mod)</c:v>
                </c:pt>
              </c:strCache>
            </c:strRef>
          </c:tx>
          <c:marker>
            <c:symbol val="none"/>
          </c:marker>
          <c:cat>
            <c:numRef>
              <c:f>'aug forecast'!$BS$5:$CM$5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'aug forecast'!$BS$8:$CM$8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'aug forecast'!$AN$9</c:f>
              <c:strCache>
                <c:ptCount val="1"/>
                <c:pt idx="0">
                  <c:v>Distribution feeders - CBD (mod)</c:v>
                </c:pt>
              </c:strCache>
            </c:strRef>
          </c:tx>
          <c:marker>
            <c:symbol val="none"/>
          </c:marker>
          <c:cat>
            <c:numRef>
              <c:f>'aug forecast'!$BS$5:$CM$5</c:f>
              <c:numCache>
                <c:formatCode>General</c:formatCode>
                <c:ptCount val="2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</c:numCache>
            </c:numRef>
          </c:cat>
          <c:val>
            <c:numRef>
              <c:f>'aug forecast'!$BS$9:$CM$9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'aug forecast'!$AN$10</c:f>
              <c:strCache>
                <c:ptCount val="1"/>
                <c:pt idx="0">
                  <c:v>Distribution feeders - Urban (mod)</c:v>
                </c:pt>
              </c:strCache>
            </c:strRef>
          </c:tx>
          <c:marker>
            <c:symbol val="none"/>
          </c:marker>
          <c:val>
            <c:numRef>
              <c:f>'aug forecast'!$BS$10:$CM$10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'aug forecast'!$AN$11</c:f>
              <c:strCache>
                <c:ptCount val="1"/>
                <c:pt idx="0">
                  <c:v>Distribution feeders - Short rural (mod)</c:v>
                </c:pt>
              </c:strCache>
            </c:strRef>
          </c:tx>
          <c:marker>
            <c:symbol val="none"/>
          </c:marker>
          <c:val>
            <c:numRef>
              <c:f>'aug forecast'!$BS$11:$CM$11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'aug forecast'!$AN$12</c:f>
              <c:strCache>
                <c:ptCount val="1"/>
                <c:pt idx="0">
                  <c:v>Distribution feeders - Long rural (mod)</c:v>
                </c:pt>
              </c:strCache>
            </c:strRef>
          </c:tx>
          <c:marker>
            <c:symbol val="none"/>
          </c:marker>
          <c:val>
            <c:numRef>
              <c:f>'aug forecast'!$BS$12:$CM$12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'aug forecast'!$AN$13</c:f>
              <c:strCache>
                <c:ptCount val="1"/>
                <c:pt idx="0">
                  <c:v>Distribution substations - CBD (mod)</c:v>
                </c:pt>
              </c:strCache>
            </c:strRef>
          </c:tx>
          <c:marker>
            <c:symbol val="none"/>
          </c:marker>
          <c:val>
            <c:numRef>
              <c:f>'aug forecast'!$BS$13:$CM$13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'aug forecast'!$AN$14</c:f>
              <c:strCache>
                <c:ptCount val="1"/>
                <c:pt idx="0">
                  <c:v>Distribution substations - Urban (mod)</c:v>
                </c:pt>
              </c:strCache>
            </c:strRef>
          </c:tx>
          <c:marker>
            <c:symbol val="none"/>
          </c:marker>
          <c:val>
            <c:numRef>
              <c:f>'aug forecast'!$BS$14:$CM$14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'aug forecast'!$AN$15</c:f>
              <c:strCache>
                <c:ptCount val="1"/>
                <c:pt idx="0">
                  <c:v>Distribution substations - Short rural (mod)</c:v>
                </c:pt>
              </c:strCache>
            </c:strRef>
          </c:tx>
          <c:marker>
            <c:symbol val="none"/>
          </c:marker>
          <c:val>
            <c:numRef>
              <c:f>'aug forecast'!$BS$15:$CM$15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11"/>
          <c:order val="10"/>
          <c:tx>
            <c:strRef>
              <c:f>'aug forecast'!$AN$16</c:f>
              <c:strCache>
                <c:ptCount val="1"/>
                <c:pt idx="0">
                  <c:v>Distribution substations - Long rural (mod)</c:v>
                </c:pt>
              </c:strCache>
            </c:strRef>
          </c:tx>
          <c:marker>
            <c:symbol val="none"/>
          </c:marker>
          <c:val>
            <c:numRef>
              <c:f>'aug forecast'!$BS$16:$CM$16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4"/>
          <c:order val="11"/>
          <c:tx>
            <c:strRef>
              <c:f>'aug forecast'!$D$18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'aug forecast'!$BS$18:$CM$18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24960"/>
        <c:axId val="446426496"/>
      </c:lineChart>
      <c:catAx>
        <c:axId val="4464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42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42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/>
                  <a:t>average utilisation (%)</a:t>
                </a:r>
              </a:p>
            </c:rich>
          </c:tx>
          <c:layout>
            <c:manualLayout>
              <c:xMode val="edge"/>
              <c:yMode val="edge"/>
              <c:x val="5.7912677927707589E-3"/>
              <c:y val="0.3409538936388318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424960"/>
        <c:crosses val="autoZero"/>
        <c:crossBetween val="between"/>
        <c:majorUnit val="5"/>
      </c:valAx>
    </c:plotArea>
    <c:legend>
      <c:legendPos val="t"/>
      <c:layout>
        <c:manualLayout>
          <c:xMode val="edge"/>
          <c:yMode val="edge"/>
          <c:x val="7.370318336763923E-2"/>
          <c:y val="1.7167381974248924E-2"/>
          <c:w val="0.88025604164624427"/>
          <c:h val="0.12637851599022218"/>
        </c:manualLayout>
      </c:layout>
      <c:overlay val="0"/>
      <c:spPr>
        <a:solidFill>
          <a:srgbClr val="FFFFFF"/>
        </a:solidFill>
        <a:ln>
          <a:solidFill>
            <a:srgbClr val="000000"/>
          </a:solidFill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2337047080753E-2"/>
          <c:y val="0.11107583541386594"/>
          <c:w val="0.89491358186035475"/>
          <c:h val="0.80676073074707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'aug forecast'!$AN$6</c:f>
              <c:strCache>
                <c:ptCount val="1"/>
                <c:pt idx="0">
                  <c:v>Sub-transmission lines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forecast'!$DI$6:$EB$6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'aug forecast'!$AN$7</c:f>
              <c:strCache>
                <c:ptCount val="1"/>
                <c:pt idx="0">
                  <c:v>Sub-transmission substations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forecast'!$DI$7:$EB$7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'aug forecast'!$AN$8</c:f>
              <c:strCache>
                <c:ptCount val="1"/>
                <c:pt idx="0">
                  <c:v>Zone substations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forecast'!$DI$8:$EB$8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'aug forecast'!$AN$9</c:f>
              <c:strCache>
                <c:ptCount val="1"/>
                <c:pt idx="0">
                  <c:v>Distribution feeders - CBD (mod)</c:v>
                </c:pt>
              </c:strCache>
            </c:strRef>
          </c:tx>
          <c:invertIfNegative val="0"/>
          <c:cat>
            <c:numRef>
              <c:f>'aug forecast'!$DI$5:$EB$5</c:f>
              <c:numCache>
                <c:formatCode>General</c:formatCode>
                <c:ptCount val="2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</c:numCache>
            </c:numRef>
          </c:cat>
          <c:val>
            <c:numRef>
              <c:f>'aug forecast'!$DI$9:$EB$9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4"/>
          <c:tx>
            <c:strRef>
              <c:f>'aug forecast'!$AN$10</c:f>
              <c:strCache>
                <c:ptCount val="1"/>
                <c:pt idx="0">
                  <c:v>Distribution feeders - Urban (mod)</c:v>
                </c:pt>
              </c:strCache>
            </c:strRef>
          </c:tx>
          <c:invertIfNegative val="0"/>
          <c:val>
            <c:numRef>
              <c:f>'aug forecast'!$DI$10:$EB$10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5"/>
          <c:order val="5"/>
          <c:tx>
            <c:strRef>
              <c:f>'aug forecast'!$AN$11</c:f>
              <c:strCache>
                <c:ptCount val="1"/>
                <c:pt idx="0">
                  <c:v>Distribution feeders - Short rural (mod)</c:v>
                </c:pt>
              </c:strCache>
            </c:strRef>
          </c:tx>
          <c:invertIfNegative val="0"/>
          <c:val>
            <c:numRef>
              <c:f>'aug forecast'!$DI$11:$EB$11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6"/>
          <c:order val="6"/>
          <c:tx>
            <c:strRef>
              <c:f>'aug forecast'!$AN$12</c:f>
              <c:strCache>
                <c:ptCount val="1"/>
                <c:pt idx="0">
                  <c:v>Distribution feeders - Long rural (mod)</c:v>
                </c:pt>
              </c:strCache>
            </c:strRef>
          </c:tx>
          <c:invertIfNegative val="0"/>
          <c:val>
            <c:numRef>
              <c:f>'aug forecast'!$DI$12:$EB$12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7"/>
          <c:order val="7"/>
          <c:tx>
            <c:strRef>
              <c:f>'aug forecast'!$AN$13</c:f>
              <c:strCache>
                <c:ptCount val="1"/>
                <c:pt idx="0">
                  <c:v>Distribution substations - CBD (mod)</c:v>
                </c:pt>
              </c:strCache>
            </c:strRef>
          </c:tx>
          <c:invertIfNegative val="0"/>
          <c:val>
            <c:numRef>
              <c:f>'aug forecast'!$DI$13:$EB$13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8"/>
          <c:order val="8"/>
          <c:tx>
            <c:strRef>
              <c:f>'aug forecast'!$AN$14</c:f>
              <c:strCache>
                <c:ptCount val="1"/>
                <c:pt idx="0">
                  <c:v>Distribution substations - Urban (mod)</c:v>
                </c:pt>
              </c:strCache>
            </c:strRef>
          </c:tx>
          <c:invertIfNegative val="0"/>
          <c:val>
            <c:numRef>
              <c:f>'aug forecast'!$DI$14:$EB$14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9"/>
          <c:order val="9"/>
          <c:tx>
            <c:strRef>
              <c:f>'aug forecast'!$AN$15</c:f>
              <c:strCache>
                <c:ptCount val="1"/>
                <c:pt idx="0">
                  <c:v>Distribution substations - Short rural (mod)</c:v>
                </c:pt>
              </c:strCache>
            </c:strRef>
          </c:tx>
          <c:invertIfNegative val="0"/>
          <c:val>
            <c:numRef>
              <c:f>'aug forecast'!$DI$15:$EB$15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'aug forecast'!$AN$16</c:f>
              <c:strCache>
                <c:ptCount val="1"/>
                <c:pt idx="0">
                  <c:v>Distribution substations - Long rural (mod)</c:v>
                </c:pt>
              </c:strCache>
            </c:strRef>
          </c:tx>
          <c:invertIfNegative val="0"/>
          <c:val>
            <c:numRef>
              <c:f>'aug forecast'!$DI$16:$EB$16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46154240"/>
        <c:axId val="446155776"/>
      </c:barChart>
      <c:catAx>
        <c:axId val="44615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1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15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AU"/>
                  <a:t>Augmentation expenditure ($ millions)</a:t>
                </a:r>
              </a:p>
            </c:rich>
          </c:tx>
          <c:layout>
            <c:manualLayout>
              <c:xMode val="edge"/>
              <c:yMode val="edge"/>
              <c:x val="5.7912677927707589E-3"/>
              <c:y val="0.34095389363883188"/>
            </c:manualLayout>
          </c:layout>
          <c:overlay val="0"/>
        </c:title>
        <c:numFmt formatCode="\$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6154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0153821021334992"/>
          <c:y val="1.7167381974248924E-2"/>
          <c:w val="0.83565110377800456"/>
          <c:h val="0.17051738704335825"/>
        </c:manualLayout>
      </c:layout>
      <c:overlay val="0"/>
      <c:spPr>
        <a:solidFill>
          <a:srgbClr val="FFFFFF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>
    <tabColor theme="5" tint="0.59999389629810485"/>
  </sheetPr>
  <sheetViews>
    <sheetView zoomScale="13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15</xdr:col>
      <xdr:colOff>0</xdr:colOff>
      <xdr:row>20</xdr:row>
      <xdr:rowOff>123825</xdr:rowOff>
    </xdr:to>
    <xdr:graphicFrame macro="">
      <xdr:nvGraphicFramePr>
        <xdr:cNvPr id="16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22</xdr:row>
      <xdr:rowOff>0</xdr:rowOff>
    </xdr:from>
    <xdr:to>
      <xdr:col>14</xdr:col>
      <xdr:colOff>600075</xdr:colOff>
      <xdr:row>42</xdr:row>
      <xdr:rowOff>104775</xdr:rowOff>
    </xdr:to>
    <xdr:graphicFrame macro="">
      <xdr:nvGraphicFramePr>
        <xdr:cNvPr id="16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981" y="-14654"/>
    <xdr:ext cx="9297865" cy="607401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76200</xdr:rowOff>
    </xdr:from>
    <xdr:to>
      <xdr:col>15</xdr:col>
      <xdr:colOff>104775</xdr:colOff>
      <xdr:row>27</xdr:row>
      <xdr:rowOff>142875</xdr:rowOff>
    </xdr:to>
    <xdr:graphicFrame macro="">
      <xdr:nvGraphicFramePr>
        <xdr:cNvPr id="40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28</xdr:row>
      <xdr:rowOff>85725</xdr:rowOff>
    </xdr:from>
    <xdr:to>
      <xdr:col>15</xdr:col>
      <xdr:colOff>104775</xdr:colOff>
      <xdr:row>55</xdr:row>
      <xdr:rowOff>152400</xdr:rowOff>
    </xdr:to>
    <xdr:graphicFrame macro="">
      <xdr:nvGraphicFramePr>
        <xdr:cNvPr id="402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56</xdr:row>
      <xdr:rowOff>123825</xdr:rowOff>
    </xdr:from>
    <xdr:to>
      <xdr:col>15</xdr:col>
      <xdr:colOff>85725</xdr:colOff>
      <xdr:row>84</xdr:row>
      <xdr:rowOff>28575</xdr:rowOff>
    </xdr:to>
    <xdr:graphicFrame macro="">
      <xdr:nvGraphicFramePr>
        <xdr:cNvPr id="402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</xdr:colOff>
      <xdr:row>43</xdr:row>
      <xdr:rowOff>57150</xdr:rowOff>
    </xdr:from>
    <xdr:to>
      <xdr:col>29</xdr:col>
      <xdr:colOff>169545</xdr:colOff>
      <xdr:row>67</xdr:row>
      <xdr:rowOff>22860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20850" y="7124700"/>
          <a:ext cx="7475220" cy="417576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67</xdr:row>
      <xdr:rowOff>85725</xdr:rowOff>
    </xdr:from>
    <xdr:to>
      <xdr:col>29</xdr:col>
      <xdr:colOff>160020</xdr:colOff>
      <xdr:row>93</xdr:row>
      <xdr:rowOff>51435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411325" y="11363325"/>
          <a:ext cx="7475220" cy="417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504825</xdr:colOff>
      <xdr:row>44</xdr:row>
      <xdr:rowOff>152400</xdr:rowOff>
    </xdr:from>
    <xdr:to>
      <xdr:col>25</xdr:col>
      <xdr:colOff>9525</xdr:colOff>
      <xdr:row>70</xdr:row>
      <xdr:rowOff>118110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44300" y="7705725"/>
          <a:ext cx="7467600" cy="41757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</xdr:colOff>
      <xdr:row>45</xdr:row>
      <xdr:rowOff>38100</xdr:rowOff>
    </xdr:from>
    <xdr:to>
      <xdr:col>26</xdr:col>
      <xdr:colOff>190500</xdr:colOff>
      <xdr:row>71</xdr:row>
      <xdr:rowOff>3810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534900" y="7753350"/>
          <a:ext cx="7467600" cy="41757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428625</xdr:colOff>
      <xdr:row>41</xdr:row>
      <xdr:rowOff>142875</xdr:rowOff>
    </xdr:from>
    <xdr:to>
      <xdr:col>28</xdr:col>
      <xdr:colOff>581025</xdr:colOff>
      <xdr:row>65</xdr:row>
      <xdr:rowOff>108585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20800" y="7048500"/>
          <a:ext cx="7467600" cy="4175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C3:J15"/>
  <sheetViews>
    <sheetView workbookViewId="0">
      <selection sqref="A1:N23"/>
    </sheetView>
  </sheetViews>
  <sheetFormatPr defaultRowHeight="12.75"/>
  <cols>
    <col min="2" max="2" width="49.5703125" bestFit="1" customWidth="1"/>
    <col min="3" max="3" width="15.5703125" customWidth="1"/>
    <col min="5" max="5" width="9.5703125" bestFit="1" customWidth="1"/>
    <col min="9" max="9" width="9.5703125" bestFit="1" customWidth="1"/>
  </cols>
  <sheetData>
    <row r="3" spans="3:10">
      <c r="C3" s="351"/>
      <c r="E3" s="351"/>
    </row>
    <row r="4" spans="3:10">
      <c r="C4" s="351"/>
      <c r="E4" s="351"/>
    </row>
    <row r="5" spans="3:10">
      <c r="C5" s="351"/>
      <c r="E5" s="351"/>
    </row>
    <row r="6" spans="3:10">
      <c r="C6" s="351"/>
      <c r="D6" s="351"/>
      <c r="E6" s="351"/>
      <c r="F6" s="351"/>
    </row>
    <row r="7" spans="3:10">
      <c r="C7" s="351"/>
      <c r="E7" s="351"/>
    </row>
    <row r="8" spans="3:10">
      <c r="C8" s="351"/>
      <c r="D8" s="351"/>
      <c r="E8" s="351"/>
      <c r="J8" s="351"/>
    </row>
    <row r="9" spans="3:10">
      <c r="C9" s="351"/>
      <c r="E9" s="351"/>
    </row>
    <row r="10" spans="3:10">
      <c r="C10" s="351"/>
      <c r="E10" s="351"/>
    </row>
    <row r="11" spans="3:10">
      <c r="C11" s="351"/>
      <c r="E11" s="351"/>
    </row>
    <row r="12" spans="3:10">
      <c r="C12" s="351"/>
      <c r="E12" s="351"/>
    </row>
    <row r="13" spans="3:10">
      <c r="C13" s="351"/>
      <c r="D13" s="351"/>
      <c r="E13" s="351"/>
      <c r="F13" s="351"/>
    </row>
    <row r="14" spans="3:10">
      <c r="C14" s="351"/>
      <c r="D14" s="351"/>
      <c r="E14" s="351"/>
    </row>
    <row r="15" spans="3:10">
      <c r="C15" s="351"/>
      <c r="E15" s="35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FA210"/>
  <sheetViews>
    <sheetView showZeros="0" zoomScale="75" workbookViewId="0">
      <pane xSplit="5" ySplit="5" topLeftCell="F6" activePane="bottomRight" state="frozen"/>
      <selection activeCell="D16" sqref="D16"/>
      <selection pane="topRight" activeCell="D16" sqref="D16"/>
      <selection pane="bottomLeft" activeCell="D16" sqref="D16"/>
      <selection pane="bottomRight" activeCell="I21" sqref="I21"/>
    </sheetView>
  </sheetViews>
  <sheetFormatPr defaultRowHeight="12.75"/>
  <cols>
    <col min="1" max="1" width="4.42578125" style="6" customWidth="1"/>
    <col min="2" max="2" width="3.85546875" style="6" customWidth="1"/>
    <col min="3" max="3" width="3.28515625" style="6" customWidth="1"/>
    <col min="4" max="4" width="54.85546875" style="6" customWidth="1"/>
    <col min="5" max="5" width="13.7109375" style="6" customWidth="1"/>
    <col min="6" max="6" width="12" bestFit="1" customWidth="1"/>
    <col min="7" max="7" width="7.5703125" bestFit="1" customWidth="1"/>
    <col min="8" max="8" width="13.42578125" bestFit="1" customWidth="1"/>
    <col min="9" max="9" width="11.28515625" customWidth="1"/>
    <col min="11" max="11" width="10" customWidth="1"/>
    <col min="12" max="12" width="14" bestFit="1" customWidth="1"/>
    <col min="13" max="13" width="14.7109375" customWidth="1"/>
  </cols>
  <sheetData>
    <row r="1" spans="1:157" ht="18">
      <c r="A1" s="63" t="s">
        <v>33</v>
      </c>
      <c r="C1" s="7"/>
      <c r="D1" s="8"/>
      <c r="E1" s="8"/>
    </row>
    <row r="2" spans="1:157" ht="18">
      <c r="C2" s="7"/>
      <c r="D2" s="8"/>
      <c r="E2" s="8"/>
    </row>
    <row r="3" spans="1:157" ht="15.75">
      <c r="C3" s="7"/>
      <c r="D3" s="9"/>
      <c r="E3" s="9"/>
      <c r="F3" t="s">
        <v>4</v>
      </c>
    </row>
    <row r="4" spans="1:157">
      <c r="C4" s="7"/>
      <c r="D4" s="10"/>
      <c r="E4" s="10" t="s">
        <v>16</v>
      </c>
      <c r="F4" t="s">
        <v>7</v>
      </c>
    </row>
    <row r="5" spans="1:157" s="22" customFormat="1" ht="15.75">
      <c r="A5" s="19" t="s">
        <v>0</v>
      </c>
      <c r="B5" s="19" t="s">
        <v>0</v>
      </c>
      <c r="C5" s="20" t="s">
        <v>0</v>
      </c>
      <c r="D5" s="21" t="s">
        <v>3</v>
      </c>
      <c r="E5" s="21"/>
      <c r="F5">
        <v>-10</v>
      </c>
      <c r="G5">
        <f>F5+1</f>
        <v>-9</v>
      </c>
      <c r="H5">
        <f t="shared" ref="H5:BS5" si="0">G5+1</f>
        <v>-8</v>
      </c>
      <c r="I5">
        <f t="shared" si="0"/>
        <v>-7</v>
      </c>
      <c r="J5">
        <f t="shared" si="0"/>
        <v>-6</v>
      </c>
      <c r="K5">
        <f t="shared" si="0"/>
        <v>-5</v>
      </c>
      <c r="L5">
        <f t="shared" si="0"/>
        <v>-4</v>
      </c>
      <c r="M5">
        <f t="shared" si="0"/>
        <v>-3</v>
      </c>
      <c r="N5">
        <f t="shared" si="0"/>
        <v>-2</v>
      </c>
      <c r="O5">
        <f t="shared" si="0"/>
        <v>-1</v>
      </c>
      <c r="P5">
        <f t="shared" si="0"/>
        <v>0</v>
      </c>
      <c r="Q5">
        <f t="shared" si="0"/>
        <v>1</v>
      </c>
      <c r="R5">
        <f t="shared" si="0"/>
        <v>2</v>
      </c>
      <c r="S5">
        <f t="shared" si="0"/>
        <v>3</v>
      </c>
      <c r="T5">
        <f t="shared" si="0"/>
        <v>4</v>
      </c>
      <c r="U5">
        <f t="shared" si="0"/>
        <v>5</v>
      </c>
      <c r="V5">
        <f t="shared" si="0"/>
        <v>6</v>
      </c>
      <c r="W5">
        <f t="shared" si="0"/>
        <v>7</v>
      </c>
      <c r="X5">
        <f t="shared" si="0"/>
        <v>8</v>
      </c>
      <c r="Y5">
        <f t="shared" si="0"/>
        <v>9</v>
      </c>
      <c r="Z5">
        <f t="shared" si="0"/>
        <v>10</v>
      </c>
      <c r="AA5">
        <f t="shared" si="0"/>
        <v>11</v>
      </c>
      <c r="AB5">
        <f t="shared" si="0"/>
        <v>12</v>
      </c>
      <c r="AC5">
        <f t="shared" si="0"/>
        <v>13</v>
      </c>
      <c r="AD5">
        <f t="shared" si="0"/>
        <v>14</v>
      </c>
      <c r="AE5">
        <f t="shared" si="0"/>
        <v>15</v>
      </c>
      <c r="AF5">
        <f t="shared" si="0"/>
        <v>16</v>
      </c>
      <c r="AG5">
        <f t="shared" si="0"/>
        <v>17</v>
      </c>
      <c r="AH5">
        <f t="shared" si="0"/>
        <v>18</v>
      </c>
      <c r="AI5">
        <f t="shared" si="0"/>
        <v>19</v>
      </c>
      <c r="AJ5">
        <f t="shared" si="0"/>
        <v>20</v>
      </c>
      <c r="AK5">
        <f t="shared" si="0"/>
        <v>21</v>
      </c>
      <c r="AL5">
        <f t="shared" si="0"/>
        <v>22</v>
      </c>
      <c r="AM5">
        <f t="shared" si="0"/>
        <v>23</v>
      </c>
      <c r="AN5">
        <f t="shared" si="0"/>
        <v>24</v>
      </c>
      <c r="AO5">
        <f t="shared" si="0"/>
        <v>25</v>
      </c>
      <c r="AP5">
        <f t="shared" si="0"/>
        <v>26</v>
      </c>
      <c r="AQ5">
        <f t="shared" si="0"/>
        <v>27</v>
      </c>
      <c r="AR5">
        <f t="shared" si="0"/>
        <v>28</v>
      </c>
      <c r="AS5">
        <f t="shared" si="0"/>
        <v>29</v>
      </c>
      <c r="AT5">
        <f t="shared" si="0"/>
        <v>30</v>
      </c>
      <c r="AU5">
        <f t="shared" si="0"/>
        <v>31</v>
      </c>
      <c r="AV5">
        <f t="shared" si="0"/>
        <v>32</v>
      </c>
      <c r="AW5">
        <f t="shared" si="0"/>
        <v>33</v>
      </c>
      <c r="AX5">
        <f t="shared" si="0"/>
        <v>34</v>
      </c>
      <c r="AY5">
        <f t="shared" si="0"/>
        <v>35</v>
      </c>
      <c r="AZ5">
        <f t="shared" si="0"/>
        <v>36</v>
      </c>
      <c r="BA5">
        <f t="shared" si="0"/>
        <v>37</v>
      </c>
      <c r="BB5">
        <f t="shared" si="0"/>
        <v>38</v>
      </c>
      <c r="BC5">
        <f t="shared" si="0"/>
        <v>39</v>
      </c>
      <c r="BD5">
        <f t="shared" si="0"/>
        <v>40</v>
      </c>
      <c r="BE5">
        <f t="shared" si="0"/>
        <v>41</v>
      </c>
      <c r="BF5">
        <f t="shared" si="0"/>
        <v>42</v>
      </c>
      <c r="BG5">
        <f t="shared" si="0"/>
        <v>43</v>
      </c>
      <c r="BH5">
        <f t="shared" si="0"/>
        <v>44</v>
      </c>
      <c r="BI5">
        <f t="shared" si="0"/>
        <v>45</v>
      </c>
      <c r="BJ5">
        <f t="shared" si="0"/>
        <v>46</v>
      </c>
      <c r="BK5">
        <f t="shared" si="0"/>
        <v>47</v>
      </c>
      <c r="BL5">
        <f t="shared" si="0"/>
        <v>48</v>
      </c>
      <c r="BM5">
        <f t="shared" si="0"/>
        <v>49</v>
      </c>
      <c r="BN5">
        <f t="shared" si="0"/>
        <v>50</v>
      </c>
      <c r="BO5">
        <f t="shared" si="0"/>
        <v>51</v>
      </c>
      <c r="BP5">
        <f t="shared" si="0"/>
        <v>52</v>
      </c>
      <c r="BQ5">
        <f t="shared" si="0"/>
        <v>53</v>
      </c>
      <c r="BR5">
        <f t="shared" si="0"/>
        <v>54</v>
      </c>
      <c r="BS5">
        <f t="shared" si="0"/>
        <v>55</v>
      </c>
      <c r="BT5">
        <f t="shared" ref="BT5:CQ5" si="1">BS5+1</f>
        <v>56</v>
      </c>
      <c r="BU5">
        <f t="shared" si="1"/>
        <v>57</v>
      </c>
      <c r="BV5">
        <f t="shared" si="1"/>
        <v>58</v>
      </c>
      <c r="BW5">
        <f t="shared" si="1"/>
        <v>59</v>
      </c>
      <c r="BX5">
        <f t="shared" si="1"/>
        <v>60</v>
      </c>
      <c r="BY5">
        <f t="shared" si="1"/>
        <v>61</v>
      </c>
      <c r="BZ5">
        <f t="shared" si="1"/>
        <v>62</v>
      </c>
      <c r="CA5">
        <f t="shared" si="1"/>
        <v>63</v>
      </c>
      <c r="CB5">
        <f t="shared" si="1"/>
        <v>64</v>
      </c>
      <c r="CC5">
        <f t="shared" si="1"/>
        <v>65</v>
      </c>
      <c r="CD5">
        <f t="shared" si="1"/>
        <v>66</v>
      </c>
      <c r="CE5">
        <f t="shared" si="1"/>
        <v>67</v>
      </c>
      <c r="CF5">
        <f t="shared" si="1"/>
        <v>68</v>
      </c>
      <c r="CG5">
        <f t="shared" si="1"/>
        <v>69</v>
      </c>
      <c r="CH5">
        <f t="shared" si="1"/>
        <v>70</v>
      </c>
      <c r="CI5">
        <f t="shared" si="1"/>
        <v>71</v>
      </c>
      <c r="CJ5">
        <f t="shared" si="1"/>
        <v>72</v>
      </c>
      <c r="CK5">
        <f t="shared" si="1"/>
        <v>73</v>
      </c>
      <c r="CL5">
        <f t="shared" si="1"/>
        <v>74</v>
      </c>
      <c r="CM5">
        <f t="shared" si="1"/>
        <v>75</v>
      </c>
      <c r="CN5">
        <f t="shared" si="1"/>
        <v>76</v>
      </c>
      <c r="CO5">
        <f t="shared" si="1"/>
        <v>77</v>
      </c>
      <c r="CP5">
        <f t="shared" si="1"/>
        <v>78</v>
      </c>
      <c r="CQ5">
        <f t="shared" si="1"/>
        <v>79</v>
      </c>
      <c r="CR5">
        <f t="shared" ref="CR5:DW5" si="2">CQ5+1</f>
        <v>80</v>
      </c>
      <c r="CS5">
        <f t="shared" si="2"/>
        <v>81</v>
      </c>
      <c r="CT5">
        <f t="shared" si="2"/>
        <v>82</v>
      </c>
      <c r="CU5">
        <f t="shared" si="2"/>
        <v>83</v>
      </c>
      <c r="CV5">
        <f t="shared" si="2"/>
        <v>84</v>
      </c>
      <c r="CW5">
        <f t="shared" si="2"/>
        <v>85</v>
      </c>
      <c r="CX5">
        <f t="shared" si="2"/>
        <v>86</v>
      </c>
      <c r="CY5">
        <f t="shared" si="2"/>
        <v>87</v>
      </c>
      <c r="CZ5">
        <f t="shared" si="2"/>
        <v>88</v>
      </c>
      <c r="DA5">
        <f t="shared" si="2"/>
        <v>89</v>
      </c>
      <c r="DB5">
        <f t="shared" si="2"/>
        <v>90</v>
      </c>
      <c r="DC5">
        <f t="shared" si="2"/>
        <v>91</v>
      </c>
      <c r="DD5">
        <f t="shared" si="2"/>
        <v>92</v>
      </c>
      <c r="DE5">
        <f t="shared" si="2"/>
        <v>93</v>
      </c>
      <c r="DF5">
        <f t="shared" si="2"/>
        <v>94</v>
      </c>
      <c r="DG5">
        <f t="shared" si="2"/>
        <v>95</v>
      </c>
      <c r="DH5">
        <f t="shared" si="2"/>
        <v>96</v>
      </c>
      <c r="DI5">
        <f t="shared" si="2"/>
        <v>97</v>
      </c>
      <c r="DJ5">
        <f t="shared" si="2"/>
        <v>98</v>
      </c>
      <c r="DK5">
        <f t="shared" si="2"/>
        <v>99</v>
      </c>
      <c r="DL5">
        <f t="shared" si="2"/>
        <v>100</v>
      </c>
      <c r="DM5">
        <f t="shared" si="2"/>
        <v>101</v>
      </c>
      <c r="DN5">
        <f t="shared" si="2"/>
        <v>102</v>
      </c>
      <c r="DO5">
        <f t="shared" si="2"/>
        <v>103</v>
      </c>
      <c r="DP5">
        <f t="shared" si="2"/>
        <v>104</v>
      </c>
      <c r="DQ5">
        <f t="shared" si="2"/>
        <v>105</v>
      </c>
      <c r="DR5">
        <f t="shared" si="2"/>
        <v>106</v>
      </c>
      <c r="DS5">
        <f t="shared" si="2"/>
        <v>107</v>
      </c>
      <c r="DT5">
        <f t="shared" si="2"/>
        <v>108</v>
      </c>
      <c r="DU5">
        <f t="shared" si="2"/>
        <v>109</v>
      </c>
      <c r="DV5">
        <f t="shared" si="2"/>
        <v>110</v>
      </c>
      <c r="DW5">
        <f t="shared" si="2"/>
        <v>111</v>
      </c>
      <c r="DX5">
        <f t="shared" ref="DX5:FA5" si="3">DW5+1</f>
        <v>112</v>
      </c>
      <c r="DY5">
        <f t="shared" si="3"/>
        <v>113</v>
      </c>
      <c r="DZ5">
        <f t="shared" si="3"/>
        <v>114</v>
      </c>
      <c r="EA5">
        <f t="shared" si="3"/>
        <v>115</v>
      </c>
      <c r="EB5">
        <f t="shared" si="3"/>
        <v>116</v>
      </c>
      <c r="EC5">
        <f t="shared" si="3"/>
        <v>117</v>
      </c>
      <c r="ED5">
        <f t="shared" si="3"/>
        <v>118</v>
      </c>
      <c r="EE5">
        <f t="shared" si="3"/>
        <v>119</v>
      </c>
      <c r="EF5">
        <f t="shared" si="3"/>
        <v>120</v>
      </c>
      <c r="EG5">
        <f t="shared" si="3"/>
        <v>121</v>
      </c>
      <c r="EH5">
        <f t="shared" si="3"/>
        <v>122</v>
      </c>
      <c r="EI5">
        <f t="shared" si="3"/>
        <v>123</v>
      </c>
      <c r="EJ5">
        <f t="shared" si="3"/>
        <v>124</v>
      </c>
      <c r="EK5">
        <f t="shared" si="3"/>
        <v>125</v>
      </c>
      <c r="EL5">
        <f t="shared" si="3"/>
        <v>126</v>
      </c>
      <c r="EM5">
        <f t="shared" si="3"/>
        <v>127</v>
      </c>
      <c r="EN5">
        <f t="shared" si="3"/>
        <v>128</v>
      </c>
      <c r="EO5">
        <f t="shared" si="3"/>
        <v>129</v>
      </c>
      <c r="EP5">
        <f t="shared" si="3"/>
        <v>130</v>
      </c>
      <c r="EQ5">
        <f t="shared" si="3"/>
        <v>131</v>
      </c>
      <c r="ER5">
        <f t="shared" si="3"/>
        <v>132</v>
      </c>
      <c r="ES5">
        <f t="shared" si="3"/>
        <v>133</v>
      </c>
      <c r="ET5">
        <f t="shared" si="3"/>
        <v>134</v>
      </c>
      <c r="EU5">
        <f t="shared" si="3"/>
        <v>135</v>
      </c>
      <c r="EV5">
        <f t="shared" si="3"/>
        <v>136</v>
      </c>
      <c r="EW5">
        <f t="shared" si="3"/>
        <v>137</v>
      </c>
      <c r="EX5">
        <f t="shared" si="3"/>
        <v>138</v>
      </c>
      <c r="EY5">
        <f t="shared" si="3"/>
        <v>139</v>
      </c>
      <c r="EZ5">
        <f t="shared" si="3"/>
        <v>140</v>
      </c>
      <c r="FA5">
        <f t="shared" si="3"/>
        <v>141</v>
      </c>
    </row>
    <row r="6" spans="1:157" ht="15.75">
      <c r="A6" s="12">
        <v>1</v>
      </c>
      <c r="D6" s="11" t="str">
        <f t="shared" ref="D6:D13" si="4">VLOOKUP(A6,IDtable,2)</f>
        <v>Sub-transmission lines</v>
      </c>
      <c r="E6" s="11"/>
      <c r="F6">
        <f t="shared" ref="F6:O17" si="5">SUMIF($A$19:$A$205,$A6,F$19:F$205)</f>
        <v>-49</v>
      </c>
      <c r="G6">
        <f t="shared" si="5"/>
        <v>127</v>
      </c>
      <c r="H6">
        <f t="shared" si="5"/>
        <v>0</v>
      </c>
      <c r="I6">
        <f t="shared" si="5"/>
        <v>0</v>
      </c>
      <c r="J6">
        <f t="shared" si="5"/>
        <v>128</v>
      </c>
      <c r="K6">
        <f t="shared" si="5"/>
        <v>0</v>
      </c>
      <c r="L6">
        <f t="shared" si="5"/>
        <v>19.899999999999999</v>
      </c>
      <c r="M6">
        <f t="shared" si="5"/>
        <v>127</v>
      </c>
      <c r="N6">
        <f t="shared" si="5"/>
        <v>0</v>
      </c>
      <c r="O6">
        <f t="shared" si="5"/>
        <v>0</v>
      </c>
      <c r="P6">
        <f t="shared" ref="P6:Y17" si="6">SUMIF($A$19:$A$205,$A6,P$19:P$205)</f>
        <v>0</v>
      </c>
      <c r="Q6">
        <f t="shared" si="6"/>
        <v>465</v>
      </c>
      <c r="R6">
        <f t="shared" si="6"/>
        <v>0</v>
      </c>
      <c r="S6">
        <f t="shared" si="6"/>
        <v>127</v>
      </c>
      <c r="T6">
        <f t="shared" si="6"/>
        <v>128</v>
      </c>
      <c r="U6">
        <f t="shared" si="6"/>
        <v>0</v>
      </c>
      <c r="V6">
        <f t="shared" si="6"/>
        <v>127</v>
      </c>
      <c r="W6">
        <f t="shared" si="6"/>
        <v>109</v>
      </c>
      <c r="X6">
        <f t="shared" si="6"/>
        <v>127</v>
      </c>
      <c r="Y6">
        <f t="shared" si="6"/>
        <v>83</v>
      </c>
      <c r="Z6">
        <f t="shared" ref="Z6:AI17" si="7">SUMIF($A$19:$A$205,$A6,Z$19:Z$205)</f>
        <v>347.8</v>
      </c>
      <c r="AA6">
        <f t="shared" si="7"/>
        <v>103.40000000000002</v>
      </c>
      <c r="AB6">
        <f t="shared" si="7"/>
        <v>256</v>
      </c>
      <c r="AC6">
        <f t="shared" si="7"/>
        <v>254</v>
      </c>
      <c r="AD6">
        <f t="shared" si="7"/>
        <v>5.0999999999999996</v>
      </c>
      <c r="AE6">
        <f t="shared" si="7"/>
        <v>109</v>
      </c>
      <c r="AF6">
        <f t="shared" si="7"/>
        <v>271.20000000000005</v>
      </c>
      <c r="AG6">
        <f t="shared" si="7"/>
        <v>15.146784312189832</v>
      </c>
      <c r="AH6">
        <f t="shared" si="7"/>
        <v>20</v>
      </c>
      <c r="AI6">
        <f t="shared" si="7"/>
        <v>127</v>
      </c>
      <c r="AJ6">
        <f t="shared" ref="AJ6:AS17" si="8">SUMIF($A$19:$A$205,$A6,AJ$19:AJ$205)</f>
        <v>498</v>
      </c>
      <c r="AK6">
        <f t="shared" si="8"/>
        <v>247</v>
      </c>
      <c r="AL6">
        <f t="shared" si="8"/>
        <v>262.3</v>
      </c>
      <c r="AM6">
        <f t="shared" si="8"/>
        <v>6.7</v>
      </c>
      <c r="AN6">
        <f t="shared" si="8"/>
        <v>219</v>
      </c>
      <c r="AO6">
        <f t="shared" si="8"/>
        <v>166</v>
      </c>
      <c r="AP6">
        <f t="shared" si="8"/>
        <v>196.1</v>
      </c>
      <c r="AQ6">
        <f t="shared" si="8"/>
        <v>255</v>
      </c>
      <c r="AR6">
        <f t="shared" si="8"/>
        <v>98</v>
      </c>
      <c r="AS6">
        <f t="shared" si="8"/>
        <v>276.76047724619889</v>
      </c>
      <c r="AT6">
        <f t="shared" ref="AT6:BC17" si="9">SUMIF($A$19:$A$205,$A6,AT$19:AT$205)</f>
        <v>730.5736514974659</v>
      </c>
      <c r="AU6">
        <f t="shared" si="9"/>
        <v>327.07365149746596</v>
      </c>
      <c r="AV6">
        <f t="shared" si="9"/>
        <v>40.200000000000003</v>
      </c>
      <c r="AW6">
        <f t="shared" si="9"/>
        <v>50.7</v>
      </c>
      <c r="AX6">
        <f t="shared" si="9"/>
        <v>621.1</v>
      </c>
      <c r="AY6">
        <f t="shared" si="9"/>
        <v>550.1</v>
      </c>
      <c r="AZ6">
        <f t="shared" si="9"/>
        <v>287.39999999999998</v>
      </c>
      <c r="BA6">
        <f t="shared" si="9"/>
        <v>624.5</v>
      </c>
      <c r="BB6">
        <f t="shared" si="9"/>
        <v>319.2</v>
      </c>
      <c r="BC6">
        <f t="shared" si="9"/>
        <v>440.87</v>
      </c>
      <c r="BD6">
        <f t="shared" ref="BD6:BM17" si="10">SUMIF($A$19:$A$205,$A6,BD$19:BD$205)</f>
        <v>456.7</v>
      </c>
      <c r="BE6">
        <f t="shared" si="10"/>
        <v>533.79999999999995</v>
      </c>
      <c r="BF6">
        <f t="shared" si="10"/>
        <v>527</v>
      </c>
      <c r="BG6">
        <f t="shared" si="10"/>
        <v>330</v>
      </c>
      <c r="BH6">
        <f t="shared" si="10"/>
        <v>323.5</v>
      </c>
      <c r="BI6">
        <f t="shared" si="10"/>
        <v>136.57365149746593</v>
      </c>
      <c r="BJ6">
        <f t="shared" si="10"/>
        <v>1148.6467843121898</v>
      </c>
      <c r="BK6">
        <f t="shared" si="10"/>
        <v>226.85</v>
      </c>
      <c r="BL6">
        <f t="shared" si="10"/>
        <v>345.05</v>
      </c>
      <c r="BM6">
        <f t="shared" si="10"/>
        <v>62.360477246198911</v>
      </c>
      <c r="BN6">
        <f t="shared" ref="BN6:BW17" si="11">SUMIF($A$19:$A$205,$A6,BN$19:BN$205)</f>
        <v>106.8</v>
      </c>
      <c r="BO6">
        <f t="shared" si="11"/>
        <v>319.89999999999998</v>
      </c>
      <c r="BP6">
        <f t="shared" si="11"/>
        <v>165.4</v>
      </c>
      <c r="BQ6">
        <f t="shared" si="11"/>
        <v>429.9</v>
      </c>
      <c r="BR6">
        <f t="shared" si="11"/>
        <v>282.78838179695913</v>
      </c>
      <c r="BS6">
        <f t="shared" si="11"/>
        <v>549.5</v>
      </c>
      <c r="BT6">
        <f t="shared" si="11"/>
        <v>114.7</v>
      </c>
      <c r="BU6">
        <f t="shared" si="11"/>
        <v>120.19999999999999</v>
      </c>
      <c r="BV6">
        <f t="shared" si="11"/>
        <v>127.06047724619891</v>
      </c>
      <c r="BW6">
        <f t="shared" si="11"/>
        <v>46.65</v>
      </c>
      <c r="BX6">
        <f t="shared" ref="BX6:CG17" si="12">SUMIF($A$19:$A$205,$A6,BX$19:BX$205)</f>
        <v>420.06</v>
      </c>
      <c r="BY6">
        <f t="shared" si="12"/>
        <v>189.2</v>
      </c>
      <c r="BZ6">
        <f t="shared" si="12"/>
        <v>22.1</v>
      </c>
      <c r="CA6">
        <f t="shared" si="12"/>
        <v>56.1</v>
      </c>
      <c r="CB6">
        <f t="shared" si="12"/>
        <v>51.100000000000009</v>
      </c>
      <c r="CC6">
        <f t="shared" si="12"/>
        <v>71.900000000000006</v>
      </c>
      <c r="CD6">
        <f t="shared" si="12"/>
        <v>31</v>
      </c>
      <c r="CE6">
        <f t="shared" si="12"/>
        <v>88.2</v>
      </c>
      <c r="CF6">
        <f t="shared" si="12"/>
        <v>115.86000000000001</v>
      </c>
      <c r="CG6">
        <f t="shared" si="12"/>
        <v>55</v>
      </c>
      <c r="CH6">
        <f t="shared" ref="CH6:CW17" si="13">SUMIF($A$19:$A$205,$A6,CH$19:CH$205)</f>
        <v>64</v>
      </c>
      <c r="CI6">
        <f t="shared" si="13"/>
        <v>29.7</v>
      </c>
      <c r="CJ6">
        <f t="shared" si="13"/>
        <v>82.1</v>
      </c>
      <c r="CK6">
        <f t="shared" si="13"/>
        <v>66.599999999999994</v>
      </c>
      <c r="CL6">
        <f t="shared" si="13"/>
        <v>118.69999999999999</v>
      </c>
      <c r="CM6">
        <f t="shared" si="13"/>
        <v>50</v>
      </c>
      <c r="CN6">
        <f t="shared" si="13"/>
        <v>4</v>
      </c>
      <c r="CO6">
        <f t="shared" si="13"/>
        <v>209.09999999999997</v>
      </c>
      <c r="CP6">
        <f t="shared" si="13"/>
        <v>65.599999999999994</v>
      </c>
      <c r="CQ6">
        <f t="shared" si="13"/>
        <v>151.6</v>
      </c>
      <c r="CR6">
        <f t="shared" si="13"/>
        <v>142.30000000000001</v>
      </c>
      <c r="CS6">
        <f t="shared" si="13"/>
        <v>64.5</v>
      </c>
      <c r="CT6">
        <f t="shared" si="13"/>
        <v>45.599999999999994</v>
      </c>
      <c r="CU6">
        <f t="shared" si="13"/>
        <v>298.3</v>
      </c>
      <c r="CV6">
        <f t="shared" si="13"/>
        <v>90.2</v>
      </c>
      <c r="CW6">
        <f t="shared" si="13"/>
        <v>10.3</v>
      </c>
      <c r="CX6">
        <f t="shared" ref="CR6:FA10" si="14">SUMIF($A$19:$A$205,$A6,CX$19:CX$205)</f>
        <v>17.099999999999998</v>
      </c>
      <c r="CY6">
        <f t="shared" si="14"/>
        <v>38.6</v>
      </c>
      <c r="CZ6">
        <f t="shared" si="14"/>
        <v>31</v>
      </c>
      <c r="DA6">
        <f t="shared" si="14"/>
        <v>73.8</v>
      </c>
      <c r="DB6">
        <f t="shared" si="14"/>
        <v>88.3</v>
      </c>
      <c r="DC6">
        <f t="shared" si="14"/>
        <v>244.5</v>
      </c>
      <c r="DD6">
        <f t="shared" si="14"/>
        <v>153</v>
      </c>
      <c r="DE6">
        <f t="shared" si="14"/>
        <v>16.8</v>
      </c>
      <c r="DF6">
        <f t="shared" si="14"/>
        <v>115.75</v>
      </c>
      <c r="DG6">
        <f t="shared" si="14"/>
        <v>23.1</v>
      </c>
      <c r="DH6">
        <f t="shared" si="14"/>
        <v>70.5</v>
      </c>
      <c r="DI6">
        <f t="shared" si="14"/>
        <v>73.800000000000011</v>
      </c>
      <c r="DJ6">
        <f t="shared" si="14"/>
        <v>0</v>
      </c>
      <c r="DK6">
        <f t="shared" si="14"/>
        <v>0</v>
      </c>
      <c r="DL6">
        <f t="shared" si="14"/>
        <v>0</v>
      </c>
      <c r="DM6">
        <f t="shared" si="14"/>
        <v>0</v>
      </c>
      <c r="DN6">
        <f t="shared" si="14"/>
        <v>0</v>
      </c>
      <c r="DO6">
        <f t="shared" si="14"/>
        <v>0</v>
      </c>
      <c r="DP6">
        <f t="shared" si="14"/>
        <v>0</v>
      </c>
      <c r="DQ6">
        <f t="shared" si="14"/>
        <v>0</v>
      </c>
      <c r="DR6">
        <f t="shared" si="14"/>
        <v>0</v>
      </c>
      <c r="DS6">
        <f t="shared" si="14"/>
        <v>0</v>
      </c>
      <c r="DT6">
        <f t="shared" si="14"/>
        <v>0</v>
      </c>
      <c r="DU6">
        <f t="shared" si="14"/>
        <v>0</v>
      </c>
      <c r="DV6">
        <f t="shared" si="14"/>
        <v>0</v>
      </c>
      <c r="DW6">
        <f t="shared" si="14"/>
        <v>0</v>
      </c>
      <c r="DX6">
        <f t="shared" si="14"/>
        <v>0</v>
      </c>
      <c r="DY6">
        <f t="shared" si="14"/>
        <v>0</v>
      </c>
      <c r="DZ6">
        <f t="shared" si="14"/>
        <v>0</v>
      </c>
      <c r="EA6">
        <f t="shared" si="14"/>
        <v>0</v>
      </c>
      <c r="EB6">
        <f t="shared" si="14"/>
        <v>0</v>
      </c>
      <c r="EC6">
        <f t="shared" si="14"/>
        <v>0</v>
      </c>
      <c r="ED6">
        <f t="shared" si="14"/>
        <v>0</v>
      </c>
      <c r="EE6">
        <f t="shared" si="14"/>
        <v>0</v>
      </c>
      <c r="EF6">
        <f t="shared" si="14"/>
        <v>0</v>
      </c>
      <c r="EG6">
        <f t="shared" si="14"/>
        <v>0</v>
      </c>
      <c r="EH6">
        <f t="shared" si="14"/>
        <v>0</v>
      </c>
      <c r="EI6">
        <f t="shared" si="14"/>
        <v>0</v>
      </c>
      <c r="EJ6">
        <f t="shared" si="14"/>
        <v>0</v>
      </c>
      <c r="EK6">
        <f t="shared" si="14"/>
        <v>0</v>
      </c>
      <c r="EL6">
        <f t="shared" si="14"/>
        <v>0</v>
      </c>
      <c r="EM6">
        <f t="shared" si="14"/>
        <v>0</v>
      </c>
      <c r="EN6">
        <f t="shared" si="14"/>
        <v>0</v>
      </c>
      <c r="EO6">
        <f t="shared" si="14"/>
        <v>0</v>
      </c>
      <c r="EP6">
        <f t="shared" si="14"/>
        <v>0</v>
      </c>
      <c r="EQ6">
        <f t="shared" si="14"/>
        <v>0</v>
      </c>
      <c r="ER6">
        <f t="shared" si="14"/>
        <v>0</v>
      </c>
      <c r="ES6">
        <f t="shared" si="14"/>
        <v>0</v>
      </c>
      <c r="ET6">
        <f t="shared" si="14"/>
        <v>0</v>
      </c>
      <c r="EU6">
        <f t="shared" si="14"/>
        <v>0</v>
      </c>
      <c r="EV6">
        <f t="shared" si="14"/>
        <v>0</v>
      </c>
      <c r="EW6">
        <f t="shared" si="14"/>
        <v>0</v>
      </c>
      <c r="EX6">
        <f t="shared" si="14"/>
        <v>0</v>
      </c>
      <c r="EY6">
        <f t="shared" si="14"/>
        <v>0</v>
      </c>
      <c r="EZ6">
        <f t="shared" si="14"/>
        <v>0</v>
      </c>
      <c r="FA6">
        <f t="shared" si="14"/>
        <v>0</v>
      </c>
    </row>
    <row r="7" spans="1:157" ht="15.75">
      <c r="A7" s="12">
        <v>2</v>
      </c>
      <c r="D7" s="11" t="str">
        <f t="shared" si="4"/>
        <v>Sub-transmission substations</v>
      </c>
      <c r="E7" s="11"/>
      <c r="F7">
        <f t="shared" si="5"/>
        <v>-28</v>
      </c>
      <c r="G7">
        <f t="shared" si="5"/>
        <v>0</v>
      </c>
      <c r="H7">
        <f t="shared" si="5"/>
        <v>0</v>
      </c>
      <c r="I7">
        <f t="shared" si="5"/>
        <v>0</v>
      </c>
      <c r="J7">
        <f t="shared" si="5"/>
        <v>0</v>
      </c>
      <c r="K7">
        <f t="shared" si="5"/>
        <v>0</v>
      </c>
      <c r="L7">
        <f t="shared" si="5"/>
        <v>0</v>
      </c>
      <c r="M7">
        <f t="shared" si="5"/>
        <v>0</v>
      </c>
      <c r="N7">
        <f t="shared" si="5"/>
        <v>0</v>
      </c>
      <c r="O7">
        <f t="shared" si="5"/>
        <v>0</v>
      </c>
      <c r="P7">
        <f t="shared" si="6"/>
        <v>0</v>
      </c>
      <c r="Q7">
        <f t="shared" si="6"/>
        <v>30.1</v>
      </c>
      <c r="R7">
        <f t="shared" si="6"/>
        <v>0</v>
      </c>
      <c r="S7">
        <f t="shared" si="6"/>
        <v>0</v>
      </c>
      <c r="T7">
        <f t="shared" si="6"/>
        <v>0</v>
      </c>
      <c r="U7">
        <f t="shared" si="6"/>
        <v>0</v>
      </c>
      <c r="V7">
        <f t="shared" si="6"/>
        <v>0</v>
      </c>
      <c r="W7">
        <f t="shared" si="6"/>
        <v>0</v>
      </c>
      <c r="X7">
        <f t="shared" si="6"/>
        <v>0</v>
      </c>
      <c r="Y7">
        <f t="shared" si="6"/>
        <v>0</v>
      </c>
      <c r="Z7">
        <f t="shared" si="7"/>
        <v>0</v>
      </c>
      <c r="AA7">
        <f t="shared" si="7"/>
        <v>0</v>
      </c>
      <c r="AB7">
        <f t="shared" si="7"/>
        <v>0</v>
      </c>
      <c r="AC7">
        <f t="shared" si="7"/>
        <v>0</v>
      </c>
      <c r="AD7">
        <f t="shared" si="7"/>
        <v>0</v>
      </c>
      <c r="AE7">
        <f t="shared" si="7"/>
        <v>0</v>
      </c>
      <c r="AF7">
        <f t="shared" si="7"/>
        <v>0</v>
      </c>
      <c r="AG7">
        <f t="shared" si="7"/>
        <v>0</v>
      </c>
      <c r="AH7">
        <f t="shared" si="7"/>
        <v>0</v>
      </c>
      <c r="AI7">
        <f t="shared" si="7"/>
        <v>0</v>
      </c>
      <c r="AJ7">
        <f t="shared" si="8"/>
        <v>0</v>
      </c>
      <c r="AK7">
        <f t="shared" si="8"/>
        <v>0</v>
      </c>
      <c r="AL7">
        <f t="shared" si="8"/>
        <v>31.4</v>
      </c>
      <c r="AM7">
        <f t="shared" si="8"/>
        <v>0</v>
      </c>
      <c r="AN7">
        <f t="shared" si="8"/>
        <v>0</v>
      </c>
      <c r="AO7">
        <f t="shared" si="8"/>
        <v>0</v>
      </c>
      <c r="AP7">
        <f t="shared" si="8"/>
        <v>0</v>
      </c>
      <c r="AQ7">
        <f t="shared" si="8"/>
        <v>0</v>
      </c>
      <c r="AR7">
        <f t="shared" si="8"/>
        <v>23.75</v>
      </c>
      <c r="AS7">
        <f t="shared" si="8"/>
        <v>0</v>
      </c>
      <c r="AT7">
        <f t="shared" si="9"/>
        <v>0</v>
      </c>
      <c r="AU7">
        <f t="shared" si="9"/>
        <v>0</v>
      </c>
      <c r="AV7">
        <f t="shared" si="9"/>
        <v>0</v>
      </c>
      <c r="AW7">
        <f t="shared" si="9"/>
        <v>47.5</v>
      </c>
      <c r="AX7">
        <f t="shared" si="9"/>
        <v>0</v>
      </c>
      <c r="AY7">
        <f t="shared" si="9"/>
        <v>0</v>
      </c>
      <c r="AZ7">
        <f t="shared" si="9"/>
        <v>0</v>
      </c>
      <c r="BA7">
        <f t="shared" si="9"/>
        <v>0</v>
      </c>
      <c r="BB7">
        <f t="shared" si="9"/>
        <v>0</v>
      </c>
      <c r="BC7">
        <f t="shared" si="9"/>
        <v>0</v>
      </c>
      <c r="BD7">
        <f t="shared" si="10"/>
        <v>0</v>
      </c>
      <c r="BE7">
        <f t="shared" si="10"/>
        <v>0</v>
      </c>
      <c r="BF7">
        <f t="shared" si="10"/>
        <v>10.6</v>
      </c>
      <c r="BG7">
        <f t="shared" si="10"/>
        <v>0</v>
      </c>
      <c r="BH7">
        <f t="shared" si="10"/>
        <v>0</v>
      </c>
      <c r="BI7">
        <f t="shared" si="10"/>
        <v>40</v>
      </c>
      <c r="BJ7">
        <f t="shared" si="10"/>
        <v>13.5</v>
      </c>
      <c r="BK7">
        <f t="shared" si="10"/>
        <v>0</v>
      </c>
      <c r="BL7">
        <f t="shared" si="10"/>
        <v>0</v>
      </c>
      <c r="BM7">
        <f t="shared" si="10"/>
        <v>0</v>
      </c>
      <c r="BN7">
        <f t="shared" si="11"/>
        <v>0</v>
      </c>
      <c r="BO7">
        <f t="shared" si="11"/>
        <v>82.7</v>
      </c>
      <c r="BP7">
        <f t="shared" si="11"/>
        <v>0</v>
      </c>
      <c r="BQ7">
        <f t="shared" si="11"/>
        <v>0</v>
      </c>
      <c r="BR7">
        <f t="shared" si="11"/>
        <v>17.8</v>
      </c>
      <c r="BS7">
        <f t="shared" si="11"/>
        <v>0</v>
      </c>
      <c r="BT7">
        <f t="shared" si="11"/>
        <v>0</v>
      </c>
      <c r="BU7">
        <f t="shared" si="11"/>
        <v>0</v>
      </c>
      <c r="BV7">
        <f t="shared" si="11"/>
        <v>17.7</v>
      </c>
      <c r="BW7">
        <f t="shared" si="11"/>
        <v>0</v>
      </c>
      <c r="BX7">
        <f t="shared" si="12"/>
        <v>0</v>
      </c>
      <c r="BY7">
        <f t="shared" si="12"/>
        <v>0</v>
      </c>
      <c r="BZ7">
        <f t="shared" si="12"/>
        <v>0</v>
      </c>
      <c r="CA7">
        <f t="shared" si="12"/>
        <v>0</v>
      </c>
      <c r="CB7">
        <f t="shared" si="12"/>
        <v>0</v>
      </c>
      <c r="CC7">
        <f t="shared" si="12"/>
        <v>14.8</v>
      </c>
      <c r="CD7">
        <f t="shared" si="12"/>
        <v>0</v>
      </c>
      <c r="CE7">
        <f t="shared" si="12"/>
        <v>0</v>
      </c>
      <c r="CF7">
        <f t="shared" si="12"/>
        <v>0</v>
      </c>
      <c r="CG7">
        <f t="shared" si="12"/>
        <v>0</v>
      </c>
      <c r="CH7">
        <f t="shared" si="13"/>
        <v>0</v>
      </c>
      <c r="CI7">
        <f t="shared" si="13"/>
        <v>0</v>
      </c>
      <c r="CJ7">
        <f t="shared" si="13"/>
        <v>0</v>
      </c>
      <c r="CK7">
        <f t="shared" si="13"/>
        <v>0</v>
      </c>
      <c r="CL7">
        <f t="shared" si="13"/>
        <v>0</v>
      </c>
      <c r="CM7">
        <f t="shared" si="13"/>
        <v>0</v>
      </c>
      <c r="CN7">
        <f t="shared" si="13"/>
        <v>0</v>
      </c>
      <c r="CO7">
        <f t="shared" si="13"/>
        <v>0</v>
      </c>
      <c r="CP7">
        <f t="shared" si="13"/>
        <v>0</v>
      </c>
      <c r="CQ7">
        <f t="shared" si="13"/>
        <v>0</v>
      </c>
      <c r="CR7">
        <f t="shared" si="14"/>
        <v>0</v>
      </c>
      <c r="CS7">
        <f t="shared" si="14"/>
        <v>0</v>
      </c>
      <c r="CT7">
        <f t="shared" si="14"/>
        <v>0</v>
      </c>
      <c r="CU7">
        <f t="shared" si="14"/>
        <v>0</v>
      </c>
      <c r="CV7">
        <f t="shared" si="14"/>
        <v>0</v>
      </c>
      <c r="CW7">
        <f t="shared" si="14"/>
        <v>0</v>
      </c>
      <c r="CX7">
        <f t="shared" si="14"/>
        <v>0</v>
      </c>
      <c r="CY7">
        <f t="shared" si="14"/>
        <v>0</v>
      </c>
      <c r="CZ7">
        <f t="shared" si="14"/>
        <v>0</v>
      </c>
      <c r="DA7">
        <f t="shared" si="14"/>
        <v>0</v>
      </c>
      <c r="DB7">
        <f t="shared" si="14"/>
        <v>0</v>
      </c>
      <c r="DC7">
        <f t="shared" si="14"/>
        <v>0</v>
      </c>
      <c r="DD7">
        <f t="shared" si="14"/>
        <v>0</v>
      </c>
      <c r="DE7">
        <f t="shared" si="14"/>
        <v>0</v>
      </c>
      <c r="DF7">
        <f t="shared" si="14"/>
        <v>0</v>
      </c>
      <c r="DG7">
        <f t="shared" si="14"/>
        <v>0</v>
      </c>
      <c r="DH7">
        <f t="shared" si="14"/>
        <v>0</v>
      </c>
      <c r="DI7">
        <f t="shared" si="14"/>
        <v>0</v>
      </c>
      <c r="DJ7">
        <f t="shared" si="14"/>
        <v>0</v>
      </c>
      <c r="DK7">
        <f t="shared" si="14"/>
        <v>0</v>
      </c>
      <c r="DL7">
        <f t="shared" si="14"/>
        <v>0</v>
      </c>
      <c r="DM7">
        <f t="shared" si="14"/>
        <v>0</v>
      </c>
      <c r="DN7">
        <f t="shared" si="14"/>
        <v>0</v>
      </c>
      <c r="DO7">
        <f t="shared" si="14"/>
        <v>0</v>
      </c>
      <c r="DP7">
        <f t="shared" si="14"/>
        <v>0</v>
      </c>
      <c r="DQ7">
        <f t="shared" si="14"/>
        <v>0</v>
      </c>
      <c r="DR7">
        <f t="shared" si="14"/>
        <v>0</v>
      </c>
      <c r="DS7">
        <f t="shared" si="14"/>
        <v>0</v>
      </c>
      <c r="DT7">
        <f t="shared" si="14"/>
        <v>0</v>
      </c>
      <c r="DU7">
        <f t="shared" si="14"/>
        <v>0</v>
      </c>
      <c r="DV7">
        <f t="shared" si="14"/>
        <v>0</v>
      </c>
      <c r="DW7">
        <f t="shared" si="14"/>
        <v>0</v>
      </c>
      <c r="DX7">
        <f t="shared" si="14"/>
        <v>0</v>
      </c>
      <c r="DY7">
        <f t="shared" si="14"/>
        <v>0</v>
      </c>
      <c r="DZ7">
        <f t="shared" si="14"/>
        <v>0</v>
      </c>
      <c r="EA7">
        <f t="shared" si="14"/>
        <v>0</v>
      </c>
      <c r="EB7">
        <f t="shared" si="14"/>
        <v>0</v>
      </c>
      <c r="EC7">
        <f t="shared" si="14"/>
        <v>0</v>
      </c>
      <c r="ED7">
        <f t="shared" si="14"/>
        <v>0</v>
      </c>
      <c r="EE7">
        <f t="shared" si="14"/>
        <v>0</v>
      </c>
      <c r="EF7">
        <f t="shared" si="14"/>
        <v>0</v>
      </c>
      <c r="EG7">
        <f t="shared" si="14"/>
        <v>0</v>
      </c>
      <c r="EH7">
        <f t="shared" si="14"/>
        <v>0</v>
      </c>
      <c r="EI7">
        <f t="shared" si="14"/>
        <v>0</v>
      </c>
      <c r="EJ7">
        <f t="shared" si="14"/>
        <v>0</v>
      </c>
      <c r="EK7">
        <f t="shared" si="14"/>
        <v>0</v>
      </c>
      <c r="EL7">
        <f t="shared" si="14"/>
        <v>0</v>
      </c>
      <c r="EM7">
        <f t="shared" si="14"/>
        <v>0</v>
      </c>
      <c r="EN7">
        <f t="shared" si="14"/>
        <v>0</v>
      </c>
      <c r="EO7">
        <f t="shared" si="14"/>
        <v>0</v>
      </c>
      <c r="EP7">
        <f t="shared" si="14"/>
        <v>0</v>
      </c>
      <c r="EQ7">
        <f t="shared" si="14"/>
        <v>0</v>
      </c>
      <c r="ER7">
        <f t="shared" si="14"/>
        <v>0</v>
      </c>
      <c r="ES7">
        <f t="shared" si="14"/>
        <v>0</v>
      </c>
      <c r="ET7">
        <f t="shared" si="14"/>
        <v>0</v>
      </c>
      <c r="EU7">
        <f t="shared" si="14"/>
        <v>0</v>
      </c>
      <c r="EV7">
        <f t="shared" si="14"/>
        <v>0</v>
      </c>
      <c r="EW7">
        <f t="shared" si="14"/>
        <v>0</v>
      </c>
      <c r="EX7">
        <f t="shared" si="14"/>
        <v>0</v>
      </c>
      <c r="EY7">
        <f t="shared" si="14"/>
        <v>0</v>
      </c>
      <c r="EZ7">
        <f t="shared" si="14"/>
        <v>0</v>
      </c>
      <c r="FA7">
        <f t="shared" si="14"/>
        <v>0</v>
      </c>
    </row>
    <row r="8" spans="1:157" ht="15.75">
      <c r="A8" s="12">
        <v>3</v>
      </c>
      <c r="D8" s="11" t="str">
        <f t="shared" si="4"/>
        <v>Zone substations</v>
      </c>
      <c r="E8" s="11"/>
      <c r="F8">
        <f t="shared" si="5"/>
        <v>-39</v>
      </c>
      <c r="G8">
        <f t="shared" si="5"/>
        <v>49.1</v>
      </c>
      <c r="H8">
        <f t="shared" si="5"/>
        <v>46.7</v>
      </c>
      <c r="I8">
        <f t="shared" si="5"/>
        <v>133.9</v>
      </c>
      <c r="J8">
        <f t="shared" si="5"/>
        <v>14.3</v>
      </c>
      <c r="K8">
        <f t="shared" si="5"/>
        <v>139.9</v>
      </c>
      <c r="L8">
        <f t="shared" si="5"/>
        <v>98.8</v>
      </c>
      <c r="M8">
        <f t="shared" si="5"/>
        <v>160.5</v>
      </c>
      <c r="N8">
        <f t="shared" si="5"/>
        <v>0</v>
      </c>
      <c r="O8">
        <f t="shared" si="5"/>
        <v>132.9</v>
      </c>
      <c r="P8">
        <f t="shared" si="6"/>
        <v>58.5</v>
      </c>
      <c r="Q8">
        <f t="shared" si="6"/>
        <v>80.820000000000007</v>
      </c>
      <c r="R8">
        <f t="shared" si="6"/>
        <v>86.7</v>
      </c>
      <c r="S8">
        <f t="shared" si="6"/>
        <v>85.1</v>
      </c>
      <c r="T8">
        <f t="shared" si="6"/>
        <v>226.95</v>
      </c>
      <c r="U8">
        <f t="shared" si="6"/>
        <v>175.26</v>
      </c>
      <c r="V8">
        <f t="shared" si="6"/>
        <v>114.4</v>
      </c>
      <c r="W8">
        <f t="shared" si="6"/>
        <v>60.8</v>
      </c>
      <c r="X8">
        <f t="shared" si="6"/>
        <v>11.5</v>
      </c>
      <c r="Y8">
        <f t="shared" si="6"/>
        <v>202.99999999999997</v>
      </c>
      <c r="Z8">
        <f t="shared" si="7"/>
        <v>226.45</v>
      </c>
      <c r="AA8">
        <f t="shared" si="7"/>
        <v>59</v>
      </c>
      <c r="AB8">
        <f t="shared" si="7"/>
        <v>194.64999999999998</v>
      </c>
      <c r="AC8">
        <f t="shared" si="7"/>
        <v>156.85000000000002</v>
      </c>
      <c r="AD8">
        <f t="shared" si="7"/>
        <v>111.75999999999999</v>
      </c>
      <c r="AE8">
        <f t="shared" si="7"/>
        <v>214.2</v>
      </c>
      <c r="AF8">
        <f t="shared" si="7"/>
        <v>19.3</v>
      </c>
      <c r="AG8">
        <f t="shared" si="7"/>
        <v>57.35</v>
      </c>
      <c r="AH8">
        <f t="shared" si="7"/>
        <v>45.58</v>
      </c>
      <c r="AI8">
        <f t="shared" si="7"/>
        <v>61.3</v>
      </c>
      <c r="AJ8">
        <f t="shared" si="8"/>
        <v>112.21</v>
      </c>
      <c r="AK8">
        <f t="shared" si="8"/>
        <v>92.2</v>
      </c>
      <c r="AL8">
        <f t="shared" si="8"/>
        <v>19.7</v>
      </c>
      <c r="AM8">
        <f t="shared" si="8"/>
        <v>0</v>
      </c>
      <c r="AN8">
        <f t="shared" si="8"/>
        <v>75.075577358490563</v>
      </c>
      <c r="AO8">
        <f t="shared" si="8"/>
        <v>150.4</v>
      </c>
      <c r="AP8">
        <f t="shared" si="8"/>
        <v>168.86020869565218</v>
      </c>
      <c r="AQ8">
        <f t="shared" si="8"/>
        <v>51.45</v>
      </c>
      <c r="AR8">
        <f t="shared" si="8"/>
        <v>135.53</v>
      </c>
      <c r="AS8">
        <f t="shared" si="8"/>
        <v>7.8</v>
      </c>
      <c r="AT8">
        <f t="shared" si="9"/>
        <v>38.450000000000003</v>
      </c>
      <c r="AU8">
        <f t="shared" si="9"/>
        <v>90.264999999999972</v>
      </c>
      <c r="AV8">
        <f t="shared" si="9"/>
        <v>61.599999999999994</v>
      </c>
      <c r="AW8">
        <f t="shared" si="9"/>
        <v>70.900000000000006</v>
      </c>
      <c r="AX8">
        <f t="shared" si="9"/>
        <v>80.350000000000009</v>
      </c>
      <c r="AY8">
        <f t="shared" si="9"/>
        <v>40.799999999999997</v>
      </c>
      <c r="AZ8">
        <f t="shared" si="9"/>
        <v>38.949999999999996</v>
      </c>
      <c r="BA8">
        <f t="shared" si="9"/>
        <v>9.1</v>
      </c>
      <c r="BB8">
        <f t="shared" si="9"/>
        <v>3.6100000000000003</v>
      </c>
      <c r="BC8">
        <f t="shared" si="9"/>
        <v>55.9</v>
      </c>
      <c r="BD8">
        <f t="shared" si="10"/>
        <v>129.80000000000001</v>
      </c>
      <c r="BE8">
        <f t="shared" si="10"/>
        <v>33.349999999999994</v>
      </c>
      <c r="BF8">
        <f t="shared" si="10"/>
        <v>80.25</v>
      </c>
      <c r="BG8">
        <f t="shared" si="10"/>
        <v>18.600000000000001</v>
      </c>
      <c r="BH8">
        <f t="shared" si="10"/>
        <v>78.360000000000028</v>
      </c>
      <c r="BI8">
        <f t="shared" si="10"/>
        <v>116.97500000000001</v>
      </c>
      <c r="BJ8">
        <f t="shared" si="10"/>
        <v>58.099999999999994</v>
      </c>
      <c r="BK8">
        <f t="shared" si="10"/>
        <v>0</v>
      </c>
      <c r="BL8">
        <f t="shared" si="10"/>
        <v>30.3</v>
      </c>
      <c r="BM8">
        <f t="shared" si="10"/>
        <v>37.599999999999994</v>
      </c>
      <c r="BN8">
        <f t="shared" si="11"/>
        <v>21.8</v>
      </c>
      <c r="BO8">
        <f t="shared" si="11"/>
        <v>145.35000000000002</v>
      </c>
      <c r="BP8">
        <f t="shared" si="11"/>
        <v>72.2</v>
      </c>
      <c r="BQ8">
        <f t="shared" si="11"/>
        <v>8.9</v>
      </c>
      <c r="BR8">
        <f t="shared" si="11"/>
        <v>5.4</v>
      </c>
      <c r="BS8">
        <f t="shared" si="11"/>
        <v>12.8</v>
      </c>
      <c r="BT8">
        <f t="shared" si="11"/>
        <v>9.8400000000000016</v>
      </c>
      <c r="BU8">
        <f t="shared" si="11"/>
        <v>0.4</v>
      </c>
      <c r="BV8">
        <f t="shared" si="11"/>
        <v>0.40950000000000003</v>
      </c>
      <c r="BW8">
        <f t="shared" si="11"/>
        <v>16.100000000000001</v>
      </c>
      <c r="BX8">
        <f t="shared" si="12"/>
        <v>2.7</v>
      </c>
      <c r="BY8">
        <f t="shared" si="12"/>
        <v>21.9</v>
      </c>
      <c r="BZ8">
        <f t="shared" si="12"/>
        <v>3.9</v>
      </c>
      <c r="CA8">
        <f t="shared" si="12"/>
        <v>0</v>
      </c>
      <c r="CB8">
        <f t="shared" si="12"/>
        <v>0</v>
      </c>
      <c r="CC8">
        <f t="shared" si="12"/>
        <v>3.25</v>
      </c>
      <c r="CD8">
        <f t="shared" si="12"/>
        <v>4</v>
      </c>
      <c r="CE8">
        <f t="shared" si="12"/>
        <v>0.65</v>
      </c>
      <c r="CF8">
        <f t="shared" si="12"/>
        <v>0.7</v>
      </c>
      <c r="CG8">
        <f t="shared" si="12"/>
        <v>0</v>
      </c>
      <c r="CH8">
        <f t="shared" si="13"/>
        <v>0</v>
      </c>
      <c r="CI8">
        <f t="shared" si="13"/>
        <v>22.8</v>
      </c>
      <c r="CJ8">
        <f t="shared" si="13"/>
        <v>7.8</v>
      </c>
      <c r="CK8">
        <f t="shared" si="13"/>
        <v>0</v>
      </c>
      <c r="CL8">
        <f t="shared" si="13"/>
        <v>0</v>
      </c>
      <c r="CM8">
        <f t="shared" si="13"/>
        <v>0</v>
      </c>
      <c r="CN8">
        <f t="shared" si="13"/>
        <v>0</v>
      </c>
      <c r="CO8">
        <f t="shared" si="13"/>
        <v>1.95</v>
      </c>
      <c r="CP8">
        <f t="shared" si="13"/>
        <v>0</v>
      </c>
      <c r="CQ8">
        <f t="shared" si="13"/>
        <v>3.9</v>
      </c>
      <c r="CR8">
        <f t="shared" si="14"/>
        <v>0</v>
      </c>
      <c r="CS8">
        <f t="shared" si="14"/>
        <v>0</v>
      </c>
      <c r="CT8">
        <f t="shared" si="14"/>
        <v>2.0250000000000004</v>
      </c>
      <c r="CU8">
        <f t="shared" si="14"/>
        <v>0</v>
      </c>
      <c r="CV8">
        <f t="shared" si="14"/>
        <v>0</v>
      </c>
      <c r="CW8">
        <f t="shared" si="14"/>
        <v>0</v>
      </c>
      <c r="CX8">
        <f t="shared" si="14"/>
        <v>0</v>
      </c>
      <c r="CY8">
        <f t="shared" si="14"/>
        <v>0</v>
      </c>
      <c r="CZ8">
        <f t="shared" si="14"/>
        <v>0</v>
      </c>
      <c r="DA8">
        <f t="shared" si="14"/>
        <v>0</v>
      </c>
      <c r="DB8">
        <f t="shared" si="14"/>
        <v>0</v>
      </c>
      <c r="DC8">
        <f t="shared" si="14"/>
        <v>0</v>
      </c>
      <c r="DD8">
        <f t="shared" si="14"/>
        <v>0</v>
      </c>
      <c r="DE8">
        <f t="shared" si="14"/>
        <v>0</v>
      </c>
      <c r="DF8">
        <f t="shared" si="14"/>
        <v>0</v>
      </c>
      <c r="DG8">
        <f t="shared" si="14"/>
        <v>0</v>
      </c>
      <c r="DH8">
        <f t="shared" si="14"/>
        <v>0</v>
      </c>
      <c r="DI8">
        <f t="shared" si="14"/>
        <v>0</v>
      </c>
      <c r="DJ8">
        <f t="shared" si="14"/>
        <v>0</v>
      </c>
      <c r="DK8">
        <f t="shared" si="14"/>
        <v>0</v>
      </c>
      <c r="DL8">
        <f t="shared" si="14"/>
        <v>0</v>
      </c>
      <c r="DM8">
        <f t="shared" si="14"/>
        <v>0</v>
      </c>
      <c r="DN8">
        <f t="shared" si="14"/>
        <v>0</v>
      </c>
      <c r="DO8">
        <f t="shared" si="14"/>
        <v>0</v>
      </c>
      <c r="DP8">
        <f t="shared" si="14"/>
        <v>0</v>
      </c>
      <c r="DQ8">
        <f t="shared" si="14"/>
        <v>0</v>
      </c>
      <c r="DR8">
        <f t="shared" si="14"/>
        <v>0</v>
      </c>
      <c r="DS8">
        <f t="shared" si="14"/>
        <v>0</v>
      </c>
      <c r="DT8">
        <f t="shared" si="14"/>
        <v>0</v>
      </c>
      <c r="DU8">
        <f t="shared" si="14"/>
        <v>0</v>
      </c>
      <c r="DV8">
        <f t="shared" si="14"/>
        <v>0</v>
      </c>
      <c r="DW8">
        <f t="shared" si="14"/>
        <v>0</v>
      </c>
      <c r="DX8">
        <f t="shared" si="14"/>
        <v>0</v>
      </c>
      <c r="DY8">
        <f t="shared" si="14"/>
        <v>0</v>
      </c>
      <c r="DZ8">
        <f t="shared" si="14"/>
        <v>0</v>
      </c>
      <c r="EA8">
        <f t="shared" si="14"/>
        <v>0</v>
      </c>
      <c r="EB8">
        <f t="shared" si="14"/>
        <v>0</v>
      </c>
      <c r="EC8">
        <f t="shared" si="14"/>
        <v>0</v>
      </c>
      <c r="ED8">
        <f t="shared" si="14"/>
        <v>0</v>
      </c>
      <c r="EE8">
        <f t="shared" si="14"/>
        <v>0</v>
      </c>
      <c r="EF8">
        <f t="shared" si="14"/>
        <v>0</v>
      </c>
      <c r="EG8">
        <f t="shared" si="14"/>
        <v>0</v>
      </c>
      <c r="EH8">
        <f t="shared" si="14"/>
        <v>0</v>
      </c>
      <c r="EI8">
        <f t="shared" si="14"/>
        <v>0</v>
      </c>
      <c r="EJ8">
        <f t="shared" si="14"/>
        <v>0</v>
      </c>
      <c r="EK8">
        <f t="shared" si="14"/>
        <v>0</v>
      </c>
      <c r="EL8">
        <f t="shared" si="14"/>
        <v>0</v>
      </c>
      <c r="EM8">
        <f t="shared" si="14"/>
        <v>0</v>
      </c>
      <c r="EN8">
        <f t="shared" si="14"/>
        <v>0</v>
      </c>
      <c r="EO8">
        <f t="shared" si="14"/>
        <v>0</v>
      </c>
      <c r="EP8">
        <f t="shared" si="14"/>
        <v>0</v>
      </c>
      <c r="EQ8">
        <f t="shared" si="14"/>
        <v>0</v>
      </c>
      <c r="ER8">
        <f t="shared" si="14"/>
        <v>0</v>
      </c>
      <c r="ES8">
        <f t="shared" si="14"/>
        <v>0</v>
      </c>
      <c r="ET8">
        <f t="shared" si="14"/>
        <v>0</v>
      </c>
      <c r="EU8">
        <f t="shared" si="14"/>
        <v>0</v>
      </c>
      <c r="EV8">
        <f t="shared" si="14"/>
        <v>0</v>
      </c>
      <c r="EW8">
        <f t="shared" si="14"/>
        <v>0</v>
      </c>
      <c r="EX8">
        <f t="shared" si="14"/>
        <v>0</v>
      </c>
      <c r="EY8">
        <f t="shared" si="14"/>
        <v>0</v>
      </c>
      <c r="EZ8">
        <f t="shared" si="14"/>
        <v>0</v>
      </c>
      <c r="FA8">
        <f t="shared" si="14"/>
        <v>0</v>
      </c>
    </row>
    <row r="9" spans="1:157" ht="15.75">
      <c r="A9" s="12">
        <v>4</v>
      </c>
      <c r="D9" s="11" t="str">
        <f t="shared" si="4"/>
        <v>Distribution feeders - CBD</v>
      </c>
      <c r="E9" s="11"/>
      <c r="F9">
        <f t="shared" si="5"/>
        <v>-13</v>
      </c>
      <c r="G9">
        <f t="shared" si="5"/>
        <v>0</v>
      </c>
      <c r="H9">
        <f t="shared" si="5"/>
        <v>0</v>
      </c>
      <c r="I9">
        <f t="shared" si="5"/>
        <v>0</v>
      </c>
      <c r="J9">
        <f t="shared" si="5"/>
        <v>0</v>
      </c>
      <c r="K9">
        <f t="shared" si="5"/>
        <v>0</v>
      </c>
      <c r="L9">
        <f t="shared" si="5"/>
        <v>0</v>
      </c>
      <c r="M9">
        <f t="shared" si="5"/>
        <v>0</v>
      </c>
      <c r="N9">
        <f t="shared" si="5"/>
        <v>0</v>
      </c>
      <c r="O9">
        <f t="shared" si="5"/>
        <v>3.6199861878189532</v>
      </c>
      <c r="P9">
        <f t="shared" si="6"/>
        <v>0</v>
      </c>
      <c r="Q9">
        <f t="shared" si="6"/>
        <v>4.9536653096469889</v>
      </c>
      <c r="R9">
        <f t="shared" si="6"/>
        <v>3.1436722157375123</v>
      </c>
      <c r="S9">
        <f t="shared" si="6"/>
        <v>5.334716487312142</v>
      </c>
      <c r="T9">
        <f t="shared" si="6"/>
        <v>0</v>
      </c>
      <c r="U9">
        <f t="shared" si="6"/>
        <v>3.7152489822352415</v>
      </c>
      <c r="V9">
        <f t="shared" si="6"/>
        <v>0</v>
      </c>
      <c r="W9">
        <f t="shared" si="6"/>
        <v>0</v>
      </c>
      <c r="X9">
        <f t="shared" si="6"/>
        <v>0</v>
      </c>
      <c r="Y9">
        <f t="shared" si="6"/>
        <v>0</v>
      </c>
      <c r="Z9">
        <f t="shared" si="7"/>
        <v>4.8584025152307007</v>
      </c>
      <c r="AA9">
        <f t="shared" si="7"/>
        <v>7.4304979644704829</v>
      </c>
      <c r="AB9">
        <f t="shared" si="7"/>
        <v>9.3357538527962483</v>
      </c>
      <c r="AC9">
        <f t="shared" si="7"/>
        <v>0</v>
      </c>
      <c r="AD9">
        <f t="shared" si="7"/>
        <v>2.7626210380723593</v>
      </c>
      <c r="AE9">
        <f t="shared" si="7"/>
        <v>0</v>
      </c>
      <c r="AF9">
        <f t="shared" si="7"/>
        <v>5.715767664977295</v>
      </c>
      <c r="AG9">
        <f t="shared" si="7"/>
        <v>8.3831259086333656</v>
      </c>
      <c r="AH9">
        <f t="shared" si="7"/>
        <v>8.478388703049653</v>
      </c>
      <c r="AI9">
        <f t="shared" si="7"/>
        <v>0</v>
      </c>
      <c r="AJ9">
        <f t="shared" si="8"/>
        <v>0</v>
      </c>
      <c r="AK9">
        <f t="shared" si="8"/>
        <v>0</v>
      </c>
      <c r="AL9">
        <f t="shared" si="8"/>
        <v>11.907849302036031</v>
      </c>
      <c r="AM9">
        <f t="shared" si="8"/>
        <v>7.5257607588867721</v>
      </c>
      <c r="AN9">
        <f t="shared" si="8"/>
        <v>10.669432974624284</v>
      </c>
      <c r="AO9">
        <f t="shared" si="8"/>
        <v>9.5262794416288248</v>
      </c>
      <c r="AP9">
        <f t="shared" si="8"/>
        <v>0</v>
      </c>
      <c r="AQ9">
        <f t="shared" si="8"/>
        <v>16.004149461936425</v>
      </c>
      <c r="AR9">
        <f t="shared" si="8"/>
        <v>3.3341978045700884</v>
      </c>
      <c r="AS9">
        <f t="shared" si="8"/>
        <v>8.3831259086333656</v>
      </c>
      <c r="AT9">
        <f t="shared" si="9"/>
        <v>5.1441908984795655</v>
      </c>
      <c r="AU9">
        <f t="shared" si="9"/>
        <v>5.2394536928958537</v>
      </c>
      <c r="AV9">
        <f t="shared" si="9"/>
        <v>13.146265629447779</v>
      </c>
      <c r="AW9">
        <f t="shared" si="9"/>
        <v>4.7631397208144124</v>
      </c>
      <c r="AX9">
        <f t="shared" si="9"/>
        <v>0</v>
      </c>
      <c r="AY9">
        <f t="shared" si="9"/>
        <v>9.5262794416288248</v>
      </c>
      <c r="AZ9">
        <f t="shared" si="9"/>
        <v>20.290975210669398</v>
      </c>
      <c r="BA9">
        <f t="shared" si="9"/>
        <v>3.5247233934026654</v>
      </c>
      <c r="BB9">
        <f t="shared" si="9"/>
        <v>8.3831259086333656</v>
      </c>
      <c r="BC9">
        <f t="shared" si="9"/>
        <v>16.194675050769003</v>
      </c>
      <c r="BD9">
        <f t="shared" si="10"/>
        <v>3.7152489822352415</v>
      </c>
      <c r="BE9">
        <f t="shared" si="10"/>
        <v>5.1441908984795655</v>
      </c>
      <c r="BF9">
        <f t="shared" si="10"/>
        <v>20.862551977167126</v>
      </c>
      <c r="BG9">
        <f t="shared" si="10"/>
        <v>3.905774571067818</v>
      </c>
      <c r="BH9">
        <f t="shared" si="10"/>
        <v>15.432572695438695</v>
      </c>
      <c r="BI9">
        <f t="shared" si="10"/>
        <v>5.5252420761447185</v>
      </c>
      <c r="BJ9">
        <f t="shared" si="10"/>
        <v>14.765733134524677</v>
      </c>
      <c r="BK9">
        <f t="shared" si="10"/>
        <v>9.4310166472125374</v>
      </c>
      <c r="BL9">
        <f t="shared" si="10"/>
        <v>4.572614131981835</v>
      </c>
      <c r="BM9">
        <f t="shared" si="10"/>
        <v>8.7641770862985187</v>
      </c>
      <c r="BN9">
        <f t="shared" si="11"/>
        <v>0</v>
      </c>
      <c r="BO9">
        <f t="shared" si="11"/>
        <v>13.717842395945508</v>
      </c>
      <c r="BP9">
        <f t="shared" si="11"/>
        <v>0</v>
      </c>
      <c r="BQ9">
        <f t="shared" si="11"/>
        <v>6.2873444314750246</v>
      </c>
      <c r="BR9">
        <f t="shared" si="11"/>
        <v>22.291493893411449</v>
      </c>
      <c r="BS9">
        <f t="shared" si="11"/>
        <v>21.815179921330007</v>
      </c>
      <c r="BT9">
        <f t="shared" si="11"/>
        <v>7.2399723756379064</v>
      </c>
      <c r="BU9">
        <f t="shared" si="11"/>
        <v>21.338865949248568</v>
      </c>
      <c r="BV9">
        <f t="shared" si="11"/>
        <v>8.478388703049653</v>
      </c>
      <c r="BW9">
        <f t="shared" si="11"/>
        <v>12.47942606853376</v>
      </c>
      <c r="BX9">
        <f t="shared" si="12"/>
        <v>4.6678769263981241</v>
      </c>
      <c r="BY9">
        <f t="shared" si="12"/>
        <v>0</v>
      </c>
      <c r="BZ9">
        <f t="shared" si="12"/>
        <v>13.241528423864064</v>
      </c>
      <c r="CA9">
        <f t="shared" si="12"/>
        <v>0</v>
      </c>
      <c r="CB9">
        <f t="shared" si="12"/>
        <v>5.334716487312142</v>
      </c>
      <c r="CC9">
        <f t="shared" si="12"/>
        <v>7.811549142135636</v>
      </c>
      <c r="CD9">
        <f t="shared" si="12"/>
        <v>20.290975210669394</v>
      </c>
      <c r="CE9">
        <f t="shared" si="12"/>
        <v>7.2399723756379064</v>
      </c>
      <c r="CF9">
        <f t="shared" si="12"/>
        <v>6.1920816370587364</v>
      </c>
      <c r="CG9">
        <f t="shared" si="12"/>
        <v>7.144709581221619</v>
      </c>
      <c r="CH9">
        <f t="shared" si="13"/>
        <v>7.144709581221619</v>
      </c>
      <c r="CI9">
        <f t="shared" si="13"/>
        <v>8.2878631142170764</v>
      </c>
      <c r="CJ9">
        <f t="shared" si="13"/>
        <v>0</v>
      </c>
      <c r="CK9">
        <f t="shared" si="13"/>
        <v>9.1452282639636699</v>
      </c>
      <c r="CL9">
        <f t="shared" si="13"/>
        <v>0</v>
      </c>
      <c r="CM9">
        <f t="shared" si="13"/>
        <v>0</v>
      </c>
      <c r="CN9">
        <f t="shared" si="13"/>
        <v>3.2389350101538001</v>
      </c>
      <c r="CO9">
        <f t="shared" si="13"/>
        <v>0</v>
      </c>
      <c r="CP9">
        <f t="shared" si="13"/>
        <v>0</v>
      </c>
      <c r="CQ9">
        <f t="shared" si="13"/>
        <v>0</v>
      </c>
      <c r="CR9">
        <f t="shared" si="14"/>
        <v>0</v>
      </c>
      <c r="CS9">
        <f t="shared" si="14"/>
        <v>0</v>
      </c>
      <c r="CT9">
        <f t="shared" si="14"/>
        <v>0</v>
      </c>
      <c r="CU9">
        <f t="shared" si="14"/>
        <v>0</v>
      </c>
      <c r="CV9">
        <f t="shared" si="14"/>
        <v>0</v>
      </c>
      <c r="CW9">
        <f t="shared" si="14"/>
        <v>0</v>
      </c>
      <c r="CX9">
        <f t="shared" si="14"/>
        <v>0</v>
      </c>
      <c r="CY9">
        <f t="shared" si="14"/>
        <v>0</v>
      </c>
      <c r="CZ9">
        <f t="shared" si="14"/>
        <v>0</v>
      </c>
      <c r="DA9">
        <f t="shared" si="14"/>
        <v>0</v>
      </c>
      <c r="DB9">
        <f t="shared" si="14"/>
        <v>0</v>
      </c>
      <c r="DC9">
        <f t="shared" si="14"/>
        <v>0</v>
      </c>
      <c r="DD9">
        <f t="shared" si="14"/>
        <v>0</v>
      </c>
      <c r="DE9">
        <f t="shared" si="14"/>
        <v>0</v>
      </c>
      <c r="DF9">
        <f t="shared" si="14"/>
        <v>0</v>
      </c>
      <c r="DG9">
        <f t="shared" si="14"/>
        <v>0</v>
      </c>
      <c r="DH9">
        <f t="shared" si="14"/>
        <v>0</v>
      </c>
      <c r="DI9">
        <f t="shared" si="14"/>
        <v>0</v>
      </c>
      <c r="DJ9">
        <f t="shared" si="14"/>
        <v>0</v>
      </c>
      <c r="DK9">
        <f t="shared" si="14"/>
        <v>0</v>
      </c>
      <c r="DL9">
        <f t="shared" si="14"/>
        <v>0</v>
      </c>
      <c r="DM9">
        <f t="shared" si="14"/>
        <v>0</v>
      </c>
      <c r="DN9">
        <f t="shared" si="14"/>
        <v>0</v>
      </c>
      <c r="DO9">
        <f t="shared" si="14"/>
        <v>0</v>
      </c>
      <c r="DP9">
        <f t="shared" si="14"/>
        <v>0</v>
      </c>
      <c r="DQ9">
        <f t="shared" si="14"/>
        <v>0</v>
      </c>
      <c r="DR9">
        <f t="shared" si="14"/>
        <v>0</v>
      </c>
      <c r="DS9">
        <f t="shared" si="14"/>
        <v>0</v>
      </c>
      <c r="DT9">
        <f t="shared" si="14"/>
        <v>0</v>
      </c>
      <c r="DU9">
        <f t="shared" si="14"/>
        <v>0</v>
      </c>
      <c r="DV9">
        <f t="shared" si="14"/>
        <v>0</v>
      </c>
      <c r="DW9">
        <f t="shared" si="14"/>
        <v>0</v>
      </c>
      <c r="DX9">
        <f t="shared" si="14"/>
        <v>0</v>
      </c>
      <c r="DY9">
        <f t="shared" si="14"/>
        <v>0</v>
      </c>
      <c r="DZ9">
        <f t="shared" si="14"/>
        <v>0</v>
      </c>
      <c r="EA9">
        <f t="shared" si="14"/>
        <v>0</v>
      </c>
      <c r="EB9">
        <f t="shared" si="14"/>
        <v>0</v>
      </c>
      <c r="EC9">
        <f t="shared" si="14"/>
        <v>0</v>
      </c>
      <c r="ED9">
        <f t="shared" si="14"/>
        <v>0</v>
      </c>
      <c r="EE9">
        <f t="shared" si="14"/>
        <v>0</v>
      </c>
      <c r="EF9">
        <f t="shared" si="14"/>
        <v>0</v>
      </c>
      <c r="EG9">
        <f t="shared" si="14"/>
        <v>0</v>
      </c>
      <c r="EH9">
        <f t="shared" si="14"/>
        <v>0</v>
      </c>
      <c r="EI9">
        <f t="shared" si="14"/>
        <v>0</v>
      </c>
      <c r="EJ9">
        <f t="shared" si="14"/>
        <v>0</v>
      </c>
      <c r="EK9">
        <f t="shared" si="14"/>
        <v>0</v>
      </c>
      <c r="EL9">
        <f t="shared" si="14"/>
        <v>0</v>
      </c>
      <c r="EM9">
        <f t="shared" si="14"/>
        <v>0</v>
      </c>
      <c r="EN9">
        <f t="shared" si="14"/>
        <v>0</v>
      </c>
      <c r="EO9">
        <f t="shared" si="14"/>
        <v>0</v>
      </c>
      <c r="EP9">
        <f t="shared" si="14"/>
        <v>0</v>
      </c>
      <c r="EQ9">
        <f t="shared" si="14"/>
        <v>0</v>
      </c>
      <c r="ER9">
        <f t="shared" si="14"/>
        <v>0</v>
      </c>
      <c r="ES9">
        <f t="shared" si="14"/>
        <v>0</v>
      </c>
      <c r="ET9">
        <f t="shared" si="14"/>
        <v>0</v>
      </c>
      <c r="EU9">
        <f t="shared" si="14"/>
        <v>0</v>
      </c>
      <c r="EV9">
        <f t="shared" si="14"/>
        <v>0</v>
      </c>
      <c r="EW9">
        <f t="shared" si="14"/>
        <v>0</v>
      </c>
      <c r="EX9">
        <f t="shared" si="14"/>
        <v>0</v>
      </c>
      <c r="EY9">
        <f t="shared" si="14"/>
        <v>0</v>
      </c>
      <c r="EZ9">
        <f t="shared" si="14"/>
        <v>0</v>
      </c>
      <c r="FA9">
        <f t="shared" si="14"/>
        <v>0</v>
      </c>
    </row>
    <row r="10" spans="1:157" ht="15.75">
      <c r="A10" s="12">
        <v>5</v>
      </c>
      <c r="D10" s="11" t="str">
        <f t="shared" si="4"/>
        <v>Distribution feeders - Urban</v>
      </c>
      <c r="E10" s="11"/>
      <c r="F10">
        <f t="shared" si="5"/>
        <v>7</v>
      </c>
      <c r="G10">
        <f t="shared" si="5"/>
        <v>0</v>
      </c>
      <c r="H10">
        <f t="shared" si="5"/>
        <v>0</v>
      </c>
      <c r="I10">
        <f t="shared" si="5"/>
        <v>0</v>
      </c>
      <c r="J10">
        <f t="shared" si="5"/>
        <v>0</v>
      </c>
      <c r="K10">
        <f t="shared" si="5"/>
        <v>0</v>
      </c>
      <c r="L10">
        <f t="shared" si="5"/>
        <v>0</v>
      </c>
      <c r="M10">
        <f t="shared" si="5"/>
        <v>0</v>
      </c>
      <c r="N10">
        <f t="shared" si="5"/>
        <v>0</v>
      </c>
      <c r="O10">
        <f t="shared" si="5"/>
        <v>0</v>
      </c>
      <c r="P10">
        <f t="shared" si="6"/>
        <v>0</v>
      </c>
      <c r="Q10">
        <f t="shared" si="6"/>
        <v>0</v>
      </c>
      <c r="R10">
        <f t="shared" si="6"/>
        <v>0</v>
      </c>
      <c r="S10">
        <f t="shared" si="6"/>
        <v>0</v>
      </c>
      <c r="T10">
        <f t="shared" si="6"/>
        <v>0</v>
      </c>
      <c r="U10">
        <f t="shared" si="6"/>
        <v>0</v>
      </c>
      <c r="V10">
        <f t="shared" si="6"/>
        <v>0</v>
      </c>
      <c r="W10">
        <f t="shared" si="6"/>
        <v>0</v>
      </c>
      <c r="X10">
        <f t="shared" si="6"/>
        <v>0</v>
      </c>
      <c r="Y10">
        <f t="shared" si="6"/>
        <v>0</v>
      </c>
      <c r="Z10">
        <f t="shared" si="7"/>
        <v>47.917185591392993</v>
      </c>
      <c r="AA10">
        <f t="shared" si="7"/>
        <v>38.745976565315786</v>
      </c>
      <c r="AB10">
        <f t="shared" si="7"/>
        <v>7.4304979644704838</v>
      </c>
      <c r="AC10">
        <f t="shared" si="7"/>
        <v>9.1452282639636717</v>
      </c>
      <c r="AD10">
        <f t="shared" si="7"/>
        <v>14.765733134524679</v>
      </c>
      <c r="AE10">
        <f t="shared" si="7"/>
        <v>19.433610060922803</v>
      </c>
      <c r="AF10">
        <f t="shared" si="7"/>
        <v>30.96040818529368</v>
      </c>
      <c r="AG10">
        <f t="shared" si="7"/>
        <v>36.580913055854687</v>
      </c>
      <c r="AH10">
        <f t="shared" si="7"/>
        <v>0</v>
      </c>
      <c r="AI10">
        <f t="shared" si="7"/>
        <v>45.7070887609351</v>
      </c>
      <c r="AJ10">
        <f t="shared" si="8"/>
        <v>24.804699615193893</v>
      </c>
      <c r="AK10">
        <f t="shared" si="8"/>
        <v>71.066044634551019</v>
      </c>
      <c r="AL10">
        <f t="shared" si="8"/>
        <v>51.060857807130503</v>
      </c>
      <c r="AM10">
        <f t="shared" si="8"/>
        <v>31.531984951791411</v>
      </c>
      <c r="AN10">
        <f t="shared" si="8"/>
        <v>20.672026388334551</v>
      </c>
      <c r="AO10">
        <f t="shared" si="8"/>
        <v>30.293568624379667</v>
      </c>
      <c r="AP10">
        <f t="shared" si="8"/>
        <v>71.227125359654949</v>
      </c>
      <c r="AQ10">
        <f t="shared" si="8"/>
        <v>21.054809616807272</v>
      </c>
      <c r="AR10">
        <f t="shared" si="8"/>
        <v>65.667242267358844</v>
      </c>
      <c r="AS10">
        <f t="shared" si="8"/>
        <v>67.446058446732081</v>
      </c>
      <c r="AT10">
        <f t="shared" si="9"/>
        <v>38.333748473114397</v>
      </c>
      <c r="AU10">
        <f t="shared" si="9"/>
        <v>76.114972738614313</v>
      </c>
      <c r="AV10">
        <f t="shared" si="9"/>
        <v>102.00740026096145</v>
      </c>
      <c r="AW10">
        <f t="shared" si="9"/>
        <v>115.90114168279476</v>
      </c>
      <c r="AX10">
        <f t="shared" si="9"/>
        <v>48.774550741139585</v>
      </c>
      <c r="AY10">
        <f t="shared" si="9"/>
        <v>59.329668362464325</v>
      </c>
      <c r="AZ10">
        <f t="shared" si="9"/>
        <v>129.69769652156509</v>
      </c>
      <c r="BA10">
        <f t="shared" si="9"/>
        <v>115.53991322049708</v>
      </c>
      <c r="BB10">
        <f t="shared" si="9"/>
        <v>64.188070877695026</v>
      </c>
      <c r="BC10">
        <f t="shared" si="9"/>
        <v>76.781812299528326</v>
      </c>
      <c r="BD10">
        <f t="shared" si="10"/>
        <v>82.402317170089333</v>
      </c>
      <c r="BE10">
        <f t="shared" si="10"/>
        <v>90.728285402072913</v>
      </c>
      <c r="BF10">
        <f t="shared" si="10"/>
        <v>72.252499437735722</v>
      </c>
      <c r="BG10">
        <f t="shared" si="10"/>
        <v>38.228093373852687</v>
      </c>
      <c r="BH10">
        <f t="shared" si="10"/>
        <v>79.811169161966276</v>
      </c>
      <c r="BI10">
        <f t="shared" si="10"/>
        <v>45.857777181193597</v>
      </c>
      <c r="BJ10">
        <f t="shared" si="10"/>
        <v>51.933811414145218</v>
      </c>
      <c r="BK10">
        <f t="shared" si="10"/>
        <v>47.536134413727837</v>
      </c>
      <c r="BL10">
        <f t="shared" si="10"/>
        <v>88.499136012731782</v>
      </c>
      <c r="BM10">
        <f t="shared" si="10"/>
        <v>84.013124421128396</v>
      </c>
      <c r="BN10">
        <f t="shared" si="11"/>
        <v>40.581950421338796</v>
      </c>
      <c r="BO10">
        <f t="shared" si="11"/>
        <v>44.473868585946065</v>
      </c>
      <c r="BP10">
        <f t="shared" si="11"/>
        <v>44.201936609157748</v>
      </c>
      <c r="BQ10">
        <f t="shared" si="11"/>
        <v>41.643697566378513</v>
      </c>
      <c r="BR10">
        <f t="shared" si="11"/>
        <v>51.414196171874558</v>
      </c>
      <c r="BS10">
        <f t="shared" si="11"/>
        <v>77.067600682777197</v>
      </c>
      <c r="BT10">
        <f t="shared" si="11"/>
        <v>23.625173015239483</v>
      </c>
      <c r="BU10">
        <f t="shared" si="11"/>
        <v>75.63865876653287</v>
      </c>
      <c r="BV10">
        <f t="shared" si="11"/>
        <v>43.820885431492599</v>
      </c>
      <c r="BW10">
        <f t="shared" si="11"/>
        <v>7.7924965832523787</v>
      </c>
      <c r="BX10">
        <f t="shared" si="12"/>
        <v>63.635546670080558</v>
      </c>
      <c r="BY10">
        <f t="shared" si="12"/>
        <v>28.388312736053898</v>
      </c>
      <c r="BZ10">
        <f t="shared" si="12"/>
        <v>44.392462197990326</v>
      </c>
      <c r="CA10">
        <f t="shared" si="12"/>
        <v>32.00829892387285</v>
      </c>
      <c r="CB10">
        <f t="shared" si="12"/>
        <v>82.847454227634543</v>
      </c>
      <c r="CC10">
        <f t="shared" si="12"/>
        <v>55.157157967030898</v>
      </c>
      <c r="CD10">
        <f t="shared" si="12"/>
        <v>38.105117766515299</v>
      </c>
      <c r="CE10">
        <f t="shared" si="12"/>
        <v>50.641701511698834</v>
      </c>
      <c r="CF10">
        <f t="shared" si="12"/>
        <v>45.535615730985782</v>
      </c>
      <c r="CG10">
        <f t="shared" si="12"/>
        <v>36.199861878189537</v>
      </c>
      <c r="CH10">
        <f t="shared" si="13"/>
        <v>20.576763593918262</v>
      </c>
      <c r="CI10">
        <f t="shared" si="13"/>
        <v>85.545989385826843</v>
      </c>
      <c r="CJ10">
        <f t="shared" si="13"/>
        <v>35.437759522859231</v>
      </c>
      <c r="CK10">
        <f t="shared" si="13"/>
        <v>49.346127507637313</v>
      </c>
      <c r="CL10">
        <f t="shared" si="13"/>
        <v>38.562379179713488</v>
      </c>
      <c r="CM10">
        <f t="shared" si="13"/>
        <v>71.878376463300839</v>
      </c>
      <c r="CN10">
        <f t="shared" si="13"/>
        <v>13.336791218280354</v>
      </c>
      <c r="CO10">
        <f t="shared" si="13"/>
        <v>67.738775033211226</v>
      </c>
      <c r="CP10">
        <f t="shared" si="13"/>
        <v>42.010892337583122</v>
      </c>
      <c r="CQ10">
        <f t="shared" si="13"/>
        <v>20.576763593918262</v>
      </c>
      <c r="CR10">
        <f t="shared" si="14"/>
        <v>24.558748400519111</v>
      </c>
      <c r="CS10">
        <f t="shared" si="14"/>
        <v>35.437759522859231</v>
      </c>
      <c r="CT10">
        <f t="shared" si="14"/>
        <v>28.483575530470187</v>
      </c>
      <c r="CU10">
        <f t="shared" si="14"/>
        <v>43.439834253827442</v>
      </c>
      <c r="CV10">
        <f t="shared" si="14"/>
        <v>7.2399723756379073</v>
      </c>
      <c r="CW10">
        <f t="shared" si="14"/>
        <v>26.630281166371489</v>
      </c>
      <c r="CX10">
        <f t="shared" si="14"/>
        <v>7.8981516825140794</v>
      </c>
      <c r="CY10">
        <f t="shared" si="14"/>
        <v>19.624135649755381</v>
      </c>
      <c r="CZ10">
        <f t="shared" si="14"/>
        <v>16.480463434017864</v>
      </c>
      <c r="DA10">
        <f t="shared" si="14"/>
        <v>30.007780241130796</v>
      </c>
      <c r="DB10">
        <f t="shared" si="14"/>
        <v>27.81673596955617</v>
      </c>
      <c r="DC10">
        <f t="shared" si="14"/>
        <v>0</v>
      </c>
      <c r="DD10">
        <f t="shared" si="14"/>
        <v>9.1452282639636717</v>
      </c>
      <c r="DE10">
        <f t="shared" ref="CR10:FA14" si="15">SUMIF($A$19:$A$205,$A10,DE$19:DE$205)</f>
        <v>0</v>
      </c>
      <c r="DF10">
        <f t="shared" si="15"/>
        <v>7.6210235533030604</v>
      </c>
      <c r="DG10">
        <f t="shared" si="15"/>
        <v>15.927939226403396</v>
      </c>
      <c r="DH10">
        <f t="shared" si="15"/>
        <v>11.241009741122014</v>
      </c>
      <c r="DI10">
        <f t="shared" si="15"/>
        <v>1.3</v>
      </c>
      <c r="DJ10">
        <f t="shared" si="15"/>
        <v>0</v>
      </c>
      <c r="DK10">
        <f t="shared" si="15"/>
        <v>0</v>
      </c>
      <c r="DL10">
        <f t="shared" si="15"/>
        <v>0</v>
      </c>
      <c r="DM10">
        <f t="shared" si="15"/>
        <v>0</v>
      </c>
      <c r="DN10">
        <f t="shared" si="15"/>
        <v>0</v>
      </c>
      <c r="DO10">
        <f t="shared" si="15"/>
        <v>0</v>
      </c>
      <c r="DP10">
        <f t="shared" si="15"/>
        <v>0</v>
      </c>
      <c r="DQ10">
        <f t="shared" si="15"/>
        <v>0</v>
      </c>
      <c r="DR10">
        <f t="shared" si="15"/>
        <v>0</v>
      </c>
      <c r="DS10">
        <f t="shared" si="15"/>
        <v>0</v>
      </c>
      <c r="DT10">
        <f t="shared" si="15"/>
        <v>0</v>
      </c>
      <c r="DU10">
        <f t="shared" si="15"/>
        <v>0</v>
      </c>
      <c r="DV10">
        <f t="shared" si="15"/>
        <v>0</v>
      </c>
      <c r="DW10">
        <f t="shared" si="15"/>
        <v>0</v>
      </c>
      <c r="DX10">
        <f t="shared" si="15"/>
        <v>0</v>
      </c>
      <c r="DY10">
        <f t="shared" si="15"/>
        <v>0</v>
      </c>
      <c r="DZ10">
        <f t="shared" si="15"/>
        <v>0</v>
      </c>
      <c r="EA10">
        <f t="shared" si="15"/>
        <v>0</v>
      </c>
      <c r="EB10">
        <f t="shared" si="15"/>
        <v>0</v>
      </c>
      <c r="EC10">
        <f t="shared" si="15"/>
        <v>0</v>
      </c>
      <c r="ED10">
        <f t="shared" si="15"/>
        <v>0</v>
      </c>
      <c r="EE10">
        <f t="shared" si="15"/>
        <v>0</v>
      </c>
      <c r="EF10">
        <f t="shared" si="15"/>
        <v>0</v>
      </c>
      <c r="EG10">
        <f t="shared" si="15"/>
        <v>0</v>
      </c>
      <c r="EH10">
        <f t="shared" si="15"/>
        <v>0</v>
      </c>
      <c r="EI10">
        <f t="shared" si="15"/>
        <v>0</v>
      </c>
      <c r="EJ10">
        <f t="shared" si="15"/>
        <v>0</v>
      </c>
      <c r="EK10">
        <f t="shared" si="15"/>
        <v>0</v>
      </c>
      <c r="EL10">
        <f t="shared" si="15"/>
        <v>0</v>
      </c>
      <c r="EM10">
        <f t="shared" si="15"/>
        <v>0</v>
      </c>
      <c r="EN10">
        <f t="shared" si="15"/>
        <v>0</v>
      </c>
      <c r="EO10">
        <f t="shared" si="15"/>
        <v>0</v>
      </c>
      <c r="EP10">
        <f t="shared" si="15"/>
        <v>0</v>
      </c>
      <c r="EQ10">
        <f t="shared" si="15"/>
        <v>0</v>
      </c>
      <c r="ER10">
        <f t="shared" si="15"/>
        <v>0</v>
      </c>
      <c r="ES10">
        <f t="shared" si="15"/>
        <v>0</v>
      </c>
      <c r="ET10">
        <f t="shared" si="15"/>
        <v>0</v>
      </c>
      <c r="EU10">
        <f t="shared" si="15"/>
        <v>0</v>
      </c>
      <c r="EV10">
        <f t="shared" si="15"/>
        <v>0</v>
      </c>
      <c r="EW10">
        <f t="shared" si="15"/>
        <v>0</v>
      </c>
      <c r="EX10">
        <f t="shared" si="15"/>
        <v>0</v>
      </c>
      <c r="EY10">
        <f t="shared" si="15"/>
        <v>0</v>
      </c>
      <c r="EZ10">
        <f t="shared" si="15"/>
        <v>0</v>
      </c>
      <c r="FA10">
        <f t="shared" si="15"/>
        <v>0</v>
      </c>
    </row>
    <row r="11" spans="1:157" ht="15.75">
      <c r="A11" s="12">
        <v>6</v>
      </c>
      <c r="D11" s="11" t="str">
        <f t="shared" si="4"/>
        <v>Distribution feeders - Short rural</v>
      </c>
      <c r="E11" s="11"/>
      <c r="F11">
        <f t="shared" si="5"/>
        <v>7</v>
      </c>
      <c r="G11">
        <f t="shared" si="5"/>
        <v>0</v>
      </c>
      <c r="H11">
        <f t="shared" si="5"/>
        <v>0</v>
      </c>
      <c r="I11">
        <f t="shared" si="5"/>
        <v>0</v>
      </c>
      <c r="J11">
        <f t="shared" si="5"/>
        <v>0</v>
      </c>
      <c r="K11">
        <f t="shared" si="5"/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6"/>
        <v>0</v>
      </c>
      <c r="Q11">
        <f t="shared" si="6"/>
        <v>0</v>
      </c>
      <c r="R11">
        <f t="shared" si="6"/>
        <v>0</v>
      </c>
      <c r="S11">
        <f t="shared" si="6"/>
        <v>0</v>
      </c>
      <c r="T11">
        <f t="shared" si="6"/>
        <v>0</v>
      </c>
      <c r="U11">
        <f t="shared" si="6"/>
        <v>0</v>
      </c>
      <c r="V11">
        <f t="shared" si="6"/>
        <v>0</v>
      </c>
      <c r="W11">
        <f t="shared" si="6"/>
        <v>0</v>
      </c>
      <c r="X11">
        <f t="shared" si="6"/>
        <v>0</v>
      </c>
      <c r="Y11">
        <f t="shared" si="6"/>
        <v>0</v>
      </c>
      <c r="Z11">
        <f t="shared" si="7"/>
        <v>0</v>
      </c>
      <c r="AA11">
        <f t="shared" si="7"/>
        <v>0</v>
      </c>
      <c r="AB11">
        <f t="shared" si="7"/>
        <v>0</v>
      </c>
      <c r="AC11">
        <f t="shared" si="7"/>
        <v>0</v>
      </c>
      <c r="AD11">
        <f t="shared" si="7"/>
        <v>15.927939226403396</v>
      </c>
      <c r="AE11">
        <f t="shared" si="7"/>
        <v>0</v>
      </c>
      <c r="AF11">
        <f t="shared" si="7"/>
        <v>0</v>
      </c>
      <c r="AG11">
        <f t="shared" si="7"/>
        <v>17.852247673612418</v>
      </c>
      <c r="AH11">
        <f t="shared" si="7"/>
        <v>6.8589211979727542</v>
      </c>
      <c r="AI11">
        <f t="shared" si="7"/>
        <v>7.6210235533030604</v>
      </c>
      <c r="AJ11">
        <f t="shared" si="8"/>
        <v>0</v>
      </c>
      <c r="AK11">
        <f t="shared" si="8"/>
        <v>8.3831259086333674</v>
      </c>
      <c r="AL11">
        <f t="shared" si="8"/>
        <v>0</v>
      </c>
      <c r="AM11">
        <f t="shared" si="8"/>
        <v>0</v>
      </c>
      <c r="AN11">
        <f t="shared" si="8"/>
        <v>14.327524280209754</v>
      </c>
      <c r="AO11">
        <f t="shared" si="8"/>
        <v>0</v>
      </c>
      <c r="AP11">
        <f t="shared" si="8"/>
        <v>13.908367984778085</v>
      </c>
      <c r="AQ11">
        <f t="shared" si="8"/>
        <v>9.1452282639636717</v>
      </c>
      <c r="AR11">
        <f t="shared" si="8"/>
        <v>0</v>
      </c>
      <c r="AS11">
        <f t="shared" si="8"/>
        <v>0</v>
      </c>
      <c r="AT11">
        <f t="shared" si="9"/>
        <v>7.6210235533030604</v>
      </c>
      <c r="AU11">
        <f t="shared" si="9"/>
        <v>0</v>
      </c>
      <c r="AV11">
        <f t="shared" si="9"/>
        <v>6.7065007269066932</v>
      </c>
      <c r="AW11">
        <f t="shared" si="9"/>
        <v>9.1452282639636717</v>
      </c>
      <c r="AX11">
        <f t="shared" si="9"/>
        <v>18.671507705592497</v>
      </c>
      <c r="AY11">
        <f t="shared" si="9"/>
        <v>0</v>
      </c>
      <c r="AZ11">
        <f t="shared" si="9"/>
        <v>6.4778700203076003</v>
      </c>
      <c r="BA11">
        <f t="shared" si="9"/>
        <v>16.328042962951805</v>
      </c>
      <c r="BB11">
        <f t="shared" si="9"/>
        <v>11.126694387822468</v>
      </c>
      <c r="BC11">
        <f t="shared" si="9"/>
        <v>4.2677731898497129</v>
      </c>
      <c r="BD11">
        <f t="shared" si="10"/>
        <v>14.670470340108391</v>
      </c>
      <c r="BE11">
        <f t="shared" si="10"/>
        <v>7.6210235533030604</v>
      </c>
      <c r="BF11">
        <f t="shared" si="10"/>
        <v>0</v>
      </c>
      <c r="BG11">
        <f t="shared" si="10"/>
        <v>9.1452282639636717</v>
      </c>
      <c r="BH11">
        <f t="shared" si="10"/>
        <v>36.199861878189537</v>
      </c>
      <c r="BI11">
        <f t="shared" si="10"/>
        <v>14.498997310159073</v>
      </c>
      <c r="BJ11">
        <f t="shared" si="10"/>
        <v>7.6210235533030604</v>
      </c>
      <c r="BK11">
        <f t="shared" si="10"/>
        <v>11.050484152289435</v>
      </c>
      <c r="BL11">
        <f t="shared" si="10"/>
        <v>6.8589211979727542</v>
      </c>
      <c r="BM11">
        <f t="shared" si="10"/>
        <v>0</v>
      </c>
      <c r="BN11">
        <f t="shared" si="11"/>
        <v>19.05255888325765</v>
      </c>
      <c r="BO11">
        <f t="shared" si="11"/>
        <v>24.482538164986082</v>
      </c>
      <c r="BP11">
        <f t="shared" si="11"/>
        <v>0</v>
      </c>
      <c r="BQ11">
        <f t="shared" si="11"/>
        <v>3.5056708345194076</v>
      </c>
      <c r="BR11">
        <f t="shared" si="11"/>
        <v>11.241009741122014</v>
      </c>
      <c r="BS11">
        <f t="shared" si="11"/>
        <v>32.770401279203156</v>
      </c>
      <c r="BT11">
        <f t="shared" si="11"/>
        <v>1.3</v>
      </c>
      <c r="BU11">
        <f t="shared" si="11"/>
        <v>14.822890811174451</v>
      </c>
      <c r="BV11">
        <f t="shared" si="11"/>
        <v>34.56134181422938</v>
      </c>
      <c r="BW11">
        <f t="shared" si="11"/>
        <v>24.101486987320929</v>
      </c>
      <c r="BX11">
        <f t="shared" si="12"/>
        <v>6.4778700203076003</v>
      </c>
      <c r="BY11">
        <f t="shared" si="12"/>
        <v>38.147648880220295</v>
      </c>
      <c r="BZ11">
        <f t="shared" si="12"/>
        <v>31.322406804075577</v>
      </c>
      <c r="CA11">
        <f t="shared" si="12"/>
        <v>2.6864108025393283</v>
      </c>
      <c r="CB11">
        <f t="shared" si="12"/>
        <v>9.1452282639636717</v>
      </c>
      <c r="CC11">
        <f t="shared" si="12"/>
        <v>21.948547833512812</v>
      </c>
      <c r="CD11">
        <f t="shared" si="12"/>
        <v>1.3</v>
      </c>
      <c r="CE11">
        <f t="shared" si="12"/>
        <v>7.811549142135636</v>
      </c>
      <c r="CF11">
        <f t="shared" si="12"/>
        <v>34.618499490879152</v>
      </c>
      <c r="CG11">
        <f t="shared" si="12"/>
        <v>31.570090069557928</v>
      </c>
      <c r="CH11">
        <f t="shared" si="13"/>
        <v>34.751867403061951</v>
      </c>
      <c r="CI11">
        <f t="shared" si="13"/>
        <v>18.347614204577116</v>
      </c>
      <c r="CJ11">
        <f t="shared" si="13"/>
        <v>22.196231098995163</v>
      </c>
      <c r="CK11">
        <f t="shared" si="13"/>
        <v>30.884197949760651</v>
      </c>
      <c r="CL11">
        <f t="shared" si="13"/>
        <v>21.719917126913721</v>
      </c>
      <c r="CM11">
        <f t="shared" si="13"/>
        <v>6.3108229862967615</v>
      </c>
      <c r="CN11">
        <f t="shared" si="13"/>
        <v>14.479944751275815</v>
      </c>
      <c r="CO11">
        <f t="shared" si="13"/>
        <v>7.7924965832523787</v>
      </c>
      <c r="CP11">
        <f t="shared" si="13"/>
        <v>29.054875617775295</v>
      </c>
      <c r="CQ11">
        <f t="shared" si="13"/>
        <v>16.766251817266731</v>
      </c>
      <c r="CR11">
        <f t="shared" si="15"/>
        <v>22.405809246710994</v>
      </c>
      <c r="CS11">
        <f t="shared" si="15"/>
        <v>32.00829892387285</v>
      </c>
      <c r="CT11">
        <f t="shared" si="15"/>
        <v>15.413520136555439</v>
      </c>
      <c r="CU11">
        <f t="shared" si="15"/>
        <v>20.938762212700155</v>
      </c>
      <c r="CV11">
        <f t="shared" si="15"/>
        <v>30.560304448745271</v>
      </c>
      <c r="CW11">
        <f t="shared" si="15"/>
        <v>10.250276679192615</v>
      </c>
      <c r="CX11">
        <f t="shared" si="15"/>
        <v>21.929495274629556</v>
      </c>
      <c r="CY11">
        <f t="shared" si="15"/>
        <v>5.7538727827438105</v>
      </c>
      <c r="CZ11">
        <f t="shared" si="15"/>
        <v>15.413520136555439</v>
      </c>
      <c r="DA11">
        <f t="shared" si="15"/>
        <v>0</v>
      </c>
      <c r="DB11">
        <f t="shared" si="15"/>
        <v>21.07213012488296</v>
      </c>
      <c r="DC11">
        <f t="shared" si="15"/>
        <v>22.291493893411449</v>
      </c>
      <c r="DD11">
        <f t="shared" si="15"/>
        <v>16.099412256352714</v>
      </c>
      <c r="DE11">
        <f t="shared" si="15"/>
        <v>0</v>
      </c>
      <c r="DF11">
        <f t="shared" si="15"/>
        <v>18.34761420457712</v>
      </c>
      <c r="DG11">
        <f t="shared" si="15"/>
        <v>17.966563026911963</v>
      </c>
      <c r="DH11">
        <f t="shared" si="15"/>
        <v>0</v>
      </c>
      <c r="DI11">
        <f t="shared" si="15"/>
        <v>11.112067824877689</v>
      </c>
      <c r="DJ11">
        <f t="shared" si="15"/>
        <v>0</v>
      </c>
      <c r="DK11">
        <f t="shared" si="15"/>
        <v>0</v>
      </c>
      <c r="DL11">
        <f t="shared" si="15"/>
        <v>0</v>
      </c>
      <c r="DM11">
        <f t="shared" si="15"/>
        <v>0</v>
      </c>
      <c r="DN11">
        <f t="shared" si="15"/>
        <v>0</v>
      </c>
      <c r="DO11">
        <f t="shared" si="15"/>
        <v>0</v>
      </c>
      <c r="DP11">
        <f t="shared" si="15"/>
        <v>0</v>
      </c>
      <c r="DQ11">
        <f t="shared" si="15"/>
        <v>0</v>
      </c>
      <c r="DR11">
        <f t="shared" si="15"/>
        <v>0</v>
      </c>
      <c r="DS11">
        <f t="shared" si="15"/>
        <v>0</v>
      </c>
      <c r="DT11">
        <f t="shared" si="15"/>
        <v>0</v>
      </c>
      <c r="DU11">
        <f t="shared" si="15"/>
        <v>0</v>
      </c>
      <c r="DV11">
        <f t="shared" si="15"/>
        <v>0</v>
      </c>
      <c r="DW11">
        <f t="shared" si="15"/>
        <v>0</v>
      </c>
      <c r="DX11">
        <f t="shared" si="15"/>
        <v>0</v>
      </c>
      <c r="DY11">
        <f t="shared" si="15"/>
        <v>0</v>
      </c>
      <c r="DZ11">
        <f t="shared" si="15"/>
        <v>0</v>
      </c>
      <c r="EA11">
        <f t="shared" si="15"/>
        <v>0</v>
      </c>
      <c r="EB11">
        <f t="shared" si="15"/>
        <v>0</v>
      </c>
      <c r="EC11">
        <f t="shared" si="15"/>
        <v>0</v>
      </c>
      <c r="ED11">
        <f t="shared" si="15"/>
        <v>0</v>
      </c>
      <c r="EE11">
        <f t="shared" si="15"/>
        <v>0</v>
      </c>
      <c r="EF11">
        <f t="shared" si="15"/>
        <v>0</v>
      </c>
      <c r="EG11">
        <f t="shared" si="15"/>
        <v>0</v>
      </c>
      <c r="EH11">
        <f t="shared" si="15"/>
        <v>0</v>
      </c>
      <c r="EI11">
        <f t="shared" si="15"/>
        <v>0</v>
      </c>
      <c r="EJ11">
        <f t="shared" si="15"/>
        <v>0</v>
      </c>
      <c r="EK11">
        <f t="shared" si="15"/>
        <v>0</v>
      </c>
      <c r="EL11">
        <f t="shared" si="15"/>
        <v>0</v>
      </c>
      <c r="EM11">
        <f t="shared" si="15"/>
        <v>0</v>
      </c>
      <c r="EN11">
        <f t="shared" si="15"/>
        <v>0</v>
      </c>
      <c r="EO11">
        <f t="shared" si="15"/>
        <v>0</v>
      </c>
      <c r="EP11">
        <f t="shared" si="15"/>
        <v>0</v>
      </c>
      <c r="EQ11">
        <f t="shared" si="15"/>
        <v>0</v>
      </c>
      <c r="ER11">
        <f t="shared" si="15"/>
        <v>0</v>
      </c>
      <c r="ES11">
        <f t="shared" si="15"/>
        <v>0</v>
      </c>
      <c r="ET11">
        <f t="shared" si="15"/>
        <v>0</v>
      </c>
      <c r="EU11">
        <f t="shared" si="15"/>
        <v>0</v>
      </c>
      <c r="EV11">
        <f t="shared" si="15"/>
        <v>0</v>
      </c>
      <c r="EW11">
        <f t="shared" si="15"/>
        <v>0</v>
      </c>
      <c r="EX11">
        <f t="shared" si="15"/>
        <v>0</v>
      </c>
      <c r="EY11">
        <f t="shared" si="15"/>
        <v>0</v>
      </c>
      <c r="EZ11">
        <f t="shared" si="15"/>
        <v>0</v>
      </c>
      <c r="FA11">
        <f t="shared" si="15"/>
        <v>0</v>
      </c>
    </row>
    <row r="12" spans="1:157" ht="15.75">
      <c r="A12" s="12">
        <v>7</v>
      </c>
      <c r="D12" s="11" t="str">
        <f t="shared" si="4"/>
        <v>Distribution feeders - Long rural</v>
      </c>
      <c r="E12" s="11"/>
      <c r="F12">
        <f t="shared" si="5"/>
        <v>7</v>
      </c>
      <c r="G12">
        <f t="shared" si="5"/>
        <v>0</v>
      </c>
      <c r="H12">
        <f t="shared" si="5"/>
        <v>0</v>
      </c>
      <c r="I12">
        <f t="shared" si="5"/>
        <v>0</v>
      </c>
      <c r="J12">
        <f t="shared" si="5"/>
        <v>0</v>
      </c>
      <c r="K12">
        <f t="shared" si="5"/>
        <v>0</v>
      </c>
      <c r="L12">
        <f t="shared" si="5"/>
        <v>0</v>
      </c>
      <c r="M12">
        <f t="shared" si="5"/>
        <v>0</v>
      </c>
      <c r="N12">
        <f t="shared" si="5"/>
        <v>0</v>
      </c>
      <c r="O12">
        <f t="shared" si="5"/>
        <v>0</v>
      </c>
      <c r="P12">
        <f t="shared" si="6"/>
        <v>0</v>
      </c>
      <c r="Q12">
        <f t="shared" si="6"/>
        <v>0</v>
      </c>
      <c r="R12">
        <f t="shared" si="6"/>
        <v>0</v>
      </c>
      <c r="S12">
        <f t="shared" si="6"/>
        <v>0</v>
      </c>
      <c r="T12">
        <f t="shared" si="6"/>
        <v>0</v>
      </c>
      <c r="U12">
        <f t="shared" si="6"/>
        <v>0</v>
      </c>
      <c r="V12">
        <f t="shared" si="6"/>
        <v>0</v>
      </c>
      <c r="W12">
        <f t="shared" si="6"/>
        <v>0</v>
      </c>
      <c r="X12">
        <f t="shared" si="6"/>
        <v>0</v>
      </c>
      <c r="Y12">
        <f t="shared" si="6"/>
        <v>0</v>
      </c>
      <c r="Z12">
        <f t="shared" si="7"/>
        <v>0</v>
      </c>
      <c r="AA12">
        <f t="shared" si="7"/>
        <v>0</v>
      </c>
      <c r="AB12">
        <f t="shared" si="7"/>
        <v>0</v>
      </c>
      <c r="AC12">
        <f t="shared" si="7"/>
        <v>0</v>
      </c>
      <c r="AD12">
        <f t="shared" si="7"/>
        <v>0</v>
      </c>
      <c r="AE12">
        <f t="shared" si="7"/>
        <v>0</v>
      </c>
      <c r="AF12">
        <f t="shared" si="7"/>
        <v>0</v>
      </c>
      <c r="AG12">
        <f t="shared" si="7"/>
        <v>0</v>
      </c>
      <c r="AH12">
        <f t="shared" si="7"/>
        <v>0</v>
      </c>
      <c r="AI12">
        <f t="shared" si="7"/>
        <v>0</v>
      </c>
      <c r="AJ12">
        <f t="shared" si="8"/>
        <v>6.5731328147238894</v>
      </c>
      <c r="AK12">
        <f t="shared" si="8"/>
        <v>0</v>
      </c>
      <c r="AL12">
        <f t="shared" si="8"/>
        <v>0</v>
      </c>
      <c r="AM12">
        <f t="shared" si="8"/>
        <v>8.1589211979727541</v>
      </c>
      <c r="AN12">
        <f t="shared" si="8"/>
        <v>2.4577800959402367</v>
      </c>
      <c r="AO12">
        <f t="shared" si="8"/>
        <v>0</v>
      </c>
      <c r="AP12">
        <f t="shared" si="8"/>
        <v>0</v>
      </c>
      <c r="AQ12">
        <f t="shared" si="8"/>
        <v>5.1632434573628236</v>
      </c>
      <c r="AR12">
        <f t="shared" si="8"/>
        <v>0</v>
      </c>
      <c r="AS12">
        <f t="shared" si="8"/>
        <v>1.3</v>
      </c>
      <c r="AT12">
        <f t="shared" si="9"/>
        <v>0</v>
      </c>
      <c r="AU12">
        <f t="shared" si="9"/>
        <v>1.3</v>
      </c>
      <c r="AV12">
        <f t="shared" si="9"/>
        <v>0</v>
      </c>
      <c r="AW12">
        <f t="shared" si="9"/>
        <v>6.7827109624397233</v>
      </c>
      <c r="AX12">
        <f t="shared" si="9"/>
        <v>0</v>
      </c>
      <c r="AY12">
        <f t="shared" si="9"/>
        <v>0</v>
      </c>
      <c r="AZ12">
        <f t="shared" si="9"/>
        <v>6.4632434573628235</v>
      </c>
      <c r="BA12">
        <f t="shared" si="9"/>
        <v>3.4485131578696344</v>
      </c>
      <c r="BB12">
        <f t="shared" si="9"/>
        <v>18.023720703561736</v>
      </c>
      <c r="BC12">
        <f t="shared" si="9"/>
        <v>12.80331956954914</v>
      </c>
      <c r="BD12">
        <f t="shared" si="10"/>
        <v>7.6210235533030604</v>
      </c>
      <c r="BE12">
        <f t="shared" si="10"/>
        <v>28.350207618287385</v>
      </c>
      <c r="BF12">
        <f t="shared" si="10"/>
        <v>1.3</v>
      </c>
      <c r="BG12">
        <f t="shared" si="10"/>
        <v>33.300408826319234</v>
      </c>
      <c r="BH12">
        <f t="shared" si="10"/>
        <v>15.242047106606121</v>
      </c>
      <c r="BI12">
        <f t="shared" si="10"/>
        <v>6.4778700203076003</v>
      </c>
      <c r="BJ12">
        <f t="shared" si="10"/>
        <v>6.8868257487329707</v>
      </c>
      <c r="BK12">
        <f t="shared" si="10"/>
        <v>18.099930939094769</v>
      </c>
      <c r="BL12">
        <f t="shared" si="10"/>
        <v>0</v>
      </c>
      <c r="BM12">
        <f t="shared" si="10"/>
        <v>14.156051250260433</v>
      </c>
      <c r="BN12">
        <f t="shared" si="11"/>
        <v>5.1632434573628236</v>
      </c>
      <c r="BO12">
        <f t="shared" si="11"/>
        <v>7.7778700203076001</v>
      </c>
      <c r="BP12">
        <f t="shared" si="11"/>
        <v>14.084267010665883</v>
      </c>
      <c r="BQ12">
        <f t="shared" si="11"/>
        <v>25.306224192904637</v>
      </c>
      <c r="BR12">
        <f t="shared" si="11"/>
        <v>14.403734515742784</v>
      </c>
      <c r="BS12">
        <f t="shared" si="11"/>
        <v>8.5927040563492003</v>
      </c>
      <c r="BT12">
        <f t="shared" si="11"/>
        <v>26.368741494428587</v>
      </c>
      <c r="BU12">
        <f t="shared" si="11"/>
        <v>12.631846539599822</v>
      </c>
      <c r="BV12">
        <f t="shared" si="11"/>
        <v>5.0108229862967617</v>
      </c>
      <c r="BW12">
        <f t="shared" si="11"/>
        <v>36.661549287326203</v>
      </c>
      <c r="BX12">
        <f t="shared" si="12"/>
        <v>16.637309901022409</v>
      </c>
      <c r="BY12">
        <f t="shared" si="12"/>
        <v>22.314972448233185</v>
      </c>
      <c r="BZ12">
        <f t="shared" si="12"/>
        <v>37.496397776574398</v>
      </c>
      <c r="CA12">
        <f t="shared" si="12"/>
        <v>28.11949845071921</v>
      </c>
      <c r="CB12">
        <f t="shared" si="12"/>
        <v>26.711687554327227</v>
      </c>
      <c r="CC12">
        <f t="shared" si="12"/>
        <v>1.3</v>
      </c>
      <c r="CD12">
        <f t="shared" si="12"/>
        <v>9.2976487350297337</v>
      </c>
      <c r="CE12">
        <f t="shared" si="12"/>
        <v>20.251846539599821</v>
      </c>
      <c r="CF12">
        <f t="shared" si="12"/>
        <v>38.581431738596741</v>
      </c>
      <c r="CG12">
        <f t="shared" si="12"/>
        <v>12.502904623355498</v>
      </c>
      <c r="CH12">
        <f t="shared" si="13"/>
        <v>38.643092747346195</v>
      </c>
      <c r="CI12">
        <f t="shared" si="13"/>
        <v>20.919709653816899</v>
      </c>
      <c r="CJ12">
        <f t="shared" si="13"/>
        <v>26.425899171078363</v>
      </c>
      <c r="CK12">
        <f t="shared" si="13"/>
        <v>38.695747091896287</v>
      </c>
      <c r="CL12">
        <f t="shared" si="13"/>
        <v>13.909329879101428</v>
      </c>
      <c r="CM12">
        <f t="shared" si="13"/>
        <v>63.216390374648881</v>
      </c>
      <c r="CN12">
        <f t="shared" si="13"/>
        <v>20.10044962183682</v>
      </c>
      <c r="CO12">
        <f t="shared" si="13"/>
        <v>14.822890811174451</v>
      </c>
      <c r="CP12">
        <f t="shared" si="13"/>
        <v>0</v>
      </c>
      <c r="CQ12">
        <f t="shared" si="13"/>
        <v>41.667946277684479</v>
      </c>
      <c r="CR12">
        <f t="shared" si="15"/>
        <v>13.622579601529221</v>
      </c>
      <c r="CS12">
        <f t="shared" si="15"/>
        <v>39.85795318377501</v>
      </c>
      <c r="CT12">
        <f t="shared" si="15"/>
        <v>45.363449880713439</v>
      </c>
      <c r="CU12">
        <f t="shared" si="15"/>
        <v>9.0632434573628231</v>
      </c>
      <c r="CV12">
        <f t="shared" si="15"/>
        <v>13.627005597467701</v>
      </c>
      <c r="CW12">
        <f t="shared" si="15"/>
        <v>39.824274061946966</v>
      </c>
      <c r="CX12">
        <f t="shared" si="15"/>
        <v>56.852835707640828</v>
      </c>
      <c r="CY12">
        <f t="shared" si="15"/>
        <v>11.164799505588981</v>
      </c>
      <c r="CZ12">
        <f t="shared" si="15"/>
        <v>20.557711035035005</v>
      </c>
      <c r="DA12">
        <f t="shared" si="15"/>
        <v>29.893464887831254</v>
      </c>
      <c r="DB12">
        <f t="shared" si="15"/>
        <v>21.914868711684779</v>
      </c>
      <c r="DC12">
        <f t="shared" si="15"/>
        <v>16.694467577672182</v>
      </c>
      <c r="DD12">
        <f t="shared" si="15"/>
        <v>21.875415018788928</v>
      </c>
      <c r="DE12">
        <f t="shared" si="15"/>
        <v>31.231570005597771</v>
      </c>
      <c r="DF12">
        <f t="shared" si="15"/>
        <v>15.565940607621499</v>
      </c>
      <c r="DG12">
        <f t="shared" si="15"/>
        <v>26.553492512193348</v>
      </c>
      <c r="DH12">
        <f t="shared" si="15"/>
        <v>11.211756615232458</v>
      </c>
      <c r="DI12">
        <f t="shared" si="15"/>
        <v>16.887956185635982</v>
      </c>
      <c r="DJ12">
        <f t="shared" si="15"/>
        <v>18.341839633509299</v>
      </c>
      <c r="DK12">
        <f t="shared" si="15"/>
        <v>37.476383323367799</v>
      </c>
      <c r="DL12">
        <f t="shared" si="15"/>
        <v>0</v>
      </c>
      <c r="DM12">
        <f t="shared" si="15"/>
        <v>0</v>
      </c>
      <c r="DN12">
        <f t="shared" si="15"/>
        <v>0</v>
      </c>
      <c r="DO12">
        <f t="shared" si="15"/>
        <v>0</v>
      </c>
      <c r="DP12">
        <f t="shared" si="15"/>
        <v>0</v>
      </c>
      <c r="DQ12">
        <f t="shared" si="15"/>
        <v>0</v>
      </c>
      <c r="DR12">
        <f t="shared" si="15"/>
        <v>0</v>
      </c>
      <c r="DS12">
        <f t="shared" si="15"/>
        <v>0</v>
      </c>
      <c r="DT12">
        <f t="shared" si="15"/>
        <v>0</v>
      </c>
      <c r="DU12">
        <f t="shared" si="15"/>
        <v>0</v>
      </c>
      <c r="DV12">
        <f t="shared" si="15"/>
        <v>0</v>
      </c>
      <c r="DW12">
        <f t="shared" si="15"/>
        <v>0</v>
      </c>
      <c r="DX12">
        <f t="shared" si="15"/>
        <v>0</v>
      </c>
      <c r="DY12">
        <f t="shared" si="15"/>
        <v>0</v>
      </c>
      <c r="DZ12">
        <f t="shared" si="15"/>
        <v>0</v>
      </c>
      <c r="EA12">
        <f t="shared" si="15"/>
        <v>0</v>
      </c>
      <c r="EB12">
        <f t="shared" si="15"/>
        <v>0</v>
      </c>
      <c r="EC12">
        <f t="shared" si="15"/>
        <v>0</v>
      </c>
      <c r="ED12">
        <f t="shared" si="15"/>
        <v>0</v>
      </c>
      <c r="EE12">
        <f t="shared" si="15"/>
        <v>0</v>
      </c>
      <c r="EF12">
        <f t="shared" si="15"/>
        <v>0</v>
      </c>
      <c r="EG12">
        <f t="shared" si="15"/>
        <v>0</v>
      </c>
      <c r="EH12">
        <f t="shared" si="15"/>
        <v>0</v>
      </c>
      <c r="EI12">
        <f t="shared" si="15"/>
        <v>0</v>
      </c>
      <c r="EJ12">
        <f t="shared" si="15"/>
        <v>0</v>
      </c>
      <c r="EK12">
        <f t="shared" si="15"/>
        <v>0</v>
      </c>
      <c r="EL12">
        <f t="shared" si="15"/>
        <v>0</v>
      </c>
      <c r="EM12">
        <f t="shared" si="15"/>
        <v>0</v>
      </c>
      <c r="EN12">
        <f t="shared" si="15"/>
        <v>0</v>
      </c>
      <c r="EO12">
        <f t="shared" si="15"/>
        <v>0</v>
      </c>
      <c r="EP12">
        <f t="shared" si="15"/>
        <v>0</v>
      </c>
      <c r="EQ12">
        <f t="shared" si="15"/>
        <v>0</v>
      </c>
      <c r="ER12">
        <f t="shared" si="15"/>
        <v>0</v>
      </c>
      <c r="ES12">
        <f t="shared" si="15"/>
        <v>0</v>
      </c>
      <c r="ET12">
        <f t="shared" si="15"/>
        <v>0</v>
      </c>
      <c r="EU12">
        <f t="shared" si="15"/>
        <v>0</v>
      </c>
      <c r="EV12">
        <f t="shared" si="15"/>
        <v>0</v>
      </c>
      <c r="EW12">
        <f t="shared" si="15"/>
        <v>0</v>
      </c>
      <c r="EX12">
        <f t="shared" si="15"/>
        <v>0</v>
      </c>
      <c r="EY12">
        <f t="shared" si="15"/>
        <v>0</v>
      </c>
      <c r="EZ12">
        <f t="shared" si="15"/>
        <v>0</v>
      </c>
      <c r="FA12">
        <f t="shared" si="15"/>
        <v>0</v>
      </c>
    </row>
    <row r="13" spans="1:157" ht="15.75">
      <c r="A13" s="12">
        <v>8</v>
      </c>
      <c r="D13" s="11" t="str">
        <f t="shared" si="4"/>
        <v>Distribution substations - CBD</v>
      </c>
      <c r="E13" s="11"/>
      <c r="F13">
        <f t="shared" si="5"/>
        <v>7</v>
      </c>
      <c r="G13">
        <f t="shared" si="5"/>
        <v>0</v>
      </c>
      <c r="H13">
        <f t="shared" si="5"/>
        <v>0</v>
      </c>
      <c r="I13">
        <f t="shared" si="5"/>
        <v>0</v>
      </c>
      <c r="J13">
        <f t="shared" si="5"/>
        <v>0</v>
      </c>
      <c r="K13">
        <f t="shared" si="5"/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6"/>
        <v>0</v>
      </c>
      <c r="Q13">
        <f t="shared" si="6"/>
        <v>0</v>
      </c>
      <c r="R13">
        <f t="shared" si="6"/>
        <v>0</v>
      </c>
      <c r="S13">
        <f t="shared" si="6"/>
        <v>0</v>
      </c>
      <c r="T13">
        <f t="shared" si="6"/>
        <v>0</v>
      </c>
      <c r="U13">
        <f t="shared" si="6"/>
        <v>0</v>
      </c>
      <c r="V13">
        <f t="shared" si="6"/>
        <v>0</v>
      </c>
      <c r="W13">
        <f t="shared" si="6"/>
        <v>0</v>
      </c>
      <c r="X13">
        <f t="shared" si="6"/>
        <v>0</v>
      </c>
      <c r="Y13">
        <f t="shared" si="6"/>
        <v>0</v>
      </c>
      <c r="Z13">
        <f t="shared" si="7"/>
        <v>0</v>
      </c>
      <c r="AA13">
        <f t="shared" si="7"/>
        <v>0</v>
      </c>
      <c r="AB13">
        <f t="shared" si="7"/>
        <v>0</v>
      </c>
      <c r="AC13">
        <f t="shared" si="7"/>
        <v>0</v>
      </c>
      <c r="AD13">
        <f t="shared" si="7"/>
        <v>0.2</v>
      </c>
      <c r="AE13">
        <f t="shared" si="7"/>
        <v>373.68800000000044</v>
      </c>
      <c r="AF13">
        <f t="shared" si="7"/>
        <v>0</v>
      </c>
      <c r="AG13">
        <f t="shared" si="7"/>
        <v>0</v>
      </c>
      <c r="AH13">
        <f t="shared" si="7"/>
        <v>0.2</v>
      </c>
      <c r="AI13">
        <f t="shared" si="7"/>
        <v>0</v>
      </c>
      <c r="AJ13">
        <f t="shared" si="8"/>
        <v>0</v>
      </c>
      <c r="AK13">
        <f t="shared" si="8"/>
        <v>0</v>
      </c>
      <c r="AL13">
        <f t="shared" si="8"/>
        <v>0</v>
      </c>
      <c r="AM13">
        <f t="shared" si="8"/>
        <v>0.5</v>
      </c>
      <c r="AN13">
        <f t="shared" si="8"/>
        <v>0</v>
      </c>
      <c r="AO13">
        <f t="shared" si="8"/>
        <v>0</v>
      </c>
      <c r="AP13">
        <f t="shared" si="8"/>
        <v>0</v>
      </c>
      <c r="AQ13">
        <f t="shared" si="8"/>
        <v>0</v>
      </c>
      <c r="AR13">
        <f t="shared" si="8"/>
        <v>0</v>
      </c>
      <c r="AS13">
        <f t="shared" si="8"/>
        <v>0</v>
      </c>
      <c r="AT13">
        <f t="shared" si="9"/>
        <v>0.2</v>
      </c>
      <c r="AU13">
        <f t="shared" si="9"/>
        <v>0.5</v>
      </c>
      <c r="AV13">
        <f t="shared" si="9"/>
        <v>0</v>
      </c>
      <c r="AW13">
        <f t="shared" si="9"/>
        <v>0</v>
      </c>
      <c r="AX13">
        <f t="shared" si="9"/>
        <v>0</v>
      </c>
      <c r="AY13">
        <f t="shared" si="9"/>
        <v>0</v>
      </c>
      <c r="AZ13">
        <f t="shared" si="9"/>
        <v>0</v>
      </c>
      <c r="BA13">
        <f t="shared" si="9"/>
        <v>0</v>
      </c>
      <c r="BB13">
        <f t="shared" si="9"/>
        <v>0.2</v>
      </c>
      <c r="BC13">
        <f t="shared" si="9"/>
        <v>0.6</v>
      </c>
      <c r="BD13">
        <f t="shared" si="10"/>
        <v>0</v>
      </c>
      <c r="BE13">
        <f t="shared" si="10"/>
        <v>0</v>
      </c>
      <c r="BF13">
        <f t="shared" si="10"/>
        <v>0.2</v>
      </c>
      <c r="BG13">
        <f t="shared" si="10"/>
        <v>0.3</v>
      </c>
      <c r="BH13">
        <f t="shared" si="10"/>
        <v>0</v>
      </c>
      <c r="BI13">
        <f t="shared" si="10"/>
        <v>0.75</v>
      </c>
      <c r="BJ13">
        <f t="shared" si="10"/>
        <v>0.5</v>
      </c>
      <c r="BK13">
        <f t="shared" si="10"/>
        <v>0</v>
      </c>
      <c r="BL13">
        <f t="shared" si="10"/>
        <v>0.5</v>
      </c>
      <c r="BM13">
        <f t="shared" si="10"/>
        <v>0</v>
      </c>
      <c r="BN13">
        <f t="shared" si="11"/>
        <v>0</v>
      </c>
      <c r="BO13">
        <f t="shared" si="11"/>
        <v>0</v>
      </c>
      <c r="BP13">
        <f t="shared" si="11"/>
        <v>0</v>
      </c>
      <c r="BQ13">
        <f t="shared" si="11"/>
        <v>0</v>
      </c>
      <c r="BR13">
        <f t="shared" si="11"/>
        <v>0</v>
      </c>
      <c r="BS13">
        <f t="shared" si="11"/>
        <v>0</v>
      </c>
      <c r="BT13">
        <f t="shared" si="11"/>
        <v>0</v>
      </c>
      <c r="BU13">
        <f t="shared" si="11"/>
        <v>0.3</v>
      </c>
      <c r="BV13">
        <f t="shared" si="11"/>
        <v>0</v>
      </c>
      <c r="BW13">
        <f t="shared" si="11"/>
        <v>0</v>
      </c>
      <c r="BX13">
        <f t="shared" si="12"/>
        <v>0.35</v>
      </c>
      <c r="BY13">
        <f t="shared" si="12"/>
        <v>0</v>
      </c>
      <c r="BZ13">
        <f t="shared" si="12"/>
        <v>0</v>
      </c>
      <c r="CA13">
        <f t="shared" si="12"/>
        <v>0</v>
      </c>
      <c r="CB13">
        <f t="shared" si="12"/>
        <v>0</v>
      </c>
      <c r="CC13">
        <f t="shared" si="12"/>
        <v>0.5</v>
      </c>
      <c r="CD13">
        <f t="shared" si="12"/>
        <v>0</v>
      </c>
      <c r="CE13">
        <f t="shared" si="12"/>
        <v>0.5</v>
      </c>
      <c r="CF13">
        <f t="shared" si="12"/>
        <v>1</v>
      </c>
      <c r="CG13">
        <f t="shared" si="12"/>
        <v>0</v>
      </c>
      <c r="CH13">
        <f t="shared" si="13"/>
        <v>0</v>
      </c>
      <c r="CI13">
        <f t="shared" si="13"/>
        <v>0</v>
      </c>
      <c r="CJ13">
        <f t="shared" si="13"/>
        <v>0</v>
      </c>
      <c r="CK13">
        <f t="shared" si="13"/>
        <v>0</v>
      </c>
      <c r="CL13">
        <f t="shared" si="13"/>
        <v>0</v>
      </c>
      <c r="CM13">
        <f t="shared" si="13"/>
        <v>0.5</v>
      </c>
      <c r="CN13">
        <f t="shared" si="13"/>
        <v>0</v>
      </c>
      <c r="CO13">
        <f t="shared" si="13"/>
        <v>0</v>
      </c>
      <c r="CP13">
        <f t="shared" si="13"/>
        <v>0</v>
      </c>
      <c r="CQ13">
        <f t="shared" si="13"/>
        <v>0</v>
      </c>
      <c r="CR13">
        <f t="shared" si="15"/>
        <v>1.25</v>
      </c>
      <c r="CS13">
        <f t="shared" si="15"/>
        <v>0</v>
      </c>
      <c r="CT13">
        <f t="shared" si="15"/>
        <v>0</v>
      </c>
      <c r="CU13">
        <f t="shared" si="15"/>
        <v>0</v>
      </c>
      <c r="CV13">
        <f t="shared" si="15"/>
        <v>0</v>
      </c>
      <c r="CW13">
        <f t="shared" si="15"/>
        <v>0</v>
      </c>
      <c r="CX13">
        <f t="shared" si="15"/>
        <v>0</v>
      </c>
      <c r="CY13">
        <f t="shared" si="15"/>
        <v>0</v>
      </c>
      <c r="CZ13">
        <f t="shared" si="15"/>
        <v>0</v>
      </c>
      <c r="DA13">
        <f t="shared" si="15"/>
        <v>0</v>
      </c>
      <c r="DB13">
        <f t="shared" si="15"/>
        <v>0</v>
      </c>
      <c r="DC13">
        <f t="shared" si="15"/>
        <v>0.3</v>
      </c>
      <c r="DD13">
        <f t="shared" si="15"/>
        <v>0.3</v>
      </c>
      <c r="DE13">
        <f t="shared" si="15"/>
        <v>0.89999999999999991</v>
      </c>
      <c r="DF13">
        <f t="shared" si="15"/>
        <v>0</v>
      </c>
      <c r="DG13">
        <f t="shared" si="15"/>
        <v>0</v>
      </c>
      <c r="DH13">
        <f t="shared" si="15"/>
        <v>0</v>
      </c>
      <c r="DI13">
        <f t="shared" si="15"/>
        <v>1</v>
      </c>
      <c r="DJ13">
        <f t="shared" si="15"/>
        <v>0</v>
      </c>
      <c r="DK13">
        <f t="shared" si="15"/>
        <v>0</v>
      </c>
      <c r="DL13">
        <f t="shared" si="15"/>
        <v>0</v>
      </c>
      <c r="DM13">
        <f t="shared" si="15"/>
        <v>0</v>
      </c>
      <c r="DN13">
        <f t="shared" si="15"/>
        <v>0</v>
      </c>
      <c r="DO13">
        <f t="shared" si="15"/>
        <v>0</v>
      </c>
      <c r="DP13">
        <f t="shared" si="15"/>
        <v>0</v>
      </c>
      <c r="DQ13">
        <f t="shared" si="15"/>
        <v>0</v>
      </c>
      <c r="DR13">
        <f t="shared" si="15"/>
        <v>0</v>
      </c>
      <c r="DS13">
        <f t="shared" si="15"/>
        <v>0</v>
      </c>
      <c r="DT13">
        <f t="shared" si="15"/>
        <v>0</v>
      </c>
      <c r="DU13">
        <f t="shared" si="15"/>
        <v>0</v>
      </c>
      <c r="DV13">
        <f t="shared" si="15"/>
        <v>0</v>
      </c>
      <c r="DW13">
        <f t="shared" si="15"/>
        <v>0</v>
      </c>
      <c r="DX13">
        <f t="shared" si="15"/>
        <v>0</v>
      </c>
      <c r="DY13">
        <f t="shared" si="15"/>
        <v>0</v>
      </c>
      <c r="DZ13">
        <f t="shared" si="15"/>
        <v>0</v>
      </c>
      <c r="EA13">
        <f t="shared" si="15"/>
        <v>0</v>
      </c>
      <c r="EB13">
        <f t="shared" si="15"/>
        <v>0</v>
      </c>
      <c r="EC13">
        <f t="shared" si="15"/>
        <v>0</v>
      </c>
      <c r="ED13">
        <f t="shared" si="15"/>
        <v>0</v>
      </c>
      <c r="EE13">
        <f t="shared" si="15"/>
        <v>0</v>
      </c>
      <c r="EF13">
        <f t="shared" si="15"/>
        <v>0</v>
      </c>
      <c r="EG13">
        <f t="shared" si="15"/>
        <v>0</v>
      </c>
      <c r="EH13">
        <f t="shared" si="15"/>
        <v>0</v>
      </c>
      <c r="EI13">
        <f t="shared" si="15"/>
        <v>0</v>
      </c>
      <c r="EJ13">
        <f t="shared" si="15"/>
        <v>0</v>
      </c>
      <c r="EK13">
        <f t="shared" si="15"/>
        <v>0</v>
      </c>
      <c r="EL13">
        <f t="shared" si="15"/>
        <v>0</v>
      </c>
      <c r="EM13">
        <f t="shared" si="15"/>
        <v>0</v>
      </c>
      <c r="EN13">
        <f t="shared" si="15"/>
        <v>0</v>
      </c>
      <c r="EO13">
        <f t="shared" si="15"/>
        <v>0</v>
      </c>
      <c r="EP13">
        <f t="shared" si="15"/>
        <v>0</v>
      </c>
      <c r="EQ13">
        <f t="shared" si="15"/>
        <v>0</v>
      </c>
      <c r="ER13">
        <f t="shared" si="15"/>
        <v>0</v>
      </c>
      <c r="ES13">
        <f t="shared" si="15"/>
        <v>0</v>
      </c>
      <c r="ET13">
        <f t="shared" si="15"/>
        <v>0</v>
      </c>
      <c r="EU13">
        <f t="shared" si="15"/>
        <v>0</v>
      </c>
      <c r="EV13">
        <f t="shared" si="15"/>
        <v>0</v>
      </c>
      <c r="EW13">
        <f t="shared" si="15"/>
        <v>0</v>
      </c>
      <c r="EX13">
        <f t="shared" si="15"/>
        <v>0</v>
      </c>
      <c r="EY13">
        <f t="shared" si="15"/>
        <v>0</v>
      </c>
      <c r="EZ13">
        <f t="shared" si="15"/>
        <v>0</v>
      </c>
      <c r="FA13">
        <f t="shared" si="15"/>
        <v>0</v>
      </c>
    </row>
    <row r="14" spans="1:157" ht="15.75">
      <c r="A14" s="12">
        <v>9</v>
      </c>
      <c r="D14" s="11" t="str">
        <f>VLOOKUP(A14,IDtable,2)</f>
        <v>Distribution substations - Urban</v>
      </c>
      <c r="E14" s="11"/>
      <c r="F14">
        <f t="shared" si="5"/>
        <v>44</v>
      </c>
      <c r="G14">
        <f t="shared" si="5"/>
        <v>0</v>
      </c>
      <c r="H14">
        <f t="shared" si="5"/>
        <v>0</v>
      </c>
      <c r="I14">
        <f t="shared" si="5"/>
        <v>0</v>
      </c>
      <c r="J14">
        <f t="shared" si="5"/>
        <v>0</v>
      </c>
      <c r="K14">
        <f t="shared" si="5"/>
        <v>0</v>
      </c>
      <c r="L14">
        <f t="shared" si="5"/>
        <v>0</v>
      </c>
      <c r="M14">
        <f t="shared" si="5"/>
        <v>0</v>
      </c>
      <c r="N14">
        <f t="shared" si="5"/>
        <v>0</v>
      </c>
      <c r="O14">
        <f t="shared" si="5"/>
        <v>0</v>
      </c>
      <c r="P14">
        <f t="shared" si="6"/>
        <v>0</v>
      </c>
      <c r="Q14">
        <f t="shared" si="6"/>
        <v>0</v>
      </c>
      <c r="R14">
        <f t="shared" si="6"/>
        <v>0</v>
      </c>
      <c r="S14">
        <f t="shared" si="6"/>
        <v>0</v>
      </c>
      <c r="T14">
        <f t="shared" si="6"/>
        <v>0</v>
      </c>
      <c r="U14">
        <f t="shared" si="6"/>
        <v>0</v>
      </c>
      <c r="V14">
        <f t="shared" si="6"/>
        <v>0</v>
      </c>
      <c r="W14">
        <f t="shared" si="6"/>
        <v>0</v>
      </c>
      <c r="X14">
        <f t="shared" si="6"/>
        <v>0</v>
      </c>
      <c r="Y14">
        <f t="shared" si="6"/>
        <v>0</v>
      </c>
      <c r="Z14">
        <f t="shared" si="7"/>
        <v>5.4100000000000019</v>
      </c>
      <c r="AA14">
        <f t="shared" si="7"/>
        <v>9.8750000000000071</v>
      </c>
      <c r="AB14">
        <f t="shared" si="7"/>
        <v>9.4000000000000075</v>
      </c>
      <c r="AC14">
        <f t="shared" si="7"/>
        <v>2.75</v>
      </c>
      <c r="AD14">
        <f t="shared" si="7"/>
        <v>10.720000000000013</v>
      </c>
      <c r="AE14">
        <f t="shared" si="7"/>
        <v>2.7499999999999996</v>
      </c>
      <c r="AF14">
        <f t="shared" si="7"/>
        <v>14.775000000000018</v>
      </c>
      <c r="AG14">
        <f t="shared" si="7"/>
        <v>2.3499999999999996</v>
      </c>
      <c r="AH14">
        <f t="shared" si="7"/>
        <v>14.700000000000015</v>
      </c>
      <c r="AI14">
        <f t="shared" si="7"/>
        <v>3.9000000000000004</v>
      </c>
      <c r="AJ14">
        <f t="shared" si="8"/>
        <v>5.8750000000000009</v>
      </c>
      <c r="AK14">
        <f t="shared" si="8"/>
        <v>11.600000000000016</v>
      </c>
      <c r="AL14">
        <f t="shared" si="8"/>
        <v>5.0999999999999988</v>
      </c>
      <c r="AM14">
        <f t="shared" si="8"/>
        <v>12.10000000000001</v>
      </c>
      <c r="AN14">
        <f t="shared" si="8"/>
        <v>6.8260000000000023</v>
      </c>
      <c r="AO14">
        <f t="shared" si="8"/>
        <v>11.910000000000007</v>
      </c>
      <c r="AP14">
        <f t="shared" si="8"/>
        <v>5.0000000000000009</v>
      </c>
      <c r="AQ14">
        <f t="shared" si="8"/>
        <v>0.43</v>
      </c>
      <c r="AR14">
        <f t="shared" si="8"/>
        <v>16.550000000000018</v>
      </c>
      <c r="AS14">
        <f t="shared" si="8"/>
        <v>7.4499999999999984</v>
      </c>
      <c r="AT14">
        <f t="shared" si="9"/>
        <v>13.850000000000016</v>
      </c>
      <c r="AU14">
        <f t="shared" si="9"/>
        <v>3.3499999999999996</v>
      </c>
      <c r="AV14">
        <f t="shared" si="9"/>
        <v>18.500000000000011</v>
      </c>
      <c r="AW14">
        <f t="shared" si="9"/>
        <v>6.3499999999999988</v>
      </c>
      <c r="AX14">
        <f t="shared" si="9"/>
        <v>7.7500000000000044</v>
      </c>
      <c r="AY14">
        <f t="shared" si="9"/>
        <v>11.000000000000012</v>
      </c>
      <c r="AZ14">
        <f t="shared" si="9"/>
        <v>11.640000000000011</v>
      </c>
      <c r="BA14">
        <f t="shared" si="9"/>
        <v>16.700000000000021</v>
      </c>
      <c r="BB14">
        <f t="shared" si="9"/>
        <v>12.450000000000008</v>
      </c>
      <c r="BC14">
        <f t="shared" si="9"/>
        <v>12.400000000000009</v>
      </c>
      <c r="BD14">
        <f t="shared" si="10"/>
        <v>27.879999999999992</v>
      </c>
      <c r="BE14">
        <f t="shared" si="10"/>
        <v>16.904999999999987</v>
      </c>
      <c r="BF14">
        <f t="shared" si="10"/>
        <v>30.280000000000022</v>
      </c>
      <c r="BG14">
        <f t="shared" si="10"/>
        <v>16.860000000000003</v>
      </c>
      <c r="BH14">
        <f t="shared" si="10"/>
        <v>32.853000000000009</v>
      </c>
      <c r="BI14">
        <f t="shared" si="10"/>
        <v>12.839999999999996</v>
      </c>
      <c r="BJ14">
        <f t="shared" si="10"/>
        <v>31.555000000000007</v>
      </c>
      <c r="BK14">
        <f t="shared" si="10"/>
        <v>21.390000000000015</v>
      </c>
      <c r="BL14">
        <f t="shared" si="10"/>
        <v>23.069999999999986</v>
      </c>
      <c r="BM14">
        <f t="shared" si="10"/>
        <v>30.529999999999994</v>
      </c>
      <c r="BN14">
        <f t="shared" si="11"/>
        <v>22.83000000000002</v>
      </c>
      <c r="BO14">
        <f t="shared" si="11"/>
        <v>27.780000000000015</v>
      </c>
      <c r="BP14">
        <f t="shared" si="11"/>
        <v>28.176000000000002</v>
      </c>
      <c r="BQ14">
        <f t="shared" si="11"/>
        <v>34.894999999999996</v>
      </c>
      <c r="BR14">
        <f t="shared" si="11"/>
        <v>18.655000000000008</v>
      </c>
      <c r="BS14">
        <f t="shared" si="11"/>
        <v>22.102999999999973</v>
      </c>
      <c r="BT14">
        <f t="shared" si="11"/>
        <v>29.065000000000026</v>
      </c>
      <c r="BU14">
        <f t="shared" si="11"/>
        <v>19.299000000000014</v>
      </c>
      <c r="BV14">
        <f t="shared" si="11"/>
        <v>36.920000000000009</v>
      </c>
      <c r="BW14">
        <f t="shared" si="11"/>
        <v>21.645000000000017</v>
      </c>
      <c r="BX14">
        <f t="shared" si="12"/>
        <v>35.27500000000002</v>
      </c>
      <c r="BY14">
        <f t="shared" si="12"/>
        <v>25.473000000000006</v>
      </c>
      <c r="BZ14">
        <f t="shared" si="12"/>
        <v>20.956</v>
      </c>
      <c r="CA14">
        <f t="shared" si="12"/>
        <v>27.791000000000018</v>
      </c>
      <c r="CB14">
        <f t="shared" si="12"/>
        <v>27.710000000000012</v>
      </c>
      <c r="CC14">
        <f t="shared" si="12"/>
        <v>29.750000000000021</v>
      </c>
      <c r="CD14">
        <f t="shared" si="12"/>
        <v>25.13000000000002</v>
      </c>
      <c r="CE14">
        <f t="shared" si="12"/>
        <v>32.17</v>
      </c>
      <c r="CF14">
        <f t="shared" si="12"/>
        <v>25.160000000000018</v>
      </c>
      <c r="CG14">
        <f t="shared" si="12"/>
        <v>21.089999999999996</v>
      </c>
      <c r="CH14">
        <f t="shared" si="13"/>
        <v>39.450000000000003</v>
      </c>
      <c r="CI14">
        <f t="shared" si="13"/>
        <v>28.355000000000018</v>
      </c>
      <c r="CJ14">
        <f t="shared" si="13"/>
        <v>30.480000000000025</v>
      </c>
      <c r="CK14">
        <f t="shared" si="13"/>
        <v>23.065000000000008</v>
      </c>
      <c r="CL14">
        <f t="shared" si="13"/>
        <v>31.863000000000007</v>
      </c>
      <c r="CM14">
        <f t="shared" si="13"/>
        <v>22.090000000000007</v>
      </c>
      <c r="CN14">
        <f t="shared" si="13"/>
        <v>30.218999999999994</v>
      </c>
      <c r="CO14">
        <f t="shared" si="13"/>
        <v>35.540000000000006</v>
      </c>
      <c r="CP14">
        <f t="shared" si="13"/>
        <v>23.890000000000011</v>
      </c>
      <c r="CQ14">
        <f t="shared" si="13"/>
        <v>30.300000000000004</v>
      </c>
      <c r="CR14">
        <f t="shared" si="15"/>
        <v>26.488000000000014</v>
      </c>
      <c r="CS14">
        <f t="shared" si="15"/>
        <v>31.561000000000011</v>
      </c>
      <c r="CT14">
        <f t="shared" si="15"/>
        <v>30.92100000000001</v>
      </c>
      <c r="CU14">
        <f t="shared" si="15"/>
        <v>34.215000000000018</v>
      </c>
      <c r="CV14">
        <f t="shared" si="15"/>
        <v>32.274999999999999</v>
      </c>
      <c r="CW14">
        <f t="shared" si="15"/>
        <v>27.269999999999996</v>
      </c>
      <c r="CX14">
        <f t="shared" si="15"/>
        <v>34.141000000000005</v>
      </c>
      <c r="CY14">
        <f t="shared" si="15"/>
        <v>35.081000000000031</v>
      </c>
      <c r="CZ14">
        <f t="shared" si="15"/>
        <v>41.660000000000011</v>
      </c>
      <c r="DA14">
        <f t="shared" si="15"/>
        <v>48.77500000000002</v>
      </c>
      <c r="DB14">
        <f t="shared" si="15"/>
        <v>29.424000000000014</v>
      </c>
      <c r="DC14">
        <f t="shared" si="15"/>
        <v>41.717999999999989</v>
      </c>
      <c r="DD14">
        <f t="shared" si="15"/>
        <v>50.323000000000036</v>
      </c>
      <c r="DE14">
        <f t="shared" si="15"/>
        <v>52.204999999999977</v>
      </c>
      <c r="DF14">
        <f t="shared" si="15"/>
        <v>62.994999999999976</v>
      </c>
      <c r="DG14">
        <f t="shared" si="15"/>
        <v>72.940000000000012</v>
      </c>
      <c r="DH14">
        <f t="shared" si="15"/>
        <v>92.744999999999933</v>
      </c>
      <c r="DI14">
        <f t="shared" si="15"/>
        <v>71.171999999999969</v>
      </c>
      <c r="DJ14">
        <f t="shared" si="15"/>
        <v>170.79000000000016</v>
      </c>
      <c r="DK14">
        <f t="shared" si="15"/>
        <v>355.12000000000006</v>
      </c>
      <c r="DL14">
        <f t="shared" ref="CR14:FA17" si="16">SUMIF($A$19:$A$205,$A14,DL$19:DL$205)</f>
        <v>149.36499999999995</v>
      </c>
      <c r="DM14">
        <f t="shared" si="16"/>
        <v>3.0680000000000001</v>
      </c>
      <c r="DN14">
        <f t="shared" si="16"/>
        <v>7.5550000000000006</v>
      </c>
      <c r="DO14">
        <f t="shared" si="16"/>
        <v>5.7130000000000027</v>
      </c>
      <c r="DP14">
        <f t="shared" si="16"/>
        <v>6.0950000000000015</v>
      </c>
      <c r="DQ14">
        <f t="shared" si="16"/>
        <v>5.4250000000000034</v>
      </c>
      <c r="DR14">
        <f t="shared" si="16"/>
        <v>7.4540000000000006</v>
      </c>
      <c r="DS14">
        <f t="shared" si="16"/>
        <v>8.3350000000000044</v>
      </c>
      <c r="DT14">
        <f t="shared" si="16"/>
        <v>1.56</v>
      </c>
      <c r="DU14">
        <f t="shared" si="16"/>
        <v>7.3300000000000018</v>
      </c>
      <c r="DV14">
        <f t="shared" si="16"/>
        <v>9.8349999999999955</v>
      </c>
      <c r="DW14">
        <f t="shared" si="16"/>
        <v>8.0789999999999988</v>
      </c>
      <c r="DX14">
        <f t="shared" si="16"/>
        <v>12.190000000000014</v>
      </c>
      <c r="DY14">
        <f t="shared" si="16"/>
        <v>3.4799999999999995</v>
      </c>
      <c r="DZ14">
        <f t="shared" si="16"/>
        <v>8.8100000000000094</v>
      </c>
      <c r="EA14">
        <f t="shared" si="16"/>
        <v>3.66</v>
      </c>
      <c r="EB14">
        <f t="shared" si="16"/>
        <v>10.7</v>
      </c>
      <c r="EC14">
        <f t="shared" si="16"/>
        <v>1.7249999999999999</v>
      </c>
      <c r="ED14">
        <f t="shared" si="16"/>
        <v>10.734999999999985</v>
      </c>
      <c r="EE14">
        <f t="shared" si="16"/>
        <v>7.2750000000000039</v>
      </c>
      <c r="EF14">
        <f t="shared" si="16"/>
        <v>6.2920000000000051</v>
      </c>
      <c r="EG14">
        <f t="shared" si="16"/>
        <v>8.9750000000000032</v>
      </c>
      <c r="EH14">
        <f t="shared" si="16"/>
        <v>7.9100000000000037</v>
      </c>
      <c r="EI14">
        <f t="shared" si="16"/>
        <v>15.544999999999984</v>
      </c>
      <c r="EJ14">
        <f t="shared" si="16"/>
        <v>12.02999999999999</v>
      </c>
      <c r="EK14">
        <f t="shared" si="16"/>
        <v>14.774999999999981</v>
      </c>
      <c r="EL14">
        <f t="shared" si="16"/>
        <v>17.795000000000009</v>
      </c>
      <c r="EM14">
        <f t="shared" si="16"/>
        <v>15.684999999999988</v>
      </c>
      <c r="EN14">
        <f t="shared" si="16"/>
        <v>12.609999999999998</v>
      </c>
      <c r="EO14">
        <f t="shared" si="16"/>
        <v>3</v>
      </c>
      <c r="EP14">
        <f t="shared" si="16"/>
        <v>0</v>
      </c>
      <c r="EQ14">
        <f t="shared" si="16"/>
        <v>0</v>
      </c>
      <c r="ER14">
        <f t="shared" si="16"/>
        <v>0</v>
      </c>
      <c r="ES14">
        <f t="shared" si="16"/>
        <v>0</v>
      </c>
      <c r="ET14">
        <f t="shared" si="16"/>
        <v>0</v>
      </c>
      <c r="EU14">
        <f t="shared" si="16"/>
        <v>0</v>
      </c>
      <c r="EV14">
        <f t="shared" si="16"/>
        <v>0</v>
      </c>
      <c r="EW14">
        <f t="shared" si="16"/>
        <v>0</v>
      </c>
      <c r="EX14">
        <f t="shared" si="16"/>
        <v>0</v>
      </c>
      <c r="EY14">
        <f t="shared" si="16"/>
        <v>0</v>
      </c>
      <c r="EZ14">
        <f t="shared" si="16"/>
        <v>0</v>
      </c>
      <c r="FA14">
        <f t="shared" si="16"/>
        <v>0</v>
      </c>
    </row>
    <row r="15" spans="1:157" ht="15.75">
      <c r="A15" s="12">
        <v>10</v>
      </c>
      <c r="D15" s="11" t="str">
        <f>VLOOKUP(A15,IDtable,2)</f>
        <v>Distribution substations - Short rural</v>
      </c>
      <c r="E15" s="11"/>
      <c r="F15">
        <f t="shared" si="5"/>
        <v>37</v>
      </c>
      <c r="G15">
        <f t="shared" si="5"/>
        <v>0</v>
      </c>
      <c r="H15">
        <f t="shared" si="5"/>
        <v>0</v>
      </c>
      <c r="I15">
        <f t="shared" si="5"/>
        <v>0</v>
      </c>
      <c r="J15">
        <f t="shared" si="5"/>
        <v>0</v>
      </c>
      <c r="K15">
        <f t="shared" si="5"/>
        <v>0</v>
      </c>
      <c r="L15">
        <f t="shared" si="5"/>
        <v>0</v>
      </c>
      <c r="M15">
        <f t="shared" si="5"/>
        <v>0</v>
      </c>
      <c r="N15">
        <f t="shared" si="5"/>
        <v>0</v>
      </c>
      <c r="O15">
        <f t="shared" si="5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6"/>
        <v>0</v>
      </c>
      <c r="X15">
        <f t="shared" si="6"/>
        <v>0</v>
      </c>
      <c r="Y15">
        <f t="shared" si="6"/>
        <v>0</v>
      </c>
      <c r="Z15">
        <f t="shared" si="7"/>
        <v>0</v>
      </c>
      <c r="AA15">
        <f t="shared" si="7"/>
        <v>0</v>
      </c>
      <c r="AB15">
        <f t="shared" si="7"/>
        <v>0</v>
      </c>
      <c r="AC15">
        <f t="shared" si="7"/>
        <v>0</v>
      </c>
      <c r="AD15">
        <f t="shared" si="7"/>
        <v>0</v>
      </c>
      <c r="AE15">
        <f t="shared" si="7"/>
        <v>0</v>
      </c>
      <c r="AF15">
        <f t="shared" si="7"/>
        <v>0</v>
      </c>
      <c r="AG15">
        <f t="shared" si="7"/>
        <v>0</v>
      </c>
      <c r="AH15">
        <f t="shared" si="7"/>
        <v>0</v>
      </c>
      <c r="AI15">
        <f t="shared" si="7"/>
        <v>0</v>
      </c>
      <c r="AJ15">
        <f t="shared" si="8"/>
        <v>0</v>
      </c>
      <c r="AK15">
        <f t="shared" si="8"/>
        <v>0</v>
      </c>
      <c r="AL15">
        <f t="shared" si="8"/>
        <v>0</v>
      </c>
      <c r="AM15">
        <f t="shared" si="8"/>
        <v>0</v>
      </c>
      <c r="AN15">
        <f t="shared" si="8"/>
        <v>0</v>
      </c>
      <c r="AO15">
        <f t="shared" si="8"/>
        <v>0</v>
      </c>
      <c r="AP15">
        <f t="shared" si="8"/>
        <v>0</v>
      </c>
      <c r="AQ15">
        <f t="shared" si="8"/>
        <v>0</v>
      </c>
      <c r="AR15">
        <f t="shared" si="8"/>
        <v>0</v>
      </c>
      <c r="AS15">
        <f t="shared" si="8"/>
        <v>0</v>
      </c>
      <c r="AT15">
        <f t="shared" si="9"/>
        <v>0</v>
      </c>
      <c r="AU15">
        <f t="shared" si="9"/>
        <v>0</v>
      </c>
      <c r="AV15">
        <f t="shared" si="9"/>
        <v>0</v>
      </c>
      <c r="AW15">
        <f t="shared" si="9"/>
        <v>0</v>
      </c>
      <c r="AX15">
        <f t="shared" si="9"/>
        <v>0</v>
      </c>
      <c r="AY15">
        <f t="shared" si="9"/>
        <v>0</v>
      </c>
      <c r="AZ15">
        <f t="shared" si="9"/>
        <v>0</v>
      </c>
      <c r="BA15">
        <f t="shared" si="9"/>
        <v>0</v>
      </c>
      <c r="BB15">
        <f t="shared" si="9"/>
        <v>0</v>
      </c>
      <c r="BC15">
        <f t="shared" si="9"/>
        <v>0</v>
      </c>
      <c r="BD15">
        <f t="shared" si="10"/>
        <v>7.9269999999999516</v>
      </c>
      <c r="BE15">
        <f t="shared" si="10"/>
        <v>1.3130000000000002</v>
      </c>
      <c r="BF15">
        <f t="shared" si="10"/>
        <v>1.77</v>
      </c>
      <c r="BG15">
        <f t="shared" si="10"/>
        <v>1.8120000000000003</v>
      </c>
      <c r="BH15">
        <f t="shared" si="10"/>
        <v>3.089</v>
      </c>
      <c r="BI15">
        <f t="shared" si="10"/>
        <v>1.042</v>
      </c>
      <c r="BJ15">
        <f t="shared" si="10"/>
        <v>4.8059999999999992</v>
      </c>
      <c r="BK15">
        <f t="shared" si="10"/>
        <v>2.2749999999999995</v>
      </c>
      <c r="BL15">
        <f t="shared" si="10"/>
        <v>2.5579999999999998</v>
      </c>
      <c r="BM15">
        <f t="shared" si="10"/>
        <v>1.7490000000000001</v>
      </c>
      <c r="BN15">
        <f t="shared" si="11"/>
        <v>3.105999999999999</v>
      </c>
      <c r="BO15">
        <f t="shared" si="11"/>
        <v>3.4899999999999998</v>
      </c>
      <c r="BP15">
        <f t="shared" si="11"/>
        <v>4.8150000000000004</v>
      </c>
      <c r="BQ15">
        <f t="shared" si="11"/>
        <v>2.1470000000000002</v>
      </c>
      <c r="BR15">
        <f t="shared" si="11"/>
        <v>2.738</v>
      </c>
      <c r="BS15">
        <f t="shared" si="11"/>
        <v>6.0650000000000013</v>
      </c>
      <c r="BT15">
        <f t="shared" si="11"/>
        <v>3.2149999999999994</v>
      </c>
      <c r="BU15">
        <f t="shared" si="11"/>
        <v>1.133</v>
      </c>
      <c r="BV15">
        <f t="shared" si="11"/>
        <v>8.6399999999999952</v>
      </c>
      <c r="BW15">
        <f t="shared" si="11"/>
        <v>3.194</v>
      </c>
      <c r="BX15">
        <f t="shared" si="12"/>
        <v>6.4809999999999937</v>
      </c>
      <c r="BY15">
        <f t="shared" si="12"/>
        <v>4.5860000000000003</v>
      </c>
      <c r="BZ15">
        <f t="shared" si="12"/>
        <v>4.9849999999999994</v>
      </c>
      <c r="CA15">
        <f t="shared" si="12"/>
        <v>2.1850000000000001</v>
      </c>
      <c r="CB15">
        <f t="shared" si="12"/>
        <v>6.5559999999999992</v>
      </c>
      <c r="CC15">
        <f t="shared" si="12"/>
        <v>3.3589999999999991</v>
      </c>
      <c r="CD15">
        <f t="shared" si="12"/>
        <v>3.036</v>
      </c>
      <c r="CE15">
        <f t="shared" si="12"/>
        <v>4.7860000000000005</v>
      </c>
      <c r="CF15">
        <f t="shared" si="12"/>
        <v>4.702</v>
      </c>
      <c r="CG15">
        <f t="shared" si="12"/>
        <v>3.6749999999999998</v>
      </c>
      <c r="CH15">
        <f t="shared" si="13"/>
        <v>23.589000000000063</v>
      </c>
      <c r="CI15">
        <f t="shared" si="13"/>
        <v>3.1909999999999998</v>
      </c>
      <c r="CJ15">
        <f t="shared" si="13"/>
        <v>3.3919999999999999</v>
      </c>
      <c r="CK15">
        <f t="shared" si="13"/>
        <v>5.3650000000000002</v>
      </c>
      <c r="CL15">
        <f t="shared" si="13"/>
        <v>7.5189999999999984</v>
      </c>
      <c r="CM15">
        <f t="shared" si="13"/>
        <v>3.0659999999999994</v>
      </c>
      <c r="CN15">
        <f t="shared" si="13"/>
        <v>9.7909999999999933</v>
      </c>
      <c r="CO15">
        <f t="shared" si="13"/>
        <v>5.2679999999999989</v>
      </c>
      <c r="CP15">
        <f t="shared" si="13"/>
        <v>6.5530000000000008</v>
      </c>
      <c r="CQ15">
        <f t="shared" si="13"/>
        <v>5.8529999999999998</v>
      </c>
      <c r="CR15">
        <f t="shared" si="16"/>
        <v>8.4329999999999892</v>
      </c>
      <c r="CS15">
        <f t="shared" si="16"/>
        <v>7.2969999999999997</v>
      </c>
      <c r="CT15">
        <f t="shared" si="16"/>
        <v>10.474999999999989</v>
      </c>
      <c r="CU15">
        <f t="shared" si="16"/>
        <v>5.4799999999999986</v>
      </c>
      <c r="CV15">
        <f t="shared" si="16"/>
        <v>5.7799999999999985</v>
      </c>
      <c r="CW15">
        <f t="shared" si="16"/>
        <v>15.002999999999918</v>
      </c>
      <c r="CX15">
        <f t="shared" si="16"/>
        <v>9.8369999999999997</v>
      </c>
      <c r="CY15">
        <f t="shared" si="16"/>
        <v>4.6779999999999999</v>
      </c>
      <c r="CZ15">
        <f t="shared" si="16"/>
        <v>12.497999999999992</v>
      </c>
      <c r="DA15">
        <f t="shared" si="16"/>
        <v>4.9679999999999991</v>
      </c>
      <c r="DB15">
        <f t="shared" si="16"/>
        <v>11.219999999999999</v>
      </c>
      <c r="DC15">
        <f t="shared" si="16"/>
        <v>6.923</v>
      </c>
      <c r="DD15">
        <f t="shared" si="16"/>
        <v>8.0790000000000006</v>
      </c>
      <c r="DE15">
        <f t="shared" si="16"/>
        <v>4.9479999999999995</v>
      </c>
      <c r="DF15">
        <f t="shared" si="16"/>
        <v>14.384000000000009</v>
      </c>
      <c r="DG15">
        <f t="shared" si="16"/>
        <v>8.9659999999999993</v>
      </c>
      <c r="DH15">
        <f t="shared" si="16"/>
        <v>6.6180000000000003</v>
      </c>
      <c r="DI15">
        <f t="shared" si="16"/>
        <v>9.9049999999999976</v>
      </c>
      <c r="DJ15">
        <f t="shared" si="16"/>
        <v>7.5269999999999992</v>
      </c>
      <c r="DK15">
        <f t="shared" si="16"/>
        <v>6.9710000000000001</v>
      </c>
      <c r="DL15">
        <f t="shared" si="16"/>
        <v>35.012999999999927</v>
      </c>
      <c r="DM15">
        <f t="shared" si="16"/>
        <v>8.9860000000000007</v>
      </c>
      <c r="DN15">
        <f t="shared" si="16"/>
        <v>8.7189999999999976</v>
      </c>
      <c r="DO15">
        <f t="shared" si="16"/>
        <v>10.952999999999996</v>
      </c>
      <c r="DP15">
        <f t="shared" si="16"/>
        <v>8.666999999999998</v>
      </c>
      <c r="DQ15">
        <f t="shared" si="16"/>
        <v>6.7129999999999992</v>
      </c>
      <c r="DR15">
        <f t="shared" si="16"/>
        <v>27.845000000000056</v>
      </c>
      <c r="DS15">
        <f t="shared" si="16"/>
        <v>6.9899999999999984</v>
      </c>
      <c r="DT15">
        <f t="shared" si="16"/>
        <v>5.0149999999999997</v>
      </c>
      <c r="DU15">
        <f t="shared" si="16"/>
        <v>10.481999999999992</v>
      </c>
      <c r="DV15">
        <f t="shared" si="16"/>
        <v>18.840999999999905</v>
      </c>
      <c r="DW15">
        <f t="shared" si="16"/>
        <v>11.471999999999998</v>
      </c>
      <c r="DX15">
        <f t="shared" si="16"/>
        <v>26.030000000000086</v>
      </c>
      <c r="DY15">
        <f t="shared" si="16"/>
        <v>4.5150000000000006</v>
      </c>
      <c r="DZ15">
        <f t="shared" si="16"/>
        <v>11.559999999999999</v>
      </c>
      <c r="EA15">
        <f t="shared" si="16"/>
        <v>12.417999999999992</v>
      </c>
      <c r="EB15">
        <f t="shared" si="16"/>
        <v>13.068999999999985</v>
      </c>
      <c r="EC15">
        <f t="shared" si="16"/>
        <v>7.1279999999999983</v>
      </c>
      <c r="ED15">
        <f t="shared" si="16"/>
        <v>32.100000000000136</v>
      </c>
      <c r="EE15">
        <f t="shared" si="16"/>
        <v>10.345000000000002</v>
      </c>
      <c r="EF15">
        <f t="shared" si="16"/>
        <v>12.071999999999999</v>
      </c>
      <c r="EG15">
        <f t="shared" si="16"/>
        <v>20.839999999999971</v>
      </c>
      <c r="EH15">
        <f t="shared" si="16"/>
        <v>16.875000000000007</v>
      </c>
      <c r="EI15">
        <f t="shared" si="16"/>
        <v>8.8680000000000003</v>
      </c>
      <c r="EJ15">
        <f t="shared" si="16"/>
        <v>30.560000000000013</v>
      </c>
      <c r="EK15">
        <f t="shared" si="16"/>
        <v>15.075000000000001</v>
      </c>
      <c r="EL15">
        <f t="shared" si="16"/>
        <v>23.995000000000019</v>
      </c>
      <c r="EM15">
        <f t="shared" si="16"/>
        <v>28.334999999999983</v>
      </c>
      <c r="EN15">
        <f t="shared" si="16"/>
        <v>29.480000000000011</v>
      </c>
      <c r="EO15">
        <f t="shared" si="16"/>
        <v>37.25</v>
      </c>
      <c r="EP15">
        <f t="shared" si="16"/>
        <v>3.5</v>
      </c>
      <c r="EQ15">
        <f t="shared" si="16"/>
        <v>0</v>
      </c>
      <c r="ER15">
        <f t="shared" si="16"/>
        <v>0</v>
      </c>
      <c r="ES15">
        <f t="shared" si="16"/>
        <v>0</v>
      </c>
      <c r="ET15">
        <f t="shared" si="16"/>
        <v>0</v>
      </c>
      <c r="EU15">
        <f t="shared" si="16"/>
        <v>0</v>
      </c>
      <c r="EV15">
        <f t="shared" si="16"/>
        <v>0</v>
      </c>
      <c r="EW15">
        <f t="shared" si="16"/>
        <v>0</v>
      </c>
      <c r="EX15">
        <f t="shared" si="16"/>
        <v>0</v>
      </c>
      <c r="EY15">
        <f t="shared" si="16"/>
        <v>0</v>
      </c>
      <c r="EZ15">
        <f t="shared" si="16"/>
        <v>0</v>
      </c>
      <c r="FA15">
        <f t="shared" si="16"/>
        <v>0</v>
      </c>
    </row>
    <row r="16" spans="1:157" ht="15.75">
      <c r="A16" s="12">
        <v>11</v>
      </c>
      <c r="D16" s="11" t="str">
        <f>VLOOKUP(A16,IDtable,2)</f>
        <v>Distribution substations - Long rural</v>
      </c>
      <c r="E16" s="11"/>
      <c r="F16">
        <f t="shared" si="5"/>
        <v>37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6"/>
        <v>0</v>
      </c>
      <c r="Q16">
        <f t="shared" si="6"/>
        <v>0</v>
      </c>
      <c r="R16">
        <f t="shared" si="6"/>
        <v>0</v>
      </c>
      <c r="S16">
        <f t="shared" si="6"/>
        <v>0</v>
      </c>
      <c r="T16">
        <f t="shared" si="6"/>
        <v>0</v>
      </c>
      <c r="U16">
        <f t="shared" si="6"/>
        <v>0</v>
      </c>
      <c r="V16">
        <f t="shared" si="6"/>
        <v>0</v>
      </c>
      <c r="W16">
        <f t="shared" si="6"/>
        <v>0</v>
      </c>
      <c r="X16">
        <f t="shared" si="6"/>
        <v>0</v>
      </c>
      <c r="Y16">
        <f t="shared" si="6"/>
        <v>0</v>
      </c>
      <c r="Z16">
        <f t="shared" si="7"/>
        <v>0</v>
      </c>
      <c r="AA16">
        <f t="shared" si="7"/>
        <v>0</v>
      </c>
      <c r="AB16">
        <f t="shared" si="7"/>
        <v>0</v>
      </c>
      <c r="AC16">
        <f t="shared" si="7"/>
        <v>0</v>
      </c>
      <c r="AD16">
        <f t="shared" si="7"/>
        <v>0</v>
      </c>
      <c r="AE16">
        <f t="shared" si="7"/>
        <v>0</v>
      </c>
      <c r="AF16">
        <f t="shared" si="7"/>
        <v>0</v>
      </c>
      <c r="AG16">
        <f t="shared" si="7"/>
        <v>0</v>
      </c>
      <c r="AH16">
        <f t="shared" si="7"/>
        <v>0</v>
      </c>
      <c r="AI16">
        <f t="shared" si="7"/>
        <v>0</v>
      </c>
      <c r="AJ16">
        <f t="shared" si="8"/>
        <v>0</v>
      </c>
      <c r="AK16">
        <f t="shared" si="8"/>
        <v>0</v>
      </c>
      <c r="AL16">
        <f t="shared" si="8"/>
        <v>0</v>
      </c>
      <c r="AM16">
        <f t="shared" si="8"/>
        <v>0</v>
      </c>
      <c r="AN16">
        <f t="shared" si="8"/>
        <v>0</v>
      </c>
      <c r="AO16">
        <f t="shared" si="8"/>
        <v>0</v>
      </c>
      <c r="AP16">
        <f t="shared" si="8"/>
        <v>0</v>
      </c>
      <c r="AQ16">
        <f t="shared" si="8"/>
        <v>0</v>
      </c>
      <c r="AR16">
        <f t="shared" si="8"/>
        <v>0</v>
      </c>
      <c r="AS16">
        <f t="shared" si="8"/>
        <v>0</v>
      </c>
      <c r="AT16">
        <f t="shared" si="9"/>
        <v>0</v>
      </c>
      <c r="AU16">
        <f t="shared" si="9"/>
        <v>0</v>
      </c>
      <c r="AV16">
        <f t="shared" si="9"/>
        <v>0</v>
      </c>
      <c r="AW16">
        <f t="shared" si="9"/>
        <v>0</v>
      </c>
      <c r="AX16">
        <f t="shared" si="9"/>
        <v>0</v>
      </c>
      <c r="AY16">
        <f t="shared" si="9"/>
        <v>0</v>
      </c>
      <c r="AZ16">
        <f t="shared" si="9"/>
        <v>0</v>
      </c>
      <c r="BA16">
        <f t="shared" si="9"/>
        <v>0</v>
      </c>
      <c r="BB16">
        <f t="shared" si="9"/>
        <v>0</v>
      </c>
      <c r="BC16">
        <f t="shared" si="9"/>
        <v>0</v>
      </c>
      <c r="BD16">
        <f t="shared" si="10"/>
        <v>23.554000000000634</v>
      </c>
      <c r="BE16">
        <f t="shared" si="10"/>
        <v>1.1500000000000001</v>
      </c>
      <c r="BF16">
        <f t="shared" si="10"/>
        <v>2.1339999999999995</v>
      </c>
      <c r="BG16">
        <f t="shared" si="10"/>
        <v>2.6000000000000005</v>
      </c>
      <c r="BH16">
        <f t="shared" si="10"/>
        <v>2.4329999999999985</v>
      </c>
      <c r="BI16">
        <f t="shared" si="10"/>
        <v>0</v>
      </c>
      <c r="BJ16">
        <f t="shared" si="10"/>
        <v>5.9000000000000012</v>
      </c>
      <c r="BK16">
        <f t="shared" si="10"/>
        <v>0.86299999999999999</v>
      </c>
      <c r="BL16">
        <f t="shared" si="10"/>
        <v>1.95</v>
      </c>
      <c r="BM16">
        <f t="shared" si="10"/>
        <v>2.8230000000000008</v>
      </c>
      <c r="BN16">
        <f t="shared" si="11"/>
        <v>5.8299999999999974</v>
      </c>
      <c r="BO16">
        <f t="shared" si="11"/>
        <v>0.63</v>
      </c>
      <c r="BP16">
        <f t="shared" si="11"/>
        <v>5.1129999999999987</v>
      </c>
      <c r="BQ16">
        <f t="shared" si="11"/>
        <v>2.25</v>
      </c>
      <c r="BR16">
        <f t="shared" si="11"/>
        <v>2.3909999999999991</v>
      </c>
      <c r="BS16">
        <f t="shared" si="11"/>
        <v>6.4439999999999822</v>
      </c>
      <c r="BT16">
        <f t="shared" si="11"/>
        <v>2.3499999999999996</v>
      </c>
      <c r="BU16">
        <f t="shared" si="11"/>
        <v>0.61499999999999999</v>
      </c>
      <c r="BV16">
        <f t="shared" si="11"/>
        <v>8.0550000000000033</v>
      </c>
      <c r="BW16">
        <f t="shared" si="11"/>
        <v>1.9259999999999999</v>
      </c>
      <c r="BX16">
        <f t="shared" si="12"/>
        <v>4.3199999999999976</v>
      </c>
      <c r="BY16">
        <f t="shared" si="12"/>
        <v>3.2910000000000008</v>
      </c>
      <c r="BZ16">
        <f t="shared" si="12"/>
        <v>4.0999999999999988</v>
      </c>
      <c r="CA16">
        <f t="shared" si="12"/>
        <v>0.72599999999999998</v>
      </c>
      <c r="CB16">
        <f t="shared" si="12"/>
        <v>4.5499999999999989</v>
      </c>
      <c r="CC16">
        <f t="shared" si="12"/>
        <v>1.6649999999999998</v>
      </c>
      <c r="CD16">
        <f t="shared" si="12"/>
        <v>3.6899999999999991</v>
      </c>
      <c r="CE16">
        <f t="shared" si="12"/>
        <v>2.5000000000000004</v>
      </c>
      <c r="CF16">
        <f t="shared" si="12"/>
        <v>4.6909999999999989</v>
      </c>
      <c r="CG16">
        <f t="shared" si="12"/>
        <v>0.9</v>
      </c>
      <c r="CH16">
        <f t="shared" si="13"/>
        <v>80.230000000001766</v>
      </c>
      <c r="CI16">
        <f t="shared" si="13"/>
        <v>2.6</v>
      </c>
      <c r="CJ16">
        <f t="shared" si="13"/>
        <v>3.1459999999999995</v>
      </c>
      <c r="CK16">
        <f t="shared" si="13"/>
        <v>3.3520000000000016</v>
      </c>
      <c r="CL16">
        <f t="shared" si="13"/>
        <v>5.7519999999999998</v>
      </c>
      <c r="CM16">
        <f t="shared" si="13"/>
        <v>1.23</v>
      </c>
      <c r="CN16">
        <f t="shared" si="13"/>
        <v>9.1999999999999957</v>
      </c>
      <c r="CO16">
        <f t="shared" si="13"/>
        <v>3.3000000000000003</v>
      </c>
      <c r="CP16">
        <f t="shared" si="13"/>
        <v>4.0440000000000005</v>
      </c>
      <c r="CQ16">
        <f t="shared" si="13"/>
        <v>4.6000000000000014</v>
      </c>
      <c r="CR16">
        <f t="shared" si="16"/>
        <v>8.0359999999999978</v>
      </c>
      <c r="CS16">
        <f t="shared" si="16"/>
        <v>2.4609999999999999</v>
      </c>
      <c r="CT16">
        <f t="shared" si="16"/>
        <v>14.897000000000032</v>
      </c>
      <c r="CU16">
        <f t="shared" si="16"/>
        <v>3.6149999999999998</v>
      </c>
      <c r="CV16">
        <f t="shared" si="16"/>
        <v>5.9709999999999965</v>
      </c>
      <c r="CW16">
        <f t="shared" si="16"/>
        <v>15.692999999999849</v>
      </c>
      <c r="CX16">
        <f t="shared" si="16"/>
        <v>7.6750000000000025</v>
      </c>
      <c r="CY16">
        <f t="shared" si="16"/>
        <v>1.5900000000000003</v>
      </c>
      <c r="CZ16">
        <f t="shared" si="16"/>
        <v>14.865000000000013</v>
      </c>
      <c r="DA16">
        <f t="shared" si="16"/>
        <v>3.7759999999999998</v>
      </c>
      <c r="DB16">
        <f t="shared" si="16"/>
        <v>12.005000000000013</v>
      </c>
      <c r="DC16">
        <f t="shared" si="16"/>
        <v>10.423000000000002</v>
      </c>
      <c r="DD16">
        <f t="shared" si="16"/>
        <v>7.2320000000000029</v>
      </c>
      <c r="DE16">
        <f t="shared" si="16"/>
        <v>2.5</v>
      </c>
      <c r="DF16">
        <f t="shared" si="16"/>
        <v>18.523000000000071</v>
      </c>
      <c r="DG16">
        <f t="shared" si="16"/>
        <v>3.8969999999999998</v>
      </c>
      <c r="DH16">
        <f t="shared" si="16"/>
        <v>6.214999999999999</v>
      </c>
      <c r="DI16">
        <f t="shared" si="16"/>
        <v>6.708000000000002</v>
      </c>
      <c r="DJ16">
        <f t="shared" si="16"/>
        <v>11.260000000000005</v>
      </c>
      <c r="DK16">
        <f t="shared" si="16"/>
        <v>0.61499999999999999</v>
      </c>
      <c r="DL16">
        <f t="shared" si="16"/>
        <v>129.84500000002495</v>
      </c>
      <c r="DM16">
        <f t="shared" si="16"/>
        <v>6.3990000000000027</v>
      </c>
      <c r="DN16">
        <f t="shared" si="16"/>
        <v>7.0799999999999992</v>
      </c>
      <c r="DO16">
        <f t="shared" si="16"/>
        <v>7.2149999999999981</v>
      </c>
      <c r="DP16">
        <f t="shared" si="16"/>
        <v>6.2889999999999988</v>
      </c>
      <c r="DQ16">
        <f t="shared" si="16"/>
        <v>4.43</v>
      </c>
      <c r="DR16">
        <f t="shared" si="16"/>
        <v>31.512999999999654</v>
      </c>
      <c r="DS16">
        <f t="shared" si="16"/>
        <v>8.5669999999999966</v>
      </c>
      <c r="DT16">
        <f t="shared" si="16"/>
        <v>5.8999999999999986</v>
      </c>
      <c r="DU16">
        <f t="shared" si="16"/>
        <v>10.813999999999997</v>
      </c>
      <c r="DV16">
        <f t="shared" si="16"/>
        <v>23.22999999999999</v>
      </c>
      <c r="DW16">
        <f t="shared" si="16"/>
        <v>14.355000000000029</v>
      </c>
      <c r="DX16">
        <f t="shared" si="16"/>
        <v>26.116000000000078</v>
      </c>
      <c r="DY16">
        <f t="shared" si="16"/>
        <v>6.4599999999999991</v>
      </c>
      <c r="DZ16">
        <f t="shared" si="16"/>
        <v>7.9649999999999999</v>
      </c>
      <c r="EA16">
        <f t="shared" si="16"/>
        <v>29.199999999999658</v>
      </c>
      <c r="EB16">
        <f t="shared" si="16"/>
        <v>20.668000000000038</v>
      </c>
      <c r="EC16">
        <f t="shared" si="16"/>
        <v>4.5650000000000004</v>
      </c>
      <c r="ED16">
        <f t="shared" si="16"/>
        <v>54.789999999999111</v>
      </c>
      <c r="EE16">
        <f t="shared" si="16"/>
        <v>9.5150000000000006</v>
      </c>
      <c r="EF16">
        <f t="shared" si="16"/>
        <v>35.13800000000024</v>
      </c>
      <c r="EG16">
        <f t="shared" si="16"/>
        <v>17.711999999999982</v>
      </c>
      <c r="EH16">
        <f t="shared" si="16"/>
        <v>16.575000000000006</v>
      </c>
      <c r="EI16">
        <f t="shared" si="16"/>
        <v>9.6449999999999996</v>
      </c>
      <c r="EJ16">
        <f t="shared" si="16"/>
        <v>49.214999999999876</v>
      </c>
      <c r="EK16">
        <f t="shared" si="16"/>
        <v>29.256999999999941</v>
      </c>
      <c r="EL16">
        <f t="shared" si="16"/>
        <v>19.965000000000018</v>
      </c>
      <c r="EM16">
        <f t="shared" si="16"/>
        <v>51.360000000000248</v>
      </c>
      <c r="EN16">
        <f t="shared" si="16"/>
        <v>96.13000000000001</v>
      </c>
      <c r="EO16">
        <f t="shared" si="16"/>
        <v>41.91</v>
      </c>
      <c r="EP16">
        <f t="shared" si="16"/>
        <v>7.25</v>
      </c>
      <c r="EQ16">
        <f t="shared" si="16"/>
        <v>0</v>
      </c>
      <c r="ER16">
        <f t="shared" si="16"/>
        <v>0</v>
      </c>
      <c r="ES16">
        <f t="shared" si="16"/>
        <v>0</v>
      </c>
      <c r="ET16">
        <f t="shared" si="16"/>
        <v>0</v>
      </c>
      <c r="EU16">
        <f t="shared" si="16"/>
        <v>0</v>
      </c>
      <c r="EV16">
        <f t="shared" si="16"/>
        <v>0</v>
      </c>
      <c r="EW16">
        <f t="shared" si="16"/>
        <v>0</v>
      </c>
      <c r="EX16">
        <f t="shared" si="16"/>
        <v>0</v>
      </c>
      <c r="EY16">
        <f t="shared" si="16"/>
        <v>0</v>
      </c>
      <c r="EZ16">
        <f t="shared" si="16"/>
        <v>0</v>
      </c>
      <c r="FA16">
        <f t="shared" si="16"/>
        <v>0</v>
      </c>
    </row>
    <row r="17" spans="1:157" ht="15.75">
      <c r="A17" s="12">
        <v>12</v>
      </c>
      <c r="D17" s="11">
        <f>VLOOKUP(A17,IDtable,2)</f>
        <v>0</v>
      </c>
      <c r="E17" s="11"/>
      <c r="F17">
        <f t="shared" si="5"/>
        <v>0</v>
      </c>
      <c r="G17">
        <f t="shared" si="5"/>
        <v>0</v>
      </c>
      <c r="H17">
        <f t="shared" si="5"/>
        <v>0</v>
      </c>
      <c r="I17">
        <f t="shared" si="5"/>
        <v>0</v>
      </c>
      <c r="J17">
        <f t="shared" si="5"/>
        <v>0</v>
      </c>
      <c r="K17">
        <f t="shared" si="5"/>
        <v>0</v>
      </c>
      <c r="L17">
        <f t="shared" si="5"/>
        <v>0</v>
      </c>
      <c r="M17">
        <f t="shared" si="5"/>
        <v>0</v>
      </c>
      <c r="N17">
        <f t="shared" si="5"/>
        <v>0</v>
      </c>
      <c r="O17">
        <f t="shared" si="5"/>
        <v>0</v>
      </c>
      <c r="P17">
        <f t="shared" si="6"/>
        <v>0</v>
      </c>
      <c r="Q17">
        <f t="shared" si="6"/>
        <v>0</v>
      </c>
      <c r="R17">
        <f t="shared" si="6"/>
        <v>0</v>
      </c>
      <c r="S17">
        <f t="shared" si="6"/>
        <v>0</v>
      </c>
      <c r="T17">
        <f t="shared" si="6"/>
        <v>0</v>
      </c>
      <c r="U17">
        <f t="shared" si="6"/>
        <v>0</v>
      </c>
      <c r="V17">
        <f t="shared" si="6"/>
        <v>0</v>
      </c>
      <c r="W17">
        <f t="shared" si="6"/>
        <v>0</v>
      </c>
      <c r="X17">
        <f t="shared" si="6"/>
        <v>0</v>
      </c>
      <c r="Y17">
        <f t="shared" si="6"/>
        <v>0</v>
      </c>
      <c r="Z17">
        <f t="shared" si="7"/>
        <v>0</v>
      </c>
      <c r="AA17">
        <f t="shared" si="7"/>
        <v>0</v>
      </c>
      <c r="AB17">
        <f t="shared" si="7"/>
        <v>0</v>
      </c>
      <c r="AC17">
        <f t="shared" si="7"/>
        <v>0</v>
      </c>
      <c r="AD17">
        <f t="shared" si="7"/>
        <v>0</v>
      </c>
      <c r="AE17">
        <f t="shared" si="7"/>
        <v>0</v>
      </c>
      <c r="AF17">
        <f t="shared" si="7"/>
        <v>0</v>
      </c>
      <c r="AG17">
        <f t="shared" si="7"/>
        <v>0</v>
      </c>
      <c r="AH17">
        <f t="shared" si="7"/>
        <v>0</v>
      </c>
      <c r="AI17">
        <f t="shared" si="7"/>
        <v>0</v>
      </c>
      <c r="AJ17">
        <f t="shared" si="8"/>
        <v>0</v>
      </c>
      <c r="AK17">
        <f t="shared" si="8"/>
        <v>0</v>
      </c>
      <c r="AL17">
        <f t="shared" si="8"/>
        <v>0</v>
      </c>
      <c r="AM17">
        <f t="shared" si="8"/>
        <v>0</v>
      </c>
      <c r="AN17">
        <f t="shared" si="8"/>
        <v>0</v>
      </c>
      <c r="AO17">
        <f t="shared" si="8"/>
        <v>0</v>
      </c>
      <c r="AP17">
        <f t="shared" si="8"/>
        <v>0</v>
      </c>
      <c r="AQ17">
        <f t="shared" si="8"/>
        <v>0</v>
      </c>
      <c r="AR17">
        <f t="shared" si="8"/>
        <v>0</v>
      </c>
      <c r="AS17">
        <f t="shared" si="8"/>
        <v>0</v>
      </c>
      <c r="AT17">
        <f t="shared" si="9"/>
        <v>0</v>
      </c>
      <c r="AU17">
        <f t="shared" si="9"/>
        <v>0</v>
      </c>
      <c r="AV17">
        <f t="shared" si="9"/>
        <v>0</v>
      </c>
      <c r="AW17">
        <f t="shared" si="9"/>
        <v>0</v>
      </c>
      <c r="AX17">
        <f t="shared" si="9"/>
        <v>0</v>
      </c>
      <c r="AY17">
        <f t="shared" si="9"/>
        <v>0</v>
      </c>
      <c r="AZ17">
        <f t="shared" si="9"/>
        <v>0</v>
      </c>
      <c r="BA17">
        <f t="shared" si="9"/>
        <v>0</v>
      </c>
      <c r="BB17">
        <f t="shared" si="9"/>
        <v>0</v>
      </c>
      <c r="BC17">
        <f t="shared" si="9"/>
        <v>0</v>
      </c>
      <c r="BD17">
        <f t="shared" si="10"/>
        <v>0</v>
      </c>
      <c r="BE17">
        <f t="shared" si="10"/>
        <v>0</v>
      </c>
      <c r="BF17">
        <f t="shared" si="10"/>
        <v>0</v>
      </c>
      <c r="BG17">
        <f t="shared" si="10"/>
        <v>0</v>
      </c>
      <c r="BH17">
        <f t="shared" si="10"/>
        <v>0</v>
      </c>
      <c r="BI17">
        <f t="shared" si="10"/>
        <v>0</v>
      </c>
      <c r="BJ17">
        <f t="shared" si="10"/>
        <v>0</v>
      </c>
      <c r="BK17">
        <f t="shared" si="10"/>
        <v>0</v>
      </c>
      <c r="BL17">
        <f t="shared" si="10"/>
        <v>0</v>
      </c>
      <c r="BM17">
        <f t="shared" si="10"/>
        <v>0</v>
      </c>
      <c r="BN17">
        <f t="shared" si="11"/>
        <v>0</v>
      </c>
      <c r="BO17">
        <f t="shared" si="11"/>
        <v>0</v>
      </c>
      <c r="BP17">
        <f t="shared" si="11"/>
        <v>0</v>
      </c>
      <c r="BQ17">
        <f t="shared" si="11"/>
        <v>0</v>
      </c>
      <c r="BR17">
        <f t="shared" si="11"/>
        <v>0</v>
      </c>
      <c r="BS17">
        <f t="shared" si="11"/>
        <v>0</v>
      </c>
      <c r="BT17">
        <f t="shared" si="11"/>
        <v>0</v>
      </c>
      <c r="BU17">
        <f t="shared" si="11"/>
        <v>0</v>
      </c>
      <c r="BV17">
        <f t="shared" si="11"/>
        <v>0</v>
      </c>
      <c r="BW17">
        <f t="shared" si="11"/>
        <v>0</v>
      </c>
      <c r="BX17">
        <f t="shared" si="12"/>
        <v>0</v>
      </c>
      <c r="BY17">
        <f t="shared" si="12"/>
        <v>0</v>
      </c>
      <c r="BZ17">
        <f t="shared" si="12"/>
        <v>0</v>
      </c>
      <c r="CA17">
        <f t="shared" si="12"/>
        <v>0</v>
      </c>
      <c r="CB17">
        <f t="shared" si="12"/>
        <v>0</v>
      </c>
      <c r="CC17">
        <f t="shared" si="12"/>
        <v>0</v>
      </c>
      <c r="CD17">
        <f t="shared" si="12"/>
        <v>0</v>
      </c>
      <c r="CE17">
        <f t="shared" si="12"/>
        <v>0</v>
      </c>
      <c r="CF17">
        <f t="shared" si="12"/>
        <v>0</v>
      </c>
      <c r="CG17">
        <f t="shared" si="12"/>
        <v>0</v>
      </c>
      <c r="CH17">
        <f t="shared" si="13"/>
        <v>0</v>
      </c>
      <c r="CI17">
        <f t="shared" si="13"/>
        <v>0</v>
      </c>
      <c r="CJ17">
        <f t="shared" si="13"/>
        <v>0</v>
      </c>
      <c r="CK17">
        <f t="shared" si="13"/>
        <v>0</v>
      </c>
      <c r="CL17">
        <f t="shared" si="13"/>
        <v>0</v>
      </c>
      <c r="CM17">
        <f t="shared" si="13"/>
        <v>0</v>
      </c>
      <c r="CN17">
        <f t="shared" si="13"/>
        <v>0</v>
      </c>
      <c r="CO17">
        <f t="shared" si="13"/>
        <v>0</v>
      </c>
      <c r="CP17">
        <f t="shared" si="13"/>
        <v>0</v>
      </c>
      <c r="CQ17">
        <f t="shared" si="13"/>
        <v>0</v>
      </c>
      <c r="CR17">
        <f t="shared" si="16"/>
        <v>0</v>
      </c>
      <c r="CS17">
        <f t="shared" si="16"/>
        <v>0</v>
      </c>
      <c r="CT17">
        <f t="shared" si="16"/>
        <v>0</v>
      </c>
      <c r="CU17">
        <f t="shared" si="16"/>
        <v>0</v>
      </c>
      <c r="CV17">
        <f t="shared" si="16"/>
        <v>0</v>
      </c>
      <c r="CW17">
        <f t="shared" si="16"/>
        <v>0</v>
      </c>
      <c r="CX17">
        <f t="shared" si="16"/>
        <v>0</v>
      </c>
      <c r="CY17">
        <f t="shared" si="16"/>
        <v>0</v>
      </c>
      <c r="CZ17">
        <f t="shared" si="16"/>
        <v>0</v>
      </c>
      <c r="DA17">
        <f t="shared" si="16"/>
        <v>0</v>
      </c>
      <c r="DB17">
        <f t="shared" si="16"/>
        <v>0</v>
      </c>
      <c r="DC17">
        <f t="shared" si="16"/>
        <v>0</v>
      </c>
      <c r="DD17">
        <f t="shared" si="16"/>
        <v>0</v>
      </c>
      <c r="DE17">
        <f t="shared" si="16"/>
        <v>0</v>
      </c>
      <c r="DF17">
        <f t="shared" si="16"/>
        <v>0</v>
      </c>
      <c r="DG17">
        <f t="shared" si="16"/>
        <v>0</v>
      </c>
      <c r="DH17">
        <f t="shared" si="16"/>
        <v>0</v>
      </c>
      <c r="DI17">
        <f t="shared" si="16"/>
        <v>0</v>
      </c>
      <c r="DJ17">
        <f t="shared" si="16"/>
        <v>0</v>
      </c>
      <c r="DK17">
        <f t="shared" si="16"/>
        <v>0</v>
      </c>
      <c r="DL17">
        <f t="shared" si="16"/>
        <v>0</v>
      </c>
      <c r="DM17">
        <f t="shared" si="16"/>
        <v>0</v>
      </c>
      <c r="DN17">
        <f t="shared" si="16"/>
        <v>0</v>
      </c>
      <c r="DO17">
        <f t="shared" si="16"/>
        <v>0</v>
      </c>
      <c r="DP17">
        <f t="shared" si="16"/>
        <v>0</v>
      </c>
      <c r="DQ17">
        <f t="shared" si="16"/>
        <v>0</v>
      </c>
      <c r="DR17">
        <f t="shared" si="16"/>
        <v>0</v>
      </c>
      <c r="DS17">
        <f t="shared" si="16"/>
        <v>0</v>
      </c>
      <c r="DT17">
        <f t="shared" si="16"/>
        <v>0</v>
      </c>
      <c r="DU17">
        <f t="shared" si="16"/>
        <v>0</v>
      </c>
      <c r="DV17">
        <f t="shared" si="16"/>
        <v>0</v>
      </c>
      <c r="DW17">
        <f t="shared" si="16"/>
        <v>0</v>
      </c>
      <c r="DX17">
        <f t="shared" si="16"/>
        <v>0</v>
      </c>
      <c r="DY17">
        <f t="shared" si="16"/>
        <v>0</v>
      </c>
      <c r="DZ17">
        <f t="shared" si="16"/>
        <v>0</v>
      </c>
      <c r="EA17">
        <f t="shared" si="16"/>
        <v>0</v>
      </c>
      <c r="EB17">
        <f t="shared" si="16"/>
        <v>0</v>
      </c>
      <c r="EC17">
        <f t="shared" si="16"/>
        <v>0</v>
      </c>
      <c r="ED17">
        <f t="shared" si="16"/>
        <v>0</v>
      </c>
      <c r="EE17">
        <f t="shared" si="16"/>
        <v>0</v>
      </c>
      <c r="EF17">
        <f t="shared" si="16"/>
        <v>0</v>
      </c>
      <c r="EG17">
        <f t="shared" si="16"/>
        <v>0</v>
      </c>
      <c r="EH17">
        <f t="shared" si="16"/>
        <v>0</v>
      </c>
      <c r="EI17">
        <f t="shared" si="16"/>
        <v>0</v>
      </c>
      <c r="EJ17">
        <f t="shared" si="16"/>
        <v>0</v>
      </c>
      <c r="EK17">
        <f t="shared" si="16"/>
        <v>0</v>
      </c>
      <c r="EL17">
        <f t="shared" si="16"/>
        <v>0</v>
      </c>
      <c r="EM17">
        <f t="shared" si="16"/>
        <v>0</v>
      </c>
      <c r="EN17">
        <f t="shared" si="16"/>
        <v>0</v>
      </c>
      <c r="EO17">
        <f t="shared" si="16"/>
        <v>0</v>
      </c>
      <c r="EP17">
        <f t="shared" si="16"/>
        <v>0</v>
      </c>
      <c r="EQ17">
        <f t="shared" si="16"/>
        <v>0</v>
      </c>
      <c r="ER17">
        <f t="shared" si="16"/>
        <v>0</v>
      </c>
      <c r="ES17">
        <f t="shared" si="16"/>
        <v>0</v>
      </c>
      <c r="ET17">
        <f t="shared" si="16"/>
        <v>0</v>
      </c>
      <c r="EU17">
        <f t="shared" si="16"/>
        <v>0</v>
      </c>
      <c r="EV17">
        <f t="shared" si="16"/>
        <v>0</v>
      </c>
      <c r="EW17">
        <f t="shared" si="16"/>
        <v>0</v>
      </c>
      <c r="EX17">
        <f t="shared" si="16"/>
        <v>0</v>
      </c>
      <c r="EY17">
        <f t="shared" si="16"/>
        <v>0</v>
      </c>
      <c r="EZ17">
        <f t="shared" si="16"/>
        <v>0</v>
      </c>
      <c r="FA17">
        <f t="shared" si="16"/>
        <v>0</v>
      </c>
    </row>
    <row r="18" spans="1:157" s="5" customFormat="1" ht="16.5" thickBot="1">
      <c r="A18" s="13"/>
      <c r="B18" s="14"/>
      <c r="C18" s="14"/>
      <c r="D18" s="15" t="s">
        <v>2</v>
      </c>
      <c r="E18" s="15"/>
    </row>
    <row r="19" spans="1:157" ht="16.5" thickTop="1">
      <c r="A19" s="12"/>
      <c r="D19" s="11"/>
      <c r="E19" s="11"/>
    </row>
    <row r="20" spans="1:157" ht="15.75">
      <c r="A20" s="12"/>
      <c r="D20" s="11" t="s">
        <v>6</v>
      </c>
      <c r="E20" s="11"/>
    </row>
    <row r="21" spans="1:157">
      <c r="A21" s="10">
        <f>'Asset data'!A21</f>
        <v>0</v>
      </c>
      <c r="B21" s="10">
        <f>'Asset data'!B21</f>
        <v>0</v>
      </c>
      <c r="C21" s="10">
        <f>'Asset data'!C21</f>
        <v>0</v>
      </c>
      <c r="D21" s="10">
        <f>'Asset data'!E21</f>
        <v>0</v>
      </c>
      <c r="E21" s="16">
        <f>'Asset data'!I21</f>
        <v>0</v>
      </c>
      <c r="F21">
        <f>IF($A21&gt;0,'Utilisation profile'!CU21,0)</f>
        <v>0</v>
      </c>
      <c r="G21">
        <f>IF($A21&gt;0,IF(ISNA(MATCH(G$5,'Utilisation profile'!$F21:$CR21,0)),0,INDEX('Asset data'!$L21:$CX21,1,MATCH(G$5,'Utilisation profile'!$F21:$CR21,0))),0)</f>
        <v>0</v>
      </c>
      <c r="H21">
        <f>IF($A21&gt;0,IF(ISNA(MATCH(H$5,'Utilisation profile'!$F21:$CR21,0)),0,INDEX('Asset data'!$L21:$CX21,1,MATCH(H$5,'Utilisation profile'!$F21:$CR21,0))),0)</f>
        <v>0</v>
      </c>
      <c r="I21">
        <f>IF($A21&gt;0,IF(ISNA(MATCH(I$5,'Utilisation profile'!$F21:$CR21,0)),0,INDEX('Asset data'!$L21:$CX21,1,MATCH(I$5,'Utilisation profile'!$F21:$CR21,0))),0)</f>
        <v>0</v>
      </c>
      <c r="J21">
        <f>IF($A21&gt;0,IF(ISNA(MATCH(J$5,'Utilisation profile'!$F21:$CR21,0)),0,INDEX('Asset data'!$L21:$CX21,1,MATCH(J$5,'Utilisation profile'!$F21:$CR21,0))),0)</f>
        <v>0</v>
      </c>
      <c r="K21">
        <f>IF($A21&gt;0,IF(ISNA(MATCH(K$5,'Utilisation profile'!$F21:$CR21,0)),0,INDEX('Asset data'!$L21:$CX21,1,MATCH(K$5,'Utilisation profile'!$F21:$CR21,0))),0)</f>
        <v>0</v>
      </c>
      <c r="L21">
        <f>IF($A21&gt;0,IF(ISNA(MATCH(L$5,'Utilisation profile'!$F21:$CR21,0)),0,INDEX('Asset data'!$L21:$CX21,1,MATCH(L$5,'Utilisation profile'!$F21:$CR21,0))),0)</f>
        <v>0</v>
      </c>
      <c r="M21">
        <f>IF($A21&gt;0,IF(ISNA(MATCH(M$5,'Utilisation profile'!$F21:$CR21,0)),0,INDEX('Asset data'!$L21:$CX21,1,MATCH(M$5,'Utilisation profile'!$F21:$CR21,0))),0)</f>
        <v>0</v>
      </c>
      <c r="N21">
        <f>IF($A21&gt;0,IF(ISNA(MATCH(N$5,'Utilisation profile'!$F21:$CR21,0)),0,INDEX('Asset data'!$L21:$CX21,1,MATCH(N$5,'Utilisation profile'!$F21:$CR21,0))),0)</f>
        <v>0</v>
      </c>
      <c r="O21">
        <f>IF($A21&gt;0,IF(ISNA(MATCH(O$5,'Utilisation profile'!$F21:$CR21,0)),0,INDEX('Asset data'!$L21:$CX21,1,MATCH(O$5,'Utilisation profile'!$F21:$CR21,0))),0)</f>
        <v>0</v>
      </c>
      <c r="P21">
        <f>IF($A21&gt;0,IF(ISNA(MATCH(P$5,'Utilisation profile'!$F21:$CR21,0)),0,INDEX('Asset data'!$L21:$CX21,1,MATCH(P$5,'Utilisation profile'!$F21:$CR21,0))),0)</f>
        <v>0</v>
      </c>
      <c r="Q21">
        <f>IF($A21&gt;0,IF(ISNA(MATCH(Q$5,'Utilisation profile'!$F21:$CR21,0)),0,INDEX('Asset data'!$L21:$CX21,1,MATCH(Q$5,'Utilisation profile'!$F21:$CR21,0))),0)</f>
        <v>0</v>
      </c>
      <c r="R21">
        <f>IF($A21&gt;0,IF(ISNA(MATCH(R$5,'Utilisation profile'!$F21:$CR21,0)),0,INDEX('Asset data'!$L21:$CX21,1,MATCH(R$5,'Utilisation profile'!$F21:$CR21,0))),0)</f>
        <v>0</v>
      </c>
      <c r="S21">
        <f>IF($A21&gt;0,IF(ISNA(MATCH(S$5,'Utilisation profile'!$F21:$CR21,0)),0,INDEX('Asset data'!$L21:$CX21,1,MATCH(S$5,'Utilisation profile'!$F21:$CR21,0))),0)</f>
        <v>0</v>
      </c>
      <c r="T21">
        <f>IF($A21&gt;0,IF(ISNA(MATCH(T$5,'Utilisation profile'!$F21:$CR21,0)),0,INDEX('Asset data'!$L21:$CX21,1,MATCH(T$5,'Utilisation profile'!$F21:$CR21,0))),0)</f>
        <v>0</v>
      </c>
      <c r="U21">
        <f>IF($A21&gt;0,IF(ISNA(MATCH(U$5,'Utilisation profile'!$F21:$CR21,0)),0,INDEX('Asset data'!$L21:$CX21,1,MATCH(U$5,'Utilisation profile'!$F21:$CR21,0))),0)</f>
        <v>0</v>
      </c>
      <c r="V21">
        <f>IF($A21&gt;0,IF(ISNA(MATCH(V$5,'Utilisation profile'!$F21:$CR21,0)),0,INDEX('Asset data'!$L21:$CX21,1,MATCH(V$5,'Utilisation profile'!$F21:$CR21,0))),0)</f>
        <v>0</v>
      </c>
      <c r="W21">
        <f>IF($A21&gt;0,IF(ISNA(MATCH(W$5,'Utilisation profile'!$F21:$CR21,0)),0,INDEX('Asset data'!$L21:$CX21,1,MATCH(W$5,'Utilisation profile'!$F21:$CR21,0))),0)</f>
        <v>0</v>
      </c>
      <c r="X21">
        <f>IF($A21&gt;0,IF(ISNA(MATCH(X$5,'Utilisation profile'!$F21:$CR21,0)),0,INDEX('Asset data'!$L21:$CX21,1,MATCH(X$5,'Utilisation profile'!$F21:$CR21,0))),0)</f>
        <v>0</v>
      </c>
      <c r="Y21">
        <f>IF($A21&gt;0,IF(ISNA(MATCH(Y$5,'Utilisation profile'!$F21:$CR21,0)),0,INDEX('Asset data'!$L21:$CX21,1,MATCH(Y$5,'Utilisation profile'!$F21:$CR21,0))),0)</f>
        <v>0</v>
      </c>
      <c r="Z21">
        <f>IF($A21&gt;0,IF(ISNA(MATCH(Z$5,'Utilisation profile'!$F21:$CR21,0)),0,INDEX('Asset data'!$L21:$CX21,1,MATCH(Z$5,'Utilisation profile'!$F21:$CR21,0))),0)</f>
        <v>0</v>
      </c>
      <c r="AA21">
        <f>IF($A21&gt;0,IF(ISNA(MATCH(AA$5,'Utilisation profile'!$F21:$CR21,0)),0,INDEX('Asset data'!$L21:$CX21,1,MATCH(AA$5,'Utilisation profile'!$F21:$CR21,0))),0)</f>
        <v>0</v>
      </c>
      <c r="AB21">
        <f>IF($A21&gt;0,IF(ISNA(MATCH(AB$5,'Utilisation profile'!$F21:$CR21,0)),0,INDEX('Asset data'!$L21:$CX21,1,MATCH(AB$5,'Utilisation profile'!$F21:$CR21,0))),0)</f>
        <v>0</v>
      </c>
      <c r="AC21">
        <f>IF($A21&gt;0,IF(ISNA(MATCH(AC$5,'Utilisation profile'!$F21:$CR21,0)),0,INDEX('Asset data'!$L21:$CX21,1,MATCH(AC$5,'Utilisation profile'!$F21:$CR21,0))),0)</f>
        <v>0</v>
      </c>
      <c r="AD21">
        <f>IF($A21&gt;0,IF(ISNA(MATCH(AD$5,'Utilisation profile'!$F21:$CR21,0)),0,INDEX('Asset data'!$L21:$CX21,1,MATCH(AD$5,'Utilisation profile'!$F21:$CR21,0))),0)</f>
        <v>0</v>
      </c>
      <c r="AE21">
        <f>IF($A21&gt;0,IF(ISNA(MATCH(AE$5,'Utilisation profile'!$F21:$CR21,0)),0,INDEX('Asset data'!$L21:$CX21,1,MATCH(AE$5,'Utilisation profile'!$F21:$CR21,0))),0)</f>
        <v>0</v>
      </c>
      <c r="AF21">
        <f>IF($A21&gt;0,IF(ISNA(MATCH(AF$5,'Utilisation profile'!$F21:$CR21,0)),0,INDEX('Asset data'!$L21:$CX21,1,MATCH(AF$5,'Utilisation profile'!$F21:$CR21,0))),0)</f>
        <v>0</v>
      </c>
      <c r="AG21">
        <f>IF($A21&gt;0,IF(ISNA(MATCH(AG$5,'Utilisation profile'!$F21:$CR21,0)),0,INDEX('Asset data'!$L21:$CX21,1,MATCH(AG$5,'Utilisation profile'!$F21:$CR21,0))),0)</f>
        <v>0</v>
      </c>
      <c r="AH21">
        <f>IF($A21&gt;0,IF(ISNA(MATCH(AH$5,'Utilisation profile'!$F21:$CR21,0)),0,INDEX('Asset data'!$L21:$CX21,1,MATCH(AH$5,'Utilisation profile'!$F21:$CR21,0))),0)</f>
        <v>0</v>
      </c>
      <c r="AI21">
        <f>IF($A21&gt;0,IF(ISNA(MATCH(AI$5,'Utilisation profile'!$F21:$CR21,0)),0,INDEX('Asset data'!$L21:$CX21,1,MATCH(AI$5,'Utilisation profile'!$F21:$CR21,0))),0)</f>
        <v>0</v>
      </c>
      <c r="AJ21">
        <f>IF($A21&gt;0,IF(ISNA(MATCH(AJ$5,'Utilisation profile'!$F21:$CR21,0)),0,INDEX('Asset data'!$L21:$CX21,1,MATCH(AJ$5,'Utilisation profile'!$F21:$CR21,0))),0)</f>
        <v>0</v>
      </c>
      <c r="AK21">
        <f>IF($A21&gt;0,IF(ISNA(MATCH(AK$5,'Utilisation profile'!$F21:$CR21,0)),0,INDEX('Asset data'!$L21:$CX21,1,MATCH(AK$5,'Utilisation profile'!$F21:$CR21,0))),0)</f>
        <v>0</v>
      </c>
      <c r="AL21">
        <f>IF($A21&gt;0,IF(ISNA(MATCH(AL$5,'Utilisation profile'!$F21:$CR21,0)),0,INDEX('Asset data'!$L21:$CX21,1,MATCH(AL$5,'Utilisation profile'!$F21:$CR21,0))),0)</f>
        <v>0</v>
      </c>
      <c r="AM21">
        <f>IF($A21&gt;0,IF(ISNA(MATCH(AM$5,'Utilisation profile'!$F21:$CR21,0)),0,INDEX('Asset data'!$L21:$CX21,1,MATCH(AM$5,'Utilisation profile'!$F21:$CR21,0))),0)</f>
        <v>0</v>
      </c>
      <c r="AN21">
        <f>IF($A21&gt;0,IF(ISNA(MATCH(AN$5,'Utilisation profile'!$F21:$CR21,0)),0,INDEX('Asset data'!$L21:$CX21,1,MATCH(AN$5,'Utilisation profile'!$F21:$CR21,0))),0)</f>
        <v>0</v>
      </c>
      <c r="AO21">
        <f>IF($A21&gt;0,IF(ISNA(MATCH(AO$5,'Utilisation profile'!$F21:$CR21,0)),0,INDEX('Asset data'!$L21:$CX21,1,MATCH(AO$5,'Utilisation profile'!$F21:$CR21,0))),0)</f>
        <v>0</v>
      </c>
      <c r="AP21">
        <f>IF($A21&gt;0,IF(ISNA(MATCH(AP$5,'Utilisation profile'!$F21:$CR21,0)),0,INDEX('Asset data'!$L21:$CX21,1,MATCH(AP$5,'Utilisation profile'!$F21:$CR21,0))),0)</f>
        <v>0</v>
      </c>
      <c r="AQ21">
        <f>IF($A21&gt;0,IF(ISNA(MATCH(AQ$5,'Utilisation profile'!$F21:$CR21,0)),0,INDEX('Asset data'!$L21:$CX21,1,MATCH(AQ$5,'Utilisation profile'!$F21:$CR21,0))),0)</f>
        <v>0</v>
      </c>
      <c r="AR21">
        <f>IF($A21&gt;0,IF(ISNA(MATCH(AR$5,'Utilisation profile'!$F21:$CR21,0)),0,INDEX('Asset data'!$L21:$CX21,1,MATCH(AR$5,'Utilisation profile'!$F21:$CR21,0))),0)</f>
        <v>0</v>
      </c>
      <c r="AS21">
        <f>IF($A21&gt;0,IF(ISNA(MATCH(AS$5,'Utilisation profile'!$F21:$CR21,0)),0,INDEX('Asset data'!$L21:$CX21,1,MATCH(AS$5,'Utilisation profile'!$F21:$CR21,0))),0)</f>
        <v>0</v>
      </c>
      <c r="AT21">
        <f>IF($A21&gt;0,IF(ISNA(MATCH(AT$5,'Utilisation profile'!$F21:$CR21,0)),0,INDEX('Asset data'!$L21:$CX21,1,MATCH(AT$5,'Utilisation profile'!$F21:$CR21,0))),0)</f>
        <v>0</v>
      </c>
      <c r="AU21">
        <f>IF($A21&gt;0,IF(ISNA(MATCH(AU$5,'Utilisation profile'!$F21:$CR21,0)),0,INDEX('Asset data'!$L21:$CX21,1,MATCH(AU$5,'Utilisation profile'!$F21:$CR21,0))),0)</f>
        <v>0</v>
      </c>
      <c r="AV21">
        <f>IF($A21&gt;0,IF(ISNA(MATCH(AV$5,'Utilisation profile'!$F21:$CR21,0)),0,INDEX('Asset data'!$L21:$CX21,1,MATCH(AV$5,'Utilisation profile'!$F21:$CR21,0))),0)</f>
        <v>0</v>
      </c>
      <c r="AW21">
        <f>IF($A21&gt;0,IF(ISNA(MATCH(AW$5,'Utilisation profile'!$F21:$CR21,0)),0,INDEX('Asset data'!$L21:$CX21,1,MATCH(AW$5,'Utilisation profile'!$F21:$CR21,0))),0)</f>
        <v>0</v>
      </c>
      <c r="AX21">
        <f>IF($A21&gt;0,IF(ISNA(MATCH(AX$5,'Utilisation profile'!$F21:$CR21,0)),0,INDEX('Asset data'!$L21:$CX21,1,MATCH(AX$5,'Utilisation profile'!$F21:$CR21,0))),0)</f>
        <v>0</v>
      </c>
      <c r="AY21">
        <f>IF($A21&gt;0,IF(ISNA(MATCH(AY$5,'Utilisation profile'!$F21:$CR21,0)),0,INDEX('Asset data'!$L21:$CX21,1,MATCH(AY$5,'Utilisation profile'!$F21:$CR21,0))),0)</f>
        <v>0</v>
      </c>
      <c r="AZ21">
        <f>IF($A21&gt;0,IF(ISNA(MATCH(AZ$5,'Utilisation profile'!$F21:$CR21,0)),0,INDEX('Asset data'!$L21:$CX21,1,MATCH(AZ$5,'Utilisation profile'!$F21:$CR21,0))),0)</f>
        <v>0</v>
      </c>
      <c r="BA21">
        <f>IF($A21&gt;0,IF(ISNA(MATCH(BA$5,'Utilisation profile'!$F21:$CR21,0)),0,INDEX('Asset data'!$L21:$CX21,1,MATCH(BA$5,'Utilisation profile'!$F21:$CR21,0))),0)</f>
        <v>0</v>
      </c>
      <c r="BB21">
        <f>IF($A21&gt;0,IF(ISNA(MATCH(BB$5,'Utilisation profile'!$F21:$CR21,0)),0,INDEX('Asset data'!$L21:$CX21,1,MATCH(BB$5,'Utilisation profile'!$F21:$CR21,0))),0)</f>
        <v>0</v>
      </c>
      <c r="BC21">
        <f>IF($A21&gt;0,IF(ISNA(MATCH(BC$5,'Utilisation profile'!$F21:$CR21,0)),0,INDEX('Asset data'!$L21:$CX21,1,MATCH(BC$5,'Utilisation profile'!$F21:$CR21,0))),0)</f>
        <v>0</v>
      </c>
      <c r="BD21">
        <f>IF($A21&gt;0,IF(ISNA(MATCH(BD$5,'Utilisation profile'!$F21:$CR21,0)),0,INDEX('Asset data'!$L21:$CX21,1,MATCH(BD$5,'Utilisation profile'!$F21:$CR21,0))),0)</f>
        <v>0</v>
      </c>
      <c r="BE21">
        <f>IF($A21&gt;0,IF(ISNA(MATCH(BE$5,'Utilisation profile'!$F21:$CR21,0)),0,INDEX('Asset data'!$L21:$CX21,1,MATCH(BE$5,'Utilisation profile'!$F21:$CR21,0))),0)</f>
        <v>0</v>
      </c>
      <c r="BF21">
        <f>IF($A21&gt;0,IF(ISNA(MATCH(BF$5,'Utilisation profile'!$F21:$CR21,0)),0,INDEX('Asset data'!$L21:$CX21,1,MATCH(BF$5,'Utilisation profile'!$F21:$CR21,0))),0)</f>
        <v>0</v>
      </c>
      <c r="BG21">
        <f>IF($A21&gt;0,IF(ISNA(MATCH(BG$5,'Utilisation profile'!$F21:$CR21,0)),0,INDEX('Asset data'!$L21:$CX21,1,MATCH(BG$5,'Utilisation profile'!$F21:$CR21,0))),0)</f>
        <v>0</v>
      </c>
      <c r="BH21">
        <f>IF($A21&gt;0,IF(ISNA(MATCH(BH$5,'Utilisation profile'!$F21:$CR21,0)),0,INDEX('Asset data'!$L21:$CX21,1,MATCH(BH$5,'Utilisation profile'!$F21:$CR21,0))),0)</f>
        <v>0</v>
      </c>
      <c r="BI21">
        <f>IF($A21&gt;0,IF(ISNA(MATCH(BI$5,'Utilisation profile'!$F21:$CR21,0)),0,INDEX('Asset data'!$L21:$CX21,1,MATCH(BI$5,'Utilisation profile'!$F21:$CR21,0))),0)</f>
        <v>0</v>
      </c>
      <c r="BJ21">
        <f>IF($A21&gt;0,IF(ISNA(MATCH(BJ$5,'Utilisation profile'!$F21:$CR21,0)),0,INDEX('Asset data'!$L21:$CX21,1,MATCH(BJ$5,'Utilisation profile'!$F21:$CR21,0))),0)</f>
        <v>0</v>
      </c>
      <c r="BK21">
        <f>IF($A21&gt;0,IF(ISNA(MATCH(BK$5,'Utilisation profile'!$F21:$CR21,0)),0,INDEX('Asset data'!$L21:$CX21,1,MATCH(BK$5,'Utilisation profile'!$F21:$CR21,0))),0)</f>
        <v>0</v>
      </c>
      <c r="BL21">
        <f>IF($A21&gt;0,IF(ISNA(MATCH(BL$5,'Utilisation profile'!$F21:$CR21,0)),0,INDEX('Asset data'!$L21:$CX21,1,MATCH(BL$5,'Utilisation profile'!$F21:$CR21,0))),0)</f>
        <v>0</v>
      </c>
      <c r="BM21">
        <f>IF($A21&gt;0,IF(ISNA(MATCH(BM$5,'Utilisation profile'!$F21:$CR21,0)),0,INDEX('Asset data'!$L21:$CX21,1,MATCH(BM$5,'Utilisation profile'!$F21:$CR21,0))),0)</f>
        <v>0</v>
      </c>
      <c r="BN21">
        <f>IF($A21&gt;0,IF(ISNA(MATCH(BN$5,'Utilisation profile'!$F21:$CR21,0)),0,INDEX('Asset data'!$L21:$CX21,1,MATCH(BN$5,'Utilisation profile'!$F21:$CR21,0))),0)</f>
        <v>0</v>
      </c>
      <c r="BO21">
        <f>IF($A21&gt;0,IF(ISNA(MATCH(BO$5,'Utilisation profile'!$F21:$CR21,0)),0,INDEX('Asset data'!$L21:$CX21,1,MATCH(BO$5,'Utilisation profile'!$F21:$CR21,0))),0)</f>
        <v>0</v>
      </c>
      <c r="BP21">
        <f>IF($A21&gt;0,IF(ISNA(MATCH(BP$5,'Utilisation profile'!$F21:$CR21,0)),0,INDEX('Asset data'!$L21:$CX21,1,MATCH(BP$5,'Utilisation profile'!$F21:$CR21,0))),0)</f>
        <v>0</v>
      </c>
      <c r="BQ21">
        <f>IF($A21&gt;0,IF(ISNA(MATCH(BQ$5,'Utilisation profile'!$F21:$CR21,0)),0,INDEX('Asset data'!$L21:$CX21,1,MATCH(BQ$5,'Utilisation profile'!$F21:$CR21,0))),0)</f>
        <v>0</v>
      </c>
      <c r="BR21">
        <f>IF($A21&gt;0,IF(ISNA(MATCH(BR$5,'Utilisation profile'!$F21:$CR21,0)),0,INDEX('Asset data'!$L21:$CX21,1,MATCH(BR$5,'Utilisation profile'!$F21:$CR21,0))),0)</f>
        <v>0</v>
      </c>
      <c r="BS21">
        <f>IF($A21&gt;0,IF(ISNA(MATCH(BS$5,'Utilisation profile'!$F21:$CR21,0)),0,INDEX('Asset data'!$L21:$CX21,1,MATCH(BS$5,'Utilisation profile'!$F21:$CR21,0))),0)</f>
        <v>0</v>
      </c>
      <c r="BT21">
        <f>IF($A21&gt;0,IF(ISNA(MATCH(BT$5,'Utilisation profile'!$F21:$CR21,0)),0,INDEX('Asset data'!$L21:$CX21,1,MATCH(BT$5,'Utilisation profile'!$F21:$CR21,0))),0)</f>
        <v>0</v>
      </c>
      <c r="BU21">
        <f>IF($A21&gt;0,IF(ISNA(MATCH(BU$5,'Utilisation profile'!$F21:$CR21,0)),0,INDEX('Asset data'!$L21:$CX21,1,MATCH(BU$5,'Utilisation profile'!$F21:$CR21,0))),0)</f>
        <v>0</v>
      </c>
      <c r="BV21">
        <f>IF($A21&gt;0,IF(ISNA(MATCH(BV$5,'Utilisation profile'!$F21:$CR21,0)),0,INDEX('Asset data'!$L21:$CX21,1,MATCH(BV$5,'Utilisation profile'!$F21:$CR21,0))),0)</f>
        <v>0</v>
      </c>
      <c r="BW21">
        <f>IF($A21&gt;0,IF(ISNA(MATCH(BW$5,'Utilisation profile'!$F21:$CR21,0)),0,INDEX('Asset data'!$L21:$CX21,1,MATCH(BW$5,'Utilisation profile'!$F21:$CR21,0))),0)</f>
        <v>0</v>
      </c>
      <c r="BX21">
        <f>IF($A21&gt;0,IF(ISNA(MATCH(BX$5,'Utilisation profile'!$F21:$CR21,0)),0,INDEX('Asset data'!$L21:$CX21,1,MATCH(BX$5,'Utilisation profile'!$F21:$CR21,0))),0)</f>
        <v>0</v>
      </c>
      <c r="BY21">
        <f>IF($A21&gt;0,IF(ISNA(MATCH(BY$5,'Utilisation profile'!$F21:$CR21,0)),0,INDEX('Asset data'!$L21:$CX21,1,MATCH(BY$5,'Utilisation profile'!$F21:$CR21,0))),0)</f>
        <v>0</v>
      </c>
      <c r="BZ21">
        <f>IF($A21&gt;0,IF(ISNA(MATCH(BZ$5,'Utilisation profile'!$F21:$CR21,0)),0,INDEX('Asset data'!$L21:$CX21,1,MATCH(BZ$5,'Utilisation profile'!$F21:$CR21,0))),0)</f>
        <v>0</v>
      </c>
      <c r="CA21">
        <f>IF($A21&gt;0,IF(ISNA(MATCH(CA$5,'Utilisation profile'!$F21:$CR21,0)),0,INDEX('Asset data'!$L21:$CX21,1,MATCH(CA$5,'Utilisation profile'!$F21:$CR21,0))),0)</f>
        <v>0</v>
      </c>
      <c r="CB21">
        <f>IF($A21&gt;0,IF(ISNA(MATCH(CB$5,'Utilisation profile'!$F21:$CR21,0)),0,INDEX('Asset data'!$L21:$CX21,1,MATCH(CB$5,'Utilisation profile'!$F21:$CR21,0))),0)</f>
        <v>0</v>
      </c>
      <c r="CC21">
        <f>IF($A21&gt;0,IF(ISNA(MATCH(CC$5,'Utilisation profile'!$F21:$CR21,0)),0,INDEX('Asset data'!$L21:$CX21,1,MATCH(CC$5,'Utilisation profile'!$F21:$CR21,0))),0)</f>
        <v>0</v>
      </c>
      <c r="CD21">
        <f>IF($A21&gt;0,IF(ISNA(MATCH(CD$5,'Utilisation profile'!$F21:$CR21,0)),0,INDEX('Asset data'!$L21:$CX21,1,MATCH(CD$5,'Utilisation profile'!$F21:$CR21,0))),0)</f>
        <v>0</v>
      </c>
      <c r="CE21">
        <f>IF($A21&gt;0,IF(ISNA(MATCH(CE$5,'Utilisation profile'!$F21:$CR21,0)),0,INDEX('Asset data'!$L21:$CX21,1,MATCH(CE$5,'Utilisation profile'!$F21:$CR21,0))),0)</f>
        <v>0</v>
      </c>
      <c r="CF21">
        <f>IF($A21&gt;0,IF(ISNA(MATCH(CF$5,'Utilisation profile'!$F21:$CR21,0)),0,INDEX('Asset data'!$L21:$CX21,1,MATCH(CF$5,'Utilisation profile'!$F21:$CR21,0))),0)</f>
        <v>0</v>
      </c>
      <c r="CG21">
        <f>IF($A21&gt;0,IF(ISNA(MATCH(CG$5,'Utilisation profile'!$F21:$CR21,0)),0,INDEX('Asset data'!$L21:$CX21,1,MATCH(CG$5,'Utilisation profile'!$F21:$CR21,0))),0)</f>
        <v>0</v>
      </c>
      <c r="CH21">
        <f>IF($A21&gt;0,IF(ISNA(MATCH(CH$5,'Utilisation profile'!$F21:$CR21,0)),0,INDEX('Asset data'!$L21:$CX21,1,MATCH(CH$5,'Utilisation profile'!$F21:$CR21,0))),0)</f>
        <v>0</v>
      </c>
      <c r="CI21">
        <f>IF($A21&gt;0,IF(ISNA(MATCH(CI$5,'Utilisation profile'!$F21:$CR21,0)),0,INDEX('Asset data'!$L21:$CX21,1,MATCH(CI$5,'Utilisation profile'!$F21:$CR21,0))),0)</f>
        <v>0</v>
      </c>
      <c r="CJ21">
        <f>IF($A21&gt;0,IF(ISNA(MATCH(CJ$5,'Utilisation profile'!$F21:$CR21,0)),0,INDEX('Asset data'!$L21:$CX21,1,MATCH(CJ$5,'Utilisation profile'!$F21:$CR21,0))),0)</f>
        <v>0</v>
      </c>
      <c r="CK21">
        <f>IF($A21&gt;0,IF(ISNA(MATCH(CK$5,'Utilisation profile'!$F21:$CR21,0)),0,INDEX('Asset data'!$L21:$CX21,1,MATCH(CK$5,'Utilisation profile'!$F21:$CR21,0))),0)</f>
        <v>0</v>
      </c>
      <c r="CL21">
        <f>IF($A21&gt;0,IF(ISNA(MATCH(CL$5,'Utilisation profile'!$F21:$CR21,0)),0,INDEX('Asset data'!$L21:$CX21,1,MATCH(CL$5,'Utilisation profile'!$F21:$CR21,0))),0)</f>
        <v>0</v>
      </c>
      <c r="CM21">
        <f>IF($A21&gt;0,IF(ISNA(MATCH(CM$5,'Utilisation profile'!$F21:$CR21,0)),0,INDEX('Asset data'!$L21:$CX21,1,MATCH(CM$5,'Utilisation profile'!$F21:$CR21,0))),0)</f>
        <v>0</v>
      </c>
      <c r="CN21">
        <f>IF($A21&gt;0,IF(ISNA(MATCH(CN$5,'Utilisation profile'!$F21:$CR21,0)),0,INDEX('Asset data'!$L21:$CX21,1,MATCH(CN$5,'Utilisation profile'!$F21:$CR21,0))),0)</f>
        <v>0</v>
      </c>
      <c r="CO21">
        <f>IF($A21&gt;0,IF(ISNA(MATCH(CO$5,'Utilisation profile'!$F21:$CR21,0)),0,INDEX('Asset data'!$L21:$CX21,1,MATCH(CO$5,'Utilisation profile'!$F21:$CR21,0))),0)</f>
        <v>0</v>
      </c>
      <c r="CP21">
        <f>IF($A21&gt;0,IF(ISNA(MATCH(CP$5,'Utilisation profile'!$F21:$CR21,0)),0,INDEX('Asset data'!$L21:$CX21,1,MATCH(CP$5,'Utilisation profile'!$F21:$CR21,0))),0)</f>
        <v>0</v>
      </c>
      <c r="CQ21">
        <f>IF($A21&gt;0,IF(ISNA(MATCH(CQ$5,'Utilisation profile'!$F21:$CR21,0)),0,INDEX('Asset data'!$L21:$CX21,1,MATCH(CQ$5,'Utilisation profile'!$F21:$CR21,0))),0)</f>
        <v>0</v>
      </c>
      <c r="CR21">
        <f>IF($A21&gt;0,IF(ISNA(MATCH(CR$5,'Utilisation profile'!$F21:$CR21,0)),0,INDEX('Asset data'!$L21:$CX21,1,MATCH(CR$5,'Utilisation profile'!$F21:$CR21,0))),0)</f>
        <v>0</v>
      </c>
      <c r="CS21">
        <f>IF($A21&gt;0,IF(ISNA(MATCH(CS$5,'Utilisation profile'!$F21:$CR21,0)),0,INDEX('Asset data'!$L21:$CX21,1,MATCH(CS$5,'Utilisation profile'!$F21:$CR21,0))),0)</f>
        <v>0</v>
      </c>
      <c r="CT21">
        <f>IF($A21&gt;0,IF(ISNA(MATCH(CT$5,'Utilisation profile'!$F21:$CR21,0)),0,INDEX('Asset data'!$L21:$CX21,1,MATCH(CT$5,'Utilisation profile'!$F21:$CR21,0))),0)</f>
        <v>0</v>
      </c>
      <c r="CU21">
        <f>IF($A21&gt;0,IF(ISNA(MATCH(CU$5,'Utilisation profile'!$F21:$CR21,0)),0,INDEX('Asset data'!$L21:$CX21,1,MATCH(CU$5,'Utilisation profile'!$F21:$CR21,0))),0)</f>
        <v>0</v>
      </c>
      <c r="CV21">
        <f>IF($A21&gt;0,IF(ISNA(MATCH(CV$5,'Utilisation profile'!$F21:$CR21,0)),0,INDEX('Asset data'!$L21:$CX21,1,MATCH(CV$5,'Utilisation profile'!$F21:$CR21,0))),0)</f>
        <v>0</v>
      </c>
      <c r="CW21">
        <f>IF($A21&gt;0,IF(ISNA(MATCH(CW$5,'Utilisation profile'!$F21:$CR21,0)),0,INDEX('Asset data'!$L21:$CX21,1,MATCH(CW$5,'Utilisation profile'!$F21:$CR21,0))),0)</f>
        <v>0</v>
      </c>
      <c r="CX21">
        <f>IF($A21&gt;0,IF(ISNA(MATCH(CX$5,'Utilisation profile'!$F21:$CR21,0)),0,INDEX('Asset data'!$L21:$CX21,1,MATCH(CX$5,'Utilisation profile'!$F21:$CR21,0))),0)</f>
        <v>0</v>
      </c>
      <c r="CY21">
        <f>IF($A21&gt;0,IF(ISNA(MATCH(CY$5,'Utilisation profile'!$F21:$CR21,0)),0,INDEX('Asset data'!$L21:$CX21,1,MATCH(CY$5,'Utilisation profile'!$F21:$CR21,0))),0)</f>
        <v>0</v>
      </c>
      <c r="CZ21">
        <f>IF($A21&gt;0,IF(ISNA(MATCH(CZ$5,'Utilisation profile'!$F21:$CR21,0)),0,INDEX('Asset data'!$L21:$CX21,1,MATCH(CZ$5,'Utilisation profile'!$F21:$CR21,0))),0)</f>
        <v>0</v>
      </c>
      <c r="DA21">
        <f>IF($A21&gt;0,IF(ISNA(MATCH(DA$5,'Utilisation profile'!$F21:$CR21,0)),0,INDEX('Asset data'!$L21:$CX21,1,MATCH(DA$5,'Utilisation profile'!$F21:$CR21,0))),0)</f>
        <v>0</v>
      </c>
      <c r="DB21">
        <f>IF($A21&gt;0,IF(ISNA(MATCH(DB$5,'Utilisation profile'!$F21:$CR21,0)),0,INDEX('Asset data'!$L21:$CX21,1,MATCH(DB$5,'Utilisation profile'!$F21:$CR21,0))),0)</f>
        <v>0</v>
      </c>
      <c r="DC21">
        <f>IF($A21&gt;0,IF(ISNA(MATCH(DC$5,'Utilisation profile'!$F21:$CR21,0)),0,INDEX('Asset data'!$L21:$CX21,1,MATCH(DC$5,'Utilisation profile'!$F21:$CR21,0))),0)</f>
        <v>0</v>
      </c>
      <c r="DD21">
        <f>IF($A21&gt;0,IF(ISNA(MATCH(DD$5,'Utilisation profile'!$F21:$CR21,0)),0,INDEX('Asset data'!$L21:$CX21,1,MATCH(DD$5,'Utilisation profile'!$F21:$CR21,0))),0)</f>
        <v>0</v>
      </c>
      <c r="DE21">
        <f>IF($A21&gt;0,IF(ISNA(MATCH(DE$5,'Utilisation profile'!$F21:$CR21,0)),0,INDEX('Asset data'!$L21:$CX21,1,MATCH(DE$5,'Utilisation profile'!$F21:$CR21,0))),0)</f>
        <v>0</v>
      </c>
      <c r="DF21">
        <f>IF($A21&gt;0,IF(ISNA(MATCH(DF$5,'Utilisation profile'!$F21:$CR21,0)),0,INDEX('Asset data'!$L21:$CX21,1,MATCH(DF$5,'Utilisation profile'!$F21:$CR21,0))),0)</f>
        <v>0</v>
      </c>
      <c r="DG21">
        <f>IF($A21&gt;0,IF(ISNA(MATCH(DG$5,'Utilisation profile'!$F21:$CR21,0)),0,INDEX('Asset data'!$L21:$CX21,1,MATCH(DG$5,'Utilisation profile'!$F21:$CR21,0))),0)</f>
        <v>0</v>
      </c>
      <c r="DH21">
        <f>IF($A21&gt;0,IF(ISNA(MATCH(DH$5,'Utilisation profile'!$F21:$CR21,0)),0,INDEX('Asset data'!$L21:$CX21,1,MATCH(DH$5,'Utilisation profile'!$F21:$CR21,0))),0)</f>
        <v>0</v>
      </c>
      <c r="DI21">
        <f>IF($A21&gt;0,IF(ISNA(MATCH(DI$5,'Utilisation profile'!$F21:$CR21,0)),0,INDEX('Asset data'!$L21:$CX21,1,MATCH(DI$5,'Utilisation profile'!$F21:$CR21,0))),0)</f>
        <v>0</v>
      </c>
      <c r="DJ21">
        <f>IF($A21&gt;0,IF(ISNA(MATCH(DJ$5,'Utilisation profile'!$F21:$CR21,0)),0,INDEX('Asset data'!$L21:$CX21,1,MATCH(DJ$5,'Utilisation profile'!$F21:$CR21,0))),0)</f>
        <v>0</v>
      </c>
      <c r="DK21">
        <f>IF($A21&gt;0,IF(ISNA(MATCH(DK$5,'Utilisation profile'!$F21:$CR21,0)),0,INDEX('Asset data'!$L21:$CX21,1,MATCH(DK$5,'Utilisation profile'!$F21:$CR21,0))),0)</f>
        <v>0</v>
      </c>
      <c r="DL21">
        <f>IF($A21&gt;0,IF(ISNA(MATCH(DL$5,'Utilisation profile'!$F21:$CR21,0)),0,INDEX('Asset data'!$L21:$CX21,1,MATCH(DL$5,'Utilisation profile'!$F21:$CR21,0))),0)</f>
        <v>0</v>
      </c>
      <c r="DM21">
        <f>IF($A21&gt;0,IF(ISNA(MATCH(DM$5,'Utilisation profile'!$F21:$CR21,0)),0,INDEX('Asset data'!$L21:$CX21,1,MATCH(DM$5,'Utilisation profile'!$F21:$CR21,0))),0)</f>
        <v>0</v>
      </c>
      <c r="DN21">
        <f>IF($A21&gt;0,IF(ISNA(MATCH(DN$5,'Utilisation profile'!$F21:$CR21,0)),0,INDEX('Asset data'!$L21:$CX21,1,MATCH(DN$5,'Utilisation profile'!$F21:$CR21,0))),0)</f>
        <v>0</v>
      </c>
      <c r="DO21">
        <f>IF($A21&gt;0,IF(ISNA(MATCH(DO$5,'Utilisation profile'!$F21:$CR21,0)),0,INDEX('Asset data'!$L21:$CX21,1,MATCH(DO$5,'Utilisation profile'!$F21:$CR21,0))),0)</f>
        <v>0</v>
      </c>
      <c r="DP21">
        <f>IF($A21&gt;0,IF(ISNA(MATCH(DP$5,'Utilisation profile'!$F21:$CR21,0)),0,INDEX('Asset data'!$L21:$CX21,1,MATCH(DP$5,'Utilisation profile'!$F21:$CR21,0))),0)</f>
        <v>0</v>
      </c>
      <c r="DQ21">
        <f>IF($A21&gt;0,IF(ISNA(MATCH(DQ$5,'Utilisation profile'!$F21:$CR21,0)),0,INDEX('Asset data'!$L21:$CX21,1,MATCH(DQ$5,'Utilisation profile'!$F21:$CR21,0))),0)</f>
        <v>0</v>
      </c>
      <c r="DR21">
        <f>IF($A21&gt;0,IF(ISNA(MATCH(DR$5,'Utilisation profile'!$F21:$CR21,0)),0,INDEX('Asset data'!$L21:$CX21,1,MATCH(DR$5,'Utilisation profile'!$F21:$CR21,0))),0)</f>
        <v>0</v>
      </c>
      <c r="DS21">
        <f>IF($A21&gt;0,IF(ISNA(MATCH(DS$5,'Utilisation profile'!$F21:$CR21,0)),0,INDEX('Asset data'!$L21:$CX21,1,MATCH(DS$5,'Utilisation profile'!$F21:$CR21,0))),0)</f>
        <v>0</v>
      </c>
      <c r="DT21">
        <f>IF($A21&gt;0,IF(ISNA(MATCH(DT$5,'Utilisation profile'!$F21:$CR21,0)),0,INDEX('Asset data'!$L21:$CX21,1,MATCH(DT$5,'Utilisation profile'!$F21:$CR21,0))),0)</f>
        <v>0</v>
      </c>
      <c r="DU21">
        <f>IF($A21&gt;0,IF(ISNA(MATCH(DU$5,'Utilisation profile'!$F21:$CR21,0)),0,INDEX('Asset data'!$L21:$CX21,1,MATCH(DU$5,'Utilisation profile'!$F21:$CR21,0))),0)</f>
        <v>0</v>
      </c>
      <c r="DV21">
        <f>IF($A21&gt;0,IF(ISNA(MATCH(DV$5,'Utilisation profile'!$F21:$CR21,0)),0,INDEX('Asset data'!$L21:$CX21,1,MATCH(DV$5,'Utilisation profile'!$F21:$CR21,0))),0)</f>
        <v>0</v>
      </c>
      <c r="DW21">
        <f>IF($A21&gt;0,IF(ISNA(MATCH(DW$5,'Utilisation profile'!$F21:$CR21,0)),0,INDEX('Asset data'!$L21:$CX21,1,MATCH(DW$5,'Utilisation profile'!$F21:$CR21,0))),0)</f>
        <v>0</v>
      </c>
      <c r="DX21">
        <f>IF($A21&gt;0,IF(ISNA(MATCH(DX$5,'Utilisation profile'!$F21:$CR21,0)),0,INDEX('Asset data'!$L21:$CX21,1,MATCH(DX$5,'Utilisation profile'!$F21:$CR21,0))),0)</f>
        <v>0</v>
      </c>
      <c r="DY21">
        <f>IF($A21&gt;0,IF(ISNA(MATCH(DY$5,'Utilisation profile'!$F21:$CR21,0)),0,INDEX('Asset data'!$L21:$CX21,1,MATCH(DY$5,'Utilisation profile'!$F21:$CR21,0))),0)</f>
        <v>0</v>
      </c>
      <c r="DZ21">
        <f>IF($A21&gt;0,IF(ISNA(MATCH(DZ$5,'Utilisation profile'!$F21:$CR21,0)),0,INDEX('Asset data'!$L21:$CX21,1,MATCH(DZ$5,'Utilisation profile'!$F21:$CR21,0))),0)</f>
        <v>0</v>
      </c>
      <c r="EA21">
        <f>IF($A21&gt;0,IF(ISNA(MATCH(EA$5,'Utilisation profile'!$F21:$CR21,0)),0,INDEX('Asset data'!$L21:$CX21,1,MATCH(EA$5,'Utilisation profile'!$F21:$CR21,0))),0)</f>
        <v>0</v>
      </c>
      <c r="EB21">
        <f>IF($A21&gt;0,IF(ISNA(MATCH(EB$5,'Utilisation profile'!$F21:$CR21,0)),0,INDEX('Asset data'!$L21:$CX21,1,MATCH(EB$5,'Utilisation profile'!$F21:$CR21,0))),0)</f>
        <v>0</v>
      </c>
      <c r="EC21">
        <f>IF($A21&gt;0,IF(ISNA(MATCH(EC$5,'Utilisation profile'!$F21:$CR21,0)),0,INDEX('Asset data'!$L21:$CX21,1,MATCH(EC$5,'Utilisation profile'!$F21:$CR21,0))),0)</f>
        <v>0</v>
      </c>
      <c r="ED21">
        <f>IF($A21&gt;0,IF(ISNA(MATCH(ED$5,'Utilisation profile'!$F21:$CR21,0)),0,INDEX('Asset data'!$L21:$CX21,1,MATCH(ED$5,'Utilisation profile'!$F21:$CR21,0))),0)</f>
        <v>0</v>
      </c>
      <c r="EE21">
        <f>IF($A21&gt;0,IF(ISNA(MATCH(EE$5,'Utilisation profile'!$F21:$CR21,0)),0,INDEX('Asset data'!$L21:$CX21,1,MATCH(EE$5,'Utilisation profile'!$F21:$CR21,0))),0)</f>
        <v>0</v>
      </c>
      <c r="EF21">
        <f>IF($A21&gt;0,IF(ISNA(MATCH(EF$5,'Utilisation profile'!$F21:$CR21,0)),0,INDEX('Asset data'!$L21:$CX21,1,MATCH(EF$5,'Utilisation profile'!$F21:$CR21,0))),0)</f>
        <v>0</v>
      </c>
      <c r="EG21">
        <f>IF($A21&gt;0,IF(ISNA(MATCH(EG$5,'Utilisation profile'!$F21:$CR21,0)),0,INDEX('Asset data'!$L21:$CX21,1,MATCH(EG$5,'Utilisation profile'!$F21:$CR21,0))),0)</f>
        <v>0</v>
      </c>
      <c r="EH21">
        <f>IF($A21&gt;0,IF(ISNA(MATCH(EH$5,'Utilisation profile'!$F21:$CR21,0)),0,INDEX('Asset data'!$L21:$CX21,1,MATCH(EH$5,'Utilisation profile'!$F21:$CR21,0))),0)</f>
        <v>0</v>
      </c>
      <c r="EI21">
        <f>IF($A21&gt;0,IF(ISNA(MATCH(EI$5,'Utilisation profile'!$F21:$CR21,0)),0,INDEX('Asset data'!$L21:$CX21,1,MATCH(EI$5,'Utilisation profile'!$F21:$CR21,0))),0)</f>
        <v>0</v>
      </c>
      <c r="EJ21">
        <f>IF($A21&gt;0,IF(ISNA(MATCH(EJ$5,'Utilisation profile'!$F21:$CR21,0)),0,INDEX('Asset data'!$L21:$CX21,1,MATCH(EJ$5,'Utilisation profile'!$F21:$CR21,0))),0)</f>
        <v>0</v>
      </c>
      <c r="EK21">
        <f>IF($A21&gt;0,IF(ISNA(MATCH(EK$5,'Utilisation profile'!$F21:$CR21,0)),0,INDEX('Asset data'!$L21:$CX21,1,MATCH(EK$5,'Utilisation profile'!$F21:$CR21,0))),0)</f>
        <v>0</v>
      </c>
      <c r="EL21">
        <f>IF($A21&gt;0,IF(ISNA(MATCH(EL$5,'Utilisation profile'!$F21:$CR21,0)),0,INDEX('Asset data'!$L21:$CX21,1,MATCH(EL$5,'Utilisation profile'!$F21:$CR21,0))),0)</f>
        <v>0</v>
      </c>
      <c r="EM21">
        <f>IF($A21&gt;0,IF(ISNA(MATCH(EM$5,'Utilisation profile'!$F21:$CR21,0)),0,INDEX('Asset data'!$L21:$CX21,1,MATCH(EM$5,'Utilisation profile'!$F21:$CR21,0))),0)</f>
        <v>0</v>
      </c>
      <c r="EN21">
        <f>IF($A21&gt;0,IF(ISNA(MATCH(EN$5,'Utilisation profile'!$F21:$CR21,0)),0,INDEX('Asset data'!$L21:$CX21,1,MATCH(EN$5,'Utilisation profile'!$F21:$CR21,0))),0)</f>
        <v>0</v>
      </c>
      <c r="EO21">
        <f>IF($A21&gt;0,IF(ISNA(MATCH(EO$5,'Utilisation profile'!$F21:$CR21,0)),0,INDEX('Asset data'!$L21:$CX21,1,MATCH(EO$5,'Utilisation profile'!$F21:$CR21,0))),0)</f>
        <v>0</v>
      </c>
      <c r="EP21">
        <f>IF($A21&gt;0,IF(ISNA(MATCH(EP$5,'Utilisation profile'!$F21:$CR21,0)),0,INDEX('Asset data'!$L21:$CX21,1,MATCH(EP$5,'Utilisation profile'!$F21:$CR21,0))),0)</f>
        <v>0</v>
      </c>
      <c r="EQ21">
        <f>IF($A21&gt;0,IF(ISNA(MATCH(EQ$5,'Utilisation profile'!$F21:$CR21,0)),0,INDEX('Asset data'!$L21:$CX21,1,MATCH(EQ$5,'Utilisation profile'!$F21:$CR21,0))),0)</f>
        <v>0</v>
      </c>
      <c r="ER21">
        <f>IF($A21&gt;0,IF(ISNA(MATCH(ER$5,'Utilisation profile'!$F21:$CR21,0)),0,INDEX('Asset data'!$L21:$CX21,1,MATCH(ER$5,'Utilisation profile'!$F21:$CR21,0))),0)</f>
        <v>0</v>
      </c>
      <c r="ES21">
        <f>IF($A21&gt;0,IF(ISNA(MATCH(ES$5,'Utilisation profile'!$F21:$CR21,0)),0,INDEX('Asset data'!$L21:$CX21,1,MATCH(ES$5,'Utilisation profile'!$F21:$CR21,0))),0)</f>
        <v>0</v>
      </c>
      <c r="ET21">
        <f>IF($A21&gt;0,IF(ISNA(MATCH(ET$5,'Utilisation profile'!$F21:$CR21,0)),0,INDEX('Asset data'!$L21:$CX21,1,MATCH(ET$5,'Utilisation profile'!$F21:$CR21,0))),0)</f>
        <v>0</v>
      </c>
      <c r="EU21">
        <f>IF($A21&gt;0,IF(ISNA(MATCH(EU$5,'Utilisation profile'!$F21:$CR21,0)),0,INDEX('Asset data'!$L21:$CX21,1,MATCH(EU$5,'Utilisation profile'!$F21:$CR21,0))),0)</f>
        <v>0</v>
      </c>
      <c r="EV21">
        <f>IF($A21&gt;0,IF(ISNA(MATCH(EV$5,'Utilisation profile'!$F21:$CR21,0)),0,INDEX('Asset data'!$L21:$CX21,1,MATCH(EV$5,'Utilisation profile'!$F21:$CR21,0))),0)</f>
        <v>0</v>
      </c>
      <c r="EW21">
        <f>IF($A21&gt;0,IF(ISNA(MATCH(EW$5,'Utilisation profile'!$F21:$CR21,0)),0,INDEX('Asset data'!$L21:$CX21,1,MATCH(EW$5,'Utilisation profile'!$F21:$CR21,0))),0)</f>
        <v>0</v>
      </c>
      <c r="EX21">
        <f>IF($A21&gt;0,IF(ISNA(MATCH(EX$5,'Utilisation profile'!$F21:$CR21,0)),0,INDEX('Asset data'!$L21:$CX21,1,MATCH(EX$5,'Utilisation profile'!$F21:$CR21,0))),0)</f>
        <v>0</v>
      </c>
      <c r="EY21">
        <f>IF($A21&gt;0,IF(ISNA(MATCH(EY$5,'Utilisation profile'!$F21:$CR21,0)),0,INDEX('Asset data'!$L21:$CX21,1,MATCH(EY$5,'Utilisation profile'!$F21:$CR21,0))),0)</f>
        <v>0</v>
      </c>
      <c r="EZ21">
        <f>IF($A21&gt;0,IF(ISNA(MATCH(EZ$5,'Utilisation profile'!$F21:$CR21,0)),0,INDEX('Asset data'!$L21:$CX21,1,MATCH(EZ$5,'Utilisation profile'!$F21:$CR21,0))),0)</f>
        <v>0</v>
      </c>
      <c r="FA21">
        <f>IF($A21&gt;0,IF(ISNA(MATCH(FA$5,'Utilisation profile'!$F21:$CR21,0)),0,INDEX('Asset data'!$L21:$CX21,1,MATCH(FA$5,'Utilisation profile'!$F21:$CR21,0))),0)</f>
        <v>0</v>
      </c>
    </row>
    <row r="22" spans="1:157">
      <c r="A22" s="10">
        <f>'Asset data'!A22</f>
        <v>0</v>
      </c>
      <c r="B22" s="10">
        <f>'Asset data'!B22</f>
        <v>0</v>
      </c>
      <c r="C22" s="10">
        <f>'Asset data'!C22</f>
        <v>0</v>
      </c>
      <c r="D22" s="10">
        <f>'Asset data'!E22</f>
        <v>0</v>
      </c>
      <c r="E22" s="16">
        <f>'Asset data'!I22</f>
        <v>0</v>
      </c>
      <c r="F22">
        <f>IF($A22&gt;0,'Utilisation profile'!CU22,0)</f>
        <v>0</v>
      </c>
      <c r="G22">
        <f>IF($A22&gt;0,IF(ISNA(MATCH(G$5,'Utilisation profile'!$F22:$CR22,0)),0,INDEX('Asset data'!$L22:$CX22,1,MATCH(G$5,'Utilisation profile'!$F22:$CR22,0))),0)</f>
        <v>0</v>
      </c>
      <c r="H22">
        <f>IF($A22&gt;0,IF(ISNA(MATCH(H$5,'Utilisation profile'!$F22:$CR22,0)),0,INDEX('Asset data'!$L22:$CX22,1,MATCH(H$5,'Utilisation profile'!$F22:$CR22,0))),0)</f>
        <v>0</v>
      </c>
      <c r="I22">
        <f>IF($A22&gt;0,IF(ISNA(MATCH(I$5,'Utilisation profile'!$F22:$CR22,0)),0,INDEX('Asset data'!$L22:$CX22,1,MATCH(I$5,'Utilisation profile'!$F22:$CR22,0))),0)</f>
        <v>0</v>
      </c>
      <c r="J22">
        <f>IF($A22&gt;0,IF(ISNA(MATCH(J$5,'Utilisation profile'!$F22:$CR22,0)),0,INDEX('Asset data'!$L22:$CX22,1,MATCH(J$5,'Utilisation profile'!$F22:$CR22,0))),0)</f>
        <v>0</v>
      </c>
      <c r="K22">
        <f>IF($A22&gt;0,IF(ISNA(MATCH(K$5,'Utilisation profile'!$F22:$CR22,0)),0,INDEX('Asset data'!$L22:$CX22,1,MATCH(K$5,'Utilisation profile'!$F22:$CR22,0))),0)</f>
        <v>0</v>
      </c>
      <c r="L22">
        <f>IF($A22&gt;0,IF(ISNA(MATCH(L$5,'Utilisation profile'!$F22:$CR22,0)),0,INDEX('Asset data'!$L22:$CX22,1,MATCH(L$5,'Utilisation profile'!$F22:$CR22,0))),0)</f>
        <v>0</v>
      </c>
      <c r="M22">
        <f>IF($A22&gt;0,IF(ISNA(MATCH(M$5,'Utilisation profile'!$F22:$CR22,0)),0,INDEX('Asset data'!$L22:$CX22,1,MATCH(M$5,'Utilisation profile'!$F22:$CR22,0))),0)</f>
        <v>0</v>
      </c>
      <c r="N22">
        <f>IF($A22&gt;0,IF(ISNA(MATCH(N$5,'Utilisation profile'!$F22:$CR22,0)),0,INDEX('Asset data'!$L22:$CX22,1,MATCH(N$5,'Utilisation profile'!$F22:$CR22,0))),0)</f>
        <v>0</v>
      </c>
      <c r="O22">
        <f>IF($A22&gt;0,IF(ISNA(MATCH(O$5,'Utilisation profile'!$F22:$CR22,0)),0,INDEX('Asset data'!$L22:$CX22,1,MATCH(O$5,'Utilisation profile'!$F22:$CR22,0))),0)</f>
        <v>0</v>
      </c>
      <c r="P22">
        <f>IF($A22&gt;0,IF(ISNA(MATCH(P$5,'Utilisation profile'!$F22:$CR22,0)),0,INDEX('Asset data'!$L22:$CX22,1,MATCH(P$5,'Utilisation profile'!$F22:$CR22,0))),0)</f>
        <v>0</v>
      </c>
      <c r="Q22">
        <f>IF($A22&gt;0,IF(ISNA(MATCH(Q$5,'Utilisation profile'!$F22:$CR22,0)),0,INDEX('Asset data'!$L22:$CX22,1,MATCH(Q$5,'Utilisation profile'!$F22:$CR22,0))),0)</f>
        <v>0</v>
      </c>
      <c r="R22">
        <f>IF($A22&gt;0,IF(ISNA(MATCH(R$5,'Utilisation profile'!$F22:$CR22,0)),0,INDEX('Asset data'!$L22:$CX22,1,MATCH(R$5,'Utilisation profile'!$F22:$CR22,0))),0)</f>
        <v>0</v>
      </c>
      <c r="S22">
        <f>IF($A22&gt;0,IF(ISNA(MATCH(S$5,'Utilisation profile'!$F22:$CR22,0)),0,INDEX('Asset data'!$L22:$CX22,1,MATCH(S$5,'Utilisation profile'!$F22:$CR22,0))),0)</f>
        <v>0</v>
      </c>
      <c r="T22">
        <f>IF($A22&gt;0,IF(ISNA(MATCH(T$5,'Utilisation profile'!$F22:$CR22,0)),0,INDEX('Asset data'!$L22:$CX22,1,MATCH(T$5,'Utilisation profile'!$F22:$CR22,0))),0)</f>
        <v>0</v>
      </c>
      <c r="U22">
        <f>IF($A22&gt;0,IF(ISNA(MATCH(U$5,'Utilisation profile'!$F22:$CR22,0)),0,INDEX('Asset data'!$L22:$CX22,1,MATCH(U$5,'Utilisation profile'!$F22:$CR22,0))),0)</f>
        <v>0</v>
      </c>
      <c r="V22">
        <f>IF($A22&gt;0,IF(ISNA(MATCH(V$5,'Utilisation profile'!$F22:$CR22,0)),0,INDEX('Asset data'!$L22:$CX22,1,MATCH(V$5,'Utilisation profile'!$F22:$CR22,0))),0)</f>
        <v>0</v>
      </c>
      <c r="W22">
        <f>IF($A22&gt;0,IF(ISNA(MATCH(W$5,'Utilisation profile'!$F22:$CR22,0)),0,INDEX('Asset data'!$L22:$CX22,1,MATCH(W$5,'Utilisation profile'!$F22:$CR22,0))),0)</f>
        <v>0</v>
      </c>
      <c r="X22">
        <f>IF($A22&gt;0,IF(ISNA(MATCH(X$5,'Utilisation profile'!$F22:$CR22,0)),0,INDEX('Asset data'!$L22:$CX22,1,MATCH(X$5,'Utilisation profile'!$F22:$CR22,0))),0)</f>
        <v>0</v>
      </c>
      <c r="Y22">
        <f>IF($A22&gt;0,IF(ISNA(MATCH(Y$5,'Utilisation profile'!$F22:$CR22,0)),0,INDEX('Asset data'!$L22:$CX22,1,MATCH(Y$5,'Utilisation profile'!$F22:$CR22,0))),0)</f>
        <v>0</v>
      </c>
      <c r="Z22">
        <f>IF($A22&gt;0,IF(ISNA(MATCH(Z$5,'Utilisation profile'!$F22:$CR22,0)),0,INDEX('Asset data'!$L22:$CX22,1,MATCH(Z$5,'Utilisation profile'!$F22:$CR22,0))),0)</f>
        <v>0</v>
      </c>
      <c r="AA22">
        <f>IF($A22&gt;0,IF(ISNA(MATCH(AA$5,'Utilisation profile'!$F22:$CR22,0)),0,INDEX('Asset data'!$L22:$CX22,1,MATCH(AA$5,'Utilisation profile'!$F22:$CR22,0))),0)</f>
        <v>0</v>
      </c>
      <c r="AB22">
        <f>IF($A22&gt;0,IF(ISNA(MATCH(AB$5,'Utilisation profile'!$F22:$CR22,0)),0,INDEX('Asset data'!$L22:$CX22,1,MATCH(AB$5,'Utilisation profile'!$F22:$CR22,0))),0)</f>
        <v>0</v>
      </c>
      <c r="AC22">
        <f>IF($A22&gt;0,IF(ISNA(MATCH(AC$5,'Utilisation profile'!$F22:$CR22,0)),0,INDEX('Asset data'!$L22:$CX22,1,MATCH(AC$5,'Utilisation profile'!$F22:$CR22,0))),0)</f>
        <v>0</v>
      </c>
      <c r="AD22">
        <f>IF($A22&gt;0,IF(ISNA(MATCH(AD$5,'Utilisation profile'!$F22:$CR22,0)),0,INDEX('Asset data'!$L22:$CX22,1,MATCH(AD$5,'Utilisation profile'!$F22:$CR22,0))),0)</f>
        <v>0</v>
      </c>
      <c r="AE22">
        <f>IF($A22&gt;0,IF(ISNA(MATCH(AE$5,'Utilisation profile'!$F22:$CR22,0)),0,INDEX('Asset data'!$L22:$CX22,1,MATCH(AE$5,'Utilisation profile'!$F22:$CR22,0))),0)</f>
        <v>0</v>
      </c>
      <c r="AF22">
        <f>IF($A22&gt;0,IF(ISNA(MATCH(AF$5,'Utilisation profile'!$F22:$CR22,0)),0,INDEX('Asset data'!$L22:$CX22,1,MATCH(AF$5,'Utilisation profile'!$F22:$CR22,0))),0)</f>
        <v>0</v>
      </c>
      <c r="AG22">
        <f>IF($A22&gt;0,IF(ISNA(MATCH(AG$5,'Utilisation profile'!$F22:$CR22,0)),0,INDEX('Asset data'!$L22:$CX22,1,MATCH(AG$5,'Utilisation profile'!$F22:$CR22,0))),0)</f>
        <v>0</v>
      </c>
      <c r="AH22">
        <f>IF($A22&gt;0,IF(ISNA(MATCH(AH$5,'Utilisation profile'!$F22:$CR22,0)),0,INDEX('Asset data'!$L22:$CX22,1,MATCH(AH$5,'Utilisation profile'!$F22:$CR22,0))),0)</f>
        <v>0</v>
      </c>
      <c r="AI22">
        <f>IF($A22&gt;0,IF(ISNA(MATCH(AI$5,'Utilisation profile'!$F22:$CR22,0)),0,INDEX('Asset data'!$L22:$CX22,1,MATCH(AI$5,'Utilisation profile'!$F22:$CR22,0))),0)</f>
        <v>0</v>
      </c>
      <c r="AJ22">
        <f>IF($A22&gt;0,IF(ISNA(MATCH(AJ$5,'Utilisation profile'!$F22:$CR22,0)),0,INDEX('Asset data'!$L22:$CX22,1,MATCH(AJ$5,'Utilisation profile'!$F22:$CR22,0))),0)</f>
        <v>0</v>
      </c>
      <c r="AK22">
        <f>IF($A22&gt;0,IF(ISNA(MATCH(AK$5,'Utilisation profile'!$F22:$CR22,0)),0,INDEX('Asset data'!$L22:$CX22,1,MATCH(AK$5,'Utilisation profile'!$F22:$CR22,0))),0)</f>
        <v>0</v>
      </c>
      <c r="AL22">
        <f>IF($A22&gt;0,IF(ISNA(MATCH(AL$5,'Utilisation profile'!$F22:$CR22,0)),0,INDEX('Asset data'!$L22:$CX22,1,MATCH(AL$5,'Utilisation profile'!$F22:$CR22,0))),0)</f>
        <v>0</v>
      </c>
      <c r="AM22">
        <f>IF($A22&gt;0,IF(ISNA(MATCH(AM$5,'Utilisation profile'!$F22:$CR22,0)),0,INDEX('Asset data'!$L22:$CX22,1,MATCH(AM$5,'Utilisation profile'!$F22:$CR22,0))),0)</f>
        <v>0</v>
      </c>
      <c r="AN22">
        <f>IF($A22&gt;0,IF(ISNA(MATCH(AN$5,'Utilisation profile'!$F22:$CR22,0)),0,INDEX('Asset data'!$L22:$CX22,1,MATCH(AN$5,'Utilisation profile'!$F22:$CR22,0))),0)</f>
        <v>0</v>
      </c>
      <c r="AO22">
        <f>IF($A22&gt;0,IF(ISNA(MATCH(AO$5,'Utilisation profile'!$F22:$CR22,0)),0,INDEX('Asset data'!$L22:$CX22,1,MATCH(AO$5,'Utilisation profile'!$F22:$CR22,0))),0)</f>
        <v>0</v>
      </c>
      <c r="AP22">
        <f>IF($A22&gt;0,IF(ISNA(MATCH(AP$5,'Utilisation profile'!$F22:$CR22,0)),0,INDEX('Asset data'!$L22:$CX22,1,MATCH(AP$5,'Utilisation profile'!$F22:$CR22,0))),0)</f>
        <v>0</v>
      </c>
      <c r="AQ22">
        <f>IF($A22&gt;0,IF(ISNA(MATCH(AQ$5,'Utilisation profile'!$F22:$CR22,0)),0,INDEX('Asset data'!$L22:$CX22,1,MATCH(AQ$5,'Utilisation profile'!$F22:$CR22,0))),0)</f>
        <v>0</v>
      </c>
      <c r="AR22">
        <f>IF($A22&gt;0,IF(ISNA(MATCH(AR$5,'Utilisation profile'!$F22:$CR22,0)),0,INDEX('Asset data'!$L22:$CX22,1,MATCH(AR$5,'Utilisation profile'!$F22:$CR22,0))),0)</f>
        <v>0</v>
      </c>
      <c r="AS22">
        <f>IF($A22&gt;0,IF(ISNA(MATCH(AS$5,'Utilisation profile'!$F22:$CR22,0)),0,INDEX('Asset data'!$L22:$CX22,1,MATCH(AS$5,'Utilisation profile'!$F22:$CR22,0))),0)</f>
        <v>0</v>
      </c>
      <c r="AT22">
        <f>IF($A22&gt;0,IF(ISNA(MATCH(AT$5,'Utilisation profile'!$F22:$CR22,0)),0,INDEX('Asset data'!$L22:$CX22,1,MATCH(AT$5,'Utilisation profile'!$F22:$CR22,0))),0)</f>
        <v>0</v>
      </c>
      <c r="AU22">
        <f>IF($A22&gt;0,IF(ISNA(MATCH(AU$5,'Utilisation profile'!$F22:$CR22,0)),0,INDEX('Asset data'!$L22:$CX22,1,MATCH(AU$5,'Utilisation profile'!$F22:$CR22,0))),0)</f>
        <v>0</v>
      </c>
      <c r="AV22">
        <f>IF($A22&gt;0,IF(ISNA(MATCH(AV$5,'Utilisation profile'!$F22:$CR22,0)),0,INDEX('Asset data'!$L22:$CX22,1,MATCH(AV$5,'Utilisation profile'!$F22:$CR22,0))),0)</f>
        <v>0</v>
      </c>
      <c r="AW22">
        <f>IF($A22&gt;0,IF(ISNA(MATCH(AW$5,'Utilisation profile'!$F22:$CR22,0)),0,INDEX('Asset data'!$L22:$CX22,1,MATCH(AW$5,'Utilisation profile'!$F22:$CR22,0))),0)</f>
        <v>0</v>
      </c>
      <c r="AX22">
        <f>IF($A22&gt;0,IF(ISNA(MATCH(AX$5,'Utilisation profile'!$F22:$CR22,0)),0,INDEX('Asset data'!$L22:$CX22,1,MATCH(AX$5,'Utilisation profile'!$F22:$CR22,0))),0)</f>
        <v>0</v>
      </c>
      <c r="AY22">
        <f>IF($A22&gt;0,IF(ISNA(MATCH(AY$5,'Utilisation profile'!$F22:$CR22,0)),0,INDEX('Asset data'!$L22:$CX22,1,MATCH(AY$5,'Utilisation profile'!$F22:$CR22,0))),0)</f>
        <v>0</v>
      </c>
      <c r="AZ22">
        <f>IF($A22&gt;0,IF(ISNA(MATCH(AZ$5,'Utilisation profile'!$F22:$CR22,0)),0,INDEX('Asset data'!$L22:$CX22,1,MATCH(AZ$5,'Utilisation profile'!$F22:$CR22,0))),0)</f>
        <v>0</v>
      </c>
      <c r="BA22">
        <f>IF($A22&gt;0,IF(ISNA(MATCH(BA$5,'Utilisation profile'!$F22:$CR22,0)),0,INDEX('Asset data'!$L22:$CX22,1,MATCH(BA$5,'Utilisation profile'!$F22:$CR22,0))),0)</f>
        <v>0</v>
      </c>
      <c r="BB22">
        <f>IF($A22&gt;0,IF(ISNA(MATCH(BB$5,'Utilisation profile'!$F22:$CR22,0)),0,INDEX('Asset data'!$L22:$CX22,1,MATCH(BB$5,'Utilisation profile'!$F22:$CR22,0))),0)</f>
        <v>0</v>
      </c>
      <c r="BC22">
        <f>IF($A22&gt;0,IF(ISNA(MATCH(BC$5,'Utilisation profile'!$F22:$CR22,0)),0,INDEX('Asset data'!$L22:$CX22,1,MATCH(BC$5,'Utilisation profile'!$F22:$CR22,0))),0)</f>
        <v>0</v>
      </c>
      <c r="BD22">
        <f>IF($A22&gt;0,IF(ISNA(MATCH(BD$5,'Utilisation profile'!$F22:$CR22,0)),0,INDEX('Asset data'!$L22:$CX22,1,MATCH(BD$5,'Utilisation profile'!$F22:$CR22,0))),0)</f>
        <v>0</v>
      </c>
      <c r="BE22">
        <f>IF($A22&gt;0,IF(ISNA(MATCH(BE$5,'Utilisation profile'!$F22:$CR22,0)),0,INDEX('Asset data'!$L22:$CX22,1,MATCH(BE$5,'Utilisation profile'!$F22:$CR22,0))),0)</f>
        <v>0</v>
      </c>
      <c r="BF22">
        <f>IF($A22&gt;0,IF(ISNA(MATCH(BF$5,'Utilisation profile'!$F22:$CR22,0)),0,INDEX('Asset data'!$L22:$CX22,1,MATCH(BF$5,'Utilisation profile'!$F22:$CR22,0))),0)</f>
        <v>0</v>
      </c>
      <c r="BG22">
        <f>IF($A22&gt;0,IF(ISNA(MATCH(BG$5,'Utilisation profile'!$F22:$CR22,0)),0,INDEX('Asset data'!$L22:$CX22,1,MATCH(BG$5,'Utilisation profile'!$F22:$CR22,0))),0)</f>
        <v>0</v>
      </c>
      <c r="BH22">
        <f>IF($A22&gt;0,IF(ISNA(MATCH(BH$5,'Utilisation profile'!$F22:$CR22,0)),0,INDEX('Asset data'!$L22:$CX22,1,MATCH(BH$5,'Utilisation profile'!$F22:$CR22,0))),0)</f>
        <v>0</v>
      </c>
      <c r="BI22">
        <f>IF($A22&gt;0,IF(ISNA(MATCH(BI$5,'Utilisation profile'!$F22:$CR22,0)),0,INDEX('Asset data'!$L22:$CX22,1,MATCH(BI$5,'Utilisation profile'!$F22:$CR22,0))),0)</f>
        <v>0</v>
      </c>
      <c r="BJ22">
        <f>IF($A22&gt;0,IF(ISNA(MATCH(BJ$5,'Utilisation profile'!$F22:$CR22,0)),0,INDEX('Asset data'!$L22:$CX22,1,MATCH(BJ$5,'Utilisation profile'!$F22:$CR22,0))),0)</f>
        <v>0</v>
      </c>
      <c r="BK22">
        <f>IF($A22&gt;0,IF(ISNA(MATCH(BK$5,'Utilisation profile'!$F22:$CR22,0)),0,INDEX('Asset data'!$L22:$CX22,1,MATCH(BK$5,'Utilisation profile'!$F22:$CR22,0))),0)</f>
        <v>0</v>
      </c>
      <c r="BL22">
        <f>IF($A22&gt;0,IF(ISNA(MATCH(BL$5,'Utilisation profile'!$F22:$CR22,0)),0,INDEX('Asset data'!$L22:$CX22,1,MATCH(BL$5,'Utilisation profile'!$F22:$CR22,0))),0)</f>
        <v>0</v>
      </c>
      <c r="BM22">
        <f>IF($A22&gt;0,IF(ISNA(MATCH(BM$5,'Utilisation profile'!$F22:$CR22,0)),0,INDEX('Asset data'!$L22:$CX22,1,MATCH(BM$5,'Utilisation profile'!$F22:$CR22,0))),0)</f>
        <v>0</v>
      </c>
      <c r="BN22">
        <f>IF($A22&gt;0,IF(ISNA(MATCH(BN$5,'Utilisation profile'!$F22:$CR22,0)),0,INDEX('Asset data'!$L22:$CX22,1,MATCH(BN$5,'Utilisation profile'!$F22:$CR22,0))),0)</f>
        <v>0</v>
      </c>
      <c r="BO22">
        <f>IF($A22&gt;0,IF(ISNA(MATCH(BO$5,'Utilisation profile'!$F22:$CR22,0)),0,INDEX('Asset data'!$L22:$CX22,1,MATCH(BO$5,'Utilisation profile'!$F22:$CR22,0))),0)</f>
        <v>0</v>
      </c>
      <c r="BP22">
        <f>IF($A22&gt;0,IF(ISNA(MATCH(BP$5,'Utilisation profile'!$F22:$CR22,0)),0,INDEX('Asset data'!$L22:$CX22,1,MATCH(BP$5,'Utilisation profile'!$F22:$CR22,0))),0)</f>
        <v>0</v>
      </c>
      <c r="BQ22">
        <f>IF($A22&gt;0,IF(ISNA(MATCH(BQ$5,'Utilisation profile'!$F22:$CR22,0)),0,INDEX('Asset data'!$L22:$CX22,1,MATCH(BQ$5,'Utilisation profile'!$F22:$CR22,0))),0)</f>
        <v>0</v>
      </c>
      <c r="BR22">
        <f>IF($A22&gt;0,IF(ISNA(MATCH(BR$5,'Utilisation profile'!$F22:$CR22,0)),0,INDEX('Asset data'!$L22:$CX22,1,MATCH(BR$5,'Utilisation profile'!$F22:$CR22,0))),0)</f>
        <v>0</v>
      </c>
      <c r="BS22">
        <f>IF($A22&gt;0,IF(ISNA(MATCH(BS$5,'Utilisation profile'!$F22:$CR22,0)),0,INDEX('Asset data'!$L22:$CX22,1,MATCH(BS$5,'Utilisation profile'!$F22:$CR22,0))),0)</f>
        <v>0</v>
      </c>
      <c r="BT22">
        <f>IF($A22&gt;0,IF(ISNA(MATCH(BT$5,'Utilisation profile'!$F22:$CR22,0)),0,INDEX('Asset data'!$L22:$CX22,1,MATCH(BT$5,'Utilisation profile'!$F22:$CR22,0))),0)</f>
        <v>0</v>
      </c>
      <c r="BU22">
        <f>IF($A22&gt;0,IF(ISNA(MATCH(BU$5,'Utilisation profile'!$F22:$CR22,0)),0,INDEX('Asset data'!$L22:$CX22,1,MATCH(BU$5,'Utilisation profile'!$F22:$CR22,0))),0)</f>
        <v>0</v>
      </c>
      <c r="BV22">
        <f>IF($A22&gt;0,IF(ISNA(MATCH(BV$5,'Utilisation profile'!$F22:$CR22,0)),0,INDEX('Asset data'!$L22:$CX22,1,MATCH(BV$5,'Utilisation profile'!$F22:$CR22,0))),0)</f>
        <v>0</v>
      </c>
      <c r="BW22">
        <f>IF($A22&gt;0,IF(ISNA(MATCH(BW$5,'Utilisation profile'!$F22:$CR22,0)),0,INDEX('Asset data'!$L22:$CX22,1,MATCH(BW$5,'Utilisation profile'!$F22:$CR22,0))),0)</f>
        <v>0</v>
      </c>
      <c r="BX22">
        <f>IF($A22&gt;0,IF(ISNA(MATCH(BX$5,'Utilisation profile'!$F22:$CR22,0)),0,INDEX('Asset data'!$L22:$CX22,1,MATCH(BX$5,'Utilisation profile'!$F22:$CR22,0))),0)</f>
        <v>0</v>
      </c>
      <c r="BY22">
        <f>IF($A22&gt;0,IF(ISNA(MATCH(BY$5,'Utilisation profile'!$F22:$CR22,0)),0,INDEX('Asset data'!$L22:$CX22,1,MATCH(BY$5,'Utilisation profile'!$F22:$CR22,0))),0)</f>
        <v>0</v>
      </c>
      <c r="BZ22">
        <f>IF($A22&gt;0,IF(ISNA(MATCH(BZ$5,'Utilisation profile'!$F22:$CR22,0)),0,INDEX('Asset data'!$L22:$CX22,1,MATCH(BZ$5,'Utilisation profile'!$F22:$CR22,0))),0)</f>
        <v>0</v>
      </c>
      <c r="CA22">
        <f>IF($A22&gt;0,IF(ISNA(MATCH(CA$5,'Utilisation profile'!$F22:$CR22,0)),0,INDEX('Asset data'!$L22:$CX22,1,MATCH(CA$5,'Utilisation profile'!$F22:$CR22,0))),0)</f>
        <v>0</v>
      </c>
      <c r="CB22">
        <f>IF($A22&gt;0,IF(ISNA(MATCH(CB$5,'Utilisation profile'!$F22:$CR22,0)),0,INDEX('Asset data'!$L22:$CX22,1,MATCH(CB$5,'Utilisation profile'!$F22:$CR22,0))),0)</f>
        <v>0</v>
      </c>
      <c r="CC22">
        <f>IF($A22&gt;0,IF(ISNA(MATCH(CC$5,'Utilisation profile'!$F22:$CR22,0)),0,INDEX('Asset data'!$L22:$CX22,1,MATCH(CC$5,'Utilisation profile'!$F22:$CR22,0))),0)</f>
        <v>0</v>
      </c>
      <c r="CD22">
        <f>IF($A22&gt;0,IF(ISNA(MATCH(CD$5,'Utilisation profile'!$F22:$CR22,0)),0,INDEX('Asset data'!$L22:$CX22,1,MATCH(CD$5,'Utilisation profile'!$F22:$CR22,0))),0)</f>
        <v>0</v>
      </c>
      <c r="CE22">
        <f>IF($A22&gt;0,IF(ISNA(MATCH(CE$5,'Utilisation profile'!$F22:$CR22,0)),0,INDEX('Asset data'!$L22:$CX22,1,MATCH(CE$5,'Utilisation profile'!$F22:$CR22,0))),0)</f>
        <v>0</v>
      </c>
      <c r="CF22">
        <f>IF($A22&gt;0,IF(ISNA(MATCH(CF$5,'Utilisation profile'!$F22:$CR22,0)),0,INDEX('Asset data'!$L22:$CX22,1,MATCH(CF$5,'Utilisation profile'!$F22:$CR22,0))),0)</f>
        <v>0</v>
      </c>
      <c r="CG22">
        <f>IF($A22&gt;0,IF(ISNA(MATCH(CG$5,'Utilisation profile'!$F22:$CR22,0)),0,INDEX('Asset data'!$L22:$CX22,1,MATCH(CG$5,'Utilisation profile'!$F22:$CR22,0))),0)</f>
        <v>0</v>
      </c>
      <c r="CH22">
        <f>IF($A22&gt;0,IF(ISNA(MATCH(CH$5,'Utilisation profile'!$F22:$CR22,0)),0,INDEX('Asset data'!$L22:$CX22,1,MATCH(CH$5,'Utilisation profile'!$F22:$CR22,0))),0)</f>
        <v>0</v>
      </c>
      <c r="CI22">
        <f>IF($A22&gt;0,IF(ISNA(MATCH(CI$5,'Utilisation profile'!$F22:$CR22,0)),0,INDEX('Asset data'!$L22:$CX22,1,MATCH(CI$5,'Utilisation profile'!$F22:$CR22,0))),0)</f>
        <v>0</v>
      </c>
      <c r="CJ22">
        <f>IF($A22&gt;0,IF(ISNA(MATCH(CJ$5,'Utilisation profile'!$F22:$CR22,0)),0,INDEX('Asset data'!$L22:$CX22,1,MATCH(CJ$5,'Utilisation profile'!$F22:$CR22,0))),0)</f>
        <v>0</v>
      </c>
      <c r="CK22">
        <f>IF($A22&gt;0,IF(ISNA(MATCH(CK$5,'Utilisation profile'!$F22:$CR22,0)),0,INDEX('Asset data'!$L22:$CX22,1,MATCH(CK$5,'Utilisation profile'!$F22:$CR22,0))),0)</f>
        <v>0</v>
      </c>
      <c r="CL22">
        <f>IF($A22&gt;0,IF(ISNA(MATCH(CL$5,'Utilisation profile'!$F22:$CR22,0)),0,INDEX('Asset data'!$L22:$CX22,1,MATCH(CL$5,'Utilisation profile'!$F22:$CR22,0))),0)</f>
        <v>0</v>
      </c>
      <c r="CM22">
        <f>IF($A22&gt;0,IF(ISNA(MATCH(CM$5,'Utilisation profile'!$F22:$CR22,0)),0,INDEX('Asset data'!$L22:$CX22,1,MATCH(CM$5,'Utilisation profile'!$F22:$CR22,0))),0)</f>
        <v>0</v>
      </c>
      <c r="CN22">
        <f>IF($A22&gt;0,IF(ISNA(MATCH(CN$5,'Utilisation profile'!$F22:$CR22,0)),0,INDEX('Asset data'!$L22:$CX22,1,MATCH(CN$5,'Utilisation profile'!$F22:$CR22,0))),0)</f>
        <v>0</v>
      </c>
      <c r="CO22">
        <f>IF($A22&gt;0,IF(ISNA(MATCH(CO$5,'Utilisation profile'!$F22:$CR22,0)),0,INDEX('Asset data'!$L22:$CX22,1,MATCH(CO$5,'Utilisation profile'!$F22:$CR22,0))),0)</f>
        <v>0</v>
      </c>
      <c r="CP22">
        <f>IF($A22&gt;0,IF(ISNA(MATCH(CP$5,'Utilisation profile'!$F22:$CR22,0)),0,INDEX('Asset data'!$L22:$CX22,1,MATCH(CP$5,'Utilisation profile'!$F22:$CR22,0))),0)</f>
        <v>0</v>
      </c>
      <c r="CQ22">
        <f>IF($A22&gt;0,IF(ISNA(MATCH(CQ$5,'Utilisation profile'!$F22:$CR22,0)),0,INDEX('Asset data'!$L22:$CX22,1,MATCH(CQ$5,'Utilisation profile'!$F22:$CR22,0))),0)</f>
        <v>0</v>
      </c>
      <c r="CR22">
        <f>IF($A22&gt;0,IF(ISNA(MATCH(CR$5,'Utilisation profile'!$F22:$CR22,0)),0,INDEX('Asset data'!$L22:$CX22,1,MATCH(CR$5,'Utilisation profile'!$F22:$CR22,0))),0)</f>
        <v>0</v>
      </c>
      <c r="CS22">
        <f>IF($A22&gt;0,IF(ISNA(MATCH(CS$5,'Utilisation profile'!$F22:$CR22,0)),0,INDEX('Asset data'!$L22:$CX22,1,MATCH(CS$5,'Utilisation profile'!$F22:$CR22,0))),0)</f>
        <v>0</v>
      </c>
      <c r="CT22">
        <f>IF($A22&gt;0,IF(ISNA(MATCH(CT$5,'Utilisation profile'!$F22:$CR22,0)),0,INDEX('Asset data'!$L22:$CX22,1,MATCH(CT$5,'Utilisation profile'!$F22:$CR22,0))),0)</f>
        <v>0</v>
      </c>
      <c r="CU22">
        <f>IF($A22&gt;0,IF(ISNA(MATCH(CU$5,'Utilisation profile'!$F22:$CR22,0)),0,INDEX('Asset data'!$L22:$CX22,1,MATCH(CU$5,'Utilisation profile'!$F22:$CR22,0))),0)</f>
        <v>0</v>
      </c>
      <c r="CV22">
        <f>IF($A22&gt;0,IF(ISNA(MATCH(CV$5,'Utilisation profile'!$F22:$CR22,0)),0,INDEX('Asset data'!$L22:$CX22,1,MATCH(CV$5,'Utilisation profile'!$F22:$CR22,0))),0)</f>
        <v>0</v>
      </c>
      <c r="CW22">
        <f>IF($A22&gt;0,IF(ISNA(MATCH(CW$5,'Utilisation profile'!$F22:$CR22,0)),0,INDEX('Asset data'!$L22:$CX22,1,MATCH(CW$5,'Utilisation profile'!$F22:$CR22,0))),0)</f>
        <v>0</v>
      </c>
      <c r="CX22">
        <f>IF($A22&gt;0,IF(ISNA(MATCH(CX$5,'Utilisation profile'!$F22:$CR22,0)),0,INDEX('Asset data'!$L22:$CX22,1,MATCH(CX$5,'Utilisation profile'!$F22:$CR22,0))),0)</f>
        <v>0</v>
      </c>
      <c r="CY22">
        <f>IF($A22&gt;0,IF(ISNA(MATCH(CY$5,'Utilisation profile'!$F22:$CR22,0)),0,INDEX('Asset data'!$L22:$CX22,1,MATCH(CY$5,'Utilisation profile'!$F22:$CR22,0))),0)</f>
        <v>0</v>
      </c>
      <c r="CZ22">
        <f>IF($A22&gt;0,IF(ISNA(MATCH(CZ$5,'Utilisation profile'!$F22:$CR22,0)),0,INDEX('Asset data'!$L22:$CX22,1,MATCH(CZ$5,'Utilisation profile'!$F22:$CR22,0))),0)</f>
        <v>0</v>
      </c>
      <c r="DA22">
        <f>IF($A22&gt;0,IF(ISNA(MATCH(DA$5,'Utilisation profile'!$F22:$CR22,0)),0,INDEX('Asset data'!$L22:$CX22,1,MATCH(DA$5,'Utilisation profile'!$F22:$CR22,0))),0)</f>
        <v>0</v>
      </c>
      <c r="DB22">
        <f>IF($A22&gt;0,IF(ISNA(MATCH(DB$5,'Utilisation profile'!$F22:$CR22,0)),0,INDEX('Asset data'!$L22:$CX22,1,MATCH(DB$5,'Utilisation profile'!$F22:$CR22,0))),0)</f>
        <v>0</v>
      </c>
      <c r="DC22">
        <f>IF($A22&gt;0,IF(ISNA(MATCH(DC$5,'Utilisation profile'!$F22:$CR22,0)),0,INDEX('Asset data'!$L22:$CX22,1,MATCH(DC$5,'Utilisation profile'!$F22:$CR22,0))),0)</f>
        <v>0</v>
      </c>
      <c r="DD22">
        <f>IF($A22&gt;0,IF(ISNA(MATCH(DD$5,'Utilisation profile'!$F22:$CR22,0)),0,INDEX('Asset data'!$L22:$CX22,1,MATCH(DD$5,'Utilisation profile'!$F22:$CR22,0))),0)</f>
        <v>0</v>
      </c>
      <c r="DE22">
        <f>IF($A22&gt;0,IF(ISNA(MATCH(DE$5,'Utilisation profile'!$F22:$CR22,0)),0,INDEX('Asset data'!$L22:$CX22,1,MATCH(DE$5,'Utilisation profile'!$F22:$CR22,0))),0)</f>
        <v>0</v>
      </c>
      <c r="DF22">
        <f>IF($A22&gt;0,IF(ISNA(MATCH(DF$5,'Utilisation profile'!$F22:$CR22,0)),0,INDEX('Asset data'!$L22:$CX22,1,MATCH(DF$5,'Utilisation profile'!$F22:$CR22,0))),0)</f>
        <v>0</v>
      </c>
      <c r="DG22">
        <f>IF($A22&gt;0,IF(ISNA(MATCH(DG$5,'Utilisation profile'!$F22:$CR22,0)),0,INDEX('Asset data'!$L22:$CX22,1,MATCH(DG$5,'Utilisation profile'!$F22:$CR22,0))),0)</f>
        <v>0</v>
      </c>
      <c r="DH22">
        <f>IF($A22&gt;0,IF(ISNA(MATCH(DH$5,'Utilisation profile'!$F22:$CR22,0)),0,INDEX('Asset data'!$L22:$CX22,1,MATCH(DH$5,'Utilisation profile'!$F22:$CR22,0))),0)</f>
        <v>0</v>
      </c>
      <c r="DI22">
        <f>IF($A22&gt;0,IF(ISNA(MATCH(DI$5,'Utilisation profile'!$F22:$CR22,0)),0,INDEX('Asset data'!$L22:$CX22,1,MATCH(DI$5,'Utilisation profile'!$F22:$CR22,0))),0)</f>
        <v>0</v>
      </c>
      <c r="DJ22">
        <f>IF($A22&gt;0,IF(ISNA(MATCH(DJ$5,'Utilisation profile'!$F22:$CR22,0)),0,INDEX('Asset data'!$L22:$CX22,1,MATCH(DJ$5,'Utilisation profile'!$F22:$CR22,0))),0)</f>
        <v>0</v>
      </c>
      <c r="DK22">
        <f>IF($A22&gt;0,IF(ISNA(MATCH(DK$5,'Utilisation profile'!$F22:$CR22,0)),0,INDEX('Asset data'!$L22:$CX22,1,MATCH(DK$5,'Utilisation profile'!$F22:$CR22,0))),0)</f>
        <v>0</v>
      </c>
      <c r="DL22">
        <f>IF($A22&gt;0,IF(ISNA(MATCH(DL$5,'Utilisation profile'!$F22:$CR22,0)),0,INDEX('Asset data'!$L22:$CX22,1,MATCH(DL$5,'Utilisation profile'!$F22:$CR22,0))),0)</f>
        <v>0</v>
      </c>
      <c r="DM22">
        <f>IF($A22&gt;0,IF(ISNA(MATCH(DM$5,'Utilisation profile'!$F22:$CR22,0)),0,INDEX('Asset data'!$L22:$CX22,1,MATCH(DM$5,'Utilisation profile'!$F22:$CR22,0))),0)</f>
        <v>0</v>
      </c>
      <c r="DN22">
        <f>IF($A22&gt;0,IF(ISNA(MATCH(DN$5,'Utilisation profile'!$F22:$CR22,0)),0,INDEX('Asset data'!$L22:$CX22,1,MATCH(DN$5,'Utilisation profile'!$F22:$CR22,0))),0)</f>
        <v>0</v>
      </c>
      <c r="DO22">
        <f>IF($A22&gt;0,IF(ISNA(MATCH(DO$5,'Utilisation profile'!$F22:$CR22,0)),0,INDEX('Asset data'!$L22:$CX22,1,MATCH(DO$5,'Utilisation profile'!$F22:$CR22,0))),0)</f>
        <v>0</v>
      </c>
      <c r="DP22">
        <f>IF($A22&gt;0,IF(ISNA(MATCH(DP$5,'Utilisation profile'!$F22:$CR22,0)),0,INDEX('Asset data'!$L22:$CX22,1,MATCH(DP$5,'Utilisation profile'!$F22:$CR22,0))),0)</f>
        <v>0</v>
      </c>
      <c r="DQ22">
        <f>IF($A22&gt;0,IF(ISNA(MATCH(DQ$5,'Utilisation profile'!$F22:$CR22,0)),0,INDEX('Asset data'!$L22:$CX22,1,MATCH(DQ$5,'Utilisation profile'!$F22:$CR22,0))),0)</f>
        <v>0</v>
      </c>
      <c r="DR22">
        <f>IF($A22&gt;0,IF(ISNA(MATCH(DR$5,'Utilisation profile'!$F22:$CR22,0)),0,INDEX('Asset data'!$L22:$CX22,1,MATCH(DR$5,'Utilisation profile'!$F22:$CR22,0))),0)</f>
        <v>0</v>
      </c>
      <c r="DS22">
        <f>IF($A22&gt;0,IF(ISNA(MATCH(DS$5,'Utilisation profile'!$F22:$CR22,0)),0,INDEX('Asset data'!$L22:$CX22,1,MATCH(DS$5,'Utilisation profile'!$F22:$CR22,0))),0)</f>
        <v>0</v>
      </c>
      <c r="DT22">
        <f>IF($A22&gt;0,IF(ISNA(MATCH(DT$5,'Utilisation profile'!$F22:$CR22,0)),0,INDEX('Asset data'!$L22:$CX22,1,MATCH(DT$5,'Utilisation profile'!$F22:$CR22,0))),0)</f>
        <v>0</v>
      </c>
      <c r="DU22">
        <f>IF($A22&gt;0,IF(ISNA(MATCH(DU$5,'Utilisation profile'!$F22:$CR22,0)),0,INDEX('Asset data'!$L22:$CX22,1,MATCH(DU$5,'Utilisation profile'!$F22:$CR22,0))),0)</f>
        <v>0</v>
      </c>
      <c r="DV22">
        <f>IF($A22&gt;0,IF(ISNA(MATCH(DV$5,'Utilisation profile'!$F22:$CR22,0)),0,INDEX('Asset data'!$L22:$CX22,1,MATCH(DV$5,'Utilisation profile'!$F22:$CR22,0))),0)</f>
        <v>0</v>
      </c>
      <c r="DW22">
        <f>IF($A22&gt;0,IF(ISNA(MATCH(DW$5,'Utilisation profile'!$F22:$CR22,0)),0,INDEX('Asset data'!$L22:$CX22,1,MATCH(DW$5,'Utilisation profile'!$F22:$CR22,0))),0)</f>
        <v>0</v>
      </c>
      <c r="DX22">
        <f>IF($A22&gt;0,IF(ISNA(MATCH(DX$5,'Utilisation profile'!$F22:$CR22,0)),0,INDEX('Asset data'!$L22:$CX22,1,MATCH(DX$5,'Utilisation profile'!$F22:$CR22,0))),0)</f>
        <v>0</v>
      </c>
      <c r="DY22">
        <f>IF($A22&gt;0,IF(ISNA(MATCH(DY$5,'Utilisation profile'!$F22:$CR22,0)),0,INDEX('Asset data'!$L22:$CX22,1,MATCH(DY$5,'Utilisation profile'!$F22:$CR22,0))),0)</f>
        <v>0</v>
      </c>
      <c r="DZ22">
        <f>IF($A22&gt;0,IF(ISNA(MATCH(DZ$5,'Utilisation profile'!$F22:$CR22,0)),0,INDEX('Asset data'!$L22:$CX22,1,MATCH(DZ$5,'Utilisation profile'!$F22:$CR22,0))),0)</f>
        <v>0</v>
      </c>
      <c r="EA22">
        <f>IF($A22&gt;0,IF(ISNA(MATCH(EA$5,'Utilisation profile'!$F22:$CR22,0)),0,INDEX('Asset data'!$L22:$CX22,1,MATCH(EA$5,'Utilisation profile'!$F22:$CR22,0))),0)</f>
        <v>0</v>
      </c>
      <c r="EB22">
        <f>IF($A22&gt;0,IF(ISNA(MATCH(EB$5,'Utilisation profile'!$F22:$CR22,0)),0,INDEX('Asset data'!$L22:$CX22,1,MATCH(EB$5,'Utilisation profile'!$F22:$CR22,0))),0)</f>
        <v>0</v>
      </c>
      <c r="EC22">
        <f>IF($A22&gt;0,IF(ISNA(MATCH(EC$5,'Utilisation profile'!$F22:$CR22,0)),0,INDEX('Asset data'!$L22:$CX22,1,MATCH(EC$5,'Utilisation profile'!$F22:$CR22,0))),0)</f>
        <v>0</v>
      </c>
      <c r="ED22">
        <f>IF($A22&gt;0,IF(ISNA(MATCH(ED$5,'Utilisation profile'!$F22:$CR22,0)),0,INDEX('Asset data'!$L22:$CX22,1,MATCH(ED$5,'Utilisation profile'!$F22:$CR22,0))),0)</f>
        <v>0</v>
      </c>
      <c r="EE22">
        <f>IF($A22&gt;0,IF(ISNA(MATCH(EE$5,'Utilisation profile'!$F22:$CR22,0)),0,INDEX('Asset data'!$L22:$CX22,1,MATCH(EE$5,'Utilisation profile'!$F22:$CR22,0))),0)</f>
        <v>0</v>
      </c>
      <c r="EF22">
        <f>IF($A22&gt;0,IF(ISNA(MATCH(EF$5,'Utilisation profile'!$F22:$CR22,0)),0,INDEX('Asset data'!$L22:$CX22,1,MATCH(EF$5,'Utilisation profile'!$F22:$CR22,0))),0)</f>
        <v>0</v>
      </c>
      <c r="EG22">
        <f>IF($A22&gt;0,IF(ISNA(MATCH(EG$5,'Utilisation profile'!$F22:$CR22,0)),0,INDEX('Asset data'!$L22:$CX22,1,MATCH(EG$5,'Utilisation profile'!$F22:$CR22,0))),0)</f>
        <v>0</v>
      </c>
      <c r="EH22">
        <f>IF($A22&gt;0,IF(ISNA(MATCH(EH$5,'Utilisation profile'!$F22:$CR22,0)),0,INDEX('Asset data'!$L22:$CX22,1,MATCH(EH$5,'Utilisation profile'!$F22:$CR22,0))),0)</f>
        <v>0</v>
      </c>
      <c r="EI22">
        <f>IF($A22&gt;0,IF(ISNA(MATCH(EI$5,'Utilisation profile'!$F22:$CR22,0)),0,INDEX('Asset data'!$L22:$CX22,1,MATCH(EI$5,'Utilisation profile'!$F22:$CR22,0))),0)</f>
        <v>0</v>
      </c>
      <c r="EJ22">
        <f>IF($A22&gt;0,IF(ISNA(MATCH(EJ$5,'Utilisation profile'!$F22:$CR22,0)),0,INDEX('Asset data'!$L22:$CX22,1,MATCH(EJ$5,'Utilisation profile'!$F22:$CR22,0))),0)</f>
        <v>0</v>
      </c>
      <c r="EK22">
        <f>IF($A22&gt;0,IF(ISNA(MATCH(EK$5,'Utilisation profile'!$F22:$CR22,0)),0,INDEX('Asset data'!$L22:$CX22,1,MATCH(EK$5,'Utilisation profile'!$F22:$CR22,0))),0)</f>
        <v>0</v>
      </c>
      <c r="EL22">
        <f>IF($A22&gt;0,IF(ISNA(MATCH(EL$5,'Utilisation profile'!$F22:$CR22,0)),0,INDEX('Asset data'!$L22:$CX22,1,MATCH(EL$5,'Utilisation profile'!$F22:$CR22,0))),0)</f>
        <v>0</v>
      </c>
      <c r="EM22">
        <f>IF($A22&gt;0,IF(ISNA(MATCH(EM$5,'Utilisation profile'!$F22:$CR22,0)),0,INDEX('Asset data'!$L22:$CX22,1,MATCH(EM$5,'Utilisation profile'!$F22:$CR22,0))),0)</f>
        <v>0</v>
      </c>
      <c r="EN22">
        <f>IF($A22&gt;0,IF(ISNA(MATCH(EN$5,'Utilisation profile'!$F22:$CR22,0)),0,INDEX('Asset data'!$L22:$CX22,1,MATCH(EN$5,'Utilisation profile'!$F22:$CR22,0))),0)</f>
        <v>0</v>
      </c>
      <c r="EO22">
        <f>IF($A22&gt;0,IF(ISNA(MATCH(EO$5,'Utilisation profile'!$F22:$CR22,0)),0,INDEX('Asset data'!$L22:$CX22,1,MATCH(EO$5,'Utilisation profile'!$F22:$CR22,0))),0)</f>
        <v>0</v>
      </c>
      <c r="EP22">
        <f>IF($A22&gt;0,IF(ISNA(MATCH(EP$5,'Utilisation profile'!$F22:$CR22,0)),0,INDEX('Asset data'!$L22:$CX22,1,MATCH(EP$5,'Utilisation profile'!$F22:$CR22,0))),0)</f>
        <v>0</v>
      </c>
      <c r="EQ22">
        <f>IF($A22&gt;0,IF(ISNA(MATCH(EQ$5,'Utilisation profile'!$F22:$CR22,0)),0,INDEX('Asset data'!$L22:$CX22,1,MATCH(EQ$5,'Utilisation profile'!$F22:$CR22,0))),0)</f>
        <v>0</v>
      </c>
      <c r="ER22">
        <f>IF($A22&gt;0,IF(ISNA(MATCH(ER$5,'Utilisation profile'!$F22:$CR22,0)),0,INDEX('Asset data'!$L22:$CX22,1,MATCH(ER$5,'Utilisation profile'!$F22:$CR22,0))),0)</f>
        <v>0</v>
      </c>
      <c r="ES22">
        <f>IF($A22&gt;0,IF(ISNA(MATCH(ES$5,'Utilisation profile'!$F22:$CR22,0)),0,INDEX('Asset data'!$L22:$CX22,1,MATCH(ES$5,'Utilisation profile'!$F22:$CR22,0))),0)</f>
        <v>0</v>
      </c>
      <c r="ET22">
        <f>IF($A22&gt;0,IF(ISNA(MATCH(ET$5,'Utilisation profile'!$F22:$CR22,0)),0,INDEX('Asset data'!$L22:$CX22,1,MATCH(ET$5,'Utilisation profile'!$F22:$CR22,0))),0)</f>
        <v>0</v>
      </c>
      <c r="EU22">
        <f>IF($A22&gt;0,IF(ISNA(MATCH(EU$5,'Utilisation profile'!$F22:$CR22,0)),0,INDEX('Asset data'!$L22:$CX22,1,MATCH(EU$5,'Utilisation profile'!$F22:$CR22,0))),0)</f>
        <v>0</v>
      </c>
      <c r="EV22">
        <f>IF($A22&gt;0,IF(ISNA(MATCH(EV$5,'Utilisation profile'!$F22:$CR22,0)),0,INDEX('Asset data'!$L22:$CX22,1,MATCH(EV$5,'Utilisation profile'!$F22:$CR22,0))),0)</f>
        <v>0</v>
      </c>
      <c r="EW22">
        <f>IF($A22&gt;0,IF(ISNA(MATCH(EW$5,'Utilisation profile'!$F22:$CR22,0)),0,INDEX('Asset data'!$L22:$CX22,1,MATCH(EW$5,'Utilisation profile'!$F22:$CR22,0))),0)</f>
        <v>0</v>
      </c>
      <c r="EX22">
        <f>IF($A22&gt;0,IF(ISNA(MATCH(EX$5,'Utilisation profile'!$F22:$CR22,0)),0,INDEX('Asset data'!$L22:$CX22,1,MATCH(EX$5,'Utilisation profile'!$F22:$CR22,0))),0)</f>
        <v>0</v>
      </c>
      <c r="EY22">
        <f>IF($A22&gt;0,IF(ISNA(MATCH(EY$5,'Utilisation profile'!$F22:$CR22,0)),0,INDEX('Asset data'!$L22:$CX22,1,MATCH(EY$5,'Utilisation profile'!$F22:$CR22,0))),0)</f>
        <v>0</v>
      </c>
      <c r="EZ22">
        <f>IF($A22&gt;0,IF(ISNA(MATCH(EZ$5,'Utilisation profile'!$F22:$CR22,0)),0,INDEX('Asset data'!$L22:$CX22,1,MATCH(EZ$5,'Utilisation profile'!$F22:$CR22,0))),0)</f>
        <v>0</v>
      </c>
      <c r="FA22">
        <f>IF($A22&gt;0,IF(ISNA(MATCH(FA$5,'Utilisation profile'!$F22:$CR22,0)),0,INDEX('Asset data'!$L22:$CX22,1,MATCH(FA$5,'Utilisation profile'!$F22:$CR22,0))),0)</f>
        <v>0</v>
      </c>
    </row>
    <row r="23" spans="1:157">
      <c r="A23" s="10">
        <f>'Asset data'!A23</f>
        <v>1</v>
      </c>
      <c r="B23" s="10">
        <f>'Asset data'!B23</f>
        <v>0</v>
      </c>
      <c r="C23" s="10">
        <f>'Asset data'!C23</f>
        <v>0</v>
      </c>
      <c r="D23" s="10" t="str">
        <f>'Asset data'!E23</f>
        <v>SubTx Lines - Radial</v>
      </c>
      <c r="E23" s="16">
        <f>'Asset data'!I23</f>
        <v>100</v>
      </c>
      <c r="F23">
        <f>IF($A23&gt;0,'Utilisation profile'!CU23,0)</f>
        <v>7</v>
      </c>
      <c r="G23">
        <f>IF($A23&gt;0,IF(ISNA(MATCH(G$5,'Utilisation profile'!$F23:$CR23,0)),0,INDEX('Asset data'!$L23:$CX23,1,MATCH(G$5,'Utilisation profile'!$F23:$CR23,0))),0)</f>
        <v>0</v>
      </c>
      <c r="H23">
        <f>IF($A23&gt;0,IF(ISNA(MATCH(H$5,'Utilisation profile'!$F23:$CR23,0)),0,INDEX('Asset data'!$L23:$CX23,1,MATCH(H$5,'Utilisation profile'!$F23:$CR23,0))),0)</f>
        <v>0</v>
      </c>
      <c r="I23">
        <f>IF($A23&gt;0,IF(ISNA(MATCH(I$5,'Utilisation profile'!$F23:$CR23,0)),0,INDEX('Asset data'!$L23:$CX23,1,MATCH(I$5,'Utilisation profile'!$F23:$CR23,0))),0)</f>
        <v>0</v>
      </c>
      <c r="J23">
        <f>IF($A23&gt;0,IF(ISNA(MATCH(J$5,'Utilisation profile'!$F23:$CR23,0)),0,INDEX('Asset data'!$L23:$CX23,1,MATCH(J$5,'Utilisation profile'!$F23:$CR23,0))),0)</f>
        <v>0</v>
      </c>
      <c r="K23">
        <f>IF($A23&gt;0,IF(ISNA(MATCH(K$5,'Utilisation profile'!$F23:$CR23,0)),0,INDEX('Asset data'!$L23:$CX23,1,MATCH(K$5,'Utilisation profile'!$F23:$CR23,0))),0)</f>
        <v>0</v>
      </c>
      <c r="L23">
        <f>IF($A23&gt;0,IF(ISNA(MATCH(L$5,'Utilisation profile'!$F23:$CR23,0)),0,INDEX('Asset data'!$L23:$CX23,1,MATCH(L$5,'Utilisation profile'!$F23:$CR23,0))),0)</f>
        <v>0</v>
      </c>
      <c r="M23">
        <f>IF($A23&gt;0,IF(ISNA(MATCH(M$5,'Utilisation profile'!$F23:$CR23,0)),0,INDEX('Asset data'!$L23:$CX23,1,MATCH(M$5,'Utilisation profile'!$F23:$CR23,0))),0)</f>
        <v>0</v>
      </c>
      <c r="N23">
        <f>IF($A23&gt;0,IF(ISNA(MATCH(N$5,'Utilisation profile'!$F23:$CR23,0)),0,INDEX('Asset data'!$L23:$CX23,1,MATCH(N$5,'Utilisation profile'!$F23:$CR23,0))),0)</f>
        <v>0</v>
      </c>
      <c r="O23">
        <f>IF($A23&gt;0,IF(ISNA(MATCH(O$5,'Utilisation profile'!$F23:$CR23,0)),0,INDEX('Asset data'!$L23:$CX23,1,MATCH(O$5,'Utilisation profile'!$F23:$CR23,0))),0)</f>
        <v>0</v>
      </c>
      <c r="P23">
        <f>IF($A23&gt;0,IF(ISNA(MATCH(P$5,'Utilisation profile'!$F23:$CR23,0)),0,INDEX('Asset data'!$L23:$CX23,1,MATCH(P$5,'Utilisation profile'!$F23:$CR23,0))),0)</f>
        <v>0</v>
      </c>
      <c r="Q23">
        <f>IF($A23&gt;0,IF(ISNA(MATCH(Q$5,'Utilisation profile'!$F23:$CR23,0)),0,INDEX('Asset data'!$L23:$CX23,1,MATCH(Q$5,'Utilisation profile'!$F23:$CR23,0))),0)</f>
        <v>0</v>
      </c>
      <c r="R23">
        <f>IF($A23&gt;0,IF(ISNA(MATCH(R$5,'Utilisation profile'!$F23:$CR23,0)),0,INDEX('Asset data'!$L23:$CX23,1,MATCH(R$5,'Utilisation profile'!$F23:$CR23,0))),0)</f>
        <v>0</v>
      </c>
      <c r="S23">
        <f>IF($A23&gt;0,IF(ISNA(MATCH(S$5,'Utilisation profile'!$F23:$CR23,0)),0,INDEX('Asset data'!$L23:$CX23,1,MATCH(S$5,'Utilisation profile'!$F23:$CR23,0))),0)</f>
        <v>0</v>
      </c>
      <c r="T23">
        <f>IF($A23&gt;0,IF(ISNA(MATCH(T$5,'Utilisation profile'!$F23:$CR23,0)),0,INDEX('Asset data'!$L23:$CX23,1,MATCH(T$5,'Utilisation profile'!$F23:$CR23,0))),0)</f>
        <v>0</v>
      </c>
      <c r="U23">
        <f>IF($A23&gt;0,IF(ISNA(MATCH(U$5,'Utilisation profile'!$F23:$CR23,0)),0,INDEX('Asset data'!$L23:$CX23,1,MATCH(U$5,'Utilisation profile'!$F23:$CR23,0))),0)</f>
        <v>0</v>
      </c>
      <c r="V23">
        <f>IF($A23&gt;0,IF(ISNA(MATCH(V$5,'Utilisation profile'!$F23:$CR23,0)),0,INDEX('Asset data'!$L23:$CX23,1,MATCH(V$5,'Utilisation profile'!$F23:$CR23,0))),0)</f>
        <v>0</v>
      </c>
      <c r="W23">
        <f>IF($A23&gt;0,IF(ISNA(MATCH(W$5,'Utilisation profile'!$F23:$CR23,0)),0,INDEX('Asset data'!$L23:$CX23,1,MATCH(W$5,'Utilisation profile'!$F23:$CR23,0))),0)</f>
        <v>0</v>
      </c>
      <c r="X23">
        <f>IF($A23&gt;0,IF(ISNA(MATCH(X$5,'Utilisation profile'!$F23:$CR23,0)),0,INDEX('Asset data'!$L23:$CX23,1,MATCH(X$5,'Utilisation profile'!$F23:$CR23,0))),0)</f>
        <v>0</v>
      </c>
      <c r="Y23">
        <f>IF($A23&gt;0,IF(ISNA(MATCH(Y$5,'Utilisation profile'!$F23:$CR23,0)),0,INDEX('Asset data'!$L23:$CX23,1,MATCH(Y$5,'Utilisation profile'!$F23:$CR23,0))),0)</f>
        <v>0</v>
      </c>
      <c r="Z23">
        <f>IF($A23&gt;0,IF(ISNA(MATCH(Z$5,'Utilisation profile'!$F23:$CR23,0)),0,INDEX('Asset data'!$L23:$CX23,1,MATCH(Z$5,'Utilisation profile'!$F23:$CR23,0))),0)</f>
        <v>47.800000000000004</v>
      </c>
      <c r="AA23">
        <f>IF($A23&gt;0,IF(ISNA(MATCH(AA$5,'Utilisation profile'!$F23:$CR23,0)),0,INDEX('Asset data'!$L23:$CX23,1,MATCH(AA$5,'Utilisation profile'!$F23:$CR23,0))),0)</f>
        <v>13.2</v>
      </c>
      <c r="AB23">
        <f>IF($A23&gt;0,IF(ISNA(MATCH(AB$5,'Utilisation profile'!$F23:$CR23,0)),0,INDEX('Asset data'!$L23:$CX23,1,MATCH(AB$5,'Utilisation profile'!$F23:$CR23,0))),0)</f>
        <v>0</v>
      </c>
      <c r="AC23">
        <f>IF($A23&gt;0,IF(ISNA(MATCH(AC$5,'Utilisation profile'!$F23:$CR23,0)),0,INDEX('Asset data'!$L23:$CX23,1,MATCH(AC$5,'Utilisation profile'!$F23:$CR23,0))),0)</f>
        <v>0</v>
      </c>
      <c r="AD23">
        <f>IF($A23&gt;0,IF(ISNA(MATCH(AD$5,'Utilisation profile'!$F23:$CR23,0)),0,INDEX('Asset data'!$L23:$CX23,1,MATCH(AD$5,'Utilisation profile'!$F23:$CR23,0))),0)</f>
        <v>5.0999999999999996</v>
      </c>
      <c r="AE23">
        <f>IF($A23&gt;0,IF(ISNA(MATCH(AE$5,'Utilisation profile'!$F23:$CR23,0)),0,INDEX('Asset data'!$L23:$CX23,1,MATCH(AE$5,'Utilisation profile'!$F23:$CR23,0))),0)</f>
        <v>0</v>
      </c>
      <c r="AF23">
        <f>IF($A23&gt;0,IF(ISNA(MATCH(AF$5,'Utilisation profile'!$F23:$CR23,0)),0,INDEX('Asset data'!$L23:$CX23,1,MATCH(AF$5,'Utilisation profile'!$F23:$CR23,0))),0)</f>
        <v>5.0999999999999996</v>
      </c>
      <c r="AG23">
        <f>IF($A23&gt;0,IF(ISNA(MATCH(AG$5,'Utilisation profile'!$F23:$CR23,0)),0,INDEX('Asset data'!$L23:$CX23,1,MATCH(AG$5,'Utilisation profile'!$F23:$CR23,0))),0)</f>
        <v>0</v>
      </c>
      <c r="AH23">
        <f>IF($A23&gt;0,IF(ISNA(MATCH(AH$5,'Utilisation profile'!$F23:$CR23,0)),0,INDEX('Asset data'!$L23:$CX23,1,MATCH(AH$5,'Utilisation profile'!$F23:$CR23,0))),0)</f>
        <v>20</v>
      </c>
      <c r="AI23">
        <f>IF($A23&gt;0,IF(ISNA(MATCH(AI$5,'Utilisation profile'!$F23:$CR23,0)),0,INDEX('Asset data'!$L23:$CX23,1,MATCH(AI$5,'Utilisation profile'!$F23:$CR23,0))),0)</f>
        <v>0</v>
      </c>
      <c r="AJ23">
        <f>IF($A23&gt;0,IF(ISNA(MATCH(AJ$5,'Utilisation profile'!$F23:$CR23,0)),0,INDEX('Asset data'!$L23:$CX23,1,MATCH(AJ$5,'Utilisation profile'!$F23:$CR23,0))),0)</f>
        <v>0</v>
      </c>
      <c r="AK23">
        <f>IF($A23&gt;0,IF(ISNA(MATCH(AK$5,'Utilisation profile'!$F23:$CR23,0)),0,INDEX('Asset data'!$L23:$CX23,1,MATCH(AK$5,'Utilisation profile'!$F23:$CR23,0))),0)</f>
        <v>10</v>
      </c>
      <c r="AL23">
        <f>IF($A23&gt;0,IF(ISNA(MATCH(AL$5,'Utilisation profile'!$F23:$CR23,0)),0,INDEX('Asset data'!$L23:$CX23,1,MATCH(AL$5,'Utilisation profile'!$F23:$CR23,0))),0)</f>
        <v>10.3</v>
      </c>
      <c r="AM23">
        <f>IF($A23&gt;0,IF(ISNA(MATCH(AM$5,'Utilisation profile'!$F23:$CR23,0)),0,INDEX('Asset data'!$L23:$CX23,1,MATCH(AM$5,'Utilisation profile'!$F23:$CR23,0))),0)</f>
        <v>6.7</v>
      </c>
      <c r="AN23">
        <f>IF($A23&gt;0,IF(ISNA(MATCH(AN$5,'Utilisation profile'!$F23:$CR23,0)),0,INDEX('Asset data'!$L23:$CX23,1,MATCH(AN$5,'Utilisation profile'!$F23:$CR23,0))),0)</f>
        <v>0</v>
      </c>
      <c r="AO23">
        <f>IF($A23&gt;0,IF(ISNA(MATCH(AO$5,'Utilisation profile'!$F23:$CR23,0)),0,INDEX('Asset data'!$L23:$CX23,1,MATCH(AO$5,'Utilisation profile'!$F23:$CR23,0))),0)</f>
        <v>11.3</v>
      </c>
      <c r="AP23">
        <f>IF($A23&gt;0,IF(ISNA(MATCH(AP$5,'Utilisation profile'!$F23:$CR23,0)),0,INDEX('Asset data'!$L23:$CX23,1,MATCH(AP$5,'Utilisation profile'!$F23:$CR23,0))),0)</f>
        <v>69.099999999999994</v>
      </c>
      <c r="AQ23">
        <f>IF($A23&gt;0,IF(ISNA(MATCH(AQ$5,'Utilisation profile'!$F23:$CR23,0)),0,INDEX('Asset data'!$L23:$CX23,1,MATCH(AQ$5,'Utilisation profile'!$F23:$CR23,0))),0)</f>
        <v>0</v>
      </c>
      <c r="AR23">
        <f>IF($A23&gt;0,IF(ISNA(MATCH(AR$5,'Utilisation profile'!$F23:$CR23,0)),0,INDEX('Asset data'!$L23:$CX23,1,MATCH(AR$5,'Utilisation profile'!$F23:$CR23,0))),0)</f>
        <v>0</v>
      </c>
      <c r="AS23">
        <f>IF($A23&gt;0,IF(ISNA(MATCH(AS$5,'Utilisation profile'!$F23:$CR23,0)),0,INDEX('Asset data'!$L23:$CX23,1,MATCH(AS$5,'Utilisation profile'!$F23:$CR23,0))),0)</f>
        <v>17.899999999999999</v>
      </c>
      <c r="AT23">
        <f>IF($A23&gt;0,IF(ISNA(MATCH(AT$5,'Utilisation profile'!$F23:$CR23,0)),0,INDEX('Asset data'!$L23:$CX23,1,MATCH(AT$5,'Utilisation profile'!$F23:$CR23,0))),0)</f>
        <v>0</v>
      </c>
      <c r="AU23">
        <f>IF($A23&gt;0,IF(ISNA(MATCH(AU$5,'Utilisation profile'!$F23:$CR23,0)),0,INDEX('Asset data'!$L23:$CX23,1,MATCH(AU$5,'Utilisation profile'!$F23:$CR23,0))),0)</f>
        <v>0</v>
      </c>
      <c r="AV23">
        <f>IF($A23&gt;0,IF(ISNA(MATCH(AV$5,'Utilisation profile'!$F23:$CR23,0)),0,INDEX('Asset data'!$L23:$CX23,1,MATCH(AV$5,'Utilisation profile'!$F23:$CR23,0))),0)</f>
        <v>40.200000000000003</v>
      </c>
      <c r="AW23">
        <f>IF($A23&gt;0,IF(ISNA(MATCH(AW$5,'Utilisation profile'!$F23:$CR23,0)),0,INDEX('Asset data'!$L23:$CX23,1,MATCH(AW$5,'Utilisation profile'!$F23:$CR23,0))),0)</f>
        <v>50.7</v>
      </c>
      <c r="AX23">
        <f>IF($A23&gt;0,IF(ISNA(MATCH(AX$5,'Utilisation profile'!$F23:$CR23,0)),0,INDEX('Asset data'!$L23:$CX23,1,MATCH(AX$5,'Utilisation profile'!$F23:$CR23,0))),0)</f>
        <v>40.1</v>
      </c>
      <c r="AY23">
        <f>IF($A23&gt;0,IF(ISNA(MATCH(AY$5,'Utilisation profile'!$F23:$CR23,0)),0,INDEX('Asset data'!$L23:$CX23,1,MATCH(AY$5,'Utilisation profile'!$F23:$CR23,0))),0)</f>
        <v>49.1</v>
      </c>
      <c r="AZ23">
        <f>IF($A23&gt;0,IF(ISNA(MATCH(AZ$5,'Utilisation profile'!$F23:$CR23,0)),0,INDEX('Asset data'!$L23:$CX23,1,MATCH(AZ$5,'Utilisation profile'!$F23:$CR23,0))),0)</f>
        <v>77.400000000000006</v>
      </c>
      <c r="BA23">
        <f>IF($A23&gt;0,IF(ISNA(MATCH(BA$5,'Utilisation profile'!$F23:$CR23,0)),0,INDEX('Asset data'!$L23:$CX23,1,MATCH(BA$5,'Utilisation profile'!$F23:$CR23,0))),0)</f>
        <v>50.5</v>
      </c>
      <c r="BB23">
        <f>IF($A23&gt;0,IF(ISNA(MATCH(BB$5,'Utilisation profile'!$F23:$CR23,0)),0,INDEX('Asset data'!$L23:$CX23,1,MATCH(BB$5,'Utilisation profile'!$F23:$CR23,0))),0)</f>
        <v>64.2</v>
      </c>
      <c r="BC23">
        <f>IF($A23&gt;0,IF(ISNA(MATCH(BC$5,'Utilisation profile'!$F23:$CR23,0)),0,INDEX('Asset data'!$L23:$CX23,1,MATCH(BC$5,'Utilisation profile'!$F23:$CR23,0))),0)</f>
        <v>68.87</v>
      </c>
      <c r="BD23">
        <f>IF($A23&gt;0,IF(ISNA(MATCH(BD$5,'Utilisation profile'!$F23:$CR23,0)),0,INDEX('Asset data'!$L23:$CX23,1,MATCH(BD$5,'Utilisation profile'!$F23:$CR23,0))),0)</f>
        <v>37.700000000000003</v>
      </c>
      <c r="BE23">
        <f>IF($A23&gt;0,IF(ISNA(MATCH(BE$5,'Utilisation profile'!$F23:$CR23,0)),0,INDEX('Asset data'!$L23:$CX23,1,MATCH(BE$5,'Utilisation profile'!$F23:$CR23,0))),0)</f>
        <v>0</v>
      </c>
      <c r="BF23">
        <f>IF($A23&gt;0,IF(ISNA(MATCH(BF$5,'Utilisation profile'!$F23:$CR23,0)),0,INDEX('Asset data'!$L23:$CX23,1,MATCH(BF$5,'Utilisation profile'!$F23:$CR23,0))),0)</f>
        <v>7</v>
      </c>
      <c r="BG23">
        <f>IF($A23&gt;0,IF(ISNA(MATCH(BG$5,'Utilisation profile'!$F23:$CR23,0)),0,INDEX('Asset data'!$L23:$CX23,1,MATCH(BG$5,'Utilisation profile'!$F23:$CR23,0))),0)</f>
        <v>82</v>
      </c>
      <c r="BH23">
        <f>IF($A23&gt;0,IF(ISNA(MATCH(BH$5,'Utilisation profile'!$F23:$CR23,0)),0,INDEX('Asset data'!$L23:$CX23,1,MATCH(BH$5,'Utilisation profile'!$F23:$CR23,0))),0)</f>
        <v>69.5</v>
      </c>
      <c r="BI23">
        <f>IF($A23&gt;0,IF(ISNA(MATCH(BI$5,'Utilisation profile'!$F23:$CR23,0)),0,INDEX('Asset data'!$L23:$CX23,1,MATCH(BI$5,'Utilisation profile'!$F23:$CR23,0))),0)</f>
        <v>0</v>
      </c>
      <c r="BJ23">
        <f>IF($A23&gt;0,IF(ISNA(MATCH(BJ$5,'Utilisation profile'!$F23:$CR23,0)),0,INDEX('Asset data'!$L23:$CX23,1,MATCH(BJ$5,'Utilisation profile'!$F23:$CR23,0))),0)</f>
        <v>69.5</v>
      </c>
      <c r="BK23">
        <f>IF($A23&gt;0,IF(ISNA(MATCH(BK$5,'Utilisation profile'!$F23:$CR23,0)),0,INDEX('Asset data'!$L23:$CX23,1,MATCH(BK$5,'Utilisation profile'!$F23:$CR23,0))),0)</f>
        <v>99.85</v>
      </c>
      <c r="BL23">
        <f>IF($A23&gt;0,IF(ISNA(MATCH(BL$5,'Utilisation profile'!$F23:$CR23,0)),0,INDEX('Asset data'!$L23:$CX23,1,MATCH(BL$5,'Utilisation profile'!$F23:$CR23,0))),0)</f>
        <v>133.05000000000001</v>
      </c>
      <c r="BM23">
        <f>IF($A23&gt;0,IF(ISNA(MATCH(BM$5,'Utilisation profile'!$F23:$CR23,0)),0,INDEX('Asset data'!$L23:$CX23,1,MATCH(BM$5,'Utilisation profile'!$F23:$CR23,0))),0)</f>
        <v>49.5</v>
      </c>
      <c r="BN23">
        <f>IF($A23&gt;0,IF(ISNA(MATCH(BN$5,'Utilisation profile'!$F23:$CR23,0)),0,INDEX('Asset data'!$L23:$CX23,1,MATCH(BN$5,'Utilisation profile'!$F23:$CR23,0))),0)</f>
        <v>106.8</v>
      </c>
      <c r="BO23">
        <f>IF($A23&gt;0,IF(ISNA(MATCH(BO$5,'Utilisation profile'!$F23:$CR23,0)),0,INDEX('Asset data'!$L23:$CX23,1,MATCH(BO$5,'Utilisation profile'!$F23:$CR23,0))),0)</f>
        <v>98.9</v>
      </c>
      <c r="BP23">
        <f>IF($A23&gt;0,IF(ISNA(MATCH(BP$5,'Utilisation profile'!$F23:$CR23,0)),0,INDEX('Asset data'!$L23:$CX23,1,MATCH(BP$5,'Utilisation profile'!$F23:$CR23,0))),0)</f>
        <v>112.4</v>
      </c>
      <c r="BQ23">
        <f>IF($A23&gt;0,IF(ISNA(MATCH(BQ$5,'Utilisation profile'!$F23:$CR23,0)),0,INDEX('Asset data'!$L23:$CX23,1,MATCH(BQ$5,'Utilisation profile'!$F23:$CR23,0))),0)</f>
        <v>46.9</v>
      </c>
      <c r="BR23">
        <f>IF($A23&gt;0,IF(ISNA(MATCH(BR$5,'Utilisation profile'!$F23:$CR23,0)),0,INDEX('Asset data'!$L23:$CX23,1,MATCH(BR$5,'Utilisation profile'!$F23:$CR23,0))),0)</f>
        <v>20.5</v>
      </c>
      <c r="BS23">
        <f>IF($A23&gt;0,IF(ISNA(MATCH(BS$5,'Utilisation profile'!$F23:$CR23,0)),0,INDEX('Asset data'!$L23:$CX23,1,MATCH(BS$5,'Utilisation profile'!$F23:$CR23,0))),0)</f>
        <v>30.5</v>
      </c>
      <c r="BT23">
        <f>IF($A23&gt;0,IF(ISNA(MATCH(BT$5,'Utilisation profile'!$F23:$CR23,0)),0,INDEX('Asset data'!$L23:$CX23,1,MATCH(BT$5,'Utilisation profile'!$F23:$CR23,0))),0)</f>
        <v>114.7</v>
      </c>
      <c r="BU23">
        <f>IF($A23&gt;0,IF(ISNA(MATCH(BU$5,'Utilisation profile'!$F23:$CR23,0)),0,INDEX('Asset data'!$L23:$CX23,1,MATCH(BU$5,'Utilisation profile'!$F23:$CR23,0))),0)</f>
        <v>120.19999999999999</v>
      </c>
      <c r="BV23">
        <f>IF($A23&gt;0,IF(ISNA(MATCH(BV$5,'Utilisation profile'!$F23:$CR23,0)),0,INDEX('Asset data'!$L23:$CX23,1,MATCH(BV$5,'Utilisation profile'!$F23:$CR23,0))),0)</f>
        <v>114.2</v>
      </c>
      <c r="BW23">
        <f>IF($A23&gt;0,IF(ISNA(MATCH(BW$5,'Utilisation profile'!$F23:$CR23,0)),0,INDEX('Asset data'!$L23:$CX23,1,MATCH(BW$5,'Utilisation profile'!$F23:$CR23,0))),0)</f>
        <v>46.65</v>
      </c>
      <c r="BX23">
        <f>IF($A23&gt;0,IF(ISNA(MATCH(BX$5,'Utilisation profile'!$F23:$CR23,0)),0,INDEX('Asset data'!$L23:$CX23,1,MATCH(BX$5,'Utilisation profile'!$F23:$CR23,0))),0)</f>
        <v>15.06</v>
      </c>
      <c r="BY23">
        <f>IF($A23&gt;0,IF(ISNA(MATCH(BY$5,'Utilisation profile'!$F23:$CR23,0)),0,INDEX('Asset data'!$L23:$CX23,1,MATCH(BY$5,'Utilisation profile'!$F23:$CR23,0))),0)</f>
        <v>37.6</v>
      </c>
      <c r="BZ23">
        <f>IF($A23&gt;0,IF(ISNA(MATCH(BZ$5,'Utilisation profile'!$F23:$CR23,0)),0,INDEX('Asset data'!$L23:$CX23,1,MATCH(BZ$5,'Utilisation profile'!$F23:$CR23,0))),0)</f>
        <v>22.1</v>
      </c>
      <c r="CA23">
        <f>IF($A23&gt;0,IF(ISNA(MATCH(CA$5,'Utilisation profile'!$F23:$CR23,0)),0,INDEX('Asset data'!$L23:$CX23,1,MATCH(CA$5,'Utilisation profile'!$F23:$CR23,0))),0)</f>
        <v>56.1</v>
      </c>
      <c r="CB23">
        <f>IF($A23&gt;0,IF(ISNA(MATCH(CB$5,'Utilisation profile'!$F23:$CR23,0)),0,INDEX('Asset data'!$L23:$CX23,1,MATCH(CB$5,'Utilisation profile'!$F23:$CR23,0))),0)</f>
        <v>51.100000000000009</v>
      </c>
      <c r="CC23">
        <f>IF($A23&gt;0,IF(ISNA(MATCH(CC$5,'Utilisation profile'!$F23:$CR23,0)),0,INDEX('Asset data'!$L23:$CX23,1,MATCH(CC$5,'Utilisation profile'!$F23:$CR23,0))),0)</f>
        <v>71.900000000000006</v>
      </c>
      <c r="CD23">
        <f>IF($A23&gt;0,IF(ISNA(MATCH(CD$5,'Utilisation profile'!$F23:$CR23,0)),0,INDEX('Asset data'!$L23:$CX23,1,MATCH(CD$5,'Utilisation profile'!$F23:$CR23,0))),0)</f>
        <v>31</v>
      </c>
      <c r="CE23">
        <f>IF($A23&gt;0,IF(ISNA(MATCH(CE$5,'Utilisation profile'!$F23:$CR23,0)),0,INDEX('Asset data'!$L23:$CX23,1,MATCH(CE$5,'Utilisation profile'!$F23:$CR23,0))),0)</f>
        <v>88.2</v>
      </c>
      <c r="CF23">
        <f>IF($A23&gt;0,IF(ISNA(MATCH(CF$5,'Utilisation profile'!$F23:$CR23,0)),0,INDEX('Asset data'!$L23:$CX23,1,MATCH(CF$5,'Utilisation profile'!$F23:$CR23,0))),0)</f>
        <v>115.86000000000001</v>
      </c>
      <c r="CG23">
        <f>IF($A23&gt;0,IF(ISNA(MATCH(CG$5,'Utilisation profile'!$F23:$CR23,0)),0,INDEX('Asset data'!$L23:$CX23,1,MATCH(CG$5,'Utilisation profile'!$F23:$CR23,0))),0)</f>
        <v>55</v>
      </c>
      <c r="CH23">
        <f>IF($A23&gt;0,IF(ISNA(MATCH(CH$5,'Utilisation profile'!$F23:$CR23,0)),0,INDEX('Asset data'!$L23:$CX23,1,MATCH(CH$5,'Utilisation profile'!$F23:$CR23,0))),0)</f>
        <v>64</v>
      </c>
      <c r="CI23">
        <f>IF($A23&gt;0,IF(ISNA(MATCH(CI$5,'Utilisation profile'!$F23:$CR23,0)),0,INDEX('Asset data'!$L23:$CX23,1,MATCH(CI$5,'Utilisation profile'!$F23:$CR23,0))),0)</f>
        <v>29.7</v>
      </c>
      <c r="CJ23">
        <f>IF($A23&gt;0,IF(ISNA(MATCH(CJ$5,'Utilisation profile'!$F23:$CR23,0)),0,INDEX('Asset data'!$L23:$CX23,1,MATCH(CJ$5,'Utilisation profile'!$F23:$CR23,0))),0)</f>
        <v>82.1</v>
      </c>
      <c r="CK23">
        <f>IF($A23&gt;0,IF(ISNA(MATCH(CK$5,'Utilisation profile'!$F23:$CR23,0)),0,INDEX('Asset data'!$L23:$CX23,1,MATCH(CK$5,'Utilisation profile'!$F23:$CR23,0))),0)</f>
        <v>66.599999999999994</v>
      </c>
      <c r="CL23">
        <f>IF($A23&gt;0,IF(ISNA(MATCH(CL$5,'Utilisation profile'!$F23:$CR23,0)),0,INDEX('Asset data'!$L23:$CX23,1,MATCH(CL$5,'Utilisation profile'!$F23:$CR23,0))),0)</f>
        <v>118.69999999999999</v>
      </c>
      <c r="CM23">
        <f>IF($A23&gt;0,IF(ISNA(MATCH(CM$5,'Utilisation profile'!$F23:$CR23,0)),0,INDEX('Asset data'!$L23:$CX23,1,MATCH(CM$5,'Utilisation profile'!$F23:$CR23,0))),0)</f>
        <v>50</v>
      </c>
      <c r="CN23">
        <f>IF($A23&gt;0,IF(ISNA(MATCH(CN$5,'Utilisation profile'!$F23:$CR23,0)),0,INDEX('Asset data'!$L23:$CX23,1,MATCH(CN$5,'Utilisation profile'!$F23:$CR23,0))),0)</f>
        <v>4</v>
      </c>
      <c r="CO23">
        <f>IF($A23&gt;0,IF(ISNA(MATCH(CO$5,'Utilisation profile'!$F23:$CR23,0)),0,INDEX('Asset data'!$L23:$CX23,1,MATCH(CO$5,'Utilisation profile'!$F23:$CR23,0))),0)</f>
        <v>209.09999999999997</v>
      </c>
      <c r="CP23">
        <f>IF($A23&gt;0,IF(ISNA(MATCH(CP$5,'Utilisation profile'!$F23:$CR23,0)),0,INDEX('Asset data'!$L23:$CX23,1,MATCH(CP$5,'Utilisation profile'!$F23:$CR23,0))),0)</f>
        <v>65.599999999999994</v>
      </c>
      <c r="CQ23">
        <f>IF($A23&gt;0,IF(ISNA(MATCH(CQ$5,'Utilisation profile'!$F23:$CR23,0)),0,INDEX('Asset data'!$L23:$CX23,1,MATCH(CQ$5,'Utilisation profile'!$F23:$CR23,0))),0)</f>
        <v>151.6</v>
      </c>
      <c r="CR23">
        <f>IF($A23&gt;0,IF(ISNA(MATCH(CR$5,'Utilisation profile'!$F23:$CR23,0)),0,INDEX('Asset data'!$L23:$CX23,1,MATCH(CR$5,'Utilisation profile'!$F23:$CR23,0))),0)</f>
        <v>142.30000000000001</v>
      </c>
      <c r="CS23">
        <f>IF($A23&gt;0,IF(ISNA(MATCH(CS$5,'Utilisation profile'!$F23:$CR23,0)),0,INDEX('Asset data'!$L23:$CX23,1,MATCH(CS$5,'Utilisation profile'!$F23:$CR23,0))),0)</f>
        <v>64.5</v>
      </c>
      <c r="CT23">
        <f>IF($A23&gt;0,IF(ISNA(MATCH(CT$5,'Utilisation profile'!$F23:$CR23,0)),0,INDEX('Asset data'!$L23:$CX23,1,MATCH(CT$5,'Utilisation profile'!$F23:$CR23,0))),0)</f>
        <v>45.599999999999994</v>
      </c>
      <c r="CU23">
        <f>IF($A23&gt;0,IF(ISNA(MATCH(CU$5,'Utilisation profile'!$F23:$CR23,0)),0,INDEX('Asset data'!$L23:$CX23,1,MATCH(CU$5,'Utilisation profile'!$F23:$CR23,0))),0)</f>
        <v>298.3</v>
      </c>
      <c r="CV23">
        <f>IF($A23&gt;0,IF(ISNA(MATCH(CV$5,'Utilisation profile'!$F23:$CR23,0)),0,INDEX('Asset data'!$L23:$CX23,1,MATCH(CV$5,'Utilisation profile'!$F23:$CR23,0))),0)</f>
        <v>90.2</v>
      </c>
      <c r="CW23">
        <f>IF($A23&gt;0,IF(ISNA(MATCH(CW$5,'Utilisation profile'!$F23:$CR23,0)),0,INDEX('Asset data'!$L23:$CX23,1,MATCH(CW$5,'Utilisation profile'!$F23:$CR23,0))),0)</f>
        <v>10.3</v>
      </c>
      <c r="CX23">
        <f>IF($A23&gt;0,IF(ISNA(MATCH(CX$5,'Utilisation profile'!$F23:$CR23,0)),0,INDEX('Asset data'!$L23:$CX23,1,MATCH(CX$5,'Utilisation profile'!$F23:$CR23,0))),0)</f>
        <v>17.099999999999998</v>
      </c>
      <c r="CY23">
        <f>IF($A23&gt;0,IF(ISNA(MATCH(CY$5,'Utilisation profile'!$F23:$CR23,0)),0,INDEX('Asset data'!$L23:$CX23,1,MATCH(CY$5,'Utilisation profile'!$F23:$CR23,0))),0)</f>
        <v>38.6</v>
      </c>
      <c r="CZ23">
        <f>IF($A23&gt;0,IF(ISNA(MATCH(CZ$5,'Utilisation profile'!$F23:$CR23,0)),0,INDEX('Asset data'!$L23:$CX23,1,MATCH(CZ$5,'Utilisation profile'!$F23:$CR23,0))),0)</f>
        <v>31</v>
      </c>
      <c r="DA23">
        <f>IF($A23&gt;0,IF(ISNA(MATCH(DA$5,'Utilisation profile'!$F23:$CR23,0)),0,INDEX('Asset data'!$L23:$CX23,1,MATCH(DA$5,'Utilisation profile'!$F23:$CR23,0))),0)</f>
        <v>73.8</v>
      </c>
      <c r="DB23">
        <f>IF($A23&gt;0,IF(ISNA(MATCH(DB$5,'Utilisation profile'!$F23:$CR23,0)),0,INDEX('Asset data'!$L23:$CX23,1,MATCH(DB$5,'Utilisation profile'!$F23:$CR23,0))),0)</f>
        <v>88.3</v>
      </c>
      <c r="DC23">
        <f>IF($A23&gt;0,IF(ISNA(MATCH(DC$5,'Utilisation profile'!$F23:$CR23,0)),0,INDEX('Asset data'!$L23:$CX23,1,MATCH(DC$5,'Utilisation profile'!$F23:$CR23,0))),0)</f>
        <v>244.5</v>
      </c>
      <c r="DD23">
        <f>IF($A23&gt;0,IF(ISNA(MATCH(DD$5,'Utilisation profile'!$F23:$CR23,0)),0,INDEX('Asset data'!$L23:$CX23,1,MATCH(DD$5,'Utilisation profile'!$F23:$CR23,0))),0)</f>
        <v>153</v>
      </c>
      <c r="DE23">
        <f>IF($A23&gt;0,IF(ISNA(MATCH(DE$5,'Utilisation profile'!$F23:$CR23,0)),0,INDEX('Asset data'!$L23:$CX23,1,MATCH(DE$5,'Utilisation profile'!$F23:$CR23,0))),0)</f>
        <v>16.8</v>
      </c>
      <c r="DF23">
        <f>IF($A23&gt;0,IF(ISNA(MATCH(DF$5,'Utilisation profile'!$F23:$CR23,0)),0,INDEX('Asset data'!$L23:$CX23,1,MATCH(DF$5,'Utilisation profile'!$F23:$CR23,0))),0)</f>
        <v>115.75</v>
      </c>
      <c r="DG23">
        <f>IF($A23&gt;0,IF(ISNA(MATCH(DG$5,'Utilisation profile'!$F23:$CR23,0)),0,INDEX('Asset data'!$L23:$CX23,1,MATCH(DG$5,'Utilisation profile'!$F23:$CR23,0))),0)</f>
        <v>23.1</v>
      </c>
      <c r="DH23">
        <f>IF($A23&gt;0,IF(ISNA(MATCH(DH$5,'Utilisation profile'!$F23:$CR23,0)),0,INDEX('Asset data'!$L23:$CX23,1,MATCH(DH$5,'Utilisation profile'!$F23:$CR23,0))),0)</f>
        <v>70.5</v>
      </c>
      <c r="DI23">
        <f>IF($A23&gt;0,IF(ISNA(MATCH(DI$5,'Utilisation profile'!$F23:$CR23,0)),0,INDEX('Asset data'!$L23:$CX23,1,MATCH(DI$5,'Utilisation profile'!$F23:$CR23,0))),0)</f>
        <v>73.800000000000011</v>
      </c>
      <c r="DJ23">
        <f>IF($A23&gt;0,IF(ISNA(MATCH(DJ$5,'Utilisation profile'!$F23:$CR23,0)),0,INDEX('Asset data'!$L23:$CX23,1,MATCH(DJ$5,'Utilisation profile'!$F23:$CR23,0))),0)</f>
        <v>0</v>
      </c>
      <c r="DK23">
        <f>IF($A23&gt;0,IF(ISNA(MATCH(DK$5,'Utilisation profile'!$F23:$CR23,0)),0,INDEX('Asset data'!$L23:$CX23,1,MATCH(DK$5,'Utilisation profile'!$F23:$CR23,0))),0)</f>
        <v>0</v>
      </c>
      <c r="DL23">
        <f>IF($A23&gt;0,IF(ISNA(MATCH(DL$5,'Utilisation profile'!$F23:$CR23,0)),0,INDEX('Asset data'!$L23:$CX23,1,MATCH(DL$5,'Utilisation profile'!$F23:$CR23,0))),0)</f>
        <v>0</v>
      </c>
      <c r="DM23">
        <f>IF($A23&gt;0,IF(ISNA(MATCH(DM$5,'Utilisation profile'!$F23:$CR23,0)),0,INDEX('Asset data'!$L23:$CX23,1,MATCH(DM$5,'Utilisation profile'!$F23:$CR23,0))),0)</f>
        <v>0</v>
      </c>
      <c r="DN23">
        <f>IF($A23&gt;0,IF(ISNA(MATCH(DN$5,'Utilisation profile'!$F23:$CR23,0)),0,INDEX('Asset data'!$L23:$CX23,1,MATCH(DN$5,'Utilisation profile'!$F23:$CR23,0))),0)</f>
        <v>0</v>
      </c>
      <c r="DO23">
        <f>IF($A23&gt;0,IF(ISNA(MATCH(DO$5,'Utilisation profile'!$F23:$CR23,0)),0,INDEX('Asset data'!$L23:$CX23,1,MATCH(DO$5,'Utilisation profile'!$F23:$CR23,0))),0)</f>
        <v>0</v>
      </c>
      <c r="DP23">
        <f>IF($A23&gt;0,IF(ISNA(MATCH(DP$5,'Utilisation profile'!$F23:$CR23,0)),0,INDEX('Asset data'!$L23:$CX23,1,MATCH(DP$5,'Utilisation profile'!$F23:$CR23,0))),0)</f>
        <v>0</v>
      </c>
      <c r="DQ23">
        <f>IF($A23&gt;0,IF(ISNA(MATCH(DQ$5,'Utilisation profile'!$F23:$CR23,0)),0,INDEX('Asset data'!$L23:$CX23,1,MATCH(DQ$5,'Utilisation profile'!$F23:$CR23,0))),0)</f>
        <v>0</v>
      </c>
      <c r="DR23">
        <f>IF($A23&gt;0,IF(ISNA(MATCH(DR$5,'Utilisation profile'!$F23:$CR23,0)),0,INDEX('Asset data'!$L23:$CX23,1,MATCH(DR$5,'Utilisation profile'!$F23:$CR23,0))),0)</f>
        <v>0</v>
      </c>
      <c r="DS23">
        <f>IF($A23&gt;0,IF(ISNA(MATCH(DS$5,'Utilisation profile'!$F23:$CR23,0)),0,INDEX('Asset data'!$L23:$CX23,1,MATCH(DS$5,'Utilisation profile'!$F23:$CR23,0))),0)</f>
        <v>0</v>
      </c>
      <c r="DT23">
        <f>IF($A23&gt;0,IF(ISNA(MATCH(DT$5,'Utilisation profile'!$F23:$CR23,0)),0,INDEX('Asset data'!$L23:$CX23,1,MATCH(DT$5,'Utilisation profile'!$F23:$CR23,0))),0)</f>
        <v>0</v>
      </c>
      <c r="DU23">
        <f>IF($A23&gt;0,IF(ISNA(MATCH(DU$5,'Utilisation profile'!$F23:$CR23,0)),0,INDEX('Asset data'!$L23:$CX23,1,MATCH(DU$5,'Utilisation profile'!$F23:$CR23,0))),0)</f>
        <v>0</v>
      </c>
      <c r="DV23">
        <f>IF($A23&gt;0,IF(ISNA(MATCH(DV$5,'Utilisation profile'!$F23:$CR23,0)),0,INDEX('Asset data'!$L23:$CX23,1,MATCH(DV$5,'Utilisation profile'!$F23:$CR23,0))),0)</f>
        <v>0</v>
      </c>
      <c r="DW23">
        <f>IF($A23&gt;0,IF(ISNA(MATCH(DW$5,'Utilisation profile'!$F23:$CR23,0)),0,INDEX('Asset data'!$L23:$CX23,1,MATCH(DW$5,'Utilisation profile'!$F23:$CR23,0))),0)</f>
        <v>0</v>
      </c>
      <c r="DX23">
        <f>IF($A23&gt;0,IF(ISNA(MATCH(DX$5,'Utilisation profile'!$F23:$CR23,0)),0,INDEX('Asset data'!$L23:$CX23,1,MATCH(DX$5,'Utilisation profile'!$F23:$CR23,0))),0)</f>
        <v>0</v>
      </c>
      <c r="DY23">
        <f>IF($A23&gt;0,IF(ISNA(MATCH(DY$5,'Utilisation profile'!$F23:$CR23,0)),0,INDEX('Asset data'!$L23:$CX23,1,MATCH(DY$5,'Utilisation profile'!$F23:$CR23,0))),0)</f>
        <v>0</v>
      </c>
      <c r="DZ23">
        <f>IF($A23&gt;0,IF(ISNA(MATCH(DZ$5,'Utilisation profile'!$F23:$CR23,0)),0,INDEX('Asset data'!$L23:$CX23,1,MATCH(DZ$5,'Utilisation profile'!$F23:$CR23,0))),0)</f>
        <v>0</v>
      </c>
      <c r="EA23">
        <f>IF($A23&gt;0,IF(ISNA(MATCH(EA$5,'Utilisation profile'!$F23:$CR23,0)),0,INDEX('Asset data'!$L23:$CX23,1,MATCH(EA$5,'Utilisation profile'!$F23:$CR23,0))),0)</f>
        <v>0</v>
      </c>
      <c r="EB23">
        <f>IF($A23&gt;0,IF(ISNA(MATCH(EB$5,'Utilisation profile'!$F23:$CR23,0)),0,INDEX('Asset data'!$L23:$CX23,1,MATCH(EB$5,'Utilisation profile'!$F23:$CR23,0))),0)</f>
        <v>0</v>
      </c>
      <c r="EC23">
        <f>IF($A23&gt;0,IF(ISNA(MATCH(EC$5,'Utilisation profile'!$F23:$CR23,0)),0,INDEX('Asset data'!$L23:$CX23,1,MATCH(EC$5,'Utilisation profile'!$F23:$CR23,0))),0)</f>
        <v>0</v>
      </c>
      <c r="ED23">
        <f>IF($A23&gt;0,IF(ISNA(MATCH(ED$5,'Utilisation profile'!$F23:$CR23,0)),0,INDEX('Asset data'!$L23:$CX23,1,MATCH(ED$5,'Utilisation profile'!$F23:$CR23,0))),0)</f>
        <v>0</v>
      </c>
      <c r="EE23">
        <f>IF($A23&gt;0,IF(ISNA(MATCH(EE$5,'Utilisation profile'!$F23:$CR23,0)),0,INDEX('Asset data'!$L23:$CX23,1,MATCH(EE$5,'Utilisation profile'!$F23:$CR23,0))),0)</f>
        <v>0</v>
      </c>
      <c r="EF23">
        <f>IF($A23&gt;0,IF(ISNA(MATCH(EF$5,'Utilisation profile'!$F23:$CR23,0)),0,INDEX('Asset data'!$L23:$CX23,1,MATCH(EF$5,'Utilisation profile'!$F23:$CR23,0))),0)</f>
        <v>0</v>
      </c>
      <c r="EG23">
        <f>IF($A23&gt;0,IF(ISNA(MATCH(EG$5,'Utilisation profile'!$F23:$CR23,0)),0,INDEX('Asset data'!$L23:$CX23,1,MATCH(EG$5,'Utilisation profile'!$F23:$CR23,0))),0)</f>
        <v>0</v>
      </c>
      <c r="EH23">
        <f>IF($A23&gt;0,IF(ISNA(MATCH(EH$5,'Utilisation profile'!$F23:$CR23,0)),0,INDEX('Asset data'!$L23:$CX23,1,MATCH(EH$5,'Utilisation profile'!$F23:$CR23,0))),0)</f>
        <v>0</v>
      </c>
      <c r="EI23">
        <f>IF($A23&gt;0,IF(ISNA(MATCH(EI$5,'Utilisation profile'!$F23:$CR23,0)),0,INDEX('Asset data'!$L23:$CX23,1,MATCH(EI$5,'Utilisation profile'!$F23:$CR23,0))),0)</f>
        <v>0</v>
      </c>
      <c r="EJ23">
        <f>IF($A23&gt;0,IF(ISNA(MATCH(EJ$5,'Utilisation profile'!$F23:$CR23,0)),0,INDEX('Asset data'!$L23:$CX23,1,MATCH(EJ$5,'Utilisation profile'!$F23:$CR23,0))),0)</f>
        <v>0</v>
      </c>
      <c r="EK23">
        <f>IF($A23&gt;0,IF(ISNA(MATCH(EK$5,'Utilisation profile'!$F23:$CR23,0)),0,INDEX('Asset data'!$L23:$CX23,1,MATCH(EK$5,'Utilisation profile'!$F23:$CR23,0))),0)</f>
        <v>0</v>
      </c>
      <c r="EL23">
        <f>IF($A23&gt;0,IF(ISNA(MATCH(EL$5,'Utilisation profile'!$F23:$CR23,0)),0,INDEX('Asset data'!$L23:$CX23,1,MATCH(EL$5,'Utilisation profile'!$F23:$CR23,0))),0)</f>
        <v>0</v>
      </c>
      <c r="EM23">
        <f>IF($A23&gt;0,IF(ISNA(MATCH(EM$5,'Utilisation profile'!$F23:$CR23,0)),0,INDEX('Asset data'!$L23:$CX23,1,MATCH(EM$5,'Utilisation profile'!$F23:$CR23,0))),0)</f>
        <v>0</v>
      </c>
      <c r="EN23">
        <f>IF($A23&gt;0,IF(ISNA(MATCH(EN$5,'Utilisation profile'!$F23:$CR23,0)),0,INDEX('Asset data'!$L23:$CX23,1,MATCH(EN$5,'Utilisation profile'!$F23:$CR23,0))),0)</f>
        <v>0</v>
      </c>
      <c r="EO23">
        <f>IF($A23&gt;0,IF(ISNA(MATCH(EO$5,'Utilisation profile'!$F23:$CR23,0)),0,INDEX('Asset data'!$L23:$CX23,1,MATCH(EO$5,'Utilisation profile'!$F23:$CR23,0))),0)</f>
        <v>0</v>
      </c>
      <c r="EP23">
        <f>IF($A23&gt;0,IF(ISNA(MATCH(EP$5,'Utilisation profile'!$F23:$CR23,0)),0,INDEX('Asset data'!$L23:$CX23,1,MATCH(EP$5,'Utilisation profile'!$F23:$CR23,0))),0)</f>
        <v>0</v>
      </c>
      <c r="EQ23">
        <f>IF($A23&gt;0,IF(ISNA(MATCH(EQ$5,'Utilisation profile'!$F23:$CR23,0)),0,INDEX('Asset data'!$L23:$CX23,1,MATCH(EQ$5,'Utilisation profile'!$F23:$CR23,0))),0)</f>
        <v>0</v>
      </c>
      <c r="ER23">
        <f>IF($A23&gt;0,IF(ISNA(MATCH(ER$5,'Utilisation profile'!$F23:$CR23,0)),0,INDEX('Asset data'!$L23:$CX23,1,MATCH(ER$5,'Utilisation profile'!$F23:$CR23,0))),0)</f>
        <v>0</v>
      </c>
      <c r="ES23">
        <f>IF($A23&gt;0,IF(ISNA(MATCH(ES$5,'Utilisation profile'!$F23:$CR23,0)),0,INDEX('Asset data'!$L23:$CX23,1,MATCH(ES$5,'Utilisation profile'!$F23:$CR23,0))),0)</f>
        <v>0</v>
      </c>
      <c r="ET23">
        <f>IF($A23&gt;0,IF(ISNA(MATCH(ET$5,'Utilisation profile'!$F23:$CR23,0)),0,INDEX('Asset data'!$L23:$CX23,1,MATCH(ET$5,'Utilisation profile'!$F23:$CR23,0))),0)</f>
        <v>0</v>
      </c>
      <c r="EU23">
        <f>IF($A23&gt;0,IF(ISNA(MATCH(EU$5,'Utilisation profile'!$F23:$CR23,0)),0,INDEX('Asset data'!$L23:$CX23,1,MATCH(EU$5,'Utilisation profile'!$F23:$CR23,0))),0)</f>
        <v>0</v>
      </c>
      <c r="EV23">
        <f>IF($A23&gt;0,IF(ISNA(MATCH(EV$5,'Utilisation profile'!$F23:$CR23,0)),0,INDEX('Asset data'!$L23:$CX23,1,MATCH(EV$5,'Utilisation profile'!$F23:$CR23,0))),0)</f>
        <v>0</v>
      </c>
      <c r="EW23">
        <f>IF($A23&gt;0,IF(ISNA(MATCH(EW$5,'Utilisation profile'!$F23:$CR23,0)),0,INDEX('Asset data'!$L23:$CX23,1,MATCH(EW$5,'Utilisation profile'!$F23:$CR23,0))),0)</f>
        <v>0</v>
      </c>
      <c r="EX23">
        <f>IF($A23&gt;0,IF(ISNA(MATCH(EX$5,'Utilisation profile'!$F23:$CR23,0)),0,INDEX('Asset data'!$L23:$CX23,1,MATCH(EX$5,'Utilisation profile'!$F23:$CR23,0))),0)</f>
        <v>0</v>
      </c>
      <c r="EY23">
        <f>IF($A23&gt;0,IF(ISNA(MATCH(EY$5,'Utilisation profile'!$F23:$CR23,0)),0,INDEX('Asset data'!$L23:$CX23,1,MATCH(EY$5,'Utilisation profile'!$F23:$CR23,0))),0)</f>
        <v>0</v>
      </c>
      <c r="EZ23">
        <f>IF($A23&gt;0,IF(ISNA(MATCH(EZ$5,'Utilisation profile'!$F23:$CR23,0)),0,INDEX('Asset data'!$L23:$CX23,1,MATCH(EZ$5,'Utilisation profile'!$F23:$CR23,0))),0)</f>
        <v>0</v>
      </c>
      <c r="FA23">
        <f>IF($A23&gt;0,IF(ISNA(MATCH(FA$5,'Utilisation profile'!$F23:$CR23,0)),0,INDEX('Asset data'!$L23:$CX23,1,MATCH(FA$5,'Utilisation profile'!$F23:$CR23,0))),0)</f>
        <v>0</v>
      </c>
    </row>
    <row r="24" spans="1:157">
      <c r="A24" s="10">
        <f>'Asset data'!A24</f>
        <v>1</v>
      </c>
      <c r="B24" s="10">
        <f>'Asset data'!B24</f>
        <v>0</v>
      </c>
      <c r="C24" s="10">
        <f>'Asset data'!C24</f>
        <v>0</v>
      </c>
      <c r="D24" s="10" t="str">
        <f>'Asset data'!E24</f>
        <v>SubTx Lines - Meshed</v>
      </c>
      <c r="E24" s="16">
        <f>'Asset data'!I24</f>
        <v>65</v>
      </c>
      <c r="F24">
        <f>IF($A24&gt;0,'Utilisation profile'!CU24,0)</f>
        <v>-28</v>
      </c>
      <c r="G24">
        <f>IF($A24&gt;0,IF(ISNA(MATCH(G$5,'Utilisation profile'!$F24:$CR24,0)),0,INDEX('Asset data'!$L24:$CX24,1,MATCH(G$5,'Utilisation profile'!$F24:$CR24,0))),0)</f>
        <v>127</v>
      </c>
      <c r="H24">
        <f>IF($A24&gt;0,IF(ISNA(MATCH(H$5,'Utilisation profile'!$F24:$CR24,0)),0,INDEX('Asset data'!$L24:$CX24,1,MATCH(H$5,'Utilisation profile'!$F24:$CR24,0))),0)</f>
        <v>0</v>
      </c>
      <c r="I24">
        <f>IF($A24&gt;0,IF(ISNA(MATCH(I$5,'Utilisation profile'!$F24:$CR24,0)),0,INDEX('Asset data'!$L24:$CX24,1,MATCH(I$5,'Utilisation profile'!$F24:$CR24,0))),0)</f>
        <v>0</v>
      </c>
      <c r="J24">
        <f>IF($A24&gt;0,IF(ISNA(MATCH(J$5,'Utilisation profile'!$F24:$CR24,0)),0,INDEX('Asset data'!$L24:$CX24,1,MATCH(J$5,'Utilisation profile'!$F24:$CR24,0))),0)</f>
        <v>128</v>
      </c>
      <c r="K24">
        <f>IF($A24&gt;0,IF(ISNA(MATCH(K$5,'Utilisation profile'!$F24:$CR24,0)),0,INDEX('Asset data'!$L24:$CX24,1,MATCH(K$5,'Utilisation profile'!$F24:$CR24,0))),0)</f>
        <v>0</v>
      </c>
      <c r="L24">
        <f>IF($A24&gt;0,IF(ISNA(MATCH(L$5,'Utilisation profile'!$F24:$CR24,0)),0,INDEX('Asset data'!$L24:$CX24,1,MATCH(L$5,'Utilisation profile'!$F24:$CR24,0))),0)</f>
        <v>19.899999999999999</v>
      </c>
      <c r="M24">
        <f>IF($A24&gt;0,IF(ISNA(MATCH(M$5,'Utilisation profile'!$F24:$CR24,0)),0,INDEX('Asset data'!$L24:$CX24,1,MATCH(M$5,'Utilisation profile'!$F24:$CR24,0))),0)</f>
        <v>127</v>
      </c>
      <c r="N24">
        <f>IF($A24&gt;0,IF(ISNA(MATCH(N$5,'Utilisation profile'!$F24:$CR24,0)),0,INDEX('Asset data'!$L24:$CX24,1,MATCH(N$5,'Utilisation profile'!$F24:$CR24,0))),0)</f>
        <v>0</v>
      </c>
      <c r="O24">
        <f>IF($A24&gt;0,IF(ISNA(MATCH(O$5,'Utilisation profile'!$F24:$CR24,0)),0,INDEX('Asset data'!$L24:$CX24,1,MATCH(O$5,'Utilisation profile'!$F24:$CR24,0))),0)</f>
        <v>0</v>
      </c>
      <c r="P24">
        <f>IF($A24&gt;0,IF(ISNA(MATCH(P$5,'Utilisation profile'!$F24:$CR24,0)),0,INDEX('Asset data'!$L24:$CX24,1,MATCH(P$5,'Utilisation profile'!$F24:$CR24,0))),0)</f>
        <v>0</v>
      </c>
      <c r="Q24">
        <f>IF($A24&gt;0,IF(ISNA(MATCH(Q$5,'Utilisation profile'!$F24:$CR24,0)),0,INDEX('Asset data'!$L24:$CX24,1,MATCH(Q$5,'Utilisation profile'!$F24:$CR24,0))),0)</f>
        <v>465</v>
      </c>
      <c r="R24">
        <f>IF($A24&gt;0,IF(ISNA(MATCH(R$5,'Utilisation profile'!$F24:$CR24,0)),0,INDEX('Asset data'!$L24:$CX24,1,MATCH(R$5,'Utilisation profile'!$F24:$CR24,0))),0)</f>
        <v>0</v>
      </c>
      <c r="S24">
        <f>IF($A24&gt;0,IF(ISNA(MATCH(S$5,'Utilisation profile'!$F24:$CR24,0)),0,INDEX('Asset data'!$L24:$CX24,1,MATCH(S$5,'Utilisation profile'!$F24:$CR24,0))),0)</f>
        <v>127</v>
      </c>
      <c r="T24">
        <f>IF($A24&gt;0,IF(ISNA(MATCH(T$5,'Utilisation profile'!$F24:$CR24,0)),0,INDEX('Asset data'!$L24:$CX24,1,MATCH(T$5,'Utilisation profile'!$F24:$CR24,0))),0)</f>
        <v>128</v>
      </c>
      <c r="U24">
        <f>IF($A24&gt;0,IF(ISNA(MATCH(U$5,'Utilisation profile'!$F24:$CR24,0)),0,INDEX('Asset data'!$L24:$CX24,1,MATCH(U$5,'Utilisation profile'!$F24:$CR24,0))),0)</f>
        <v>0</v>
      </c>
      <c r="V24">
        <f>IF($A24&gt;0,IF(ISNA(MATCH(V$5,'Utilisation profile'!$F24:$CR24,0)),0,INDEX('Asset data'!$L24:$CX24,1,MATCH(V$5,'Utilisation profile'!$F24:$CR24,0))),0)</f>
        <v>127</v>
      </c>
      <c r="W24">
        <f>IF($A24&gt;0,IF(ISNA(MATCH(W$5,'Utilisation profile'!$F24:$CR24,0)),0,INDEX('Asset data'!$L24:$CX24,1,MATCH(W$5,'Utilisation profile'!$F24:$CR24,0))),0)</f>
        <v>109</v>
      </c>
      <c r="X24">
        <f>IF($A24&gt;0,IF(ISNA(MATCH(X$5,'Utilisation profile'!$F24:$CR24,0)),0,INDEX('Asset data'!$L24:$CX24,1,MATCH(X$5,'Utilisation profile'!$F24:$CR24,0))),0)</f>
        <v>127</v>
      </c>
      <c r="Y24">
        <f>IF($A24&gt;0,IF(ISNA(MATCH(Y$5,'Utilisation profile'!$F24:$CR24,0)),0,INDEX('Asset data'!$L24:$CX24,1,MATCH(Y$5,'Utilisation profile'!$F24:$CR24,0))),0)</f>
        <v>83</v>
      </c>
      <c r="Z24">
        <f>IF($A24&gt;0,IF(ISNA(MATCH(Z$5,'Utilisation profile'!$F24:$CR24,0)),0,INDEX('Asset data'!$L24:$CX24,1,MATCH(Z$5,'Utilisation profile'!$F24:$CR24,0))),0)</f>
        <v>300</v>
      </c>
      <c r="AA24">
        <f>IF($A24&gt;0,IF(ISNA(MATCH(AA$5,'Utilisation profile'!$F24:$CR24,0)),0,INDEX('Asset data'!$L24:$CX24,1,MATCH(AA$5,'Utilisation profile'!$F24:$CR24,0))),0)</f>
        <v>90.200000000000017</v>
      </c>
      <c r="AB24">
        <f>IF($A24&gt;0,IF(ISNA(MATCH(AB$5,'Utilisation profile'!$F24:$CR24,0)),0,INDEX('Asset data'!$L24:$CX24,1,MATCH(AB$5,'Utilisation profile'!$F24:$CR24,0))),0)</f>
        <v>256</v>
      </c>
      <c r="AC24">
        <f>IF($A24&gt;0,IF(ISNA(MATCH(AC$5,'Utilisation profile'!$F24:$CR24,0)),0,INDEX('Asset data'!$L24:$CX24,1,MATCH(AC$5,'Utilisation profile'!$F24:$CR24,0))),0)</f>
        <v>254</v>
      </c>
      <c r="AD24">
        <f>IF($A24&gt;0,IF(ISNA(MATCH(AD$5,'Utilisation profile'!$F24:$CR24,0)),0,INDEX('Asset data'!$L24:$CX24,1,MATCH(AD$5,'Utilisation profile'!$F24:$CR24,0))),0)</f>
        <v>0</v>
      </c>
      <c r="AE24">
        <f>IF($A24&gt;0,IF(ISNA(MATCH(AE$5,'Utilisation profile'!$F24:$CR24,0)),0,INDEX('Asset data'!$L24:$CX24,1,MATCH(AE$5,'Utilisation profile'!$F24:$CR24,0))),0)</f>
        <v>109</v>
      </c>
      <c r="AF24">
        <f>IF($A24&gt;0,IF(ISNA(MATCH(AF$5,'Utilisation profile'!$F24:$CR24,0)),0,INDEX('Asset data'!$L24:$CX24,1,MATCH(AF$5,'Utilisation profile'!$F24:$CR24,0))),0)</f>
        <v>266.10000000000002</v>
      </c>
      <c r="AG24">
        <f>IF($A24&gt;0,IF(ISNA(MATCH(AG$5,'Utilisation profile'!$F24:$CR24,0)),0,INDEX('Asset data'!$L24:$CX24,1,MATCH(AG$5,'Utilisation profile'!$F24:$CR24,0))),0)</f>
        <v>0</v>
      </c>
      <c r="AH24">
        <f>IF($A24&gt;0,IF(ISNA(MATCH(AH$5,'Utilisation profile'!$F24:$CR24,0)),0,INDEX('Asset data'!$L24:$CX24,1,MATCH(AH$5,'Utilisation profile'!$F24:$CR24,0))),0)</f>
        <v>0</v>
      </c>
      <c r="AI24">
        <f>IF($A24&gt;0,IF(ISNA(MATCH(AI$5,'Utilisation profile'!$F24:$CR24,0)),0,INDEX('Asset data'!$L24:$CX24,1,MATCH(AI$5,'Utilisation profile'!$F24:$CR24,0))),0)</f>
        <v>127</v>
      </c>
      <c r="AJ24">
        <f>IF($A24&gt;0,IF(ISNA(MATCH(AJ$5,'Utilisation profile'!$F24:$CR24,0)),0,INDEX('Asset data'!$L24:$CX24,1,MATCH(AJ$5,'Utilisation profile'!$F24:$CR24,0))),0)</f>
        <v>198</v>
      </c>
      <c r="AK24">
        <f>IF($A24&gt;0,IF(ISNA(MATCH(AK$5,'Utilisation profile'!$F24:$CR24,0)),0,INDEX('Asset data'!$L24:$CX24,1,MATCH(AK$5,'Utilisation profile'!$F24:$CR24,0))),0)</f>
        <v>237</v>
      </c>
      <c r="AL24">
        <f>IF($A24&gt;0,IF(ISNA(MATCH(AL$5,'Utilisation profile'!$F24:$CR24,0)),0,INDEX('Asset data'!$L24:$CX24,1,MATCH(AL$5,'Utilisation profile'!$F24:$CR24,0))),0)</f>
        <v>127</v>
      </c>
      <c r="AM24">
        <f>IF($A24&gt;0,IF(ISNA(MATCH(AM$5,'Utilisation profile'!$F24:$CR24,0)),0,INDEX('Asset data'!$L24:$CX24,1,MATCH(AM$5,'Utilisation profile'!$F24:$CR24,0))),0)</f>
        <v>0</v>
      </c>
      <c r="AN24">
        <f>IF($A24&gt;0,IF(ISNA(MATCH(AN$5,'Utilisation profile'!$F24:$CR24,0)),0,INDEX('Asset data'!$L24:$CX24,1,MATCH(AN$5,'Utilisation profile'!$F24:$CR24,0))),0)</f>
        <v>219</v>
      </c>
      <c r="AO24">
        <f>IF($A24&gt;0,IF(ISNA(MATCH(AO$5,'Utilisation profile'!$F24:$CR24,0)),0,INDEX('Asset data'!$L24:$CX24,1,MATCH(AO$5,'Utilisation profile'!$F24:$CR24,0))),0)</f>
        <v>154.69999999999999</v>
      </c>
      <c r="AP24">
        <f>IF($A24&gt;0,IF(ISNA(MATCH(AP$5,'Utilisation profile'!$F24:$CR24,0)),0,INDEX('Asset data'!$L24:$CX24,1,MATCH(AP$5,'Utilisation profile'!$F24:$CR24,0))),0)</f>
        <v>127</v>
      </c>
      <c r="AQ24">
        <f>IF($A24&gt;0,IF(ISNA(MATCH(AQ$5,'Utilisation profile'!$F24:$CR24,0)),0,INDEX('Asset data'!$L24:$CX24,1,MATCH(AQ$5,'Utilisation profile'!$F24:$CR24,0))),0)</f>
        <v>255</v>
      </c>
      <c r="AR24">
        <f>IF($A24&gt;0,IF(ISNA(MATCH(AR$5,'Utilisation profile'!$F24:$CR24,0)),0,INDEX('Asset data'!$L24:$CX24,1,MATCH(AR$5,'Utilisation profile'!$F24:$CR24,0))),0)</f>
        <v>98</v>
      </c>
      <c r="AS24">
        <f>IF($A24&gt;0,IF(ISNA(MATCH(AS$5,'Utilisation profile'!$F24:$CR24,0)),0,INDEX('Asset data'!$L24:$CX24,1,MATCH(AS$5,'Utilisation profile'!$F24:$CR24,0))),0)</f>
        <v>246</v>
      </c>
      <c r="AT24">
        <f>IF($A24&gt;0,IF(ISNA(MATCH(AT$5,'Utilisation profile'!$F24:$CR24,0)),0,INDEX('Asset data'!$L24:$CX24,1,MATCH(AT$5,'Utilisation profile'!$F24:$CR24,0))),0)</f>
        <v>722</v>
      </c>
      <c r="AU24">
        <f>IF($A24&gt;0,IF(ISNA(MATCH(AU$5,'Utilisation profile'!$F24:$CR24,0)),0,INDEX('Asset data'!$L24:$CX24,1,MATCH(AU$5,'Utilisation profile'!$F24:$CR24,0))),0)</f>
        <v>237.5</v>
      </c>
      <c r="AV24">
        <f>IF($A24&gt;0,IF(ISNA(MATCH(AV$5,'Utilisation profile'!$F24:$CR24,0)),0,INDEX('Asset data'!$L24:$CX24,1,MATCH(AV$5,'Utilisation profile'!$F24:$CR24,0))),0)</f>
        <v>0</v>
      </c>
      <c r="AW24">
        <f>IF($A24&gt;0,IF(ISNA(MATCH(AW$5,'Utilisation profile'!$F24:$CR24,0)),0,INDEX('Asset data'!$L24:$CX24,1,MATCH(AW$5,'Utilisation profile'!$F24:$CR24,0))),0)</f>
        <v>0</v>
      </c>
      <c r="AX24">
        <f>IF($A24&gt;0,IF(ISNA(MATCH(AX$5,'Utilisation profile'!$F24:$CR24,0)),0,INDEX('Asset data'!$L24:$CX24,1,MATCH(AX$5,'Utilisation profile'!$F24:$CR24,0))),0)</f>
        <v>581</v>
      </c>
      <c r="AY24">
        <f>IF($A24&gt;0,IF(ISNA(MATCH(AY$5,'Utilisation profile'!$F24:$CR24,0)),0,INDEX('Asset data'!$L24:$CX24,1,MATCH(AY$5,'Utilisation profile'!$F24:$CR24,0))),0)</f>
        <v>501</v>
      </c>
      <c r="AZ24">
        <f>IF($A24&gt;0,IF(ISNA(MATCH(AZ$5,'Utilisation profile'!$F24:$CR24,0)),0,INDEX('Asset data'!$L24:$CX24,1,MATCH(AZ$5,'Utilisation profile'!$F24:$CR24,0))),0)</f>
        <v>210</v>
      </c>
      <c r="BA24">
        <f>IF($A24&gt;0,IF(ISNA(MATCH(BA$5,'Utilisation profile'!$F24:$CR24,0)),0,INDEX('Asset data'!$L24:$CX24,1,MATCH(BA$5,'Utilisation profile'!$F24:$CR24,0))),0)</f>
        <v>419</v>
      </c>
      <c r="BB24">
        <f>IF($A24&gt;0,IF(ISNA(MATCH(BB$5,'Utilisation profile'!$F24:$CR24,0)),0,INDEX('Asset data'!$L24:$CX24,1,MATCH(BB$5,'Utilisation profile'!$F24:$CR24,0))),0)</f>
        <v>255</v>
      </c>
      <c r="BC24">
        <f>IF($A24&gt;0,IF(ISNA(MATCH(BC$5,'Utilisation profile'!$F24:$CR24,0)),0,INDEX('Asset data'!$L24:$CX24,1,MATCH(BC$5,'Utilisation profile'!$F24:$CR24,0))),0)</f>
        <v>372</v>
      </c>
      <c r="BD24">
        <f>IF($A24&gt;0,IF(ISNA(MATCH(BD$5,'Utilisation profile'!$F24:$CR24,0)),0,INDEX('Asset data'!$L24:$CX24,1,MATCH(BD$5,'Utilisation profile'!$F24:$CR24,0))),0)</f>
        <v>264</v>
      </c>
      <c r="BE24">
        <f>IF($A24&gt;0,IF(ISNA(MATCH(BE$5,'Utilisation profile'!$F24:$CR24,0)),0,INDEX('Asset data'!$L24:$CX24,1,MATCH(BE$5,'Utilisation profile'!$F24:$CR24,0))),0)</f>
        <v>533.79999999999995</v>
      </c>
      <c r="BF24">
        <f>IF($A24&gt;0,IF(ISNA(MATCH(BF$5,'Utilisation profile'!$F24:$CR24,0)),0,INDEX('Asset data'!$L24:$CX24,1,MATCH(BF$5,'Utilisation profile'!$F24:$CR24,0))),0)</f>
        <v>520</v>
      </c>
      <c r="BG24">
        <f>IF($A24&gt;0,IF(ISNA(MATCH(BG$5,'Utilisation profile'!$F24:$CR24,0)),0,INDEX('Asset data'!$L24:$CX24,1,MATCH(BG$5,'Utilisation profile'!$F24:$CR24,0))),0)</f>
        <v>248</v>
      </c>
      <c r="BH24">
        <f>IF($A24&gt;0,IF(ISNA(MATCH(BH$5,'Utilisation profile'!$F24:$CR24,0)),0,INDEX('Asset data'!$L24:$CX24,1,MATCH(BH$5,'Utilisation profile'!$F24:$CR24,0))),0)</f>
        <v>254</v>
      </c>
      <c r="BI24">
        <f>IF($A24&gt;0,IF(ISNA(MATCH(BI$5,'Utilisation profile'!$F24:$CR24,0)),0,INDEX('Asset data'!$L24:$CX24,1,MATCH(BI$5,'Utilisation profile'!$F24:$CR24,0))),0)</f>
        <v>128</v>
      </c>
      <c r="BJ24">
        <f>IF($A24&gt;0,IF(ISNA(MATCH(BJ$5,'Utilisation profile'!$F24:$CR24,0)),0,INDEX('Asset data'!$L24:$CX24,1,MATCH(BJ$5,'Utilisation profile'!$F24:$CR24,0))),0)</f>
        <v>983</v>
      </c>
      <c r="BK24">
        <f>IF($A24&gt;0,IF(ISNA(MATCH(BK$5,'Utilisation profile'!$F24:$CR24,0)),0,INDEX('Asset data'!$L24:$CX24,1,MATCH(BK$5,'Utilisation profile'!$F24:$CR24,0))),0)</f>
        <v>127</v>
      </c>
      <c r="BL24">
        <f>IF($A24&gt;0,IF(ISNA(MATCH(BL$5,'Utilisation profile'!$F24:$CR24,0)),0,INDEX('Asset data'!$L24:$CX24,1,MATCH(BL$5,'Utilisation profile'!$F24:$CR24,0))),0)</f>
        <v>126</v>
      </c>
      <c r="BM24">
        <f>IF($A24&gt;0,IF(ISNA(MATCH(BM$5,'Utilisation profile'!$F24:$CR24,0)),0,INDEX('Asset data'!$L24:$CX24,1,MATCH(BM$5,'Utilisation profile'!$F24:$CR24,0))),0)</f>
        <v>0</v>
      </c>
      <c r="BN24">
        <f>IF($A24&gt;0,IF(ISNA(MATCH(BN$5,'Utilisation profile'!$F24:$CR24,0)),0,INDEX('Asset data'!$L24:$CX24,1,MATCH(BN$5,'Utilisation profile'!$F24:$CR24,0))),0)</f>
        <v>0</v>
      </c>
      <c r="BO24">
        <f>IF($A24&gt;0,IF(ISNA(MATCH(BO$5,'Utilisation profile'!$F24:$CR24,0)),0,INDEX('Asset data'!$L24:$CX24,1,MATCH(BO$5,'Utilisation profile'!$F24:$CR24,0))),0)</f>
        <v>221</v>
      </c>
      <c r="BP24">
        <f>IF($A24&gt;0,IF(ISNA(MATCH(BP$5,'Utilisation profile'!$F24:$CR24,0)),0,INDEX('Asset data'!$L24:$CX24,1,MATCH(BP$5,'Utilisation profile'!$F24:$CR24,0))),0)</f>
        <v>53</v>
      </c>
      <c r="BQ24">
        <f>IF($A24&gt;0,IF(ISNA(MATCH(BQ$5,'Utilisation profile'!$F24:$CR24,0)),0,INDEX('Asset data'!$L24:$CX24,1,MATCH(BQ$5,'Utilisation profile'!$F24:$CR24,0))),0)</f>
        <v>383</v>
      </c>
      <c r="BR24">
        <f>IF($A24&gt;0,IF(ISNA(MATCH(BR$5,'Utilisation profile'!$F24:$CR24,0)),0,INDEX('Asset data'!$L24:$CX24,1,MATCH(BR$5,'Utilisation profile'!$F24:$CR24,0))),0)</f>
        <v>252</v>
      </c>
      <c r="BS24">
        <f>IF($A24&gt;0,IF(ISNA(MATCH(BS$5,'Utilisation profile'!$F24:$CR24,0)),0,INDEX('Asset data'!$L24:$CX24,1,MATCH(BS$5,'Utilisation profile'!$F24:$CR24,0))),0)</f>
        <v>519</v>
      </c>
      <c r="BT24">
        <f>IF($A24&gt;0,IF(ISNA(MATCH(BT$5,'Utilisation profile'!$F24:$CR24,0)),0,INDEX('Asset data'!$L24:$CX24,1,MATCH(BT$5,'Utilisation profile'!$F24:$CR24,0))),0)</f>
        <v>0</v>
      </c>
      <c r="BU24">
        <f>IF($A24&gt;0,IF(ISNA(MATCH(BU$5,'Utilisation profile'!$F24:$CR24,0)),0,INDEX('Asset data'!$L24:$CX24,1,MATCH(BU$5,'Utilisation profile'!$F24:$CR24,0))),0)</f>
        <v>0</v>
      </c>
      <c r="BV24">
        <f>IF($A24&gt;0,IF(ISNA(MATCH(BV$5,'Utilisation profile'!$F24:$CR24,0)),0,INDEX('Asset data'!$L24:$CX24,1,MATCH(BV$5,'Utilisation profile'!$F24:$CR24,0))),0)</f>
        <v>0</v>
      </c>
      <c r="BW24">
        <f>IF($A24&gt;0,IF(ISNA(MATCH(BW$5,'Utilisation profile'!$F24:$CR24,0)),0,INDEX('Asset data'!$L24:$CX24,1,MATCH(BW$5,'Utilisation profile'!$F24:$CR24,0))),0)</f>
        <v>0</v>
      </c>
      <c r="BX24">
        <f>IF($A24&gt;0,IF(ISNA(MATCH(BX$5,'Utilisation profile'!$F24:$CR24,0)),0,INDEX('Asset data'!$L24:$CX24,1,MATCH(BX$5,'Utilisation profile'!$F24:$CR24,0))),0)</f>
        <v>405</v>
      </c>
      <c r="BY24">
        <f>IF($A24&gt;0,IF(ISNA(MATCH(BY$5,'Utilisation profile'!$F24:$CR24,0)),0,INDEX('Asset data'!$L24:$CX24,1,MATCH(BY$5,'Utilisation profile'!$F24:$CR24,0))),0)</f>
        <v>151.6</v>
      </c>
      <c r="BZ24">
        <f>IF($A24&gt;0,IF(ISNA(MATCH(BZ$5,'Utilisation profile'!$F24:$CR24,0)),0,INDEX('Asset data'!$L24:$CX24,1,MATCH(BZ$5,'Utilisation profile'!$F24:$CR24,0))),0)</f>
        <v>0</v>
      </c>
      <c r="CA24">
        <f>IF($A24&gt;0,IF(ISNA(MATCH(CA$5,'Utilisation profile'!$F24:$CR24,0)),0,INDEX('Asset data'!$L24:$CX24,1,MATCH(CA$5,'Utilisation profile'!$F24:$CR24,0))),0)</f>
        <v>0</v>
      </c>
      <c r="CB24">
        <f>IF($A24&gt;0,IF(ISNA(MATCH(CB$5,'Utilisation profile'!$F24:$CR24,0)),0,INDEX('Asset data'!$L24:$CX24,1,MATCH(CB$5,'Utilisation profile'!$F24:$CR24,0))),0)</f>
        <v>0</v>
      </c>
      <c r="CC24">
        <f>IF($A24&gt;0,IF(ISNA(MATCH(CC$5,'Utilisation profile'!$F24:$CR24,0)),0,INDEX('Asset data'!$L24:$CX24,1,MATCH(CC$5,'Utilisation profile'!$F24:$CR24,0))),0)</f>
        <v>0</v>
      </c>
      <c r="CD24">
        <f>IF($A24&gt;0,IF(ISNA(MATCH(CD$5,'Utilisation profile'!$F24:$CR24,0)),0,INDEX('Asset data'!$L24:$CX24,1,MATCH(CD$5,'Utilisation profile'!$F24:$CR24,0))),0)</f>
        <v>0</v>
      </c>
      <c r="CE24">
        <f>IF($A24&gt;0,IF(ISNA(MATCH(CE$5,'Utilisation profile'!$F24:$CR24,0)),0,INDEX('Asset data'!$L24:$CX24,1,MATCH(CE$5,'Utilisation profile'!$F24:$CR24,0))),0)</f>
        <v>0</v>
      </c>
      <c r="CF24">
        <f>IF($A24&gt;0,IF(ISNA(MATCH(CF$5,'Utilisation profile'!$F24:$CR24,0)),0,INDEX('Asset data'!$L24:$CX24,1,MATCH(CF$5,'Utilisation profile'!$F24:$CR24,0))),0)</f>
        <v>0</v>
      </c>
      <c r="CG24">
        <f>IF($A24&gt;0,IF(ISNA(MATCH(CG$5,'Utilisation profile'!$F24:$CR24,0)),0,INDEX('Asset data'!$L24:$CX24,1,MATCH(CG$5,'Utilisation profile'!$F24:$CR24,0))),0)</f>
        <v>0</v>
      </c>
      <c r="CH24">
        <f>IF($A24&gt;0,IF(ISNA(MATCH(CH$5,'Utilisation profile'!$F24:$CR24,0)),0,INDEX('Asset data'!$L24:$CX24,1,MATCH(CH$5,'Utilisation profile'!$F24:$CR24,0))),0)</f>
        <v>0</v>
      </c>
      <c r="CI24">
        <f>IF($A24&gt;0,IF(ISNA(MATCH(CI$5,'Utilisation profile'!$F24:$CR24,0)),0,INDEX('Asset data'!$L24:$CX24,1,MATCH(CI$5,'Utilisation profile'!$F24:$CR24,0))),0)</f>
        <v>0</v>
      </c>
      <c r="CJ24">
        <f>IF($A24&gt;0,IF(ISNA(MATCH(CJ$5,'Utilisation profile'!$F24:$CR24,0)),0,INDEX('Asset data'!$L24:$CX24,1,MATCH(CJ$5,'Utilisation profile'!$F24:$CR24,0))),0)</f>
        <v>0</v>
      </c>
      <c r="CK24">
        <f>IF($A24&gt;0,IF(ISNA(MATCH(CK$5,'Utilisation profile'!$F24:$CR24,0)),0,INDEX('Asset data'!$L24:$CX24,1,MATCH(CK$5,'Utilisation profile'!$F24:$CR24,0))),0)</f>
        <v>0</v>
      </c>
      <c r="CL24">
        <f>IF($A24&gt;0,IF(ISNA(MATCH(CL$5,'Utilisation profile'!$F24:$CR24,0)),0,INDEX('Asset data'!$L24:$CX24,1,MATCH(CL$5,'Utilisation profile'!$F24:$CR24,0))),0)</f>
        <v>0</v>
      </c>
      <c r="CM24">
        <f>IF($A24&gt;0,IF(ISNA(MATCH(CM$5,'Utilisation profile'!$F24:$CR24,0)),0,INDEX('Asset data'!$L24:$CX24,1,MATCH(CM$5,'Utilisation profile'!$F24:$CR24,0))),0)</f>
        <v>0</v>
      </c>
      <c r="CN24">
        <f>IF($A24&gt;0,IF(ISNA(MATCH(CN$5,'Utilisation profile'!$F24:$CR24,0)),0,INDEX('Asset data'!$L24:$CX24,1,MATCH(CN$5,'Utilisation profile'!$F24:$CR24,0))),0)</f>
        <v>0</v>
      </c>
      <c r="CO24">
        <f>IF($A24&gt;0,IF(ISNA(MATCH(CO$5,'Utilisation profile'!$F24:$CR24,0)),0,INDEX('Asset data'!$L24:$CX24,1,MATCH(CO$5,'Utilisation profile'!$F24:$CR24,0))),0)</f>
        <v>0</v>
      </c>
      <c r="CP24">
        <f>IF($A24&gt;0,IF(ISNA(MATCH(CP$5,'Utilisation profile'!$F24:$CR24,0)),0,INDEX('Asset data'!$L24:$CX24,1,MATCH(CP$5,'Utilisation profile'!$F24:$CR24,0))),0)</f>
        <v>0</v>
      </c>
      <c r="CQ24">
        <f>IF($A24&gt;0,IF(ISNA(MATCH(CQ$5,'Utilisation profile'!$F24:$CR24,0)),0,INDEX('Asset data'!$L24:$CX24,1,MATCH(CQ$5,'Utilisation profile'!$F24:$CR24,0))),0)</f>
        <v>0</v>
      </c>
      <c r="CR24">
        <f>IF($A24&gt;0,IF(ISNA(MATCH(CR$5,'Utilisation profile'!$F24:$CR24,0)),0,INDEX('Asset data'!$L24:$CX24,1,MATCH(CR$5,'Utilisation profile'!$F24:$CR24,0))),0)</f>
        <v>0</v>
      </c>
      <c r="CS24">
        <f>IF($A24&gt;0,IF(ISNA(MATCH(CS$5,'Utilisation profile'!$F24:$CR24,0)),0,INDEX('Asset data'!$L24:$CX24,1,MATCH(CS$5,'Utilisation profile'!$F24:$CR24,0))),0)</f>
        <v>0</v>
      </c>
      <c r="CT24">
        <f>IF($A24&gt;0,IF(ISNA(MATCH(CT$5,'Utilisation profile'!$F24:$CR24,0)),0,INDEX('Asset data'!$L24:$CX24,1,MATCH(CT$5,'Utilisation profile'!$F24:$CR24,0))),0)</f>
        <v>0</v>
      </c>
      <c r="CU24">
        <f>IF($A24&gt;0,IF(ISNA(MATCH(CU$5,'Utilisation profile'!$F24:$CR24,0)),0,INDEX('Asset data'!$L24:$CX24,1,MATCH(CU$5,'Utilisation profile'!$F24:$CR24,0))),0)</f>
        <v>0</v>
      </c>
      <c r="CV24">
        <f>IF($A24&gt;0,IF(ISNA(MATCH(CV$5,'Utilisation profile'!$F24:$CR24,0)),0,INDEX('Asset data'!$L24:$CX24,1,MATCH(CV$5,'Utilisation profile'!$F24:$CR24,0))),0)</f>
        <v>0</v>
      </c>
      <c r="CW24">
        <f>IF($A24&gt;0,IF(ISNA(MATCH(CW$5,'Utilisation profile'!$F24:$CR24,0)),0,INDEX('Asset data'!$L24:$CX24,1,MATCH(CW$5,'Utilisation profile'!$F24:$CR24,0))),0)</f>
        <v>0</v>
      </c>
      <c r="CX24">
        <f>IF($A24&gt;0,IF(ISNA(MATCH(CX$5,'Utilisation profile'!$F24:$CR24,0)),0,INDEX('Asset data'!$L24:$CX24,1,MATCH(CX$5,'Utilisation profile'!$F24:$CR24,0))),0)</f>
        <v>0</v>
      </c>
      <c r="CY24">
        <f>IF($A24&gt;0,IF(ISNA(MATCH(CY$5,'Utilisation profile'!$F24:$CR24,0)),0,INDEX('Asset data'!$L24:$CX24,1,MATCH(CY$5,'Utilisation profile'!$F24:$CR24,0))),0)</f>
        <v>0</v>
      </c>
      <c r="CZ24">
        <f>IF($A24&gt;0,IF(ISNA(MATCH(CZ$5,'Utilisation profile'!$F24:$CR24,0)),0,INDEX('Asset data'!$L24:$CX24,1,MATCH(CZ$5,'Utilisation profile'!$F24:$CR24,0))),0)</f>
        <v>0</v>
      </c>
      <c r="DA24">
        <f>IF($A24&gt;0,IF(ISNA(MATCH(DA$5,'Utilisation profile'!$F24:$CR24,0)),0,INDEX('Asset data'!$L24:$CX24,1,MATCH(DA$5,'Utilisation profile'!$F24:$CR24,0))),0)</f>
        <v>0</v>
      </c>
      <c r="DB24">
        <f>IF($A24&gt;0,IF(ISNA(MATCH(DB$5,'Utilisation profile'!$F24:$CR24,0)),0,INDEX('Asset data'!$L24:$CX24,1,MATCH(DB$5,'Utilisation profile'!$F24:$CR24,0))),0)</f>
        <v>0</v>
      </c>
      <c r="DC24">
        <f>IF($A24&gt;0,IF(ISNA(MATCH(DC$5,'Utilisation profile'!$F24:$CR24,0)),0,INDEX('Asset data'!$L24:$CX24,1,MATCH(DC$5,'Utilisation profile'!$F24:$CR24,0))),0)</f>
        <v>0</v>
      </c>
      <c r="DD24">
        <f>IF($A24&gt;0,IF(ISNA(MATCH(DD$5,'Utilisation profile'!$F24:$CR24,0)),0,INDEX('Asset data'!$L24:$CX24,1,MATCH(DD$5,'Utilisation profile'!$F24:$CR24,0))),0)</f>
        <v>0</v>
      </c>
      <c r="DE24">
        <f>IF($A24&gt;0,IF(ISNA(MATCH(DE$5,'Utilisation profile'!$F24:$CR24,0)),0,INDEX('Asset data'!$L24:$CX24,1,MATCH(DE$5,'Utilisation profile'!$F24:$CR24,0))),0)</f>
        <v>0</v>
      </c>
      <c r="DF24">
        <f>IF($A24&gt;0,IF(ISNA(MATCH(DF$5,'Utilisation profile'!$F24:$CR24,0)),0,INDEX('Asset data'!$L24:$CX24,1,MATCH(DF$5,'Utilisation profile'!$F24:$CR24,0))),0)</f>
        <v>0</v>
      </c>
      <c r="DG24">
        <f>IF($A24&gt;0,IF(ISNA(MATCH(DG$5,'Utilisation profile'!$F24:$CR24,0)),0,INDEX('Asset data'!$L24:$CX24,1,MATCH(DG$5,'Utilisation profile'!$F24:$CR24,0))),0)</f>
        <v>0</v>
      </c>
      <c r="DH24">
        <f>IF($A24&gt;0,IF(ISNA(MATCH(DH$5,'Utilisation profile'!$F24:$CR24,0)),0,INDEX('Asset data'!$L24:$CX24,1,MATCH(DH$5,'Utilisation profile'!$F24:$CR24,0))),0)</f>
        <v>0</v>
      </c>
      <c r="DI24">
        <f>IF($A24&gt;0,IF(ISNA(MATCH(DI$5,'Utilisation profile'!$F24:$CR24,0)),0,INDEX('Asset data'!$L24:$CX24,1,MATCH(DI$5,'Utilisation profile'!$F24:$CR24,0))),0)</f>
        <v>0</v>
      </c>
      <c r="DJ24">
        <f>IF($A24&gt;0,IF(ISNA(MATCH(DJ$5,'Utilisation profile'!$F24:$CR24,0)),0,INDEX('Asset data'!$L24:$CX24,1,MATCH(DJ$5,'Utilisation profile'!$F24:$CR24,0))),0)</f>
        <v>0</v>
      </c>
      <c r="DK24">
        <f>IF($A24&gt;0,IF(ISNA(MATCH(DK$5,'Utilisation profile'!$F24:$CR24,0)),0,INDEX('Asset data'!$L24:$CX24,1,MATCH(DK$5,'Utilisation profile'!$F24:$CR24,0))),0)</f>
        <v>0</v>
      </c>
      <c r="DL24">
        <f>IF($A24&gt;0,IF(ISNA(MATCH(DL$5,'Utilisation profile'!$F24:$CR24,0)),0,INDEX('Asset data'!$L24:$CX24,1,MATCH(DL$5,'Utilisation profile'!$F24:$CR24,0))),0)</f>
        <v>0</v>
      </c>
      <c r="DM24">
        <f>IF($A24&gt;0,IF(ISNA(MATCH(DM$5,'Utilisation profile'!$F24:$CR24,0)),0,INDEX('Asset data'!$L24:$CX24,1,MATCH(DM$5,'Utilisation profile'!$F24:$CR24,0))),0)</f>
        <v>0</v>
      </c>
      <c r="DN24">
        <f>IF($A24&gt;0,IF(ISNA(MATCH(DN$5,'Utilisation profile'!$F24:$CR24,0)),0,INDEX('Asset data'!$L24:$CX24,1,MATCH(DN$5,'Utilisation profile'!$F24:$CR24,0))),0)</f>
        <v>0</v>
      </c>
      <c r="DO24">
        <f>IF($A24&gt;0,IF(ISNA(MATCH(DO$5,'Utilisation profile'!$F24:$CR24,0)),0,INDEX('Asset data'!$L24:$CX24,1,MATCH(DO$5,'Utilisation profile'!$F24:$CR24,0))),0)</f>
        <v>0</v>
      </c>
      <c r="DP24">
        <f>IF($A24&gt;0,IF(ISNA(MATCH(DP$5,'Utilisation profile'!$F24:$CR24,0)),0,INDEX('Asset data'!$L24:$CX24,1,MATCH(DP$5,'Utilisation profile'!$F24:$CR24,0))),0)</f>
        <v>0</v>
      </c>
      <c r="DQ24">
        <f>IF($A24&gt;0,IF(ISNA(MATCH(DQ$5,'Utilisation profile'!$F24:$CR24,0)),0,INDEX('Asset data'!$L24:$CX24,1,MATCH(DQ$5,'Utilisation profile'!$F24:$CR24,0))),0)</f>
        <v>0</v>
      </c>
      <c r="DR24">
        <f>IF($A24&gt;0,IF(ISNA(MATCH(DR$5,'Utilisation profile'!$F24:$CR24,0)),0,INDEX('Asset data'!$L24:$CX24,1,MATCH(DR$5,'Utilisation profile'!$F24:$CR24,0))),0)</f>
        <v>0</v>
      </c>
      <c r="DS24">
        <f>IF($A24&gt;0,IF(ISNA(MATCH(DS$5,'Utilisation profile'!$F24:$CR24,0)),0,INDEX('Asset data'!$L24:$CX24,1,MATCH(DS$5,'Utilisation profile'!$F24:$CR24,0))),0)</f>
        <v>0</v>
      </c>
      <c r="DT24">
        <f>IF($A24&gt;0,IF(ISNA(MATCH(DT$5,'Utilisation profile'!$F24:$CR24,0)),0,INDEX('Asset data'!$L24:$CX24,1,MATCH(DT$5,'Utilisation profile'!$F24:$CR24,0))),0)</f>
        <v>0</v>
      </c>
      <c r="DU24">
        <f>IF($A24&gt;0,IF(ISNA(MATCH(DU$5,'Utilisation profile'!$F24:$CR24,0)),0,INDEX('Asset data'!$L24:$CX24,1,MATCH(DU$5,'Utilisation profile'!$F24:$CR24,0))),0)</f>
        <v>0</v>
      </c>
      <c r="DV24">
        <f>IF($A24&gt;0,IF(ISNA(MATCH(DV$5,'Utilisation profile'!$F24:$CR24,0)),0,INDEX('Asset data'!$L24:$CX24,1,MATCH(DV$5,'Utilisation profile'!$F24:$CR24,0))),0)</f>
        <v>0</v>
      </c>
      <c r="DW24">
        <f>IF($A24&gt;0,IF(ISNA(MATCH(DW$5,'Utilisation profile'!$F24:$CR24,0)),0,INDEX('Asset data'!$L24:$CX24,1,MATCH(DW$5,'Utilisation profile'!$F24:$CR24,0))),0)</f>
        <v>0</v>
      </c>
      <c r="DX24">
        <f>IF($A24&gt;0,IF(ISNA(MATCH(DX$5,'Utilisation profile'!$F24:$CR24,0)),0,INDEX('Asset data'!$L24:$CX24,1,MATCH(DX$5,'Utilisation profile'!$F24:$CR24,0))),0)</f>
        <v>0</v>
      </c>
      <c r="DY24">
        <f>IF($A24&gt;0,IF(ISNA(MATCH(DY$5,'Utilisation profile'!$F24:$CR24,0)),0,INDEX('Asset data'!$L24:$CX24,1,MATCH(DY$5,'Utilisation profile'!$F24:$CR24,0))),0)</f>
        <v>0</v>
      </c>
      <c r="DZ24">
        <f>IF($A24&gt;0,IF(ISNA(MATCH(DZ$5,'Utilisation profile'!$F24:$CR24,0)),0,INDEX('Asset data'!$L24:$CX24,1,MATCH(DZ$5,'Utilisation profile'!$F24:$CR24,0))),0)</f>
        <v>0</v>
      </c>
      <c r="EA24">
        <f>IF($A24&gt;0,IF(ISNA(MATCH(EA$5,'Utilisation profile'!$F24:$CR24,0)),0,INDEX('Asset data'!$L24:$CX24,1,MATCH(EA$5,'Utilisation profile'!$F24:$CR24,0))),0)</f>
        <v>0</v>
      </c>
      <c r="EB24">
        <f>IF($A24&gt;0,IF(ISNA(MATCH(EB$5,'Utilisation profile'!$F24:$CR24,0)),0,INDEX('Asset data'!$L24:$CX24,1,MATCH(EB$5,'Utilisation profile'!$F24:$CR24,0))),0)</f>
        <v>0</v>
      </c>
      <c r="EC24">
        <f>IF($A24&gt;0,IF(ISNA(MATCH(EC$5,'Utilisation profile'!$F24:$CR24,0)),0,INDEX('Asset data'!$L24:$CX24,1,MATCH(EC$5,'Utilisation profile'!$F24:$CR24,0))),0)</f>
        <v>0</v>
      </c>
      <c r="ED24">
        <f>IF($A24&gt;0,IF(ISNA(MATCH(ED$5,'Utilisation profile'!$F24:$CR24,0)),0,INDEX('Asset data'!$L24:$CX24,1,MATCH(ED$5,'Utilisation profile'!$F24:$CR24,0))),0)</f>
        <v>0</v>
      </c>
      <c r="EE24">
        <f>IF($A24&gt;0,IF(ISNA(MATCH(EE$5,'Utilisation profile'!$F24:$CR24,0)),0,INDEX('Asset data'!$L24:$CX24,1,MATCH(EE$5,'Utilisation profile'!$F24:$CR24,0))),0)</f>
        <v>0</v>
      </c>
      <c r="EF24">
        <f>IF($A24&gt;0,IF(ISNA(MATCH(EF$5,'Utilisation profile'!$F24:$CR24,0)),0,INDEX('Asset data'!$L24:$CX24,1,MATCH(EF$5,'Utilisation profile'!$F24:$CR24,0))),0)</f>
        <v>0</v>
      </c>
      <c r="EG24">
        <f>IF($A24&gt;0,IF(ISNA(MATCH(EG$5,'Utilisation profile'!$F24:$CR24,0)),0,INDEX('Asset data'!$L24:$CX24,1,MATCH(EG$5,'Utilisation profile'!$F24:$CR24,0))),0)</f>
        <v>0</v>
      </c>
      <c r="EH24">
        <f>IF($A24&gt;0,IF(ISNA(MATCH(EH$5,'Utilisation profile'!$F24:$CR24,0)),0,INDEX('Asset data'!$L24:$CX24,1,MATCH(EH$5,'Utilisation profile'!$F24:$CR24,0))),0)</f>
        <v>0</v>
      </c>
      <c r="EI24">
        <f>IF($A24&gt;0,IF(ISNA(MATCH(EI$5,'Utilisation profile'!$F24:$CR24,0)),0,INDEX('Asset data'!$L24:$CX24,1,MATCH(EI$5,'Utilisation profile'!$F24:$CR24,0))),0)</f>
        <v>0</v>
      </c>
      <c r="EJ24">
        <f>IF($A24&gt;0,IF(ISNA(MATCH(EJ$5,'Utilisation profile'!$F24:$CR24,0)),0,INDEX('Asset data'!$L24:$CX24,1,MATCH(EJ$5,'Utilisation profile'!$F24:$CR24,0))),0)</f>
        <v>0</v>
      </c>
      <c r="EK24">
        <f>IF($A24&gt;0,IF(ISNA(MATCH(EK$5,'Utilisation profile'!$F24:$CR24,0)),0,INDEX('Asset data'!$L24:$CX24,1,MATCH(EK$5,'Utilisation profile'!$F24:$CR24,0))),0)</f>
        <v>0</v>
      </c>
      <c r="EL24">
        <f>IF($A24&gt;0,IF(ISNA(MATCH(EL$5,'Utilisation profile'!$F24:$CR24,0)),0,INDEX('Asset data'!$L24:$CX24,1,MATCH(EL$5,'Utilisation profile'!$F24:$CR24,0))),0)</f>
        <v>0</v>
      </c>
      <c r="EM24">
        <f>IF($A24&gt;0,IF(ISNA(MATCH(EM$5,'Utilisation profile'!$F24:$CR24,0)),0,INDEX('Asset data'!$L24:$CX24,1,MATCH(EM$5,'Utilisation profile'!$F24:$CR24,0))),0)</f>
        <v>0</v>
      </c>
      <c r="EN24">
        <f>IF($A24&gt;0,IF(ISNA(MATCH(EN$5,'Utilisation profile'!$F24:$CR24,0)),0,INDEX('Asset data'!$L24:$CX24,1,MATCH(EN$5,'Utilisation profile'!$F24:$CR24,0))),0)</f>
        <v>0</v>
      </c>
      <c r="EO24">
        <f>IF($A24&gt;0,IF(ISNA(MATCH(EO$5,'Utilisation profile'!$F24:$CR24,0)),0,INDEX('Asset data'!$L24:$CX24,1,MATCH(EO$5,'Utilisation profile'!$F24:$CR24,0))),0)</f>
        <v>0</v>
      </c>
      <c r="EP24">
        <f>IF($A24&gt;0,IF(ISNA(MATCH(EP$5,'Utilisation profile'!$F24:$CR24,0)),0,INDEX('Asset data'!$L24:$CX24,1,MATCH(EP$5,'Utilisation profile'!$F24:$CR24,0))),0)</f>
        <v>0</v>
      </c>
      <c r="EQ24">
        <f>IF($A24&gt;0,IF(ISNA(MATCH(EQ$5,'Utilisation profile'!$F24:$CR24,0)),0,INDEX('Asset data'!$L24:$CX24,1,MATCH(EQ$5,'Utilisation profile'!$F24:$CR24,0))),0)</f>
        <v>0</v>
      </c>
      <c r="ER24">
        <f>IF($A24&gt;0,IF(ISNA(MATCH(ER$5,'Utilisation profile'!$F24:$CR24,0)),0,INDEX('Asset data'!$L24:$CX24,1,MATCH(ER$5,'Utilisation profile'!$F24:$CR24,0))),0)</f>
        <v>0</v>
      </c>
      <c r="ES24">
        <f>IF($A24&gt;0,IF(ISNA(MATCH(ES$5,'Utilisation profile'!$F24:$CR24,0)),0,INDEX('Asset data'!$L24:$CX24,1,MATCH(ES$5,'Utilisation profile'!$F24:$CR24,0))),0)</f>
        <v>0</v>
      </c>
      <c r="ET24">
        <f>IF($A24&gt;0,IF(ISNA(MATCH(ET$5,'Utilisation profile'!$F24:$CR24,0)),0,INDEX('Asset data'!$L24:$CX24,1,MATCH(ET$5,'Utilisation profile'!$F24:$CR24,0))),0)</f>
        <v>0</v>
      </c>
      <c r="EU24">
        <f>IF($A24&gt;0,IF(ISNA(MATCH(EU$5,'Utilisation profile'!$F24:$CR24,0)),0,INDEX('Asset data'!$L24:$CX24,1,MATCH(EU$5,'Utilisation profile'!$F24:$CR24,0))),0)</f>
        <v>0</v>
      </c>
      <c r="EV24">
        <f>IF($A24&gt;0,IF(ISNA(MATCH(EV$5,'Utilisation profile'!$F24:$CR24,0)),0,INDEX('Asset data'!$L24:$CX24,1,MATCH(EV$5,'Utilisation profile'!$F24:$CR24,0))),0)</f>
        <v>0</v>
      </c>
      <c r="EW24">
        <f>IF($A24&gt;0,IF(ISNA(MATCH(EW$5,'Utilisation profile'!$F24:$CR24,0)),0,INDEX('Asset data'!$L24:$CX24,1,MATCH(EW$5,'Utilisation profile'!$F24:$CR24,0))),0)</f>
        <v>0</v>
      </c>
      <c r="EX24">
        <f>IF($A24&gt;0,IF(ISNA(MATCH(EX$5,'Utilisation profile'!$F24:$CR24,0)),0,INDEX('Asset data'!$L24:$CX24,1,MATCH(EX$5,'Utilisation profile'!$F24:$CR24,0))),0)</f>
        <v>0</v>
      </c>
      <c r="EY24">
        <f>IF($A24&gt;0,IF(ISNA(MATCH(EY$5,'Utilisation profile'!$F24:$CR24,0)),0,INDEX('Asset data'!$L24:$CX24,1,MATCH(EY$5,'Utilisation profile'!$F24:$CR24,0))),0)</f>
        <v>0</v>
      </c>
      <c r="EZ24">
        <f>IF($A24&gt;0,IF(ISNA(MATCH(EZ$5,'Utilisation profile'!$F24:$CR24,0)),0,INDEX('Asset data'!$L24:$CX24,1,MATCH(EZ$5,'Utilisation profile'!$F24:$CR24,0))),0)</f>
        <v>0</v>
      </c>
      <c r="FA24">
        <f>IF($A24&gt;0,IF(ISNA(MATCH(FA$5,'Utilisation profile'!$F24:$CR24,0)),0,INDEX('Asset data'!$L24:$CX24,1,MATCH(FA$5,'Utilisation profile'!$F24:$CR24,0))),0)</f>
        <v>0</v>
      </c>
    </row>
    <row r="25" spans="1:157">
      <c r="A25" s="10">
        <f>'Asset data'!A25</f>
        <v>1</v>
      </c>
      <c r="B25" s="10">
        <f>'Asset data'!B25</f>
        <v>0</v>
      </c>
      <c r="C25" s="10">
        <f>'Asset data'!C25</f>
        <v>0</v>
      </c>
      <c r="D25" s="10" t="str">
        <f>'Asset data'!E25</f>
        <v>SubTx Lines - CBD</v>
      </c>
      <c r="E25" s="16">
        <f>'Asset data'!I25</f>
        <v>65</v>
      </c>
      <c r="F25">
        <f>IF($A25&gt;0,'Utilisation profile'!CU25,0)</f>
        <v>-28</v>
      </c>
      <c r="G25">
        <f>IF($A25&gt;0,IF(ISNA(MATCH(G$5,'Utilisation profile'!$F25:$CR25,0)),0,INDEX('Asset data'!$L25:$CX25,1,MATCH(G$5,'Utilisation profile'!$F25:$CR25,0))),0)</f>
        <v>0</v>
      </c>
      <c r="H25">
        <f>IF($A25&gt;0,IF(ISNA(MATCH(H$5,'Utilisation profile'!$F25:$CR25,0)),0,INDEX('Asset data'!$L25:$CX25,1,MATCH(H$5,'Utilisation profile'!$F25:$CR25,0))),0)</f>
        <v>0</v>
      </c>
      <c r="I25">
        <f>IF($A25&gt;0,IF(ISNA(MATCH(I$5,'Utilisation profile'!$F25:$CR25,0)),0,INDEX('Asset data'!$L25:$CX25,1,MATCH(I$5,'Utilisation profile'!$F25:$CR25,0))),0)</f>
        <v>0</v>
      </c>
      <c r="J25">
        <f>IF($A25&gt;0,IF(ISNA(MATCH(J$5,'Utilisation profile'!$F25:$CR25,0)),0,INDEX('Asset data'!$L25:$CX25,1,MATCH(J$5,'Utilisation profile'!$F25:$CR25,0))),0)</f>
        <v>0</v>
      </c>
      <c r="K25">
        <f>IF($A25&gt;0,IF(ISNA(MATCH(K$5,'Utilisation profile'!$F25:$CR25,0)),0,INDEX('Asset data'!$L25:$CX25,1,MATCH(K$5,'Utilisation profile'!$F25:$CR25,0))),0)</f>
        <v>0</v>
      </c>
      <c r="L25">
        <f>IF($A25&gt;0,IF(ISNA(MATCH(L$5,'Utilisation profile'!$F25:$CR25,0)),0,INDEX('Asset data'!$L25:$CX25,1,MATCH(L$5,'Utilisation profile'!$F25:$CR25,0))),0)</f>
        <v>0</v>
      </c>
      <c r="M25">
        <f>IF($A25&gt;0,IF(ISNA(MATCH(M$5,'Utilisation profile'!$F25:$CR25,0)),0,INDEX('Asset data'!$L25:$CX25,1,MATCH(M$5,'Utilisation profile'!$F25:$CR25,0))),0)</f>
        <v>0</v>
      </c>
      <c r="N25">
        <f>IF($A25&gt;0,IF(ISNA(MATCH(N$5,'Utilisation profile'!$F25:$CR25,0)),0,INDEX('Asset data'!$L25:$CX25,1,MATCH(N$5,'Utilisation profile'!$F25:$CR25,0))),0)</f>
        <v>0</v>
      </c>
      <c r="O25">
        <f>IF($A25&gt;0,IF(ISNA(MATCH(O$5,'Utilisation profile'!$F25:$CR25,0)),0,INDEX('Asset data'!$L25:$CX25,1,MATCH(O$5,'Utilisation profile'!$F25:$CR25,0))),0)</f>
        <v>0</v>
      </c>
      <c r="P25">
        <f>IF($A25&gt;0,IF(ISNA(MATCH(P$5,'Utilisation profile'!$F25:$CR25,0)),0,INDEX('Asset data'!$L25:$CX25,1,MATCH(P$5,'Utilisation profile'!$F25:$CR25,0))),0)</f>
        <v>0</v>
      </c>
      <c r="Q25">
        <f>IF($A25&gt;0,IF(ISNA(MATCH(Q$5,'Utilisation profile'!$F25:$CR25,0)),0,INDEX('Asset data'!$L25:$CX25,1,MATCH(Q$5,'Utilisation profile'!$F25:$CR25,0))),0)</f>
        <v>0</v>
      </c>
      <c r="R25">
        <f>IF($A25&gt;0,IF(ISNA(MATCH(R$5,'Utilisation profile'!$F25:$CR25,0)),0,INDEX('Asset data'!$L25:$CX25,1,MATCH(R$5,'Utilisation profile'!$F25:$CR25,0))),0)</f>
        <v>0</v>
      </c>
      <c r="S25">
        <f>IF($A25&gt;0,IF(ISNA(MATCH(S$5,'Utilisation profile'!$F25:$CR25,0)),0,INDEX('Asset data'!$L25:$CX25,1,MATCH(S$5,'Utilisation profile'!$F25:$CR25,0))),0)</f>
        <v>0</v>
      </c>
      <c r="T25">
        <f>IF($A25&gt;0,IF(ISNA(MATCH(T$5,'Utilisation profile'!$F25:$CR25,0)),0,INDEX('Asset data'!$L25:$CX25,1,MATCH(T$5,'Utilisation profile'!$F25:$CR25,0))),0)</f>
        <v>0</v>
      </c>
      <c r="U25">
        <f>IF($A25&gt;0,IF(ISNA(MATCH(U$5,'Utilisation profile'!$F25:$CR25,0)),0,INDEX('Asset data'!$L25:$CX25,1,MATCH(U$5,'Utilisation profile'!$F25:$CR25,0))),0)</f>
        <v>0</v>
      </c>
      <c r="V25">
        <f>IF($A25&gt;0,IF(ISNA(MATCH(V$5,'Utilisation profile'!$F25:$CR25,0)),0,INDEX('Asset data'!$L25:$CX25,1,MATCH(V$5,'Utilisation profile'!$F25:$CR25,0))),0)</f>
        <v>0</v>
      </c>
      <c r="W25">
        <f>IF($A25&gt;0,IF(ISNA(MATCH(W$5,'Utilisation profile'!$F25:$CR25,0)),0,INDEX('Asset data'!$L25:$CX25,1,MATCH(W$5,'Utilisation profile'!$F25:$CR25,0))),0)</f>
        <v>0</v>
      </c>
      <c r="X25">
        <f>IF($A25&gt;0,IF(ISNA(MATCH(X$5,'Utilisation profile'!$F25:$CR25,0)),0,INDEX('Asset data'!$L25:$CX25,1,MATCH(X$5,'Utilisation profile'!$F25:$CR25,0))),0)</f>
        <v>0</v>
      </c>
      <c r="Y25">
        <f>IF($A25&gt;0,IF(ISNA(MATCH(Y$5,'Utilisation profile'!$F25:$CR25,0)),0,INDEX('Asset data'!$L25:$CX25,1,MATCH(Y$5,'Utilisation profile'!$F25:$CR25,0))),0)</f>
        <v>0</v>
      </c>
      <c r="Z25">
        <f>IF($A25&gt;0,IF(ISNA(MATCH(Z$5,'Utilisation profile'!$F25:$CR25,0)),0,INDEX('Asset data'!$L25:$CX25,1,MATCH(Z$5,'Utilisation profile'!$F25:$CR25,0))),0)</f>
        <v>0</v>
      </c>
      <c r="AA25">
        <f>IF($A25&gt;0,IF(ISNA(MATCH(AA$5,'Utilisation profile'!$F25:$CR25,0)),0,INDEX('Asset data'!$L25:$CX25,1,MATCH(AA$5,'Utilisation profile'!$F25:$CR25,0))),0)</f>
        <v>0</v>
      </c>
      <c r="AB25">
        <f>IF($A25&gt;0,IF(ISNA(MATCH(AB$5,'Utilisation profile'!$F25:$CR25,0)),0,INDEX('Asset data'!$L25:$CX25,1,MATCH(AB$5,'Utilisation profile'!$F25:$CR25,0))),0)</f>
        <v>0</v>
      </c>
      <c r="AC25">
        <f>IF($A25&gt;0,IF(ISNA(MATCH(AC$5,'Utilisation profile'!$F25:$CR25,0)),0,INDEX('Asset data'!$L25:$CX25,1,MATCH(AC$5,'Utilisation profile'!$F25:$CR25,0))),0)</f>
        <v>0</v>
      </c>
      <c r="AD25">
        <f>IF($A25&gt;0,IF(ISNA(MATCH(AD$5,'Utilisation profile'!$F25:$CR25,0)),0,INDEX('Asset data'!$L25:$CX25,1,MATCH(AD$5,'Utilisation profile'!$F25:$CR25,0))),0)</f>
        <v>0</v>
      </c>
      <c r="AE25">
        <f>IF($A25&gt;0,IF(ISNA(MATCH(AE$5,'Utilisation profile'!$F25:$CR25,0)),0,INDEX('Asset data'!$L25:$CX25,1,MATCH(AE$5,'Utilisation profile'!$F25:$CR25,0))),0)</f>
        <v>0</v>
      </c>
      <c r="AF25">
        <f>IF($A25&gt;0,IF(ISNA(MATCH(AF$5,'Utilisation profile'!$F25:$CR25,0)),0,INDEX('Asset data'!$L25:$CX25,1,MATCH(AF$5,'Utilisation profile'!$F25:$CR25,0))),0)</f>
        <v>0</v>
      </c>
      <c r="AG25">
        <f>IF($A25&gt;0,IF(ISNA(MATCH(AG$5,'Utilisation profile'!$F25:$CR25,0)),0,INDEX('Asset data'!$L25:$CX25,1,MATCH(AG$5,'Utilisation profile'!$F25:$CR25,0))),0)</f>
        <v>15.146784312189832</v>
      </c>
      <c r="AH25">
        <f>IF($A25&gt;0,IF(ISNA(MATCH(AH$5,'Utilisation profile'!$F25:$CR25,0)),0,INDEX('Asset data'!$L25:$CX25,1,MATCH(AH$5,'Utilisation profile'!$F25:$CR25,0))),0)</f>
        <v>0</v>
      </c>
      <c r="AI25">
        <f>IF($A25&gt;0,IF(ISNA(MATCH(AI$5,'Utilisation profile'!$F25:$CR25,0)),0,INDEX('Asset data'!$L25:$CX25,1,MATCH(AI$5,'Utilisation profile'!$F25:$CR25,0))),0)</f>
        <v>0</v>
      </c>
      <c r="AJ25">
        <f>IF($A25&gt;0,IF(ISNA(MATCH(AJ$5,'Utilisation profile'!$F25:$CR25,0)),0,INDEX('Asset data'!$L25:$CX25,1,MATCH(AJ$5,'Utilisation profile'!$F25:$CR25,0))),0)</f>
        <v>300</v>
      </c>
      <c r="AK25">
        <f>IF($A25&gt;0,IF(ISNA(MATCH(AK$5,'Utilisation profile'!$F25:$CR25,0)),0,INDEX('Asset data'!$L25:$CX25,1,MATCH(AK$5,'Utilisation profile'!$F25:$CR25,0))),0)</f>
        <v>0</v>
      </c>
      <c r="AL25">
        <f>IF($A25&gt;0,IF(ISNA(MATCH(AL$5,'Utilisation profile'!$F25:$CR25,0)),0,INDEX('Asset data'!$L25:$CX25,1,MATCH(AL$5,'Utilisation profile'!$F25:$CR25,0))),0)</f>
        <v>125</v>
      </c>
      <c r="AM25">
        <f>IF($A25&gt;0,IF(ISNA(MATCH(AM$5,'Utilisation profile'!$F25:$CR25,0)),0,INDEX('Asset data'!$L25:$CX25,1,MATCH(AM$5,'Utilisation profile'!$F25:$CR25,0))),0)</f>
        <v>0</v>
      </c>
      <c r="AN25">
        <f>IF($A25&gt;0,IF(ISNA(MATCH(AN$5,'Utilisation profile'!$F25:$CR25,0)),0,INDEX('Asset data'!$L25:$CX25,1,MATCH(AN$5,'Utilisation profile'!$F25:$CR25,0))),0)</f>
        <v>0</v>
      </c>
      <c r="AO25">
        <f>IF($A25&gt;0,IF(ISNA(MATCH(AO$5,'Utilisation profile'!$F25:$CR25,0)),0,INDEX('Asset data'!$L25:$CX25,1,MATCH(AO$5,'Utilisation profile'!$F25:$CR25,0))),0)</f>
        <v>0</v>
      </c>
      <c r="AP25">
        <f>IF($A25&gt;0,IF(ISNA(MATCH(AP$5,'Utilisation profile'!$F25:$CR25,0)),0,INDEX('Asset data'!$L25:$CX25,1,MATCH(AP$5,'Utilisation profile'!$F25:$CR25,0))),0)</f>
        <v>0</v>
      </c>
      <c r="AQ25">
        <f>IF($A25&gt;0,IF(ISNA(MATCH(AQ$5,'Utilisation profile'!$F25:$CR25,0)),0,INDEX('Asset data'!$L25:$CX25,1,MATCH(AQ$5,'Utilisation profile'!$F25:$CR25,0))),0)</f>
        <v>0</v>
      </c>
      <c r="AR25">
        <f>IF($A25&gt;0,IF(ISNA(MATCH(AR$5,'Utilisation profile'!$F25:$CR25,0)),0,INDEX('Asset data'!$L25:$CX25,1,MATCH(AR$5,'Utilisation profile'!$F25:$CR25,0))),0)</f>
        <v>0</v>
      </c>
      <c r="AS25">
        <f>IF($A25&gt;0,IF(ISNA(MATCH(AS$5,'Utilisation profile'!$F25:$CR25,0)),0,INDEX('Asset data'!$L25:$CX25,1,MATCH(AS$5,'Utilisation profile'!$F25:$CR25,0))),0)</f>
        <v>12.860477246198913</v>
      </c>
      <c r="AT25">
        <f>IF($A25&gt;0,IF(ISNA(MATCH(AT$5,'Utilisation profile'!$F25:$CR25,0)),0,INDEX('Asset data'!$L25:$CX25,1,MATCH(AT$5,'Utilisation profile'!$F25:$CR25,0))),0)</f>
        <v>8.5736514974659421</v>
      </c>
      <c r="AU25">
        <f>IF($A25&gt;0,IF(ISNA(MATCH(AU$5,'Utilisation profile'!$F25:$CR25,0)),0,INDEX('Asset data'!$L25:$CX25,1,MATCH(AU$5,'Utilisation profile'!$F25:$CR25,0))),0)</f>
        <v>89.573651497465946</v>
      </c>
      <c r="AV25">
        <f>IF($A25&gt;0,IF(ISNA(MATCH(AV$5,'Utilisation profile'!$F25:$CR25,0)),0,INDEX('Asset data'!$L25:$CX25,1,MATCH(AV$5,'Utilisation profile'!$F25:$CR25,0))),0)</f>
        <v>0</v>
      </c>
      <c r="AW25">
        <f>IF($A25&gt;0,IF(ISNA(MATCH(AW$5,'Utilisation profile'!$F25:$CR25,0)),0,INDEX('Asset data'!$L25:$CX25,1,MATCH(AW$5,'Utilisation profile'!$F25:$CR25,0))),0)</f>
        <v>0</v>
      </c>
      <c r="AX25">
        <f>IF($A25&gt;0,IF(ISNA(MATCH(AX$5,'Utilisation profile'!$F25:$CR25,0)),0,INDEX('Asset data'!$L25:$CX25,1,MATCH(AX$5,'Utilisation profile'!$F25:$CR25,0))),0)</f>
        <v>0</v>
      </c>
      <c r="AY25">
        <f>IF($A25&gt;0,IF(ISNA(MATCH(AY$5,'Utilisation profile'!$F25:$CR25,0)),0,INDEX('Asset data'!$L25:$CX25,1,MATCH(AY$5,'Utilisation profile'!$F25:$CR25,0))),0)</f>
        <v>0</v>
      </c>
      <c r="AZ25">
        <f>IF($A25&gt;0,IF(ISNA(MATCH(AZ$5,'Utilisation profile'!$F25:$CR25,0)),0,INDEX('Asset data'!$L25:$CX25,1,MATCH(AZ$5,'Utilisation profile'!$F25:$CR25,0))),0)</f>
        <v>0</v>
      </c>
      <c r="BA25">
        <f>IF($A25&gt;0,IF(ISNA(MATCH(BA$5,'Utilisation profile'!$F25:$CR25,0)),0,INDEX('Asset data'!$L25:$CX25,1,MATCH(BA$5,'Utilisation profile'!$F25:$CR25,0))),0)</f>
        <v>155</v>
      </c>
      <c r="BB25">
        <f>IF($A25&gt;0,IF(ISNA(MATCH(BB$5,'Utilisation profile'!$F25:$CR25,0)),0,INDEX('Asset data'!$L25:$CX25,1,MATCH(BB$5,'Utilisation profile'!$F25:$CR25,0))),0)</f>
        <v>0</v>
      </c>
      <c r="BC25">
        <f>IF($A25&gt;0,IF(ISNA(MATCH(BC$5,'Utilisation profile'!$F25:$CR25,0)),0,INDEX('Asset data'!$L25:$CX25,1,MATCH(BC$5,'Utilisation profile'!$F25:$CR25,0))),0)</f>
        <v>0</v>
      </c>
      <c r="BD25">
        <f>IF($A25&gt;0,IF(ISNA(MATCH(BD$5,'Utilisation profile'!$F25:$CR25,0)),0,INDEX('Asset data'!$L25:$CX25,1,MATCH(BD$5,'Utilisation profile'!$F25:$CR25,0))),0)</f>
        <v>155</v>
      </c>
      <c r="BE25">
        <f>IF($A25&gt;0,IF(ISNA(MATCH(BE$5,'Utilisation profile'!$F25:$CR25,0)),0,INDEX('Asset data'!$L25:$CX25,1,MATCH(BE$5,'Utilisation profile'!$F25:$CR25,0))),0)</f>
        <v>0</v>
      </c>
      <c r="BF25">
        <f>IF($A25&gt;0,IF(ISNA(MATCH(BF$5,'Utilisation profile'!$F25:$CR25,0)),0,INDEX('Asset data'!$L25:$CX25,1,MATCH(BF$5,'Utilisation profile'!$F25:$CR25,0))),0)</f>
        <v>0</v>
      </c>
      <c r="BG25">
        <f>IF($A25&gt;0,IF(ISNA(MATCH(BG$5,'Utilisation profile'!$F25:$CR25,0)),0,INDEX('Asset data'!$L25:$CX25,1,MATCH(BG$5,'Utilisation profile'!$F25:$CR25,0))),0)</f>
        <v>0</v>
      </c>
      <c r="BH25">
        <f>IF($A25&gt;0,IF(ISNA(MATCH(BH$5,'Utilisation profile'!$F25:$CR25,0)),0,INDEX('Asset data'!$L25:$CX25,1,MATCH(BH$5,'Utilisation profile'!$F25:$CR25,0))),0)</f>
        <v>0</v>
      </c>
      <c r="BI25">
        <f>IF($A25&gt;0,IF(ISNA(MATCH(BI$5,'Utilisation profile'!$F25:$CR25,0)),0,INDEX('Asset data'!$L25:$CX25,1,MATCH(BI$5,'Utilisation profile'!$F25:$CR25,0))),0)</f>
        <v>8.5736514974659421</v>
      </c>
      <c r="BJ25">
        <f>IF($A25&gt;0,IF(ISNA(MATCH(BJ$5,'Utilisation profile'!$F25:$CR25,0)),0,INDEX('Asset data'!$L25:$CX25,1,MATCH(BJ$5,'Utilisation profile'!$F25:$CR25,0))),0)</f>
        <v>96.146784312189837</v>
      </c>
      <c r="BK25">
        <f>IF($A25&gt;0,IF(ISNA(MATCH(BK$5,'Utilisation profile'!$F25:$CR25,0)),0,INDEX('Asset data'!$L25:$CX25,1,MATCH(BK$5,'Utilisation profile'!$F25:$CR25,0))),0)</f>
        <v>0</v>
      </c>
      <c r="BL25">
        <f>IF($A25&gt;0,IF(ISNA(MATCH(BL$5,'Utilisation profile'!$F25:$CR25,0)),0,INDEX('Asset data'!$L25:$CX25,1,MATCH(BL$5,'Utilisation profile'!$F25:$CR25,0))),0)</f>
        <v>86</v>
      </c>
      <c r="BM25">
        <f>IF($A25&gt;0,IF(ISNA(MATCH(BM$5,'Utilisation profile'!$F25:$CR25,0)),0,INDEX('Asset data'!$L25:$CX25,1,MATCH(BM$5,'Utilisation profile'!$F25:$CR25,0))),0)</f>
        <v>12.860477246198913</v>
      </c>
      <c r="BN25">
        <f>IF($A25&gt;0,IF(ISNA(MATCH(BN$5,'Utilisation profile'!$F25:$CR25,0)),0,INDEX('Asset data'!$L25:$CX25,1,MATCH(BN$5,'Utilisation profile'!$F25:$CR25,0))),0)</f>
        <v>0</v>
      </c>
      <c r="BO25">
        <f>IF($A25&gt;0,IF(ISNA(MATCH(BO$5,'Utilisation profile'!$F25:$CR25,0)),0,INDEX('Asset data'!$L25:$CX25,1,MATCH(BO$5,'Utilisation profile'!$F25:$CR25,0))),0)</f>
        <v>0</v>
      </c>
      <c r="BP25">
        <f>IF($A25&gt;0,IF(ISNA(MATCH(BP$5,'Utilisation profile'!$F25:$CR25,0)),0,INDEX('Asset data'!$L25:$CX25,1,MATCH(BP$5,'Utilisation profile'!$F25:$CR25,0))),0)</f>
        <v>0</v>
      </c>
      <c r="BQ25">
        <f>IF($A25&gt;0,IF(ISNA(MATCH(BQ$5,'Utilisation profile'!$F25:$CR25,0)),0,INDEX('Asset data'!$L25:$CX25,1,MATCH(BQ$5,'Utilisation profile'!$F25:$CR25,0))),0)</f>
        <v>0</v>
      </c>
      <c r="BR25">
        <f>IF($A25&gt;0,IF(ISNA(MATCH(BR$5,'Utilisation profile'!$F25:$CR25,0)),0,INDEX('Asset data'!$L25:$CX25,1,MATCH(BR$5,'Utilisation profile'!$F25:$CR25,0))),0)</f>
        <v>10.288381796959131</v>
      </c>
      <c r="BS25">
        <f>IF($A25&gt;0,IF(ISNA(MATCH(BS$5,'Utilisation profile'!$F25:$CR25,0)),0,INDEX('Asset data'!$L25:$CX25,1,MATCH(BS$5,'Utilisation profile'!$F25:$CR25,0))),0)</f>
        <v>0</v>
      </c>
      <c r="BT25">
        <f>IF($A25&gt;0,IF(ISNA(MATCH(BT$5,'Utilisation profile'!$F25:$CR25,0)),0,INDEX('Asset data'!$L25:$CX25,1,MATCH(BT$5,'Utilisation profile'!$F25:$CR25,0))),0)</f>
        <v>0</v>
      </c>
      <c r="BU25">
        <f>IF($A25&gt;0,IF(ISNA(MATCH(BU$5,'Utilisation profile'!$F25:$CR25,0)),0,INDEX('Asset data'!$L25:$CX25,1,MATCH(BU$5,'Utilisation profile'!$F25:$CR25,0))),0)</f>
        <v>0</v>
      </c>
      <c r="BV25">
        <f>IF($A25&gt;0,IF(ISNA(MATCH(BV$5,'Utilisation profile'!$F25:$CR25,0)),0,INDEX('Asset data'!$L25:$CX25,1,MATCH(BV$5,'Utilisation profile'!$F25:$CR25,0))),0)</f>
        <v>12.860477246198913</v>
      </c>
      <c r="BW25">
        <f>IF($A25&gt;0,IF(ISNA(MATCH(BW$5,'Utilisation profile'!$F25:$CR25,0)),0,INDEX('Asset data'!$L25:$CX25,1,MATCH(BW$5,'Utilisation profile'!$F25:$CR25,0))),0)</f>
        <v>0</v>
      </c>
      <c r="BX25">
        <f>IF($A25&gt;0,IF(ISNA(MATCH(BX$5,'Utilisation profile'!$F25:$CR25,0)),0,INDEX('Asset data'!$L25:$CX25,1,MATCH(BX$5,'Utilisation profile'!$F25:$CR25,0))),0)</f>
        <v>0</v>
      </c>
      <c r="BY25">
        <f>IF($A25&gt;0,IF(ISNA(MATCH(BY$5,'Utilisation profile'!$F25:$CR25,0)),0,INDEX('Asset data'!$L25:$CX25,1,MATCH(BY$5,'Utilisation profile'!$F25:$CR25,0))),0)</f>
        <v>0</v>
      </c>
      <c r="BZ25">
        <f>IF($A25&gt;0,IF(ISNA(MATCH(BZ$5,'Utilisation profile'!$F25:$CR25,0)),0,INDEX('Asset data'!$L25:$CX25,1,MATCH(BZ$5,'Utilisation profile'!$F25:$CR25,0))),0)</f>
        <v>0</v>
      </c>
      <c r="CA25">
        <f>IF($A25&gt;0,IF(ISNA(MATCH(CA$5,'Utilisation profile'!$F25:$CR25,0)),0,INDEX('Asset data'!$L25:$CX25,1,MATCH(CA$5,'Utilisation profile'!$F25:$CR25,0))),0)</f>
        <v>0</v>
      </c>
      <c r="CB25">
        <f>IF($A25&gt;0,IF(ISNA(MATCH(CB$5,'Utilisation profile'!$F25:$CR25,0)),0,INDEX('Asset data'!$L25:$CX25,1,MATCH(CB$5,'Utilisation profile'!$F25:$CR25,0))),0)</f>
        <v>0</v>
      </c>
      <c r="CC25">
        <f>IF($A25&gt;0,IF(ISNA(MATCH(CC$5,'Utilisation profile'!$F25:$CR25,0)),0,INDEX('Asset data'!$L25:$CX25,1,MATCH(CC$5,'Utilisation profile'!$F25:$CR25,0))),0)</f>
        <v>0</v>
      </c>
      <c r="CD25">
        <f>IF($A25&gt;0,IF(ISNA(MATCH(CD$5,'Utilisation profile'!$F25:$CR25,0)),0,INDEX('Asset data'!$L25:$CX25,1,MATCH(CD$5,'Utilisation profile'!$F25:$CR25,0))),0)</f>
        <v>0</v>
      </c>
      <c r="CE25">
        <f>IF($A25&gt;0,IF(ISNA(MATCH(CE$5,'Utilisation profile'!$F25:$CR25,0)),0,INDEX('Asset data'!$L25:$CX25,1,MATCH(CE$5,'Utilisation profile'!$F25:$CR25,0))),0)</f>
        <v>0</v>
      </c>
      <c r="CF25">
        <f>IF($A25&gt;0,IF(ISNA(MATCH(CF$5,'Utilisation profile'!$F25:$CR25,0)),0,INDEX('Asset data'!$L25:$CX25,1,MATCH(CF$5,'Utilisation profile'!$F25:$CR25,0))),0)</f>
        <v>0</v>
      </c>
      <c r="CG25">
        <f>IF($A25&gt;0,IF(ISNA(MATCH(CG$5,'Utilisation profile'!$F25:$CR25,0)),0,INDEX('Asset data'!$L25:$CX25,1,MATCH(CG$5,'Utilisation profile'!$F25:$CR25,0))),0)</f>
        <v>0</v>
      </c>
      <c r="CH25">
        <f>IF($A25&gt;0,IF(ISNA(MATCH(CH$5,'Utilisation profile'!$F25:$CR25,0)),0,INDEX('Asset data'!$L25:$CX25,1,MATCH(CH$5,'Utilisation profile'!$F25:$CR25,0))),0)</f>
        <v>0</v>
      </c>
      <c r="CI25">
        <f>IF($A25&gt;0,IF(ISNA(MATCH(CI$5,'Utilisation profile'!$F25:$CR25,0)),0,INDEX('Asset data'!$L25:$CX25,1,MATCH(CI$5,'Utilisation profile'!$F25:$CR25,0))),0)</f>
        <v>0</v>
      </c>
      <c r="CJ25">
        <f>IF($A25&gt;0,IF(ISNA(MATCH(CJ$5,'Utilisation profile'!$F25:$CR25,0)),0,INDEX('Asset data'!$L25:$CX25,1,MATCH(CJ$5,'Utilisation profile'!$F25:$CR25,0))),0)</f>
        <v>0</v>
      </c>
      <c r="CK25">
        <f>IF($A25&gt;0,IF(ISNA(MATCH(CK$5,'Utilisation profile'!$F25:$CR25,0)),0,INDEX('Asset data'!$L25:$CX25,1,MATCH(CK$5,'Utilisation profile'!$F25:$CR25,0))),0)</f>
        <v>0</v>
      </c>
      <c r="CL25">
        <f>IF($A25&gt;0,IF(ISNA(MATCH(CL$5,'Utilisation profile'!$F25:$CR25,0)),0,INDEX('Asset data'!$L25:$CX25,1,MATCH(CL$5,'Utilisation profile'!$F25:$CR25,0))),0)</f>
        <v>0</v>
      </c>
      <c r="CM25">
        <f>IF($A25&gt;0,IF(ISNA(MATCH(CM$5,'Utilisation profile'!$F25:$CR25,0)),0,INDEX('Asset data'!$L25:$CX25,1,MATCH(CM$5,'Utilisation profile'!$F25:$CR25,0))),0)</f>
        <v>0</v>
      </c>
      <c r="CN25">
        <f>IF($A25&gt;0,IF(ISNA(MATCH(CN$5,'Utilisation profile'!$F25:$CR25,0)),0,INDEX('Asset data'!$L25:$CX25,1,MATCH(CN$5,'Utilisation profile'!$F25:$CR25,0))),0)</f>
        <v>0</v>
      </c>
      <c r="CO25">
        <f>IF($A25&gt;0,IF(ISNA(MATCH(CO$5,'Utilisation profile'!$F25:$CR25,0)),0,INDEX('Asset data'!$L25:$CX25,1,MATCH(CO$5,'Utilisation profile'!$F25:$CR25,0))),0)</f>
        <v>0</v>
      </c>
      <c r="CP25">
        <f>IF($A25&gt;0,IF(ISNA(MATCH(CP$5,'Utilisation profile'!$F25:$CR25,0)),0,INDEX('Asset data'!$L25:$CX25,1,MATCH(CP$5,'Utilisation profile'!$F25:$CR25,0))),0)</f>
        <v>0</v>
      </c>
      <c r="CQ25">
        <f>IF($A25&gt;0,IF(ISNA(MATCH(CQ$5,'Utilisation profile'!$F25:$CR25,0)),0,INDEX('Asset data'!$L25:$CX25,1,MATCH(CQ$5,'Utilisation profile'!$F25:$CR25,0))),0)</f>
        <v>0</v>
      </c>
      <c r="CR25">
        <f>IF($A25&gt;0,IF(ISNA(MATCH(CR$5,'Utilisation profile'!$F25:$CR25,0)),0,INDEX('Asset data'!$L25:$CX25,1,MATCH(CR$5,'Utilisation profile'!$F25:$CR25,0))),0)</f>
        <v>0</v>
      </c>
      <c r="CS25">
        <f>IF($A25&gt;0,IF(ISNA(MATCH(CS$5,'Utilisation profile'!$F25:$CR25,0)),0,INDEX('Asset data'!$L25:$CX25,1,MATCH(CS$5,'Utilisation profile'!$F25:$CR25,0))),0)</f>
        <v>0</v>
      </c>
      <c r="CT25">
        <f>IF($A25&gt;0,IF(ISNA(MATCH(CT$5,'Utilisation profile'!$F25:$CR25,0)),0,INDEX('Asset data'!$L25:$CX25,1,MATCH(CT$5,'Utilisation profile'!$F25:$CR25,0))),0)</f>
        <v>0</v>
      </c>
      <c r="CU25">
        <f>IF($A25&gt;0,IF(ISNA(MATCH(CU$5,'Utilisation profile'!$F25:$CR25,0)),0,INDEX('Asset data'!$L25:$CX25,1,MATCH(CU$5,'Utilisation profile'!$F25:$CR25,0))),0)</f>
        <v>0</v>
      </c>
      <c r="CV25">
        <f>IF($A25&gt;0,IF(ISNA(MATCH(CV$5,'Utilisation profile'!$F25:$CR25,0)),0,INDEX('Asset data'!$L25:$CX25,1,MATCH(CV$5,'Utilisation profile'!$F25:$CR25,0))),0)</f>
        <v>0</v>
      </c>
      <c r="CW25">
        <f>IF($A25&gt;0,IF(ISNA(MATCH(CW$5,'Utilisation profile'!$F25:$CR25,0)),0,INDEX('Asset data'!$L25:$CX25,1,MATCH(CW$5,'Utilisation profile'!$F25:$CR25,0))),0)</f>
        <v>0</v>
      </c>
      <c r="CX25">
        <f>IF($A25&gt;0,IF(ISNA(MATCH(CX$5,'Utilisation profile'!$F25:$CR25,0)),0,INDEX('Asset data'!$L25:$CX25,1,MATCH(CX$5,'Utilisation profile'!$F25:$CR25,0))),0)</f>
        <v>0</v>
      </c>
      <c r="CY25">
        <f>IF($A25&gt;0,IF(ISNA(MATCH(CY$5,'Utilisation profile'!$F25:$CR25,0)),0,INDEX('Asset data'!$L25:$CX25,1,MATCH(CY$5,'Utilisation profile'!$F25:$CR25,0))),0)</f>
        <v>0</v>
      </c>
      <c r="CZ25">
        <f>IF($A25&gt;0,IF(ISNA(MATCH(CZ$5,'Utilisation profile'!$F25:$CR25,0)),0,INDEX('Asset data'!$L25:$CX25,1,MATCH(CZ$5,'Utilisation profile'!$F25:$CR25,0))),0)</f>
        <v>0</v>
      </c>
      <c r="DA25">
        <f>IF($A25&gt;0,IF(ISNA(MATCH(DA$5,'Utilisation profile'!$F25:$CR25,0)),0,INDEX('Asset data'!$L25:$CX25,1,MATCH(DA$5,'Utilisation profile'!$F25:$CR25,0))),0)</f>
        <v>0</v>
      </c>
      <c r="DB25">
        <f>IF($A25&gt;0,IF(ISNA(MATCH(DB$5,'Utilisation profile'!$F25:$CR25,0)),0,INDEX('Asset data'!$L25:$CX25,1,MATCH(DB$5,'Utilisation profile'!$F25:$CR25,0))),0)</f>
        <v>0</v>
      </c>
      <c r="DC25">
        <f>IF($A25&gt;0,IF(ISNA(MATCH(DC$5,'Utilisation profile'!$F25:$CR25,0)),0,INDEX('Asset data'!$L25:$CX25,1,MATCH(DC$5,'Utilisation profile'!$F25:$CR25,0))),0)</f>
        <v>0</v>
      </c>
      <c r="DD25">
        <f>IF($A25&gt;0,IF(ISNA(MATCH(DD$5,'Utilisation profile'!$F25:$CR25,0)),0,INDEX('Asset data'!$L25:$CX25,1,MATCH(DD$5,'Utilisation profile'!$F25:$CR25,0))),0)</f>
        <v>0</v>
      </c>
      <c r="DE25">
        <f>IF($A25&gt;0,IF(ISNA(MATCH(DE$5,'Utilisation profile'!$F25:$CR25,0)),0,INDEX('Asset data'!$L25:$CX25,1,MATCH(DE$5,'Utilisation profile'!$F25:$CR25,0))),0)</f>
        <v>0</v>
      </c>
      <c r="DF25">
        <f>IF($A25&gt;0,IF(ISNA(MATCH(DF$5,'Utilisation profile'!$F25:$CR25,0)),0,INDEX('Asset data'!$L25:$CX25,1,MATCH(DF$5,'Utilisation profile'!$F25:$CR25,0))),0)</f>
        <v>0</v>
      </c>
      <c r="DG25">
        <f>IF($A25&gt;0,IF(ISNA(MATCH(DG$5,'Utilisation profile'!$F25:$CR25,0)),0,INDEX('Asset data'!$L25:$CX25,1,MATCH(DG$5,'Utilisation profile'!$F25:$CR25,0))),0)</f>
        <v>0</v>
      </c>
      <c r="DH25">
        <f>IF($A25&gt;0,IF(ISNA(MATCH(DH$5,'Utilisation profile'!$F25:$CR25,0)),0,INDEX('Asset data'!$L25:$CX25,1,MATCH(DH$5,'Utilisation profile'!$F25:$CR25,0))),0)</f>
        <v>0</v>
      </c>
      <c r="DI25">
        <f>IF($A25&gt;0,IF(ISNA(MATCH(DI$5,'Utilisation profile'!$F25:$CR25,0)),0,INDEX('Asset data'!$L25:$CX25,1,MATCH(DI$5,'Utilisation profile'!$F25:$CR25,0))),0)</f>
        <v>0</v>
      </c>
      <c r="DJ25">
        <f>IF($A25&gt;0,IF(ISNA(MATCH(DJ$5,'Utilisation profile'!$F25:$CR25,0)),0,INDEX('Asset data'!$L25:$CX25,1,MATCH(DJ$5,'Utilisation profile'!$F25:$CR25,0))),0)</f>
        <v>0</v>
      </c>
      <c r="DK25">
        <f>IF($A25&gt;0,IF(ISNA(MATCH(DK$5,'Utilisation profile'!$F25:$CR25,0)),0,INDEX('Asset data'!$L25:$CX25,1,MATCH(DK$5,'Utilisation profile'!$F25:$CR25,0))),0)</f>
        <v>0</v>
      </c>
      <c r="DL25">
        <f>IF($A25&gt;0,IF(ISNA(MATCH(DL$5,'Utilisation profile'!$F25:$CR25,0)),0,INDEX('Asset data'!$L25:$CX25,1,MATCH(DL$5,'Utilisation profile'!$F25:$CR25,0))),0)</f>
        <v>0</v>
      </c>
      <c r="DM25">
        <f>IF($A25&gt;0,IF(ISNA(MATCH(DM$5,'Utilisation profile'!$F25:$CR25,0)),0,INDEX('Asset data'!$L25:$CX25,1,MATCH(DM$5,'Utilisation profile'!$F25:$CR25,0))),0)</f>
        <v>0</v>
      </c>
      <c r="DN25">
        <f>IF($A25&gt;0,IF(ISNA(MATCH(DN$5,'Utilisation profile'!$F25:$CR25,0)),0,INDEX('Asset data'!$L25:$CX25,1,MATCH(DN$5,'Utilisation profile'!$F25:$CR25,0))),0)</f>
        <v>0</v>
      </c>
      <c r="DO25">
        <f>IF($A25&gt;0,IF(ISNA(MATCH(DO$5,'Utilisation profile'!$F25:$CR25,0)),0,INDEX('Asset data'!$L25:$CX25,1,MATCH(DO$5,'Utilisation profile'!$F25:$CR25,0))),0)</f>
        <v>0</v>
      </c>
      <c r="DP25">
        <f>IF($A25&gt;0,IF(ISNA(MATCH(DP$5,'Utilisation profile'!$F25:$CR25,0)),0,INDEX('Asset data'!$L25:$CX25,1,MATCH(DP$5,'Utilisation profile'!$F25:$CR25,0))),0)</f>
        <v>0</v>
      </c>
      <c r="DQ25">
        <f>IF($A25&gt;0,IF(ISNA(MATCH(DQ$5,'Utilisation profile'!$F25:$CR25,0)),0,INDEX('Asset data'!$L25:$CX25,1,MATCH(DQ$5,'Utilisation profile'!$F25:$CR25,0))),0)</f>
        <v>0</v>
      </c>
      <c r="DR25">
        <f>IF($A25&gt;0,IF(ISNA(MATCH(DR$5,'Utilisation profile'!$F25:$CR25,0)),0,INDEX('Asset data'!$L25:$CX25,1,MATCH(DR$5,'Utilisation profile'!$F25:$CR25,0))),0)</f>
        <v>0</v>
      </c>
      <c r="DS25">
        <f>IF($A25&gt;0,IF(ISNA(MATCH(DS$5,'Utilisation profile'!$F25:$CR25,0)),0,INDEX('Asset data'!$L25:$CX25,1,MATCH(DS$5,'Utilisation profile'!$F25:$CR25,0))),0)</f>
        <v>0</v>
      </c>
      <c r="DT25">
        <f>IF($A25&gt;0,IF(ISNA(MATCH(DT$5,'Utilisation profile'!$F25:$CR25,0)),0,INDEX('Asset data'!$L25:$CX25,1,MATCH(DT$5,'Utilisation profile'!$F25:$CR25,0))),0)</f>
        <v>0</v>
      </c>
      <c r="DU25">
        <f>IF($A25&gt;0,IF(ISNA(MATCH(DU$5,'Utilisation profile'!$F25:$CR25,0)),0,INDEX('Asset data'!$L25:$CX25,1,MATCH(DU$5,'Utilisation profile'!$F25:$CR25,0))),0)</f>
        <v>0</v>
      </c>
      <c r="DV25">
        <f>IF($A25&gt;0,IF(ISNA(MATCH(DV$5,'Utilisation profile'!$F25:$CR25,0)),0,INDEX('Asset data'!$L25:$CX25,1,MATCH(DV$5,'Utilisation profile'!$F25:$CR25,0))),0)</f>
        <v>0</v>
      </c>
      <c r="DW25">
        <f>IF($A25&gt;0,IF(ISNA(MATCH(DW$5,'Utilisation profile'!$F25:$CR25,0)),0,INDEX('Asset data'!$L25:$CX25,1,MATCH(DW$5,'Utilisation profile'!$F25:$CR25,0))),0)</f>
        <v>0</v>
      </c>
      <c r="DX25">
        <f>IF($A25&gt;0,IF(ISNA(MATCH(DX$5,'Utilisation profile'!$F25:$CR25,0)),0,INDEX('Asset data'!$L25:$CX25,1,MATCH(DX$5,'Utilisation profile'!$F25:$CR25,0))),0)</f>
        <v>0</v>
      </c>
      <c r="DY25">
        <f>IF($A25&gt;0,IF(ISNA(MATCH(DY$5,'Utilisation profile'!$F25:$CR25,0)),0,INDEX('Asset data'!$L25:$CX25,1,MATCH(DY$5,'Utilisation profile'!$F25:$CR25,0))),0)</f>
        <v>0</v>
      </c>
      <c r="DZ25">
        <f>IF($A25&gt;0,IF(ISNA(MATCH(DZ$5,'Utilisation profile'!$F25:$CR25,0)),0,INDEX('Asset data'!$L25:$CX25,1,MATCH(DZ$5,'Utilisation profile'!$F25:$CR25,0))),0)</f>
        <v>0</v>
      </c>
      <c r="EA25">
        <f>IF($A25&gt;0,IF(ISNA(MATCH(EA$5,'Utilisation profile'!$F25:$CR25,0)),0,INDEX('Asset data'!$L25:$CX25,1,MATCH(EA$5,'Utilisation profile'!$F25:$CR25,0))),0)</f>
        <v>0</v>
      </c>
      <c r="EB25">
        <f>IF($A25&gt;0,IF(ISNA(MATCH(EB$5,'Utilisation profile'!$F25:$CR25,0)),0,INDEX('Asset data'!$L25:$CX25,1,MATCH(EB$5,'Utilisation profile'!$F25:$CR25,0))),0)</f>
        <v>0</v>
      </c>
      <c r="EC25">
        <f>IF($A25&gt;0,IF(ISNA(MATCH(EC$5,'Utilisation profile'!$F25:$CR25,0)),0,INDEX('Asset data'!$L25:$CX25,1,MATCH(EC$5,'Utilisation profile'!$F25:$CR25,0))),0)</f>
        <v>0</v>
      </c>
      <c r="ED25">
        <f>IF($A25&gt;0,IF(ISNA(MATCH(ED$5,'Utilisation profile'!$F25:$CR25,0)),0,INDEX('Asset data'!$L25:$CX25,1,MATCH(ED$5,'Utilisation profile'!$F25:$CR25,0))),0)</f>
        <v>0</v>
      </c>
      <c r="EE25">
        <f>IF($A25&gt;0,IF(ISNA(MATCH(EE$5,'Utilisation profile'!$F25:$CR25,0)),0,INDEX('Asset data'!$L25:$CX25,1,MATCH(EE$5,'Utilisation profile'!$F25:$CR25,0))),0)</f>
        <v>0</v>
      </c>
      <c r="EF25">
        <f>IF($A25&gt;0,IF(ISNA(MATCH(EF$5,'Utilisation profile'!$F25:$CR25,0)),0,INDEX('Asset data'!$L25:$CX25,1,MATCH(EF$5,'Utilisation profile'!$F25:$CR25,0))),0)</f>
        <v>0</v>
      </c>
      <c r="EG25">
        <f>IF($A25&gt;0,IF(ISNA(MATCH(EG$5,'Utilisation profile'!$F25:$CR25,0)),0,INDEX('Asset data'!$L25:$CX25,1,MATCH(EG$5,'Utilisation profile'!$F25:$CR25,0))),0)</f>
        <v>0</v>
      </c>
      <c r="EH25">
        <f>IF($A25&gt;0,IF(ISNA(MATCH(EH$5,'Utilisation profile'!$F25:$CR25,0)),0,INDEX('Asset data'!$L25:$CX25,1,MATCH(EH$5,'Utilisation profile'!$F25:$CR25,0))),0)</f>
        <v>0</v>
      </c>
      <c r="EI25">
        <f>IF($A25&gt;0,IF(ISNA(MATCH(EI$5,'Utilisation profile'!$F25:$CR25,0)),0,INDEX('Asset data'!$L25:$CX25,1,MATCH(EI$5,'Utilisation profile'!$F25:$CR25,0))),0)</f>
        <v>0</v>
      </c>
      <c r="EJ25">
        <f>IF($A25&gt;0,IF(ISNA(MATCH(EJ$5,'Utilisation profile'!$F25:$CR25,0)),0,INDEX('Asset data'!$L25:$CX25,1,MATCH(EJ$5,'Utilisation profile'!$F25:$CR25,0))),0)</f>
        <v>0</v>
      </c>
      <c r="EK25">
        <f>IF($A25&gt;0,IF(ISNA(MATCH(EK$5,'Utilisation profile'!$F25:$CR25,0)),0,INDEX('Asset data'!$L25:$CX25,1,MATCH(EK$5,'Utilisation profile'!$F25:$CR25,0))),0)</f>
        <v>0</v>
      </c>
      <c r="EL25">
        <f>IF($A25&gt;0,IF(ISNA(MATCH(EL$5,'Utilisation profile'!$F25:$CR25,0)),0,INDEX('Asset data'!$L25:$CX25,1,MATCH(EL$5,'Utilisation profile'!$F25:$CR25,0))),0)</f>
        <v>0</v>
      </c>
      <c r="EM25">
        <f>IF($A25&gt;0,IF(ISNA(MATCH(EM$5,'Utilisation profile'!$F25:$CR25,0)),0,INDEX('Asset data'!$L25:$CX25,1,MATCH(EM$5,'Utilisation profile'!$F25:$CR25,0))),0)</f>
        <v>0</v>
      </c>
      <c r="EN25">
        <f>IF($A25&gt;0,IF(ISNA(MATCH(EN$5,'Utilisation profile'!$F25:$CR25,0)),0,INDEX('Asset data'!$L25:$CX25,1,MATCH(EN$5,'Utilisation profile'!$F25:$CR25,0))),0)</f>
        <v>0</v>
      </c>
      <c r="EO25">
        <f>IF($A25&gt;0,IF(ISNA(MATCH(EO$5,'Utilisation profile'!$F25:$CR25,0)),0,INDEX('Asset data'!$L25:$CX25,1,MATCH(EO$5,'Utilisation profile'!$F25:$CR25,0))),0)</f>
        <v>0</v>
      </c>
      <c r="EP25">
        <f>IF($A25&gt;0,IF(ISNA(MATCH(EP$5,'Utilisation profile'!$F25:$CR25,0)),0,INDEX('Asset data'!$L25:$CX25,1,MATCH(EP$5,'Utilisation profile'!$F25:$CR25,0))),0)</f>
        <v>0</v>
      </c>
      <c r="EQ25">
        <f>IF($A25&gt;0,IF(ISNA(MATCH(EQ$5,'Utilisation profile'!$F25:$CR25,0)),0,INDEX('Asset data'!$L25:$CX25,1,MATCH(EQ$5,'Utilisation profile'!$F25:$CR25,0))),0)</f>
        <v>0</v>
      </c>
      <c r="ER25">
        <f>IF($A25&gt;0,IF(ISNA(MATCH(ER$5,'Utilisation profile'!$F25:$CR25,0)),0,INDEX('Asset data'!$L25:$CX25,1,MATCH(ER$5,'Utilisation profile'!$F25:$CR25,0))),0)</f>
        <v>0</v>
      </c>
      <c r="ES25">
        <f>IF($A25&gt;0,IF(ISNA(MATCH(ES$5,'Utilisation profile'!$F25:$CR25,0)),0,INDEX('Asset data'!$L25:$CX25,1,MATCH(ES$5,'Utilisation profile'!$F25:$CR25,0))),0)</f>
        <v>0</v>
      </c>
      <c r="ET25">
        <f>IF($A25&gt;0,IF(ISNA(MATCH(ET$5,'Utilisation profile'!$F25:$CR25,0)),0,INDEX('Asset data'!$L25:$CX25,1,MATCH(ET$5,'Utilisation profile'!$F25:$CR25,0))),0)</f>
        <v>0</v>
      </c>
      <c r="EU25">
        <f>IF($A25&gt;0,IF(ISNA(MATCH(EU$5,'Utilisation profile'!$F25:$CR25,0)),0,INDEX('Asset data'!$L25:$CX25,1,MATCH(EU$5,'Utilisation profile'!$F25:$CR25,0))),0)</f>
        <v>0</v>
      </c>
      <c r="EV25">
        <f>IF($A25&gt;0,IF(ISNA(MATCH(EV$5,'Utilisation profile'!$F25:$CR25,0)),0,INDEX('Asset data'!$L25:$CX25,1,MATCH(EV$5,'Utilisation profile'!$F25:$CR25,0))),0)</f>
        <v>0</v>
      </c>
      <c r="EW25">
        <f>IF($A25&gt;0,IF(ISNA(MATCH(EW$5,'Utilisation profile'!$F25:$CR25,0)),0,INDEX('Asset data'!$L25:$CX25,1,MATCH(EW$5,'Utilisation profile'!$F25:$CR25,0))),0)</f>
        <v>0</v>
      </c>
      <c r="EX25">
        <f>IF($A25&gt;0,IF(ISNA(MATCH(EX$5,'Utilisation profile'!$F25:$CR25,0)),0,INDEX('Asset data'!$L25:$CX25,1,MATCH(EX$5,'Utilisation profile'!$F25:$CR25,0))),0)</f>
        <v>0</v>
      </c>
      <c r="EY25">
        <f>IF($A25&gt;0,IF(ISNA(MATCH(EY$5,'Utilisation profile'!$F25:$CR25,0)),0,INDEX('Asset data'!$L25:$CX25,1,MATCH(EY$5,'Utilisation profile'!$F25:$CR25,0))),0)</f>
        <v>0</v>
      </c>
      <c r="EZ25">
        <f>IF($A25&gt;0,IF(ISNA(MATCH(EZ$5,'Utilisation profile'!$F25:$CR25,0)),0,INDEX('Asset data'!$L25:$CX25,1,MATCH(EZ$5,'Utilisation profile'!$F25:$CR25,0))),0)</f>
        <v>0</v>
      </c>
      <c r="FA25">
        <f>IF($A25&gt;0,IF(ISNA(MATCH(FA$5,'Utilisation profile'!$F25:$CR25,0)),0,INDEX('Asset data'!$L25:$CX25,1,MATCH(FA$5,'Utilisation profile'!$F25:$CR25,0))),0)</f>
        <v>0</v>
      </c>
    </row>
    <row r="26" spans="1:157">
      <c r="A26" s="10">
        <f>'Asset data'!A26</f>
        <v>2</v>
      </c>
      <c r="B26" s="10">
        <f>'Asset data'!B26</f>
        <v>0</v>
      </c>
      <c r="C26" s="10">
        <f>'Asset data'!C26</f>
        <v>0</v>
      </c>
      <c r="D26" s="10" t="str">
        <f>'Asset data'!E26</f>
        <v>SubTx Substations</v>
      </c>
      <c r="E26" s="16">
        <f>'Asset data'!I26</f>
        <v>65</v>
      </c>
      <c r="F26">
        <f>IF($A26&gt;0,'Utilisation profile'!CU26,0)</f>
        <v>-28</v>
      </c>
      <c r="G26">
        <f>IF($A26&gt;0,IF(ISNA(MATCH(G$5,'Utilisation profile'!$F26:$CR26,0)),0,INDEX('Asset data'!$L26:$CX26,1,MATCH(G$5,'Utilisation profile'!$F26:$CR26,0))),0)</f>
        <v>0</v>
      </c>
      <c r="H26">
        <f>IF($A26&gt;0,IF(ISNA(MATCH(H$5,'Utilisation profile'!$F26:$CR26,0)),0,INDEX('Asset data'!$L26:$CX26,1,MATCH(H$5,'Utilisation profile'!$F26:$CR26,0))),0)</f>
        <v>0</v>
      </c>
      <c r="I26">
        <f>IF($A26&gt;0,IF(ISNA(MATCH(I$5,'Utilisation profile'!$F26:$CR26,0)),0,INDEX('Asset data'!$L26:$CX26,1,MATCH(I$5,'Utilisation profile'!$F26:$CR26,0))),0)</f>
        <v>0</v>
      </c>
      <c r="J26">
        <f>IF($A26&gt;0,IF(ISNA(MATCH(J$5,'Utilisation profile'!$F26:$CR26,0)),0,INDEX('Asset data'!$L26:$CX26,1,MATCH(J$5,'Utilisation profile'!$F26:$CR26,0))),0)</f>
        <v>0</v>
      </c>
      <c r="K26">
        <f>IF($A26&gt;0,IF(ISNA(MATCH(K$5,'Utilisation profile'!$F26:$CR26,0)),0,INDEX('Asset data'!$L26:$CX26,1,MATCH(K$5,'Utilisation profile'!$F26:$CR26,0))),0)</f>
        <v>0</v>
      </c>
      <c r="L26">
        <f>IF($A26&gt;0,IF(ISNA(MATCH(L$5,'Utilisation profile'!$F26:$CR26,0)),0,INDEX('Asset data'!$L26:$CX26,1,MATCH(L$5,'Utilisation profile'!$F26:$CR26,0))),0)</f>
        <v>0</v>
      </c>
      <c r="M26">
        <f>IF($A26&gt;0,IF(ISNA(MATCH(M$5,'Utilisation profile'!$F26:$CR26,0)),0,INDEX('Asset data'!$L26:$CX26,1,MATCH(M$5,'Utilisation profile'!$F26:$CR26,0))),0)</f>
        <v>0</v>
      </c>
      <c r="N26">
        <f>IF($A26&gt;0,IF(ISNA(MATCH(N$5,'Utilisation profile'!$F26:$CR26,0)),0,INDEX('Asset data'!$L26:$CX26,1,MATCH(N$5,'Utilisation profile'!$F26:$CR26,0))),0)</f>
        <v>0</v>
      </c>
      <c r="O26">
        <f>IF($A26&gt;0,IF(ISNA(MATCH(O$5,'Utilisation profile'!$F26:$CR26,0)),0,INDEX('Asset data'!$L26:$CX26,1,MATCH(O$5,'Utilisation profile'!$F26:$CR26,0))),0)</f>
        <v>0</v>
      </c>
      <c r="P26">
        <f>IF($A26&gt;0,IF(ISNA(MATCH(P$5,'Utilisation profile'!$F26:$CR26,0)),0,INDEX('Asset data'!$L26:$CX26,1,MATCH(P$5,'Utilisation profile'!$F26:$CR26,0))),0)</f>
        <v>0</v>
      </c>
      <c r="Q26">
        <f>IF($A26&gt;0,IF(ISNA(MATCH(Q$5,'Utilisation profile'!$F26:$CR26,0)),0,INDEX('Asset data'!$L26:$CX26,1,MATCH(Q$5,'Utilisation profile'!$F26:$CR26,0))),0)</f>
        <v>30.1</v>
      </c>
      <c r="R26">
        <f>IF($A26&gt;0,IF(ISNA(MATCH(R$5,'Utilisation profile'!$F26:$CR26,0)),0,INDEX('Asset data'!$L26:$CX26,1,MATCH(R$5,'Utilisation profile'!$F26:$CR26,0))),0)</f>
        <v>0</v>
      </c>
      <c r="S26">
        <f>IF($A26&gt;0,IF(ISNA(MATCH(S$5,'Utilisation profile'!$F26:$CR26,0)),0,INDEX('Asset data'!$L26:$CX26,1,MATCH(S$5,'Utilisation profile'!$F26:$CR26,0))),0)</f>
        <v>0</v>
      </c>
      <c r="T26">
        <f>IF($A26&gt;0,IF(ISNA(MATCH(T$5,'Utilisation profile'!$F26:$CR26,0)),0,INDEX('Asset data'!$L26:$CX26,1,MATCH(T$5,'Utilisation profile'!$F26:$CR26,0))),0)</f>
        <v>0</v>
      </c>
      <c r="U26">
        <f>IF($A26&gt;0,IF(ISNA(MATCH(U$5,'Utilisation profile'!$F26:$CR26,0)),0,INDEX('Asset data'!$L26:$CX26,1,MATCH(U$5,'Utilisation profile'!$F26:$CR26,0))),0)</f>
        <v>0</v>
      </c>
      <c r="V26">
        <f>IF($A26&gt;0,IF(ISNA(MATCH(V$5,'Utilisation profile'!$F26:$CR26,0)),0,INDEX('Asset data'!$L26:$CX26,1,MATCH(V$5,'Utilisation profile'!$F26:$CR26,0))),0)</f>
        <v>0</v>
      </c>
      <c r="W26">
        <f>IF($A26&gt;0,IF(ISNA(MATCH(W$5,'Utilisation profile'!$F26:$CR26,0)),0,INDEX('Asset data'!$L26:$CX26,1,MATCH(W$5,'Utilisation profile'!$F26:$CR26,0))),0)</f>
        <v>0</v>
      </c>
      <c r="X26">
        <f>IF($A26&gt;0,IF(ISNA(MATCH(X$5,'Utilisation profile'!$F26:$CR26,0)),0,INDEX('Asset data'!$L26:$CX26,1,MATCH(X$5,'Utilisation profile'!$F26:$CR26,0))),0)</f>
        <v>0</v>
      </c>
      <c r="Y26">
        <f>IF($A26&gt;0,IF(ISNA(MATCH(Y$5,'Utilisation profile'!$F26:$CR26,0)),0,INDEX('Asset data'!$L26:$CX26,1,MATCH(Y$5,'Utilisation profile'!$F26:$CR26,0))),0)</f>
        <v>0</v>
      </c>
      <c r="Z26">
        <f>IF($A26&gt;0,IF(ISNA(MATCH(Z$5,'Utilisation profile'!$F26:$CR26,0)),0,INDEX('Asset data'!$L26:$CX26,1,MATCH(Z$5,'Utilisation profile'!$F26:$CR26,0))),0)</f>
        <v>0</v>
      </c>
      <c r="AA26">
        <f>IF($A26&gt;0,IF(ISNA(MATCH(AA$5,'Utilisation profile'!$F26:$CR26,0)),0,INDEX('Asset data'!$L26:$CX26,1,MATCH(AA$5,'Utilisation profile'!$F26:$CR26,0))),0)</f>
        <v>0</v>
      </c>
      <c r="AB26">
        <f>IF($A26&gt;0,IF(ISNA(MATCH(AB$5,'Utilisation profile'!$F26:$CR26,0)),0,INDEX('Asset data'!$L26:$CX26,1,MATCH(AB$5,'Utilisation profile'!$F26:$CR26,0))),0)</f>
        <v>0</v>
      </c>
      <c r="AC26">
        <f>IF($A26&gt;0,IF(ISNA(MATCH(AC$5,'Utilisation profile'!$F26:$CR26,0)),0,INDEX('Asset data'!$L26:$CX26,1,MATCH(AC$5,'Utilisation profile'!$F26:$CR26,0))),0)</f>
        <v>0</v>
      </c>
      <c r="AD26">
        <f>IF($A26&gt;0,IF(ISNA(MATCH(AD$5,'Utilisation profile'!$F26:$CR26,0)),0,INDEX('Asset data'!$L26:$CX26,1,MATCH(AD$5,'Utilisation profile'!$F26:$CR26,0))),0)</f>
        <v>0</v>
      </c>
      <c r="AE26">
        <f>IF($A26&gt;0,IF(ISNA(MATCH(AE$5,'Utilisation profile'!$F26:$CR26,0)),0,INDEX('Asset data'!$L26:$CX26,1,MATCH(AE$5,'Utilisation profile'!$F26:$CR26,0))),0)</f>
        <v>0</v>
      </c>
      <c r="AF26">
        <f>IF($A26&gt;0,IF(ISNA(MATCH(AF$5,'Utilisation profile'!$F26:$CR26,0)),0,INDEX('Asset data'!$L26:$CX26,1,MATCH(AF$5,'Utilisation profile'!$F26:$CR26,0))),0)</f>
        <v>0</v>
      </c>
      <c r="AG26">
        <f>IF($A26&gt;0,IF(ISNA(MATCH(AG$5,'Utilisation profile'!$F26:$CR26,0)),0,INDEX('Asset data'!$L26:$CX26,1,MATCH(AG$5,'Utilisation profile'!$F26:$CR26,0))),0)</f>
        <v>0</v>
      </c>
      <c r="AH26">
        <f>IF($A26&gt;0,IF(ISNA(MATCH(AH$5,'Utilisation profile'!$F26:$CR26,0)),0,INDEX('Asset data'!$L26:$CX26,1,MATCH(AH$5,'Utilisation profile'!$F26:$CR26,0))),0)</f>
        <v>0</v>
      </c>
      <c r="AI26">
        <f>IF($A26&gt;0,IF(ISNA(MATCH(AI$5,'Utilisation profile'!$F26:$CR26,0)),0,INDEX('Asset data'!$L26:$CX26,1,MATCH(AI$5,'Utilisation profile'!$F26:$CR26,0))),0)</f>
        <v>0</v>
      </c>
      <c r="AJ26">
        <f>IF($A26&gt;0,IF(ISNA(MATCH(AJ$5,'Utilisation profile'!$F26:$CR26,0)),0,INDEX('Asset data'!$L26:$CX26,1,MATCH(AJ$5,'Utilisation profile'!$F26:$CR26,0))),0)</f>
        <v>0</v>
      </c>
      <c r="AK26">
        <f>IF($A26&gt;0,IF(ISNA(MATCH(AK$5,'Utilisation profile'!$F26:$CR26,0)),0,INDEX('Asset data'!$L26:$CX26,1,MATCH(AK$5,'Utilisation profile'!$F26:$CR26,0))),0)</f>
        <v>0</v>
      </c>
      <c r="AL26">
        <f>IF($A26&gt;0,IF(ISNA(MATCH(AL$5,'Utilisation profile'!$F26:$CR26,0)),0,INDEX('Asset data'!$L26:$CX26,1,MATCH(AL$5,'Utilisation profile'!$F26:$CR26,0))),0)</f>
        <v>31.4</v>
      </c>
      <c r="AM26">
        <f>IF($A26&gt;0,IF(ISNA(MATCH(AM$5,'Utilisation profile'!$F26:$CR26,0)),0,INDEX('Asset data'!$L26:$CX26,1,MATCH(AM$5,'Utilisation profile'!$F26:$CR26,0))),0)</f>
        <v>0</v>
      </c>
      <c r="AN26">
        <f>IF($A26&gt;0,IF(ISNA(MATCH(AN$5,'Utilisation profile'!$F26:$CR26,0)),0,INDEX('Asset data'!$L26:$CX26,1,MATCH(AN$5,'Utilisation profile'!$F26:$CR26,0))),0)</f>
        <v>0</v>
      </c>
      <c r="AO26">
        <f>IF($A26&gt;0,IF(ISNA(MATCH(AO$5,'Utilisation profile'!$F26:$CR26,0)),0,INDEX('Asset data'!$L26:$CX26,1,MATCH(AO$5,'Utilisation profile'!$F26:$CR26,0))),0)</f>
        <v>0</v>
      </c>
      <c r="AP26">
        <f>IF($A26&gt;0,IF(ISNA(MATCH(AP$5,'Utilisation profile'!$F26:$CR26,0)),0,INDEX('Asset data'!$L26:$CX26,1,MATCH(AP$5,'Utilisation profile'!$F26:$CR26,0))),0)</f>
        <v>0</v>
      </c>
      <c r="AQ26">
        <f>IF($A26&gt;0,IF(ISNA(MATCH(AQ$5,'Utilisation profile'!$F26:$CR26,0)),0,INDEX('Asset data'!$L26:$CX26,1,MATCH(AQ$5,'Utilisation profile'!$F26:$CR26,0))),0)</f>
        <v>0</v>
      </c>
      <c r="AR26">
        <f>IF($A26&gt;0,IF(ISNA(MATCH(AR$5,'Utilisation profile'!$F26:$CR26,0)),0,INDEX('Asset data'!$L26:$CX26,1,MATCH(AR$5,'Utilisation profile'!$F26:$CR26,0))),0)</f>
        <v>23.75</v>
      </c>
      <c r="AS26">
        <f>IF($A26&gt;0,IF(ISNA(MATCH(AS$5,'Utilisation profile'!$F26:$CR26,0)),0,INDEX('Asset data'!$L26:$CX26,1,MATCH(AS$5,'Utilisation profile'!$F26:$CR26,0))),0)</f>
        <v>0</v>
      </c>
      <c r="AT26">
        <f>IF($A26&gt;0,IF(ISNA(MATCH(AT$5,'Utilisation profile'!$F26:$CR26,0)),0,INDEX('Asset data'!$L26:$CX26,1,MATCH(AT$5,'Utilisation profile'!$F26:$CR26,0))),0)</f>
        <v>0</v>
      </c>
      <c r="AU26">
        <f>IF($A26&gt;0,IF(ISNA(MATCH(AU$5,'Utilisation profile'!$F26:$CR26,0)),0,INDEX('Asset data'!$L26:$CX26,1,MATCH(AU$5,'Utilisation profile'!$F26:$CR26,0))),0)</f>
        <v>0</v>
      </c>
      <c r="AV26">
        <f>IF($A26&gt;0,IF(ISNA(MATCH(AV$5,'Utilisation profile'!$F26:$CR26,0)),0,INDEX('Asset data'!$L26:$CX26,1,MATCH(AV$5,'Utilisation profile'!$F26:$CR26,0))),0)</f>
        <v>0</v>
      </c>
      <c r="AW26">
        <f>IF($A26&gt;0,IF(ISNA(MATCH(AW$5,'Utilisation profile'!$F26:$CR26,0)),0,INDEX('Asset data'!$L26:$CX26,1,MATCH(AW$5,'Utilisation profile'!$F26:$CR26,0))),0)</f>
        <v>47.5</v>
      </c>
      <c r="AX26">
        <f>IF($A26&gt;0,IF(ISNA(MATCH(AX$5,'Utilisation profile'!$F26:$CR26,0)),0,INDEX('Asset data'!$L26:$CX26,1,MATCH(AX$5,'Utilisation profile'!$F26:$CR26,0))),0)</f>
        <v>0</v>
      </c>
      <c r="AY26">
        <f>IF($A26&gt;0,IF(ISNA(MATCH(AY$5,'Utilisation profile'!$F26:$CR26,0)),0,INDEX('Asset data'!$L26:$CX26,1,MATCH(AY$5,'Utilisation profile'!$F26:$CR26,0))),0)</f>
        <v>0</v>
      </c>
      <c r="AZ26">
        <f>IF($A26&gt;0,IF(ISNA(MATCH(AZ$5,'Utilisation profile'!$F26:$CR26,0)),0,INDEX('Asset data'!$L26:$CX26,1,MATCH(AZ$5,'Utilisation profile'!$F26:$CR26,0))),0)</f>
        <v>0</v>
      </c>
      <c r="BA26">
        <f>IF($A26&gt;0,IF(ISNA(MATCH(BA$5,'Utilisation profile'!$F26:$CR26,0)),0,INDEX('Asset data'!$L26:$CX26,1,MATCH(BA$5,'Utilisation profile'!$F26:$CR26,0))),0)</f>
        <v>0</v>
      </c>
      <c r="BB26">
        <f>IF($A26&gt;0,IF(ISNA(MATCH(BB$5,'Utilisation profile'!$F26:$CR26,0)),0,INDEX('Asset data'!$L26:$CX26,1,MATCH(BB$5,'Utilisation profile'!$F26:$CR26,0))),0)</f>
        <v>0</v>
      </c>
      <c r="BC26">
        <f>IF($A26&gt;0,IF(ISNA(MATCH(BC$5,'Utilisation profile'!$F26:$CR26,0)),0,INDEX('Asset data'!$L26:$CX26,1,MATCH(BC$5,'Utilisation profile'!$F26:$CR26,0))),0)</f>
        <v>0</v>
      </c>
      <c r="BD26">
        <f>IF($A26&gt;0,IF(ISNA(MATCH(BD$5,'Utilisation profile'!$F26:$CR26,0)),0,INDEX('Asset data'!$L26:$CX26,1,MATCH(BD$5,'Utilisation profile'!$F26:$CR26,0))),0)</f>
        <v>0</v>
      </c>
      <c r="BE26">
        <f>IF($A26&gt;0,IF(ISNA(MATCH(BE$5,'Utilisation profile'!$F26:$CR26,0)),0,INDEX('Asset data'!$L26:$CX26,1,MATCH(BE$5,'Utilisation profile'!$F26:$CR26,0))),0)</f>
        <v>0</v>
      </c>
      <c r="BF26">
        <f>IF($A26&gt;0,IF(ISNA(MATCH(BF$5,'Utilisation profile'!$F26:$CR26,0)),0,INDEX('Asset data'!$L26:$CX26,1,MATCH(BF$5,'Utilisation profile'!$F26:$CR26,0))),0)</f>
        <v>10.6</v>
      </c>
      <c r="BG26">
        <f>IF($A26&gt;0,IF(ISNA(MATCH(BG$5,'Utilisation profile'!$F26:$CR26,0)),0,INDEX('Asset data'!$L26:$CX26,1,MATCH(BG$5,'Utilisation profile'!$F26:$CR26,0))),0)</f>
        <v>0</v>
      </c>
      <c r="BH26">
        <f>IF($A26&gt;0,IF(ISNA(MATCH(BH$5,'Utilisation profile'!$F26:$CR26,0)),0,INDEX('Asset data'!$L26:$CX26,1,MATCH(BH$5,'Utilisation profile'!$F26:$CR26,0))),0)</f>
        <v>0</v>
      </c>
      <c r="BI26">
        <f>IF($A26&gt;0,IF(ISNA(MATCH(BI$5,'Utilisation profile'!$F26:$CR26,0)),0,INDEX('Asset data'!$L26:$CX26,1,MATCH(BI$5,'Utilisation profile'!$F26:$CR26,0))),0)</f>
        <v>40</v>
      </c>
      <c r="BJ26">
        <f>IF($A26&gt;0,IF(ISNA(MATCH(BJ$5,'Utilisation profile'!$F26:$CR26,0)),0,INDEX('Asset data'!$L26:$CX26,1,MATCH(BJ$5,'Utilisation profile'!$F26:$CR26,0))),0)</f>
        <v>13.5</v>
      </c>
      <c r="BK26">
        <f>IF($A26&gt;0,IF(ISNA(MATCH(BK$5,'Utilisation profile'!$F26:$CR26,0)),0,INDEX('Asset data'!$L26:$CX26,1,MATCH(BK$5,'Utilisation profile'!$F26:$CR26,0))),0)</f>
        <v>0</v>
      </c>
      <c r="BL26">
        <f>IF($A26&gt;0,IF(ISNA(MATCH(BL$5,'Utilisation profile'!$F26:$CR26,0)),0,INDEX('Asset data'!$L26:$CX26,1,MATCH(BL$5,'Utilisation profile'!$F26:$CR26,0))),0)</f>
        <v>0</v>
      </c>
      <c r="BM26">
        <f>IF($A26&gt;0,IF(ISNA(MATCH(BM$5,'Utilisation profile'!$F26:$CR26,0)),0,INDEX('Asset data'!$L26:$CX26,1,MATCH(BM$5,'Utilisation profile'!$F26:$CR26,0))),0)</f>
        <v>0</v>
      </c>
      <c r="BN26">
        <f>IF($A26&gt;0,IF(ISNA(MATCH(BN$5,'Utilisation profile'!$F26:$CR26,0)),0,INDEX('Asset data'!$L26:$CX26,1,MATCH(BN$5,'Utilisation profile'!$F26:$CR26,0))),0)</f>
        <v>0</v>
      </c>
      <c r="BO26">
        <f>IF($A26&gt;0,IF(ISNA(MATCH(BO$5,'Utilisation profile'!$F26:$CR26,0)),0,INDEX('Asset data'!$L26:$CX26,1,MATCH(BO$5,'Utilisation profile'!$F26:$CR26,0))),0)</f>
        <v>82.7</v>
      </c>
      <c r="BP26">
        <f>IF($A26&gt;0,IF(ISNA(MATCH(BP$5,'Utilisation profile'!$F26:$CR26,0)),0,INDEX('Asset data'!$L26:$CX26,1,MATCH(BP$5,'Utilisation profile'!$F26:$CR26,0))),0)</f>
        <v>0</v>
      </c>
      <c r="BQ26">
        <f>IF($A26&gt;0,IF(ISNA(MATCH(BQ$5,'Utilisation profile'!$F26:$CR26,0)),0,INDEX('Asset data'!$L26:$CX26,1,MATCH(BQ$5,'Utilisation profile'!$F26:$CR26,0))),0)</f>
        <v>0</v>
      </c>
      <c r="BR26">
        <f>IF($A26&gt;0,IF(ISNA(MATCH(BR$5,'Utilisation profile'!$F26:$CR26,0)),0,INDEX('Asset data'!$L26:$CX26,1,MATCH(BR$5,'Utilisation profile'!$F26:$CR26,0))),0)</f>
        <v>17.8</v>
      </c>
      <c r="BS26">
        <f>IF($A26&gt;0,IF(ISNA(MATCH(BS$5,'Utilisation profile'!$F26:$CR26,0)),0,INDEX('Asset data'!$L26:$CX26,1,MATCH(BS$5,'Utilisation profile'!$F26:$CR26,0))),0)</f>
        <v>0</v>
      </c>
      <c r="BT26">
        <f>IF($A26&gt;0,IF(ISNA(MATCH(BT$5,'Utilisation profile'!$F26:$CR26,0)),0,INDEX('Asset data'!$L26:$CX26,1,MATCH(BT$5,'Utilisation profile'!$F26:$CR26,0))),0)</f>
        <v>0</v>
      </c>
      <c r="BU26">
        <f>IF($A26&gt;0,IF(ISNA(MATCH(BU$5,'Utilisation profile'!$F26:$CR26,0)),0,INDEX('Asset data'!$L26:$CX26,1,MATCH(BU$5,'Utilisation profile'!$F26:$CR26,0))),0)</f>
        <v>0</v>
      </c>
      <c r="BV26">
        <f>IF($A26&gt;0,IF(ISNA(MATCH(BV$5,'Utilisation profile'!$F26:$CR26,0)),0,INDEX('Asset data'!$L26:$CX26,1,MATCH(BV$5,'Utilisation profile'!$F26:$CR26,0))),0)</f>
        <v>17.7</v>
      </c>
      <c r="BW26">
        <f>IF($A26&gt;0,IF(ISNA(MATCH(BW$5,'Utilisation profile'!$F26:$CR26,0)),0,INDEX('Asset data'!$L26:$CX26,1,MATCH(BW$5,'Utilisation profile'!$F26:$CR26,0))),0)</f>
        <v>0</v>
      </c>
      <c r="BX26">
        <f>IF($A26&gt;0,IF(ISNA(MATCH(BX$5,'Utilisation profile'!$F26:$CR26,0)),0,INDEX('Asset data'!$L26:$CX26,1,MATCH(BX$5,'Utilisation profile'!$F26:$CR26,0))),0)</f>
        <v>0</v>
      </c>
      <c r="BY26">
        <f>IF($A26&gt;0,IF(ISNA(MATCH(BY$5,'Utilisation profile'!$F26:$CR26,0)),0,INDEX('Asset data'!$L26:$CX26,1,MATCH(BY$5,'Utilisation profile'!$F26:$CR26,0))),0)</f>
        <v>0</v>
      </c>
      <c r="BZ26">
        <f>IF($A26&gt;0,IF(ISNA(MATCH(BZ$5,'Utilisation profile'!$F26:$CR26,0)),0,INDEX('Asset data'!$L26:$CX26,1,MATCH(BZ$5,'Utilisation profile'!$F26:$CR26,0))),0)</f>
        <v>0</v>
      </c>
      <c r="CA26">
        <f>IF($A26&gt;0,IF(ISNA(MATCH(CA$5,'Utilisation profile'!$F26:$CR26,0)),0,INDEX('Asset data'!$L26:$CX26,1,MATCH(CA$5,'Utilisation profile'!$F26:$CR26,0))),0)</f>
        <v>0</v>
      </c>
      <c r="CB26">
        <f>IF($A26&gt;0,IF(ISNA(MATCH(CB$5,'Utilisation profile'!$F26:$CR26,0)),0,INDEX('Asset data'!$L26:$CX26,1,MATCH(CB$5,'Utilisation profile'!$F26:$CR26,0))),0)</f>
        <v>0</v>
      </c>
      <c r="CC26">
        <f>IF($A26&gt;0,IF(ISNA(MATCH(CC$5,'Utilisation profile'!$F26:$CR26,0)),0,INDEX('Asset data'!$L26:$CX26,1,MATCH(CC$5,'Utilisation profile'!$F26:$CR26,0))),0)</f>
        <v>14.8</v>
      </c>
      <c r="CD26">
        <f>IF($A26&gt;0,IF(ISNA(MATCH(CD$5,'Utilisation profile'!$F26:$CR26,0)),0,INDEX('Asset data'!$L26:$CX26,1,MATCH(CD$5,'Utilisation profile'!$F26:$CR26,0))),0)</f>
        <v>0</v>
      </c>
      <c r="CE26">
        <f>IF($A26&gt;0,IF(ISNA(MATCH(CE$5,'Utilisation profile'!$F26:$CR26,0)),0,INDEX('Asset data'!$L26:$CX26,1,MATCH(CE$5,'Utilisation profile'!$F26:$CR26,0))),0)</f>
        <v>0</v>
      </c>
      <c r="CF26">
        <f>IF($A26&gt;0,IF(ISNA(MATCH(CF$5,'Utilisation profile'!$F26:$CR26,0)),0,INDEX('Asset data'!$L26:$CX26,1,MATCH(CF$5,'Utilisation profile'!$F26:$CR26,0))),0)</f>
        <v>0</v>
      </c>
      <c r="CG26">
        <f>IF($A26&gt;0,IF(ISNA(MATCH(CG$5,'Utilisation profile'!$F26:$CR26,0)),0,INDEX('Asset data'!$L26:$CX26,1,MATCH(CG$5,'Utilisation profile'!$F26:$CR26,0))),0)</f>
        <v>0</v>
      </c>
      <c r="CH26">
        <f>IF($A26&gt;0,IF(ISNA(MATCH(CH$5,'Utilisation profile'!$F26:$CR26,0)),0,INDEX('Asset data'!$L26:$CX26,1,MATCH(CH$5,'Utilisation profile'!$F26:$CR26,0))),0)</f>
        <v>0</v>
      </c>
      <c r="CI26">
        <f>IF($A26&gt;0,IF(ISNA(MATCH(CI$5,'Utilisation profile'!$F26:$CR26,0)),0,INDEX('Asset data'!$L26:$CX26,1,MATCH(CI$5,'Utilisation profile'!$F26:$CR26,0))),0)</f>
        <v>0</v>
      </c>
      <c r="CJ26">
        <f>IF($A26&gt;0,IF(ISNA(MATCH(CJ$5,'Utilisation profile'!$F26:$CR26,0)),0,INDEX('Asset data'!$L26:$CX26,1,MATCH(CJ$5,'Utilisation profile'!$F26:$CR26,0))),0)</f>
        <v>0</v>
      </c>
      <c r="CK26">
        <f>IF($A26&gt;0,IF(ISNA(MATCH(CK$5,'Utilisation profile'!$F26:$CR26,0)),0,INDEX('Asset data'!$L26:$CX26,1,MATCH(CK$5,'Utilisation profile'!$F26:$CR26,0))),0)</f>
        <v>0</v>
      </c>
      <c r="CL26">
        <f>IF($A26&gt;0,IF(ISNA(MATCH(CL$5,'Utilisation profile'!$F26:$CR26,0)),0,INDEX('Asset data'!$L26:$CX26,1,MATCH(CL$5,'Utilisation profile'!$F26:$CR26,0))),0)</f>
        <v>0</v>
      </c>
      <c r="CM26">
        <f>IF($A26&gt;0,IF(ISNA(MATCH(CM$5,'Utilisation profile'!$F26:$CR26,0)),0,INDEX('Asset data'!$L26:$CX26,1,MATCH(CM$5,'Utilisation profile'!$F26:$CR26,0))),0)</f>
        <v>0</v>
      </c>
      <c r="CN26">
        <f>IF($A26&gt;0,IF(ISNA(MATCH(CN$5,'Utilisation profile'!$F26:$CR26,0)),0,INDEX('Asset data'!$L26:$CX26,1,MATCH(CN$5,'Utilisation profile'!$F26:$CR26,0))),0)</f>
        <v>0</v>
      </c>
      <c r="CO26">
        <f>IF($A26&gt;0,IF(ISNA(MATCH(CO$5,'Utilisation profile'!$F26:$CR26,0)),0,INDEX('Asset data'!$L26:$CX26,1,MATCH(CO$5,'Utilisation profile'!$F26:$CR26,0))),0)</f>
        <v>0</v>
      </c>
      <c r="CP26">
        <f>IF($A26&gt;0,IF(ISNA(MATCH(CP$5,'Utilisation profile'!$F26:$CR26,0)),0,INDEX('Asset data'!$L26:$CX26,1,MATCH(CP$5,'Utilisation profile'!$F26:$CR26,0))),0)</f>
        <v>0</v>
      </c>
      <c r="CQ26">
        <f>IF($A26&gt;0,IF(ISNA(MATCH(CQ$5,'Utilisation profile'!$F26:$CR26,0)),0,INDEX('Asset data'!$L26:$CX26,1,MATCH(CQ$5,'Utilisation profile'!$F26:$CR26,0))),0)</f>
        <v>0</v>
      </c>
      <c r="CR26">
        <f>IF($A26&gt;0,IF(ISNA(MATCH(CR$5,'Utilisation profile'!$F26:$CR26,0)),0,INDEX('Asset data'!$L26:$CX26,1,MATCH(CR$5,'Utilisation profile'!$F26:$CR26,0))),0)</f>
        <v>0</v>
      </c>
      <c r="CS26">
        <f>IF($A26&gt;0,IF(ISNA(MATCH(CS$5,'Utilisation profile'!$F26:$CR26,0)),0,INDEX('Asset data'!$L26:$CX26,1,MATCH(CS$5,'Utilisation profile'!$F26:$CR26,0))),0)</f>
        <v>0</v>
      </c>
      <c r="CT26">
        <f>IF($A26&gt;0,IF(ISNA(MATCH(CT$5,'Utilisation profile'!$F26:$CR26,0)),0,INDEX('Asset data'!$L26:$CX26,1,MATCH(CT$5,'Utilisation profile'!$F26:$CR26,0))),0)</f>
        <v>0</v>
      </c>
      <c r="CU26">
        <f>IF($A26&gt;0,IF(ISNA(MATCH(CU$5,'Utilisation profile'!$F26:$CR26,0)),0,INDEX('Asset data'!$L26:$CX26,1,MATCH(CU$5,'Utilisation profile'!$F26:$CR26,0))),0)</f>
        <v>0</v>
      </c>
      <c r="CV26">
        <f>IF($A26&gt;0,IF(ISNA(MATCH(CV$5,'Utilisation profile'!$F26:$CR26,0)),0,INDEX('Asset data'!$L26:$CX26,1,MATCH(CV$5,'Utilisation profile'!$F26:$CR26,0))),0)</f>
        <v>0</v>
      </c>
      <c r="CW26">
        <f>IF($A26&gt;0,IF(ISNA(MATCH(CW$5,'Utilisation profile'!$F26:$CR26,0)),0,INDEX('Asset data'!$L26:$CX26,1,MATCH(CW$5,'Utilisation profile'!$F26:$CR26,0))),0)</f>
        <v>0</v>
      </c>
      <c r="CX26">
        <f>IF($A26&gt;0,IF(ISNA(MATCH(CX$5,'Utilisation profile'!$F26:$CR26,0)),0,INDEX('Asset data'!$L26:$CX26,1,MATCH(CX$5,'Utilisation profile'!$F26:$CR26,0))),0)</f>
        <v>0</v>
      </c>
      <c r="CY26">
        <f>IF($A26&gt;0,IF(ISNA(MATCH(CY$5,'Utilisation profile'!$F26:$CR26,0)),0,INDEX('Asset data'!$L26:$CX26,1,MATCH(CY$5,'Utilisation profile'!$F26:$CR26,0))),0)</f>
        <v>0</v>
      </c>
      <c r="CZ26">
        <f>IF($A26&gt;0,IF(ISNA(MATCH(CZ$5,'Utilisation profile'!$F26:$CR26,0)),0,INDEX('Asset data'!$L26:$CX26,1,MATCH(CZ$5,'Utilisation profile'!$F26:$CR26,0))),0)</f>
        <v>0</v>
      </c>
      <c r="DA26">
        <f>IF($A26&gt;0,IF(ISNA(MATCH(DA$5,'Utilisation profile'!$F26:$CR26,0)),0,INDEX('Asset data'!$L26:$CX26,1,MATCH(DA$5,'Utilisation profile'!$F26:$CR26,0))),0)</f>
        <v>0</v>
      </c>
      <c r="DB26">
        <f>IF($A26&gt;0,IF(ISNA(MATCH(DB$5,'Utilisation profile'!$F26:$CR26,0)),0,INDEX('Asset data'!$L26:$CX26,1,MATCH(DB$5,'Utilisation profile'!$F26:$CR26,0))),0)</f>
        <v>0</v>
      </c>
      <c r="DC26">
        <f>IF($A26&gt;0,IF(ISNA(MATCH(DC$5,'Utilisation profile'!$F26:$CR26,0)),0,INDEX('Asset data'!$L26:$CX26,1,MATCH(DC$5,'Utilisation profile'!$F26:$CR26,0))),0)</f>
        <v>0</v>
      </c>
      <c r="DD26">
        <f>IF($A26&gt;0,IF(ISNA(MATCH(DD$5,'Utilisation profile'!$F26:$CR26,0)),0,INDEX('Asset data'!$L26:$CX26,1,MATCH(DD$5,'Utilisation profile'!$F26:$CR26,0))),0)</f>
        <v>0</v>
      </c>
      <c r="DE26">
        <f>IF($A26&gt;0,IF(ISNA(MATCH(DE$5,'Utilisation profile'!$F26:$CR26,0)),0,INDEX('Asset data'!$L26:$CX26,1,MATCH(DE$5,'Utilisation profile'!$F26:$CR26,0))),0)</f>
        <v>0</v>
      </c>
      <c r="DF26">
        <f>IF($A26&gt;0,IF(ISNA(MATCH(DF$5,'Utilisation profile'!$F26:$CR26,0)),0,INDEX('Asset data'!$L26:$CX26,1,MATCH(DF$5,'Utilisation profile'!$F26:$CR26,0))),0)</f>
        <v>0</v>
      </c>
      <c r="DG26">
        <f>IF($A26&gt;0,IF(ISNA(MATCH(DG$5,'Utilisation profile'!$F26:$CR26,0)),0,INDEX('Asset data'!$L26:$CX26,1,MATCH(DG$5,'Utilisation profile'!$F26:$CR26,0))),0)</f>
        <v>0</v>
      </c>
      <c r="DH26">
        <f>IF($A26&gt;0,IF(ISNA(MATCH(DH$5,'Utilisation profile'!$F26:$CR26,0)),0,INDEX('Asset data'!$L26:$CX26,1,MATCH(DH$5,'Utilisation profile'!$F26:$CR26,0))),0)</f>
        <v>0</v>
      </c>
      <c r="DI26">
        <f>IF($A26&gt;0,IF(ISNA(MATCH(DI$5,'Utilisation profile'!$F26:$CR26,0)),0,INDEX('Asset data'!$L26:$CX26,1,MATCH(DI$5,'Utilisation profile'!$F26:$CR26,0))),0)</f>
        <v>0</v>
      </c>
      <c r="DJ26">
        <f>IF($A26&gt;0,IF(ISNA(MATCH(DJ$5,'Utilisation profile'!$F26:$CR26,0)),0,INDEX('Asset data'!$L26:$CX26,1,MATCH(DJ$5,'Utilisation profile'!$F26:$CR26,0))),0)</f>
        <v>0</v>
      </c>
      <c r="DK26">
        <f>IF($A26&gt;0,IF(ISNA(MATCH(DK$5,'Utilisation profile'!$F26:$CR26,0)),0,INDEX('Asset data'!$L26:$CX26,1,MATCH(DK$5,'Utilisation profile'!$F26:$CR26,0))),0)</f>
        <v>0</v>
      </c>
      <c r="DL26">
        <f>IF($A26&gt;0,IF(ISNA(MATCH(DL$5,'Utilisation profile'!$F26:$CR26,0)),0,INDEX('Asset data'!$L26:$CX26,1,MATCH(DL$5,'Utilisation profile'!$F26:$CR26,0))),0)</f>
        <v>0</v>
      </c>
      <c r="DM26">
        <f>IF($A26&gt;0,IF(ISNA(MATCH(DM$5,'Utilisation profile'!$F26:$CR26,0)),0,INDEX('Asset data'!$L26:$CX26,1,MATCH(DM$5,'Utilisation profile'!$F26:$CR26,0))),0)</f>
        <v>0</v>
      </c>
      <c r="DN26">
        <f>IF($A26&gt;0,IF(ISNA(MATCH(DN$5,'Utilisation profile'!$F26:$CR26,0)),0,INDEX('Asset data'!$L26:$CX26,1,MATCH(DN$5,'Utilisation profile'!$F26:$CR26,0))),0)</f>
        <v>0</v>
      </c>
      <c r="DO26">
        <f>IF($A26&gt;0,IF(ISNA(MATCH(DO$5,'Utilisation profile'!$F26:$CR26,0)),0,INDEX('Asset data'!$L26:$CX26,1,MATCH(DO$5,'Utilisation profile'!$F26:$CR26,0))),0)</f>
        <v>0</v>
      </c>
      <c r="DP26">
        <f>IF($A26&gt;0,IF(ISNA(MATCH(DP$5,'Utilisation profile'!$F26:$CR26,0)),0,INDEX('Asset data'!$L26:$CX26,1,MATCH(DP$5,'Utilisation profile'!$F26:$CR26,0))),0)</f>
        <v>0</v>
      </c>
      <c r="DQ26">
        <f>IF($A26&gt;0,IF(ISNA(MATCH(DQ$5,'Utilisation profile'!$F26:$CR26,0)),0,INDEX('Asset data'!$L26:$CX26,1,MATCH(DQ$5,'Utilisation profile'!$F26:$CR26,0))),0)</f>
        <v>0</v>
      </c>
      <c r="DR26">
        <f>IF($A26&gt;0,IF(ISNA(MATCH(DR$5,'Utilisation profile'!$F26:$CR26,0)),0,INDEX('Asset data'!$L26:$CX26,1,MATCH(DR$5,'Utilisation profile'!$F26:$CR26,0))),0)</f>
        <v>0</v>
      </c>
      <c r="DS26">
        <f>IF($A26&gt;0,IF(ISNA(MATCH(DS$5,'Utilisation profile'!$F26:$CR26,0)),0,INDEX('Asset data'!$L26:$CX26,1,MATCH(DS$5,'Utilisation profile'!$F26:$CR26,0))),0)</f>
        <v>0</v>
      </c>
      <c r="DT26">
        <f>IF($A26&gt;0,IF(ISNA(MATCH(DT$5,'Utilisation profile'!$F26:$CR26,0)),0,INDEX('Asset data'!$L26:$CX26,1,MATCH(DT$5,'Utilisation profile'!$F26:$CR26,0))),0)</f>
        <v>0</v>
      </c>
      <c r="DU26">
        <f>IF($A26&gt;0,IF(ISNA(MATCH(DU$5,'Utilisation profile'!$F26:$CR26,0)),0,INDEX('Asset data'!$L26:$CX26,1,MATCH(DU$5,'Utilisation profile'!$F26:$CR26,0))),0)</f>
        <v>0</v>
      </c>
      <c r="DV26">
        <f>IF($A26&gt;0,IF(ISNA(MATCH(DV$5,'Utilisation profile'!$F26:$CR26,0)),0,INDEX('Asset data'!$L26:$CX26,1,MATCH(DV$5,'Utilisation profile'!$F26:$CR26,0))),0)</f>
        <v>0</v>
      </c>
      <c r="DW26">
        <f>IF($A26&gt;0,IF(ISNA(MATCH(DW$5,'Utilisation profile'!$F26:$CR26,0)),0,INDEX('Asset data'!$L26:$CX26,1,MATCH(DW$5,'Utilisation profile'!$F26:$CR26,0))),0)</f>
        <v>0</v>
      </c>
      <c r="DX26">
        <f>IF($A26&gt;0,IF(ISNA(MATCH(DX$5,'Utilisation profile'!$F26:$CR26,0)),0,INDEX('Asset data'!$L26:$CX26,1,MATCH(DX$5,'Utilisation profile'!$F26:$CR26,0))),0)</f>
        <v>0</v>
      </c>
      <c r="DY26">
        <f>IF($A26&gt;0,IF(ISNA(MATCH(DY$5,'Utilisation profile'!$F26:$CR26,0)),0,INDEX('Asset data'!$L26:$CX26,1,MATCH(DY$5,'Utilisation profile'!$F26:$CR26,0))),0)</f>
        <v>0</v>
      </c>
      <c r="DZ26">
        <f>IF($A26&gt;0,IF(ISNA(MATCH(DZ$5,'Utilisation profile'!$F26:$CR26,0)),0,INDEX('Asset data'!$L26:$CX26,1,MATCH(DZ$5,'Utilisation profile'!$F26:$CR26,0))),0)</f>
        <v>0</v>
      </c>
      <c r="EA26">
        <f>IF($A26&gt;0,IF(ISNA(MATCH(EA$5,'Utilisation profile'!$F26:$CR26,0)),0,INDEX('Asset data'!$L26:$CX26,1,MATCH(EA$5,'Utilisation profile'!$F26:$CR26,0))),0)</f>
        <v>0</v>
      </c>
      <c r="EB26">
        <f>IF($A26&gt;0,IF(ISNA(MATCH(EB$5,'Utilisation profile'!$F26:$CR26,0)),0,INDEX('Asset data'!$L26:$CX26,1,MATCH(EB$5,'Utilisation profile'!$F26:$CR26,0))),0)</f>
        <v>0</v>
      </c>
      <c r="EC26">
        <f>IF($A26&gt;0,IF(ISNA(MATCH(EC$5,'Utilisation profile'!$F26:$CR26,0)),0,INDEX('Asset data'!$L26:$CX26,1,MATCH(EC$5,'Utilisation profile'!$F26:$CR26,0))),0)</f>
        <v>0</v>
      </c>
      <c r="ED26">
        <f>IF($A26&gt;0,IF(ISNA(MATCH(ED$5,'Utilisation profile'!$F26:$CR26,0)),0,INDEX('Asset data'!$L26:$CX26,1,MATCH(ED$5,'Utilisation profile'!$F26:$CR26,0))),0)</f>
        <v>0</v>
      </c>
      <c r="EE26">
        <f>IF($A26&gt;0,IF(ISNA(MATCH(EE$5,'Utilisation profile'!$F26:$CR26,0)),0,INDEX('Asset data'!$L26:$CX26,1,MATCH(EE$5,'Utilisation profile'!$F26:$CR26,0))),0)</f>
        <v>0</v>
      </c>
      <c r="EF26">
        <f>IF($A26&gt;0,IF(ISNA(MATCH(EF$5,'Utilisation profile'!$F26:$CR26,0)),0,INDEX('Asset data'!$L26:$CX26,1,MATCH(EF$5,'Utilisation profile'!$F26:$CR26,0))),0)</f>
        <v>0</v>
      </c>
      <c r="EG26">
        <f>IF($A26&gt;0,IF(ISNA(MATCH(EG$5,'Utilisation profile'!$F26:$CR26,0)),0,INDEX('Asset data'!$L26:$CX26,1,MATCH(EG$5,'Utilisation profile'!$F26:$CR26,0))),0)</f>
        <v>0</v>
      </c>
      <c r="EH26">
        <f>IF($A26&gt;0,IF(ISNA(MATCH(EH$5,'Utilisation profile'!$F26:$CR26,0)),0,INDEX('Asset data'!$L26:$CX26,1,MATCH(EH$5,'Utilisation profile'!$F26:$CR26,0))),0)</f>
        <v>0</v>
      </c>
      <c r="EI26">
        <f>IF($A26&gt;0,IF(ISNA(MATCH(EI$5,'Utilisation profile'!$F26:$CR26,0)),0,INDEX('Asset data'!$L26:$CX26,1,MATCH(EI$5,'Utilisation profile'!$F26:$CR26,0))),0)</f>
        <v>0</v>
      </c>
      <c r="EJ26">
        <f>IF($A26&gt;0,IF(ISNA(MATCH(EJ$5,'Utilisation profile'!$F26:$CR26,0)),0,INDEX('Asset data'!$L26:$CX26,1,MATCH(EJ$5,'Utilisation profile'!$F26:$CR26,0))),0)</f>
        <v>0</v>
      </c>
      <c r="EK26">
        <f>IF($A26&gt;0,IF(ISNA(MATCH(EK$5,'Utilisation profile'!$F26:$CR26,0)),0,INDEX('Asset data'!$L26:$CX26,1,MATCH(EK$5,'Utilisation profile'!$F26:$CR26,0))),0)</f>
        <v>0</v>
      </c>
      <c r="EL26">
        <f>IF($A26&gt;0,IF(ISNA(MATCH(EL$5,'Utilisation profile'!$F26:$CR26,0)),0,INDEX('Asset data'!$L26:$CX26,1,MATCH(EL$5,'Utilisation profile'!$F26:$CR26,0))),0)</f>
        <v>0</v>
      </c>
      <c r="EM26">
        <f>IF($A26&gt;0,IF(ISNA(MATCH(EM$5,'Utilisation profile'!$F26:$CR26,0)),0,INDEX('Asset data'!$L26:$CX26,1,MATCH(EM$5,'Utilisation profile'!$F26:$CR26,0))),0)</f>
        <v>0</v>
      </c>
      <c r="EN26">
        <f>IF($A26&gt;0,IF(ISNA(MATCH(EN$5,'Utilisation profile'!$F26:$CR26,0)),0,INDEX('Asset data'!$L26:$CX26,1,MATCH(EN$5,'Utilisation profile'!$F26:$CR26,0))),0)</f>
        <v>0</v>
      </c>
      <c r="EO26">
        <f>IF($A26&gt;0,IF(ISNA(MATCH(EO$5,'Utilisation profile'!$F26:$CR26,0)),0,INDEX('Asset data'!$L26:$CX26,1,MATCH(EO$5,'Utilisation profile'!$F26:$CR26,0))),0)</f>
        <v>0</v>
      </c>
      <c r="EP26">
        <f>IF($A26&gt;0,IF(ISNA(MATCH(EP$5,'Utilisation profile'!$F26:$CR26,0)),0,INDEX('Asset data'!$L26:$CX26,1,MATCH(EP$5,'Utilisation profile'!$F26:$CR26,0))),0)</f>
        <v>0</v>
      </c>
      <c r="EQ26">
        <f>IF($A26&gt;0,IF(ISNA(MATCH(EQ$5,'Utilisation profile'!$F26:$CR26,0)),0,INDEX('Asset data'!$L26:$CX26,1,MATCH(EQ$5,'Utilisation profile'!$F26:$CR26,0))),0)</f>
        <v>0</v>
      </c>
      <c r="ER26">
        <f>IF($A26&gt;0,IF(ISNA(MATCH(ER$5,'Utilisation profile'!$F26:$CR26,0)),0,INDEX('Asset data'!$L26:$CX26,1,MATCH(ER$5,'Utilisation profile'!$F26:$CR26,0))),0)</f>
        <v>0</v>
      </c>
      <c r="ES26">
        <f>IF($A26&gt;0,IF(ISNA(MATCH(ES$5,'Utilisation profile'!$F26:$CR26,0)),0,INDEX('Asset data'!$L26:$CX26,1,MATCH(ES$5,'Utilisation profile'!$F26:$CR26,0))),0)</f>
        <v>0</v>
      </c>
      <c r="ET26">
        <f>IF($A26&gt;0,IF(ISNA(MATCH(ET$5,'Utilisation profile'!$F26:$CR26,0)),0,INDEX('Asset data'!$L26:$CX26,1,MATCH(ET$5,'Utilisation profile'!$F26:$CR26,0))),0)</f>
        <v>0</v>
      </c>
      <c r="EU26">
        <f>IF($A26&gt;0,IF(ISNA(MATCH(EU$5,'Utilisation profile'!$F26:$CR26,0)),0,INDEX('Asset data'!$L26:$CX26,1,MATCH(EU$5,'Utilisation profile'!$F26:$CR26,0))),0)</f>
        <v>0</v>
      </c>
      <c r="EV26">
        <f>IF($A26&gt;0,IF(ISNA(MATCH(EV$5,'Utilisation profile'!$F26:$CR26,0)),0,INDEX('Asset data'!$L26:$CX26,1,MATCH(EV$5,'Utilisation profile'!$F26:$CR26,0))),0)</f>
        <v>0</v>
      </c>
      <c r="EW26">
        <f>IF($A26&gt;0,IF(ISNA(MATCH(EW$5,'Utilisation profile'!$F26:$CR26,0)),0,INDEX('Asset data'!$L26:$CX26,1,MATCH(EW$5,'Utilisation profile'!$F26:$CR26,0))),0)</f>
        <v>0</v>
      </c>
      <c r="EX26">
        <f>IF($A26&gt;0,IF(ISNA(MATCH(EX$5,'Utilisation profile'!$F26:$CR26,0)),0,INDEX('Asset data'!$L26:$CX26,1,MATCH(EX$5,'Utilisation profile'!$F26:$CR26,0))),0)</f>
        <v>0</v>
      </c>
      <c r="EY26">
        <f>IF($A26&gt;0,IF(ISNA(MATCH(EY$5,'Utilisation profile'!$F26:$CR26,0)),0,INDEX('Asset data'!$L26:$CX26,1,MATCH(EY$5,'Utilisation profile'!$F26:$CR26,0))),0)</f>
        <v>0</v>
      </c>
      <c r="EZ26">
        <f>IF($A26&gt;0,IF(ISNA(MATCH(EZ$5,'Utilisation profile'!$F26:$CR26,0)),0,INDEX('Asset data'!$L26:$CX26,1,MATCH(EZ$5,'Utilisation profile'!$F26:$CR26,0))),0)</f>
        <v>0</v>
      </c>
      <c r="FA26">
        <f>IF($A26&gt;0,IF(ISNA(MATCH(FA$5,'Utilisation profile'!$F26:$CR26,0)),0,INDEX('Asset data'!$L26:$CX26,1,MATCH(FA$5,'Utilisation profile'!$F26:$CR26,0))),0)</f>
        <v>0</v>
      </c>
    </row>
    <row r="27" spans="1:157">
      <c r="A27" s="10">
        <f>'Asset data'!A27</f>
        <v>3</v>
      </c>
      <c r="B27" s="10">
        <f>'Asset data'!B27</f>
        <v>0</v>
      </c>
      <c r="C27" s="10">
        <f>'Asset data'!C27</f>
        <v>0</v>
      </c>
      <c r="D27" s="10" t="str">
        <f>'Asset data'!E27</f>
        <v>Zone Substations - Urban</v>
      </c>
      <c r="E27" s="16">
        <f>'Asset data'!I27</f>
        <v>65</v>
      </c>
      <c r="F27">
        <f>IF($A27&gt;0,'Utilisation profile'!CU27,0)</f>
        <v>-28</v>
      </c>
      <c r="G27">
        <f>IF($A27&gt;0,IF(ISNA(MATCH(G$5,'Utilisation profile'!$F27:$CR27,0)),0,INDEX('Asset data'!$L27:$CX27,1,MATCH(G$5,'Utilisation profile'!$F27:$CR27,0))),0)</f>
        <v>49.1</v>
      </c>
      <c r="H27">
        <f>IF($A27&gt;0,IF(ISNA(MATCH(H$5,'Utilisation profile'!$F27:$CR27,0)),0,INDEX('Asset data'!$L27:$CX27,1,MATCH(H$5,'Utilisation profile'!$F27:$CR27,0))),0)</f>
        <v>46.7</v>
      </c>
      <c r="I27">
        <f>IF($A27&gt;0,IF(ISNA(MATCH(I$5,'Utilisation profile'!$F27:$CR27,0)),0,INDEX('Asset data'!$L27:$CX27,1,MATCH(I$5,'Utilisation profile'!$F27:$CR27,0))),0)</f>
        <v>133.9</v>
      </c>
      <c r="J27">
        <f>IF($A27&gt;0,IF(ISNA(MATCH(J$5,'Utilisation profile'!$F27:$CR27,0)),0,INDEX('Asset data'!$L27:$CX27,1,MATCH(J$5,'Utilisation profile'!$F27:$CR27,0))),0)</f>
        <v>14.3</v>
      </c>
      <c r="K27">
        <f>IF($A27&gt;0,IF(ISNA(MATCH(K$5,'Utilisation profile'!$F27:$CR27,0)),0,INDEX('Asset data'!$L27:$CX27,1,MATCH(K$5,'Utilisation profile'!$F27:$CR27,0))),0)</f>
        <v>139.9</v>
      </c>
      <c r="L27">
        <f>IF($A27&gt;0,IF(ISNA(MATCH(L$5,'Utilisation profile'!$F27:$CR27,0)),0,INDEX('Asset data'!$L27:$CX27,1,MATCH(L$5,'Utilisation profile'!$F27:$CR27,0))),0)</f>
        <v>98.8</v>
      </c>
      <c r="M27">
        <f>IF($A27&gt;0,IF(ISNA(MATCH(M$5,'Utilisation profile'!$F27:$CR27,0)),0,INDEX('Asset data'!$L27:$CX27,1,MATCH(M$5,'Utilisation profile'!$F27:$CR27,0))),0)</f>
        <v>150.1</v>
      </c>
      <c r="N27">
        <f>IF($A27&gt;0,IF(ISNA(MATCH(N$5,'Utilisation profile'!$F27:$CR27,0)),0,INDEX('Asset data'!$L27:$CX27,1,MATCH(N$5,'Utilisation profile'!$F27:$CR27,0))),0)</f>
        <v>0</v>
      </c>
      <c r="O27">
        <f>IF($A27&gt;0,IF(ISNA(MATCH(O$5,'Utilisation profile'!$F27:$CR27,0)),0,INDEX('Asset data'!$L27:$CX27,1,MATCH(O$5,'Utilisation profile'!$F27:$CR27,0))),0)</f>
        <v>130.5</v>
      </c>
      <c r="P27">
        <f>IF($A27&gt;0,IF(ISNA(MATCH(P$5,'Utilisation profile'!$F27:$CR27,0)),0,INDEX('Asset data'!$L27:$CX27,1,MATCH(P$5,'Utilisation profile'!$F27:$CR27,0))),0)</f>
        <v>54.6</v>
      </c>
      <c r="Q27">
        <f>IF($A27&gt;0,IF(ISNA(MATCH(Q$5,'Utilisation profile'!$F27:$CR27,0)),0,INDEX('Asset data'!$L27:$CX27,1,MATCH(Q$5,'Utilisation profile'!$F27:$CR27,0))),0)</f>
        <v>80.2</v>
      </c>
      <c r="R27">
        <f>IF($A27&gt;0,IF(ISNA(MATCH(R$5,'Utilisation profile'!$F27:$CR27,0)),0,INDEX('Asset data'!$L27:$CX27,1,MATCH(R$5,'Utilisation profile'!$F27:$CR27,0))),0)</f>
        <v>86.7</v>
      </c>
      <c r="S27">
        <f>IF($A27&gt;0,IF(ISNA(MATCH(S$5,'Utilisation profile'!$F27:$CR27,0)),0,INDEX('Asset data'!$L27:$CX27,1,MATCH(S$5,'Utilisation profile'!$F27:$CR27,0))),0)</f>
        <v>56.5</v>
      </c>
      <c r="T27">
        <f>IF($A27&gt;0,IF(ISNA(MATCH(T$5,'Utilisation profile'!$F27:$CR27,0)),0,INDEX('Asset data'!$L27:$CX27,1,MATCH(T$5,'Utilisation profile'!$F27:$CR27,0))),0)</f>
        <v>213.7</v>
      </c>
      <c r="U27">
        <f>IF($A27&gt;0,IF(ISNA(MATCH(U$5,'Utilisation profile'!$F27:$CR27,0)),0,INDEX('Asset data'!$L27:$CX27,1,MATCH(U$5,'Utilisation profile'!$F27:$CR27,0))),0)</f>
        <v>152.9</v>
      </c>
      <c r="V27">
        <f>IF($A27&gt;0,IF(ISNA(MATCH(V$5,'Utilisation profile'!$F27:$CR27,0)),0,INDEX('Asset data'!$L27:$CX27,1,MATCH(V$5,'Utilisation profile'!$F27:$CR27,0))),0)</f>
        <v>114.4</v>
      </c>
      <c r="W27">
        <f>IF($A27&gt;0,IF(ISNA(MATCH(W$5,'Utilisation profile'!$F27:$CR27,0)),0,INDEX('Asset data'!$L27:$CX27,1,MATCH(W$5,'Utilisation profile'!$F27:$CR27,0))),0)</f>
        <v>47.4</v>
      </c>
      <c r="X27">
        <f>IF($A27&gt;0,IF(ISNA(MATCH(X$5,'Utilisation profile'!$F27:$CR27,0)),0,INDEX('Asset data'!$L27:$CX27,1,MATCH(X$5,'Utilisation profile'!$F27:$CR27,0))),0)</f>
        <v>0</v>
      </c>
      <c r="Y27">
        <f>IF($A27&gt;0,IF(ISNA(MATCH(Y$5,'Utilisation profile'!$F27:$CR27,0)),0,INDEX('Asset data'!$L27:$CX27,1,MATCH(Y$5,'Utilisation profile'!$F27:$CR27,0))),0)</f>
        <v>194.79999999999998</v>
      </c>
      <c r="Z27">
        <f>IF($A27&gt;0,IF(ISNA(MATCH(Z$5,'Utilisation profile'!$F27:$CR27,0)),0,INDEX('Asset data'!$L27:$CX27,1,MATCH(Z$5,'Utilisation profile'!$F27:$CR27,0))),0)</f>
        <v>224.5</v>
      </c>
      <c r="AA27">
        <f>IF($A27&gt;0,IF(ISNA(MATCH(AA$5,'Utilisation profile'!$F27:$CR27,0)),0,INDEX('Asset data'!$L27:$CX27,1,MATCH(AA$5,'Utilisation profile'!$F27:$CR27,0))),0)</f>
        <v>59</v>
      </c>
      <c r="AB27">
        <f>IF($A27&gt;0,IF(ISNA(MATCH(AB$5,'Utilisation profile'!$F27:$CR27,0)),0,INDEX('Asset data'!$L27:$CX27,1,MATCH(AB$5,'Utilisation profile'!$F27:$CR27,0))),0)</f>
        <v>188.39999999999998</v>
      </c>
      <c r="AC27">
        <f>IF($A27&gt;0,IF(ISNA(MATCH(AC$5,'Utilisation profile'!$F27:$CR27,0)),0,INDEX('Asset data'!$L27:$CX27,1,MATCH(AC$5,'Utilisation profile'!$F27:$CR27,0))),0)</f>
        <v>142.80000000000001</v>
      </c>
      <c r="AD27">
        <f>IF($A27&gt;0,IF(ISNA(MATCH(AD$5,'Utilisation profile'!$F27:$CR27,0)),0,INDEX('Asset data'!$L27:$CX27,1,MATCH(AD$5,'Utilisation profile'!$F27:$CR27,0))),0)</f>
        <v>77.099999999999994</v>
      </c>
      <c r="AE27">
        <f>IF($A27&gt;0,IF(ISNA(MATCH(AE$5,'Utilisation profile'!$F27:$CR27,0)),0,INDEX('Asset data'!$L27:$CX27,1,MATCH(AE$5,'Utilisation profile'!$F27:$CR27,0))),0)</f>
        <v>212.89999999999998</v>
      </c>
      <c r="AF27">
        <f>IF($A27&gt;0,IF(ISNA(MATCH(AF$5,'Utilisation profile'!$F27:$CR27,0)),0,INDEX('Asset data'!$L27:$CX27,1,MATCH(AF$5,'Utilisation profile'!$F27:$CR27,0))),0)</f>
        <v>0</v>
      </c>
      <c r="AG27">
        <f>IF($A27&gt;0,IF(ISNA(MATCH(AG$5,'Utilisation profile'!$F27:$CR27,0)),0,INDEX('Asset data'!$L27:$CX27,1,MATCH(AG$5,'Utilisation profile'!$F27:$CR27,0))),0)</f>
        <v>33.200000000000003</v>
      </c>
      <c r="AH27">
        <f>IF($A27&gt;0,IF(ISNA(MATCH(AH$5,'Utilisation profile'!$F27:$CR27,0)),0,INDEX('Asset data'!$L27:$CX27,1,MATCH(AH$5,'Utilisation profile'!$F27:$CR27,0))),0)</f>
        <v>27.6</v>
      </c>
      <c r="AI27">
        <f>IF($A27&gt;0,IF(ISNA(MATCH(AI$5,'Utilisation profile'!$F27:$CR27,0)),0,INDEX('Asset data'!$L27:$CX27,1,MATCH(AI$5,'Utilisation profile'!$F27:$CR27,0))),0)</f>
        <v>0</v>
      </c>
      <c r="AJ27">
        <f>IF($A27&gt;0,IF(ISNA(MATCH(AJ$5,'Utilisation profile'!$F27:$CR27,0)),0,INDEX('Asset data'!$L27:$CX27,1,MATCH(AJ$5,'Utilisation profile'!$F27:$CR27,0))),0)</f>
        <v>36.200000000000003</v>
      </c>
      <c r="AK27">
        <f>IF($A27&gt;0,IF(ISNA(MATCH(AK$5,'Utilisation profile'!$F27:$CR27,0)),0,INDEX('Asset data'!$L27:$CX27,1,MATCH(AK$5,'Utilisation profile'!$F27:$CR27,0))),0)</f>
        <v>30.8</v>
      </c>
      <c r="AL27">
        <f>IF($A27&gt;0,IF(ISNA(MATCH(AL$5,'Utilisation profile'!$F27:$CR27,0)),0,INDEX('Asset data'!$L27:$CX27,1,MATCH(AL$5,'Utilisation profile'!$F27:$CR27,0))),0)</f>
        <v>0</v>
      </c>
      <c r="AM27">
        <f>IF($A27&gt;0,IF(ISNA(MATCH(AM$5,'Utilisation profile'!$F27:$CR27,0)),0,INDEX('Asset data'!$L27:$CX27,1,MATCH(AM$5,'Utilisation profile'!$F27:$CR27,0))),0)</f>
        <v>0</v>
      </c>
      <c r="AN27">
        <f>IF($A27&gt;0,IF(ISNA(MATCH(AN$5,'Utilisation profile'!$F27:$CR27,0)),0,INDEX('Asset data'!$L27:$CX27,1,MATCH(AN$5,'Utilisation profile'!$F27:$CR27,0))),0)</f>
        <v>57.87557735849056</v>
      </c>
      <c r="AO27">
        <f>IF($A27&gt;0,IF(ISNA(MATCH(AO$5,'Utilisation profile'!$F27:$CR27,0)),0,INDEX('Asset data'!$L27:$CX27,1,MATCH(AO$5,'Utilisation profile'!$F27:$CR27,0))),0)</f>
        <v>145</v>
      </c>
      <c r="AP27">
        <f>IF($A27&gt;0,IF(ISNA(MATCH(AP$5,'Utilisation profile'!$F27:$CR27,0)),0,INDEX('Asset data'!$L27:$CX27,1,MATCH(AP$5,'Utilisation profile'!$F27:$CR27,0))),0)</f>
        <v>94.7</v>
      </c>
      <c r="AQ27">
        <f>IF($A27&gt;0,IF(ISNA(MATCH(AQ$5,'Utilisation profile'!$F27:$CR27,0)),0,INDEX('Asset data'!$L27:$CX27,1,MATCH(AQ$5,'Utilisation profile'!$F27:$CR27,0))),0)</f>
        <v>15.8</v>
      </c>
      <c r="AR27">
        <f>IF($A27&gt;0,IF(ISNA(MATCH(AR$5,'Utilisation profile'!$F27:$CR27,0)),0,INDEX('Asset data'!$L27:$CX27,1,MATCH(AR$5,'Utilisation profile'!$F27:$CR27,0))),0)</f>
        <v>89.4</v>
      </c>
      <c r="AS27">
        <f>IF($A27&gt;0,IF(ISNA(MATCH(AS$5,'Utilisation profile'!$F27:$CR27,0)),0,INDEX('Asset data'!$L27:$CX27,1,MATCH(AS$5,'Utilisation profile'!$F27:$CR27,0))),0)</f>
        <v>3.9</v>
      </c>
      <c r="AT27">
        <f>IF($A27&gt;0,IF(ISNA(MATCH(AT$5,'Utilisation profile'!$F27:$CR27,0)),0,INDEX('Asset data'!$L27:$CX27,1,MATCH(AT$5,'Utilisation profile'!$F27:$CR27,0))),0)</f>
        <v>2.85</v>
      </c>
      <c r="AU27">
        <f>IF($A27&gt;0,IF(ISNA(MATCH(AU$5,'Utilisation profile'!$F27:$CR27,0)),0,INDEX('Asset data'!$L27:$CX27,1,MATCH(AU$5,'Utilisation profile'!$F27:$CR27,0))),0)</f>
        <v>0</v>
      </c>
      <c r="AV27">
        <f>IF($A27&gt;0,IF(ISNA(MATCH(AV$5,'Utilisation profile'!$F27:$CR27,0)),0,INDEX('Asset data'!$L27:$CX27,1,MATCH(AV$5,'Utilisation profile'!$F27:$CR27,0))),0)</f>
        <v>0</v>
      </c>
      <c r="AW27">
        <f>IF($A27&gt;0,IF(ISNA(MATCH(AW$5,'Utilisation profile'!$F27:$CR27,0)),0,INDEX('Asset data'!$L27:$CX27,1,MATCH(AW$5,'Utilisation profile'!$F27:$CR27,0))),0)</f>
        <v>54.2</v>
      </c>
      <c r="AX27">
        <f>IF($A27&gt;0,IF(ISNA(MATCH(AX$5,'Utilisation profile'!$F27:$CR27,0)),0,INDEX('Asset data'!$L27:$CX27,1,MATCH(AX$5,'Utilisation profile'!$F27:$CR27,0))),0)</f>
        <v>71.900000000000006</v>
      </c>
      <c r="AY27">
        <f>IF($A27&gt;0,IF(ISNA(MATCH(AY$5,'Utilisation profile'!$F27:$CR27,0)),0,INDEX('Asset data'!$L27:$CX27,1,MATCH(AY$5,'Utilisation profile'!$F27:$CR27,0))),0)</f>
        <v>0</v>
      </c>
      <c r="AZ27">
        <f>IF($A27&gt;0,IF(ISNA(MATCH(AZ$5,'Utilisation profile'!$F27:$CR27,0)),0,INDEX('Asset data'!$L27:$CX27,1,MATCH(AZ$5,'Utilisation profile'!$F27:$CR27,0))),0)</f>
        <v>0</v>
      </c>
      <c r="BA27">
        <f>IF($A27&gt;0,IF(ISNA(MATCH(BA$5,'Utilisation profile'!$F27:$CR27,0)),0,INDEX('Asset data'!$L27:$CX27,1,MATCH(BA$5,'Utilisation profile'!$F27:$CR27,0))),0)</f>
        <v>7.8</v>
      </c>
      <c r="BB27">
        <f>IF($A27&gt;0,IF(ISNA(MATCH(BB$5,'Utilisation profile'!$F27:$CR27,0)),0,INDEX('Asset data'!$L27:$CX27,1,MATCH(BB$5,'Utilisation profile'!$F27:$CR27,0))),0)</f>
        <v>0</v>
      </c>
      <c r="BC27">
        <f>IF($A27&gt;0,IF(ISNA(MATCH(BC$5,'Utilisation profile'!$F27:$CR27,0)),0,INDEX('Asset data'!$L27:$CX27,1,MATCH(BC$5,'Utilisation profile'!$F27:$CR27,0))),0)</f>
        <v>55.9</v>
      </c>
      <c r="BD27">
        <f>IF($A27&gt;0,IF(ISNA(MATCH(BD$5,'Utilisation profile'!$F27:$CR27,0)),0,INDEX('Asset data'!$L27:$CX27,1,MATCH(BD$5,'Utilisation profile'!$F27:$CR27,0))),0)</f>
        <v>72.400000000000006</v>
      </c>
      <c r="BE27">
        <f>IF($A27&gt;0,IF(ISNA(MATCH(BE$5,'Utilisation profile'!$F27:$CR27,0)),0,INDEX('Asset data'!$L27:$CX27,1,MATCH(BE$5,'Utilisation profile'!$F27:$CR27,0))),0)</f>
        <v>0</v>
      </c>
      <c r="BF27">
        <f>IF($A27&gt;0,IF(ISNA(MATCH(BF$5,'Utilisation profile'!$F27:$CR27,0)),0,INDEX('Asset data'!$L27:$CX27,1,MATCH(BF$5,'Utilisation profile'!$F27:$CR27,0))),0)</f>
        <v>70.2</v>
      </c>
      <c r="BG27">
        <f>IF($A27&gt;0,IF(ISNA(MATCH(BG$5,'Utilisation profile'!$F27:$CR27,0)),0,INDEX('Asset data'!$L27:$CX27,1,MATCH(BG$5,'Utilisation profile'!$F27:$CR27,0))),0)</f>
        <v>0</v>
      </c>
      <c r="BH27">
        <f>IF($A27&gt;0,IF(ISNA(MATCH(BH$5,'Utilisation profile'!$F27:$CR27,0)),0,INDEX('Asset data'!$L27:$CX27,1,MATCH(BH$5,'Utilisation profile'!$F27:$CR27,0))),0)</f>
        <v>0</v>
      </c>
      <c r="BI27">
        <f>IF($A27&gt;0,IF(ISNA(MATCH(BI$5,'Utilisation profile'!$F27:$CR27,0)),0,INDEX('Asset data'!$L27:$CX27,1,MATCH(BI$5,'Utilisation profile'!$F27:$CR27,0))),0)</f>
        <v>84.4</v>
      </c>
      <c r="BJ27">
        <f>IF($A27&gt;0,IF(ISNA(MATCH(BJ$5,'Utilisation profile'!$F27:$CR27,0)),0,INDEX('Asset data'!$L27:$CX27,1,MATCH(BJ$5,'Utilisation profile'!$F27:$CR27,0))),0)</f>
        <v>0</v>
      </c>
      <c r="BK27">
        <f>IF($A27&gt;0,IF(ISNA(MATCH(BK$5,'Utilisation profile'!$F27:$CR27,0)),0,INDEX('Asset data'!$L27:$CX27,1,MATCH(BK$5,'Utilisation profile'!$F27:$CR27,0))),0)</f>
        <v>0</v>
      </c>
      <c r="BL27">
        <f>IF($A27&gt;0,IF(ISNA(MATCH(BL$5,'Utilisation profile'!$F27:$CR27,0)),0,INDEX('Asset data'!$L27:$CX27,1,MATCH(BL$5,'Utilisation profile'!$F27:$CR27,0))),0)</f>
        <v>0</v>
      </c>
      <c r="BM27">
        <f>IF($A27&gt;0,IF(ISNA(MATCH(BM$5,'Utilisation profile'!$F27:$CR27,0)),0,INDEX('Asset data'!$L27:$CX27,1,MATCH(BM$5,'Utilisation profile'!$F27:$CR27,0))),0)</f>
        <v>0</v>
      </c>
      <c r="BN27">
        <f>IF($A27&gt;0,IF(ISNA(MATCH(BN$5,'Utilisation profile'!$F27:$CR27,0)),0,INDEX('Asset data'!$L27:$CX27,1,MATCH(BN$5,'Utilisation profile'!$F27:$CR27,0))),0)</f>
        <v>0</v>
      </c>
      <c r="BO27">
        <f>IF($A27&gt;0,IF(ISNA(MATCH(BO$5,'Utilisation profile'!$F27:$CR27,0)),0,INDEX('Asset data'!$L27:$CX27,1,MATCH(BO$5,'Utilisation profile'!$F27:$CR27,0))),0)</f>
        <v>29.9</v>
      </c>
      <c r="BP27">
        <f>IF($A27&gt;0,IF(ISNA(MATCH(BP$5,'Utilisation profile'!$F27:$CR27,0)),0,INDEX('Asset data'!$L27:$CX27,1,MATCH(BP$5,'Utilisation profile'!$F27:$CR27,0))),0)</f>
        <v>72.2</v>
      </c>
      <c r="BQ27">
        <f>IF($A27&gt;0,IF(ISNA(MATCH(BQ$5,'Utilisation profile'!$F27:$CR27,0)),0,INDEX('Asset data'!$L27:$CX27,1,MATCH(BQ$5,'Utilisation profile'!$F27:$CR27,0))),0)</f>
        <v>0</v>
      </c>
      <c r="BR27">
        <f>IF($A27&gt;0,IF(ISNA(MATCH(BR$5,'Utilisation profile'!$F27:$CR27,0)),0,INDEX('Asset data'!$L27:$CX27,1,MATCH(BR$5,'Utilisation profile'!$F27:$CR27,0))),0)</f>
        <v>0</v>
      </c>
      <c r="BS27">
        <f>IF($A27&gt;0,IF(ISNA(MATCH(BS$5,'Utilisation profile'!$F27:$CR27,0)),0,INDEX('Asset data'!$L27:$CX27,1,MATCH(BS$5,'Utilisation profile'!$F27:$CR27,0))),0)</f>
        <v>0</v>
      </c>
      <c r="BT27">
        <f>IF($A27&gt;0,IF(ISNA(MATCH(BT$5,'Utilisation profile'!$F27:$CR27,0)),0,INDEX('Asset data'!$L27:$CX27,1,MATCH(BT$5,'Utilisation profile'!$F27:$CR27,0))),0)</f>
        <v>0</v>
      </c>
      <c r="BU27">
        <f>IF($A27&gt;0,IF(ISNA(MATCH(BU$5,'Utilisation profile'!$F27:$CR27,0)),0,INDEX('Asset data'!$L27:$CX27,1,MATCH(BU$5,'Utilisation profile'!$F27:$CR27,0))),0)</f>
        <v>0</v>
      </c>
      <c r="BV27">
        <f>IF($A27&gt;0,IF(ISNA(MATCH(BV$5,'Utilisation profile'!$F27:$CR27,0)),0,INDEX('Asset data'!$L27:$CX27,1,MATCH(BV$5,'Utilisation profile'!$F27:$CR27,0))),0)</f>
        <v>0</v>
      </c>
      <c r="BW27">
        <f>IF($A27&gt;0,IF(ISNA(MATCH(BW$5,'Utilisation profile'!$F27:$CR27,0)),0,INDEX('Asset data'!$L27:$CX27,1,MATCH(BW$5,'Utilisation profile'!$F27:$CR27,0))),0)</f>
        <v>0</v>
      </c>
      <c r="BX27">
        <f>IF($A27&gt;0,IF(ISNA(MATCH(BX$5,'Utilisation profile'!$F27:$CR27,0)),0,INDEX('Asset data'!$L27:$CX27,1,MATCH(BX$5,'Utilisation profile'!$F27:$CR27,0))),0)</f>
        <v>0</v>
      </c>
      <c r="BY27">
        <f>IF($A27&gt;0,IF(ISNA(MATCH(BY$5,'Utilisation profile'!$F27:$CR27,0)),0,INDEX('Asset data'!$L27:$CX27,1,MATCH(BY$5,'Utilisation profile'!$F27:$CR27,0))),0)</f>
        <v>0</v>
      </c>
      <c r="BZ27">
        <f>IF($A27&gt;0,IF(ISNA(MATCH(BZ$5,'Utilisation profile'!$F27:$CR27,0)),0,INDEX('Asset data'!$L27:$CX27,1,MATCH(BZ$5,'Utilisation profile'!$F27:$CR27,0))),0)</f>
        <v>0</v>
      </c>
      <c r="CA27">
        <f>IF($A27&gt;0,IF(ISNA(MATCH(CA$5,'Utilisation profile'!$F27:$CR27,0)),0,INDEX('Asset data'!$L27:$CX27,1,MATCH(CA$5,'Utilisation profile'!$F27:$CR27,0))),0)</f>
        <v>0</v>
      </c>
      <c r="CB27">
        <f>IF($A27&gt;0,IF(ISNA(MATCH(CB$5,'Utilisation profile'!$F27:$CR27,0)),0,INDEX('Asset data'!$L27:$CX27,1,MATCH(CB$5,'Utilisation profile'!$F27:$CR27,0))),0)</f>
        <v>0</v>
      </c>
      <c r="CC27">
        <f>IF($A27&gt;0,IF(ISNA(MATCH(CC$5,'Utilisation profile'!$F27:$CR27,0)),0,INDEX('Asset data'!$L27:$CX27,1,MATCH(CC$5,'Utilisation profile'!$F27:$CR27,0))),0)</f>
        <v>0</v>
      </c>
      <c r="CD27">
        <f>IF($A27&gt;0,IF(ISNA(MATCH(CD$5,'Utilisation profile'!$F27:$CR27,0)),0,INDEX('Asset data'!$L27:$CX27,1,MATCH(CD$5,'Utilisation profile'!$F27:$CR27,0))),0)</f>
        <v>0</v>
      </c>
      <c r="CE27">
        <f>IF($A27&gt;0,IF(ISNA(MATCH(CE$5,'Utilisation profile'!$F27:$CR27,0)),0,INDEX('Asset data'!$L27:$CX27,1,MATCH(CE$5,'Utilisation profile'!$F27:$CR27,0))),0)</f>
        <v>0</v>
      </c>
      <c r="CF27">
        <f>IF($A27&gt;0,IF(ISNA(MATCH(CF$5,'Utilisation profile'!$F27:$CR27,0)),0,INDEX('Asset data'!$L27:$CX27,1,MATCH(CF$5,'Utilisation profile'!$F27:$CR27,0))),0)</f>
        <v>0</v>
      </c>
      <c r="CG27">
        <f>IF($A27&gt;0,IF(ISNA(MATCH(CG$5,'Utilisation profile'!$F27:$CR27,0)),0,INDEX('Asset data'!$L27:$CX27,1,MATCH(CG$5,'Utilisation profile'!$F27:$CR27,0))),0)</f>
        <v>0</v>
      </c>
      <c r="CH27">
        <f>IF($A27&gt;0,IF(ISNA(MATCH(CH$5,'Utilisation profile'!$F27:$CR27,0)),0,INDEX('Asset data'!$L27:$CX27,1,MATCH(CH$5,'Utilisation profile'!$F27:$CR27,0))),0)</f>
        <v>0</v>
      </c>
      <c r="CI27">
        <f>IF($A27&gt;0,IF(ISNA(MATCH(CI$5,'Utilisation profile'!$F27:$CR27,0)),0,INDEX('Asset data'!$L27:$CX27,1,MATCH(CI$5,'Utilisation profile'!$F27:$CR27,0))),0)</f>
        <v>0</v>
      </c>
      <c r="CJ27">
        <f>IF($A27&gt;0,IF(ISNA(MATCH(CJ$5,'Utilisation profile'!$F27:$CR27,0)),0,INDEX('Asset data'!$L27:$CX27,1,MATCH(CJ$5,'Utilisation profile'!$F27:$CR27,0))),0)</f>
        <v>0</v>
      </c>
      <c r="CK27">
        <f>IF($A27&gt;0,IF(ISNA(MATCH(CK$5,'Utilisation profile'!$F27:$CR27,0)),0,INDEX('Asset data'!$L27:$CX27,1,MATCH(CK$5,'Utilisation profile'!$F27:$CR27,0))),0)</f>
        <v>0</v>
      </c>
      <c r="CL27">
        <f>IF($A27&gt;0,IF(ISNA(MATCH(CL$5,'Utilisation profile'!$F27:$CR27,0)),0,INDEX('Asset data'!$L27:$CX27,1,MATCH(CL$5,'Utilisation profile'!$F27:$CR27,0))),0)</f>
        <v>0</v>
      </c>
      <c r="CM27">
        <f>IF($A27&gt;0,IF(ISNA(MATCH(CM$5,'Utilisation profile'!$F27:$CR27,0)),0,INDEX('Asset data'!$L27:$CX27,1,MATCH(CM$5,'Utilisation profile'!$F27:$CR27,0))),0)</f>
        <v>0</v>
      </c>
      <c r="CN27">
        <f>IF($A27&gt;0,IF(ISNA(MATCH(CN$5,'Utilisation profile'!$F27:$CR27,0)),0,INDEX('Asset data'!$L27:$CX27,1,MATCH(CN$5,'Utilisation profile'!$F27:$CR27,0))),0)</f>
        <v>0</v>
      </c>
      <c r="CO27">
        <f>IF($A27&gt;0,IF(ISNA(MATCH(CO$5,'Utilisation profile'!$F27:$CR27,0)),0,INDEX('Asset data'!$L27:$CX27,1,MATCH(CO$5,'Utilisation profile'!$F27:$CR27,0))),0)</f>
        <v>0</v>
      </c>
      <c r="CP27">
        <f>IF($A27&gt;0,IF(ISNA(MATCH(CP$5,'Utilisation profile'!$F27:$CR27,0)),0,INDEX('Asset data'!$L27:$CX27,1,MATCH(CP$5,'Utilisation profile'!$F27:$CR27,0))),0)</f>
        <v>0</v>
      </c>
      <c r="CQ27">
        <f>IF($A27&gt;0,IF(ISNA(MATCH(CQ$5,'Utilisation profile'!$F27:$CR27,0)),0,INDEX('Asset data'!$L27:$CX27,1,MATCH(CQ$5,'Utilisation profile'!$F27:$CR27,0))),0)</f>
        <v>0</v>
      </c>
      <c r="CR27">
        <f>IF($A27&gt;0,IF(ISNA(MATCH(CR$5,'Utilisation profile'!$F27:$CR27,0)),0,INDEX('Asset data'!$L27:$CX27,1,MATCH(CR$5,'Utilisation profile'!$F27:$CR27,0))),0)</f>
        <v>0</v>
      </c>
      <c r="CS27">
        <f>IF($A27&gt;0,IF(ISNA(MATCH(CS$5,'Utilisation profile'!$F27:$CR27,0)),0,INDEX('Asset data'!$L27:$CX27,1,MATCH(CS$5,'Utilisation profile'!$F27:$CR27,0))),0)</f>
        <v>0</v>
      </c>
      <c r="CT27">
        <f>IF($A27&gt;0,IF(ISNA(MATCH(CT$5,'Utilisation profile'!$F27:$CR27,0)),0,INDEX('Asset data'!$L27:$CX27,1,MATCH(CT$5,'Utilisation profile'!$F27:$CR27,0))),0)</f>
        <v>0</v>
      </c>
      <c r="CU27">
        <f>IF($A27&gt;0,IF(ISNA(MATCH(CU$5,'Utilisation profile'!$F27:$CR27,0)),0,INDEX('Asset data'!$L27:$CX27,1,MATCH(CU$5,'Utilisation profile'!$F27:$CR27,0))),0)</f>
        <v>0</v>
      </c>
      <c r="CV27">
        <f>IF($A27&gt;0,IF(ISNA(MATCH(CV$5,'Utilisation profile'!$F27:$CR27,0)),0,INDEX('Asset data'!$L27:$CX27,1,MATCH(CV$5,'Utilisation profile'!$F27:$CR27,0))),0)</f>
        <v>0</v>
      </c>
      <c r="CW27">
        <f>IF($A27&gt;0,IF(ISNA(MATCH(CW$5,'Utilisation profile'!$F27:$CR27,0)),0,INDEX('Asset data'!$L27:$CX27,1,MATCH(CW$5,'Utilisation profile'!$F27:$CR27,0))),0)</f>
        <v>0</v>
      </c>
      <c r="CX27">
        <f>IF($A27&gt;0,IF(ISNA(MATCH(CX$5,'Utilisation profile'!$F27:$CR27,0)),0,INDEX('Asset data'!$L27:$CX27,1,MATCH(CX$5,'Utilisation profile'!$F27:$CR27,0))),0)</f>
        <v>0</v>
      </c>
      <c r="CY27">
        <f>IF($A27&gt;0,IF(ISNA(MATCH(CY$5,'Utilisation profile'!$F27:$CR27,0)),0,INDEX('Asset data'!$L27:$CX27,1,MATCH(CY$5,'Utilisation profile'!$F27:$CR27,0))),0)</f>
        <v>0</v>
      </c>
      <c r="CZ27">
        <f>IF($A27&gt;0,IF(ISNA(MATCH(CZ$5,'Utilisation profile'!$F27:$CR27,0)),0,INDEX('Asset data'!$L27:$CX27,1,MATCH(CZ$5,'Utilisation profile'!$F27:$CR27,0))),0)</f>
        <v>0</v>
      </c>
      <c r="DA27">
        <f>IF($A27&gt;0,IF(ISNA(MATCH(DA$5,'Utilisation profile'!$F27:$CR27,0)),0,INDEX('Asset data'!$L27:$CX27,1,MATCH(DA$5,'Utilisation profile'!$F27:$CR27,0))),0)</f>
        <v>0</v>
      </c>
      <c r="DB27">
        <f>IF($A27&gt;0,IF(ISNA(MATCH(DB$5,'Utilisation profile'!$F27:$CR27,0)),0,INDEX('Asset data'!$L27:$CX27,1,MATCH(DB$5,'Utilisation profile'!$F27:$CR27,0))),0)</f>
        <v>0</v>
      </c>
      <c r="DC27">
        <f>IF($A27&gt;0,IF(ISNA(MATCH(DC$5,'Utilisation profile'!$F27:$CR27,0)),0,INDEX('Asset data'!$L27:$CX27,1,MATCH(DC$5,'Utilisation profile'!$F27:$CR27,0))),0)</f>
        <v>0</v>
      </c>
      <c r="DD27">
        <f>IF($A27&gt;0,IF(ISNA(MATCH(DD$5,'Utilisation profile'!$F27:$CR27,0)),0,INDEX('Asset data'!$L27:$CX27,1,MATCH(DD$5,'Utilisation profile'!$F27:$CR27,0))),0)</f>
        <v>0</v>
      </c>
      <c r="DE27">
        <f>IF($A27&gt;0,IF(ISNA(MATCH(DE$5,'Utilisation profile'!$F27:$CR27,0)),0,INDEX('Asset data'!$L27:$CX27,1,MATCH(DE$5,'Utilisation profile'!$F27:$CR27,0))),0)</f>
        <v>0</v>
      </c>
      <c r="DF27">
        <f>IF($A27&gt;0,IF(ISNA(MATCH(DF$5,'Utilisation profile'!$F27:$CR27,0)),0,INDEX('Asset data'!$L27:$CX27,1,MATCH(DF$5,'Utilisation profile'!$F27:$CR27,0))),0)</f>
        <v>0</v>
      </c>
      <c r="DG27">
        <f>IF($A27&gt;0,IF(ISNA(MATCH(DG$5,'Utilisation profile'!$F27:$CR27,0)),0,INDEX('Asset data'!$L27:$CX27,1,MATCH(DG$5,'Utilisation profile'!$F27:$CR27,0))),0)</f>
        <v>0</v>
      </c>
      <c r="DH27">
        <f>IF($A27&gt;0,IF(ISNA(MATCH(DH$5,'Utilisation profile'!$F27:$CR27,0)),0,INDEX('Asset data'!$L27:$CX27,1,MATCH(DH$5,'Utilisation profile'!$F27:$CR27,0))),0)</f>
        <v>0</v>
      </c>
      <c r="DI27">
        <f>IF($A27&gt;0,IF(ISNA(MATCH(DI$5,'Utilisation profile'!$F27:$CR27,0)),0,INDEX('Asset data'!$L27:$CX27,1,MATCH(DI$5,'Utilisation profile'!$F27:$CR27,0))),0)</f>
        <v>0</v>
      </c>
      <c r="DJ27">
        <f>IF($A27&gt;0,IF(ISNA(MATCH(DJ$5,'Utilisation profile'!$F27:$CR27,0)),0,INDEX('Asset data'!$L27:$CX27,1,MATCH(DJ$5,'Utilisation profile'!$F27:$CR27,0))),0)</f>
        <v>0</v>
      </c>
      <c r="DK27">
        <f>IF($A27&gt;0,IF(ISNA(MATCH(DK$5,'Utilisation profile'!$F27:$CR27,0)),0,INDEX('Asset data'!$L27:$CX27,1,MATCH(DK$5,'Utilisation profile'!$F27:$CR27,0))),0)</f>
        <v>0</v>
      </c>
      <c r="DL27">
        <f>IF($A27&gt;0,IF(ISNA(MATCH(DL$5,'Utilisation profile'!$F27:$CR27,0)),0,INDEX('Asset data'!$L27:$CX27,1,MATCH(DL$5,'Utilisation profile'!$F27:$CR27,0))),0)</f>
        <v>0</v>
      </c>
      <c r="DM27">
        <f>IF($A27&gt;0,IF(ISNA(MATCH(DM$5,'Utilisation profile'!$F27:$CR27,0)),0,INDEX('Asset data'!$L27:$CX27,1,MATCH(DM$5,'Utilisation profile'!$F27:$CR27,0))),0)</f>
        <v>0</v>
      </c>
      <c r="DN27">
        <f>IF($A27&gt;0,IF(ISNA(MATCH(DN$5,'Utilisation profile'!$F27:$CR27,0)),0,INDEX('Asset data'!$L27:$CX27,1,MATCH(DN$5,'Utilisation profile'!$F27:$CR27,0))),0)</f>
        <v>0</v>
      </c>
      <c r="DO27">
        <f>IF($A27&gt;0,IF(ISNA(MATCH(DO$5,'Utilisation profile'!$F27:$CR27,0)),0,INDEX('Asset data'!$L27:$CX27,1,MATCH(DO$5,'Utilisation profile'!$F27:$CR27,0))),0)</f>
        <v>0</v>
      </c>
      <c r="DP27">
        <f>IF($A27&gt;0,IF(ISNA(MATCH(DP$5,'Utilisation profile'!$F27:$CR27,0)),0,INDEX('Asset data'!$L27:$CX27,1,MATCH(DP$5,'Utilisation profile'!$F27:$CR27,0))),0)</f>
        <v>0</v>
      </c>
      <c r="DQ27">
        <f>IF($A27&gt;0,IF(ISNA(MATCH(DQ$5,'Utilisation profile'!$F27:$CR27,0)),0,INDEX('Asset data'!$L27:$CX27,1,MATCH(DQ$5,'Utilisation profile'!$F27:$CR27,0))),0)</f>
        <v>0</v>
      </c>
      <c r="DR27">
        <f>IF($A27&gt;0,IF(ISNA(MATCH(DR$5,'Utilisation profile'!$F27:$CR27,0)),0,INDEX('Asset data'!$L27:$CX27,1,MATCH(DR$5,'Utilisation profile'!$F27:$CR27,0))),0)</f>
        <v>0</v>
      </c>
      <c r="DS27">
        <f>IF($A27&gt;0,IF(ISNA(MATCH(DS$5,'Utilisation profile'!$F27:$CR27,0)),0,INDEX('Asset data'!$L27:$CX27,1,MATCH(DS$5,'Utilisation profile'!$F27:$CR27,0))),0)</f>
        <v>0</v>
      </c>
      <c r="DT27">
        <f>IF($A27&gt;0,IF(ISNA(MATCH(DT$5,'Utilisation profile'!$F27:$CR27,0)),0,INDEX('Asset data'!$L27:$CX27,1,MATCH(DT$5,'Utilisation profile'!$F27:$CR27,0))),0)</f>
        <v>0</v>
      </c>
      <c r="DU27">
        <f>IF($A27&gt;0,IF(ISNA(MATCH(DU$5,'Utilisation profile'!$F27:$CR27,0)),0,INDEX('Asset data'!$L27:$CX27,1,MATCH(DU$5,'Utilisation profile'!$F27:$CR27,0))),0)</f>
        <v>0</v>
      </c>
      <c r="DV27">
        <f>IF($A27&gt;0,IF(ISNA(MATCH(DV$5,'Utilisation profile'!$F27:$CR27,0)),0,INDEX('Asset data'!$L27:$CX27,1,MATCH(DV$5,'Utilisation profile'!$F27:$CR27,0))),0)</f>
        <v>0</v>
      </c>
      <c r="DW27">
        <f>IF($A27&gt;0,IF(ISNA(MATCH(DW$5,'Utilisation profile'!$F27:$CR27,0)),0,INDEX('Asset data'!$L27:$CX27,1,MATCH(DW$5,'Utilisation profile'!$F27:$CR27,0))),0)</f>
        <v>0</v>
      </c>
      <c r="DX27">
        <f>IF($A27&gt;0,IF(ISNA(MATCH(DX$5,'Utilisation profile'!$F27:$CR27,0)),0,INDEX('Asset data'!$L27:$CX27,1,MATCH(DX$5,'Utilisation profile'!$F27:$CR27,0))),0)</f>
        <v>0</v>
      </c>
      <c r="DY27">
        <f>IF($A27&gt;0,IF(ISNA(MATCH(DY$5,'Utilisation profile'!$F27:$CR27,0)),0,INDEX('Asset data'!$L27:$CX27,1,MATCH(DY$5,'Utilisation profile'!$F27:$CR27,0))),0)</f>
        <v>0</v>
      </c>
      <c r="DZ27">
        <f>IF($A27&gt;0,IF(ISNA(MATCH(DZ$5,'Utilisation profile'!$F27:$CR27,0)),0,INDEX('Asset data'!$L27:$CX27,1,MATCH(DZ$5,'Utilisation profile'!$F27:$CR27,0))),0)</f>
        <v>0</v>
      </c>
      <c r="EA27">
        <f>IF($A27&gt;0,IF(ISNA(MATCH(EA$5,'Utilisation profile'!$F27:$CR27,0)),0,INDEX('Asset data'!$L27:$CX27,1,MATCH(EA$5,'Utilisation profile'!$F27:$CR27,0))),0)</f>
        <v>0</v>
      </c>
      <c r="EB27">
        <f>IF($A27&gt;0,IF(ISNA(MATCH(EB$5,'Utilisation profile'!$F27:$CR27,0)),0,INDEX('Asset data'!$L27:$CX27,1,MATCH(EB$5,'Utilisation profile'!$F27:$CR27,0))),0)</f>
        <v>0</v>
      </c>
      <c r="EC27">
        <f>IF($A27&gt;0,IF(ISNA(MATCH(EC$5,'Utilisation profile'!$F27:$CR27,0)),0,INDEX('Asset data'!$L27:$CX27,1,MATCH(EC$5,'Utilisation profile'!$F27:$CR27,0))),0)</f>
        <v>0</v>
      </c>
      <c r="ED27">
        <f>IF($A27&gt;0,IF(ISNA(MATCH(ED$5,'Utilisation profile'!$F27:$CR27,0)),0,INDEX('Asset data'!$L27:$CX27,1,MATCH(ED$5,'Utilisation profile'!$F27:$CR27,0))),0)</f>
        <v>0</v>
      </c>
      <c r="EE27">
        <f>IF($A27&gt;0,IF(ISNA(MATCH(EE$5,'Utilisation profile'!$F27:$CR27,0)),0,INDEX('Asset data'!$L27:$CX27,1,MATCH(EE$5,'Utilisation profile'!$F27:$CR27,0))),0)</f>
        <v>0</v>
      </c>
      <c r="EF27">
        <f>IF($A27&gt;0,IF(ISNA(MATCH(EF$5,'Utilisation profile'!$F27:$CR27,0)),0,INDEX('Asset data'!$L27:$CX27,1,MATCH(EF$5,'Utilisation profile'!$F27:$CR27,0))),0)</f>
        <v>0</v>
      </c>
      <c r="EG27">
        <f>IF($A27&gt;0,IF(ISNA(MATCH(EG$5,'Utilisation profile'!$F27:$CR27,0)),0,INDEX('Asset data'!$L27:$CX27,1,MATCH(EG$5,'Utilisation profile'!$F27:$CR27,0))),0)</f>
        <v>0</v>
      </c>
      <c r="EH27">
        <f>IF($A27&gt;0,IF(ISNA(MATCH(EH$5,'Utilisation profile'!$F27:$CR27,0)),0,INDEX('Asset data'!$L27:$CX27,1,MATCH(EH$5,'Utilisation profile'!$F27:$CR27,0))),0)</f>
        <v>0</v>
      </c>
      <c r="EI27">
        <f>IF($A27&gt;0,IF(ISNA(MATCH(EI$5,'Utilisation profile'!$F27:$CR27,0)),0,INDEX('Asset data'!$L27:$CX27,1,MATCH(EI$5,'Utilisation profile'!$F27:$CR27,0))),0)</f>
        <v>0</v>
      </c>
      <c r="EJ27">
        <f>IF($A27&gt;0,IF(ISNA(MATCH(EJ$5,'Utilisation profile'!$F27:$CR27,0)),0,INDEX('Asset data'!$L27:$CX27,1,MATCH(EJ$5,'Utilisation profile'!$F27:$CR27,0))),0)</f>
        <v>0</v>
      </c>
      <c r="EK27">
        <f>IF($A27&gt;0,IF(ISNA(MATCH(EK$5,'Utilisation profile'!$F27:$CR27,0)),0,INDEX('Asset data'!$L27:$CX27,1,MATCH(EK$5,'Utilisation profile'!$F27:$CR27,0))),0)</f>
        <v>0</v>
      </c>
      <c r="EL27">
        <f>IF($A27&gt;0,IF(ISNA(MATCH(EL$5,'Utilisation profile'!$F27:$CR27,0)),0,INDEX('Asset data'!$L27:$CX27,1,MATCH(EL$5,'Utilisation profile'!$F27:$CR27,0))),0)</f>
        <v>0</v>
      </c>
      <c r="EM27">
        <f>IF($A27&gt;0,IF(ISNA(MATCH(EM$5,'Utilisation profile'!$F27:$CR27,0)),0,INDEX('Asset data'!$L27:$CX27,1,MATCH(EM$5,'Utilisation profile'!$F27:$CR27,0))),0)</f>
        <v>0</v>
      </c>
      <c r="EN27">
        <f>IF($A27&gt;0,IF(ISNA(MATCH(EN$5,'Utilisation profile'!$F27:$CR27,0)),0,INDEX('Asset data'!$L27:$CX27,1,MATCH(EN$5,'Utilisation profile'!$F27:$CR27,0))),0)</f>
        <v>0</v>
      </c>
      <c r="EO27">
        <f>IF($A27&gt;0,IF(ISNA(MATCH(EO$5,'Utilisation profile'!$F27:$CR27,0)),0,INDEX('Asset data'!$L27:$CX27,1,MATCH(EO$5,'Utilisation profile'!$F27:$CR27,0))),0)</f>
        <v>0</v>
      </c>
      <c r="EP27">
        <f>IF($A27&gt;0,IF(ISNA(MATCH(EP$5,'Utilisation profile'!$F27:$CR27,0)),0,INDEX('Asset data'!$L27:$CX27,1,MATCH(EP$5,'Utilisation profile'!$F27:$CR27,0))),0)</f>
        <v>0</v>
      </c>
      <c r="EQ27">
        <f>IF($A27&gt;0,IF(ISNA(MATCH(EQ$5,'Utilisation profile'!$F27:$CR27,0)),0,INDEX('Asset data'!$L27:$CX27,1,MATCH(EQ$5,'Utilisation profile'!$F27:$CR27,0))),0)</f>
        <v>0</v>
      </c>
      <c r="ER27">
        <f>IF($A27&gt;0,IF(ISNA(MATCH(ER$5,'Utilisation profile'!$F27:$CR27,0)),0,INDEX('Asset data'!$L27:$CX27,1,MATCH(ER$5,'Utilisation profile'!$F27:$CR27,0))),0)</f>
        <v>0</v>
      </c>
      <c r="ES27">
        <f>IF($A27&gt;0,IF(ISNA(MATCH(ES$5,'Utilisation profile'!$F27:$CR27,0)),0,INDEX('Asset data'!$L27:$CX27,1,MATCH(ES$5,'Utilisation profile'!$F27:$CR27,0))),0)</f>
        <v>0</v>
      </c>
      <c r="ET27">
        <f>IF($A27&gt;0,IF(ISNA(MATCH(ET$5,'Utilisation profile'!$F27:$CR27,0)),0,INDEX('Asset data'!$L27:$CX27,1,MATCH(ET$5,'Utilisation profile'!$F27:$CR27,0))),0)</f>
        <v>0</v>
      </c>
      <c r="EU27">
        <f>IF($A27&gt;0,IF(ISNA(MATCH(EU$5,'Utilisation profile'!$F27:$CR27,0)),0,INDEX('Asset data'!$L27:$CX27,1,MATCH(EU$5,'Utilisation profile'!$F27:$CR27,0))),0)</f>
        <v>0</v>
      </c>
      <c r="EV27">
        <f>IF($A27&gt;0,IF(ISNA(MATCH(EV$5,'Utilisation profile'!$F27:$CR27,0)),0,INDEX('Asset data'!$L27:$CX27,1,MATCH(EV$5,'Utilisation profile'!$F27:$CR27,0))),0)</f>
        <v>0</v>
      </c>
      <c r="EW27">
        <f>IF($A27&gt;0,IF(ISNA(MATCH(EW$5,'Utilisation profile'!$F27:$CR27,0)),0,INDEX('Asset data'!$L27:$CX27,1,MATCH(EW$5,'Utilisation profile'!$F27:$CR27,0))),0)</f>
        <v>0</v>
      </c>
      <c r="EX27">
        <f>IF($A27&gt;0,IF(ISNA(MATCH(EX$5,'Utilisation profile'!$F27:$CR27,0)),0,INDEX('Asset data'!$L27:$CX27,1,MATCH(EX$5,'Utilisation profile'!$F27:$CR27,0))),0)</f>
        <v>0</v>
      </c>
      <c r="EY27">
        <f>IF($A27&gt;0,IF(ISNA(MATCH(EY$5,'Utilisation profile'!$F27:$CR27,0)),0,INDEX('Asset data'!$L27:$CX27,1,MATCH(EY$5,'Utilisation profile'!$F27:$CR27,0))),0)</f>
        <v>0</v>
      </c>
      <c r="EZ27">
        <f>IF($A27&gt;0,IF(ISNA(MATCH(EZ$5,'Utilisation profile'!$F27:$CR27,0)),0,INDEX('Asset data'!$L27:$CX27,1,MATCH(EZ$5,'Utilisation profile'!$F27:$CR27,0))),0)</f>
        <v>0</v>
      </c>
      <c r="FA27">
        <f>IF($A27&gt;0,IF(ISNA(MATCH(FA$5,'Utilisation profile'!$F27:$CR27,0)),0,INDEX('Asset data'!$L27:$CX27,1,MATCH(FA$5,'Utilisation profile'!$F27:$CR27,0))),0)</f>
        <v>0</v>
      </c>
    </row>
    <row r="28" spans="1:157">
      <c r="A28" s="10">
        <f>'Asset data'!A28</f>
        <v>3</v>
      </c>
      <c r="B28" s="10">
        <f>'Asset data'!B28</f>
        <v>0</v>
      </c>
      <c r="C28" s="10">
        <f>'Asset data'!C28</f>
        <v>0</v>
      </c>
      <c r="D28" s="10" t="str">
        <f>'Asset data'!E28</f>
        <v>Zone Substations - Rural</v>
      </c>
      <c r="E28" s="16">
        <f>'Asset data'!I28</f>
        <v>82</v>
      </c>
      <c r="F28">
        <f>IF($A28&gt;0,'Utilisation profile'!CU28,0)</f>
        <v>-11</v>
      </c>
      <c r="G28">
        <f>IF($A28&gt;0,IF(ISNA(MATCH(G$5,'Utilisation profile'!$F28:$CR28,0)),0,INDEX('Asset data'!$L28:$CX28,1,MATCH(G$5,'Utilisation profile'!$F28:$CR28,0))),0)</f>
        <v>0</v>
      </c>
      <c r="H28">
        <f>IF($A28&gt;0,IF(ISNA(MATCH(H$5,'Utilisation profile'!$F28:$CR28,0)),0,INDEX('Asset data'!$L28:$CX28,1,MATCH(H$5,'Utilisation profile'!$F28:$CR28,0))),0)</f>
        <v>0</v>
      </c>
      <c r="I28">
        <f>IF($A28&gt;0,IF(ISNA(MATCH(I$5,'Utilisation profile'!$F28:$CR28,0)),0,INDEX('Asset data'!$L28:$CX28,1,MATCH(I$5,'Utilisation profile'!$F28:$CR28,0))),0)</f>
        <v>0</v>
      </c>
      <c r="J28">
        <f>IF($A28&gt;0,IF(ISNA(MATCH(J$5,'Utilisation profile'!$F28:$CR28,0)),0,INDEX('Asset data'!$L28:$CX28,1,MATCH(J$5,'Utilisation profile'!$F28:$CR28,0))),0)</f>
        <v>0</v>
      </c>
      <c r="K28">
        <f>IF($A28&gt;0,IF(ISNA(MATCH(K$5,'Utilisation profile'!$F28:$CR28,0)),0,INDEX('Asset data'!$L28:$CX28,1,MATCH(K$5,'Utilisation profile'!$F28:$CR28,0))),0)</f>
        <v>0</v>
      </c>
      <c r="L28">
        <f>IF($A28&gt;0,IF(ISNA(MATCH(L$5,'Utilisation profile'!$F28:$CR28,0)),0,INDEX('Asset data'!$L28:$CX28,1,MATCH(L$5,'Utilisation profile'!$F28:$CR28,0))),0)</f>
        <v>0</v>
      </c>
      <c r="M28">
        <f>IF($A28&gt;0,IF(ISNA(MATCH(M$5,'Utilisation profile'!$F28:$CR28,0)),0,INDEX('Asset data'!$L28:$CX28,1,MATCH(M$5,'Utilisation profile'!$F28:$CR28,0))),0)</f>
        <v>10.4</v>
      </c>
      <c r="N28">
        <f>IF($A28&gt;0,IF(ISNA(MATCH(N$5,'Utilisation profile'!$F28:$CR28,0)),0,INDEX('Asset data'!$L28:$CX28,1,MATCH(N$5,'Utilisation profile'!$F28:$CR28,0))),0)</f>
        <v>0</v>
      </c>
      <c r="O28">
        <f>IF($A28&gt;0,IF(ISNA(MATCH(O$5,'Utilisation profile'!$F28:$CR28,0)),0,INDEX('Asset data'!$L28:$CX28,1,MATCH(O$5,'Utilisation profile'!$F28:$CR28,0))),0)</f>
        <v>2.4</v>
      </c>
      <c r="P28">
        <f>IF($A28&gt;0,IF(ISNA(MATCH(P$5,'Utilisation profile'!$F28:$CR28,0)),0,INDEX('Asset data'!$L28:$CX28,1,MATCH(P$5,'Utilisation profile'!$F28:$CR28,0))),0)</f>
        <v>3.9</v>
      </c>
      <c r="Q28">
        <f>IF($A28&gt;0,IF(ISNA(MATCH(Q$5,'Utilisation profile'!$F28:$CR28,0)),0,INDEX('Asset data'!$L28:$CX28,1,MATCH(Q$5,'Utilisation profile'!$F28:$CR28,0))),0)</f>
        <v>0.62</v>
      </c>
      <c r="R28">
        <f>IF($A28&gt;0,IF(ISNA(MATCH(R$5,'Utilisation profile'!$F28:$CR28,0)),0,INDEX('Asset data'!$L28:$CX28,1,MATCH(R$5,'Utilisation profile'!$F28:$CR28,0))),0)</f>
        <v>0</v>
      </c>
      <c r="S28">
        <f>IF($A28&gt;0,IF(ISNA(MATCH(S$5,'Utilisation profile'!$F28:$CR28,0)),0,INDEX('Asset data'!$L28:$CX28,1,MATCH(S$5,'Utilisation profile'!$F28:$CR28,0))),0)</f>
        <v>28.6</v>
      </c>
      <c r="T28">
        <f>IF($A28&gt;0,IF(ISNA(MATCH(T$5,'Utilisation profile'!$F28:$CR28,0)),0,INDEX('Asset data'!$L28:$CX28,1,MATCH(T$5,'Utilisation profile'!$F28:$CR28,0))),0)</f>
        <v>13.25</v>
      </c>
      <c r="U28">
        <f>IF($A28&gt;0,IF(ISNA(MATCH(U$5,'Utilisation profile'!$F28:$CR28,0)),0,INDEX('Asset data'!$L28:$CX28,1,MATCH(U$5,'Utilisation profile'!$F28:$CR28,0))),0)</f>
        <v>22.36</v>
      </c>
      <c r="V28">
        <f>IF($A28&gt;0,IF(ISNA(MATCH(V$5,'Utilisation profile'!$F28:$CR28,0)),0,INDEX('Asset data'!$L28:$CX28,1,MATCH(V$5,'Utilisation profile'!$F28:$CR28,0))),0)</f>
        <v>0</v>
      </c>
      <c r="W28">
        <f>IF($A28&gt;0,IF(ISNA(MATCH(W$5,'Utilisation profile'!$F28:$CR28,0)),0,INDEX('Asset data'!$L28:$CX28,1,MATCH(W$5,'Utilisation profile'!$F28:$CR28,0))),0)</f>
        <v>13.4</v>
      </c>
      <c r="X28">
        <f>IF($A28&gt;0,IF(ISNA(MATCH(X$5,'Utilisation profile'!$F28:$CR28,0)),0,INDEX('Asset data'!$L28:$CX28,1,MATCH(X$5,'Utilisation profile'!$F28:$CR28,0))),0)</f>
        <v>11.5</v>
      </c>
      <c r="Y28">
        <f>IF($A28&gt;0,IF(ISNA(MATCH(Y$5,'Utilisation profile'!$F28:$CR28,0)),0,INDEX('Asset data'!$L28:$CX28,1,MATCH(Y$5,'Utilisation profile'!$F28:$CR28,0))),0)</f>
        <v>8.1999999999999993</v>
      </c>
      <c r="Z28">
        <f>IF($A28&gt;0,IF(ISNA(MATCH(Z$5,'Utilisation profile'!$F28:$CR28,0)),0,INDEX('Asset data'!$L28:$CX28,1,MATCH(Z$5,'Utilisation profile'!$F28:$CR28,0))),0)</f>
        <v>1.95</v>
      </c>
      <c r="AA28">
        <f>IF($A28&gt;0,IF(ISNA(MATCH(AA$5,'Utilisation profile'!$F28:$CR28,0)),0,INDEX('Asset data'!$L28:$CX28,1,MATCH(AA$5,'Utilisation profile'!$F28:$CR28,0))),0)</f>
        <v>0</v>
      </c>
      <c r="AB28">
        <f>IF($A28&gt;0,IF(ISNA(MATCH(AB$5,'Utilisation profile'!$F28:$CR28,0)),0,INDEX('Asset data'!$L28:$CX28,1,MATCH(AB$5,'Utilisation profile'!$F28:$CR28,0))),0)</f>
        <v>6.25</v>
      </c>
      <c r="AC28">
        <f>IF($A28&gt;0,IF(ISNA(MATCH(AC$5,'Utilisation profile'!$F28:$CR28,0)),0,INDEX('Asset data'!$L28:$CX28,1,MATCH(AC$5,'Utilisation profile'!$F28:$CR28,0))),0)</f>
        <v>14.05</v>
      </c>
      <c r="AD28">
        <f>IF($A28&gt;0,IF(ISNA(MATCH(AD$5,'Utilisation profile'!$F28:$CR28,0)),0,INDEX('Asset data'!$L28:$CX28,1,MATCH(AD$5,'Utilisation profile'!$F28:$CR28,0))),0)</f>
        <v>34.660000000000004</v>
      </c>
      <c r="AE28">
        <f>IF($A28&gt;0,IF(ISNA(MATCH(AE$5,'Utilisation profile'!$F28:$CR28,0)),0,INDEX('Asset data'!$L28:$CX28,1,MATCH(AE$5,'Utilisation profile'!$F28:$CR28,0))),0)</f>
        <v>1.3</v>
      </c>
      <c r="AF28">
        <f>IF($A28&gt;0,IF(ISNA(MATCH(AF$5,'Utilisation profile'!$F28:$CR28,0)),0,INDEX('Asset data'!$L28:$CX28,1,MATCH(AF$5,'Utilisation profile'!$F28:$CR28,0))),0)</f>
        <v>19.3</v>
      </c>
      <c r="AG28">
        <f>IF($A28&gt;0,IF(ISNA(MATCH(AG$5,'Utilisation profile'!$F28:$CR28,0)),0,INDEX('Asset data'!$L28:$CX28,1,MATCH(AG$5,'Utilisation profile'!$F28:$CR28,0))),0)</f>
        <v>24.15</v>
      </c>
      <c r="AH28">
        <f>IF($A28&gt;0,IF(ISNA(MATCH(AH$5,'Utilisation profile'!$F28:$CR28,0)),0,INDEX('Asset data'!$L28:$CX28,1,MATCH(AH$5,'Utilisation profile'!$F28:$CR28,0))),0)</f>
        <v>17.98</v>
      </c>
      <c r="AI28">
        <f>IF($A28&gt;0,IF(ISNA(MATCH(AI$5,'Utilisation profile'!$F28:$CR28,0)),0,INDEX('Asset data'!$L28:$CX28,1,MATCH(AI$5,'Utilisation profile'!$F28:$CR28,0))),0)</f>
        <v>61.3</v>
      </c>
      <c r="AJ28">
        <f>IF($A28&gt;0,IF(ISNA(MATCH(AJ$5,'Utilisation profile'!$F28:$CR28,0)),0,INDEX('Asset data'!$L28:$CX28,1,MATCH(AJ$5,'Utilisation profile'!$F28:$CR28,0))),0)</f>
        <v>76.009999999999991</v>
      </c>
      <c r="AK28">
        <f>IF($A28&gt;0,IF(ISNA(MATCH(AK$5,'Utilisation profile'!$F28:$CR28,0)),0,INDEX('Asset data'!$L28:$CX28,1,MATCH(AK$5,'Utilisation profile'!$F28:$CR28,0))),0)</f>
        <v>61.4</v>
      </c>
      <c r="AL28">
        <f>IF($A28&gt;0,IF(ISNA(MATCH(AL$5,'Utilisation profile'!$F28:$CR28,0)),0,INDEX('Asset data'!$L28:$CX28,1,MATCH(AL$5,'Utilisation profile'!$F28:$CR28,0))),0)</f>
        <v>19.7</v>
      </c>
      <c r="AM28">
        <f>IF($A28&gt;0,IF(ISNA(MATCH(AM$5,'Utilisation profile'!$F28:$CR28,0)),0,INDEX('Asset data'!$L28:$CX28,1,MATCH(AM$5,'Utilisation profile'!$F28:$CR28,0))),0)</f>
        <v>0</v>
      </c>
      <c r="AN28">
        <f>IF($A28&gt;0,IF(ISNA(MATCH(AN$5,'Utilisation profile'!$F28:$CR28,0)),0,INDEX('Asset data'!$L28:$CX28,1,MATCH(AN$5,'Utilisation profile'!$F28:$CR28,0))),0)</f>
        <v>17.2</v>
      </c>
      <c r="AO28">
        <f>IF($A28&gt;0,IF(ISNA(MATCH(AO$5,'Utilisation profile'!$F28:$CR28,0)),0,INDEX('Asset data'!$L28:$CX28,1,MATCH(AO$5,'Utilisation profile'!$F28:$CR28,0))),0)</f>
        <v>5.4</v>
      </c>
      <c r="AP28">
        <f>IF($A28&gt;0,IF(ISNA(MATCH(AP$5,'Utilisation profile'!$F28:$CR28,0)),0,INDEX('Asset data'!$L28:$CX28,1,MATCH(AP$5,'Utilisation profile'!$F28:$CR28,0))),0)</f>
        <v>74.160208695652173</v>
      </c>
      <c r="AQ28">
        <f>IF($A28&gt;0,IF(ISNA(MATCH(AQ$5,'Utilisation profile'!$F28:$CR28,0)),0,INDEX('Asset data'!$L28:$CX28,1,MATCH(AQ$5,'Utilisation profile'!$F28:$CR28,0))),0)</f>
        <v>35.650000000000006</v>
      </c>
      <c r="AR28">
        <f>IF($A28&gt;0,IF(ISNA(MATCH(AR$5,'Utilisation profile'!$F28:$CR28,0)),0,INDEX('Asset data'!$L28:$CX28,1,MATCH(AR$5,'Utilisation profile'!$F28:$CR28,0))),0)</f>
        <v>46.129999999999988</v>
      </c>
      <c r="AS28">
        <f>IF($A28&gt;0,IF(ISNA(MATCH(AS$5,'Utilisation profile'!$F28:$CR28,0)),0,INDEX('Asset data'!$L28:$CX28,1,MATCH(AS$5,'Utilisation profile'!$F28:$CR28,0))),0)</f>
        <v>3.9</v>
      </c>
      <c r="AT28">
        <f>IF($A28&gt;0,IF(ISNA(MATCH(AT$5,'Utilisation profile'!$F28:$CR28,0)),0,INDEX('Asset data'!$L28:$CX28,1,MATCH(AT$5,'Utilisation profile'!$F28:$CR28,0))),0)</f>
        <v>35.6</v>
      </c>
      <c r="AU28">
        <f>IF($A28&gt;0,IF(ISNA(MATCH(AU$5,'Utilisation profile'!$F28:$CR28,0)),0,INDEX('Asset data'!$L28:$CX28,1,MATCH(AU$5,'Utilisation profile'!$F28:$CR28,0))),0)</f>
        <v>90.264999999999972</v>
      </c>
      <c r="AV28">
        <f>IF($A28&gt;0,IF(ISNA(MATCH(AV$5,'Utilisation profile'!$F28:$CR28,0)),0,INDEX('Asset data'!$L28:$CX28,1,MATCH(AV$5,'Utilisation profile'!$F28:$CR28,0))),0)</f>
        <v>61.599999999999994</v>
      </c>
      <c r="AW28">
        <f>IF($A28&gt;0,IF(ISNA(MATCH(AW$5,'Utilisation profile'!$F28:$CR28,0)),0,INDEX('Asset data'!$L28:$CX28,1,MATCH(AW$5,'Utilisation profile'!$F28:$CR28,0))),0)</f>
        <v>16.7</v>
      </c>
      <c r="AX28">
        <f>IF($A28&gt;0,IF(ISNA(MATCH(AX$5,'Utilisation profile'!$F28:$CR28,0)),0,INDEX('Asset data'!$L28:$CX28,1,MATCH(AX$5,'Utilisation profile'!$F28:$CR28,0))),0)</f>
        <v>8.4499999999999993</v>
      </c>
      <c r="AY28">
        <f>IF($A28&gt;0,IF(ISNA(MATCH(AY$5,'Utilisation profile'!$F28:$CR28,0)),0,INDEX('Asset data'!$L28:$CX28,1,MATCH(AY$5,'Utilisation profile'!$F28:$CR28,0))),0)</f>
        <v>40.799999999999997</v>
      </c>
      <c r="AZ28">
        <f>IF($A28&gt;0,IF(ISNA(MATCH(AZ$5,'Utilisation profile'!$F28:$CR28,0)),0,INDEX('Asset data'!$L28:$CX28,1,MATCH(AZ$5,'Utilisation profile'!$F28:$CR28,0))),0)</f>
        <v>38.949999999999996</v>
      </c>
      <c r="BA28">
        <f>IF($A28&gt;0,IF(ISNA(MATCH(BA$5,'Utilisation profile'!$F28:$CR28,0)),0,INDEX('Asset data'!$L28:$CX28,1,MATCH(BA$5,'Utilisation profile'!$F28:$CR28,0))),0)</f>
        <v>1.3</v>
      </c>
      <c r="BB28">
        <f>IF($A28&gt;0,IF(ISNA(MATCH(BB$5,'Utilisation profile'!$F28:$CR28,0)),0,INDEX('Asset data'!$L28:$CX28,1,MATCH(BB$5,'Utilisation profile'!$F28:$CR28,0))),0)</f>
        <v>3.6100000000000003</v>
      </c>
      <c r="BC28">
        <f>IF($A28&gt;0,IF(ISNA(MATCH(BC$5,'Utilisation profile'!$F28:$CR28,0)),0,INDEX('Asset data'!$L28:$CX28,1,MATCH(BC$5,'Utilisation profile'!$F28:$CR28,0))),0)</f>
        <v>0</v>
      </c>
      <c r="BD28">
        <f>IF($A28&gt;0,IF(ISNA(MATCH(BD$5,'Utilisation profile'!$F28:$CR28,0)),0,INDEX('Asset data'!$L28:$CX28,1,MATCH(BD$5,'Utilisation profile'!$F28:$CR28,0))),0)</f>
        <v>57.400000000000006</v>
      </c>
      <c r="BE28">
        <f>IF($A28&gt;0,IF(ISNA(MATCH(BE$5,'Utilisation profile'!$F28:$CR28,0)),0,INDEX('Asset data'!$L28:$CX28,1,MATCH(BE$5,'Utilisation profile'!$F28:$CR28,0))),0)</f>
        <v>33.349999999999994</v>
      </c>
      <c r="BF28">
        <f>IF($A28&gt;0,IF(ISNA(MATCH(BF$5,'Utilisation profile'!$F28:$CR28,0)),0,INDEX('Asset data'!$L28:$CX28,1,MATCH(BF$5,'Utilisation profile'!$F28:$CR28,0))),0)</f>
        <v>10.049999999999999</v>
      </c>
      <c r="BG28">
        <f>IF($A28&gt;0,IF(ISNA(MATCH(BG$5,'Utilisation profile'!$F28:$CR28,0)),0,INDEX('Asset data'!$L28:$CX28,1,MATCH(BG$5,'Utilisation profile'!$F28:$CR28,0))),0)</f>
        <v>18.600000000000001</v>
      </c>
      <c r="BH28">
        <f>IF($A28&gt;0,IF(ISNA(MATCH(BH$5,'Utilisation profile'!$F28:$CR28,0)),0,INDEX('Asset data'!$L28:$CX28,1,MATCH(BH$5,'Utilisation profile'!$F28:$CR28,0))),0)</f>
        <v>78.360000000000028</v>
      </c>
      <c r="BI28">
        <f>IF($A28&gt;0,IF(ISNA(MATCH(BI$5,'Utilisation profile'!$F28:$CR28,0)),0,INDEX('Asset data'!$L28:$CX28,1,MATCH(BI$5,'Utilisation profile'!$F28:$CR28,0))),0)</f>
        <v>32.575000000000003</v>
      </c>
      <c r="BJ28">
        <f>IF($A28&gt;0,IF(ISNA(MATCH(BJ$5,'Utilisation profile'!$F28:$CR28,0)),0,INDEX('Asset data'!$L28:$CX28,1,MATCH(BJ$5,'Utilisation profile'!$F28:$CR28,0))),0)</f>
        <v>58.099999999999994</v>
      </c>
      <c r="BK28">
        <f>IF($A28&gt;0,IF(ISNA(MATCH(BK$5,'Utilisation profile'!$F28:$CR28,0)),0,INDEX('Asset data'!$L28:$CX28,1,MATCH(BK$5,'Utilisation profile'!$F28:$CR28,0))),0)</f>
        <v>0</v>
      </c>
      <c r="BL28">
        <f>IF($A28&gt;0,IF(ISNA(MATCH(BL$5,'Utilisation profile'!$F28:$CR28,0)),0,INDEX('Asset data'!$L28:$CX28,1,MATCH(BL$5,'Utilisation profile'!$F28:$CR28,0))),0)</f>
        <v>30.3</v>
      </c>
      <c r="BM28">
        <f>IF($A28&gt;0,IF(ISNA(MATCH(BM$5,'Utilisation profile'!$F28:$CR28,0)),0,INDEX('Asset data'!$L28:$CX28,1,MATCH(BM$5,'Utilisation profile'!$F28:$CR28,0))),0)</f>
        <v>37.599999999999994</v>
      </c>
      <c r="BN28">
        <f>IF($A28&gt;0,IF(ISNA(MATCH(BN$5,'Utilisation profile'!$F28:$CR28,0)),0,INDEX('Asset data'!$L28:$CX28,1,MATCH(BN$5,'Utilisation profile'!$F28:$CR28,0))),0)</f>
        <v>21.8</v>
      </c>
      <c r="BO28">
        <f>IF($A28&gt;0,IF(ISNA(MATCH(BO$5,'Utilisation profile'!$F28:$CR28,0)),0,INDEX('Asset data'!$L28:$CX28,1,MATCH(BO$5,'Utilisation profile'!$F28:$CR28,0))),0)</f>
        <v>115.45000000000003</v>
      </c>
      <c r="BP28">
        <f>IF($A28&gt;0,IF(ISNA(MATCH(BP$5,'Utilisation profile'!$F28:$CR28,0)),0,INDEX('Asset data'!$L28:$CX28,1,MATCH(BP$5,'Utilisation profile'!$F28:$CR28,0))),0)</f>
        <v>0</v>
      </c>
      <c r="BQ28">
        <f>IF($A28&gt;0,IF(ISNA(MATCH(BQ$5,'Utilisation profile'!$F28:$CR28,0)),0,INDEX('Asset data'!$L28:$CX28,1,MATCH(BQ$5,'Utilisation profile'!$F28:$CR28,0))),0)</f>
        <v>8.9</v>
      </c>
      <c r="BR28">
        <f>IF($A28&gt;0,IF(ISNA(MATCH(BR$5,'Utilisation profile'!$F28:$CR28,0)),0,INDEX('Asset data'!$L28:$CX28,1,MATCH(BR$5,'Utilisation profile'!$F28:$CR28,0))),0)</f>
        <v>5.4</v>
      </c>
      <c r="BS28">
        <f>IF($A28&gt;0,IF(ISNA(MATCH(BS$5,'Utilisation profile'!$F28:$CR28,0)),0,INDEX('Asset data'!$L28:$CX28,1,MATCH(BS$5,'Utilisation profile'!$F28:$CR28,0))),0)</f>
        <v>12.8</v>
      </c>
      <c r="BT28">
        <f>IF($A28&gt;0,IF(ISNA(MATCH(BT$5,'Utilisation profile'!$F28:$CR28,0)),0,INDEX('Asset data'!$L28:$CX28,1,MATCH(BT$5,'Utilisation profile'!$F28:$CR28,0))),0)</f>
        <v>9.8400000000000016</v>
      </c>
      <c r="BU28">
        <f>IF($A28&gt;0,IF(ISNA(MATCH(BU$5,'Utilisation profile'!$F28:$CR28,0)),0,INDEX('Asset data'!$L28:$CX28,1,MATCH(BU$5,'Utilisation profile'!$F28:$CR28,0))),0)</f>
        <v>0.4</v>
      </c>
      <c r="BV28">
        <f>IF($A28&gt;0,IF(ISNA(MATCH(BV$5,'Utilisation profile'!$F28:$CR28,0)),0,INDEX('Asset data'!$L28:$CX28,1,MATCH(BV$5,'Utilisation profile'!$F28:$CR28,0))),0)</f>
        <v>0.40950000000000003</v>
      </c>
      <c r="BW28">
        <f>IF($A28&gt;0,IF(ISNA(MATCH(BW$5,'Utilisation profile'!$F28:$CR28,0)),0,INDEX('Asset data'!$L28:$CX28,1,MATCH(BW$5,'Utilisation profile'!$F28:$CR28,0))),0)</f>
        <v>16.100000000000001</v>
      </c>
      <c r="BX28">
        <f>IF($A28&gt;0,IF(ISNA(MATCH(BX$5,'Utilisation profile'!$F28:$CR28,0)),0,INDEX('Asset data'!$L28:$CX28,1,MATCH(BX$5,'Utilisation profile'!$F28:$CR28,0))),0)</f>
        <v>2.7</v>
      </c>
      <c r="BY28">
        <f>IF($A28&gt;0,IF(ISNA(MATCH(BY$5,'Utilisation profile'!$F28:$CR28,0)),0,INDEX('Asset data'!$L28:$CX28,1,MATCH(BY$5,'Utilisation profile'!$F28:$CR28,0))),0)</f>
        <v>21.9</v>
      </c>
      <c r="BZ28">
        <f>IF($A28&gt;0,IF(ISNA(MATCH(BZ$5,'Utilisation profile'!$F28:$CR28,0)),0,INDEX('Asset data'!$L28:$CX28,1,MATCH(BZ$5,'Utilisation profile'!$F28:$CR28,0))),0)</f>
        <v>3.9</v>
      </c>
      <c r="CA28">
        <f>IF($A28&gt;0,IF(ISNA(MATCH(CA$5,'Utilisation profile'!$F28:$CR28,0)),0,INDEX('Asset data'!$L28:$CX28,1,MATCH(CA$5,'Utilisation profile'!$F28:$CR28,0))),0)</f>
        <v>0</v>
      </c>
      <c r="CB28">
        <f>IF($A28&gt;0,IF(ISNA(MATCH(CB$5,'Utilisation profile'!$F28:$CR28,0)),0,INDEX('Asset data'!$L28:$CX28,1,MATCH(CB$5,'Utilisation profile'!$F28:$CR28,0))),0)</f>
        <v>0</v>
      </c>
      <c r="CC28">
        <f>IF($A28&gt;0,IF(ISNA(MATCH(CC$5,'Utilisation profile'!$F28:$CR28,0)),0,INDEX('Asset data'!$L28:$CX28,1,MATCH(CC$5,'Utilisation profile'!$F28:$CR28,0))),0)</f>
        <v>3.25</v>
      </c>
      <c r="CD28">
        <f>IF($A28&gt;0,IF(ISNA(MATCH(CD$5,'Utilisation profile'!$F28:$CR28,0)),0,INDEX('Asset data'!$L28:$CX28,1,MATCH(CD$5,'Utilisation profile'!$F28:$CR28,0))),0)</f>
        <v>4</v>
      </c>
      <c r="CE28">
        <f>IF($A28&gt;0,IF(ISNA(MATCH(CE$5,'Utilisation profile'!$F28:$CR28,0)),0,INDEX('Asset data'!$L28:$CX28,1,MATCH(CE$5,'Utilisation profile'!$F28:$CR28,0))),0)</f>
        <v>0.65</v>
      </c>
      <c r="CF28">
        <f>IF($A28&gt;0,IF(ISNA(MATCH(CF$5,'Utilisation profile'!$F28:$CR28,0)),0,INDEX('Asset data'!$L28:$CX28,1,MATCH(CF$5,'Utilisation profile'!$F28:$CR28,0))),0)</f>
        <v>0.7</v>
      </c>
      <c r="CG28">
        <f>IF($A28&gt;0,IF(ISNA(MATCH(CG$5,'Utilisation profile'!$F28:$CR28,0)),0,INDEX('Asset data'!$L28:$CX28,1,MATCH(CG$5,'Utilisation profile'!$F28:$CR28,0))),0)</f>
        <v>0</v>
      </c>
      <c r="CH28">
        <f>IF($A28&gt;0,IF(ISNA(MATCH(CH$5,'Utilisation profile'!$F28:$CR28,0)),0,INDEX('Asset data'!$L28:$CX28,1,MATCH(CH$5,'Utilisation profile'!$F28:$CR28,0))),0)</f>
        <v>0</v>
      </c>
      <c r="CI28">
        <f>IF($A28&gt;0,IF(ISNA(MATCH(CI$5,'Utilisation profile'!$F28:$CR28,0)),0,INDEX('Asset data'!$L28:$CX28,1,MATCH(CI$5,'Utilisation profile'!$F28:$CR28,0))),0)</f>
        <v>22.8</v>
      </c>
      <c r="CJ28">
        <f>IF($A28&gt;0,IF(ISNA(MATCH(CJ$5,'Utilisation profile'!$F28:$CR28,0)),0,INDEX('Asset data'!$L28:$CX28,1,MATCH(CJ$5,'Utilisation profile'!$F28:$CR28,0))),0)</f>
        <v>7.8</v>
      </c>
      <c r="CK28">
        <f>IF($A28&gt;0,IF(ISNA(MATCH(CK$5,'Utilisation profile'!$F28:$CR28,0)),0,INDEX('Asset data'!$L28:$CX28,1,MATCH(CK$5,'Utilisation profile'!$F28:$CR28,0))),0)</f>
        <v>0</v>
      </c>
      <c r="CL28">
        <f>IF($A28&gt;0,IF(ISNA(MATCH(CL$5,'Utilisation profile'!$F28:$CR28,0)),0,INDEX('Asset data'!$L28:$CX28,1,MATCH(CL$5,'Utilisation profile'!$F28:$CR28,0))),0)</f>
        <v>0</v>
      </c>
      <c r="CM28">
        <f>IF($A28&gt;0,IF(ISNA(MATCH(CM$5,'Utilisation profile'!$F28:$CR28,0)),0,INDEX('Asset data'!$L28:$CX28,1,MATCH(CM$5,'Utilisation profile'!$F28:$CR28,0))),0)</f>
        <v>0</v>
      </c>
      <c r="CN28">
        <f>IF($A28&gt;0,IF(ISNA(MATCH(CN$5,'Utilisation profile'!$F28:$CR28,0)),0,INDEX('Asset data'!$L28:$CX28,1,MATCH(CN$5,'Utilisation profile'!$F28:$CR28,0))),0)</f>
        <v>0</v>
      </c>
      <c r="CO28">
        <f>IF($A28&gt;0,IF(ISNA(MATCH(CO$5,'Utilisation profile'!$F28:$CR28,0)),0,INDEX('Asset data'!$L28:$CX28,1,MATCH(CO$5,'Utilisation profile'!$F28:$CR28,0))),0)</f>
        <v>1.95</v>
      </c>
      <c r="CP28">
        <f>IF($A28&gt;0,IF(ISNA(MATCH(CP$5,'Utilisation profile'!$F28:$CR28,0)),0,INDEX('Asset data'!$L28:$CX28,1,MATCH(CP$5,'Utilisation profile'!$F28:$CR28,0))),0)</f>
        <v>0</v>
      </c>
      <c r="CQ28">
        <f>IF($A28&gt;0,IF(ISNA(MATCH(CQ$5,'Utilisation profile'!$F28:$CR28,0)),0,INDEX('Asset data'!$L28:$CX28,1,MATCH(CQ$5,'Utilisation profile'!$F28:$CR28,0))),0)</f>
        <v>3.9</v>
      </c>
      <c r="CR28">
        <f>IF($A28&gt;0,IF(ISNA(MATCH(CR$5,'Utilisation profile'!$F28:$CR28,0)),0,INDEX('Asset data'!$L28:$CX28,1,MATCH(CR$5,'Utilisation profile'!$F28:$CR28,0))),0)</f>
        <v>0</v>
      </c>
      <c r="CS28">
        <f>IF($A28&gt;0,IF(ISNA(MATCH(CS$5,'Utilisation profile'!$F28:$CR28,0)),0,INDEX('Asset data'!$L28:$CX28,1,MATCH(CS$5,'Utilisation profile'!$F28:$CR28,0))),0)</f>
        <v>0</v>
      </c>
      <c r="CT28">
        <f>IF($A28&gt;0,IF(ISNA(MATCH(CT$5,'Utilisation profile'!$F28:$CR28,0)),0,INDEX('Asset data'!$L28:$CX28,1,MATCH(CT$5,'Utilisation profile'!$F28:$CR28,0))),0)</f>
        <v>2.0250000000000004</v>
      </c>
      <c r="CU28">
        <f>IF($A28&gt;0,IF(ISNA(MATCH(CU$5,'Utilisation profile'!$F28:$CR28,0)),0,INDEX('Asset data'!$L28:$CX28,1,MATCH(CU$5,'Utilisation profile'!$F28:$CR28,0))),0)</f>
        <v>0</v>
      </c>
      <c r="CV28">
        <f>IF($A28&gt;0,IF(ISNA(MATCH(CV$5,'Utilisation profile'!$F28:$CR28,0)),0,INDEX('Asset data'!$L28:$CX28,1,MATCH(CV$5,'Utilisation profile'!$F28:$CR28,0))),0)</f>
        <v>0</v>
      </c>
      <c r="CW28">
        <f>IF($A28&gt;0,IF(ISNA(MATCH(CW$5,'Utilisation profile'!$F28:$CR28,0)),0,INDEX('Asset data'!$L28:$CX28,1,MATCH(CW$5,'Utilisation profile'!$F28:$CR28,0))),0)</f>
        <v>0</v>
      </c>
      <c r="CX28">
        <f>IF($A28&gt;0,IF(ISNA(MATCH(CX$5,'Utilisation profile'!$F28:$CR28,0)),0,INDEX('Asset data'!$L28:$CX28,1,MATCH(CX$5,'Utilisation profile'!$F28:$CR28,0))),0)</f>
        <v>0</v>
      </c>
      <c r="CY28">
        <f>IF($A28&gt;0,IF(ISNA(MATCH(CY$5,'Utilisation profile'!$F28:$CR28,0)),0,INDEX('Asset data'!$L28:$CX28,1,MATCH(CY$5,'Utilisation profile'!$F28:$CR28,0))),0)</f>
        <v>0</v>
      </c>
      <c r="CZ28">
        <f>IF($A28&gt;0,IF(ISNA(MATCH(CZ$5,'Utilisation profile'!$F28:$CR28,0)),0,INDEX('Asset data'!$L28:$CX28,1,MATCH(CZ$5,'Utilisation profile'!$F28:$CR28,0))),0)</f>
        <v>0</v>
      </c>
      <c r="DA28">
        <f>IF($A28&gt;0,IF(ISNA(MATCH(DA$5,'Utilisation profile'!$F28:$CR28,0)),0,INDEX('Asset data'!$L28:$CX28,1,MATCH(DA$5,'Utilisation profile'!$F28:$CR28,0))),0)</f>
        <v>0</v>
      </c>
      <c r="DB28">
        <f>IF($A28&gt;0,IF(ISNA(MATCH(DB$5,'Utilisation profile'!$F28:$CR28,0)),0,INDEX('Asset data'!$L28:$CX28,1,MATCH(DB$5,'Utilisation profile'!$F28:$CR28,0))),0)</f>
        <v>0</v>
      </c>
      <c r="DC28">
        <f>IF($A28&gt;0,IF(ISNA(MATCH(DC$5,'Utilisation profile'!$F28:$CR28,0)),0,INDEX('Asset data'!$L28:$CX28,1,MATCH(DC$5,'Utilisation profile'!$F28:$CR28,0))),0)</f>
        <v>0</v>
      </c>
      <c r="DD28">
        <f>IF($A28&gt;0,IF(ISNA(MATCH(DD$5,'Utilisation profile'!$F28:$CR28,0)),0,INDEX('Asset data'!$L28:$CX28,1,MATCH(DD$5,'Utilisation profile'!$F28:$CR28,0))),0)</f>
        <v>0</v>
      </c>
      <c r="DE28">
        <f>IF($A28&gt;0,IF(ISNA(MATCH(DE$5,'Utilisation profile'!$F28:$CR28,0)),0,INDEX('Asset data'!$L28:$CX28,1,MATCH(DE$5,'Utilisation profile'!$F28:$CR28,0))),0)</f>
        <v>0</v>
      </c>
      <c r="DF28">
        <f>IF($A28&gt;0,IF(ISNA(MATCH(DF$5,'Utilisation profile'!$F28:$CR28,0)),0,INDEX('Asset data'!$L28:$CX28,1,MATCH(DF$5,'Utilisation profile'!$F28:$CR28,0))),0)</f>
        <v>0</v>
      </c>
      <c r="DG28">
        <f>IF($A28&gt;0,IF(ISNA(MATCH(DG$5,'Utilisation profile'!$F28:$CR28,0)),0,INDEX('Asset data'!$L28:$CX28,1,MATCH(DG$5,'Utilisation profile'!$F28:$CR28,0))),0)</f>
        <v>0</v>
      </c>
      <c r="DH28">
        <f>IF($A28&gt;0,IF(ISNA(MATCH(DH$5,'Utilisation profile'!$F28:$CR28,0)),0,INDEX('Asset data'!$L28:$CX28,1,MATCH(DH$5,'Utilisation profile'!$F28:$CR28,0))),0)</f>
        <v>0</v>
      </c>
      <c r="DI28">
        <f>IF($A28&gt;0,IF(ISNA(MATCH(DI$5,'Utilisation profile'!$F28:$CR28,0)),0,INDEX('Asset data'!$L28:$CX28,1,MATCH(DI$5,'Utilisation profile'!$F28:$CR28,0))),0)</f>
        <v>0</v>
      </c>
      <c r="DJ28">
        <f>IF($A28&gt;0,IF(ISNA(MATCH(DJ$5,'Utilisation profile'!$F28:$CR28,0)),0,INDEX('Asset data'!$L28:$CX28,1,MATCH(DJ$5,'Utilisation profile'!$F28:$CR28,0))),0)</f>
        <v>0</v>
      </c>
      <c r="DK28">
        <f>IF($A28&gt;0,IF(ISNA(MATCH(DK$5,'Utilisation profile'!$F28:$CR28,0)),0,INDEX('Asset data'!$L28:$CX28,1,MATCH(DK$5,'Utilisation profile'!$F28:$CR28,0))),0)</f>
        <v>0</v>
      </c>
      <c r="DL28">
        <f>IF($A28&gt;0,IF(ISNA(MATCH(DL$5,'Utilisation profile'!$F28:$CR28,0)),0,INDEX('Asset data'!$L28:$CX28,1,MATCH(DL$5,'Utilisation profile'!$F28:$CR28,0))),0)</f>
        <v>0</v>
      </c>
      <c r="DM28">
        <f>IF($A28&gt;0,IF(ISNA(MATCH(DM$5,'Utilisation profile'!$F28:$CR28,0)),0,INDEX('Asset data'!$L28:$CX28,1,MATCH(DM$5,'Utilisation profile'!$F28:$CR28,0))),0)</f>
        <v>0</v>
      </c>
      <c r="DN28">
        <f>IF($A28&gt;0,IF(ISNA(MATCH(DN$5,'Utilisation profile'!$F28:$CR28,0)),0,INDEX('Asset data'!$L28:$CX28,1,MATCH(DN$5,'Utilisation profile'!$F28:$CR28,0))),0)</f>
        <v>0</v>
      </c>
      <c r="DO28">
        <f>IF($A28&gt;0,IF(ISNA(MATCH(DO$5,'Utilisation profile'!$F28:$CR28,0)),0,INDEX('Asset data'!$L28:$CX28,1,MATCH(DO$5,'Utilisation profile'!$F28:$CR28,0))),0)</f>
        <v>0</v>
      </c>
      <c r="DP28">
        <f>IF($A28&gt;0,IF(ISNA(MATCH(DP$5,'Utilisation profile'!$F28:$CR28,0)),0,INDEX('Asset data'!$L28:$CX28,1,MATCH(DP$5,'Utilisation profile'!$F28:$CR28,0))),0)</f>
        <v>0</v>
      </c>
      <c r="DQ28">
        <f>IF($A28&gt;0,IF(ISNA(MATCH(DQ$5,'Utilisation profile'!$F28:$CR28,0)),0,INDEX('Asset data'!$L28:$CX28,1,MATCH(DQ$5,'Utilisation profile'!$F28:$CR28,0))),0)</f>
        <v>0</v>
      </c>
      <c r="DR28">
        <f>IF($A28&gt;0,IF(ISNA(MATCH(DR$5,'Utilisation profile'!$F28:$CR28,0)),0,INDEX('Asset data'!$L28:$CX28,1,MATCH(DR$5,'Utilisation profile'!$F28:$CR28,0))),0)</f>
        <v>0</v>
      </c>
      <c r="DS28">
        <f>IF($A28&gt;0,IF(ISNA(MATCH(DS$5,'Utilisation profile'!$F28:$CR28,0)),0,INDEX('Asset data'!$L28:$CX28,1,MATCH(DS$5,'Utilisation profile'!$F28:$CR28,0))),0)</f>
        <v>0</v>
      </c>
      <c r="DT28">
        <f>IF($A28&gt;0,IF(ISNA(MATCH(DT$5,'Utilisation profile'!$F28:$CR28,0)),0,INDEX('Asset data'!$L28:$CX28,1,MATCH(DT$5,'Utilisation profile'!$F28:$CR28,0))),0)</f>
        <v>0</v>
      </c>
      <c r="DU28">
        <f>IF($A28&gt;0,IF(ISNA(MATCH(DU$5,'Utilisation profile'!$F28:$CR28,0)),0,INDEX('Asset data'!$L28:$CX28,1,MATCH(DU$5,'Utilisation profile'!$F28:$CR28,0))),0)</f>
        <v>0</v>
      </c>
      <c r="DV28">
        <f>IF($A28&gt;0,IF(ISNA(MATCH(DV$5,'Utilisation profile'!$F28:$CR28,0)),0,INDEX('Asset data'!$L28:$CX28,1,MATCH(DV$5,'Utilisation profile'!$F28:$CR28,0))),0)</f>
        <v>0</v>
      </c>
      <c r="DW28">
        <f>IF($A28&gt;0,IF(ISNA(MATCH(DW$5,'Utilisation profile'!$F28:$CR28,0)),0,INDEX('Asset data'!$L28:$CX28,1,MATCH(DW$5,'Utilisation profile'!$F28:$CR28,0))),0)</f>
        <v>0</v>
      </c>
      <c r="DX28">
        <f>IF($A28&gt;0,IF(ISNA(MATCH(DX$5,'Utilisation profile'!$F28:$CR28,0)),0,INDEX('Asset data'!$L28:$CX28,1,MATCH(DX$5,'Utilisation profile'!$F28:$CR28,0))),0)</f>
        <v>0</v>
      </c>
      <c r="DY28">
        <f>IF($A28&gt;0,IF(ISNA(MATCH(DY$5,'Utilisation profile'!$F28:$CR28,0)),0,INDEX('Asset data'!$L28:$CX28,1,MATCH(DY$5,'Utilisation profile'!$F28:$CR28,0))),0)</f>
        <v>0</v>
      </c>
      <c r="DZ28">
        <f>IF($A28&gt;0,IF(ISNA(MATCH(DZ$5,'Utilisation profile'!$F28:$CR28,0)),0,INDEX('Asset data'!$L28:$CX28,1,MATCH(DZ$5,'Utilisation profile'!$F28:$CR28,0))),0)</f>
        <v>0</v>
      </c>
      <c r="EA28">
        <f>IF($A28&gt;0,IF(ISNA(MATCH(EA$5,'Utilisation profile'!$F28:$CR28,0)),0,INDEX('Asset data'!$L28:$CX28,1,MATCH(EA$5,'Utilisation profile'!$F28:$CR28,0))),0)</f>
        <v>0</v>
      </c>
      <c r="EB28">
        <f>IF($A28&gt;0,IF(ISNA(MATCH(EB$5,'Utilisation profile'!$F28:$CR28,0)),0,INDEX('Asset data'!$L28:$CX28,1,MATCH(EB$5,'Utilisation profile'!$F28:$CR28,0))),0)</f>
        <v>0</v>
      </c>
      <c r="EC28">
        <f>IF($A28&gt;0,IF(ISNA(MATCH(EC$5,'Utilisation profile'!$F28:$CR28,0)),0,INDEX('Asset data'!$L28:$CX28,1,MATCH(EC$5,'Utilisation profile'!$F28:$CR28,0))),0)</f>
        <v>0</v>
      </c>
      <c r="ED28">
        <f>IF($A28&gt;0,IF(ISNA(MATCH(ED$5,'Utilisation profile'!$F28:$CR28,0)),0,INDEX('Asset data'!$L28:$CX28,1,MATCH(ED$5,'Utilisation profile'!$F28:$CR28,0))),0)</f>
        <v>0</v>
      </c>
      <c r="EE28">
        <f>IF($A28&gt;0,IF(ISNA(MATCH(EE$5,'Utilisation profile'!$F28:$CR28,0)),0,INDEX('Asset data'!$L28:$CX28,1,MATCH(EE$5,'Utilisation profile'!$F28:$CR28,0))),0)</f>
        <v>0</v>
      </c>
      <c r="EF28">
        <f>IF($A28&gt;0,IF(ISNA(MATCH(EF$5,'Utilisation profile'!$F28:$CR28,0)),0,INDEX('Asset data'!$L28:$CX28,1,MATCH(EF$5,'Utilisation profile'!$F28:$CR28,0))),0)</f>
        <v>0</v>
      </c>
      <c r="EG28">
        <f>IF($A28&gt;0,IF(ISNA(MATCH(EG$5,'Utilisation profile'!$F28:$CR28,0)),0,INDEX('Asset data'!$L28:$CX28,1,MATCH(EG$5,'Utilisation profile'!$F28:$CR28,0))),0)</f>
        <v>0</v>
      </c>
      <c r="EH28">
        <f>IF($A28&gt;0,IF(ISNA(MATCH(EH$5,'Utilisation profile'!$F28:$CR28,0)),0,INDEX('Asset data'!$L28:$CX28,1,MATCH(EH$5,'Utilisation profile'!$F28:$CR28,0))),0)</f>
        <v>0</v>
      </c>
      <c r="EI28">
        <f>IF($A28&gt;0,IF(ISNA(MATCH(EI$5,'Utilisation profile'!$F28:$CR28,0)),0,INDEX('Asset data'!$L28:$CX28,1,MATCH(EI$5,'Utilisation profile'!$F28:$CR28,0))),0)</f>
        <v>0</v>
      </c>
      <c r="EJ28">
        <f>IF($A28&gt;0,IF(ISNA(MATCH(EJ$5,'Utilisation profile'!$F28:$CR28,0)),0,INDEX('Asset data'!$L28:$CX28,1,MATCH(EJ$5,'Utilisation profile'!$F28:$CR28,0))),0)</f>
        <v>0</v>
      </c>
      <c r="EK28">
        <f>IF($A28&gt;0,IF(ISNA(MATCH(EK$5,'Utilisation profile'!$F28:$CR28,0)),0,INDEX('Asset data'!$L28:$CX28,1,MATCH(EK$5,'Utilisation profile'!$F28:$CR28,0))),0)</f>
        <v>0</v>
      </c>
      <c r="EL28">
        <f>IF($A28&gt;0,IF(ISNA(MATCH(EL$5,'Utilisation profile'!$F28:$CR28,0)),0,INDEX('Asset data'!$L28:$CX28,1,MATCH(EL$5,'Utilisation profile'!$F28:$CR28,0))),0)</f>
        <v>0</v>
      </c>
      <c r="EM28">
        <f>IF($A28&gt;0,IF(ISNA(MATCH(EM$5,'Utilisation profile'!$F28:$CR28,0)),0,INDEX('Asset data'!$L28:$CX28,1,MATCH(EM$5,'Utilisation profile'!$F28:$CR28,0))),0)</f>
        <v>0</v>
      </c>
      <c r="EN28">
        <f>IF($A28&gt;0,IF(ISNA(MATCH(EN$5,'Utilisation profile'!$F28:$CR28,0)),0,INDEX('Asset data'!$L28:$CX28,1,MATCH(EN$5,'Utilisation profile'!$F28:$CR28,0))),0)</f>
        <v>0</v>
      </c>
      <c r="EO28">
        <f>IF($A28&gt;0,IF(ISNA(MATCH(EO$5,'Utilisation profile'!$F28:$CR28,0)),0,INDEX('Asset data'!$L28:$CX28,1,MATCH(EO$5,'Utilisation profile'!$F28:$CR28,0))),0)</f>
        <v>0</v>
      </c>
      <c r="EP28">
        <f>IF($A28&gt;0,IF(ISNA(MATCH(EP$5,'Utilisation profile'!$F28:$CR28,0)),0,INDEX('Asset data'!$L28:$CX28,1,MATCH(EP$5,'Utilisation profile'!$F28:$CR28,0))),0)</f>
        <v>0</v>
      </c>
      <c r="EQ28">
        <f>IF($A28&gt;0,IF(ISNA(MATCH(EQ$5,'Utilisation profile'!$F28:$CR28,0)),0,INDEX('Asset data'!$L28:$CX28,1,MATCH(EQ$5,'Utilisation profile'!$F28:$CR28,0))),0)</f>
        <v>0</v>
      </c>
      <c r="ER28">
        <f>IF($A28&gt;0,IF(ISNA(MATCH(ER$5,'Utilisation profile'!$F28:$CR28,0)),0,INDEX('Asset data'!$L28:$CX28,1,MATCH(ER$5,'Utilisation profile'!$F28:$CR28,0))),0)</f>
        <v>0</v>
      </c>
      <c r="ES28">
        <f>IF($A28&gt;0,IF(ISNA(MATCH(ES$5,'Utilisation profile'!$F28:$CR28,0)),0,INDEX('Asset data'!$L28:$CX28,1,MATCH(ES$5,'Utilisation profile'!$F28:$CR28,0))),0)</f>
        <v>0</v>
      </c>
      <c r="ET28">
        <f>IF($A28&gt;0,IF(ISNA(MATCH(ET$5,'Utilisation profile'!$F28:$CR28,0)),0,INDEX('Asset data'!$L28:$CX28,1,MATCH(ET$5,'Utilisation profile'!$F28:$CR28,0))),0)</f>
        <v>0</v>
      </c>
      <c r="EU28">
        <f>IF($A28&gt;0,IF(ISNA(MATCH(EU$5,'Utilisation profile'!$F28:$CR28,0)),0,INDEX('Asset data'!$L28:$CX28,1,MATCH(EU$5,'Utilisation profile'!$F28:$CR28,0))),0)</f>
        <v>0</v>
      </c>
      <c r="EV28">
        <f>IF($A28&gt;0,IF(ISNA(MATCH(EV$5,'Utilisation profile'!$F28:$CR28,0)),0,INDEX('Asset data'!$L28:$CX28,1,MATCH(EV$5,'Utilisation profile'!$F28:$CR28,0))),0)</f>
        <v>0</v>
      </c>
      <c r="EW28">
        <f>IF($A28&gt;0,IF(ISNA(MATCH(EW$5,'Utilisation profile'!$F28:$CR28,0)),0,INDEX('Asset data'!$L28:$CX28,1,MATCH(EW$5,'Utilisation profile'!$F28:$CR28,0))),0)</f>
        <v>0</v>
      </c>
      <c r="EX28">
        <f>IF($A28&gt;0,IF(ISNA(MATCH(EX$5,'Utilisation profile'!$F28:$CR28,0)),0,INDEX('Asset data'!$L28:$CX28,1,MATCH(EX$5,'Utilisation profile'!$F28:$CR28,0))),0)</f>
        <v>0</v>
      </c>
      <c r="EY28">
        <f>IF($A28&gt;0,IF(ISNA(MATCH(EY$5,'Utilisation profile'!$F28:$CR28,0)),0,INDEX('Asset data'!$L28:$CX28,1,MATCH(EY$5,'Utilisation profile'!$F28:$CR28,0))),0)</f>
        <v>0</v>
      </c>
      <c r="EZ28">
        <f>IF($A28&gt;0,IF(ISNA(MATCH(EZ$5,'Utilisation profile'!$F28:$CR28,0)),0,INDEX('Asset data'!$L28:$CX28,1,MATCH(EZ$5,'Utilisation profile'!$F28:$CR28,0))),0)</f>
        <v>0</v>
      </c>
      <c r="FA28">
        <f>IF($A28&gt;0,IF(ISNA(MATCH(FA$5,'Utilisation profile'!$F28:$CR28,0)),0,INDEX('Asset data'!$L28:$CX28,1,MATCH(FA$5,'Utilisation profile'!$F28:$CR28,0))),0)</f>
        <v>0</v>
      </c>
    </row>
    <row r="29" spans="1:157">
      <c r="A29" s="10">
        <f>'Asset data'!A29</f>
        <v>4</v>
      </c>
      <c r="B29" s="10">
        <f>'Asset data'!B29</f>
        <v>0</v>
      </c>
      <c r="C29" s="10">
        <f>'Asset data'!C29</f>
        <v>0</v>
      </c>
      <c r="D29" s="10" t="str">
        <f>'Asset data'!E29</f>
        <v>Distribution Feeders - CBD</v>
      </c>
      <c r="E29" s="16">
        <f>'Asset data'!I29</f>
        <v>80</v>
      </c>
      <c r="F29">
        <f>IF($A29&gt;0,'Utilisation profile'!CU29,0)</f>
        <v>-13</v>
      </c>
      <c r="G29">
        <f>IF($A29&gt;0,IF(ISNA(MATCH(G$5,'Utilisation profile'!$F29:$CR29,0)),0,INDEX('Asset data'!$L29:$CX29,1,MATCH(G$5,'Utilisation profile'!$F29:$CR29,0))),0)</f>
        <v>0</v>
      </c>
      <c r="H29">
        <f>IF($A29&gt;0,IF(ISNA(MATCH(H$5,'Utilisation profile'!$F29:$CR29,0)),0,INDEX('Asset data'!$L29:$CX29,1,MATCH(H$5,'Utilisation profile'!$F29:$CR29,0))),0)</f>
        <v>0</v>
      </c>
      <c r="I29">
        <f>IF($A29&gt;0,IF(ISNA(MATCH(I$5,'Utilisation profile'!$F29:$CR29,0)),0,INDEX('Asset data'!$L29:$CX29,1,MATCH(I$5,'Utilisation profile'!$F29:$CR29,0))),0)</f>
        <v>0</v>
      </c>
      <c r="J29">
        <f>IF($A29&gt;0,IF(ISNA(MATCH(J$5,'Utilisation profile'!$F29:$CR29,0)),0,INDEX('Asset data'!$L29:$CX29,1,MATCH(J$5,'Utilisation profile'!$F29:$CR29,0))),0)</f>
        <v>0</v>
      </c>
      <c r="K29">
        <f>IF($A29&gt;0,IF(ISNA(MATCH(K$5,'Utilisation profile'!$F29:$CR29,0)),0,INDEX('Asset data'!$L29:$CX29,1,MATCH(K$5,'Utilisation profile'!$F29:$CR29,0))),0)</f>
        <v>0</v>
      </c>
      <c r="L29">
        <f>IF($A29&gt;0,IF(ISNA(MATCH(L$5,'Utilisation profile'!$F29:$CR29,0)),0,INDEX('Asset data'!$L29:$CX29,1,MATCH(L$5,'Utilisation profile'!$F29:$CR29,0))),0)</f>
        <v>0</v>
      </c>
      <c r="M29">
        <f>IF($A29&gt;0,IF(ISNA(MATCH(M$5,'Utilisation profile'!$F29:$CR29,0)),0,INDEX('Asset data'!$L29:$CX29,1,MATCH(M$5,'Utilisation profile'!$F29:$CR29,0))),0)</f>
        <v>0</v>
      </c>
      <c r="N29">
        <f>IF($A29&gt;0,IF(ISNA(MATCH(N$5,'Utilisation profile'!$F29:$CR29,0)),0,INDEX('Asset data'!$L29:$CX29,1,MATCH(N$5,'Utilisation profile'!$F29:$CR29,0))),0)</f>
        <v>0</v>
      </c>
      <c r="O29">
        <f>IF($A29&gt;0,IF(ISNA(MATCH(O$5,'Utilisation profile'!$F29:$CR29,0)),0,INDEX('Asset data'!$L29:$CX29,1,MATCH(O$5,'Utilisation profile'!$F29:$CR29,0))),0)</f>
        <v>3.6199861878189532</v>
      </c>
      <c r="P29">
        <f>IF($A29&gt;0,IF(ISNA(MATCH(P$5,'Utilisation profile'!$F29:$CR29,0)),0,INDEX('Asset data'!$L29:$CX29,1,MATCH(P$5,'Utilisation profile'!$F29:$CR29,0))),0)</f>
        <v>0</v>
      </c>
      <c r="Q29">
        <f>IF($A29&gt;0,IF(ISNA(MATCH(Q$5,'Utilisation profile'!$F29:$CR29,0)),0,INDEX('Asset data'!$L29:$CX29,1,MATCH(Q$5,'Utilisation profile'!$F29:$CR29,0))),0)</f>
        <v>4.9536653096469889</v>
      </c>
      <c r="R29">
        <f>IF($A29&gt;0,IF(ISNA(MATCH(R$5,'Utilisation profile'!$F29:$CR29,0)),0,INDEX('Asset data'!$L29:$CX29,1,MATCH(R$5,'Utilisation profile'!$F29:$CR29,0))),0)</f>
        <v>3.1436722157375123</v>
      </c>
      <c r="S29">
        <f>IF($A29&gt;0,IF(ISNA(MATCH(S$5,'Utilisation profile'!$F29:$CR29,0)),0,INDEX('Asset data'!$L29:$CX29,1,MATCH(S$5,'Utilisation profile'!$F29:$CR29,0))),0)</f>
        <v>5.334716487312142</v>
      </c>
      <c r="T29">
        <f>IF($A29&gt;0,IF(ISNA(MATCH(T$5,'Utilisation profile'!$F29:$CR29,0)),0,INDEX('Asset data'!$L29:$CX29,1,MATCH(T$5,'Utilisation profile'!$F29:$CR29,0))),0)</f>
        <v>0</v>
      </c>
      <c r="U29">
        <f>IF($A29&gt;0,IF(ISNA(MATCH(U$5,'Utilisation profile'!$F29:$CR29,0)),0,INDEX('Asset data'!$L29:$CX29,1,MATCH(U$5,'Utilisation profile'!$F29:$CR29,0))),0)</f>
        <v>3.7152489822352415</v>
      </c>
      <c r="V29">
        <f>IF($A29&gt;0,IF(ISNA(MATCH(V$5,'Utilisation profile'!$F29:$CR29,0)),0,INDEX('Asset data'!$L29:$CX29,1,MATCH(V$5,'Utilisation profile'!$F29:$CR29,0))),0)</f>
        <v>0</v>
      </c>
      <c r="W29">
        <f>IF($A29&gt;0,IF(ISNA(MATCH(W$5,'Utilisation profile'!$F29:$CR29,0)),0,INDEX('Asset data'!$L29:$CX29,1,MATCH(W$5,'Utilisation profile'!$F29:$CR29,0))),0)</f>
        <v>0</v>
      </c>
      <c r="X29">
        <f>IF($A29&gt;0,IF(ISNA(MATCH(X$5,'Utilisation profile'!$F29:$CR29,0)),0,INDEX('Asset data'!$L29:$CX29,1,MATCH(X$5,'Utilisation profile'!$F29:$CR29,0))),0)</f>
        <v>0</v>
      </c>
      <c r="Y29">
        <f>IF($A29&gt;0,IF(ISNA(MATCH(Y$5,'Utilisation profile'!$F29:$CR29,0)),0,INDEX('Asset data'!$L29:$CX29,1,MATCH(Y$5,'Utilisation profile'!$F29:$CR29,0))),0)</f>
        <v>0</v>
      </c>
      <c r="Z29">
        <f>IF($A29&gt;0,IF(ISNA(MATCH(Z$5,'Utilisation profile'!$F29:$CR29,0)),0,INDEX('Asset data'!$L29:$CX29,1,MATCH(Z$5,'Utilisation profile'!$F29:$CR29,0))),0)</f>
        <v>4.8584025152307007</v>
      </c>
      <c r="AA29">
        <f>IF($A29&gt;0,IF(ISNA(MATCH(AA$5,'Utilisation profile'!$F29:$CR29,0)),0,INDEX('Asset data'!$L29:$CX29,1,MATCH(AA$5,'Utilisation profile'!$F29:$CR29,0))),0)</f>
        <v>7.4304979644704829</v>
      </c>
      <c r="AB29">
        <f>IF($A29&gt;0,IF(ISNA(MATCH(AB$5,'Utilisation profile'!$F29:$CR29,0)),0,INDEX('Asset data'!$L29:$CX29,1,MATCH(AB$5,'Utilisation profile'!$F29:$CR29,0))),0)</f>
        <v>9.3357538527962483</v>
      </c>
      <c r="AC29">
        <f>IF($A29&gt;0,IF(ISNA(MATCH(AC$5,'Utilisation profile'!$F29:$CR29,0)),0,INDEX('Asset data'!$L29:$CX29,1,MATCH(AC$5,'Utilisation profile'!$F29:$CR29,0))),0)</f>
        <v>0</v>
      </c>
      <c r="AD29">
        <f>IF($A29&gt;0,IF(ISNA(MATCH(AD$5,'Utilisation profile'!$F29:$CR29,0)),0,INDEX('Asset data'!$L29:$CX29,1,MATCH(AD$5,'Utilisation profile'!$F29:$CR29,0))),0)</f>
        <v>2.7626210380723593</v>
      </c>
      <c r="AE29">
        <f>IF($A29&gt;0,IF(ISNA(MATCH(AE$5,'Utilisation profile'!$F29:$CR29,0)),0,INDEX('Asset data'!$L29:$CX29,1,MATCH(AE$5,'Utilisation profile'!$F29:$CR29,0))),0)</f>
        <v>0</v>
      </c>
      <c r="AF29">
        <f>IF($A29&gt;0,IF(ISNA(MATCH(AF$5,'Utilisation profile'!$F29:$CR29,0)),0,INDEX('Asset data'!$L29:$CX29,1,MATCH(AF$5,'Utilisation profile'!$F29:$CR29,0))),0)</f>
        <v>5.715767664977295</v>
      </c>
      <c r="AG29">
        <f>IF($A29&gt;0,IF(ISNA(MATCH(AG$5,'Utilisation profile'!$F29:$CR29,0)),0,INDEX('Asset data'!$L29:$CX29,1,MATCH(AG$5,'Utilisation profile'!$F29:$CR29,0))),0)</f>
        <v>8.3831259086333656</v>
      </c>
      <c r="AH29">
        <f>IF($A29&gt;0,IF(ISNA(MATCH(AH$5,'Utilisation profile'!$F29:$CR29,0)),0,INDEX('Asset data'!$L29:$CX29,1,MATCH(AH$5,'Utilisation profile'!$F29:$CR29,0))),0)</f>
        <v>8.478388703049653</v>
      </c>
      <c r="AI29">
        <f>IF($A29&gt;0,IF(ISNA(MATCH(AI$5,'Utilisation profile'!$F29:$CR29,0)),0,INDEX('Asset data'!$L29:$CX29,1,MATCH(AI$5,'Utilisation profile'!$F29:$CR29,0))),0)</f>
        <v>0</v>
      </c>
      <c r="AJ29">
        <f>IF($A29&gt;0,IF(ISNA(MATCH(AJ$5,'Utilisation profile'!$F29:$CR29,0)),0,INDEX('Asset data'!$L29:$CX29,1,MATCH(AJ$5,'Utilisation profile'!$F29:$CR29,0))),0)</f>
        <v>0</v>
      </c>
      <c r="AK29">
        <f>IF($A29&gt;0,IF(ISNA(MATCH(AK$5,'Utilisation profile'!$F29:$CR29,0)),0,INDEX('Asset data'!$L29:$CX29,1,MATCH(AK$5,'Utilisation profile'!$F29:$CR29,0))),0)</f>
        <v>0</v>
      </c>
      <c r="AL29">
        <f>IF($A29&gt;0,IF(ISNA(MATCH(AL$5,'Utilisation profile'!$F29:$CR29,0)),0,INDEX('Asset data'!$L29:$CX29,1,MATCH(AL$5,'Utilisation profile'!$F29:$CR29,0))),0)</f>
        <v>11.907849302036031</v>
      </c>
      <c r="AM29">
        <f>IF($A29&gt;0,IF(ISNA(MATCH(AM$5,'Utilisation profile'!$F29:$CR29,0)),0,INDEX('Asset data'!$L29:$CX29,1,MATCH(AM$5,'Utilisation profile'!$F29:$CR29,0))),0)</f>
        <v>7.5257607588867721</v>
      </c>
      <c r="AN29">
        <f>IF($A29&gt;0,IF(ISNA(MATCH(AN$5,'Utilisation profile'!$F29:$CR29,0)),0,INDEX('Asset data'!$L29:$CX29,1,MATCH(AN$5,'Utilisation profile'!$F29:$CR29,0))),0)</f>
        <v>10.669432974624284</v>
      </c>
      <c r="AO29">
        <f>IF($A29&gt;0,IF(ISNA(MATCH(AO$5,'Utilisation profile'!$F29:$CR29,0)),0,INDEX('Asset data'!$L29:$CX29,1,MATCH(AO$5,'Utilisation profile'!$F29:$CR29,0))),0)</f>
        <v>9.5262794416288248</v>
      </c>
      <c r="AP29">
        <f>IF($A29&gt;0,IF(ISNA(MATCH(AP$5,'Utilisation profile'!$F29:$CR29,0)),0,INDEX('Asset data'!$L29:$CX29,1,MATCH(AP$5,'Utilisation profile'!$F29:$CR29,0))),0)</f>
        <v>0</v>
      </c>
      <c r="AQ29">
        <f>IF($A29&gt;0,IF(ISNA(MATCH(AQ$5,'Utilisation profile'!$F29:$CR29,0)),0,INDEX('Asset data'!$L29:$CX29,1,MATCH(AQ$5,'Utilisation profile'!$F29:$CR29,0))),0)</f>
        <v>16.004149461936425</v>
      </c>
      <c r="AR29">
        <f>IF($A29&gt;0,IF(ISNA(MATCH(AR$5,'Utilisation profile'!$F29:$CR29,0)),0,INDEX('Asset data'!$L29:$CX29,1,MATCH(AR$5,'Utilisation profile'!$F29:$CR29,0))),0)</f>
        <v>3.3341978045700884</v>
      </c>
      <c r="AS29">
        <f>IF($A29&gt;0,IF(ISNA(MATCH(AS$5,'Utilisation profile'!$F29:$CR29,0)),0,INDEX('Asset data'!$L29:$CX29,1,MATCH(AS$5,'Utilisation profile'!$F29:$CR29,0))),0)</f>
        <v>8.3831259086333656</v>
      </c>
      <c r="AT29">
        <f>IF($A29&gt;0,IF(ISNA(MATCH(AT$5,'Utilisation profile'!$F29:$CR29,0)),0,INDEX('Asset data'!$L29:$CX29,1,MATCH(AT$5,'Utilisation profile'!$F29:$CR29,0))),0)</f>
        <v>5.1441908984795655</v>
      </c>
      <c r="AU29">
        <f>IF($A29&gt;0,IF(ISNA(MATCH(AU$5,'Utilisation profile'!$F29:$CR29,0)),0,INDEX('Asset data'!$L29:$CX29,1,MATCH(AU$5,'Utilisation profile'!$F29:$CR29,0))),0)</f>
        <v>5.2394536928958537</v>
      </c>
      <c r="AV29">
        <f>IF($A29&gt;0,IF(ISNA(MATCH(AV$5,'Utilisation profile'!$F29:$CR29,0)),0,INDEX('Asset data'!$L29:$CX29,1,MATCH(AV$5,'Utilisation profile'!$F29:$CR29,0))),0)</f>
        <v>13.146265629447779</v>
      </c>
      <c r="AW29">
        <f>IF($A29&gt;0,IF(ISNA(MATCH(AW$5,'Utilisation profile'!$F29:$CR29,0)),0,INDEX('Asset data'!$L29:$CX29,1,MATCH(AW$5,'Utilisation profile'!$F29:$CR29,0))),0)</f>
        <v>4.7631397208144124</v>
      </c>
      <c r="AX29">
        <f>IF($A29&gt;0,IF(ISNA(MATCH(AX$5,'Utilisation profile'!$F29:$CR29,0)),0,INDEX('Asset data'!$L29:$CX29,1,MATCH(AX$5,'Utilisation profile'!$F29:$CR29,0))),0)</f>
        <v>0</v>
      </c>
      <c r="AY29">
        <f>IF($A29&gt;0,IF(ISNA(MATCH(AY$5,'Utilisation profile'!$F29:$CR29,0)),0,INDEX('Asset data'!$L29:$CX29,1,MATCH(AY$5,'Utilisation profile'!$F29:$CR29,0))),0)</f>
        <v>9.5262794416288248</v>
      </c>
      <c r="AZ29">
        <f>IF($A29&gt;0,IF(ISNA(MATCH(AZ$5,'Utilisation profile'!$F29:$CR29,0)),0,INDEX('Asset data'!$L29:$CX29,1,MATCH(AZ$5,'Utilisation profile'!$F29:$CR29,0))),0)</f>
        <v>20.290975210669398</v>
      </c>
      <c r="BA29">
        <f>IF($A29&gt;0,IF(ISNA(MATCH(BA$5,'Utilisation profile'!$F29:$CR29,0)),0,INDEX('Asset data'!$L29:$CX29,1,MATCH(BA$5,'Utilisation profile'!$F29:$CR29,0))),0)</f>
        <v>3.5247233934026654</v>
      </c>
      <c r="BB29">
        <f>IF($A29&gt;0,IF(ISNA(MATCH(BB$5,'Utilisation profile'!$F29:$CR29,0)),0,INDEX('Asset data'!$L29:$CX29,1,MATCH(BB$5,'Utilisation profile'!$F29:$CR29,0))),0)</f>
        <v>8.3831259086333656</v>
      </c>
      <c r="BC29">
        <f>IF($A29&gt;0,IF(ISNA(MATCH(BC$5,'Utilisation profile'!$F29:$CR29,0)),0,INDEX('Asset data'!$L29:$CX29,1,MATCH(BC$5,'Utilisation profile'!$F29:$CR29,0))),0)</f>
        <v>16.194675050769003</v>
      </c>
      <c r="BD29">
        <f>IF($A29&gt;0,IF(ISNA(MATCH(BD$5,'Utilisation profile'!$F29:$CR29,0)),0,INDEX('Asset data'!$L29:$CX29,1,MATCH(BD$5,'Utilisation profile'!$F29:$CR29,0))),0)</f>
        <v>3.7152489822352415</v>
      </c>
      <c r="BE29">
        <f>IF($A29&gt;0,IF(ISNA(MATCH(BE$5,'Utilisation profile'!$F29:$CR29,0)),0,INDEX('Asset data'!$L29:$CX29,1,MATCH(BE$5,'Utilisation profile'!$F29:$CR29,0))),0)</f>
        <v>5.1441908984795655</v>
      </c>
      <c r="BF29">
        <f>IF($A29&gt;0,IF(ISNA(MATCH(BF$5,'Utilisation profile'!$F29:$CR29,0)),0,INDEX('Asset data'!$L29:$CX29,1,MATCH(BF$5,'Utilisation profile'!$F29:$CR29,0))),0)</f>
        <v>20.862551977167126</v>
      </c>
      <c r="BG29">
        <f>IF($A29&gt;0,IF(ISNA(MATCH(BG$5,'Utilisation profile'!$F29:$CR29,0)),0,INDEX('Asset data'!$L29:$CX29,1,MATCH(BG$5,'Utilisation profile'!$F29:$CR29,0))),0)</f>
        <v>3.905774571067818</v>
      </c>
      <c r="BH29">
        <f>IF($A29&gt;0,IF(ISNA(MATCH(BH$5,'Utilisation profile'!$F29:$CR29,0)),0,INDEX('Asset data'!$L29:$CX29,1,MATCH(BH$5,'Utilisation profile'!$F29:$CR29,0))),0)</f>
        <v>15.432572695438695</v>
      </c>
      <c r="BI29">
        <f>IF($A29&gt;0,IF(ISNA(MATCH(BI$5,'Utilisation profile'!$F29:$CR29,0)),0,INDEX('Asset data'!$L29:$CX29,1,MATCH(BI$5,'Utilisation profile'!$F29:$CR29,0))),0)</f>
        <v>5.5252420761447185</v>
      </c>
      <c r="BJ29">
        <f>IF($A29&gt;0,IF(ISNA(MATCH(BJ$5,'Utilisation profile'!$F29:$CR29,0)),0,INDEX('Asset data'!$L29:$CX29,1,MATCH(BJ$5,'Utilisation profile'!$F29:$CR29,0))),0)</f>
        <v>14.765733134524677</v>
      </c>
      <c r="BK29">
        <f>IF($A29&gt;0,IF(ISNA(MATCH(BK$5,'Utilisation profile'!$F29:$CR29,0)),0,INDEX('Asset data'!$L29:$CX29,1,MATCH(BK$5,'Utilisation profile'!$F29:$CR29,0))),0)</f>
        <v>9.4310166472125374</v>
      </c>
      <c r="BL29">
        <f>IF($A29&gt;0,IF(ISNA(MATCH(BL$5,'Utilisation profile'!$F29:$CR29,0)),0,INDEX('Asset data'!$L29:$CX29,1,MATCH(BL$5,'Utilisation profile'!$F29:$CR29,0))),0)</f>
        <v>4.572614131981835</v>
      </c>
      <c r="BM29">
        <f>IF($A29&gt;0,IF(ISNA(MATCH(BM$5,'Utilisation profile'!$F29:$CR29,0)),0,INDEX('Asset data'!$L29:$CX29,1,MATCH(BM$5,'Utilisation profile'!$F29:$CR29,0))),0)</f>
        <v>8.7641770862985187</v>
      </c>
      <c r="BN29">
        <f>IF($A29&gt;0,IF(ISNA(MATCH(BN$5,'Utilisation profile'!$F29:$CR29,0)),0,INDEX('Asset data'!$L29:$CX29,1,MATCH(BN$5,'Utilisation profile'!$F29:$CR29,0))),0)</f>
        <v>0</v>
      </c>
      <c r="BO29">
        <f>IF($A29&gt;0,IF(ISNA(MATCH(BO$5,'Utilisation profile'!$F29:$CR29,0)),0,INDEX('Asset data'!$L29:$CX29,1,MATCH(BO$5,'Utilisation profile'!$F29:$CR29,0))),0)</f>
        <v>13.717842395945508</v>
      </c>
      <c r="BP29">
        <f>IF($A29&gt;0,IF(ISNA(MATCH(BP$5,'Utilisation profile'!$F29:$CR29,0)),0,INDEX('Asset data'!$L29:$CX29,1,MATCH(BP$5,'Utilisation profile'!$F29:$CR29,0))),0)</f>
        <v>0</v>
      </c>
      <c r="BQ29">
        <f>IF($A29&gt;0,IF(ISNA(MATCH(BQ$5,'Utilisation profile'!$F29:$CR29,0)),0,INDEX('Asset data'!$L29:$CX29,1,MATCH(BQ$5,'Utilisation profile'!$F29:$CR29,0))),0)</f>
        <v>6.2873444314750246</v>
      </c>
      <c r="BR29">
        <f>IF($A29&gt;0,IF(ISNA(MATCH(BR$5,'Utilisation profile'!$F29:$CR29,0)),0,INDEX('Asset data'!$L29:$CX29,1,MATCH(BR$5,'Utilisation profile'!$F29:$CR29,0))),0)</f>
        <v>22.291493893411449</v>
      </c>
      <c r="BS29">
        <f>IF($A29&gt;0,IF(ISNA(MATCH(BS$5,'Utilisation profile'!$F29:$CR29,0)),0,INDEX('Asset data'!$L29:$CX29,1,MATCH(BS$5,'Utilisation profile'!$F29:$CR29,0))),0)</f>
        <v>21.815179921330007</v>
      </c>
      <c r="BT29">
        <f>IF($A29&gt;0,IF(ISNA(MATCH(BT$5,'Utilisation profile'!$F29:$CR29,0)),0,INDEX('Asset data'!$L29:$CX29,1,MATCH(BT$5,'Utilisation profile'!$F29:$CR29,0))),0)</f>
        <v>7.2399723756379064</v>
      </c>
      <c r="BU29">
        <f>IF($A29&gt;0,IF(ISNA(MATCH(BU$5,'Utilisation profile'!$F29:$CR29,0)),0,INDEX('Asset data'!$L29:$CX29,1,MATCH(BU$5,'Utilisation profile'!$F29:$CR29,0))),0)</f>
        <v>21.338865949248568</v>
      </c>
      <c r="BV29">
        <f>IF($A29&gt;0,IF(ISNA(MATCH(BV$5,'Utilisation profile'!$F29:$CR29,0)),0,INDEX('Asset data'!$L29:$CX29,1,MATCH(BV$5,'Utilisation profile'!$F29:$CR29,0))),0)</f>
        <v>8.478388703049653</v>
      </c>
      <c r="BW29">
        <f>IF($A29&gt;0,IF(ISNA(MATCH(BW$5,'Utilisation profile'!$F29:$CR29,0)),0,INDEX('Asset data'!$L29:$CX29,1,MATCH(BW$5,'Utilisation profile'!$F29:$CR29,0))),0)</f>
        <v>12.47942606853376</v>
      </c>
      <c r="BX29">
        <f>IF($A29&gt;0,IF(ISNA(MATCH(BX$5,'Utilisation profile'!$F29:$CR29,0)),0,INDEX('Asset data'!$L29:$CX29,1,MATCH(BX$5,'Utilisation profile'!$F29:$CR29,0))),0)</f>
        <v>4.6678769263981241</v>
      </c>
      <c r="BY29">
        <f>IF($A29&gt;0,IF(ISNA(MATCH(BY$5,'Utilisation profile'!$F29:$CR29,0)),0,INDEX('Asset data'!$L29:$CX29,1,MATCH(BY$5,'Utilisation profile'!$F29:$CR29,0))),0)</f>
        <v>0</v>
      </c>
      <c r="BZ29">
        <f>IF($A29&gt;0,IF(ISNA(MATCH(BZ$5,'Utilisation profile'!$F29:$CR29,0)),0,INDEX('Asset data'!$L29:$CX29,1,MATCH(BZ$5,'Utilisation profile'!$F29:$CR29,0))),0)</f>
        <v>13.241528423864064</v>
      </c>
      <c r="CA29">
        <f>IF($A29&gt;0,IF(ISNA(MATCH(CA$5,'Utilisation profile'!$F29:$CR29,0)),0,INDEX('Asset data'!$L29:$CX29,1,MATCH(CA$5,'Utilisation profile'!$F29:$CR29,0))),0)</f>
        <v>0</v>
      </c>
      <c r="CB29">
        <f>IF($A29&gt;0,IF(ISNA(MATCH(CB$5,'Utilisation profile'!$F29:$CR29,0)),0,INDEX('Asset data'!$L29:$CX29,1,MATCH(CB$5,'Utilisation profile'!$F29:$CR29,0))),0)</f>
        <v>5.334716487312142</v>
      </c>
      <c r="CC29">
        <f>IF($A29&gt;0,IF(ISNA(MATCH(CC$5,'Utilisation profile'!$F29:$CR29,0)),0,INDEX('Asset data'!$L29:$CX29,1,MATCH(CC$5,'Utilisation profile'!$F29:$CR29,0))),0)</f>
        <v>7.811549142135636</v>
      </c>
      <c r="CD29">
        <f>IF($A29&gt;0,IF(ISNA(MATCH(CD$5,'Utilisation profile'!$F29:$CR29,0)),0,INDEX('Asset data'!$L29:$CX29,1,MATCH(CD$5,'Utilisation profile'!$F29:$CR29,0))),0)</f>
        <v>20.290975210669394</v>
      </c>
      <c r="CE29">
        <f>IF($A29&gt;0,IF(ISNA(MATCH(CE$5,'Utilisation profile'!$F29:$CR29,0)),0,INDEX('Asset data'!$L29:$CX29,1,MATCH(CE$5,'Utilisation profile'!$F29:$CR29,0))),0)</f>
        <v>7.2399723756379064</v>
      </c>
      <c r="CF29">
        <f>IF($A29&gt;0,IF(ISNA(MATCH(CF$5,'Utilisation profile'!$F29:$CR29,0)),0,INDEX('Asset data'!$L29:$CX29,1,MATCH(CF$5,'Utilisation profile'!$F29:$CR29,0))),0)</f>
        <v>6.1920816370587364</v>
      </c>
      <c r="CG29">
        <f>IF($A29&gt;0,IF(ISNA(MATCH(CG$5,'Utilisation profile'!$F29:$CR29,0)),0,INDEX('Asset data'!$L29:$CX29,1,MATCH(CG$5,'Utilisation profile'!$F29:$CR29,0))),0)</f>
        <v>7.144709581221619</v>
      </c>
      <c r="CH29">
        <f>IF($A29&gt;0,IF(ISNA(MATCH(CH$5,'Utilisation profile'!$F29:$CR29,0)),0,INDEX('Asset data'!$L29:$CX29,1,MATCH(CH$5,'Utilisation profile'!$F29:$CR29,0))),0)</f>
        <v>7.144709581221619</v>
      </c>
      <c r="CI29">
        <f>IF($A29&gt;0,IF(ISNA(MATCH(CI$5,'Utilisation profile'!$F29:$CR29,0)),0,INDEX('Asset data'!$L29:$CX29,1,MATCH(CI$5,'Utilisation profile'!$F29:$CR29,0))),0)</f>
        <v>8.2878631142170764</v>
      </c>
      <c r="CJ29">
        <f>IF($A29&gt;0,IF(ISNA(MATCH(CJ$5,'Utilisation profile'!$F29:$CR29,0)),0,INDEX('Asset data'!$L29:$CX29,1,MATCH(CJ$5,'Utilisation profile'!$F29:$CR29,0))),0)</f>
        <v>0</v>
      </c>
      <c r="CK29">
        <f>IF($A29&gt;0,IF(ISNA(MATCH(CK$5,'Utilisation profile'!$F29:$CR29,0)),0,INDEX('Asset data'!$L29:$CX29,1,MATCH(CK$5,'Utilisation profile'!$F29:$CR29,0))),0)</f>
        <v>9.1452282639636699</v>
      </c>
      <c r="CL29">
        <f>IF($A29&gt;0,IF(ISNA(MATCH(CL$5,'Utilisation profile'!$F29:$CR29,0)),0,INDEX('Asset data'!$L29:$CX29,1,MATCH(CL$5,'Utilisation profile'!$F29:$CR29,0))),0)</f>
        <v>0</v>
      </c>
      <c r="CM29">
        <f>IF($A29&gt;0,IF(ISNA(MATCH(CM$5,'Utilisation profile'!$F29:$CR29,0)),0,INDEX('Asset data'!$L29:$CX29,1,MATCH(CM$5,'Utilisation profile'!$F29:$CR29,0))),0)</f>
        <v>0</v>
      </c>
      <c r="CN29">
        <f>IF($A29&gt;0,IF(ISNA(MATCH(CN$5,'Utilisation profile'!$F29:$CR29,0)),0,INDEX('Asset data'!$L29:$CX29,1,MATCH(CN$5,'Utilisation profile'!$F29:$CR29,0))),0)</f>
        <v>3.2389350101538001</v>
      </c>
      <c r="CO29">
        <f>IF($A29&gt;0,IF(ISNA(MATCH(CO$5,'Utilisation profile'!$F29:$CR29,0)),0,INDEX('Asset data'!$L29:$CX29,1,MATCH(CO$5,'Utilisation profile'!$F29:$CR29,0))),0)</f>
        <v>0</v>
      </c>
      <c r="CP29">
        <f>IF($A29&gt;0,IF(ISNA(MATCH(CP$5,'Utilisation profile'!$F29:$CR29,0)),0,INDEX('Asset data'!$L29:$CX29,1,MATCH(CP$5,'Utilisation profile'!$F29:$CR29,0))),0)</f>
        <v>0</v>
      </c>
      <c r="CQ29">
        <f>IF($A29&gt;0,IF(ISNA(MATCH(CQ$5,'Utilisation profile'!$F29:$CR29,0)),0,INDEX('Asset data'!$L29:$CX29,1,MATCH(CQ$5,'Utilisation profile'!$F29:$CR29,0))),0)</f>
        <v>0</v>
      </c>
      <c r="CR29">
        <f>IF($A29&gt;0,IF(ISNA(MATCH(CR$5,'Utilisation profile'!$F29:$CR29,0)),0,INDEX('Asset data'!$L29:$CX29,1,MATCH(CR$5,'Utilisation profile'!$F29:$CR29,0))),0)</f>
        <v>0</v>
      </c>
      <c r="CS29">
        <f>IF($A29&gt;0,IF(ISNA(MATCH(CS$5,'Utilisation profile'!$F29:$CR29,0)),0,INDEX('Asset data'!$L29:$CX29,1,MATCH(CS$5,'Utilisation profile'!$F29:$CR29,0))),0)</f>
        <v>0</v>
      </c>
      <c r="CT29">
        <f>IF($A29&gt;0,IF(ISNA(MATCH(CT$5,'Utilisation profile'!$F29:$CR29,0)),0,INDEX('Asset data'!$L29:$CX29,1,MATCH(CT$5,'Utilisation profile'!$F29:$CR29,0))),0)</f>
        <v>0</v>
      </c>
      <c r="CU29">
        <f>IF($A29&gt;0,IF(ISNA(MATCH(CU$5,'Utilisation profile'!$F29:$CR29,0)),0,INDEX('Asset data'!$L29:$CX29,1,MATCH(CU$5,'Utilisation profile'!$F29:$CR29,0))),0)</f>
        <v>0</v>
      </c>
      <c r="CV29">
        <f>IF($A29&gt;0,IF(ISNA(MATCH(CV$5,'Utilisation profile'!$F29:$CR29,0)),0,INDEX('Asset data'!$L29:$CX29,1,MATCH(CV$5,'Utilisation profile'!$F29:$CR29,0))),0)</f>
        <v>0</v>
      </c>
      <c r="CW29">
        <f>IF($A29&gt;0,IF(ISNA(MATCH(CW$5,'Utilisation profile'!$F29:$CR29,0)),0,INDEX('Asset data'!$L29:$CX29,1,MATCH(CW$5,'Utilisation profile'!$F29:$CR29,0))),0)</f>
        <v>0</v>
      </c>
      <c r="CX29">
        <f>IF($A29&gt;0,IF(ISNA(MATCH(CX$5,'Utilisation profile'!$F29:$CR29,0)),0,INDEX('Asset data'!$L29:$CX29,1,MATCH(CX$5,'Utilisation profile'!$F29:$CR29,0))),0)</f>
        <v>0</v>
      </c>
      <c r="CY29">
        <f>IF($A29&gt;0,IF(ISNA(MATCH(CY$5,'Utilisation profile'!$F29:$CR29,0)),0,INDEX('Asset data'!$L29:$CX29,1,MATCH(CY$5,'Utilisation profile'!$F29:$CR29,0))),0)</f>
        <v>0</v>
      </c>
      <c r="CZ29">
        <f>IF($A29&gt;0,IF(ISNA(MATCH(CZ$5,'Utilisation profile'!$F29:$CR29,0)),0,INDEX('Asset data'!$L29:$CX29,1,MATCH(CZ$5,'Utilisation profile'!$F29:$CR29,0))),0)</f>
        <v>0</v>
      </c>
      <c r="DA29">
        <f>IF($A29&gt;0,IF(ISNA(MATCH(DA$5,'Utilisation profile'!$F29:$CR29,0)),0,INDEX('Asset data'!$L29:$CX29,1,MATCH(DA$5,'Utilisation profile'!$F29:$CR29,0))),0)</f>
        <v>0</v>
      </c>
      <c r="DB29">
        <f>IF($A29&gt;0,IF(ISNA(MATCH(DB$5,'Utilisation profile'!$F29:$CR29,0)),0,INDEX('Asset data'!$L29:$CX29,1,MATCH(DB$5,'Utilisation profile'!$F29:$CR29,0))),0)</f>
        <v>0</v>
      </c>
      <c r="DC29">
        <f>IF($A29&gt;0,IF(ISNA(MATCH(DC$5,'Utilisation profile'!$F29:$CR29,0)),0,INDEX('Asset data'!$L29:$CX29,1,MATCH(DC$5,'Utilisation profile'!$F29:$CR29,0))),0)</f>
        <v>0</v>
      </c>
      <c r="DD29">
        <f>IF($A29&gt;0,IF(ISNA(MATCH(DD$5,'Utilisation profile'!$F29:$CR29,0)),0,INDEX('Asset data'!$L29:$CX29,1,MATCH(DD$5,'Utilisation profile'!$F29:$CR29,0))),0)</f>
        <v>0</v>
      </c>
      <c r="DE29">
        <f>IF($A29&gt;0,IF(ISNA(MATCH(DE$5,'Utilisation profile'!$F29:$CR29,0)),0,INDEX('Asset data'!$L29:$CX29,1,MATCH(DE$5,'Utilisation profile'!$F29:$CR29,0))),0)</f>
        <v>0</v>
      </c>
      <c r="DF29">
        <f>IF($A29&gt;0,IF(ISNA(MATCH(DF$5,'Utilisation profile'!$F29:$CR29,0)),0,INDEX('Asset data'!$L29:$CX29,1,MATCH(DF$5,'Utilisation profile'!$F29:$CR29,0))),0)</f>
        <v>0</v>
      </c>
      <c r="DG29">
        <f>IF($A29&gt;0,IF(ISNA(MATCH(DG$5,'Utilisation profile'!$F29:$CR29,0)),0,INDEX('Asset data'!$L29:$CX29,1,MATCH(DG$5,'Utilisation profile'!$F29:$CR29,0))),0)</f>
        <v>0</v>
      </c>
      <c r="DH29">
        <f>IF($A29&gt;0,IF(ISNA(MATCH(DH$5,'Utilisation profile'!$F29:$CR29,0)),0,INDEX('Asset data'!$L29:$CX29,1,MATCH(DH$5,'Utilisation profile'!$F29:$CR29,0))),0)</f>
        <v>0</v>
      </c>
      <c r="DI29">
        <f>IF($A29&gt;0,IF(ISNA(MATCH(DI$5,'Utilisation profile'!$F29:$CR29,0)),0,INDEX('Asset data'!$L29:$CX29,1,MATCH(DI$5,'Utilisation profile'!$F29:$CR29,0))),0)</f>
        <v>0</v>
      </c>
      <c r="DJ29">
        <f>IF($A29&gt;0,IF(ISNA(MATCH(DJ$5,'Utilisation profile'!$F29:$CR29,0)),0,INDEX('Asset data'!$L29:$CX29,1,MATCH(DJ$5,'Utilisation profile'!$F29:$CR29,0))),0)</f>
        <v>0</v>
      </c>
      <c r="DK29">
        <f>IF($A29&gt;0,IF(ISNA(MATCH(DK$5,'Utilisation profile'!$F29:$CR29,0)),0,INDEX('Asset data'!$L29:$CX29,1,MATCH(DK$5,'Utilisation profile'!$F29:$CR29,0))),0)</f>
        <v>0</v>
      </c>
      <c r="DL29">
        <f>IF($A29&gt;0,IF(ISNA(MATCH(DL$5,'Utilisation profile'!$F29:$CR29,0)),0,INDEX('Asset data'!$L29:$CX29,1,MATCH(DL$5,'Utilisation profile'!$F29:$CR29,0))),0)</f>
        <v>0</v>
      </c>
      <c r="DM29">
        <f>IF($A29&gt;0,IF(ISNA(MATCH(DM$5,'Utilisation profile'!$F29:$CR29,0)),0,INDEX('Asset data'!$L29:$CX29,1,MATCH(DM$5,'Utilisation profile'!$F29:$CR29,0))),0)</f>
        <v>0</v>
      </c>
      <c r="DN29">
        <f>IF($A29&gt;0,IF(ISNA(MATCH(DN$5,'Utilisation profile'!$F29:$CR29,0)),0,INDEX('Asset data'!$L29:$CX29,1,MATCH(DN$5,'Utilisation profile'!$F29:$CR29,0))),0)</f>
        <v>0</v>
      </c>
      <c r="DO29">
        <f>IF($A29&gt;0,IF(ISNA(MATCH(DO$5,'Utilisation profile'!$F29:$CR29,0)),0,INDEX('Asset data'!$L29:$CX29,1,MATCH(DO$5,'Utilisation profile'!$F29:$CR29,0))),0)</f>
        <v>0</v>
      </c>
      <c r="DP29">
        <f>IF($A29&gt;0,IF(ISNA(MATCH(DP$5,'Utilisation profile'!$F29:$CR29,0)),0,INDEX('Asset data'!$L29:$CX29,1,MATCH(DP$5,'Utilisation profile'!$F29:$CR29,0))),0)</f>
        <v>0</v>
      </c>
      <c r="DQ29">
        <f>IF($A29&gt;0,IF(ISNA(MATCH(DQ$5,'Utilisation profile'!$F29:$CR29,0)),0,INDEX('Asset data'!$L29:$CX29,1,MATCH(DQ$5,'Utilisation profile'!$F29:$CR29,0))),0)</f>
        <v>0</v>
      </c>
      <c r="DR29">
        <f>IF($A29&gt;0,IF(ISNA(MATCH(DR$5,'Utilisation profile'!$F29:$CR29,0)),0,INDEX('Asset data'!$L29:$CX29,1,MATCH(DR$5,'Utilisation profile'!$F29:$CR29,0))),0)</f>
        <v>0</v>
      </c>
      <c r="DS29">
        <f>IF($A29&gt;0,IF(ISNA(MATCH(DS$5,'Utilisation profile'!$F29:$CR29,0)),0,INDEX('Asset data'!$L29:$CX29,1,MATCH(DS$5,'Utilisation profile'!$F29:$CR29,0))),0)</f>
        <v>0</v>
      </c>
      <c r="DT29">
        <f>IF($A29&gt;0,IF(ISNA(MATCH(DT$5,'Utilisation profile'!$F29:$CR29,0)),0,INDEX('Asset data'!$L29:$CX29,1,MATCH(DT$5,'Utilisation profile'!$F29:$CR29,0))),0)</f>
        <v>0</v>
      </c>
      <c r="DU29">
        <f>IF($A29&gt;0,IF(ISNA(MATCH(DU$5,'Utilisation profile'!$F29:$CR29,0)),0,INDEX('Asset data'!$L29:$CX29,1,MATCH(DU$5,'Utilisation profile'!$F29:$CR29,0))),0)</f>
        <v>0</v>
      </c>
      <c r="DV29">
        <f>IF($A29&gt;0,IF(ISNA(MATCH(DV$5,'Utilisation profile'!$F29:$CR29,0)),0,INDEX('Asset data'!$L29:$CX29,1,MATCH(DV$5,'Utilisation profile'!$F29:$CR29,0))),0)</f>
        <v>0</v>
      </c>
      <c r="DW29">
        <f>IF($A29&gt;0,IF(ISNA(MATCH(DW$5,'Utilisation profile'!$F29:$CR29,0)),0,INDEX('Asset data'!$L29:$CX29,1,MATCH(DW$5,'Utilisation profile'!$F29:$CR29,0))),0)</f>
        <v>0</v>
      </c>
      <c r="DX29">
        <f>IF($A29&gt;0,IF(ISNA(MATCH(DX$5,'Utilisation profile'!$F29:$CR29,0)),0,INDEX('Asset data'!$L29:$CX29,1,MATCH(DX$5,'Utilisation profile'!$F29:$CR29,0))),0)</f>
        <v>0</v>
      </c>
      <c r="DY29">
        <f>IF($A29&gt;0,IF(ISNA(MATCH(DY$5,'Utilisation profile'!$F29:$CR29,0)),0,INDEX('Asset data'!$L29:$CX29,1,MATCH(DY$5,'Utilisation profile'!$F29:$CR29,0))),0)</f>
        <v>0</v>
      </c>
      <c r="DZ29">
        <f>IF($A29&gt;0,IF(ISNA(MATCH(DZ$5,'Utilisation profile'!$F29:$CR29,0)),0,INDEX('Asset data'!$L29:$CX29,1,MATCH(DZ$5,'Utilisation profile'!$F29:$CR29,0))),0)</f>
        <v>0</v>
      </c>
      <c r="EA29">
        <f>IF($A29&gt;0,IF(ISNA(MATCH(EA$5,'Utilisation profile'!$F29:$CR29,0)),0,INDEX('Asset data'!$L29:$CX29,1,MATCH(EA$5,'Utilisation profile'!$F29:$CR29,0))),0)</f>
        <v>0</v>
      </c>
      <c r="EB29">
        <f>IF($A29&gt;0,IF(ISNA(MATCH(EB$5,'Utilisation profile'!$F29:$CR29,0)),0,INDEX('Asset data'!$L29:$CX29,1,MATCH(EB$5,'Utilisation profile'!$F29:$CR29,0))),0)</f>
        <v>0</v>
      </c>
      <c r="EC29">
        <f>IF($A29&gt;0,IF(ISNA(MATCH(EC$5,'Utilisation profile'!$F29:$CR29,0)),0,INDEX('Asset data'!$L29:$CX29,1,MATCH(EC$5,'Utilisation profile'!$F29:$CR29,0))),0)</f>
        <v>0</v>
      </c>
      <c r="ED29">
        <f>IF($A29&gt;0,IF(ISNA(MATCH(ED$5,'Utilisation profile'!$F29:$CR29,0)),0,INDEX('Asset data'!$L29:$CX29,1,MATCH(ED$5,'Utilisation profile'!$F29:$CR29,0))),0)</f>
        <v>0</v>
      </c>
      <c r="EE29">
        <f>IF($A29&gt;0,IF(ISNA(MATCH(EE$5,'Utilisation profile'!$F29:$CR29,0)),0,INDEX('Asset data'!$L29:$CX29,1,MATCH(EE$5,'Utilisation profile'!$F29:$CR29,0))),0)</f>
        <v>0</v>
      </c>
      <c r="EF29">
        <f>IF($A29&gt;0,IF(ISNA(MATCH(EF$5,'Utilisation profile'!$F29:$CR29,0)),0,INDEX('Asset data'!$L29:$CX29,1,MATCH(EF$5,'Utilisation profile'!$F29:$CR29,0))),0)</f>
        <v>0</v>
      </c>
      <c r="EG29">
        <f>IF($A29&gt;0,IF(ISNA(MATCH(EG$5,'Utilisation profile'!$F29:$CR29,0)),0,INDEX('Asset data'!$L29:$CX29,1,MATCH(EG$5,'Utilisation profile'!$F29:$CR29,0))),0)</f>
        <v>0</v>
      </c>
      <c r="EH29">
        <f>IF($A29&gt;0,IF(ISNA(MATCH(EH$5,'Utilisation profile'!$F29:$CR29,0)),0,INDEX('Asset data'!$L29:$CX29,1,MATCH(EH$5,'Utilisation profile'!$F29:$CR29,0))),0)</f>
        <v>0</v>
      </c>
      <c r="EI29">
        <f>IF($A29&gt;0,IF(ISNA(MATCH(EI$5,'Utilisation profile'!$F29:$CR29,0)),0,INDEX('Asset data'!$L29:$CX29,1,MATCH(EI$5,'Utilisation profile'!$F29:$CR29,0))),0)</f>
        <v>0</v>
      </c>
      <c r="EJ29">
        <f>IF($A29&gt;0,IF(ISNA(MATCH(EJ$5,'Utilisation profile'!$F29:$CR29,0)),0,INDEX('Asset data'!$L29:$CX29,1,MATCH(EJ$5,'Utilisation profile'!$F29:$CR29,0))),0)</f>
        <v>0</v>
      </c>
      <c r="EK29">
        <f>IF($A29&gt;0,IF(ISNA(MATCH(EK$5,'Utilisation profile'!$F29:$CR29,0)),0,INDEX('Asset data'!$L29:$CX29,1,MATCH(EK$5,'Utilisation profile'!$F29:$CR29,0))),0)</f>
        <v>0</v>
      </c>
      <c r="EL29">
        <f>IF($A29&gt;0,IF(ISNA(MATCH(EL$5,'Utilisation profile'!$F29:$CR29,0)),0,INDEX('Asset data'!$L29:$CX29,1,MATCH(EL$5,'Utilisation profile'!$F29:$CR29,0))),0)</f>
        <v>0</v>
      </c>
      <c r="EM29">
        <f>IF($A29&gt;0,IF(ISNA(MATCH(EM$5,'Utilisation profile'!$F29:$CR29,0)),0,INDEX('Asset data'!$L29:$CX29,1,MATCH(EM$5,'Utilisation profile'!$F29:$CR29,0))),0)</f>
        <v>0</v>
      </c>
      <c r="EN29">
        <f>IF($A29&gt;0,IF(ISNA(MATCH(EN$5,'Utilisation profile'!$F29:$CR29,0)),0,INDEX('Asset data'!$L29:$CX29,1,MATCH(EN$5,'Utilisation profile'!$F29:$CR29,0))),0)</f>
        <v>0</v>
      </c>
      <c r="EO29">
        <f>IF($A29&gt;0,IF(ISNA(MATCH(EO$5,'Utilisation profile'!$F29:$CR29,0)),0,INDEX('Asset data'!$L29:$CX29,1,MATCH(EO$5,'Utilisation profile'!$F29:$CR29,0))),0)</f>
        <v>0</v>
      </c>
      <c r="EP29">
        <f>IF($A29&gt;0,IF(ISNA(MATCH(EP$5,'Utilisation profile'!$F29:$CR29,0)),0,INDEX('Asset data'!$L29:$CX29,1,MATCH(EP$5,'Utilisation profile'!$F29:$CR29,0))),0)</f>
        <v>0</v>
      </c>
      <c r="EQ29">
        <f>IF($A29&gt;0,IF(ISNA(MATCH(EQ$5,'Utilisation profile'!$F29:$CR29,0)),0,INDEX('Asset data'!$L29:$CX29,1,MATCH(EQ$5,'Utilisation profile'!$F29:$CR29,0))),0)</f>
        <v>0</v>
      </c>
      <c r="ER29">
        <f>IF($A29&gt;0,IF(ISNA(MATCH(ER$5,'Utilisation profile'!$F29:$CR29,0)),0,INDEX('Asset data'!$L29:$CX29,1,MATCH(ER$5,'Utilisation profile'!$F29:$CR29,0))),0)</f>
        <v>0</v>
      </c>
      <c r="ES29">
        <f>IF($A29&gt;0,IF(ISNA(MATCH(ES$5,'Utilisation profile'!$F29:$CR29,0)),0,INDEX('Asset data'!$L29:$CX29,1,MATCH(ES$5,'Utilisation profile'!$F29:$CR29,0))),0)</f>
        <v>0</v>
      </c>
      <c r="ET29">
        <f>IF($A29&gt;0,IF(ISNA(MATCH(ET$5,'Utilisation profile'!$F29:$CR29,0)),0,INDEX('Asset data'!$L29:$CX29,1,MATCH(ET$5,'Utilisation profile'!$F29:$CR29,0))),0)</f>
        <v>0</v>
      </c>
      <c r="EU29">
        <f>IF($A29&gt;0,IF(ISNA(MATCH(EU$5,'Utilisation profile'!$F29:$CR29,0)),0,INDEX('Asset data'!$L29:$CX29,1,MATCH(EU$5,'Utilisation profile'!$F29:$CR29,0))),0)</f>
        <v>0</v>
      </c>
      <c r="EV29">
        <f>IF($A29&gt;0,IF(ISNA(MATCH(EV$5,'Utilisation profile'!$F29:$CR29,0)),0,INDEX('Asset data'!$L29:$CX29,1,MATCH(EV$5,'Utilisation profile'!$F29:$CR29,0))),0)</f>
        <v>0</v>
      </c>
      <c r="EW29">
        <f>IF($A29&gt;0,IF(ISNA(MATCH(EW$5,'Utilisation profile'!$F29:$CR29,0)),0,INDEX('Asset data'!$L29:$CX29,1,MATCH(EW$5,'Utilisation profile'!$F29:$CR29,0))),0)</f>
        <v>0</v>
      </c>
      <c r="EX29">
        <f>IF($A29&gt;0,IF(ISNA(MATCH(EX$5,'Utilisation profile'!$F29:$CR29,0)),0,INDEX('Asset data'!$L29:$CX29,1,MATCH(EX$5,'Utilisation profile'!$F29:$CR29,0))),0)</f>
        <v>0</v>
      </c>
      <c r="EY29">
        <f>IF($A29&gt;0,IF(ISNA(MATCH(EY$5,'Utilisation profile'!$F29:$CR29,0)),0,INDEX('Asset data'!$L29:$CX29,1,MATCH(EY$5,'Utilisation profile'!$F29:$CR29,0))),0)</f>
        <v>0</v>
      </c>
      <c r="EZ29">
        <f>IF($A29&gt;0,IF(ISNA(MATCH(EZ$5,'Utilisation profile'!$F29:$CR29,0)),0,INDEX('Asset data'!$L29:$CX29,1,MATCH(EZ$5,'Utilisation profile'!$F29:$CR29,0))),0)</f>
        <v>0</v>
      </c>
      <c r="FA29">
        <f>IF($A29&gt;0,IF(ISNA(MATCH(FA$5,'Utilisation profile'!$F29:$CR29,0)),0,INDEX('Asset data'!$L29:$CX29,1,MATCH(FA$5,'Utilisation profile'!$F29:$CR29,0))),0)</f>
        <v>0</v>
      </c>
    </row>
    <row r="30" spans="1:157">
      <c r="A30" s="10">
        <f>'Asset data'!A30</f>
        <v>5</v>
      </c>
      <c r="B30" s="10">
        <f>'Asset data'!B30</f>
        <v>0</v>
      </c>
      <c r="C30" s="10">
        <f>'Asset data'!C30</f>
        <v>0</v>
      </c>
      <c r="D30" s="10" t="str">
        <f>'Asset data'!E30</f>
        <v>Distribution Feeders - Urban</v>
      </c>
      <c r="E30" s="16">
        <f>'Asset data'!I30</f>
        <v>100</v>
      </c>
      <c r="F30">
        <f>IF($A30&gt;0,'Utilisation profile'!CU30,0)</f>
        <v>7</v>
      </c>
      <c r="G30">
        <f>IF($A30&gt;0,IF(ISNA(MATCH(G$5,'Utilisation profile'!$F30:$CR30,0)),0,INDEX('Asset data'!$L30:$CX30,1,MATCH(G$5,'Utilisation profile'!$F30:$CR30,0))),0)</f>
        <v>0</v>
      </c>
      <c r="H30">
        <f>IF($A30&gt;0,IF(ISNA(MATCH(H$5,'Utilisation profile'!$F30:$CR30,0)),0,INDEX('Asset data'!$L30:$CX30,1,MATCH(H$5,'Utilisation profile'!$F30:$CR30,0))),0)</f>
        <v>0</v>
      </c>
      <c r="I30">
        <f>IF($A30&gt;0,IF(ISNA(MATCH(I$5,'Utilisation profile'!$F30:$CR30,0)),0,INDEX('Asset data'!$L30:$CX30,1,MATCH(I$5,'Utilisation profile'!$F30:$CR30,0))),0)</f>
        <v>0</v>
      </c>
      <c r="J30">
        <f>IF($A30&gt;0,IF(ISNA(MATCH(J$5,'Utilisation profile'!$F30:$CR30,0)),0,INDEX('Asset data'!$L30:$CX30,1,MATCH(J$5,'Utilisation profile'!$F30:$CR30,0))),0)</f>
        <v>0</v>
      </c>
      <c r="K30">
        <f>IF($A30&gt;0,IF(ISNA(MATCH(K$5,'Utilisation profile'!$F30:$CR30,0)),0,INDEX('Asset data'!$L30:$CX30,1,MATCH(K$5,'Utilisation profile'!$F30:$CR30,0))),0)</f>
        <v>0</v>
      </c>
      <c r="L30">
        <f>IF($A30&gt;0,IF(ISNA(MATCH(L$5,'Utilisation profile'!$F30:$CR30,0)),0,INDEX('Asset data'!$L30:$CX30,1,MATCH(L$5,'Utilisation profile'!$F30:$CR30,0))),0)</f>
        <v>0</v>
      </c>
      <c r="M30">
        <f>IF($A30&gt;0,IF(ISNA(MATCH(M$5,'Utilisation profile'!$F30:$CR30,0)),0,INDEX('Asset data'!$L30:$CX30,1,MATCH(M$5,'Utilisation profile'!$F30:$CR30,0))),0)</f>
        <v>0</v>
      </c>
      <c r="N30">
        <f>IF($A30&gt;0,IF(ISNA(MATCH(N$5,'Utilisation profile'!$F30:$CR30,0)),0,INDEX('Asset data'!$L30:$CX30,1,MATCH(N$5,'Utilisation profile'!$F30:$CR30,0))),0)</f>
        <v>0</v>
      </c>
      <c r="O30">
        <f>IF($A30&gt;0,IF(ISNA(MATCH(O$5,'Utilisation profile'!$F30:$CR30,0)),0,INDEX('Asset data'!$L30:$CX30,1,MATCH(O$5,'Utilisation profile'!$F30:$CR30,0))),0)</f>
        <v>0</v>
      </c>
      <c r="P30">
        <f>IF($A30&gt;0,IF(ISNA(MATCH(P$5,'Utilisation profile'!$F30:$CR30,0)),0,INDEX('Asset data'!$L30:$CX30,1,MATCH(P$5,'Utilisation profile'!$F30:$CR30,0))),0)</f>
        <v>0</v>
      </c>
      <c r="Q30">
        <f>IF($A30&gt;0,IF(ISNA(MATCH(Q$5,'Utilisation profile'!$F30:$CR30,0)),0,INDEX('Asset data'!$L30:$CX30,1,MATCH(Q$5,'Utilisation profile'!$F30:$CR30,0))),0)</f>
        <v>0</v>
      </c>
      <c r="R30">
        <f>IF($A30&gt;0,IF(ISNA(MATCH(R$5,'Utilisation profile'!$F30:$CR30,0)),0,INDEX('Asset data'!$L30:$CX30,1,MATCH(R$5,'Utilisation profile'!$F30:$CR30,0))),0)</f>
        <v>0</v>
      </c>
      <c r="S30">
        <f>IF($A30&gt;0,IF(ISNA(MATCH(S$5,'Utilisation profile'!$F30:$CR30,0)),0,INDEX('Asset data'!$L30:$CX30,1,MATCH(S$5,'Utilisation profile'!$F30:$CR30,0))),0)</f>
        <v>0</v>
      </c>
      <c r="T30">
        <f>IF($A30&gt;0,IF(ISNA(MATCH(T$5,'Utilisation profile'!$F30:$CR30,0)),0,INDEX('Asset data'!$L30:$CX30,1,MATCH(T$5,'Utilisation profile'!$F30:$CR30,0))),0)</f>
        <v>0</v>
      </c>
      <c r="U30">
        <f>IF($A30&gt;0,IF(ISNA(MATCH(U$5,'Utilisation profile'!$F30:$CR30,0)),0,INDEX('Asset data'!$L30:$CX30,1,MATCH(U$5,'Utilisation profile'!$F30:$CR30,0))),0)</f>
        <v>0</v>
      </c>
      <c r="V30">
        <f>IF($A30&gt;0,IF(ISNA(MATCH(V$5,'Utilisation profile'!$F30:$CR30,0)),0,INDEX('Asset data'!$L30:$CX30,1,MATCH(V$5,'Utilisation profile'!$F30:$CR30,0))),0)</f>
        <v>0</v>
      </c>
      <c r="W30">
        <f>IF($A30&gt;0,IF(ISNA(MATCH(W$5,'Utilisation profile'!$F30:$CR30,0)),0,INDEX('Asset data'!$L30:$CX30,1,MATCH(W$5,'Utilisation profile'!$F30:$CR30,0))),0)</f>
        <v>0</v>
      </c>
      <c r="X30">
        <f>IF($A30&gt;0,IF(ISNA(MATCH(X$5,'Utilisation profile'!$F30:$CR30,0)),0,INDEX('Asset data'!$L30:$CX30,1,MATCH(X$5,'Utilisation profile'!$F30:$CR30,0))),0)</f>
        <v>0</v>
      </c>
      <c r="Y30">
        <f>IF($A30&gt;0,IF(ISNA(MATCH(Y$5,'Utilisation profile'!$F30:$CR30,0)),0,INDEX('Asset data'!$L30:$CX30,1,MATCH(Y$5,'Utilisation profile'!$F30:$CR30,0))),0)</f>
        <v>0</v>
      </c>
      <c r="Z30">
        <f>IF($A30&gt;0,IF(ISNA(MATCH(Z$5,'Utilisation profile'!$F30:$CR30,0)),0,INDEX('Asset data'!$L30:$CX30,1,MATCH(Z$5,'Utilisation profile'!$F30:$CR30,0))),0)</f>
        <v>47.917185591392993</v>
      </c>
      <c r="AA30">
        <f>IF($A30&gt;0,IF(ISNA(MATCH(AA$5,'Utilisation profile'!$F30:$CR30,0)),0,INDEX('Asset data'!$L30:$CX30,1,MATCH(AA$5,'Utilisation profile'!$F30:$CR30,0))),0)</f>
        <v>38.745976565315786</v>
      </c>
      <c r="AB30">
        <f>IF($A30&gt;0,IF(ISNA(MATCH(AB$5,'Utilisation profile'!$F30:$CR30,0)),0,INDEX('Asset data'!$L30:$CX30,1,MATCH(AB$5,'Utilisation profile'!$F30:$CR30,0))),0)</f>
        <v>7.4304979644704838</v>
      </c>
      <c r="AC30">
        <f>IF($A30&gt;0,IF(ISNA(MATCH(AC$5,'Utilisation profile'!$F30:$CR30,0)),0,INDEX('Asset data'!$L30:$CX30,1,MATCH(AC$5,'Utilisation profile'!$F30:$CR30,0))),0)</f>
        <v>9.1452282639636717</v>
      </c>
      <c r="AD30">
        <f>IF($A30&gt;0,IF(ISNA(MATCH(AD$5,'Utilisation profile'!$F30:$CR30,0)),0,INDEX('Asset data'!$L30:$CX30,1,MATCH(AD$5,'Utilisation profile'!$F30:$CR30,0))),0)</f>
        <v>14.765733134524679</v>
      </c>
      <c r="AE30">
        <f>IF($A30&gt;0,IF(ISNA(MATCH(AE$5,'Utilisation profile'!$F30:$CR30,0)),0,INDEX('Asset data'!$L30:$CX30,1,MATCH(AE$5,'Utilisation profile'!$F30:$CR30,0))),0)</f>
        <v>19.433610060922803</v>
      </c>
      <c r="AF30">
        <f>IF($A30&gt;0,IF(ISNA(MATCH(AF$5,'Utilisation profile'!$F30:$CR30,0)),0,INDEX('Asset data'!$L30:$CX30,1,MATCH(AF$5,'Utilisation profile'!$F30:$CR30,0))),0)</f>
        <v>30.96040818529368</v>
      </c>
      <c r="AG30">
        <f>IF($A30&gt;0,IF(ISNA(MATCH(AG$5,'Utilisation profile'!$F30:$CR30,0)),0,INDEX('Asset data'!$L30:$CX30,1,MATCH(AG$5,'Utilisation profile'!$F30:$CR30,0))),0)</f>
        <v>36.580913055854687</v>
      </c>
      <c r="AH30">
        <f>IF($A30&gt;0,IF(ISNA(MATCH(AH$5,'Utilisation profile'!$F30:$CR30,0)),0,INDEX('Asset data'!$L30:$CX30,1,MATCH(AH$5,'Utilisation profile'!$F30:$CR30,0))),0)</f>
        <v>0</v>
      </c>
      <c r="AI30">
        <f>IF($A30&gt;0,IF(ISNA(MATCH(AI$5,'Utilisation profile'!$F30:$CR30,0)),0,INDEX('Asset data'!$L30:$CX30,1,MATCH(AI$5,'Utilisation profile'!$F30:$CR30,0))),0)</f>
        <v>45.7070887609351</v>
      </c>
      <c r="AJ30">
        <f>IF($A30&gt;0,IF(ISNA(MATCH(AJ$5,'Utilisation profile'!$F30:$CR30,0)),0,INDEX('Asset data'!$L30:$CX30,1,MATCH(AJ$5,'Utilisation profile'!$F30:$CR30,0))),0)</f>
        <v>24.804699615193893</v>
      </c>
      <c r="AK30">
        <f>IF($A30&gt;0,IF(ISNA(MATCH(AK$5,'Utilisation profile'!$F30:$CR30,0)),0,INDEX('Asset data'!$L30:$CX30,1,MATCH(AK$5,'Utilisation profile'!$F30:$CR30,0))),0)</f>
        <v>71.066044634551019</v>
      </c>
      <c r="AL30">
        <f>IF($A30&gt;0,IF(ISNA(MATCH(AL$5,'Utilisation profile'!$F30:$CR30,0)),0,INDEX('Asset data'!$L30:$CX30,1,MATCH(AL$5,'Utilisation profile'!$F30:$CR30,0))),0)</f>
        <v>51.060857807130503</v>
      </c>
      <c r="AM30">
        <f>IF($A30&gt;0,IF(ISNA(MATCH(AM$5,'Utilisation profile'!$F30:$CR30,0)),0,INDEX('Asset data'!$L30:$CX30,1,MATCH(AM$5,'Utilisation profile'!$F30:$CR30,0))),0)</f>
        <v>31.531984951791411</v>
      </c>
      <c r="AN30">
        <f>IF($A30&gt;0,IF(ISNA(MATCH(AN$5,'Utilisation profile'!$F30:$CR30,0)),0,INDEX('Asset data'!$L30:$CX30,1,MATCH(AN$5,'Utilisation profile'!$F30:$CR30,0))),0)</f>
        <v>20.672026388334551</v>
      </c>
      <c r="AO30">
        <f>IF($A30&gt;0,IF(ISNA(MATCH(AO$5,'Utilisation profile'!$F30:$CR30,0)),0,INDEX('Asset data'!$L30:$CX30,1,MATCH(AO$5,'Utilisation profile'!$F30:$CR30,0))),0)</f>
        <v>30.293568624379667</v>
      </c>
      <c r="AP30">
        <f>IF($A30&gt;0,IF(ISNA(MATCH(AP$5,'Utilisation profile'!$F30:$CR30,0)),0,INDEX('Asset data'!$L30:$CX30,1,MATCH(AP$5,'Utilisation profile'!$F30:$CR30,0))),0)</f>
        <v>71.227125359654949</v>
      </c>
      <c r="AQ30">
        <f>IF($A30&gt;0,IF(ISNA(MATCH(AQ$5,'Utilisation profile'!$F30:$CR30,0)),0,INDEX('Asset data'!$L30:$CX30,1,MATCH(AQ$5,'Utilisation profile'!$F30:$CR30,0))),0)</f>
        <v>21.054809616807272</v>
      </c>
      <c r="AR30">
        <f>IF($A30&gt;0,IF(ISNA(MATCH(AR$5,'Utilisation profile'!$F30:$CR30,0)),0,INDEX('Asset data'!$L30:$CX30,1,MATCH(AR$5,'Utilisation profile'!$F30:$CR30,0))),0)</f>
        <v>65.667242267358844</v>
      </c>
      <c r="AS30">
        <f>IF($A30&gt;0,IF(ISNA(MATCH(AS$5,'Utilisation profile'!$F30:$CR30,0)),0,INDEX('Asset data'!$L30:$CX30,1,MATCH(AS$5,'Utilisation profile'!$F30:$CR30,0))),0)</f>
        <v>67.446058446732081</v>
      </c>
      <c r="AT30">
        <f>IF($A30&gt;0,IF(ISNA(MATCH(AT$5,'Utilisation profile'!$F30:$CR30,0)),0,INDEX('Asset data'!$L30:$CX30,1,MATCH(AT$5,'Utilisation profile'!$F30:$CR30,0))),0)</f>
        <v>38.333748473114397</v>
      </c>
      <c r="AU30">
        <f>IF($A30&gt;0,IF(ISNA(MATCH(AU$5,'Utilisation profile'!$F30:$CR30,0)),0,INDEX('Asset data'!$L30:$CX30,1,MATCH(AU$5,'Utilisation profile'!$F30:$CR30,0))),0)</f>
        <v>76.114972738614313</v>
      </c>
      <c r="AV30">
        <f>IF($A30&gt;0,IF(ISNA(MATCH(AV$5,'Utilisation profile'!$F30:$CR30,0)),0,INDEX('Asset data'!$L30:$CX30,1,MATCH(AV$5,'Utilisation profile'!$F30:$CR30,0))),0)</f>
        <v>102.00740026096145</v>
      </c>
      <c r="AW30">
        <f>IF($A30&gt;0,IF(ISNA(MATCH(AW$5,'Utilisation profile'!$F30:$CR30,0)),0,INDEX('Asset data'!$L30:$CX30,1,MATCH(AW$5,'Utilisation profile'!$F30:$CR30,0))),0)</f>
        <v>115.90114168279476</v>
      </c>
      <c r="AX30">
        <f>IF($A30&gt;0,IF(ISNA(MATCH(AX$5,'Utilisation profile'!$F30:$CR30,0)),0,INDEX('Asset data'!$L30:$CX30,1,MATCH(AX$5,'Utilisation profile'!$F30:$CR30,0))),0)</f>
        <v>48.774550741139585</v>
      </c>
      <c r="AY30">
        <f>IF($A30&gt;0,IF(ISNA(MATCH(AY$5,'Utilisation profile'!$F30:$CR30,0)),0,INDEX('Asset data'!$L30:$CX30,1,MATCH(AY$5,'Utilisation profile'!$F30:$CR30,0))),0)</f>
        <v>59.329668362464325</v>
      </c>
      <c r="AZ30">
        <f>IF($A30&gt;0,IF(ISNA(MATCH(AZ$5,'Utilisation profile'!$F30:$CR30,0)),0,INDEX('Asset data'!$L30:$CX30,1,MATCH(AZ$5,'Utilisation profile'!$F30:$CR30,0))),0)</f>
        <v>129.69769652156509</v>
      </c>
      <c r="BA30">
        <f>IF($A30&gt;0,IF(ISNA(MATCH(BA$5,'Utilisation profile'!$F30:$CR30,0)),0,INDEX('Asset data'!$L30:$CX30,1,MATCH(BA$5,'Utilisation profile'!$F30:$CR30,0))),0)</f>
        <v>115.53991322049708</v>
      </c>
      <c r="BB30">
        <f>IF($A30&gt;0,IF(ISNA(MATCH(BB$5,'Utilisation profile'!$F30:$CR30,0)),0,INDEX('Asset data'!$L30:$CX30,1,MATCH(BB$5,'Utilisation profile'!$F30:$CR30,0))),0)</f>
        <v>64.188070877695026</v>
      </c>
      <c r="BC30">
        <f>IF($A30&gt;0,IF(ISNA(MATCH(BC$5,'Utilisation profile'!$F30:$CR30,0)),0,INDEX('Asset data'!$L30:$CX30,1,MATCH(BC$5,'Utilisation profile'!$F30:$CR30,0))),0)</f>
        <v>76.781812299528326</v>
      </c>
      <c r="BD30">
        <f>IF($A30&gt;0,IF(ISNA(MATCH(BD$5,'Utilisation profile'!$F30:$CR30,0)),0,INDEX('Asset data'!$L30:$CX30,1,MATCH(BD$5,'Utilisation profile'!$F30:$CR30,0))),0)</f>
        <v>82.402317170089333</v>
      </c>
      <c r="BE30">
        <f>IF($A30&gt;0,IF(ISNA(MATCH(BE$5,'Utilisation profile'!$F30:$CR30,0)),0,INDEX('Asset data'!$L30:$CX30,1,MATCH(BE$5,'Utilisation profile'!$F30:$CR30,0))),0)</f>
        <v>90.728285402072913</v>
      </c>
      <c r="BF30">
        <f>IF($A30&gt;0,IF(ISNA(MATCH(BF$5,'Utilisation profile'!$F30:$CR30,0)),0,INDEX('Asset data'!$L30:$CX30,1,MATCH(BF$5,'Utilisation profile'!$F30:$CR30,0))),0)</f>
        <v>72.252499437735722</v>
      </c>
      <c r="BG30">
        <f>IF($A30&gt;0,IF(ISNA(MATCH(BG$5,'Utilisation profile'!$F30:$CR30,0)),0,INDEX('Asset data'!$L30:$CX30,1,MATCH(BG$5,'Utilisation profile'!$F30:$CR30,0))),0)</f>
        <v>38.228093373852687</v>
      </c>
      <c r="BH30">
        <f>IF($A30&gt;0,IF(ISNA(MATCH(BH$5,'Utilisation profile'!$F30:$CR30,0)),0,INDEX('Asset data'!$L30:$CX30,1,MATCH(BH$5,'Utilisation profile'!$F30:$CR30,0))),0)</f>
        <v>79.811169161966276</v>
      </c>
      <c r="BI30">
        <f>IF($A30&gt;0,IF(ISNA(MATCH(BI$5,'Utilisation profile'!$F30:$CR30,0)),0,INDEX('Asset data'!$L30:$CX30,1,MATCH(BI$5,'Utilisation profile'!$F30:$CR30,0))),0)</f>
        <v>45.857777181193597</v>
      </c>
      <c r="BJ30">
        <f>IF($A30&gt;0,IF(ISNA(MATCH(BJ$5,'Utilisation profile'!$F30:$CR30,0)),0,INDEX('Asset data'!$L30:$CX30,1,MATCH(BJ$5,'Utilisation profile'!$F30:$CR30,0))),0)</f>
        <v>51.933811414145218</v>
      </c>
      <c r="BK30">
        <f>IF($A30&gt;0,IF(ISNA(MATCH(BK$5,'Utilisation profile'!$F30:$CR30,0)),0,INDEX('Asset data'!$L30:$CX30,1,MATCH(BK$5,'Utilisation profile'!$F30:$CR30,0))),0)</f>
        <v>47.536134413727837</v>
      </c>
      <c r="BL30">
        <f>IF($A30&gt;0,IF(ISNA(MATCH(BL$5,'Utilisation profile'!$F30:$CR30,0)),0,INDEX('Asset data'!$L30:$CX30,1,MATCH(BL$5,'Utilisation profile'!$F30:$CR30,0))),0)</f>
        <v>88.499136012731782</v>
      </c>
      <c r="BM30">
        <f>IF($A30&gt;0,IF(ISNA(MATCH(BM$5,'Utilisation profile'!$F30:$CR30,0)),0,INDEX('Asset data'!$L30:$CX30,1,MATCH(BM$5,'Utilisation profile'!$F30:$CR30,0))),0)</f>
        <v>84.013124421128396</v>
      </c>
      <c r="BN30">
        <f>IF($A30&gt;0,IF(ISNA(MATCH(BN$5,'Utilisation profile'!$F30:$CR30,0)),0,INDEX('Asset data'!$L30:$CX30,1,MATCH(BN$5,'Utilisation profile'!$F30:$CR30,0))),0)</f>
        <v>40.581950421338796</v>
      </c>
      <c r="BO30">
        <f>IF($A30&gt;0,IF(ISNA(MATCH(BO$5,'Utilisation profile'!$F30:$CR30,0)),0,INDEX('Asset data'!$L30:$CX30,1,MATCH(BO$5,'Utilisation profile'!$F30:$CR30,0))),0)</f>
        <v>44.473868585946065</v>
      </c>
      <c r="BP30">
        <f>IF($A30&gt;0,IF(ISNA(MATCH(BP$5,'Utilisation profile'!$F30:$CR30,0)),0,INDEX('Asset data'!$L30:$CX30,1,MATCH(BP$5,'Utilisation profile'!$F30:$CR30,0))),0)</f>
        <v>44.201936609157748</v>
      </c>
      <c r="BQ30">
        <f>IF($A30&gt;0,IF(ISNA(MATCH(BQ$5,'Utilisation profile'!$F30:$CR30,0)),0,INDEX('Asset data'!$L30:$CX30,1,MATCH(BQ$5,'Utilisation profile'!$F30:$CR30,0))),0)</f>
        <v>41.643697566378513</v>
      </c>
      <c r="BR30">
        <f>IF($A30&gt;0,IF(ISNA(MATCH(BR$5,'Utilisation profile'!$F30:$CR30,0)),0,INDEX('Asset data'!$L30:$CX30,1,MATCH(BR$5,'Utilisation profile'!$F30:$CR30,0))),0)</f>
        <v>51.414196171874558</v>
      </c>
      <c r="BS30">
        <f>IF($A30&gt;0,IF(ISNA(MATCH(BS$5,'Utilisation profile'!$F30:$CR30,0)),0,INDEX('Asset data'!$L30:$CX30,1,MATCH(BS$5,'Utilisation profile'!$F30:$CR30,0))),0)</f>
        <v>77.067600682777197</v>
      </c>
      <c r="BT30">
        <f>IF($A30&gt;0,IF(ISNA(MATCH(BT$5,'Utilisation profile'!$F30:$CR30,0)),0,INDEX('Asset data'!$L30:$CX30,1,MATCH(BT$5,'Utilisation profile'!$F30:$CR30,0))),0)</f>
        <v>23.625173015239483</v>
      </c>
      <c r="BU30">
        <f>IF($A30&gt;0,IF(ISNA(MATCH(BU$5,'Utilisation profile'!$F30:$CR30,0)),0,INDEX('Asset data'!$L30:$CX30,1,MATCH(BU$5,'Utilisation profile'!$F30:$CR30,0))),0)</f>
        <v>75.63865876653287</v>
      </c>
      <c r="BV30">
        <f>IF($A30&gt;0,IF(ISNA(MATCH(BV$5,'Utilisation profile'!$F30:$CR30,0)),0,INDEX('Asset data'!$L30:$CX30,1,MATCH(BV$5,'Utilisation profile'!$F30:$CR30,0))),0)</f>
        <v>43.820885431492599</v>
      </c>
      <c r="BW30">
        <f>IF($A30&gt;0,IF(ISNA(MATCH(BW$5,'Utilisation profile'!$F30:$CR30,0)),0,INDEX('Asset data'!$L30:$CX30,1,MATCH(BW$5,'Utilisation profile'!$F30:$CR30,0))),0)</f>
        <v>7.7924965832523787</v>
      </c>
      <c r="BX30">
        <f>IF($A30&gt;0,IF(ISNA(MATCH(BX$5,'Utilisation profile'!$F30:$CR30,0)),0,INDEX('Asset data'!$L30:$CX30,1,MATCH(BX$5,'Utilisation profile'!$F30:$CR30,0))),0)</f>
        <v>63.635546670080558</v>
      </c>
      <c r="BY30">
        <f>IF($A30&gt;0,IF(ISNA(MATCH(BY$5,'Utilisation profile'!$F30:$CR30,0)),0,INDEX('Asset data'!$L30:$CX30,1,MATCH(BY$5,'Utilisation profile'!$F30:$CR30,0))),0)</f>
        <v>28.388312736053898</v>
      </c>
      <c r="BZ30">
        <f>IF($A30&gt;0,IF(ISNA(MATCH(BZ$5,'Utilisation profile'!$F30:$CR30,0)),0,INDEX('Asset data'!$L30:$CX30,1,MATCH(BZ$5,'Utilisation profile'!$F30:$CR30,0))),0)</f>
        <v>44.392462197990326</v>
      </c>
      <c r="CA30">
        <f>IF($A30&gt;0,IF(ISNA(MATCH(CA$5,'Utilisation profile'!$F30:$CR30,0)),0,INDEX('Asset data'!$L30:$CX30,1,MATCH(CA$5,'Utilisation profile'!$F30:$CR30,0))),0)</f>
        <v>32.00829892387285</v>
      </c>
      <c r="CB30">
        <f>IF($A30&gt;0,IF(ISNA(MATCH(CB$5,'Utilisation profile'!$F30:$CR30,0)),0,INDEX('Asset data'!$L30:$CX30,1,MATCH(CB$5,'Utilisation profile'!$F30:$CR30,0))),0)</f>
        <v>82.847454227634543</v>
      </c>
      <c r="CC30">
        <f>IF($A30&gt;0,IF(ISNA(MATCH(CC$5,'Utilisation profile'!$F30:$CR30,0)),0,INDEX('Asset data'!$L30:$CX30,1,MATCH(CC$5,'Utilisation profile'!$F30:$CR30,0))),0)</f>
        <v>55.157157967030898</v>
      </c>
      <c r="CD30">
        <f>IF($A30&gt;0,IF(ISNA(MATCH(CD$5,'Utilisation profile'!$F30:$CR30,0)),0,INDEX('Asset data'!$L30:$CX30,1,MATCH(CD$5,'Utilisation profile'!$F30:$CR30,0))),0)</f>
        <v>38.105117766515299</v>
      </c>
      <c r="CE30">
        <f>IF($A30&gt;0,IF(ISNA(MATCH(CE$5,'Utilisation profile'!$F30:$CR30,0)),0,INDEX('Asset data'!$L30:$CX30,1,MATCH(CE$5,'Utilisation profile'!$F30:$CR30,0))),0)</f>
        <v>50.641701511698834</v>
      </c>
      <c r="CF30">
        <f>IF($A30&gt;0,IF(ISNA(MATCH(CF$5,'Utilisation profile'!$F30:$CR30,0)),0,INDEX('Asset data'!$L30:$CX30,1,MATCH(CF$5,'Utilisation profile'!$F30:$CR30,0))),0)</f>
        <v>45.535615730985782</v>
      </c>
      <c r="CG30">
        <f>IF($A30&gt;0,IF(ISNA(MATCH(CG$5,'Utilisation profile'!$F30:$CR30,0)),0,INDEX('Asset data'!$L30:$CX30,1,MATCH(CG$5,'Utilisation profile'!$F30:$CR30,0))),0)</f>
        <v>36.199861878189537</v>
      </c>
      <c r="CH30">
        <f>IF($A30&gt;0,IF(ISNA(MATCH(CH$5,'Utilisation profile'!$F30:$CR30,0)),0,INDEX('Asset data'!$L30:$CX30,1,MATCH(CH$5,'Utilisation profile'!$F30:$CR30,0))),0)</f>
        <v>20.576763593918262</v>
      </c>
      <c r="CI30">
        <f>IF($A30&gt;0,IF(ISNA(MATCH(CI$5,'Utilisation profile'!$F30:$CR30,0)),0,INDEX('Asset data'!$L30:$CX30,1,MATCH(CI$5,'Utilisation profile'!$F30:$CR30,0))),0)</f>
        <v>85.545989385826843</v>
      </c>
      <c r="CJ30">
        <f>IF($A30&gt;0,IF(ISNA(MATCH(CJ$5,'Utilisation profile'!$F30:$CR30,0)),0,INDEX('Asset data'!$L30:$CX30,1,MATCH(CJ$5,'Utilisation profile'!$F30:$CR30,0))),0)</f>
        <v>35.437759522859231</v>
      </c>
      <c r="CK30">
        <f>IF($A30&gt;0,IF(ISNA(MATCH(CK$5,'Utilisation profile'!$F30:$CR30,0)),0,INDEX('Asset data'!$L30:$CX30,1,MATCH(CK$5,'Utilisation profile'!$F30:$CR30,0))),0)</f>
        <v>49.346127507637313</v>
      </c>
      <c r="CL30">
        <f>IF($A30&gt;0,IF(ISNA(MATCH(CL$5,'Utilisation profile'!$F30:$CR30,0)),0,INDEX('Asset data'!$L30:$CX30,1,MATCH(CL$5,'Utilisation profile'!$F30:$CR30,0))),0)</f>
        <v>38.562379179713488</v>
      </c>
      <c r="CM30">
        <f>IF($A30&gt;0,IF(ISNA(MATCH(CM$5,'Utilisation profile'!$F30:$CR30,0)),0,INDEX('Asset data'!$L30:$CX30,1,MATCH(CM$5,'Utilisation profile'!$F30:$CR30,0))),0)</f>
        <v>71.878376463300839</v>
      </c>
      <c r="CN30">
        <f>IF($A30&gt;0,IF(ISNA(MATCH(CN$5,'Utilisation profile'!$F30:$CR30,0)),0,INDEX('Asset data'!$L30:$CX30,1,MATCH(CN$5,'Utilisation profile'!$F30:$CR30,0))),0)</f>
        <v>13.336791218280354</v>
      </c>
      <c r="CO30">
        <f>IF($A30&gt;0,IF(ISNA(MATCH(CO$5,'Utilisation profile'!$F30:$CR30,0)),0,INDEX('Asset data'!$L30:$CX30,1,MATCH(CO$5,'Utilisation profile'!$F30:$CR30,0))),0)</f>
        <v>67.738775033211226</v>
      </c>
      <c r="CP30">
        <f>IF($A30&gt;0,IF(ISNA(MATCH(CP$5,'Utilisation profile'!$F30:$CR30,0)),0,INDEX('Asset data'!$L30:$CX30,1,MATCH(CP$5,'Utilisation profile'!$F30:$CR30,0))),0)</f>
        <v>42.010892337583122</v>
      </c>
      <c r="CQ30">
        <f>IF($A30&gt;0,IF(ISNA(MATCH(CQ$5,'Utilisation profile'!$F30:$CR30,0)),0,INDEX('Asset data'!$L30:$CX30,1,MATCH(CQ$5,'Utilisation profile'!$F30:$CR30,0))),0)</f>
        <v>20.576763593918262</v>
      </c>
      <c r="CR30">
        <f>IF($A30&gt;0,IF(ISNA(MATCH(CR$5,'Utilisation profile'!$F30:$CR30,0)),0,INDEX('Asset data'!$L30:$CX30,1,MATCH(CR$5,'Utilisation profile'!$F30:$CR30,0))),0)</f>
        <v>24.558748400519111</v>
      </c>
      <c r="CS30">
        <f>IF($A30&gt;0,IF(ISNA(MATCH(CS$5,'Utilisation profile'!$F30:$CR30,0)),0,INDEX('Asset data'!$L30:$CX30,1,MATCH(CS$5,'Utilisation profile'!$F30:$CR30,0))),0)</f>
        <v>35.437759522859231</v>
      </c>
      <c r="CT30">
        <f>IF($A30&gt;0,IF(ISNA(MATCH(CT$5,'Utilisation profile'!$F30:$CR30,0)),0,INDEX('Asset data'!$L30:$CX30,1,MATCH(CT$5,'Utilisation profile'!$F30:$CR30,0))),0)</f>
        <v>28.483575530470187</v>
      </c>
      <c r="CU30">
        <f>IF($A30&gt;0,IF(ISNA(MATCH(CU$5,'Utilisation profile'!$F30:$CR30,0)),0,INDEX('Asset data'!$L30:$CX30,1,MATCH(CU$5,'Utilisation profile'!$F30:$CR30,0))),0)</f>
        <v>43.439834253827442</v>
      </c>
      <c r="CV30">
        <f>IF($A30&gt;0,IF(ISNA(MATCH(CV$5,'Utilisation profile'!$F30:$CR30,0)),0,INDEX('Asset data'!$L30:$CX30,1,MATCH(CV$5,'Utilisation profile'!$F30:$CR30,0))),0)</f>
        <v>7.2399723756379073</v>
      </c>
      <c r="CW30">
        <f>IF($A30&gt;0,IF(ISNA(MATCH(CW$5,'Utilisation profile'!$F30:$CR30,0)),0,INDEX('Asset data'!$L30:$CX30,1,MATCH(CW$5,'Utilisation profile'!$F30:$CR30,0))),0)</f>
        <v>26.630281166371489</v>
      </c>
      <c r="CX30">
        <f>IF($A30&gt;0,IF(ISNA(MATCH(CX$5,'Utilisation profile'!$F30:$CR30,0)),0,INDEX('Asset data'!$L30:$CX30,1,MATCH(CX$5,'Utilisation profile'!$F30:$CR30,0))),0)</f>
        <v>7.8981516825140794</v>
      </c>
      <c r="CY30">
        <f>IF($A30&gt;0,IF(ISNA(MATCH(CY$5,'Utilisation profile'!$F30:$CR30,0)),0,INDEX('Asset data'!$L30:$CX30,1,MATCH(CY$5,'Utilisation profile'!$F30:$CR30,0))),0)</f>
        <v>19.624135649755381</v>
      </c>
      <c r="CZ30">
        <f>IF($A30&gt;0,IF(ISNA(MATCH(CZ$5,'Utilisation profile'!$F30:$CR30,0)),0,INDEX('Asset data'!$L30:$CX30,1,MATCH(CZ$5,'Utilisation profile'!$F30:$CR30,0))),0)</f>
        <v>16.480463434017864</v>
      </c>
      <c r="DA30">
        <f>IF($A30&gt;0,IF(ISNA(MATCH(DA$5,'Utilisation profile'!$F30:$CR30,0)),0,INDEX('Asset data'!$L30:$CX30,1,MATCH(DA$5,'Utilisation profile'!$F30:$CR30,0))),0)</f>
        <v>30.007780241130796</v>
      </c>
      <c r="DB30">
        <f>IF($A30&gt;0,IF(ISNA(MATCH(DB$5,'Utilisation profile'!$F30:$CR30,0)),0,INDEX('Asset data'!$L30:$CX30,1,MATCH(DB$5,'Utilisation profile'!$F30:$CR30,0))),0)</f>
        <v>27.81673596955617</v>
      </c>
      <c r="DC30">
        <f>IF($A30&gt;0,IF(ISNA(MATCH(DC$5,'Utilisation profile'!$F30:$CR30,0)),0,INDEX('Asset data'!$L30:$CX30,1,MATCH(DC$5,'Utilisation profile'!$F30:$CR30,0))),0)</f>
        <v>0</v>
      </c>
      <c r="DD30">
        <f>IF($A30&gt;0,IF(ISNA(MATCH(DD$5,'Utilisation profile'!$F30:$CR30,0)),0,INDEX('Asset data'!$L30:$CX30,1,MATCH(DD$5,'Utilisation profile'!$F30:$CR30,0))),0)</f>
        <v>9.1452282639636717</v>
      </c>
      <c r="DE30">
        <f>IF($A30&gt;0,IF(ISNA(MATCH(DE$5,'Utilisation profile'!$F30:$CR30,0)),0,INDEX('Asset data'!$L30:$CX30,1,MATCH(DE$5,'Utilisation profile'!$F30:$CR30,0))),0)</f>
        <v>0</v>
      </c>
      <c r="DF30">
        <f>IF($A30&gt;0,IF(ISNA(MATCH(DF$5,'Utilisation profile'!$F30:$CR30,0)),0,INDEX('Asset data'!$L30:$CX30,1,MATCH(DF$5,'Utilisation profile'!$F30:$CR30,0))),0)</f>
        <v>7.6210235533030604</v>
      </c>
      <c r="DG30">
        <f>IF($A30&gt;0,IF(ISNA(MATCH(DG$5,'Utilisation profile'!$F30:$CR30,0)),0,INDEX('Asset data'!$L30:$CX30,1,MATCH(DG$5,'Utilisation profile'!$F30:$CR30,0))),0)</f>
        <v>15.927939226403396</v>
      </c>
      <c r="DH30">
        <f>IF($A30&gt;0,IF(ISNA(MATCH(DH$5,'Utilisation profile'!$F30:$CR30,0)),0,INDEX('Asset data'!$L30:$CX30,1,MATCH(DH$5,'Utilisation profile'!$F30:$CR30,0))),0)</f>
        <v>11.241009741122014</v>
      </c>
      <c r="DI30">
        <f>IF($A30&gt;0,IF(ISNA(MATCH(DI$5,'Utilisation profile'!$F30:$CR30,0)),0,INDEX('Asset data'!$L30:$CX30,1,MATCH(DI$5,'Utilisation profile'!$F30:$CR30,0))),0)</f>
        <v>1.3</v>
      </c>
      <c r="DJ30">
        <f>IF($A30&gt;0,IF(ISNA(MATCH(DJ$5,'Utilisation profile'!$F30:$CR30,0)),0,INDEX('Asset data'!$L30:$CX30,1,MATCH(DJ$5,'Utilisation profile'!$F30:$CR30,0))),0)</f>
        <v>0</v>
      </c>
      <c r="DK30">
        <f>IF($A30&gt;0,IF(ISNA(MATCH(DK$5,'Utilisation profile'!$F30:$CR30,0)),0,INDEX('Asset data'!$L30:$CX30,1,MATCH(DK$5,'Utilisation profile'!$F30:$CR30,0))),0)</f>
        <v>0</v>
      </c>
      <c r="DL30">
        <f>IF($A30&gt;0,IF(ISNA(MATCH(DL$5,'Utilisation profile'!$F30:$CR30,0)),0,INDEX('Asset data'!$L30:$CX30,1,MATCH(DL$5,'Utilisation profile'!$F30:$CR30,0))),0)</f>
        <v>0</v>
      </c>
      <c r="DM30">
        <f>IF($A30&gt;0,IF(ISNA(MATCH(DM$5,'Utilisation profile'!$F30:$CR30,0)),0,INDEX('Asset data'!$L30:$CX30,1,MATCH(DM$5,'Utilisation profile'!$F30:$CR30,0))),0)</f>
        <v>0</v>
      </c>
      <c r="DN30">
        <f>IF($A30&gt;0,IF(ISNA(MATCH(DN$5,'Utilisation profile'!$F30:$CR30,0)),0,INDEX('Asset data'!$L30:$CX30,1,MATCH(DN$5,'Utilisation profile'!$F30:$CR30,0))),0)</f>
        <v>0</v>
      </c>
      <c r="DO30">
        <f>IF($A30&gt;0,IF(ISNA(MATCH(DO$5,'Utilisation profile'!$F30:$CR30,0)),0,INDEX('Asset data'!$L30:$CX30,1,MATCH(DO$5,'Utilisation profile'!$F30:$CR30,0))),0)</f>
        <v>0</v>
      </c>
      <c r="DP30">
        <f>IF($A30&gt;0,IF(ISNA(MATCH(DP$5,'Utilisation profile'!$F30:$CR30,0)),0,INDEX('Asset data'!$L30:$CX30,1,MATCH(DP$5,'Utilisation profile'!$F30:$CR30,0))),0)</f>
        <v>0</v>
      </c>
      <c r="DQ30">
        <f>IF($A30&gt;0,IF(ISNA(MATCH(DQ$5,'Utilisation profile'!$F30:$CR30,0)),0,INDEX('Asset data'!$L30:$CX30,1,MATCH(DQ$5,'Utilisation profile'!$F30:$CR30,0))),0)</f>
        <v>0</v>
      </c>
      <c r="DR30">
        <f>IF($A30&gt;0,IF(ISNA(MATCH(DR$5,'Utilisation profile'!$F30:$CR30,0)),0,INDEX('Asset data'!$L30:$CX30,1,MATCH(DR$5,'Utilisation profile'!$F30:$CR30,0))),0)</f>
        <v>0</v>
      </c>
      <c r="DS30">
        <f>IF($A30&gt;0,IF(ISNA(MATCH(DS$5,'Utilisation profile'!$F30:$CR30,0)),0,INDEX('Asset data'!$L30:$CX30,1,MATCH(DS$5,'Utilisation profile'!$F30:$CR30,0))),0)</f>
        <v>0</v>
      </c>
      <c r="DT30">
        <f>IF($A30&gt;0,IF(ISNA(MATCH(DT$5,'Utilisation profile'!$F30:$CR30,0)),0,INDEX('Asset data'!$L30:$CX30,1,MATCH(DT$5,'Utilisation profile'!$F30:$CR30,0))),0)</f>
        <v>0</v>
      </c>
      <c r="DU30">
        <f>IF($A30&gt;0,IF(ISNA(MATCH(DU$5,'Utilisation profile'!$F30:$CR30,0)),0,INDEX('Asset data'!$L30:$CX30,1,MATCH(DU$5,'Utilisation profile'!$F30:$CR30,0))),0)</f>
        <v>0</v>
      </c>
      <c r="DV30">
        <f>IF($A30&gt;0,IF(ISNA(MATCH(DV$5,'Utilisation profile'!$F30:$CR30,0)),0,INDEX('Asset data'!$L30:$CX30,1,MATCH(DV$5,'Utilisation profile'!$F30:$CR30,0))),0)</f>
        <v>0</v>
      </c>
      <c r="DW30">
        <f>IF($A30&gt;0,IF(ISNA(MATCH(DW$5,'Utilisation profile'!$F30:$CR30,0)),0,INDEX('Asset data'!$L30:$CX30,1,MATCH(DW$5,'Utilisation profile'!$F30:$CR30,0))),0)</f>
        <v>0</v>
      </c>
      <c r="DX30">
        <f>IF($A30&gt;0,IF(ISNA(MATCH(DX$5,'Utilisation profile'!$F30:$CR30,0)),0,INDEX('Asset data'!$L30:$CX30,1,MATCH(DX$5,'Utilisation profile'!$F30:$CR30,0))),0)</f>
        <v>0</v>
      </c>
      <c r="DY30">
        <f>IF($A30&gt;0,IF(ISNA(MATCH(DY$5,'Utilisation profile'!$F30:$CR30,0)),0,INDEX('Asset data'!$L30:$CX30,1,MATCH(DY$5,'Utilisation profile'!$F30:$CR30,0))),0)</f>
        <v>0</v>
      </c>
      <c r="DZ30">
        <f>IF($A30&gt;0,IF(ISNA(MATCH(DZ$5,'Utilisation profile'!$F30:$CR30,0)),0,INDEX('Asset data'!$L30:$CX30,1,MATCH(DZ$5,'Utilisation profile'!$F30:$CR30,0))),0)</f>
        <v>0</v>
      </c>
      <c r="EA30">
        <f>IF($A30&gt;0,IF(ISNA(MATCH(EA$5,'Utilisation profile'!$F30:$CR30,0)),0,INDEX('Asset data'!$L30:$CX30,1,MATCH(EA$5,'Utilisation profile'!$F30:$CR30,0))),0)</f>
        <v>0</v>
      </c>
      <c r="EB30">
        <f>IF($A30&gt;0,IF(ISNA(MATCH(EB$5,'Utilisation profile'!$F30:$CR30,0)),0,INDEX('Asset data'!$L30:$CX30,1,MATCH(EB$5,'Utilisation profile'!$F30:$CR30,0))),0)</f>
        <v>0</v>
      </c>
      <c r="EC30">
        <f>IF($A30&gt;0,IF(ISNA(MATCH(EC$5,'Utilisation profile'!$F30:$CR30,0)),0,INDEX('Asset data'!$L30:$CX30,1,MATCH(EC$5,'Utilisation profile'!$F30:$CR30,0))),0)</f>
        <v>0</v>
      </c>
      <c r="ED30">
        <f>IF($A30&gt;0,IF(ISNA(MATCH(ED$5,'Utilisation profile'!$F30:$CR30,0)),0,INDEX('Asset data'!$L30:$CX30,1,MATCH(ED$5,'Utilisation profile'!$F30:$CR30,0))),0)</f>
        <v>0</v>
      </c>
      <c r="EE30">
        <f>IF($A30&gt;0,IF(ISNA(MATCH(EE$5,'Utilisation profile'!$F30:$CR30,0)),0,INDEX('Asset data'!$L30:$CX30,1,MATCH(EE$5,'Utilisation profile'!$F30:$CR30,0))),0)</f>
        <v>0</v>
      </c>
      <c r="EF30">
        <f>IF($A30&gt;0,IF(ISNA(MATCH(EF$5,'Utilisation profile'!$F30:$CR30,0)),0,INDEX('Asset data'!$L30:$CX30,1,MATCH(EF$5,'Utilisation profile'!$F30:$CR30,0))),0)</f>
        <v>0</v>
      </c>
      <c r="EG30">
        <f>IF($A30&gt;0,IF(ISNA(MATCH(EG$5,'Utilisation profile'!$F30:$CR30,0)),0,INDEX('Asset data'!$L30:$CX30,1,MATCH(EG$5,'Utilisation profile'!$F30:$CR30,0))),0)</f>
        <v>0</v>
      </c>
      <c r="EH30">
        <f>IF($A30&gt;0,IF(ISNA(MATCH(EH$5,'Utilisation profile'!$F30:$CR30,0)),0,INDEX('Asset data'!$L30:$CX30,1,MATCH(EH$5,'Utilisation profile'!$F30:$CR30,0))),0)</f>
        <v>0</v>
      </c>
      <c r="EI30">
        <f>IF($A30&gt;0,IF(ISNA(MATCH(EI$5,'Utilisation profile'!$F30:$CR30,0)),0,INDEX('Asset data'!$L30:$CX30,1,MATCH(EI$5,'Utilisation profile'!$F30:$CR30,0))),0)</f>
        <v>0</v>
      </c>
      <c r="EJ30">
        <f>IF($A30&gt;0,IF(ISNA(MATCH(EJ$5,'Utilisation profile'!$F30:$CR30,0)),0,INDEX('Asset data'!$L30:$CX30,1,MATCH(EJ$5,'Utilisation profile'!$F30:$CR30,0))),0)</f>
        <v>0</v>
      </c>
      <c r="EK30">
        <f>IF($A30&gt;0,IF(ISNA(MATCH(EK$5,'Utilisation profile'!$F30:$CR30,0)),0,INDEX('Asset data'!$L30:$CX30,1,MATCH(EK$5,'Utilisation profile'!$F30:$CR30,0))),0)</f>
        <v>0</v>
      </c>
      <c r="EL30">
        <f>IF($A30&gt;0,IF(ISNA(MATCH(EL$5,'Utilisation profile'!$F30:$CR30,0)),0,INDEX('Asset data'!$L30:$CX30,1,MATCH(EL$5,'Utilisation profile'!$F30:$CR30,0))),0)</f>
        <v>0</v>
      </c>
      <c r="EM30">
        <f>IF($A30&gt;0,IF(ISNA(MATCH(EM$5,'Utilisation profile'!$F30:$CR30,0)),0,INDEX('Asset data'!$L30:$CX30,1,MATCH(EM$5,'Utilisation profile'!$F30:$CR30,0))),0)</f>
        <v>0</v>
      </c>
      <c r="EN30">
        <f>IF($A30&gt;0,IF(ISNA(MATCH(EN$5,'Utilisation profile'!$F30:$CR30,0)),0,INDEX('Asset data'!$L30:$CX30,1,MATCH(EN$5,'Utilisation profile'!$F30:$CR30,0))),0)</f>
        <v>0</v>
      </c>
      <c r="EO30">
        <f>IF($A30&gt;0,IF(ISNA(MATCH(EO$5,'Utilisation profile'!$F30:$CR30,0)),0,INDEX('Asset data'!$L30:$CX30,1,MATCH(EO$5,'Utilisation profile'!$F30:$CR30,0))),0)</f>
        <v>0</v>
      </c>
      <c r="EP30">
        <f>IF($A30&gt;0,IF(ISNA(MATCH(EP$5,'Utilisation profile'!$F30:$CR30,0)),0,INDEX('Asset data'!$L30:$CX30,1,MATCH(EP$5,'Utilisation profile'!$F30:$CR30,0))),0)</f>
        <v>0</v>
      </c>
      <c r="EQ30">
        <f>IF($A30&gt;0,IF(ISNA(MATCH(EQ$5,'Utilisation profile'!$F30:$CR30,0)),0,INDEX('Asset data'!$L30:$CX30,1,MATCH(EQ$5,'Utilisation profile'!$F30:$CR30,0))),0)</f>
        <v>0</v>
      </c>
      <c r="ER30">
        <f>IF($A30&gt;0,IF(ISNA(MATCH(ER$5,'Utilisation profile'!$F30:$CR30,0)),0,INDEX('Asset data'!$L30:$CX30,1,MATCH(ER$5,'Utilisation profile'!$F30:$CR30,0))),0)</f>
        <v>0</v>
      </c>
      <c r="ES30">
        <f>IF($A30&gt;0,IF(ISNA(MATCH(ES$5,'Utilisation profile'!$F30:$CR30,0)),0,INDEX('Asset data'!$L30:$CX30,1,MATCH(ES$5,'Utilisation profile'!$F30:$CR30,0))),0)</f>
        <v>0</v>
      </c>
      <c r="ET30">
        <f>IF($A30&gt;0,IF(ISNA(MATCH(ET$5,'Utilisation profile'!$F30:$CR30,0)),0,INDEX('Asset data'!$L30:$CX30,1,MATCH(ET$5,'Utilisation profile'!$F30:$CR30,0))),0)</f>
        <v>0</v>
      </c>
      <c r="EU30">
        <f>IF($A30&gt;0,IF(ISNA(MATCH(EU$5,'Utilisation profile'!$F30:$CR30,0)),0,INDEX('Asset data'!$L30:$CX30,1,MATCH(EU$5,'Utilisation profile'!$F30:$CR30,0))),0)</f>
        <v>0</v>
      </c>
      <c r="EV30">
        <f>IF($A30&gt;0,IF(ISNA(MATCH(EV$5,'Utilisation profile'!$F30:$CR30,0)),0,INDEX('Asset data'!$L30:$CX30,1,MATCH(EV$5,'Utilisation profile'!$F30:$CR30,0))),0)</f>
        <v>0</v>
      </c>
      <c r="EW30">
        <f>IF($A30&gt;0,IF(ISNA(MATCH(EW$5,'Utilisation profile'!$F30:$CR30,0)),0,INDEX('Asset data'!$L30:$CX30,1,MATCH(EW$5,'Utilisation profile'!$F30:$CR30,0))),0)</f>
        <v>0</v>
      </c>
      <c r="EX30">
        <f>IF($A30&gt;0,IF(ISNA(MATCH(EX$5,'Utilisation profile'!$F30:$CR30,0)),0,INDEX('Asset data'!$L30:$CX30,1,MATCH(EX$5,'Utilisation profile'!$F30:$CR30,0))),0)</f>
        <v>0</v>
      </c>
      <c r="EY30">
        <f>IF($A30&gt;0,IF(ISNA(MATCH(EY$5,'Utilisation profile'!$F30:$CR30,0)),0,INDEX('Asset data'!$L30:$CX30,1,MATCH(EY$5,'Utilisation profile'!$F30:$CR30,0))),0)</f>
        <v>0</v>
      </c>
      <c r="EZ30">
        <f>IF($A30&gt;0,IF(ISNA(MATCH(EZ$5,'Utilisation profile'!$F30:$CR30,0)),0,INDEX('Asset data'!$L30:$CX30,1,MATCH(EZ$5,'Utilisation profile'!$F30:$CR30,0))),0)</f>
        <v>0</v>
      </c>
      <c r="FA30">
        <f>IF($A30&gt;0,IF(ISNA(MATCH(FA$5,'Utilisation profile'!$F30:$CR30,0)),0,INDEX('Asset data'!$L30:$CX30,1,MATCH(FA$5,'Utilisation profile'!$F30:$CR30,0))),0)</f>
        <v>0</v>
      </c>
    </row>
    <row r="31" spans="1:157">
      <c r="A31" s="10">
        <f>'Asset data'!A31</f>
        <v>6</v>
      </c>
      <c r="B31" s="10">
        <f>'Asset data'!B31</f>
        <v>0</v>
      </c>
      <c r="C31" s="10">
        <f>'Asset data'!C31</f>
        <v>0</v>
      </c>
      <c r="D31" s="10" t="str">
        <f>'Asset data'!E31</f>
        <v>Distribution Feeders - Short Rural</v>
      </c>
      <c r="E31" s="16">
        <f>'Asset data'!I31</f>
        <v>100</v>
      </c>
      <c r="F31">
        <f>IF($A31&gt;0,'Utilisation profile'!CU31,0)</f>
        <v>7</v>
      </c>
      <c r="G31">
        <f>IF($A31&gt;0,IF(ISNA(MATCH(G$5,'Utilisation profile'!$F31:$CR31,0)),0,INDEX('Asset data'!$L31:$CX31,1,MATCH(G$5,'Utilisation profile'!$F31:$CR31,0))),0)</f>
        <v>0</v>
      </c>
      <c r="H31">
        <f>IF($A31&gt;0,IF(ISNA(MATCH(H$5,'Utilisation profile'!$F31:$CR31,0)),0,INDEX('Asset data'!$L31:$CX31,1,MATCH(H$5,'Utilisation profile'!$F31:$CR31,0))),0)</f>
        <v>0</v>
      </c>
      <c r="I31">
        <f>IF($A31&gt;0,IF(ISNA(MATCH(I$5,'Utilisation profile'!$F31:$CR31,0)),0,INDEX('Asset data'!$L31:$CX31,1,MATCH(I$5,'Utilisation profile'!$F31:$CR31,0))),0)</f>
        <v>0</v>
      </c>
      <c r="J31">
        <f>IF($A31&gt;0,IF(ISNA(MATCH(J$5,'Utilisation profile'!$F31:$CR31,0)),0,INDEX('Asset data'!$L31:$CX31,1,MATCH(J$5,'Utilisation profile'!$F31:$CR31,0))),0)</f>
        <v>0</v>
      </c>
      <c r="K31">
        <f>IF($A31&gt;0,IF(ISNA(MATCH(K$5,'Utilisation profile'!$F31:$CR31,0)),0,INDEX('Asset data'!$L31:$CX31,1,MATCH(K$5,'Utilisation profile'!$F31:$CR31,0))),0)</f>
        <v>0</v>
      </c>
      <c r="L31">
        <f>IF($A31&gt;0,IF(ISNA(MATCH(L$5,'Utilisation profile'!$F31:$CR31,0)),0,INDEX('Asset data'!$L31:$CX31,1,MATCH(L$5,'Utilisation profile'!$F31:$CR31,0))),0)</f>
        <v>0</v>
      </c>
      <c r="M31">
        <f>IF($A31&gt;0,IF(ISNA(MATCH(M$5,'Utilisation profile'!$F31:$CR31,0)),0,INDEX('Asset data'!$L31:$CX31,1,MATCH(M$5,'Utilisation profile'!$F31:$CR31,0))),0)</f>
        <v>0</v>
      </c>
      <c r="N31">
        <f>IF($A31&gt;0,IF(ISNA(MATCH(N$5,'Utilisation profile'!$F31:$CR31,0)),0,INDEX('Asset data'!$L31:$CX31,1,MATCH(N$5,'Utilisation profile'!$F31:$CR31,0))),0)</f>
        <v>0</v>
      </c>
      <c r="O31">
        <f>IF($A31&gt;0,IF(ISNA(MATCH(O$5,'Utilisation profile'!$F31:$CR31,0)),0,INDEX('Asset data'!$L31:$CX31,1,MATCH(O$5,'Utilisation profile'!$F31:$CR31,0))),0)</f>
        <v>0</v>
      </c>
      <c r="P31">
        <f>IF($A31&gt;0,IF(ISNA(MATCH(P$5,'Utilisation profile'!$F31:$CR31,0)),0,INDEX('Asset data'!$L31:$CX31,1,MATCH(P$5,'Utilisation profile'!$F31:$CR31,0))),0)</f>
        <v>0</v>
      </c>
      <c r="Q31">
        <f>IF($A31&gt;0,IF(ISNA(MATCH(Q$5,'Utilisation profile'!$F31:$CR31,0)),0,INDEX('Asset data'!$L31:$CX31,1,MATCH(Q$5,'Utilisation profile'!$F31:$CR31,0))),0)</f>
        <v>0</v>
      </c>
      <c r="R31">
        <f>IF($A31&gt;0,IF(ISNA(MATCH(R$5,'Utilisation profile'!$F31:$CR31,0)),0,INDEX('Asset data'!$L31:$CX31,1,MATCH(R$5,'Utilisation profile'!$F31:$CR31,0))),0)</f>
        <v>0</v>
      </c>
      <c r="S31">
        <f>IF($A31&gt;0,IF(ISNA(MATCH(S$5,'Utilisation profile'!$F31:$CR31,0)),0,INDEX('Asset data'!$L31:$CX31,1,MATCH(S$5,'Utilisation profile'!$F31:$CR31,0))),0)</f>
        <v>0</v>
      </c>
      <c r="T31">
        <f>IF($A31&gt;0,IF(ISNA(MATCH(T$5,'Utilisation profile'!$F31:$CR31,0)),0,INDEX('Asset data'!$L31:$CX31,1,MATCH(T$5,'Utilisation profile'!$F31:$CR31,0))),0)</f>
        <v>0</v>
      </c>
      <c r="U31">
        <f>IF($A31&gt;0,IF(ISNA(MATCH(U$5,'Utilisation profile'!$F31:$CR31,0)),0,INDEX('Asset data'!$L31:$CX31,1,MATCH(U$5,'Utilisation profile'!$F31:$CR31,0))),0)</f>
        <v>0</v>
      </c>
      <c r="V31">
        <f>IF($A31&gt;0,IF(ISNA(MATCH(V$5,'Utilisation profile'!$F31:$CR31,0)),0,INDEX('Asset data'!$L31:$CX31,1,MATCH(V$5,'Utilisation profile'!$F31:$CR31,0))),0)</f>
        <v>0</v>
      </c>
      <c r="W31">
        <f>IF($A31&gt;0,IF(ISNA(MATCH(W$5,'Utilisation profile'!$F31:$CR31,0)),0,INDEX('Asset data'!$L31:$CX31,1,MATCH(W$5,'Utilisation profile'!$F31:$CR31,0))),0)</f>
        <v>0</v>
      </c>
      <c r="X31">
        <f>IF($A31&gt;0,IF(ISNA(MATCH(X$5,'Utilisation profile'!$F31:$CR31,0)),0,INDEX('Asset data'!$L31:$CX31,1,MATCH(X$5,'Utilisation profile'!$F31:$CR31,0))),0)</f>
        <v>0</v>
      </c>
      <c r="Y31">
        <f>IF($A31&gt;0,IF(ISNA(MATCH(Y$5,'Utilisation profile'!$F31:$CR31,0)),0,INDEX('Asset data'!$L31:$CX31,1,MATCH(Y$5,'Utilisation profile'!$F31:$CR31,0))),0)</f>
        <v>0</v>
      </c>
      <c r="Z31">
        <f>IF($A31&gt;0,IF(ISNA(MATCH(Z$5,'Utilisation profile'!$F31:$CR31,0)),0,INDEX('Asset data'!$L31:$CX31,1,MATCH(Z$5,'Utilisation profile'!$F31:$CR31,0))),0)</f>
        <v>0</v>
      </c>
      <c r="AA31">
        <f>IF($A31&gt;0,IF(ISNA(MATCH(AA$5,'Utilisation profile'!$F31:$CR31,0)),0,INDEX('Asset data'!$L31:$CX31,1,MATCH(AA$5,'Utilisation profile'!$F31:$CR31,0))),0)</f>
        <v>0</v>
      </c>
      <c r="AB31">
        <f>IF($A31&gt;0,IF(ISNA(MATCH(AB$5,'Utilisation profile'!$F31:$CR31,0)),0,INDEX('Asset data'!$L31:$CX31,1,MATCH(AB$5,'Utilisation profile'!$F31:$CR31,0))),0)</f>
        <v>0</v>
      </c>
      <c r="AC31">
        <f>IF($A31&gt;0,IF(ISNA(MATCH(AC$5,'Utilisation profile'!$F31:$CR31,0)),0,INDEX('Asset data'!$L31:$CX31,1,MATCH(AC$5,'Utilisation profile'!$F31:$CR31,0))),0)</f>
        <v>0</v>
      </c>
      <c r="AD31">
        <f>IF($A31&gt;0,IF(ISNA(MATCH(AD$5,'Utilisation profile'!$F31:$CR31,0)),0,INDEX('Asset data'!$L31:$CX31,1,MATCH(AD$5,'Utilisation profile'!$F31:$CR31,0))),0)</f>
        <v>15.927939226403396</v>
      </c>
      <c r="AE31">
        <f>IF($A31&gt;0,IF(ISNA(MATCH(AE$5,'Utilisation profile'!$F31:$CR31,0)),0,INDEX('Asset data'!$L31:$CX31,1,MATCH(AE$5,'Utilisation profile'!$F31:$CR31,0))),0)</f>
        <v>0</v>
      </c>
      <c r="AF31">
        <f>IF($A31&gt;0,IF(ISNA(MATCH(AF$5,'Utilisation profile'!$F31:$CR31,0)),0,INDEX('Asset data'!$L31:$CX31,1,MATCH(AF$5,'Utilisation profile'!$F31:$CR31,0))),0)</f>
        <v>0</v>
      </c>
      <c r="AG31">
        <f>IF($A31&gt;0,IF(ISNA(MATCH(AG$5,'Utilisation profile'!$F31:$CR31,0)),0,INDEX('Asset data'!$L31:$CX31,1,MATCH(AG$5,'Utilisation profile'!$F31:$CR31,0))),0)</f>
        <v>17.852247673612418</v>
      </c>
      <c r="AH31">
        <f>IF($A31&gt;0,IF(ISNA(MATCH(AH$5,'Utilisation profile'!$F31:$CR31,0)),0,INDEX('Asset data'!$L31:$CX31,1,MATCH(AH$5,'Utilisation profile'!$F31:$CR31,0))),0)</f>
        <v>6.8589211979727542</v>
      </c>
      <c r="AI31">
        <f>IF($A31&gt;0,IF(ISNA(MATCH(AI$5,'Utilisation profile'!$F31:$CR31,0)),0,INDEX('Asset data'!$L31:$CX31,1,MATCH(AI$5,'Utilisation profile'!$F31:$CR31,0))),0)</f>
        <v>7.6210235533030604</v>
      </c>
      <c r="AJ31">
        <f>IF($A31&gt;0,IF(ISNA(MATCH(AJ$5,'Utilisation profile'!$F31:$CR31,0)),0,INDEX('Asset data'!$L31:$CX31,1,MATCH(AJ$5,'Utilisation profile'!$F31:$CR31,0))),0)</f>
        <v>0</v>
      </c>
      <c r="AK31">
        <f>IF($A31&gt;0,IF(ISNA(MATCH(AK$5,'Utilisation profile'!$F31:$CR31,0)),0,INDEX('Asset data'!$L31:$CX31,1,MATCH(AK$5,'Utilisation profile'!$F31:$CR31,0))),0)</f>
        <v>8.3831259086333674</v>
      </c>
      <c r="AL31">
        <f>IF($A31&gt;0,IF(ISNA(MATCH(AL$5,'Utilisation profile'!$F31:$CR31,0)),0,INDEX('Asset data'!$L31:$CX31,1,MATCH(AL$5,'Utilisation profile'!$F31:$CR31,0))),0)</f>
        <v>0</v>
      </c>
      <c r="AM31">
        <f>IF($A31&gt;0,IF(ISNA(MATCH(AM$5,'Utilisation profile'!$F31:$CR31,0)),0,INDEX('Asset data'!$L31:$CX31,1,MATCH(AM$5,'Utilisation profile'!$F31:$CR31,0))),0)</f>
        <v>0</v>
      </c>
      <c r="AN31">
        <f>IF($A31&gt;0,IF(ISNA(MATCH(AN$5,'Utilisation profile'!$F31:$CR31,0)),0,INDEX('Asset data'!$L31:$CX31,1,MATCH(AN$5,'Utilisation profile'!$F31:$CR31,0))),0)</f>
        <v>14.327524280209754</v>
      </c>
      <c r="AO31">
        <f>IF($A31&gt;0,IF(ISNA(MATCH(AO$5,'Utilisation profile'!$F31:$CR31,0)),0,INDEX('Asset data'!$L31:$CX31,1,MATCH(AO$5,'Utilisation profile'!$F31:$CR31,0))),0)</f>
        <v>0</v>
      </c>
      <c r="AP31">
        <f>IF($A31&gt;0,IF(ISNA(MATCH(AP$5,'Utilisation profile'!$F31:$CR31,0)),0,INDEX('Asset data'!$L31:$CX31,1,MATCH(AP$5,'Utilisation profile'!$F31:$CR31,0))),0)</f>
        <v>13.908367984778085</v>
      </c>
      <c r="AQ31">
        <f>IF($A31&gt;0,IF(ISNA(MATCH(AQ$5,'Utilisation profile'!$F31:$CR31,0)),0,INDEX('Asset data'!$L31:$CX31,1,MATCH(AQ$5,'Utilisation profile'!$F31:$CR31,0))),0)</f>
        <v>9.1452282639636717</v>
      </c>
      <c r="AR31">
        <f>IF($A31&gt;0,IF(ISNA(MATCH(AR$5,'Utilisation profile'!$F31:$CR31,0)),0,INDEX('Asset data'!$L31:$CX31,1,MATCH(AR$5,'Utilisation profile'!$F31:$CR31,0))),0)</f>
        <v>0</v>
      </c>
      <c r="AS31">
        <f>IF($A31&gt;0,IF(ISNA(MATCH(AS$5,'Utilisation profile'!$F31:$CR31,0)),0,INDEX('Asset data'!$L31:$CX31,1,MATCH(AS$5,'Utilisation profile'!$F31:$CR31,0))),0)</f>
        <v>0</v>
      </c>
      <c r="AT31">
        <f>IF($A31&gt;0,IF(ISNA(MATCH(AT$5,'Utilisation profile'!$F31:$CR31,0)),0,INDEX('Asset data'!$L31:$CX31,1,MATCH(AT$5,'Utilisation profile'!$F31:$CR31,0))),0)</f>
        <v>7.6210235533030604</v>
      </c>
      <c r="AU31">
        <f>IF($A31&gt;0,IF(ISNA(MATCH(AU$5,'Utilisation profile'!$F31:$CR31,0)),0,INDEX('Asset data'!$L31:$CX31,1,MATCH(AU$5,'Utilisation profile'!$F31:$CR31,0))),0)</f>
        <v>0</v>
      </c>
      <c r="AV31">
        <f>IF($A31&gt;0,IF(ISNA(MATCH(AV$5,'Utilisation profile'!$F31:$CR31,0)),0,INDEX('Asset data'!$L31:$CX31,1,MATCH(AV$5,'Utilisation profile'!$F31:$CR31,0))),0)</f>
        <v>6.7065007269066932</v>
      </c>
      <c r="AW31">
        <f>IF($A31&gt;0,IF(ISNA(MATCH(AW$5,'Utilisation profile'!$F31:$CR31,0)),0,INDEX('Asset data'!$L31:$CX31,1,MATCH(AW$5,'Utilisation profile'!$F31:$CR31,0))),0)</f>
        <v>9.1452282639636717</v>
      </c>
      <c r="AX31">
        <f>IF($A31&gt;0,IF(ISNA(MATCH(AX$5,'Utilisation profile'!$F31:$CR31,0)),0,INDEX('Asset data'!$L31:$CX31,1,MATCH(AX$5,'Utilisation profile'!$F31:$CR31,0))),0)</f>
        <v>18.671507705592497</v>
      </c>
      <c r="AY31">
        <f>IF($A31&gt;0,IF(ISNA(MATCH(AY$5,'Utilisation profile'!$F31:$CR31,0)),0,INDEX('Asset data'!$L31:$CX31,1,MATCH(AY$5,'Utilisation profile'!$F31:$CR31,0))),0)</f>
        <v>0</v>
      </c>
      <c r="AZ31">
        <f>IF($A31&gt;0,IF(ISNA(MATCH(AZ$5,'Utilisation profile'!$F31:$CR31,0)),0,INDEX('Asset data'!$L31:$CX31,1,MATCH(AZ$5,'Utilisation profile'!$F31:$CR31,0))),0)</f>
        <v>6.4778700203076003</v>
      </c>
      <c r="BA31">
        <f>IF($A31&gt;0,IF(ISNA(MATCH(BA$5,'Utilisation profile'!$F31:$CR31,0)),0,INDEX('Asset data'!$L31:$CX31,1,MATCH(BA$5,'Utilisation profile'!$F31:$CR31,0))),0)</f>
        <v>16.328042962951805</v>
      </c>
      <c r="BB31">
        <f>IF($A31&gt;0,IF(ISNA(MATCH(BB$5,'Utilisation profile'!$F31:$CR31,0)),0,INDEX('Asset data'!$L31:$CX31,1,MATCH(BB$5,'Utilisation profile'!$F31:$CR31,0))),0)</f>
        <v>11.126694387822468</v>
      </c>
      <c r="BC31">
        <f>IF($A31&gt;0,IF(ISNA(MATCH(BC$5,'Utilisation profile'!$F31:$CR31,0)),0,INDEX('Asset data'!$L31:$CX31,1,MATCH(BC$5,'Utilisation profile'!$F31:$CR31,0))),0)</f>
        <v>4.2677731898497129</v>
      </c>
      <c r="BD31">
        <f>IF($A31&gt;0,IF(ISNA(MATCH(BD$5,'Utilisation profile'!$F31:$CR31,0)),0,INDEX('Asset data'!$L31:$CX31,1,MATCH(BD$5,'Utilisation profile'!$F31:$CR31,0))),0)</f>
        <v>14.670470340108391</v>
      </c>
      <c r="BE31">
        <f>IF($A31&gt;0,IF(ISNA(MATCH(BE$5,'Utilisation profile'!$F31:$CR31,0)),0,INDEX('Asset data'!$L31:$CX31,1,MATCH(BE$5,'Utilisation profile'!$F31:$CR31,0))),0)</f>
        <v>7.6210235533030604</v>
      </c>
      <c r="BF31">
        <f>IF($A31&gt;0,IF(ISNA(MATCH(BF$5,'Utilisation profile'!$F31:$CR31,0)),0,INDEX('Asset data'!$L31:$CX31,1,MATCH(BF$5,'Utilisation profile'!$F31:$CR31,0))),0)</f>
        <v>0</v>
      </c>
      <c r="BG31">
        <f>IF($A31&gt;0,IF(ISNA(MATCH(BG$5,'Utilisation profile'!$F31:$CR31,0)),0,INDEX('Asset data'!$L31:$CX31,1,MATCH(BG$5,'Utilisation profile'!$F31:$CR31,0))),0)</f>
        <v>9.1452282639636717</v>
      </c>
      <c r="BH31">
        <f>IF($A31&gt;0,IF(ISNA(MATCH(BH$5,'Utilisation profile'!$F31:$CR31,0)),0,INDEX('Asset data'!$L31:$CX31,1,MATCH(BH$5,'Utilisation profile'!$F31:$CR31,0))),0)</f>
        <v>36.199861878189537</v>
      </c>
      <c r="BI31">
        <f>IF($A31&gt;0,IF(ISNA(MATCH(BI$5,'Utilisation profile'!$F31:$CR31,0)),0,INDEX('Asset data'!$L31:$CX31,1,MATCH(BI$5,'Utilisation profile'!$F31:$CR31,0))),0)</f>
        <v>14.498997310159073</v>
      </c>
      <c r="BJ31">
        <f>IF($A31&gt;0,IF(ISNA(MATCH(BJ$5,'Utilisation profile'!$F31:$CR31,0)),0,INDEX('Asset data'!$L31:$CX31,1,MATCH(BJ$5,'Utilisation profile'!$F31:$CR31,0))),0)</f>
        <v>7.6210235533030604</v>
      </c>
      <c r="BK31">
        <f>IF($A31&gt;0,IF(ISNA(MATCH(BK$5,'Utilisation profile'!$F31:$CR31,0)),0,INDEX('Asset data'!$L31:$CX31,1,MATCH(BK$5,'Utilisation profile'!$F31:$CR31,0))),0)</f>
        <v>11.050484152289435</v>
      </c>
      <c r="BL31">
        <f>IF($A31&gt;0,IF(ISNA(MATCH(BL$5,'Utilisation profile'!$F31:$CR31,0)),0,INDEX('Asset data'!$L31:$CX31,1,MATCH(BL$5,'Utilisation profile'!$F31:$CR31,0))),0)</f>
        <v>6.8589211979727542</v>
      </c>
      <c r="BM31">
        <f>IF($A31&gt;0,IF(ISNA(MATCH(BM$5,'Utilisation profile'!$F31:$CR31,0)),0,INDEX('Asset data'!$L31:$CX31,1,MATCH(BM$5,'Utilisation profile'!$F31:$CR31,0))),0)</f>
        <v>0</v>
      </c>
      <c r="BN31">
        <f>IF($A31&gt;0,IF(ISNA(MATCH(BN$5,'Utilisation profile'!$F31:$CR31,0)),0,INDEX('Asset data'!$L31:$CX31,1,MATCH(BN$5,'Utilisation profile'!$F31:$CR31,0))),0)</f>
        <v>19.05255888325765</v>
      </c>
      <c r="BO31">
        <f>IF($A31&gt;0,IF(ISNA(MATCH(BO$5,'Utilisation profile'!$F31:$CR31,0)),0,INDEX('Asset data'!$L31:$CX31,1,MATCH(BO$5,'Utilisation profile'!$F31:$CR31,0))),0)</f>
        <v>24.482538164986082</v>
      </c>
      <c r="BP31">
        <f>IF($A31&gt;0,IF(ISNA(MATCH(BP$5,'Utilisation profile'!$F31:$CR31,0)),0,INDEX('Asset data'!$L31:$CX31,1,MATCH(BP$5,'Utilisation profile'!$F31:$CR31,0))),0)</f>
        <v>0</v>
      </c>
      <c r="BQ31">
        <f>IF($A31&gt;0,IF(ISNA(MATCH(BQ$5,'Utilisation profile'!$F31:$CR31,0)),0,INDEX('Asset data'!$L31:$CX31,1,MATCH(BQ$5,'Utilisation profile'!$F31:$CR31,0))),0)</f>
        <v>3.5056708345194076</v>
      </c>
      <c r="BR31">
        <f>IF($A31&gt;0,IF(ISNA(MATCH(BR$5,'Utilisation profile'!$F31:$CR31,0)),0,INDEX('Asset data'!$L31:$CX31,1,MATCH(BR$5,'Utilisation profile'!$F31:$CR31,0))),0)</f>
        <v>11.241009741122014</v>
      </c>
      <c r="BS31">
        <f>IF($A31&gt;0,IF(ISNA(MATCH(BS$5,'Utilisation profile'!$F31:$CR31,0)),0,INDEX('Asset data'!$L31:$CX31,1,MATCH(BS$5,'Utilisation profile'!$F31:$CR31,0))),0)</f>
        <v>32.770401279203156</v>
      </c>
      <c r="BT31">
        <f>IF($A31&gt;0,IF(ISNA(MATCH(BT$5,'Utilisation profile'!$F31:$CR31,0)),0,INDEX('Asset data'!$L31:$CX31,1,MATCH(BT$5,'Utilisation profile'!$F31:$CR31,0))),0)</f>
        <v>1.3</v>
      </c>
      <c r="BU31">
        <f>IF($A31&gt;0,IF(ISNA(MATCH(BU$5,'Utilisation profile'!$F31:$CR31,0)),0,INDEX('Asset data'!$L31:$CX31,1,MATCH(BU$5,'Utilisation profile'!$F31:$CR31,0))),0)</f>
        <v>14.822890811174451</v>
      </c>
      <c r="BV31">
        <f>IF($A31&gt;0,IF(ISNA(MATCH(BV$5,'Utilisation profile'!$F31:$CR31,0)),0,INDEX('Asset data'!$L31:$CX31,1,MATCH(BV$5,'Utilisation profile'!$F31:$CR31,0))),0)</f>
        <v>34.56134181422938</v>
      </c>
      <c r="BW31">
        <f>IF($A31&gt;0,IF(ISNA(MATCH(BW$5,'Utilisation profile'!$F31:$CR31,0)),0,INDEX('Asset data'!$L31:$CX31,1,MATCH(BW$5,'Utilisation profile'!$F31:$CR31,0))),0)</f>
        <v>24.101486987320929</v>
      </c>
      <c r="BX31">
        <f>IF($A31&gt;0,IF(ISNA(MATCH(BX$5,'Utilisation profile'!$F31:$CR31,0)),0,INDEX('Asset data'!$L31:$CX31,1,MATCH(BX$5,'Utilisation profile'!$F31:$CR31,0))),0)</f>
        <v>6.4778700203076003</v>
      </c>
      <c r="BY31">
        <f>IF($A31&gt;0,IF(ISNA(MATCH(BY$5,'Utilisation profile'!$F31:$CR31,0)),0,INDEX('Asset data'!$L31:$CX31,1,MATCH(BY$5,'Utilisation profile'!$F31:$CR31,0))),0)</f>
        <v>38.147648880220295</v>
      </c>
      <c r="BZ31">
        <f>IF($A31&gt;0,IF(ISNA(MATCH(BZ$5,'Utilisation profile'!$F31:$CR31,0)),0,INDEX('Asset data'!$L31:$CX31,1,MATCH(BZ$5,'Utilisation profile'!$F31:$CR31,0))),0)</f>
        <v>31.322406804075577</v>
      </c>
      <c r="CA31">
        <f>IF($A31&gt;0,IF(ISNA(MATCH(CA$5,'Utilisation profile'!$F31:$CR31,0)),0,INDEX('Asset data'!$L31:$CX31,1,MATCH(CA$5,'Utilisation profile'!$F31:$CR31,0))),0)</f>
        <v>2.6864108025393283</v>
      </c>
      <c r="CB31">
        <f>IF($A31&gt;0,IF(ISNA(MATCH(CB$5,'Utilisation profile'!$F31:$CR31,0)),0,INDEX('Asset data'!$L31:$CX31,1,MATCH(CB$5,'Utilisation profile'!$F31:$CR31,0))),0)</f>
        <v>9.1452282639636717</v>
      </c>
      <c r="CC31">
        <f>IF($A31&gt;0,IF(ISNA(MATCH(CC$5,'Utilisation profile'!$F31:$CR31,0)),0,INDEX('Asset data'!$L31:$CX31,1,MATCH(CC$5,'Utilisation profile'!$F31:$CR31,0))),0)</f>
        <v>21.948547833512812</v>
      </c>
      <c r="CD31">
        <f>IF($A31&gt;0,IF(ISNA(MATCH(CD$5,'Utilisation profile'!$F31:$CR31,0)),0,INDEX('Asset data'!$L31:$CX31,1,MATCH(CD$5,'Utilisation profile'!$F31:$CR31,0))),0)</f>
        <v>1.3</v>
      </c>
      <c r="CE31">
        <f>IF($A31&gt;0,IF(ISNA(MATCH(CE$5,'Utilisation profile'!$F31:$CR31,0)),0,INDEX('Asset data'!$L31:$CX31,1,MATCH(CE$5,'Utilisation profile'!$F31:$CR31,0))),0)</f>
        <v>7.811549142135636</v>
      </c>
      <c r="CF31">
        <f>IF($A31&gt;0,IF(ISNA(MATCH(CF$5,'Utilisation profile'!$F31:$CR31,0)),0,INDEX('Asset data'!$L31:$CX31,1,MATCH(CF$5,'Utilisation profile'!$F31:$CR31,0))),0)</f>
        <v>34.618499490879152</v>
      </c>
      <c r="CG31">
        <f>IF($A31&gt;0,IF(ISNA(MATCH(CG$5,'Utilisation profile'!$F31:$CR31,0)),0,INDEX('Asset data'!$L31:$CX31,1,MATCH(CG$5,'Utilisation profile'!$F31:$CR31,0))),0)</f>
        <v>31.570090069557928</v>
      </c>
      <c r="CH31">
        <f>IF($A31&gt;0,IF(ISNA(MATCH(CH$5,'Utilisation profile'!$F31:$CR31,0)),0,INDEX('Asset data'!$L31:$CX31,1,MATCH(CH$5,'Utilisation profile'!$F31:$CR31,0))),0)</f>
        <v>34.751867403061951</v>
      </c>
      <c r="CI31">
        <f>IF($A31&gt;0,IF(ISNA(MATCH(CI$5,'Utilisation profile'!$F31:$CR31,0)),0,INDEX('Asset data'!$L31:$CX31,1,MATCH(CI$5,'Utilisation profile'!$F31:$CR31,0))),0)</f>
        <v>18.347614204577116</v>
      </c>
      <c r="CJ31">
        <f>IF($A31&gt;0,IF(ISNA(MATCH(CJ$5,'Utilisation profile'!$F31:$CR31,0)),0,INDEX('Asset data'!$L31:$CX31,1,MATCH(CJ$5,'Utilisation profile'!$F31:$CR31,0))),0)</f>
        <v>22.196231098995163</v>
      </c>
      <c r="CK31">
        <f>IF($A31&gt;0,IF(ISNA(MATCH(CK$5,'Utilisation profile'!$F31:$CR31,0)),0,INDEX('Asset data'!$L31:$CX31,1,MATCH(CK$5,'Utilisation profile'!$F31:$CR31,0))),0)</f>
        <v>30.884197949760651</v>
      </c>
      <c r="CL31">
        <f>IF($A31&gt;0,IF(ISNA(MATCH(CL$5,'Utilisation profile'!$F31:$CR31,0)),0,INDEX('Asset data'!$L31:$CX31,1,MATCH(CL$5,'Utilisation profile'!$F31:$CR31,0))),0)</f>
        <v>21.719917126913721</v>
      </c>
      <c r="CM31">
        <f>IF($A31&gt;0,IF(ISNA(MATCH(CM$5,'Utilisation profile'!$F31:$CR31,0)),0,INDEX('Asset data'!$L31:$CX31,1,MATCH(CM$5,'Utilisation profile'!$F31:$CR31,0))),0)</f>
        <v>6.3108229862967615</v>
      </c>
      <c r="CN31">
        <f>IF($A31&gt;0,IF(ISNA(MATCH(CN$5,'Utilisation profile'!$F31:$CR31,0)),0,INDEX('Asset data'!$L31:$CX31,1,MATCH(CN$5,'Utilisation profile'!$F31:$CR31,0))),0)</f>
        <v>14.479944751275815</v>
      </c>
      <c r="CO31">
        <f>IF($A31&gt;0,IF(ISNA(MATCH(CO$5,'Utilisation profile'!$F31:$CR31,0)),0,INDEX('Asset data'!$L31:$CX31,1,MATCH(CO$5,'Utilisation profile'!$F31:$CR31,0))),0)</f>
        <v>7.7924965832523787</v>
      </c>
      <c r="CP31">
        <f>IF($A31&gt;0,IF(ISNA(MATCH(CP$5,'Utilisation profile'!$F31:$CR31,0)),0,INDEX('Asset data'!$L31:$CX31,1,MATCH(CP$5,'Utilisation profile'!$F31:$CR31,0))),0)</f>
        <v>29.054875617775295</v>
      </c>
      <c r="CQ31">
        <f>IF($A31&gt;0,IF(ISNA(MATCH(CQ$5,'Utilisation profile'!$F31:$CR31,0)),0,INDEX('Asset data'!$L31:$CX31,1,MATCH(CQ$5,'Utilisation profile'!$F31:$CR31,0))),0)</f>
        <v>16.766251817266731</v>
      </c>
      <c r="CR31">
        <f>IF($A31&gt;0,IF(ISNA(MATCH(CR$5,'Utilisation profile'!$F31:$CR31,0)),0,INDEX('Asset data'!$L31:$CX31,1,MATCH(CR$5,'Utilisation profile'!$F31:$CR31,0))),0)</f>
        <v>22.405809246710994</v>
      </c>
      <c r="CS31">
        <f>IF($A31&gt;0,IF(ISNA(MATCH(CS$5,'Utilisation profile'!$F31:$CR31,0)),0,INDEX('Asset data'!$L31:$CX31,1,MATCH(CS$5,'Utilisation profile'!$F31:$CR31,0))),0)</f>
        <v>32.00829892387285</v>
      </c>
      <c r="CT31">
        <f>IF($A31&gt;0,IF(ISNA(MATCH(CT$5,'Utilisation profile'!$F31:$CR31,0)),0,INDEX('Asset data'!$L31:$CX31,1,MATCH(CT$5,'Utilisation profile'!$F31:$CR31,0))),0)</f>
        <v>15.413520136555439</v>
      </c>
      <c r="CU31">
        <f>IF($A31&gt;0,IF(ISNA(MATCH(CU$5,'Utilisation profile'!$F31:$CR31,0)),0,INDEX('Asset data'!$L31:$CX31,1,MATCH(CU$5,'Utilisation profile'!$F31:$CR31,0))),0)</f>
        <v>20.938762212700155</v>
      </c>
      <c r="CV31">
        <f>IF($A31&gt;0,IF(ISNA(MATCH(CV$5,'Utilisation profile'!$F31:$CR31,0)),0,INDEX('Asset data'!$L31:$CX31,1,MATCH(CV$5,'Utilisation profile'!$F31:$CR31,0))),0)</f>
        <v>30.560304448745271</v>
      </c>
      <c r="CW31">
        <f>IF($A31&gt;0,IF(ISNA(MATCH(CW$5,'Utilisation profile'!$F31:$CR31,0)),0,INDEX('Asset data'!$L31:$CX31,1,MATCH(CW$5,'Utilisation profile'!$F31:$CR31,0))),0)</f>
        <v>10.250276679192615</v>
      </c>
      <c r="CX31">
        <f>IF($A31&gt;0,IF(ISNA(MATCH(CX$5,'Utilisation profile'!$F31:$CR31,0)),0,INDEX('Asset data'!$L31:$CX31,1,MATCH(CX$5,'Utilisation profile'!$F31:$CR31,0))),0)</f>
        <v>21.929495274629556</v>
      </c>
      <c r="CY31">
        <f>IF($A31&gt;0,IF(ISNA(MATCH(CY$5,'Utilisation profile'!$F31:$CR31,0)),0,INDEX('Asset data'!$L31:$CX31,1,MATCH(CY$5,'Utilisation profile'!$F31:$CR31,0))),0)</f>
        <v>5.7538727827438105</v>
      </c>
      <c r="CZ31">
        <f>IF($A31&gt;0,IF(ISNA(MATCH(CZ$5,'Utilisation profile'!$F31:$CR31,0)),0,INDEX('Asset data'!$L31:$CX31,1,MATCH(CZ$5,'Utilisation profile'!$F31:$CR31,0))),0)</f>
        <v>15.413520136555439</v>
      </c>
      <c r="DA31">
        <f>IF($A31&gt;0,IF(ISNA(MATCH(DA$5,'Utilisation profile'!$F31:$CR31,0)),0,INDEX('Asset data'!$L31:$CX31,1,MATCH(DA$5,'Utilisation profile'!$F31:$CR31,0))),0)</f>
        <v>0</v>
      </c>
      <c r="DB31">
        <f>IF($A31&gt;0,IF(ISNA(MATCH(DB$5,'Utilisation profile'!$F31:$CR31,0)),0,INDEX('Asset data'!$L31:$CX31,1,MATCH(DB$5,'Utilisation profile'!$F31:$CR31,0))),0)</f>
        <v>21.07213012488296</v>
      </c>
      <c r="DC31">
        <f>IF($A31&gt;0,IF(ISNA(MATCH(DC$5,'Utilisation profile'!$F31:$CR31,0)),0,INDEX('Asset data'!$L31:$CX31,1,MATCH(DC$5,'Utilisation profile'!$F31:$CR31,0))),0)</f>
        <v>22.291493893411449</v>
      </c>
      <c r="DD31">
        <f>IF($A31&gt;0,IF(ISNA(MATCH(DD$5,'Utilisation profile'!$F31:$CR31,0)),0,INDEX('Asset data'!$L31:$CX31,1,MATCH(DD$5,'Utilisation profile'!$F31:$CR31,0))),0)</f>
        <v>16.099412256352714</v>
      </c>
      <c r="DE31">
        <f>IF($A31&gt;0,IF(ISNA(MATCH(DE$5,'Utilisation profile'!$F31:$CR31,0)),0,INDEX('Asset data'!$L31:$CX31,1,MATCH(DE$5,'Utilisation profile'!$F31:$CR31,0))),0)</f>
        <v>0</v>
      </c>
      <c r="DF31">
        <f>IF($A31&gt;0,IF(ISNA(MATCH(DF$5,'Utilisation profile'!$F31:$CR31,0)),0,INDEX('Asset data'!$L31:$CX31,1,MATCH(DF$5,'Utilisation profile'!$F31:$CR31,0))),0)</f>
        <v>18.34761420457712</v>
      </c>
      <c r="DG31">
        <f>IF($A31&gt;0,IF(ISNA(MATCH(DG$5,'Utilisation profile'!$F31:$CR31,0)),0,INDEX('Asset data'!$L31:$CX31,1,MATCH(DG$5,'Utilisation profile'!$F31:$CR31,0))),0)</f>
        <v>17.966563026911963</v>
      </c>
      <c r="DH31">
        <f>IF($A31&gt;0,IF(ISNA(MATCH(DH$5,'Utilisation profile'!$F31:$CR31,0)),0,INDEX('Asset data'!$L31:$CX31,1,MATCH(DH$5,'Utilisation profile'!$F31:$CR31,0))),0)</f>
        <v>0</v>
      </c>
      <c r="DI31">
        <f>IF($A31&gt;0,IF(ISNA(MATCH(DI$5,'Utilisation profile'!$F31:$CR31,0)),0,INDEX('Asset data'!$L31:$CX31,1,MATCH(DI$5,'Utilisation profile'!$F31:$CR31,0))),0)</f>
        <v>11.112067824877689</v>
      </c>
      <c r="DJ31">
        <f>IF($A31&gt;0,IF(ISNA(MATCH(DJ$5,'Utilisation profile'!$F31:$CR31,0)),0,INDEX('Asset data'!$L31:$CX31,1,MATCH(DJ$5,'Utilisation profile'!$F31:$CR31,0))),0)</f>
        <v>0</v>
      </c>
      <c r="DK31">
        <f>IF($A31&gt;0,IF(ISNA(MATCH(DK$5,'Utilisation profile'!$F31:$CR31,0)),0,INDEX('Asset data'!$L31:$CX31,1,MATCH(DK$5,'Utilisation profile'!$F31:$CR31,0))),0)</f>
        <v>0</v>
      </c>
      <c r="DL31">
        <f>IF($A31&gt;0,IF(ISNA(MATCH(DL$5,'Utilisation profile'!$F31:$CR31,0)),0,INDEX('Asset data'!$L31:$CX31,1,MATCH(DL$5,'Utilisation profile'!$F31:$CR31,0))),0)</f>
        <v>0</v>
      </c>
      <c r="DM31">
        <f>IF($A31&gt;0,IF(ISNA(MATCH(DM$5,'Utilisation profile'!$F31:$CR31,0)),0,INDEX('Asset data'!$L31:$CX31,1,MATCH(DM$5,'Utilisation profile'!$F31:$CR31,0))),0)</f>
        <v>0</v>
      </c>
      <c r="DN31">
        <f>IF($A31&gt;0,IF(ISNA(MATCH(DN$5,'Utilisation profile'!$F31:$CR31,0)),0,INDEX('Asset data'!$L31:$CX31,1,MATCH(DN$5,'Utilisation profile'!$F31:$CR31,0))),0)</f>
        <v>0</v>
      </c>
      <c r="DO31">
        <f>IF($A31&gt;0,IF(ISNA(MATCH(DO$5,'Utilisation profile'!$F31:$CR31,0)),0,INDEX('Asset data'!$L31:$CX31,1,MATCH(DO$5,'Utilisation profile'!$F31:$CR31,0))),0)</f>
        <v>0</v>
      </c>
      <c r="DP31">
        <f>IF($A31&gt;0,IF(ISNA(MATCH(DP$5,'Utilisation profile'!$F31:$CR31,0)),0,INDEX('Asset data'!$L31:$CX31,1,MATCH(DP$5,'Utilisation profile'!$F31:$CR31,0))),0)</f>
        <v>0</v>
      </c>
      <c r="DQ31">
        <f>IF($A31&gt;0,IF(ISNA(MATCH(DQ$5,'Utilisation profile'!$F31:$CR31,0)),0,INDEX('Asset data'!$L31:$CX31,1,MATCH(DQ$5,'Utilisation profile'!$F31:$CR31,0))),0)</f>
        <v>0</v>
      </c>
      <c r="DR31">
        <f>IF($A31&gt;0,IF(ISNA(MATCH(DR$5,'Utilisation profile'!$F31:$CR31,0)),0,INDEX('Asset data'!$L31:$CX31,1,MATCH(DR$5,'Utilisation profile'!$F31:$CR31,0))),0)</f>
        <v>0</v>
      </c>
      <c r="DS31">
        <f>IF($A31&gt;0,IF(ISNA(MATCH(DS$5,'Utilisation profile'!$F31:$CR31,0)),0,INDEX('Asset data'!$L31:$CX31,1,MATCH(DS$5,'Utilisation profile'!$F31:$CR31,0))),0)</f>
        <v>0</v>
      </c>
      <c r="DT31">
        <f>IF($A31&gt;0,IF(ISNA(MATCH(DT$5,'Utilisation profile'!$F31:$CR31,0)),0,INDEX('Asset data'!$L31:$CX31,1,MATCH(DT$5,'Utilisation profile'!$F31:$CR31,0))),0)</f>
        <v>0</v>
      </c>
      <c r="DU31">
        <f>IF($A31&gt;0,IF(ISNA(MATCH(DU$5,'Utilisation profile'!$F31:$CR31,0)),0,INDEX('Asset data'!$L31:$CX31,1,MATCH(DU$5,'Utilisation profile'!$F31:$CR31,0))),0)</f>
        <v>0</v>
      </c>
      <c r="DV31">
        <f>IF($A31&gt;0,IF(ISNA(MATCH(DV$5,'Utilisation profile'!$F31:$CR31,0)),0,INDEX('Asset data'!$L31:$CX31,1,MATCH(DV$5,'Utilisation profile'!$F31:$CR31,0))),0)</f>
        <v>0</v>
      </c>
      <c r="DW31">
        <f>IF($A31&gt;0,IF(ISNA(MATCH(DW$5,'Utilisation profile'!$F31:$CR31,0)),0,INDEX('Asset data'!$L31:$CX31,1,MATCH(DW$5,'Utilisation profile'!$F31:$CR31,0))),0)</f>
        <v>0</v>
      </c>
      <c r="DX31">
        <f>IF($A31&gt;0,IF(ISNA(MATCH(DX$5,'Utilisation profile'!$F31:$CR31,0)),0,INDEX('Asset data'!$L31:$CX31,1,MATCH(DX$5,'Utilisation profile'!$F31:$CR31,0))),0)</f>
        <v>0</v>
      </c>
      <c r="DY31">
        <f>IF($A31&gt;0,IF(ISNA(MATCH(DY$5,'Utilisation profile'!$F31:$CR31,0)),0,INDEX('Asset data'!$L31:$CX31,1,MATCH(DY$5,'Utilisation profile'!$F31:$CR31,0))),0)</f>
        <v>0</v>
      </c>
      <c r="DZ31">
        <f>IF($A31&gt;0,IF(ISNA(MATCH(DZ$5,'Utilisation profile'!$F31:$CR31,0)),0,INDEX('Asset data'!$L31:$CX31,1,MATCH(DZ$5,'Utilisation profile'!$F31:$CR31,0))),0)</f>
        <v>0</v>
      </c>
      <c r="EA31">
        <f>IF($A31&gt;0,IF(ISNA(MATCH(EA$5,'Utilisation profile'!$F31:$CR31,0)),0,INDEX('Asset data'!$L31:$CX31,1,MATCH(EA$5,'Utilisation profile'!$F31:$CR31,0))),0)</f>
        <v>0</v>
      </c>
      <c r="EB31">
        <f>IF($A31&gt;0,IF(ISNA(MATCH(EB$5,'Utilisation profile'!$F31:$CR31,0)),0,INDEX('Asset data'!$L31:$CX31,1,MATCH(EB$5,'Utilisation profile'!$F31:$CR31,0))),0)</f>
        <v>0</v>
      </c>
      <c r="EC31">
        <f>IF($A31&gt;0,IF(ISNA(MATCH(EC$5,'Utilisation profile'!$F31:$CR31,0)),0,INDEX('Asset data'!$L31:$CX31,1,MATCH(EC$5,'Utilisation profile'!$F31:$CR31,0))),0)</f>
        <v>0</v>
      </c>
      <c r="ED31">
        <f>IF($A31&gt;0,IF(ISNA(MATCH(ED$5,'Utilisation profile'!$F31:$CR31,0)),0,INDEX('Asset data'!$L31:$CX31,1,MATCH(ED$5,'Utilisation profile'!$F31:$CR31,0))),0)</f>
        <v>0</v>
      </c>
      <c r="EE31">
        <f>IF($A31&gt;0,IF(ISNA(MATCH(EE$5,'Utilisation profile'!$F31:$CR31,0)),0,INDEX('Asset data'!$L31:$CX31,1,MATCH(EE$5,'Utilisation profile'!$F31:$CR31,0))),0)</f>
        <v>0</v>
      </c>
      <c r="EF31">
        <f>IF($A31&gt;0,IF(ISNA(MATCH(EF$5,'Utilisation profile'!$F31:$CR31,0)),0,INDEX('Asset data'!$L31:$CX31,1,MATCH(EF$5,'Utilisation profile'!$F31:$CR31,0))),0)</f>
        <v>0</v>
      </c>
      <c r="EG31">
        <f>IF($A31&gt;0,IF(ISNA(MATCH(EG$5,'Utilisation profile'!$F31:$CR31,0)),0,INDEX('Asset data'!$L31:$CX31,1,MATCH(EG$5,'Utilisation profile'!$F31:$CR31,0))),0)</f>
        <v>0</v>
      </c>
      <c r="EH31">
        <f>IF($A31&gt;0,IF(ISNA(MATCH(EH$5,'Utilisation profile'!$F31:$CR31,0)),0,INDEX('Asset data'!$L31:$CX31,1,MATCH(EH$5,'Utilisation profile'!$F31:$CR31,0))),0)</f>
        <v>0</v>
      </c>
      <c r="EI31">
        <f>IF($A31&gt;0,IF(ISNA(MATCH(EI$5,'Utilisation profile'!$F31:$CR31,0)),0,INDEX('Asset data'!$L31:$CX31,1,MATCH(EI$5,'Utilisation profile'!$F31:$CR31,0))),0)</f>
        <v>0</v>
      </c>
      <c r="EJ31">
        <f>IF($A31&gt;0,IF(ISNA(MATCH(EJ$5,'Utilisation profile'!$F31:$CR31,0)),0,INDEX('Asset data'!$L31:$CX31,1,MATCH(EJ$5,'Utilisation profile'!$F31:$CR31,0))),0)</f>
        <v>0</v>
      </c>
      <c r="EK31">
        <f>IF($A31&gt;0,IF(ISNA(MATCH(EK$5,'Utilisation profile'!$F31:$CR31,0)),0,INDEX('Asset data'!$L31:$CX31,1,MATCH(EK$5,'Utilisation profile'!$F31:$CR31,0))),0)</f>
        <v>0</v>
      </c>
      <c r="EL31">
        <f>IF($A31&gt;0,IF(ISNA(MATCH(EL$5,'Utilisation profile'!$F31:$CR31,0)),0,INDEX('Asset data'!$L31:$CX31,1,MATCH(EL$5,'Utilisation profile'!$F31:$CR31,0))),0)</f>
        <v>0</v>
      </c>
      <c r="EM31">
        <f>IF($A31&gt;0,IF(ISNA(MATCH(EM$5,'Utilisation profile'!$F31:$CR31,0)),0,INDEX('Asset data'!$L31:$CX31,1,MATCH(EM$5,'Utilisation profile'!$F31:$CR31,0))),0)</f>
        <v>0</v>
      </c>
      <c r="EN31">
        <f>IF($A31&gt;0,IF(ISNA(MATCH(EN$5,'Utilisation profile'!$F31:$CR31,0)),0,INDEX('Asset data'!$L31:$CX31,1,MATCH(EN$5,'Utilisation profile'!$F31:$CR31,0))),0)</f>
        <v>0</v>
      </c>
      <c r="EO31">
        <f>IF($A31&gt;0,IF(ISNA(MATCH(EO$5,'Utilisation profile'!$F31:$CR31,0)),0,INDEX('Asset data'!$L31:$CX31,1,MATCH(EO$5,'Utilisation profile'!$F31:$CR31,0))),0)</f>
        <v>0</v>
      </c>
      <c r="EP31">
        <f>IF($A31&gt;0,IF(ISNA(MATCH(EP$5,'Utilisation profile'!$F31:$CR31,0)),0,INDEX('Asset data'!$L31:$CX31,1,MATCH(EP$5,'Utilisation profile'!$F31:$CR31,0))),0)</f>
        <v>0</v>
      </c>
      <c r="EQ31">
        <f>IF($A31&gt;0,IF(ISNA(MATCH(EQ$5,'Utilisation profile'!$F31:$CR31,0)),0,INDEX('Asset data'!$L31:$CX31,1,MATCH(EQ$5,'Utilisation profile'!$F31:$CR31,0))),0)</f>
        <v>0</v>
      </c>
      <c r="ER31">
        <f>IF($A31&gt;0,IF(ISNA(MATCH(ER$5,'Utilisation profile'!$F31:$CR31,0)),0,INDEX('Asset data'!$L31:$CX31,1,MATCH(ER$5,'Utilisation profile'!$F31:$CR31,0))),0)</f>
        <v>0</v>
      </c>
      <c r="ES31">
        <f>IF($A31&gt;0,IF(ISNA(MATCH(ES$5,'Utilisation profile'!$F31:$CR31,0)),0,INDEX('Asset data'!$L31:$CX31,1,MATCH(ES$5,'Utilisation profile'!$F31:$CR31,0))),0)</f>
        <v>0</v>
      </c>
      <c r="ET31">
        <f>IF($A31&gt;0,IF(ISNA(MATCH(ET$5,'Utilisation profile'!$F31:$CR31,0)),0,INDEX('Asset data'!$L31:$CX31,1,MATCH(ET$5,'Utilisation profile'!$F31:$CR31,0))),0)</f>
        <v>0</v>
      </c>
      <c r="EU31">
        <f>IF($A31&gt;0,IF(ISNA(MATCH(EU$5,'Utilisation profile'!$F31:$CR31,0)),0,INDEX('Asset data'!$L31:$CX31,1,MATCH(EU$5,'Utilisation profile'!$F31:$CR31,0))),0)</f>
        <v>0</v>
      </c>
      <c r="EV31">
        <f>IF($A31&gt;0,IF(ISNA(MATCH(EV$5,'Utilisation profile'!$F31:$CR31,0)),0,INDEX('Asset data'!$L31:$CX31,1,MATCH(EV$5,'Utilisation profile'!$F31:$CR31,0))),0)</f>
        <v>0</v>
      </c>
      <c r="EW31">
        <f>IF($A31&gt;0,IF(ISNA(MATCH(EW$5,'Utilisation profile'!$F31:$CR31,0)),0,INDEX('Asset data'!$L31:$CX31,1,MATCH(EW$5,'Utilisation profile'!$F31:$CR31,0))),0)</f>
        <v>0</v>
      </c>
      <c r="EX31">
        <f>IF($A31&gt;0,IF(ISNA(MATCH(EX$5,'Utilisation profile'!$F31:$CR31,0)),0,INDEX('Asset data'!$L31:$CX31,1,MATCH(EX$5,'Utilisation profile'!$F31:$CR31,0))),0)</f>
        <v>0</v>
      </c>
      <c r="EY31">
        <f>IF($A31&gt;0,IF(ISNA(MATCH(EY$5,'Utilisation profile'!$F31:$CR31,0)),0,INDEX('Asset data'!$L31:$CX31,1,MATCH(EY$5,'Utilisation profile'!$F31:$CR31,0))),0)</f>
        <v>0</v>
      </c>
      <c r="EZ31">
        <f>IF($A31&gt;0,IF(ISNA(MATCH(EZ$5,'Utilisation profile'!$F31:$CR31,0)),0,INDEX('Asset data'!$L31:$CX31,1,MATCH(EZ$5,'Utilisation profile'!$F31:$CR31,0))),0)</f>
        <v>0</v>
      </c>
      <c r="FA31">
        <f>IF($A31&gt;0,IF(ISNA(MATCH(FA$5,'Utilisation profile'!$F31:$CR31,0)),0,INDEX('Asset data'!$L31:$CX31,1,MATCH(FA$5,'Utilisation profile'!$F31:$CR31,0))),0)</f>
        <v>0</v>
      </c>
    </row>
    <row r="32" spans="1:157">
      <c r="A32" s="10">
        <f>'Asset data'!A32</f>
        <v>7</v>
      </c>
      <c r="B32" s="10">
        <f>'Asset data'!B32</f>
        <v>0</v>
      </c>
      <c r="C32" s="10">
        <f>'Asset data'!C32</f>
        <v>0</v>
      </c>
      <c r="D32" s="10" t="str">
        <f>'Asset data'!E32</f>
        <v>Distribution Feeders - Long Rural</v>
      </c>
      <c r="E32" s="16">
        <f>'Asset data'!I32</f>
        <v>100</v>
      </c>
      <c r="F32">
        <f>IF($A32&gt;0,'Utilisation profile'!CU32,0)</f>
        <v>7</v>
      </c>
      <c r="G32">
        <f>IF($A32&gt;0,IF(ISNA(MATCH(G$5,'Utilisation profile'!$F32:$CR32,0)),0,INDEX('Asset data'!$L32:$CX32,1,MATCH(G$5,'Utilisation profile'!$F32:$CR32,0))),0)</f>
        <v>0</v>
      </c>
      <c r="H32">
        <f>IF($A32&gt;0,IF(ISNA(MATCH(H$5,'Utilisation profile'!$F32:$CR32,0)),0,INDEX('Asset data'!$L32:$CX32,1,MATCH(H$5,'Utilisation profile'!$F32:$CR32,0))),0)</f>
        <v>0</v>
      </c>
      <c r="I32">
        <f>IF($A32&gt;0,IF(ISNA(MATCH(I$5,'Utilisation profile'!$F32:$CR32,0)),0,INDEX('Asset data'!$L32:$CX32,1,MATCH(I$5,'Utilisation profile'!$F32:$CR32,0))),0)</f>
        <v>0</v>
      </c>
      <c r="J32">
        <f>IF($A32&gt;0,IF(ISNA(MATCH(J$5,'Utilisation profile'!$F32:$CR32,0)),0,INDEX('Asset data'!$L32:$CX32,1,MATCH(J$5,'Utilisation profile'!$F32:$CR32,0))),0)</f>
        <v>0</v>
      </c>
      <c r="K32">
        <f>IF($A32&gt;0,IF(ISNA(MATCH(K$5,'Utilisation profile'!$F32:$CR32,0)),0,INDEX('Asset data'!$L32:$CX32,1,MATCH(K$5,'Utilisation profile'!$F32:$CR32,0))),0)</f>
        <v>0</v>
      </c>
      <c r="L32">
        <f>IF($A32&gt;0,IF(ISNA(MATCH(L$5,'Utilisation profile'!$F32:$CR32,0)),0,INDEX('Asset data'!$L32:$CX32,1,MATCH(L$5,'Utilisation profile'!$F32:$CR32,0))),0)</f>
        <v>0</v>
      </c>
      <c r="M32">
        <f>IF($A32&gt;0,IF(ISNA(MATCH(M$5,'Utilisation profile'!$F32:$CR32,0)),0,INDEX('Asset data'!$L32:$CX32,1,MATCH(M$5,'Utilisation profile'!$F32:$CR32,0))),0)</f>
        <v>0</v>
      </c>
      <c r="N32">
        <f>IF($A32&gt;0,IF(ISNA(MATCH(N$5,'Utilisation profile'!$F32:$CR32,0)),0,INDEX('Asset data'!$L32:$CX32,1,MATCH(N$5,'Utilisation profile'!$F32:$CR32,0))),0)</f>
        <v>0</v>
      </c>
      <c r="O32">
        <f>IF($A32&gt;0,IF(ISNA(MATCH(O$5,'Utilisation profile'!$F32:$CR32,0)),0,INDEX('Asset data'!$L32:$CX32,1,MATCH(O$5,'Utilisation profile'!$F32:$CR32,0))),0)</f>
        <v>0</v>
      </c>
      <c r="P32">
        <f>IF($A32&gt;0,IF(ISNA(MATCH(P$5,'Utilisation profile'!$F32:$CR32,0)),0,INDEX('Asset data'!$L32:$CX32,1,MATCH(P$5,'Utilisation profile'!$F32:$CR32,0))),0)</f>
        <v>0</v>
      </c>
      <c r="Q32">
        <f>IF($A32&gt;0,IF(ISNA(MATCH(Q$5,'Utilisation profile'!$F32:$CR32,0)),0,INDEX('Asset data'!$L32:$CX32,1,MATCH(Q$5,'Utilisation profile'!$F32:$CR32,0))),0)</f>
        <v>0</v>
      </c>
      <c r="R32">
        <f>IF($A32&gt;0,IF(ISNA(MATCH(R$5,'Utilisation profile'!$F32:$CR32,0)),0,INDEX('Asset data'!$L32:$CX32,1,MATCH(R$5,'Utilisation profile'!$F32:$CR32,0))),0)</f>
        <v>0</v>
      </c>
      <c r="S32">
        <f>IF($A32&gt;0,IF(ISNA(MATCH(S$5,'Utilisation profile'!$F32:$CR32,0)),0,INDEX('Asset data'!$L32:$CX32,1,MATCH(S$5,'Utilisation profile'!$F32:$CR32,0))),0)</f>
        <v>0</v>
      </c>
      <c r="T32">
        <f>IF($A32&gt;0,IF(ISNA(MATCH(T$5,'Utilisation profile'!$F32:$CR32,0)),0,INDEX('Asset data'!$L32:$CX32,1,MATCH(T$5,'Utilisation profile'!$F32:$CR32,0))),0)</f>
        <v>0</v>
      </c>
      <c r="U32">
        <f>IF($A32&gt;0,IF(ISNA(MATCH(U$5,'Utilisation profile'!$F32:$CR32,0)),0,INDEX('Asset data'!$L32:$CX32,1,MATCH(U$5,'Utilisation profile'!$F32:$CR32,0))),0)</f>
        <v>0</v>
      </c>
      <c r="V32">
        <f>IF($A32&gt;0,IF(ISNA(MATCH(V$5,'Utilisation profile'!$F32:$CR32,0)),0,INDEX('Asset data'!$L32:$CX32,1,MATCH(V$5,'Utilisation profile'!$F32:$CR32,0))),0)</f>
        <v>0</v>
      </c>
      <c r="W32">
        <f>IF($A32&gt;0,IF(ISNA(MATCH(W$5,'Utilisation profile'!$F32:$CR32,0)),0,INDEX('Asset data'!$L32:$CX32,1,MATCH(W$5,'Utilisation profile'!$F32:$CR32,0))),0)</f>
        <v>0</v>
      </c>
      <c r="X32">
        <f>IF($A32&gt;0,IF(ISNA(MATCH(X$5,'Utilisation profile'!$F32:$CR32,0)),0,INDEX('Asset data'!$L32:$CX32,1,MATCH(X$5,'Utilisation profile'!$F32:$CR32,0))),0)</f>
        <v>0</v>
      </c>
      <c r="Y32">
        <f>IF($A32&gt;0,IF(ISNA(MATCH(Y$5,'Utilisation profile'!$F32:$CR32,0)),0,INDEX('Asset data'!$L32:$CX32,1,MATCH(Y$5,'Utilisation profile'!$F32:$CR32,0))),0)</f>
        <v>0</v>
      </c>
      <c r="Z32">
        <f>IF($A32&gt;0,IF(ISNA(MATCH(Z$5,'Utilisation profile'!$F32:$CR32,0)),0,INDEX('Asset data'!$L32:$CX32,1,MATCH(Z$5,'Utilisation profile'!$F32:$CR32,0))),0)</f>
        <v>0</v>
      </c>
      <c r="AA32">
        <f>IF($A32&gt;0,IF(ISNA(MATCH(AA$5,'Utilisation profile'!$F32:$CR32,0)),0,INDEX('Asset data'!$L32:$CX32,1,MATCH(AA$5,'Utilisation profile'!$F32:$CR32,0))),0)</f>
        <v>0</v>
      </c>
      <c r="AB32">
        <f>IF($A32&gt;0,IF(ISNA(MATCH(AB$5,'Utilisation profile'!$F32:$CR32,0)),0,INDEX('Asset data'!$L32:$CX32,1,MATCH(AB$5,'Utilisation profile'!$F32:$CR32,0))),0)</f>
        <v>0</v>
      </c>
      <c r="AC32">
        <f>IF($A32&gt;0,IF(ISNA(MATCH(AC$5,'Utilisation profile'!$F32:$CR32,0)),0,INDEX('Asset data'!$L32:$CX32,1,MATCH(AC$5,'Utilisation profile'!$F32:$CR32,0))),0)</f>
        <v>0</v>
      </c>
      <c r="AD32">
        <f>IF($A32&gt;0,IF(ISNA(MATCH(AD$5,'Utilisation profile'!$F32:$CR32,0)),0,INDEX('Asset data'!$L32:$CX32,1,MATCH(AD$5,'Utilisation profile'!$F32:$CR32,0))),0)</f>
        <v>0</v>
      </c>
      <c r="AE32">
        <f>IF($A32&gt;0,IF(ISNA(MATCH(AE$5,'Utilisation profile'!$F32:$CR32,0)),0,INDEX('Asset data'!$L32:$CX32,1,MATCH(AE$5,'Utilisation profile'!$F32:$CR32,0))),0)</f>
        <v>0</v>
      </c>
      <c r="AF32">
        <f>IF($A32&gt;0,IF(ISNA(MATCH(AF$5,'Utilisation profile'!$F32:$CR32,0)),0,INDEX('Asset data'!$L32:$CX32,1,MATCH(AF$5,'Utilisation profile'!$F32:$CR32,0))),0)</f>
        <v>0</v>
      </c>
      <c r="AG32">
        <f>IF($A32&gt;0,IF(ISNA(MATCH(AG$5,'Utilisation profile'!$F32:$CR32,0)),0,INDEX('Asset data'!$L32:$CX32,1,MATCH(AG$5,'Utilisation profile'!$F32:$CR32,0))),0)</f>
        <v>0</v>
      </c>
      <c r="AH32">
        <f>IF($A32&gt;0,IF(ISNA(MATCH(AH$5,'Utilisation profile'!$F32:$CR32,0)),0,INDEX('Asset data'!$L32:$CX32,1,MATCH(AH$5,'Utilisation profile'!$F32:$CR32,0))),0)</f>
        <v>0</v>
      </c>
      <c r="AI32">
        <f>IF($A32&gt;0,IF(ISNA(MATCH(AI$5,'Utilisation profile'!$F32:$CR32,0)),0,INDEX('Asset data'!$L32:$CX32,1,MATCH(AI$5,'Utilisation profile'!$F32:$CR32,0))),0)</f>
        <v>0</v>
      </c>
      <c r="AJ32">
        <f>IF($A32&gt;0,IF(ISNA(MATCH(AJ$5,'Utilisation profile'!$F32:$CR32,0)),0,INDEX('Asset data'!$L32:$CX32,1,MATCH(AJ$5,'Utilisation profile'!$F32:$CR32,0))),0)</f>
        <v>6.5731328147238894</v>
      </c>
      <c r="AK32">
        <f>IF($A32&gt;0,IF(ISNA(MATCH(AK$5,'Utilisation profile'!$F32:$CR32,0)),0,INDEX('Asset data'!$L32:$CX32,1,MATCH(AK$5,'Utilisation profile'!$F32:$CR32,0))),0)</f>
        <v>0</v>
      </c>
      <c r="AL32">
        <f>IF($A32&gt;0,IF(ISNA(MATCH(AL$5,'Utilisation profile'!$F32:$CR32,0)),0,INDEX('Asset data'!$L32:$CX32,1,MATCH(AL$5,'Utilisation profile'!$F32:$CR32,0))),0)</f>
        <v>0</v>
      </c>
      <c r="AM32">
        <f>IF($A32&gt;0,IF(ISNA(MATCH(AM$5,'Utilisation profile'!$F32:$CR32,0)),0,INDEX('Asset data'!$L32:$CX32,1,MATCH(AM$5,'Utilisation profile'!$F32:$CR32,0))),0)</f>
        <v>8.1589211979727541</v>
      </c>
      <c r="AN32">
        <f>IF($A32&gt;0,IF(ISNA(MATCH(AN$5,'Utilisation profile'!$F32:$CR32,0)),0,INDEX('Asset data'!$L32:$CX32,1,MATCH(AN$5,'Utilisation profile'!$F32:$CR32,0))),0)</f>
        <v>2.4577800959402367</v>
      </c>
      <c r="AO32">
        <f>IF($A32&gt;0,IF(ISNA(MATCH(AO$5,'Utilisation profile'!$F32:$CR32,0)),0,INDEX('Asset data'!$L32:$CX32,1,MATCH(AO$5,'Utilisation profile'!$F32:$CR32,0))),0)</f>
        <v>0</v>
      </c>
      <c r="AP32">
        <f>IF($A32&gt;0,IF(ISNA(MATCH(AP$5,'Utilisation profile'!$F32:$CR32,0)),0,INDEX('Asset data'!$L32:$CX32,1,MATCH(AP$5,'Utilisation profile'!$F32:$CR32,0))),0)</f>
        <v>0</v>
      </c>
      <c r="AQ32">
        <f>IF($A32&gt;0,IF(ISNA(MATCH(AQ$5,'Utilisation profile'!$F32:$CR32,0)),0,INDEX('Asset data'!$L32:$CX32,1,MATCH(AQ$5,'Utilisation profile'!$F32:$CR32,0))),0)</f>
        <v>5.1632434573628236</v>
      </c>
      <c r="AR32">
        <f>IF($A32&gt;0,IF(ISNA(MATCH(AR$5,'Utilisation profile'!$F32:$CR32,0)),0,INDEX('Asset data'!$L32:$CX32,1,MATCH(AR$5,'Utilisation profile'!$F32:$CR32,0))),0)</f>
        <v>0</v>
      </c>
      <c r="AS32">
        <f>IF($A32&gt;0,IF(ISNA(MATCH(AS$5,'Utilisation profile'!$F32:$CR32,0)),0,INDEX('Asset data'!$L32:$CX32,1,MATCH(AS$5,'Utilisation profile'!$F32:$CR32,0))),0)</f>
        <v>1.3</v>
      </c>
      <c r="AT32">
        <f>IF($A32&gt;0,IF(ISNA(MATCH(AT$5,'Utilisation profile'!$F32:$CR32,0)),0,INDEX('Asset data'!$L32:$CX32,1,MATCH(AT$5,'Utilisation profile'!$F32:$CR32,0))),0)</f>
        <v>0</v>
      </c>
      <c r="AU32">
        <f>IF($A32&gt;0,IF(ISNA(MATCH(AU$5,'Utilisation profile'!$F32:$CR32,0)),0,INDEX('Asset data'!$L32:$CX32,1,MATCH(AU$5,'Utilisation profile'!$F32:$CR32,0))),0)</f>
        <v>1.3</v>
      </c>
      <c r="AV32">
        <f>IF($A32&gt;0,IF(ISNA(MATCH(AV$5,'Utilisation profile'!$F32:$CR32,0)),0,INDEX('Asset data'!$L32:$CX32,1,MATCH(AV$5,'Utilisation profile'!$F32:$CR32,0))),0)</f>
        <v>0</v>
      </c>
      <c r="AW32">
        <f>IF($A32&gt;0,IF(ISNA(MATCH(AW$5,'Utilisation profile'!$F32:$CR32,0)),0,INDEX('Asset data'!$L32:$CX32,1,MATCH(AW$5,'Utilisation profile'!$F32:$CR32,0))),0)</f>
        <v>6.7827109624397233</v>
      </c>
      <c r="AX32">
        <f>IF($A32&gt;0,IF(ISNA(MATCH(AX$5,'Utilisation profile'!$F32:$CR32,0)),0,INDEX('Asset data'!$L32:$CX32,1,MATCH(AX$5,'Utilisation profile'!$F32:$CR32,0))),0)</f>
        <v>0</v>
      </c>
      <c r="AY32">
        <f>IF($A32&gt;0,IF(ISNA(MATCH(AY$5,'Utilisation profile'!$F32:$CR32,0)),0,INDEX('Asset data'!$L32:$CX32,1,MATCH(AY$5,'Utilisation profile'!$F32:$CR32,0))),0)</f>
        <v>0</v>
      </c>
      <c r="AZ32">
        <f>IF($A32&gt;0,IF(ISNA(MATCH(AZ$5,'Utilisation profile'!$F32:$CR32,0)),0,INDEX('Asset data'!$L32:$CX32,1,MATCH(AZ$5,'Utilisation profile'!$F32:$CR32,0))),0)</f>
        <v>6.4632434573628235</v>
      </c>
      <c r="BA32">
        <f>IF($A32&gt;0,IF(ISNA(MATCH(BA$5,'Utilisation profile'!$F32:$CR32,0)),0,INDEX('Asset data'!$L32:$CX32,1,MATCH(BA$5,'Utilisation profile'!$F32:$CR32,0))),0)</f>
        <v>3.4485131578696344</v>
      </c>
      <c r="BB32">
        <f>IF($A32&gt;0,IF(ISNA(MATCH(BB$5,'Utilisation profile'!$F32:$CR32,0)),0,INDEX('Asset data'!$L32:$CX32,1,MATCH(BB$5,'Utilisation profile'!$F32:$CR32,0))),0)</f>
        <v>18.023720703561736</v>
      </c>
      <c r="BC32">
        <f>IF($A32&gt;0,IF(ISNA(MATCH(BC$5,'Utilisation profile'!$F32:$CR32,0)),0,INDEX('Asset data'!$L32:$CX32,1,MATCH(BC$5,'Utilisation profile'!$F32:$CR32,0))),0)</f>
        <v>12.80331956954914</v>
      </c>
      <c r="BD32">
        <f>IF($A32&gt;0,IF(ISNA(MATCH(BD$5,'Utilisation profile'!$F32:$CR32,0)),0,INDEX('Asset data'!$L32:$CX32,1,MATCH(BD$5,'Utilisation profile'!$F32:$CR32,0))),0)</f>
        <v>7.6210235533030604</v>
      </c>
      <c r="BE32">
        <f>IF($A32&gt;0,IF(ISNA(MATCH(BE$5,'Utilisation profile'!$F32:$CR32,0)),0,INDEX('Asset data'!$L32:$CX32,1,MATCH(BE$5,'Utilisation profile'!$F32:$CR32,0))),0)</f>
        <v>28.350207618287385</v>
      </c>
      <c r="BF32">
        <f>IF($A32&gt;0,IF(ISNA(MATCH(BF$5,'Utilisation profile'!$F32:$CR32,0)),0,INDEX('Asset data'!$L32:$CX32,1,MATCH(BF$5,'Utilisation profile'!$F32:$CR32,0))),0)</f>
        <v>1.3</v>
      </c>
      <c r="BG32">
        <f>IF($A32&gt;0,IF(ISNA(MATCH(BG$5,'Utilisation profile'!$F32:$CR32,0)),0,INDEX('Asset data'!$L32:$CX32,1,MATCH(BG$5,'Utilisation profile'!$F32:$CR32,0))),0)</f>
        <v>33.300408826319234</v>
      </c>
      <c r="BH32">
        <f>IF($A32&gt;0,IF(ISNA(MATCH(BH$5,'Utilisation profile'!$F32:$CR32,0)),0,INDEX('Asset data'!$L32:$CX32,1,MATCH(BH$5,'Utilisation profile'!$F32:$CR32,0))),0)</f>
        <v>15.242047106606121</v>
      </c>
      <c r="BI32">
        <f>IF($A32&gt;0,IF(ISNA(MATCH(BI$5,'Utilisation profile'!$F32:$CR32,0)),0,INDEX('Asset data'!$L32:$CX32,1,MATCH(BI$5,'Utilisation profile'!$F32:$CR32,0))),0)</f>
        <v>6.4778700203076003</v>
      </c>
      <c r="BJ32">
        <f>IF($A32&gt;0,IF(ISNA(MATCH(BJ$5,'Utilisation profile'!$F32:$CR32,0)),0,INDEX('Asset data'!$L32:$CX32,1,MATCH(BJ$5,'Utilisation profile'!$F32:$CR32,0))),0)</f>
        <v>6.8868257487329707</v>
      </c>
      <c r="BK32">
        <f>IF($A32&gt;0,IF(ISNA(MATCH(BK$5,'Utilisation profile'!$F32:$CR32,0)),0,INDEX('Asset data'!$L32:$CX32,1,MATCH(BK$5,'Utilisation profile'!$F32:$CR32,0))),0)</f>
        <v>18.099930939094769</v>
      </c>
      <c r="BL32">
        <f>IF($A32&gt;0,IF(ISNA(MATCH(BL$5,'Utilisation profile'!$F32:$CR32,0)),0,INDEX('Asset data'!$L32:$CX32,1,MATCH(BL$5,'Utilisation profile'!$F32:$CR32,0))),0)</f>
        <v>0</v>
      </c>
      <c r="BM32">
        <f>IF($A32&gt;0,IF(ISNA(MATCH(BM$5,'Utilisation profile'!$F32:$CR32,0)),0,INDEX('Asset data'!$L32:$CX32,1,MATCH(BM$5,'Utilisation profile'!$F32:$CR32,0))),0)</f>
        <v>14.156051250260433</v>
      </c>
      <c r="BN32">
        <f>IF($A32&gt;0,IF(ISNA(MATCH(BN$5,'Utilisation profile'!$F32:$CR32,0)),0,INDEX('Asset data'!$L32:$CX32,1,MATCH(BN$5,'Utilisation profile'!$F32:$CR32,0))),0)</f>
        <v>5.1632434573628236</v>
      </c>
      <c r="BO32">
        <f>IF($A32&gt;0,IF(ISNA(MATCH(BO$5,'Utilisation profile'!$F32:$CR32,0)),0,INDEX('Asset data'!$L32:$CX32,1,MATCH(BO$5,'Utilisation profile'!$F32:$CR32,0))),0)</f>
        <v>7.7778700203076001</v>
      </c>
      <c r="BP32">
        <f>IF($A32&gt;0,IF(ISNA(MATCH(BP$5,'Utilisation profile'!$F32:$CR32,0)),0,INDEX('Asset data'!$L32:$CX32,1,MATCH(BP$5,'Utilisation profile'!$F32:$CR32,0))),0)</f>
        <v>14.084267010665883</v>
      </c>
      <c r="BQ32">
        <f>IF($A32&gt;0,IF(ISNA(MATCH(BQ$5,'Utilisation profile'!$F32:$CR32,0)),0,INDEX('Asset data'!$L32:$CX32,1,MATCH(BQ$5,'Utilisation profile'!$F32:$CR32,0))),0)</f>
        <v>25.306224192904637</v>
      </c>
      <c r="BR32">
        <f>IF($A32&gt;0,IF(ISNA(MATCH(BR$5,'Utilisation profile'!$F32:$CR32,0)),0,INDEX('Asset data'!$L32:$CX32,1,MATCH(BR$5,'Utilisation profile'!$F32:$CR32,0))),0)</f>
        <v>14.403734515742784</v>
      </c>
      <c r="BS32">
        <f>IF($A32&gt;0,IF(ISNA(MATCH(BS$5,'Utilisation profile'!$F32:$CR32,0)),0,INDEX('Asset data'!$L32:$CX32,1,MATCH(BS$5,'Utilisation profile'!$F32:$CR32,0))),0)</f>
        <v>8.5927040563492003</v>
      </c>
      <c r="BT32">
        <f>IF($A32&gt;0,IF(ISNA(MATCH(BT$5,'Utilisation profile'!$F32:$CR32,0)),0,INDEX('Asset data'!$L32:$CX32,1,MATCH(BT$5,'Utilisation profile'!$F32:$CR32,0))),0)</f>
        <v>26.368741494428587</v>
      </c>
      <c r="BU32">
        <f>IF($A32&gt;0,IF(ISNA(MATCH(BU$5,'Utilisation profile'!$F32:$CR32,0)),0,INDEX('Asset data'!$L32:$CX32,1,MATCH(BU$5,'Utilisation profile'!$F32:$CR32,0))),0)</f>
        <v>12.631846539599822</v>
      </c>
      <c r="BV32">
        <f>IF($A32&gt;0,IF(ISNA(MATCH(BV$5,'Utilisation profile'!$F32:$CR32,0)),0,INDEX('Asset data'!$L32:$CX32,1,MATCH(BV$5,'Utilisation profile'!$F32:$CR32,0))),0)</f>
        <v>5.0108229862967617</v>
      </c>
      <c r="BW32">
        <f>IF($A32&gt;0,IF(ISNA(MATCH(BW$5,'Utilisation profile'!$F32:$CR32,0)),0,INDEX('Asset data'!$L32:$CX32,1,MATCH(BW$5,'Utilisation profile'!$F32:$CR32,0))),0)</f>
        <v>36.661549287326203</v>
      </c>
      <c r="BX32">
        <f>IF($A32&gt;0,IF(ISNA(MATCH(BX$5,'Utilisation profile'!$F32:$CR32,0)),0,INDEX('Asset data'!$L32:$CX32,1,MATCH(BX$5,'Utilisation profile'!$F32:$CR32,0))),0)</f>
        <v>16.637309901022409</v>
      </c>
      <c r="BY32">
        <f>IF($A32&gt;0,IF(ISNA(MATCH(BY$5,'Utilisation profile'!$F32:$CR32,0)),0,INDEX('Asset data'!$L32:$CX32,1,MATCH(BY$5,'Utilisation profile'!$F32:$CR32,0))),0)</f>
        <v>22.314972448233185</v>
      </c>
      <c r="BZ32">
        <f>IF($A32&gt;0,IF(ISNA(MATCH(BZ$5,'Utilisation profile'!$F32:$CR32,0)),0,INDEX('Asset data'!$L32:$CX32,1,MATCH(BZ$5,'Utilisation profile'!$F32:$CR32,0))),0)</f>
        <v>37.496397776574398</v>
      </c>
      <c r="CA32">
        <f>IF($A32&gt;0,IF(ISNA(MATCH(CA$5,'Utilisation profile'!$F32:$CR32,0)),0,INDEX('Asset data'!$L32:$CX32,1,MATCH(CA$5,'Utilisation profile'!$F32:$CR32,0))),0)</f>
        <v>28.11949845071921</v>
      </c>
      <c r="CB32">
        <f>IF($A32&gt;0,IF(ISNA(MATCH(CB$5,'Utilisation profile'!$F32:$CR32,0)),0,INDEX('Asset data'!$L32:$CX32,1,MATCH(CB$5,'Utilisation profile'!$F32:$CR32,0))),0)</f>
        <v>26.711687554327227</v>
      </c>
      <c r="CC32">
        <f>IF($A32&gt;0,IF(ISNA(MATCH(CC$5,'Utilisation profile'!$F32:$CR32,0)),0,INDEX('Asset data'!$L32:$CX32,1,MATCH(CC$5,'Utilisation profile'!$F32:$CR32,0))),0)</f>
        <v>1.3</v>
      </c>
      <c r="CD32">
        <f>IF($A32&gt;0,IF(ISNA(MATCH(CD$5,'Utilisation profile'!$F32:$CR32,0)),0,INDEX('Asset data'!$L32:$CX32,1,MATCH(CD$5,'Utilisation profile'!$F32:$CR32,0))),0)</f>
        <v>9.2976487350297337</v>
      </c>
      <c r="CE32">
        <f>IF($A32&gt;0,IF(ISNA(MATCH(CE$5,'Utilisation profile'!$F32:$CR32,0)),0,INDEX('Asset data'!$L32:$CX32,1,MATCH(CE$5,'Utilisation profile'!$F32:$CR32,0))),0)</f>
        <v>20.251846539599821</v>
      </c>
      <c r="CF32">
        <f>IF($A32&gt;0,IF(ISNA(MATCH(CF$5,'Utilisation profile'!$F32:$CR32,0)),0,INDEX('Asset data'!$L32:$CX32,1,MATCH(CF$5,'Utilisation profile'!$F32:$CR32,0))),0)</f>
        <v>38.581431738596741</v>
      </c>
      <c r="CG32">
        <f>IF($A32&gt;0,IF(ISNA(MATCH(CG$5,'Utilisation profile'!$F32:$CR32,0)),0,INDEX('Asset data'!$L32:$CX32,1,MATCH(CG$5,'Utilisation profile'!$F32:$CR32,0))),0)</f>
        <v>12.502904623355498</v>
      </c>
      <c r="CH32">
        <f>IF($A32&gt;0,IF(ISNA(MATCH(CH$5,'Utilisation profile'!$F32:$CR32,0)),0,INDEX('Asset data'!$L32:$CX32,1,MATCH(CH$5,'Utilisation profile'!$F32:$CR32,0))),0)</f>
        <v>38.643092747346195</v>
      </c>
      <c r="CI32">
        <f>IF($A32&gt;0,IF(ISNA(MATCH(CI$5,'Utilisation profile'!$F32:$CR32,0)),0,INDEX('Asset data'!$L32:$CX32,1,MATCH(CI$5,'Utilisation profile'!$F32:$CR32,0))),0)</f>
        <v>20.919709653816899</v>
      </c>
      <c r="CJ32">
        <f>IF($A32&gt;0,IF(ISNA(MATCH(CJ$5,'Utilisation profile'!$F32:$CR32,0)),0,INDEX('Asset data'!$L32:$CX32,1,MATCH(CJ$5,'Utilisation profile'!$F32:$CR32,0))),0)</f>
        <v>26.425899171078363</v>
      </c>
      <c r="CK32">
        <f>IF($A32&gt;0,IF(ISNA(MATCH(CK$5,'Utilisation profile'!$F32:$CR32,0)),0,INDEX('Asset data'!$L32:$CX32,1,MATCH(CK$5,'Utilisation profile'!$F32:$CR32,0))),0)</f>
        <v>38.695747091896287</v>
      </c>
      <c r="CL32">
        <f>IF($A32&gt;0,IF(ISNA(MATCH(CL$5,'Utilisation profile'!$F32:$CR32,0)),0,INDEX('Asset data'!$L32:$CX32,1,MATCH(CL$5,'Utilisation profile'!$F32:$CR32,0))),0)</f>
        <v>13.909329879101428</v>
      </c>
      <c r="CM32">
        <f>IF($A32&gt;0,IF(ISNA(MATCH(CM$5,'Utilisation profile'!$F32:$CR32,0)),0,INDEX('Asset data'!$L32:$CX32,1,MATCH(CM$5,'Utilisation profile'!$F32:$CR32,0))),0)</f>
        <v>63.216390374648881</v>
      </c>
      <c r="CN32">
        <f>IF($A32&gt;0,IF(ISNA(MATCH(CN$5,'Utilisation profile'!$F32:$CR32,0)),0,INDEX('Asset data'!$L32:$CX32,1,MATCH(CN$5,'Utilisation profile'!$F32:$CR32,0))),0)</f>
        <v>20.10044962183682</v>
      </c>
      <c r="CO32">
        <f>IF($A32&gt;0,IF(ISNA(MATCH(CO$5,'Utilisation profile'!$F32:$CR32,0)),0,INDEX('Asset data'!$L32:$CX32,1,MATCH(CO$5,'Utilisation profile'!$F32:$CR32,0))),0)</f>
        <v>14.822890811174451</v>
      </c>
      <c r="CP32">
        <f>IF($A32&gt;0,IF(ISNA(MATCH(CP$5,'Utilisation profile'!$F32:$CR32,0)),0,INDEX('Asset data'!$L32:$CX32,1,MATCH(CP$5,'Utilisation profile'!$F32:$CR32,0))),0)</f>
        <v>0</v>
      </c>
      <c r="CQ32">
        <f>IF($A32&gt;0,IF(ISNA(MATCH(CQ$5,'Utilisation profile'!$F32:$CR32,0)),0,INDEX('Asset data'!$L32:$CX32,1,MATCH(CQ$5,'Utilisation profile'!$F32:$CR32,0))),0)</f>
        <v>41.667946277684479</v>
      </c>
      <c r="CR32">
        <f>IF($A32&gt;0,IF(ISNA(MATCH(CR$5,'Utilisation profile'!$F32:$CR32,0)),0,INDEX('Asset data'!$L32:$CX32,1,MATCH(CR$5,'Utilisation profile'!$F32:$CR32,0))),0)</f>
        <v>13.622579601529221</v>
      </c>
      <c r="CS32">
        <f>IF($A32&gt;0,IF(ISNA(MATCH(CS$5,'Utilisation profile'!$F32:$CR32,0)),0,INDEX('Asset data'!$L32:$CX32,1,MATCH(CS$5,'Utilisation profile'!$F32:$CR32,0))),0)</f>
        <v>39.85795318377501</v>
      </c>
      <c r="CT32">
        <f>IF($A32&gt;0,IF(ISNA(MATCH(CT$5,'Utilisation profile'!$F32:$CR32,0)),0,INDEX('Asset data'!$L32:$CX32,1,MATCH(CT$5,'Utilisation profile'!$F32:$CR32,0))),0)</f>
        <v>45.363449880713439</v>
      </c>
      <c r="CU32">
        <f>IF($A32&gt;0,IF(ISNA(MATCH(CU$5,'Utilisation profile'!$F32:$CR32,0)),0,INDEX('Asset data'!$L32:$CX32,1,MATCH(CU$5,'Utilisation profile'!$F32:$CR32,0))),0)</f>
        <v>9.0632434573628231</v>
      </c>
      <c r="CV32">
        <f>IF($A32&gt;0,IF(ISNA(MATCH(CV$5,'Utilisation profile'!$F32:$CR32,0)),0,INDEX('Asset data'!$L32:$CX32,1,MATCH(CV$5,'Utilisation profile'!$F32:$CR32,0))),0)</f>
        <v>13.627005597467701</v>
      </c>
      <c r="CW32">
        <f>IF($A32&gt;0,IF(ISNA(MATCH(CW$5,'Utilisation profile'!$F32:$CR32,0)),0,INDEX('Asset data'!$L32:$CX32,1,MATCH(CW$5,'Utilisation profile'!$F32:$CR32,0))),0)</f>
        <v>39.824274061946966</v>
      </c>
      <c r="CX32">
        <f>IF($A32&gt;0,IF(ISNA(MATCH(CX$5,'Utilisation profile'!$F32:$CR32,0)),0,INDEX('Asset data'!$L32:$CX32,1,MATCH(CX$5,'Utilisation profile'!$F32:$CR32,0))),0)</f>
        <v>56.852835707640828</v>
      </c>
      <c r="CY32">
        <f>IF($A32&gt;0,IF(ISNA(MATCH(CY$5,'Utilisation profile'!$F32:$CR32,0)),0,INDEX('Asset data'!$L32:$CX32,1,MATCH(CY$5,'Utilisation profile'!$F32:$CR32,0))),0)</f>
        <v>11.164799505588981</v>
      </c>
      <c r="CZ32">
        <f>IF($A32&gt;0,IF(ISNA(MATCH(CZ$5,'Utilisation profile'!$F32:$CR32,0)),0,INDEX('Asset data'!$L32:$CX32,1,MATCH(CZ$5,'Utilisation profile'!$F32:$CR32,0))),0)</f>
        <v>20.557711035035005</v>
      </c>
      <c r="DA32">
        <f>IF($A32&gt;0,IF(ISNA(MATCH(DA$5,'Utilisation profile'!$F32:$CR32,0)),0,INDEX('Asset data'!$L32:$CX32,1,MATCH(DA$5,'Utilisation profile'!$F32:$CR32,0))),0)</f>
        <v>29.893464887831254</v>
      </c>
      <c r="DB32">
        <f>IF($A32&gt;0,IF(ISNA(MATCH(DB$5,'Utilisation profile'!$F32:$CR32,0)),0,INDEX('Asset data'!$L32:$CX32,1,MATCH(DB$5,'Utilisation profile'!$F32:$CR32,0))),0)</f>
        <v>21.914868711684779</v>
      </c>
      <c r="DC32">
        <f>IF($A32&gt;0,IF(ISNA(MATCH(DC$5,'Utilisation profile'!$F32:$CR32,0)),0,INDEX('Asset data'!$L32:$CX32,1,MATCH(DC$5,'Utilisation profile'!$F32:$CR32,0))),0)</f>
        <v>16.694467577672182</v>
      </c>
      <c r="DD32">
        <f>IF($A32&gt;0,IF(ISNA(MATCH(DD$5,'Utilisation profile'!$F32:$CR32,0)),0,INDEX('Asset data'!$L32:$CX32,1,MATCH(DD$5,'Utilisation profile'!$F32:$CR32,0))),0)</f>
        <v>21.875415018788928</v>
      </c>
      <c r="DE32">
        <f>IF($A32&gt;0,IF(ISNA(MATCH(DE$5,'Utilisation profile'!$F32:$CR32,0)),0,INDEX('Asset data'!$L32:$CX32,1,MATCH(DE$5,'Utilisation profile'!$F32:$CR32,0))),0)</f>
        <v>31.231570005597771</v>
      </c>
      <c r="DF32">
        <f>IF($A32&gt;0,IF(ISNA(MATCH(DF$5,'Utilisation profile'!$F32:$CR32,0)),0,INDEX('Asset data'!$L32:$CX32,1,MATCH(DF$5,'Utilisation profile'!$F32:$CR32,0))),0)</f>
        <v>15.565940607621499</v>
      </c>
      <c r="DG32">
        <f>IF($A32&gt;0,IF(ISNA(MATCH(DG$5,'Utilisation profile'!$F32:$CR32,0)),0,INDEX('Asset data'!$L32:$CX32,1,MATCH(DG$5,'Utilisation profile'!$F32:$CR32,0))),0)</f>
        <v>26.553492512193348</v>
      </c>
      <c r="DH32">
        <f>IF($A32&gt;0,IF(ISNA(MATCH(DH$5,'Utilisation profile'!$F32:$CR32,0)),0,INDEX('Asset data'!$L32:$CX32,1,MATCH(DH$5,'Utilisation profile'!$F32:$CR32,0))),0)</f>
        <v>11.211756615232458</v>
      </c>
      <c r="DI32">
        <f>IF($A32&gt;0,IF(ISNA(MATCH(DI$5,'Utilisation profile'!$F32:$CR32,0)),0,INDEX('Asset data'!$L32:$CX32,1,MATCH(DI$5,'Utilisation profile'!$F32:$CR32,0))),0)</f>
        <v>16.887956185635982</v>
      </c>
      <c r="DJ32">
        <f>IF($A32&gt;0,IF(ISNA(MATCH(DJ$5,'Utilisation profile'!$F32:$CR32,0)),0,INDEX('Asset data'!$L32:$CX32,1,MATCH(DJ$5,'Utilisation profile'!$F32:$CR32,0))),0)</f>
        <v>18.341839633509299</v>
      </c>
      <c r="DK32">
        <f>IF($A32&gt;0,IF(ISNA(MATCH(DK$5,'Utilisation profile'!$F32:$CR32,0)),0,INDEX('Asset data'!$L32:$CX32,1,MATCH(DK$5,'Utilisation profile'!$F32:$CR32,0))),0)</f>
        <v>37.476383323367799</v>
      </c>
      <c r="DL32">
        <f>IF($A32&gt;0,IF(ISNA(MATCH(DL$5,'Utilisation profile'!$F32:$CR32,0)),0,INDEX('Asset data'!$L32:$CX32,1,MATCH(DL$5,'Utilisation profile'!$F32:$CR32,0))),0)</f>
        <v>0</v>
      </c>
      <c r="DM32">
        <f>IF($A32&gt;0,IF(ISNA(MATCH(DM$5,'Utilisation profile'!$F32:$CR32,0)),0,INDEX('Asset data'!$L32:$CX32,1,MATCH(DM$5,'Utilisation profile'!$F32:$CR32,0))),0)</f>
        <v>0</v>
      </c>
      <c r="DN32">
        <f>IF($A32&gt;0,IF(ISNA(MATCH(DN$5,'Utilisation profile'!$F32:$CR32,0)),0,INDEX('Asset data'!$L32:$CX32,1,MATCH(DN$5,'Utilisation profile'!$F32:$CR32,0))),0)</f>
        <v>0</v>
      </c>
      <c r="DO32">
        <f>IF($A32&gt;0,IF(ISNA(MATCH(DO$5,'Utilisation profile'!$F32:$CR32,0)),0,INDEX('Asset data'!$L32:$CX32,1,MATCH(DO$5,'Utilisation profile'!$F32:$CR32,0))),0)</f>
        <v>0</v>
      </c>
      <c r="DP32">
        <f>IF($A32&gt;0,IF(ISNA(MATCH(DP$5,'Utilisation profile'!$F32:$CR32,0)),0,INDEX('Asset data'!$L32:$CX32,1,MATCH(DP$5,'Utilisation profile'!$F32:$CR32,0))),0)</f>
        <v>0</v>
      </c>
      <c r="DQ32">
        <f>IF($A32&gt;0,IF(ISNA(MATCH(DQ$5,'Utilisation profile'!$F32:$CR32,0)),0,INDEX('Asset data'!$L32:$CX32,1,MATCH(DQ$5,'Utilisation profile'!$F32:$CR32,0))),0)</f>
        <v>0</v>
      </c>
      <c r="DR32">
        <f>IF($A32&gt;0,IF(ISNA(MATCH(DR$5,'Utilisation profile'!$F32:$CR32,0)),0,INDEX('Asset data'!$L32:$CX32,1,MATCH(DR$5,'Utilisation profile'!$F32:$CR32,0))),0)</f>
        <v>0</v>
      </c>
      <c r="DS32">
        <f>IF($A32&gt;0,IF(ISNA(MATCH(DS$5,'Utilisation profile'!$F32:$CR32,0)),0,INDEX('Asset data'!$L32:$CX32,1,MATCH(DS$5,'Utilisation profile'!$F32:$CR32,0))),0)</f>
        <v>0</v>
      </c>
      <c r="DT32">
        <f>IF($A32&gt;0,IF(ISNA(MATCH(DT$5,'Utilisation profile'!$F32:$CR32,0)),0,INDEX('Asset data'!$L32:$CX32,1,MATCH(DT$5,'Utilisation profile'!$F32:$CR32,0))),0)</f>
        <v>0</v>
      </c>
      <c r="DU32">
        <f>IF($A32&gt;0,IF(ISNA(MATCH(DU$5,'Utilisation profile'!$F32:$CR32,0)),0,INDEX('Asset data'!$L32:$CX32,1,MATCH(DU$5,'Utilisation profile'!$F32:$CR32,0))),0)</f>
        <v>0</v>
      </c>
      <c r="DV32">
        <f>IF($A32&gt;0,IF(ISNA(MATCH(DV$5,'Utilisation profile'!$F32:$CR32,0)),0,INDEX('Asset data'!$L32:$CX32,1,MATCH(DV$5,'Utilisation profile'!$F32:$CR32,0))),0)</f>
        <v>0</v>
      </c>
      <c r="DW32">
        <f>IF($A32&gt;0,IF(ISNA(MATCH(DW$5,'Utilisation profile'!$F32:$CR32,0)),0,INDEX('Asset data'!$L32:$CX32,1,MATCH(DW$5,'Utilisation profile'!$F32:$CR32,0))),0)</f>
        <v>0</v>
      </c>
      <c r="DX32">
        <f>IF($A32&gt;0,IF(ISNA(MATCH(DX$5,'Utilisation profile'!$F32:$CR32,0)),0,INDEX('Asset data'!$L32:$CX32,1,MATCH(DX$5,'Utilisation profile'!$F32:$CR32,0))),0)</f>
        <v>0</v>
      </c>
      <c r="DY32">
        <f>IF($A32&gt;0,IF(ISNA(MATCH(DY$5,'Utilisation profile'!$F32:$CR32,0)),0,INDEX('Asset data'!$L32:$CX32,1,MATCH(DY$5,'Utilisation profile'!$F32:$CR32,0))),0)</f>
        <v>0</v>
      </c>
      <c r="DZ32">
        <f>IF($A32&gt;0,IF(ISNA(MATCH(DZ$5,'Utilisation profile'!$F32:$CR32,0)),0,INDEX('Asset data'!$L32:$CX32,1,MATCH(DZ$5,'Utilisation profile'!$F32:$CR32,0))),0)</f>
        <v>0</v>
      </c>
      <c r="EA32">
        <f>IF($A32&gt;0,IF(ISNA(MATCH(EA$5,'Utilisation profile'!$F32:$CR32,0)),0,INDEX('Asset data'!$L32:$CX32,1,MATCH(EA$5,'Utilisation profile'!$F32:$CR32,0))),0)</f>
        <v>0</v>
      </c>
      <c r="EB32">
        <f>IF($A32&gt;0,IF(ISNA(MATCH(EB$5,'Utilisation profile'!$F32:$CR32,0)),0,INDEX('Asset data'!$L32:$CX32,1,MATCH(EB$5,'Utilisation profile'!$F32:$CR32,0))),0)</f>
        <v>0</v>
      </c>
      <c r="EC32">
        <f>IF($A32&gt;0,IF(ISNA(MATCH(EC$5,'Utilisation profile'!$F32:$CR32,0)),0,INDEX('Asset data'!$L32:$CX32,1,MATCH(EC$5,'Utilisation profile'!$F32:$CR32,0))),0)</f>
        <v>0</v>
      </c>
      <c r="ED32">
        <f>IF($A32&gt;0,IF(ISNA(MATCH(ED$5,'Utilisation profile'!$F32:$CR32,0)),0,INDEX('Asset data'!$L32:$CX32,1,MATCH(ED$5,'Utilisation profile'!$F32:$CR32,0))),0)</f>
        <v>0</v>
      </c>
      <c r="EE32">
        <f>IF($A32&gt;0,IF(ISNA(MATCH(EE$5,'Utilisation profile'!$F32:$CR32,0)),0,INDEX('Asset data'!$L32:$CX32,1,MATCH(EE$5,'Utilisation profile'!$F32:$CR32,0))),0)</f>
        <v>0</v>
      </c>
      <c r="EF32">
        <f>IF($A32&gt;0,IF(ISNA(MATCH(EF$5,'Utilisation profile'!$F32:$CR32,0)),0,INDEX('Asset data'!$L32:$CX32,1,MATCH(EF$5,'Utilisation profile'!$F32:$CR32,0))),0)</f>
        <v>0</v>
      </c>
      <c r="EG32">
        <f>IF($A32&gt;0,IF(ISNA(MATCH(EG$5,'Utilisation profile'!$F32:$CR32,0)),0,INDEX('Asset data'!$L32:$CX32,1,MATCH(EG$5,'Utilisation profile'!$F32:$CR32,0))),0)</f>
        <v>0</v>
      </c>
      <c r="EH32">
        <f>IF($A32&gt;0,IF(ISNA(MATCH(EH$5,'Utilisation profile'!$F32:$CR32,0)),0,INDEX('Asset data'!$L32:$CX32,1,MATCH(EH$5,'Utilisation profile'!$F32:$CR32,0))),0)</f>
        <v>0</v>
      </c>
      <c r="EI32">
        <f>IF($A32&gt;0,IF(ISNA(MATCH(EI$5,'Utilisation profile'!$F32:$CR32,0)),0,INDEX('Asset data'!$L32:$CX32,1,MATCH(EI$5,'Utilisation profile'!$F32:$CR32,0))),0)</f>
        <v>0</v>
      </c>
      <c r="EJ32">
        <f>IF($A32&gt;0,IF(ISNA(MATCH(EJ$5,'Utilisation profile'!$F32:$CR32,0)),0,INDEX('Asset data'!$L32:$CX32,1,MATCH(EJ$5,'Utilisation profile'!$F32:$CR32,0))),0)</f>
        <v>0</v>
      </c>
      <c r="EK32">
        <f>IF($A32&gt;0,IF(ISNA(MATCH(EK$5,'Utilisation profile'!$F32:$CR32,0)),0,INDEX('Asset data'!$L32:$CX32,1,MATCH(EK$5,'Utilisation profile'!$F32:$CR32,0))),0)</f>
        <v>0</v>
      </c>
      <c r="EL32">
        <f>IF($A32&gt;0,IF(ISNA(MATCH(EL$5,'Utilisation profile'!$F32:$CR32,0)),0,INDEX('Asset data'!$L32:$CX32,1,MATCH(EL$5,'Utilisation profile'!$F32:$CR32,0))),0)</f>
        <v>0</v>
      </c>
      <c r="EM32">
        <f>IF($A32&gt;0,IF(ISNA(MATCH(EM$5,'Utilisation profile'!$F32:$CR32,0)),0,INDEX('Asset data'!$L32:$CX32,1,MATCH(EM$5,'Utilisation profile'!$F32:$CR32,0))),0)</f>
        <v>0</v>
      </c>
      <c r="EN32">
        <f>IF($A32&gt;0,IF(ISNA(MATCH(EN$5,'Utilisation profile'!$F32:$CR32,0)),0,INDEX('Asset data'!$L32:$CX32,1,MATCH(EN$5,'Utilisation profile'!$F32:$CR32,0))),0)</f>
        <v>0</v>
      </c>
      <c r="EO32">
        <f>IF($A32&gt;0,IF(ISNA(MATCH(EO$5,'Utilisation profile'!$F32:$CR32,0)),0,INDEX('Asset data'!$L32:$CX32,1,MATCH(EO$5,'Utilisation profile'!$F32:$CR32,0))),0)</f>
        <v>0</v>
      </c>
      <c r="EP32">
        <f>IF($A32&gt;0,IF(ISNA(MATCH(EP$5,'Utilisation profile'!$F32:$CR32,0)),0,INDEX('Asset data'!$L32:$CX32,1,MATCH(EP$5,'Utilisation profile'!$F32:$CR32,0))),0)</f>
        <v>0</v>
      </c>
      <c r="EQ32">
        <f>IF($A32&gt;0,IF(ISNA(MATCH(EQ$5,'Utilisation profile'!$F32:$CR32,0)),0,INDEX('Asset data'!$L32:$CX32,1,MATCH(EQ$5,'Utilisation profile'!$F32:$CR32,0))),0)</f>
        <v>0</v>
      </c>
      <c r="ER32">
        <f>IF($A32&gt;0,IF(ISNA(MATCH(ER$5,'Utilisation profile'!$F32:$CR32,0)),0,INDEX('Asset data'!$L32:$CX32,1,MATCH(ER$5,'Utilisation profile'!$F32:$CR32,0))),0)</f>
        <v>0</v>
      </c>
      <c r="ES32">
        <f>IF($A32&gt;0,IF(ISNA(MATCH(ES$5,'Utilisation profile'!$F32:$CR32,0)),0,INDEX('Asset data'!$L32:$CX32,1,MATCH(ES$5,'Utilisation profile'!$F32:$CR32,0))),0)</f>
        <v>0</v>
      </c>
      <c r="ET32">
        <f>IF($A32&gt;0,IF(ISNA(MATCH(ET$5,'Utilisation profile'!$F32:$CR32,0)),0,INDEX('Asset data'!$L32:$CX32,1,MATCH(ET$5,'Utilisation profile'!$F32:$CR32,0))),0)</f>
        <v>0</v>
      </c>
      <c r="EU32">
        <f>IF($A32&gt;0,IF(ISNA(MATCH(EU$5,'Utilisation profile'!$F32:$CR32,0)),0,INDEX('Asset data'!$L32:$CX32,1,MATCH(EU$5,'Utilisation profile'!$F32:$CR32,0))),0)</f>
        <v>0</v>
      </c>
      <c r="EV32">
        <f>IF($A32&gt;0,IF(ISNA(MATCH(EV$5,'Utilisation profile'!$F32:$CR32,0)),0,INDEX('Asset data'!$L32:$CX32,1,MATCH(EV$5,'Utilisation profile'!$F32:$CR32,0))),0)</f>
        <v>0</v>
      </c>
      <c r="EW32">
        <f>IF($A32&gt;0,IF(ISNA(MATCH(EW$5,'Utilisation profile'!$F32:$CR32,0)),0,INDEX('Asset data'!$L32:$CX32,1,MATCH(EW$5,'Utilisation profile'!$F32:$CR32,0))),0)</f>
        <v>0</v>
      </c>
      <c r="EX32">
        <f>IF($A32&gt;0,IF(ISNA(MATCH(EX$5,'Utilisation profile'!$F32:$CR32,0)),0,INDEX('Asset data'!$L32:$CX32,1,MATCH(EX$5,'Utilisation profile'!$F32:$CR32,0))),0)</f>
        <v>0</v>
      </c>
      <c r="EY32">
        <f>IF($A32&gt;0,IF(ISNA(MATCH(EY$5,'Utilisation profile'!$F32:$CR32,0)),0,INDEX('Asset data'!$L32:$CX32,1,MATCH(EY$5,'Utilisation profile'!$F32:$CR32,0))),0)</f>
        <v>0</v>
      </c>
      <c r="EZ32">
        <f>IF($A32&gt;0,IF(ISNA(MATCH(EZ$5,'Utilisation profile'!$F32:$CR32,0)),0,INDEX('Asset data'!$L32:$CX32,1,MATCH(EZ$5,'Utilisation profile'!$F32:$CR32,0))),0)</f>
        <v>0</v>
      </c>
      <c r="FA32">
        <f>IF($A32&gt;0,IF(ISNA(MATCH(FA$5,'Utilisation profile'!$F32:$CR32,0)),0,INDEX('Asset data'!$L32:$CX32,1,MATCH(FA$5,'Utilisation profile'!$F32:$CR32,0))),0)</f>
        <v>0</v>
      </c>
    </row>
    <row r="33" spans="1:157">
      <c r="A33" s="10">
        <f>'Asset data'!A33</f>
        <v>8</v>
      </c>
      <c r="B33" s="10">
        <f>'Asset data'!B33</f>
        <v>0</v>
      </c>
      <c r="C33" s="10">
        <f>'Asset data'!C33</f>
        <v>0</v>
      </c>
      <c r="D33" s="10" t="str">
        <f>'Asset data'!E33</f>
        <v>Distribution Substations - CBD</v>
      </c>
      <c r="E33" s="16">
        <f>'Asset data'!I33</f>
        <v>100</v>
      </c>
      <c r="F33">
        <f>IF($A33&gt;0,'Utilisation profile'!CU33,0)</f>
        <v>7</v>
      </c>
      <c r="G33">
        <f>IF($A33&gt;0,IF(ISNA(MATCH(G$5,'Utilisation profile'!$F33:$CR33,0)),0,INDEX('Asset data'!$L33:$CX33,1,MATCH(G$5,'Utilisation profile'!$F33:$CR33,0))),0)</f>
        <v>0</v>
      </c>
      <c r="H33">
        <f>IF($A33&gt;0,IF(ISNA(MATCH(H$5,'Utilisation profile'!$F33:$CR33,0)),0,INDEX('Asset data'!$L33:$CX33,1,MATCH(H$5,'Utilisation profile'!$F33:$CR33,0))),0)</f>
        <v>0</v>
      </c>
      <c r="I33">
        <f>IF($A33&gt;0,IF(ISNA(MATCH(I$5,'Utilisation profile'!$F33:$CR33,0)),0,INDEX('Asset data'!$L33:$CX33,1,MATCH(I$5,'Utilisation profile'!$F33:$CR33,0))),0)</f>
        <v>0</v>
      </c>
      <c r="J33">
        <f>IF($A33&gt;0,IF(ISNA(MATCH(J$5,'Utilisation profile'!$F33:$CR33,0)),0,INDEX('Asset data'!$L33:$CX33,1,MATCH(J$5,'Utilisation profile'!$F33:$CR33,0))),0)</f>
        <v>0</v>
      </c>
      <c r="K33">
        <f>IF($A33&gt;0,IF(ISNA(MATCH(K$5,'Utilisation profile'!$F33:$CR33,0)),0,INDEX('Asset data'!$L33:$CX33,1,MATCH(K$5,'Utilisation profile'!$F33:$CR33,0))),0)</f>
        <v>0</v>
      </c>
      <c r="L33">
        <f>IF($A33&gt;0,IF(ISNA(MATCH(L$5,'Utilisation profile'!$F33:$CR33,0)),0,INDEX('Asset data'!$L33:$CX33,1,MATCH(L$5,'Utilisation profile'!$F33:$CR33,0))),0)</f>
        <v>0</v>
      </c>
      <c r="M33">
        <f>IF($A33&gt;0,IF(ISNA(MATCH(M$5,'Utilisation profile'!$F33:$CR33,0)),0,INDEX('Asset data'!$L33:$CX33,1,MATCH(M$5,'Utilisation profile'!$F33:$CR33,0))),0)</f>
        <v>0</v>
      </c>
      <c r="N33">
        <f>IF($A33&gt;0,IF(ISNA(MATCH(N$5,'Utilisation profile'!$F33:$CR33,0)),0,INDEX('Asset data'!$L33:$CX33,1,MATCH(N$5,'Utilisation profile'!$F33:$CR33,0))),0)</f>
        <v>0</v>
      </c>
      <c r="O33">
        <f>IF($A33&gt;0,IF(ISNA(MATCH(O$5,'Utilisation profile'!$F33:$CR33,0)),0,INDEX('Asset data'!$L33:$CX33,1,MATCH(O$5,'Utilisation profile'!$F33:$CR33,0))),0)</f>
        <v>0</v>
      </c>
      <c r="P33">
        <f>IF($A33&gt;0,IF(ISNA(MATCH(P$5,'Utilisation profile'!$F33:$CR33,0)),0,INDEX('Asset data'!$L33:$CX33,1,MATCH(P$5,'Utilisation profile'!$F33:$CR33,0))),0)</f>
        <v>0</v>
      </c>
      <c r="Q33">
        <f>IF($A33&gt;0,IF(ISNA(MATCH(Q$5,'Utilisation profile'!$F33:$CR33,0)),0,INDEX('Asset data'!$L33:$CX33,1,MATCH(Q$5,'Utilisation profile'!$F33:$CR33,0))),0)</f>
        <v>0</v>
      </c>
      <c r="R33">
        <f>IF($A33&gt;0,IF(ISNA(MATCH(R$5,'Utilisation profile'!$F33:$CR33,0)),0,INDEX('Asset data'!$L33:$CX33,1,MATCH(R$5,'Utilisation profile'!$F33:$CR33,0))),0)</f>
        <v>0</v>
      </c>
      <c r="S33">
        <f>IF($A33&gt;0,IF(ISNA(MATCH(S$5,'Utilisation profile'!$F33:$CR33,0)),0,INDEX('Asset data'!$L33:$CX33,1,MATCH(S$5,'Utilisation profile'!$F33:$CR33,0))),0)</f>
        <v>0</v>
      </c>
      <c r="T33">
        <f>IF($A33&gt;0,IF(ISNA(MATCH(T$5,'Utilisation profile'!$F33:$CR33,0)),0,INDEX('Asset data'!$L33:$CX33,1,MATCH(T$5,'Utilisation profile'!$F33:$CR33,0))),0)</f>
        <v>0</v>
      </c>
      <c r="U33">
        <f>IF($A33&gt;0,IF(ISNA(MATCH(U$5,'Utilisation profile'!$F33:$CR33,0)),0,INDEX('Asset data'!$L33:$CX33,1,MATCH(U$5,'Utilisation profile'!$F33:$CR33,0))),0)</f>
        <v>0</v>
      </c>
      <c r="V33">
        <f>IF($A33&gt;0,IF(ISNA(MATCH(V$5,'Utilisation profile'!$F33:$CR33,0)),0,INDEX('Asset data'!$L33:$CX33,1,MATCH(V$5,'Utilisation profile'!$F33:$CR33,0))),0)</f>
        <v>0</v>
      </c>
      <c r="W33">
        <f>IF($A33&gt;0,IF(ISNA(MATCH(W$5,'Utilisation profile'!$F33:$CR33,0)),0,INDEX('Asset data'!$L33:$CX33,1,MATCH(W$5,'Utilisation profile'!$F33:$CR33,0))),0)</f>
        <v>0</v>
      </c>
      <c r="X33">
        <f>IF($A33&gt;0,IF(ISNA(MATCH(X$5,'Utilisation profile'!$F33:$CR33,0)),0,INDEX('Asset data'!$L33:$CX33,1,MATCH(X$5,'Utilisation profile'!$F33:$CR33,0))),0)</f>
        <v>0</v>
      </c>
      <c r="Y33">
        <f>IF($A33&gt;0,IF(ISNA(MATCH(Y$5,'Utilisation profile'!$F33:$CR33,0)),0,INDEX('Asset data'!$L33:$CX33,1,MATCH(Y$5,'Utilisation profile'!$F33:$CR33,0))),0)</f>
        <v>0</v>
      </c>
      <c r="Z33">
        <f>IF($A33&gt;0,IF(ISNA(MATCH(Z$5,'Utilisation profile'!$F33:$CR33,0)),0,INDEX('Asset data'!$L33:$CX33,1,MATCH(Z$5,'Utilisation profile'!$F33:$CR33,0))),0)</f>
        <v>0</v>
      </c>
      <c r="AA33">
        <f>IF($A33&gt;0,IF(ISNA(MATCH(AA$5,'Utilisation profile'!$F33:$CR33,0)),0,INDEX('Asset data'!$L33:$CX33,1,MATCH(AA$5,'Utilisation profile'!$F33:$CR33,0))),0)</f>
        <v>0</v>
      </c>
      <c r="AB33">
        <f>IF($A33&gt;0,IF(ISNA(MATCH(AB$5,'Utilisation profile'!$F33:$CR33,0)),0,INDEX('Asset data'!$L33:$CX33,1,MATCH(AB$5,'Utilisation profile'!$F33:$CR33,0))),0)</f>
        <v>0</v>
      </c>
      <c r="AC33">
        <f>IF($A33&gt;0,IF(ISNA(MATCH(AC$5,'Utilisation profile'!$F33:$CR33,0)),0,INDEX('Asset data'!$L33:$CX33,1,MATCH(AC$5,'Utilisation profile'!$F33:$CR33,0))),0)</f>
        <v>0</v>
      </c>
      <c r="AD33">
        <f>IF($A33&gt;0,IF(ISNA(MATCH(AD$5,'Utilisation profile'!$F33:$CR33,0)),0,INDEX('Asset data'!$L33:$CX33,1,MATCH(AD$5,'Utilisation profile'!$F33:$CR33,0))),0)</f>
        <v>0.2</v>
      </c>
      <c r="AE33">
        <f>IF($A33&gt;0,IF(ISNA(MATCH(AE$5,'Utilisation profile'!$F33:$CR33,0)),0,INDEX('Asset data'!$L33:$CX33,1,MATCH(AE$5,'Utilisation profile'!$F33:$CR33,0))),0)</f>
        <v>373.68800000000044</v>
      </c>
      <c r="AF33">
        <f>IF($A33&gt;0,IF(ISNA(MATCH(AF$5,'Utilisation profile'!$F33:$CR33,0)),0,INDEX('Asset data'!$L33:$CX33,1,MATCH(AF$5,'Utilisation profile'!$F33:$CR33,0))),0)</f>
        <v>0</v>
      </c>
      <c r="AG33">
        <f>IF($A33&gt;0,IF(ISNA(MATCH(AG$5,'Utilisation profile'!$F33:$CR33,0)),0,INDEX('Asset data'!$L33:$CX33,1,MATCH(AG$5,'Utilisation profile'!$F33:$CR33,0))),0)</f>
        <v>0</v>
      </c>
      <c r="AH33">
        <f>IF($A33&gt;0,IF(ISNA(MATCH(AH$5,'Utilisation profile'!$F33:$CR33,0)),0,INDEX('Asset data'!$L33:$CX33,1,MATCH(AH$5,'Utilisation profile'!$F33:$CR33,0))),0)</f>
        <v>0.2</v>
      </c>
      <c r="AI33">
        <f>IF($A33&gt;0,IF(ISNA(MATCH(AI$5,'Utilisation profile'!$F33:$CR33,0)),0,INDEX('Asset data'!$L33:$CX33,1,MATCH(AI$5,'Utilisation profile'!$F33:$CR33,0))),0)</f>
        <v>0</v>
      </c>
      <c r="AJ33">
        <f>IF($A33&gt;0,IF(ISNA(MATCH(AJ$5,'Utilisation profile'!$F33:$CR33,0)),0,INDEX('Asset data'!$L33:$CX33,1,MATCH(AJ$5,'Utilisation profile'!$F33:$CR33,0))),0)</f>
        <v>0</v>
      </c>
      <c r="AK33">
        <f>IF($A33&gt;0,IF(ISNA(MATCH(AK$5,'Utilisation profile'!$F33:$CR33,0)),0,INDEX('Asset data'!$L33:$CX33,1,MATCH(AK$5,'Utilisation profile'!$F33:$CR33,0))),0)</f>
        <v>0</v>
      </c>
      <c r="AL33">
        <f>IF($A33&gt;0,IF(ISNA(MATCH(AL$5,'Utilisation profile'!$F33:$CR33,0)),0,INDEX('Asset data'!$L33:$CX33,1,MATCH(AL$5,'Utilisation profile'!$F33:$CR33,0))),0)</f>
        <v>0</v>
      </c>
      <c r="AM33">
        <f>IF($A33&gt;0,IF(ISNA(MATCH(AM$5,'Utilisation profile'!$F33:$CR33,0)),0,INDEX('Asset data'!$L33:$CX33,1,MATCH(AM$5,'Utilisation profile'!$F33:$CR33,0))),0)</f>
        <v>0.5</v>
      </c>
      <c r="AN33">
        <f>IF($A33&gt;0,IF(ISNA(MATCH(AN$5,'Utilisation profile'!$F33:$CR33,0)),0,INDEX('Asset data'!$L33:$CX33,1,MATCH(AN$5,'Utilisation profile'!$F33:$CR33,0))),0)</f>
        <v>0</v>
      </c>
      <c r="AO33">
        <f>IF($A33&gt;0,IF(ISNA(MATCH(AO$5,'Utilisation profile'!$F33:$CR33,0)),0,INDEX('Asset data'!$L33:$CX33,1,MATCH(AO$5,'Utilisation profile'!$F33:$CR33,0))),0)</f>
        <v>0</v>
      </c>
      <c r="AP33">
        <f>IF($A33&gt;0,IF(ISNA(MATCH(AP$5,'Utilisation profile'!$F33:$CR33,0)),0,INDEX('Asset data'!$L33:$CX33,1,MATCH(AP$5,'Utilisation profile'!$F33:$CR33,0))),0)</f>
        <v>0</v>
      </c>
      <c r="AQ33">
        <f>IF($A33&gt;0,IF(ISNA(MATCH(AQ$5,'Utilisation profile'!$F33:$CR33,0)),0,INDEX('Asset data'!$L33:$CX33,1,MATCH(AQ$5,'Utilisation profile'!$F33:$CR33,0))),0)</f>
        <v>0</v>
      </c>
      <c r="AR33">
        <f>IF($A33&gt;0,IF(ISNA(MATCH(AR$5,'Utilisation profile'!$F33:$CR33,0)),0,INDEX('Asset data'!$L33:$CX33,1,MATCH(AR$5,'Utilisation profile'!$F33:$CR33,0))),0)</f>
        <v>0</v>
      </c>
      <c r="AS33">
        <f>IF($A33&gt;0,IF(ISNA(MATCH(AS$5,'Utilisation profile'!$F33:$CR33,0)),0,INDEX('Asset data'!$L33:$CX33,1,MATCH(AS$5,'Utilisation profile'!$F33:$CR33,0))),0)</f>
        <v>0</v>
      </c>
      <c r="AT33">
        <f>IF($A33&gt;0,IF(ISNA(MATCH(AT$5,'Utilisation profile'!$F33:$CR33,0)),0,INDEX('Asset data'!$L33:$CX33,1,MATCH(AT$5,'Utilisation profile'!$F33:$CR33,0))),0)</f>
        <v>0.2</v>
      </c>
      <c r="AU33">
        <f>IF($A33&gt;0,IF(ISNA(MATCH(AU$5,'Utilisation profile'!$F33:$CR33,0)),0,INDEX('Asset data'!$L33:$CX33,1,MATCH(AU$5,'Utilisation profile'!$F33:$CR33,0))),0)</f>
        <v>0.5</v>
      </c>
      <c r="AV33">
        <f>IF($A33&gt;0,IF(ISNA(MATCH(AV$5,'Utilisation profile'!$F33:$CR33,0)),0,INDEX('Asset data'!$L33:$CX33,1,MATCH(AV$5,'Utilisation profile'!$F33:$CR33,0))),0)</f>
        <v>0</v>
      </c>
      <c r="AW33">
        <f>IF($A33&gt;0,IF(ISNA(MATCH(AW$5,'Utilisation profile'!$F33:$CR33,0)),0,INDEX('Asset data'!$L33:$CX33,1,MATCH(AW$5,'Utilisation profile'!$F33:$CR33,0))),0)</f>
        <v>0</v>
      </c>
      <c r="AX33">
        <f>IF($A33&gt;0,IF(ISNA(MATCH(AX$5,'Utilisation profile'!$F33:$CR33,0)),0,INDEX('Asset data'!$L33:$CX33,1,MATCH(AX$5,'Utilisation profile'!$F33:$CR33,0))),0)</f>
        <v>0</v>
      </c>
      <c r="AY33">
        <f>IF($A33&gt;0,IF(ISNA(MATCH(AY$5,'Utilisation profile'!$F33:$CR33,0)),0,INDEX('Asset data'!$L33:$CX33,1,MATCH(AY$5,'Utilisation profile'!$F33:$CR33,0))),0)</f>
        <v>0</v>
      </c>
      <c r="AZ33">
        <f>IF($A33&gt;0,IF(ISNA(MATCH(AZ$5,'Utilisation profile'!$F33:$CR33,0)),0,INDEX('Asset data'!$L33:$CX33,1,MATCH(AZ$5,'Utilisation profile'!$F33:$CR33,0))),0)</f>
        <v>0</v>
      </c>
      <c r="BA33">
        <f>IF($A33&gt;0,IF(ISNA(MATCH(BA$5,'Utilisation profile'!$F33:$CR33,0)),0,INDEX('Asset data'!$L33:$CX33,1,MATCH(BA$5,'Utilisation profile'!$F33:$CR33,0))),0)</f>
        <v>0</v>
      </c>
      <c r="BB33">
        <f>IF($A33&gt;0,IF(ISNA(MATCH(BB$5,'Utilisation profile'!$F33:$CR33,0)),0,INDEX('Asset data'!$L33:$CX33,1,MATCH(BB$5,'Utilisation profile'!$F33:$CR33,0))),0)</f>
        <v>0.2</v>
      </c>
      <c r="BC33">
        <f>IF($A33&gt;0,IF(ISNA(MATCH(BC$5,'Utilisation profile'!$F33:$CR33,0)),0,INDEX('Asset data'!$L33:$CX33,1,MATCH(BC$5,'Utilisation profile'!$F33:$CR33,0))),0)</f>
        <v>0.6</v>
      </c>
      <c r="BD33">
        <f>IF($A33&gt;0,IF(ISNA(MATCH(BD$5,'Utilisation profile'!$F33:$CR33,0)),0,INDEX('Asset data'!$L33:$CX33,1,MATCH(BD$5,'Utilisation profile'!$F33:$CR33,0))),0)</f>
        <v>0</v>
      </c>
      <c r="BE33">
        <f>IF($A33&gt;0,IF(ISNA(MATCH(BE$5,'Utilisation profile'!$F33:$CR33,0)),0,INDEX('Asset data'!$L33:$CX33,1,MATCH(BE$5,'Utilisation profile'!$F33:$CR33,0))),0)</f>
        <v>0</v>
      </c>
      <c r="BF33">
        <f>IF($A33&gt;0,IF(ISNA(MATCH(BF$5,'Utilisation profile'!$F33:$CR33,0)),0,INDEX('Asset data'!$L33:$CX33,1,MATCH(BF$5,'Utilisation profile'!$F33:$CR33,0))),0)</f>
        <v>0.2</v>
      </c>
      <c r="BG33">
        <f>IF($A33&gt;0,IF(ISNA(MATCH(BG$5,'Utilisation profile'!$F33:$CR33,0)),0,INDEX('Asset data'!$L33:$CX33,1,MATCH(BG$5,'Utilisation profile'!$F33:$CR33,0))),0)</f>
        <v>0.3</v>
      </c>
      <c r="BH33">
        <f>IF($A33&gt;0,IF(ISNA(MATCH(BH$5,'Utilisation profile'!$F33:$CR33,0)),0,INDEX('Asset data'!$L33:$CX33,1,MATCH(BH$5,'Utilisation profile'!$F33:$CR33,0))),0)</f>
        <v>0</v>
      </c>
      <c r="BI33">
        <f>IF($A33&gt;0,IF(ISNA(MATCH(BI$5,'Utilisation profile'!$F33:$CR33,0)),0,INDEX('Asset data'!$L33:$CX33,1,MATCH(BI$5,'Utilisation profile'!$F33:$CR33,0))),0)</f>
        <v>0.75</v>
      </c>
      <c r="BJ33">
        <f>IF($A33&gt;0,IF(ISNA(MATCH(BJ$5,'Utilisation profile'!$F33:$CR33,0)),0,INDEX('Asset data'!$L33:$CX33,1,MATCH(BJ$5,'Utilisation profile'!$F33:$CR33,0))),0)</f>
        <v>0.5</v>
      </c>
      <c r="BK33">
        <f>IF($A33&gt;0,IF(ISNA(MATCH(BK$5,'Utilisation profile'!$F33:$CR33,0)),0,INDEX('Asset data'!$L33:$CX33,1,MATCH(BK$5,'Utilisation profile'!$F33:$CR33,0))),0)</f>
        <v>0</v>
      </c>
      <c r="BL33">
        <f>IF($A33&gt;0,IF(ISNA(MATCH(BL$5,'Utilisation profile'!$F33:$CR33,0)),0,INDEX('Asset data'!$L33:$CX33,1,MATCH(BL$5,'Utilisation profile'!$F33:$CR33,0))),0)</f>
        <v>0.5</v>
      </c>
      <c r="BM33">
        <f>IF($A33&gt;0,IF(ISNA(MATCH(BM$5,'Utilisation profile'!$F33:$CR33,0)),0,INDEX('Asset data'!$L33:$CX33,1,MATCH(BM$5,'Utilisation profile'!$F33:$CR33,0))),0)</f>
        <v>0</v>
      </c>
      <c r="BN33">
        <f>IF($A33&gt;0,IF(ISNA(MATCH(BN$5,'Utilisation profile'!$F33:$CR33,0)),0,INDEX('Asset data'!$L33:$CX33,1,MATCH(BN$5,'Utilisation profile'!$F33:$CR33,0))),0)</f>
        <v>0</v>
      </c>
      <c r="BO33">
        <f>IF($A33&gt;0,IF(ISNA(MATCH(BO$5,'Utilisation profile'!$F33:$CR33,0)),0,INDEX('Asset data'!$L33:$CX33,1,MATCH(BO$5,'Utilisation profile'!$F33:$CR33,0))),0)</f>
        <v>0</v>
      </c>
      <c r="BP33">
        <f>IF($A33&gt;0,IF(ISNA(MATCH(BP$5,'Utilisation profile'!$F33:$CR33,0)),0,INDEX('Asset data'!$L33:$CX33,1,MATCH(BP$5,'Utilisation profile'!$F33:$CR33,0))),0)</f>
        <v>0</v>
      </c>
      <c r="BQ33">
        <f>IF($A33&gt;0,IF(ISNA(MATCH(BQ$5,'Utilisation profile'!$F33:$CR33,0)),0,INDEX('Asset data'!$L33:$CX33,1,MATCH(BQ$5,'Utilisation profile'!$F33:$CR33,0))),0)</f>
        <v>0</v>
      </c>
      <c r="BR33">
        <f>IF($A33&gt;0,IF(ISNA(MATCH(BR$5,'Utilisation profile'!$F33:$CR33,0)),0,INDEX('Asset data'!$L33:$CX33,1,MATCH(BR$5,'Utilisation profile'!$F33:$CR33,0))),0)</f>
        <v>0</v>
      </c>
      <c r="BS33">
        <f>IF($A33&gt;0,IF(ISNA(MATCH(BS$5,'Utilisation profile'!$F33:$CR33,0)),0,INDEX('Asset data'!$L33:$CX33,1,MATCH(BS$5,'Utilisation profile'!$F33:$CR33,0))),0)</f>
        <v>0</v>
      </c>
      <c r="BT33">
        <f>IF($A33&gt;0,IF(ISNA(MATCH(BT$5,'Utilisation profile'!$F33:$CR33,0)),0,INDEX('Asset data'!$L33:$CX33,1,MATCH(BT$5,'Utilisation profile'!$F33:$CR33,0))),0)</f>
        <v>0</v>
      </c>
      <c r="BU33">
        <f>IF($A33&gt;0,IF(ISNA(MATCH(BU$5,'Utilisation profile'!$F33:$CR33,0)),0,INDEX('Asset data'!$L33:$CX33,1,MATCH(BU$5,'Utilisation profile'!$F33:$CR33,0))),0)</f>
        <v>0.3</v>
      </c>
      <c r="BV33">
        <f>IF($A33&gt;0,IF(ISNA(MATCH(BV$5,'Utilisation profile'!$F33:$CR33,0)),0,INDEX('Asset data'!$L33:$CX33,1,MATCH(BV$5,'Utilisation profile'!$F33:$CR33,0))),0)</f>
        <v>0</v>
      </c>
      <c r="BW33">
        <f>IF($A33&gt;0,IF(ISNA(MATCH(BW$5,'Utilisation profile'!$F33:$CR33,0)),0,INDEX('Asset data'!$L33:$CX33,1,MATCH(BW$5,'Utilisation profile'!$F33:$CR33,0))),0)</f>
        <v>0</v>
      </c>
      <c r="BX33">
        <f>IF($A33&gt;0,IF(ISNA(MATCH(BX$5,'Utilisation profile'!$F33:$CR33,0)),0,INDEX('Asset data'!$L33:$CX33,1,MATCH(BX$5,'Utilisation profile'!$F33:$CR33,0))),0)</f>
        <v>0.35</v>
      </c>
      <c r="BY33">
        <f>IF($A33&gt;0,IF(ISNA(MATCH(BY$5,'Utilisation profile'!$F33:$CR33,0)),0,INDEX('Asset data'!$L33:$CX33,1,MATCH(BY$5,'Utilisation profile'!$F33:$CR33,0))),0)</f>
        <v>0</v>
      </c>
      <c r="BZ33">
        <f>IF($A33&gt;0,IF(ISNA(MATCH(BZ$5,'Utilisation profile'!$F33:$CR33,0)),0,INDEX('Asset data'!$L33:$CX33,1,MATCH(BZ$5,'Utilisation profile'!$F33:$CR33,0))),0)</f>
        <v>0</v>
      </c>
      <c r="CA33">
        <f>IF($A33&gt;0,IF(ISNA(MATCH(CA$5,'Utilisation profile'!$F33:$CR33,0)),0,INDEX('Asset data'!$L33:$CX33,1,MATCH(CA$5,'Utilisation profile'!$F33:$CR33,0))),0)</f>
        <v>0</v>
      </c>
      <c r="CB33">
        <f>IF($A33&gt;0,IF(ISNA(MATCH(CB$5,'Utilisation profile'!$F33:$CR33,0)),0,INDEX('Asset data'!$L33:$CX33,1,MATCH(CB$5,'Utilisation profile'!$F33:$CR33,0))),0)</f>
        <v>0</v>
      </c>
      <c r="CC33">
        <f>IF($A33&gt;0,IF(ISNA(MATCH(CC$5,'Utilisation profile'!$F33:$CR33,0)),0,INDEX('Asset data'!$L33:$CX33,1,MATCH(CC$5,'Utilisation profile'!$F33:$CR33,0))),0)</f>
        <v>0.5</v>
      </c>
      <c r="CD33">
        <f>IF($A33&gt;0,IF(ISNA(MATCH(CD$5,'Utilisation profile'!$F33:$CR33,0)),0,INDEX('Asset data'!$L33:$CX33,1,MATCH(CD$5,'Utilisation profile'!$F33:$CR33,0))),0)</f>
        <v>0</v>
      </c>
      <c r="CE33">
        <f>IF($A33&gt;0,IF(ISNA(MATCH(CE$5,'Utilisation profile'!$F33:$CR33,0)),0,INDEX('Asset data'!$L33:$CX33,1,MATCH(CE$5,'Utilisation profile'!$F33:$CR33,0))),0)</f>
        <v>0.5</v>
      </c>
      <c r="CF33">
        <f>IF($A33&gt;0,IF(ISNA(MATCH(CF$5,'Utilisation profile'!$F33:$CR33,0)),0,INDEX('Asset data'!$L33:$CX33,1,MATCH(CF$5,'Utilisation profile'!$F33:$CR33,0))),0)</f>
        <v>1</v>
      </c>
      <c r="CG33">
        <f>IF($A33&gt;0,IF(ISNA(MATCH(CG$5,'Utilisation profile'!$F33:$CR33,0)),0,INDEX('Asset data'!$L33:$CX33,1,MATCH(CG$5,'Utilisation profile'!$F33:$CR33,0))),0)</f>
        <v>0</v>
      </c>
      <c r="CH33">
        <f>IF($A33&gt;0,IF(ISNA(MATCH(CH$5,'Utilisation profile'!$F33:$CR33,0)),0,INDEX('Asset data'!$L33:$CX33,1,MATCH(CH$5,'Utilisation profile'!$F33:$CR33,0))),0)</f>
        <v>0</v>
      </c>
      <c r="CI33">
        <f>IF($A33&gt;0,IF(ISNA(MATCH(CI$5,'Utilisation profile'!$F33:$CR33,0)),0,INDEX('Asset data'!$L33:$CX33,1,MATCH(CI$5,'Utilisation profile'!$F33:$CR33,0))),0)</f>
        <v>0</v>
      </c>
      <c r="CJ33">
        <f>IF($A33&gt;0,IF(ISNA(MATCH(CJ$5,'Utilisation profile'!$F33:$CR33,0)),0,INDEX('Asset data'!$L33:$CX33,1,MATCH(CJ$5,'Utilisation profile'!$F33:$CR33,0))),0)</f>
        <v>0</v>
      </c>
      <c r="CK33">
        <f>IF($A33&gt;0,IF(ISNA(MATCH(CK$5,'Utilisation profile'!$F33:$CR33,0)),0,INDEX('Asset data'!$L33:$CX33,1,MATCH(CK$5,'Utilisation profile'!$F33:$CR33,0))),0)</f>
        <v>0</v>
      </c>
      <c r="CL33">
        <f>IF($A33&gt;0,IF(ISNA(MATCH(CL$5,'Utilisation profile'!$F33:$CR33,0)),0,INDEX('Asset data'!$L33:$CX33,1,MATCH(CL$5,'Utilisation profile'!$F33:$CR33,0))),0)</f>
        <v>0</v>
      </c>
      <c r="CM33">
        <f>IF($A33&gt;0,IF(ISNA(MATCH(CM$5,'Utilisation profile'!$F33:$CR33,0)),0,INDEX('Asset data'!$L33:$CX33,1,MATCH(CM$5,'Utilisation profile'!$F33:$CR33,0))),0)</f>
        <v>0.5</v>
      </c>
      <c r="CN33">
        <f>IF($A33&gt;0,IF(ISNA(MATCH(CN$5,'Utilisation profile'!$F33:$CR33,0)),0,INDEX('Asset data'!$L33:$CX33,1,MATCH(CN$5,'Utilisation profile'!$F33:$CR33,0))),0)</f>
        <v>0</v>
      </c>
      <c r="CO33">
        <f>IF($A33&gt;0,IF(ISNA(MATCH(CO$5,'Utilisation profile'!$F33:$CR33,0)),0,INDEX('Asset data'!$L33:$CX33,1,MATCH(CO$5,'Utilisation profile'!$F33:$CR33,0))),0)</f>
        <v>0</v>
      </c>
      <c r="CP33">
        <f>IF($A33&gt;0,IF(ISNA(MATCH(CP$5,'Utilisation profile'!$F33:$CR33,0)),0,INDEX('Asset data'!$L33:$CX33,1,MATCH(CP$5,'Utilisation profile'!$F33:$CR33,0))),0)</f>
        <v>0</v>
      </c>
      <c r="CQ33">
        <f>IF($A33&gt;0,IF(ISNA(MATCH(CQ$5,'Utilisation profile'!$F33:$CR33,0)),0,INDEX('Asset data'!$L33:$CX33,1,MATCH(CQ$5,'Utilisation profile'!$F33:$CR33,0))),0)</f>
        <v>0</v>
      </c>
      <c r="CR33">
        <f>IF($A33&gt;0,IF(ISNA(MATCH(CR$5,'Utilisation profile'!$F33:$CR33,0)),0,INDEX('Asset data'!$L33:$CX33,1,MATCH(CR$5,'Utilisation profile'!$F33:$CR33,0))),0)</f>
        <v>1.25</v>
      </c>
      <c r="CS33">
        <f>IF($A33&gt;0,IF(ISNA(MATCH(CS$5,'Utilisation profile'!$F33:$CR33,0)),0,INDEX('Asset data'!$L33:$CX33,1,MATCH(CS$5,'Utilisation profile'!$F33:$CR33,0))),0)</f>
        <v>0</v>
      </c>
      <c r="CT33">
        <f>IF($A33&gt;0,IF(ISNA(MATCH(CT$5,'Utilisation profile'!$F33:$CR33,0)),0,INDEX('Asset data'!$L33:$CX33,1,MATCH(CT$5,'Utilisation profile'!$F33:$CR33,0))),0)</f>
        <v>0</v>
      </c>
      <c r="CU33">
        <f>IF($A33&gt;0,IF(ISNA(MATCH(CU$5,'Utilisation profile'!$F33:$CR33,0)),0,INDEX('Asset data'!$L33:$CX33,1,MATCH(CU$5,'Utilisation profile'!$F33:$CR33,0))),0)</f>
        <v>0</v>
      </c>
      <c r="CV33">
        <f>IF($A33&gt;0,IF(ISNA(MATCH(CV$5,'Utilisation profile'!$F33:$CR33,0)),0,INDEX('Asset data'!$L33:$CX33,1,MATCH(CV$5,'Utilisation profile'!$F33:$CR33,0))),0)</f>
        <v>0</v>
      </c>
      <c r="CW33">
        <f>IF($A33&gt;0,IF(ISNA(MATCH(CW$5,'Utilisation profile'!$F33:$CR33,0)),0,INDEX('Asset data'!$L33:$CX33,1,MATCH(CW$5,'Utilisation profile'!$F33:$CR33,0))),0)</f>
        <v>0</v>
      </c>
      <c r="CX33">
        <f>IF($A33&gt;0,IF(ISNA(MATCH(CX$5,'Utilisation profile'!$F33:$CR33,0)),0,INDEX('Asset data'!$L33:$CX33,1,MATCH(CX$5,'Utilisation profile'!$F33:$CR33,0))),0)</f>
        <v>0</v>
      </c>
      <c r="CY33">
        <f>IF($A33&gt;0,IF(ISNA(MATCH(CY$5,'Utilisation profile'!$F33:$CR33,0)),0,INDEX('Asset data'!$L33:$CX33,1,MATCH(CY$5,'Utilisation profile'!$F33:$CR33,0))),0)</f>
        <v>0</v>
      </c>
      <c r="CZ33">
        <f>IF($A33&gt;0,IF(ISNA(MATCH(CZ$5,'Utilisation profile'!$F33:$CR33,0)),0,INDEX('Asset data'!$L33:$CX33,1,MATCH(CZ$5,'Utilisation profile'!$F33:$CR33,0))),0)</f>
        <v>0</v>
      </c>
      <c r="DA33">
        <f>IF($A33&gt;0,IF(ISNA(MATCH(DA$5,'Utilisation profile'!$F33:$CR33,0)),0,INDEX('Asset data'!$L33:$CX33,1,MATCH(DA$5,'Utilisation profile'!$F33:$CR33,0))),0)</f>
        <v>0</v>
      </c>
      <c r="DB33">
        <f>IF($A33&gt;0,IF(ISNA(MATCH(DB$5,'Utilisation profile'!$F33:$CR33,0)),0,INDEX('Asset data'!$L33:$CX33,1,MATCH(DB$5,'Utilisation profile'!$F33:$CR33,0))),0)</f>
        <v>0</v>
      </c>
      <c r="DC33">
        <f>IF($A33&gt;0,IF(ISNA(MATCH(DC$5,'Utilisation profile'!$F33:$CR33,0)),0,INDEX('Asset data'!$L33:$CX33,1,MATCH(DC$5,'Utilisation profile'!$F33:$CR33,0))),0)</f>
        <v>0.3</v>
      </c>
      <c r="DD33">
        <f>IF($A33&gt;0,IF(ISNA(MATCH(DD$5,'Utilisation profile'!$F33:$CR33,0)),0,INDEX('Asset data'!$L33:$CX33,1,MATCH(DD$5,'Utilisation profile'!$F33:$CR33,0))),0)</f>
        <v>0.3</v>
      </c>
      <c r="DE33">
        <f>IF($A33&gt;0,IF(ISNA(MATCH(DE$5,'Utilisation profile'!$F33:$CR33,0)),0,INDEX('Asset data'!$L33:$CX33,1,MATCH(DE$5,'Utilisation profile'!$F33:$CR33,0))),0)</f>
        <v>0.89999999999999991</v>
      </c>
      <c r="DF33">
        <f>IF($A33&gt;0,IF(ISNA(MATCH(DF$5,'Utilisation profile'!$F33:$CR33,0)),0,INDEX('Asset data'!$L33:$CX33,1,MATCH(DF$5,'Utilisation profile'!$F33:$CR33,0))),0)</f>
        <v>0</v>
      </c>
      <c r="DG33">
        <f>IF($A33&gt;0,IF(ISNA(MATCH(DG$5,'Utilisation profile'!$F33:$CR33,0)),0,INDEX('Asset data'!$L33:$CX33,1,MATCH(DG$5,'Utilisation profile'!$F33:$CR33,0))),0)</f>
        <v>0</v>
      </c>
      <c r="DH33">
        <f>IF($A33&gt;0,IF(ISNA(MATCH(DH$5,'Utilisation profile'!$F33:$CR33,0)),0,INDEX('Asset data'!$L33:$CX33,1,MATCH(DH$5,'Utilisation profile'!$F33:$CR33,0))),0)</f>
        <v>0</v>
      </c>
      <c r="DI33">
        <f>IF($A33&gt;0,IF(ISNA(MATCH(DI$5,'Utilisation profile'!$F33:$CR33,0)),0,INDEX('Asset data'!$L33:$CX33,1,MATCH(DI$5,'Utilisation profile'!$F33:$CR33,0))),0)</f>
        <v>1</v>
      </c>
      <c r="DJ33">
        <f>IF($A33&gt;0,IF(ISNA(MATCH(DJ$5,'Utilisation profile'!$F33:$CR33,0)),0,INDEX('Asset data'!$L33:$CX33,1,MATCH(DJ$5,'Utilisation profile'!$F33:$CR33,0))),0)</f>
        <v>0</v>
      </c>
      <c r="DK33">
        <f>IF($A33&gt;0,IF(ISNA(MATCH(DK$5,'Utilisation profile'!$F33:$CR33,0)),0,INDEX('Asset data'!$L33:$CX33,1,MATCH(DK$5,'Utilisation profile'!$F33:$CR33,0))),0)</f>
        <v>0</v>
      </c>
      <c r="DL33">
        <f>IF($A33&gt;0,IF(ISNA(MATCH(DL$5,'Utilisation profile'!$F33:$CR33,0)),0,INDEX('Asset data'!$L33:$CX33,1,MATCH(DL$5,'Utilisation profile'!$F33:$CR33,0))),0)</f>
        <v>0</v>
      </c>
      <c r="DM33">
        <f>IF($A33&gt;0,IF(ISNA(MATCH(DM$5,'Utilisation profile'!$F33:$CR33,0)),0,INDEX('Asset data'!$L33:$CX33,1,MATCH(DM$5,'Utilisation profile'!$F33:$CR33,0))),0)</f>
        <v>0</v>
      </c>
      <c r="DN33">
        <f>IF($A33&gt;0,IF(ISNA(MATCH(DN$5,'Utilisation profile'!$F33:$CR33,0)),0,INDEX('Asset data'!$L33:$CX33,1,MATCH(DN$5,'Utilisation profile'!$F33:$CR33,0))),0)</f>
        <v>0</v>
      </c>
      <c r="DO33">
        <f>IF($A33&gt;0,IF(ISNA(MATCH(DO$5,'Utilisation profile'!$F33:$CR33,0)),0,INDEX('Asset data'!$L33:$CX33,1,MATCH(DO$5,'Utilisation profile'!$F33:$CR33,0))),0)</f>
        <v>0</v>
      </c>
      <c r="DP33">
        <f>IF($A33&gt;0,IF(ISNA(MATCH(DP$5,'Utilisation profile'!$F33:$CR33,0)),0,INDEX('Asset data'!$L33:$CX33,1,MATCH(DP$5,'Utilisation profile'!$F33:$CR33,0))),0)</f>
        <v>0</v>
      </c>
      <c r="DQ33">
        <f>IF($A33&gt;0,IF(ISNA(MATCH(DQ$5,'Utilisation profile'!$F33:$CR33,0)),0,INDEX('Asset data'!$L33:$CX33,1,MATCH(DQ$5,'Utilisation profile'!$F33:$CR33,0))),0)</f>
        <v>0</v>
      </c>
      <c r="DR33">
        <f>IF($A33&gt;0,IF(ISNA(MATCH(DR$5,'Utilisation profile'!$F33:$CR33,0)),0,INDEX('Asset data'!$L33:$CX33,1,MATCH(DR$5,'Utilisation profile'!$F33:$CR33,0))),0)</f>
        <v>0</v>
      </c>
      <c r="DS33">
        <f>IF($A33&gt;0,IF(ISNA(MATCH(DS$5,'Utilisation profile'!$F33:$CR33,0)),0,INDEX('Asset data'!$L33:$CX33,1,MATCH(DS$5,'Utilisation profile'!$F33:$CR33,0))),0)</f>
        <v>0</v>
      </c>
      <c r="DT33">
        <f>IF($A33&gt;0,IF(ISNA(MATCH(DT$5,'Utilisation profile'!$F33:$CR33,0)),0,INDEX('Asset data'!$L33:$CX33,1,MATCH(DT$5,'Utilisation profile'!$F33:$CR33,0))),0)</f>
        <v>0</v>
      </c>
      <c r="DU33">
        <f>IF($A33&gt;0,IF(ISNA(MATCH(DU$5,'Utilisation profile'!$F33:$CR33,0)),0,INDEX('Asset data'!$L33:$CX33,1,MATCH(DU$5,'Utilisation profile'!$F33:$CR33,0))),0)</f>
        <v>0</v>
      </c>
      <c r="DV33">
        <f>IF($A33&gt;0,IF(ISNA(MATCH(DV$5,'Utilisation profile'!$F33:$CR33,0)),0,INDEX('Asset data'!$L33:$CX33,1,MATCH(DV$5,'Utilisation profile'!$F33:$CR33,0))),0)</f>
        <v>0</v>
      </c>
      <c r="DW33">
        <f>IF($A33&gt;0,IF(ISNA(MATCH(DW$5,'Utilisation profile'!$F33:$CR33,0)),0,INDEX('Asset data'!$L33:$CX33,1,MATCH(DW$5,'Utilisation profile'!$F33:$CR33,0))),0)</f>
        <v>0</v>
      </c>
      <c r="DX33">
        <f>IF($A33&gt;0,IF(ISNA(MATCH(DX$5,'Utilisation profile'!$F33:$CR33,0)),0,INDEX('Asset data'!$L33:$CX33,1,MATCH(DX$5,'Utilisation profile'!$F33:$CR33,0))),0)</f>
        <v>0</v>
      </c>
      <c r="DY33">
        <f>IF($A33&gt;0,IF(ISNA(MATCH(DY$5,'Utilisation profile'!$F33:$CR33,0)),0,INDEX('Asset data'!$L33:$CX33,1,MATCH(DY$5,'Utilisation profile'!$F33:$CR33,0))),0)</f>
        <v>0</v>
      </c>
      <c r="DZ33">
        <f>IF($A33&gt;0,IF(ISNA(MATCH(DZ$5,'Utilisation profile'!$F33:$CR33,0)),0,INDEX('Asset data'!$L33:$CX33,1,MATCH(DZ$5,'Utilisation profile'!$F33:$CR33,0))),0)</f>
        <v>0</v>
      </c>
      <c r="EA33">
        <f>IF($A33&gt;0,IF(ISNA(MATCH(EA$5,'Utilisation profile'!$F33:$CR33,0)),0,INDEX('Asset data'!$L33:$CX33,1,MATCH(EA$5,'Utilisation profile'!$F33:$CR33,0))),0)</f>
        <v>0</v>
      </c>
      <c r="EB33">
        <f>IF($A33&gt;0,IF(ISNA(MATCH(EB$5,'Utilisation profile'!$F33:$CR33,0)),0,INDEX('Asset data'!$L33:$CX33,1,MATCH(EB$5,'Utilisation profile'!$F33:$CR33,0))),0)</f>
        <v>0</v>
      </c>
      <c r="EC33">
        <f>IF($A33&gt;0,IF(ISNA(MATCH(EC$5,'Utilisation profile'!$F33:$CR33,0)),0,INDEX('Asset data'!$L33:$CX33,1,MATCH(EC$5,'Utilisation profile'!$F33:$CR33,0))),0)</f>
        <v>0</v>
      </c>
      <c r="ED33">
        <f>IF($A33&gt;0,IF(ISNA(MATCH(ED$5,'Utilisation profile'!$F33:$CR33,0)),0,INDEX('Asset data'!$L33:$CX33,1,MATCH(ED$5,'Utilisation profile'!$F33:$CR33,0))),0)</f>
        <v>0</v>
      </c>
      <c r="EE33">
        <f>IF($A33&gt;0,IF(ISNA(MATCH(EE$5,'Utilisation profile'!$F33:$CR33,0)),0,INDEX('Asset data'!$L33:$CX33,1,MATCH(EE$5,'Utilisation profile'!$F33:$CR33,0))),0)</f>
        <v>0</v>
      </c>
      <c r="EF33">
        <f>IF($A33&gt;0,IF(ISNA(MATCH(EF$5,'Utilisation profile'!$F33:$CR33,0)),0,INDEX('Asset data'!$L33:$CX33,1,MATCH(EF$5,'Utilisation profile'!$F33:$CR33,0))),0)</f>
        <v>0</v>
      </c>
      <c r="EG33">
        <f>IF($A33&gt;0,IF(ISNA(MATCH(EG$5,'Utilisation profile'!$F33:$CR33,0)),0,INDEX('Asset data'!$L33:$CX33,1,MATCH(EG$5,'Utilisation profile'!$F33:$CR33,0))),0)</f>
        <v>0</v>
      </c>
      <c r="EH33">
        <f>IF($A33&gt;0,IF(ISNA(MATCH(EH$5,'Utilisation profile'!$F33:$CR33,0)),0,INDEX('Asset data'!$L33:$CX33,1,MATCH(EH$5,'Utilisation profile'!$F33:$CR33,0))),0)</f>
        <v>0</v>
      </c>
      <c r="EI33">
        <f>IF($A33&gt;0,IF(ISNA(MATCH(EI$5,'Utilisation profile'!$F33:$CR33,0)),0,INDEX('Asset data'!$L33:$CX33,1,MATCH(EI$5,'Utilisation profile'!$F33:$CR33,0))),0)</f>
        <v>0</v>
      </c>
      <c r="EJ33">
        <f>IF($A33&gt;0,IF(ISNA(MATCH(EJ$5,'Utilisation profile'!$F33:$CR33,0)),0,INDEX('Asset data'!$L33:$CX33,1,MATCH(EJ$5,'Utilisation profile'!$F33:$CR33,0))),0)</f>
        <v>0</v>
      </c>
      <c r="EK33">
        <f>IF($A33&gt;0,IF(ISNA(MATCH(EK$5,'Utilisation profile'!$F33:$CR33,0)),0,INDEX('Asset data'!$L33:$CX33,1,MATCH(EK$5,'Utilisation profile'!$F33:$CR33,0))),0)</f>
        <v>0</v>
      </c>
      <c r="EL33">
        <f>IF($A33&gt;0,IF(ISNA(MATCH(EL$5,'Utilisation profile'!$F33:$CR33,0)),0,INDEX('Asset data'!$L33:$CX33,1,MATCH(EL$5,'Utilisation profile'!$F33:$CR33,0))),0)</f>
        <v>0</v>
      </c>
      <c r="EM33">
        <f>IF($A33&gt;0,IF(ISNA(MATCH(EM$5,'Utilisation profile'!$F33:$CR33,0)),0,INDEX('Asset data'!$L33:$CX33,1,MATCH(EM$5,'Utilisation profile'!$F33:$CR33,0))),0)</f>
        <v>0</v>
      </c>
      <c r="EN33">
        <f>IF($A33&gt;0,IF(ISNA(MATCH(EN$5,'Utilisation profile'!$F33:$CR33,0)),0,INDEX('Asset data'!$L33:$CX33,1,MATCH(EN$5,'Utilisation profile'!$F33:$CR33,0))),0)</f>
        <v>0</v>
      </c>
      <c r="EO33">
        <f>IF($A33&gt;0,IF(ISNA(MATCH(EO$5,'Utilisation profile'!$F33:$CR33,0)),0,INDEX('Asset data'!$L33:$CX33,1,MATCH(EO$5,'Utilisation profile'!$F33:$CR33,0))),0)</f>
        <v>0</v>
      </c>
      <c r="EP33">
        <f>IF($A33&gt;0,IF(ISNA(MATCH(EP$5,'Utilisation profile'!$F33:$CR33,0)),0,INDEX('Asset data'!$L33:$CX33,1,MATCH(EP$5,'Utilisation profile'!$F33:$CR33,0))),0)</f>
        <v>0</v>
      </c>
      <c r="EQ33">
        <f>IF($A33&gt;0,IF(ISNA(MATCH(EQ$5,'Utilisation profile'!$F33:$CR33,0)),0,INDEX('Asset data'!$L33:$CX33,1,MATCH(EQ$5,'Utilisation profile'!$F33:$CR33,0))),0)</f>
        <v>0</v>
      </c>
      <c r="ER33">
        <f>IF($A33&gt;0,IF(ISNA(MATCH(ER$5,'Utilisation profile'!$F33:$CR33,0)),0,INDEX('Asset data'!$L33:$CX33,1,MATCH(ER$5,'Utilisation profile'!$F33:$CR33,0))),0)</f>
        <v>0</v>
      </c>
      <c r="ES33">
        <f>IF($A33&gt;0,IF(ISNA(MATCH(ES$5,'Utilisation profile'!$F33:$CR33,0)),0,INDEX('Asset data'!$L33:$CX33,1,MATCH(ES$5,'Utilisation profile'!$F33:$CR33,0))),0)</f>
        <v>0</v>
      </c>
      <c r="ET33">
        <f>IF($A33&gt;0,IF(ISNA(MATCH(ET$5,'Utilisation profile'!$F33:$CR33,0)),0,INDEX('Asset data'!$L33:$CX33,1,MATCH(ET$5,'Utilisation profile'!$F33:$CR33,0))),0)</f>
        <v>0</v>
      </c>
      <c r="EU33">
        <f>IF($A33&gt;0,IF(ISNA(MATCH(EU$5,'Utilisation profile'!$F33:$CR33,0)),0,INDEX('Asset data'!$L33:$CX33,1,MATCH(EU$5,'Utilisation profile'!$F33:$CR33,0))),0)</f>
        <v>0</v>
      </c>
      <c r="EV33">
        <f>IF($A33&gt;0,IF(ISNA(MATCH(EV$5,'Utilisation profile'!$F33:$CR33,0)),0,INDEX('Asset data'!$L33:$CX33,1,MATCH(EV$5,'Utilisation profile'!$F33:$CR33,0))),0)</f>
        <v>0</v>
      </c>
      <c r="EW33">
        <f>IF($A33&gt;0,IF(ISNA(MATCH(EW$5,'Utilisation profile'!$F33:$CR33,0)),0,INDEX('Asset data'!$L33:$CX33,1,MATCH(EW$5,'Utilisation profile'!$F33:$CR33,0))),0)</f>
        <v>0</v>
      </c>
      <c r="EX33">
        <f>IF($A33&gt;0,IF(ISNA(MATCH(EX$5,'Utilisation profile'!$F33:$CR33,0)),0,INDEX('Asset data'!$L33:$CX33,1,MATCH(EX$5,'Utilisation profile'!$F33:$CR33,0))),0)</f>
        <v>0</v>
      </c>
      <c r="EY33">
        <f>IF($A33&gt;0,IF(ISNA(MATCH(EY$5,'Utilisation profile'!$F33:$CR33,0)),0,INDEX('Asset data'!$L33:$CX33,1,MATCH(EY$5,'Utilisation profile'!$F33:$CR33,0))),0)</f>
        <v>0</v>
      </c>
      <c r="EZ33">
        <f>IF($A33&gt;0,IF(ISNA(MATCH(EZ$5,'Utilisation profile'!$F33:$CR33,0)),0,INDEX('Asset data'!$L33:$CX33,1,MATCH(EZ$5,'Utilisation profile'!$F33:$CR33,0))),0)</f>
        <v>0</v>
      </c>
      <c r="FA33">
        <f>IF($A33&gt;0,IF(ISNA(MATCH(FA$5,'Utilisation profile'!$F33:$CR33,0)),0,INDEX('Asset data'!$L33:$CX33,1,MATCH(FA$5,'Utilisation profile'!$F33:$CR33,0))),0)</f>
        <v>0</v>
      </c>
    </row>
    <row r="34" spans="1:157">
      <c r="A34" s="10">
        <f>'Asset data'!A34</f>
        <v>9</v>
      </c>
      <c r="B34" s="10">
        <f>'Asset data'!B34</f>
        <v>0</v>
      </c>
      <c r="C34" s="10">
        <f>'Asset data'!C34</f>
        <v>0</v>
      </c>
      <c r="D34" s="10" t="str">
        <f>'Asset data'!E34</f>
        <v>Distribution substations - Urban Pole</v>
      </c>
      <c r="E34" s="16">
        <f>'Asset data'!I34</f>
        <v>130</v>
      </c>
      <c r="F34">
        <f>IF($A34&gt;0,'Utilisation profile'!CU34,0)</f>
        <v>37</v>
      </c>
      <c r="G34">
        <f>IF($A34&gt;0,IF(ISNA(MATCH(G$5,'Utilisation profile'!$F34:$CR34,0)),0,INDEX('Asset data'!$L34:$CX34,1,MATCH(G$5,'Utilisation profile'!$F34:$CR34,0))),0)</f>
        <v>0</v>
      </c>
      <c r="H34">
        <f>IF($A34&gt;0,IF(ISNA(MATCH(H$5,'Utilisation profile'!$F34:$CR34,0)),0,INDEX('Asset data'!$L34:$CX34,1,MATCH(H$5,'Utilisation profile'!$F34:$CR34,0))),0)</f>
        <v>0</v>
      </c>
      <c r="I34">
        <f>IF($A34&gt;0,IF(ISNA(MATCH(I$5,'Utilisation profile'!$F34:$CR34,0)),0,INDEX('Asset data'!$L34:$CX34,1,MATCH(I$5,'Utilisation profile'!$F34:$CR34,0))),0)</f>
        <v>0</v>
      </c>
      <c r="J34">
        <f>IF($A34&gt;0,IF(ISNA(MATCH(J$5,'Utilisation profile'!$F34:$CR34,0)),0,INDEX('Asset data'!$L34:$CX34,1,MATCH(J$5,'Utilisation profile'!$F34:$CR34,0))),0)</f>
        <v>0</v>
      </c>
      <c r="K34">
        <f>IF($A34&gt;0,IF(ISNA(MATCH(K$5,'Utilisation profile'!$F34:$CR34,0)),0,INDEX('Asset data'!$L34:$CX34,1,MATCH(K$5,'Utilisation profile'!$F34:$CR34,0))),0)</f>
        <v>0</v>
      </c>
      <c r="L34">
        <f>IF($A34&gt;0,IF(ISNA(MATCH(L$5,'Utilisation profile'!$F34:$CR34,0)),0,INDEX('Asset data'!$L34:$CX34,1,MATCH(L$5,'Utilisation profile'!$F34:$CR34,0))),0)</f>
        <v>0</v>
      </c>
      <c r="M34">
        <f>IF($A34&gt;0,IF(ISNA(MATCH(M$5,'Utilisation profile'!$F34:$CR34,0)),0,INDEX('Asset data'!$L34:$CX34,1,MATCH(M$5,'Utilisation profile'!$F34:$CR34,0))),0)</f>
        <v>0</v>
      </c>
      <c r="N34">
        <f>IF($A34&gt;0,IF(ISNA(MATCH(N$5,'Utilisation profile'!$F34:$CR34,0)),0,INDEX('Asset data'!$L34:$CX34,1,MATCH(N$5,'Utilisation profile'!$F34:$CR34,0))),0)</f>
        <v>0</v>
      </c>
      <c r="O34">
        <f>IF($A34&gt;0,IF(ISNA(MATCH(O$5,'Utilisation profile'!$F34:$CR34,0)),0,INDEX('Asset data'!$L34:$CX34,1,MATCH(O$5,'Utilisation profile'!$F34:$CR34,0))),0)</f>
        <v>0</v>
      </c>
      <c r="P34">
        <f>IF($A34&gt;0,IF(ISNA(MATCH(P$5,'Utilisation profile'!$F34:$CR34,0)),0,INDEX('Asset data'!$L34:$CX34,1,MATCH(P$5,'Utilisation profile'!$F34:$CR34,0))),0)</f>
        <v>0</v>
      </c>
      <c r="Q34">
        <f>IF($A34&gt;0,IF(ISNA(MATCH(Q$5,'Utilisation profile'!$F34:$CR34,0)),0,INDEX('Asset data'!$L34:$CX34,1,MATCH(Q$5,'Utilisation profile'!$F34:$CR34,0))),0)</f>
        <v>0</v>
      </c>
      <c r="R34">
        <f>IF($A34&gt;0,IF(ISNA(MATCH(R$5,'Utilisation profile'!$F34:$CR34,0)),0,INDEX('Asset data'!$L34:$CX34,1,MATCH(R$5,'Utilisation profile'!$F34:$CR34,0))),0)</f>
        <v>0</v>
      </c>
      <c r="S34">
        <f>IF($A34&gt;0,IF(ISNA(MATCH(S$5,'Utilisation profile'!$F34:$CR34,0)),0,INDEX('Asset data'!$L34:$CX34,1,MATCH(S$5,'Utilisation profile'!$F34:$CR34,0))),0)</f>
        <v>0</v>
      </c>
      <c r="T34">
        <f>IF($A34&gt;0,IF(ISNA(MATCH(T$5,'Utilisation profile'!$F34:$CR34,0)),0,INDEX('Asset data'!$L34:$CX34,1,MATCH(T$5,'Utilisation profile'!$F34:$CR34,0))),0)</f>
        <v>0</v>
      </c>
      <c r="U34">
        <f>IF($A34&gt;0,IF(ISNA(MATCH(U$5,'Utilisation profile'!$F34:$CR34,0)),0,INDEX('Asset data'!$L34:$CX34,1,MATCH(U$5,'Utilisation profile'!$F34:$CR34,0))),0)</f>
        <v>0</v>
      </c>
      <c r="V34">
        <f>IF($A34&gt;0,IF(ISNA(MATCH(V$5,'Utilisation profile'!$F34:$CR34,0)),0,INDEX('Asset data'!$L34:$CX34,1,MATCH(V$5,'Utilisation profile'!$F34:$CR34,0))),0)</f>
        <v>0</v>
      </c>
      <c r="W34">
        <f>IF($A34&gt;0,IF(ISNA(MATCH(W$5,'Utilisation profile'!$F34:$CR34,0)),0,INDEX('Asset data'!$L34:$CX34,1,MATCH(W$5,'Utilisation profile'!$F34:$CR34,0))),0)</f>
        <v>0</v>
      </c>
      <c r="X34">
        <f>IF($A34&gt;0,IF(ISNA(MATCH(X$5,'Utilisation profile'!$F34:$CR34,0)),0,INDEX('Asset data'!$L34:$CX34,1,MATCH(X$5,'Utilisation profile'!$F34:$CR34,0))),0)</f>
        <v>0</v>
      </c>
      <c r="Y34">
        <f>IF($A34&gt;0,IF(ISNA(MATCH(Y$5,'Utilisation profile'!$F34:$CR34,0)),0,INDEX('Asset data'!$L34:$CX34,1,MATCH(Y$5,'Utilisation profile'!$F34:$CR34,0))),0)</f>
        <v>0</v>
      </c>
      <c r="Z34">
        <f>IF($A34&gt;0,IF(ISNA(MATCH(Z$5,'Utilisation profile'!$F34:$CR34,0)),0,INDEX('Asset data'!$L34:$CX34,1,MATCH(Z$5,'Utilisation profile'!$F34:$CR34,0))),0)</f>
        <v>0</v>
      </c>
      <c r="AA34">
        <f>IF($A34&gt;0,IF(ISNA(MATCH(AA$5,'Utilisation profile'!$F34:$CR34,0)),0,INDEX('Asset data'!$L34:$CX34,1,MATCH(AA$5,'Utilisation profile'!$F34:$CR34,0))),0)</f>
        <v>0</v>
      </c>
      <c r="AB34">
        <f>IF($A34&gt;0,IF(ISNA(MATCH(AB$5,'Utilisation profile'!$F34:$CR34,0)),0,INDEX('Asset data'!$L34:$CX34,1,MATCH(AB$5,'Utilisation profile'!$F34:$CR34,0))),0)</f>
        <v>0</v>
      </c>
      <c r="AC34">
        <f>IF($A34&gt;0,IF(ISNA(MATCH(AC$5,'Utilisation profile'!$F34:$CR34,0)),0,INDEX('Asset data'!$L34:$CX34,1,MATCH(AC$5,'Utilisation profile'!$F34:$CR34,0))),0)</f>
        <v>0</v>
      </c>
      <c r="AD34">
        <f>IF($A34&gt;0,IF(ISNA(MATCH(AD$5,'Utilisation profile'!$F34:$CR34,0)),0,INDEX('Asset data'!$L34:$CX34,1,MATCH(AD$5,'Utilisation profile'!$F34:$CR34,0))),0)</f>
        <v>0</v>
      </c>
      <c r="AE34">
        <f>IF($A34&gt;0,IF(ISNA(MATCH(AE$5,'Utilisation profile'!$F34:$CR34,0)),0,INDEX('Asset data'!$L34:$CX34,1,MATCH(AE$5,'Utilisation profile'!$F34:$CR34,0))),0)</f>
        <v>0</v>
      </c>
      <c r="AF34">
        <f>IF($A34&gt;0,IF(ISNA(MATCH(AF$5,'Utilisation profile'!$F34:$CR34,0)),0,INDEX('Asset data'!$L34:$CX34,1,MATCH(AF$5,'Utilisation profile'!$F34:$CR34,0))),0)</f>
        <v>0</v>
      </c>
      <c r="AG34">
        <f>IF($A34&gt;0,IF(ISNA(MATCH(AG$5,'Utilisation profile'!$F34:$CR34,0)),0,INDEX('Asset data'!$L34:$CX34,1,MATCH(AG$5,'Utilisation profile'!$F34:$CR34,0))),0)</f>
        <v>0</v>
      </c>
      <c r="AH34">
        <f>IF($A34&gt;0,IF(ISNA(MATCH(AH$5,'Utilisation profile'!$F34:$CR34,0)),0,INDEX('Asset data'!$L34:$CX34,1,MATCH(AH$5,'Utilisation profile'!$F34:$CR34,0))),0)</f>
        <v>0</v>
      </c>
      <c r="AI34">
        <f>IF($A34&gt;0,IF(ISNA(MATCH(AI$5,'Utilisation profile'!$F34:$CR34,0)),0,INDEX('Asset data'!$L34:$CX34,1,MATCH(AI$5,'Utilisation profile'!$F34:$CR34,0))),0)</f>
        <v>0</v>
      </c>
      <c r="AJ34">
        <f>IF($A34&gt;0,IF(ISNA(MATCH(AJ$5,'Utilisation profile'!$F34:$CR34,0)),0,INDEX('Asset data'!$L34:$CX34,1,MATCH(AJ$5,'Utilisation profile'!$F34:$CR34,0))),0)</f>
        <v>0</v>
      </c>
      <c r="AK34">
        <f>IF($A34&gt;0,IF(ISNA(MATCH(AK$5,'Utilisation profile'!$F34:$CR34,0)),0,INDEX('Asset data'!$L34:$CX34,1,MATCH(AK$5,'Utilisation profile'!$F34:$CR34,0))),0)</f>
        <v>0</v>
      </c>
      <c r="AL34">
        <f>IF($A34&gt;0,IF(ISNA(MATCH(AL$5,'Utilisation profile'!$F34:$CR34,0)),0,INDEX('Asset data'!$L34:$CX34,1,MATCH(AL$5,'Utilisation profile'!$F34:$CR34,0))),0)</f>
        <v>0</v>
      </c>
      <c r="AM34">
        <f>IF($A34&gt;0,IF(ISNA(MATCH(AM$5,'Utilisation profile'!$F34:$CR34,0)),0,INDEX('Asset data'!$L34:$CX34,1,MATCH(AM$5,'Utilisation profile'!$F34:$CR34,0))),0)</f>
        <v>0</v>
      </c>
      <c r="AN34">
        <f>IF($A34&gt;0,IF(ISNA(MATCH(AN$5,'Utilisation profile'!$F34:$CR34,0)),0,INDEX('Asset data'!$L34:$CX34,1,MATCH(AN$5,'Utilisation profile'!$F34:$CR34,0))),0)</f>
        <v>0</v>
      </c>
      <c r="AO34">
        <f>IF($A34&gt;0,IF(ISNA(MATCH(AO$5,'Utilisation profile'!$F34:$CR34,0)),0,INDEX('Asset data'!$L34:$CX34,1,MATCH(AO$5,'Utilisation profile'!$F34:$CR34,0))),0)</f>
        <v>0</v>
      </c>
      <c r="AP34">
        <f>IF($A34&gt;0,IF(ISNA(MATCH(AP$5,'Utilisation profile'!$F34:$CR34,0)),0,INDEX('Asset data'!$L34:$CX34,1,MATCH(AP$5,'Utilisation profile'!$F34:$CR34,0))),0)</f>
        <v>0</v>
      </c>
      <c r="AQ34">
        <f>IF($A34&gt;0,IF(ISNA(MATCH(AQ$5,'Utilisation profile'!$F34:$CR34,0)),0,INDEX('Asset data'!$L34:$CX34,1,MATCH(AQ$5,'Utilisation profile'!$F34:$CR34,0))),0)</f>
        <v>0</v>
      </c>
      <c r="AR34">
        <f>IF($A34&gt;0,IF(ISNA(MATCH(AR$5,'Utilisation profile'!$F34:$CR34,0)),0,INDEX('Asset data'!$L34:$CX34,1,MATCH(AR$5,'Utilisation profile'!$F34:$CR34,0))),0)</f>
        <v>0</v>
      </c>
      <c r="AS34">
        <f>IF($A34&gt;0,IF(ISNA(MATCH(AS$5,'Utilisation profile'!$F34:$CR34,0)),0,INDEX('Asset data'!$L34:$CX34,1,MATCH(AS$5,'Utilisation profile'!$F34:$CR34,0))),0)</f>
        <v>0</v>
      </c>
      <c r="AT34">
        <f>IF($A34&gt;0,IF(ISNA(MATCH(AT$5,'Utilisation profile'!$F34:$CR34,0)),0,INDEX('Asset data'!$L34:$CX34,1,MATCH(AT$5,'Utilisation profile'!$F34:$CR34,0))),0)</f>
        <v>0</v>
      </c>
      <c r="AU34">
        <f>IF($A34&gt;0,IF(ISNA(MATCH(AU$5,'Utilisation profile'!$F34:$CR34,0)),0,INDEX('Asset data'!$L34:$CX34,1,MATCH(AU$5,'Utilisation profile'!$F34:$CR34,0))),0)</f>
        <v>0</v>
      </c>
      <c r="AV34">
        <f>IF($A34&gt;0,IF(ISNA(MATCH(AV$5,'Utilisation profile'!$F34:$CR34,0)),0,INDEX('Asset data'!$L34:$CX34,1,MATCH(AV$5,'Utilisation profile'!$F34:$CR34,0))),0)</f>
        <v>0</v>
      </c>
      <c r="AW34">
        <f>IF($A34&gt;0,IF(ISNA(MATCH(AW$5,'Utilisation profile'!$F34:$CR34,0)),0,INDEX('Asset data'!$L34:$CX34,1,MATCH(AW$5,'Utilisation profile'!$F34:$CR34,0))),0)</f>
        <v>0</v>
      </c>
      <c r="AX34">
        <f>IF($A34&gt;0,IF(ISNA(MATCH(AX$5,'Utilisation profile'!$F34:$CR34,0)),0,INDEX('Asset data'!$L34:$CX34,1,MATCH(AX$5,'Utilisation profile'!$F34:$CR34,0))),0)</f>
        <v>0</v>
      </c>
      <c r="AY34">
        <f>IF($A34&gt;0,IF(ISNA(MATCH(AY$5,'Utilisation profile'!$F34:$CR34,0)),0,INDEX('Asset data'!$L34:$CX34,1,MATCH(AY$5,'Utilisation profile'!$F34:$CR34,0))),0)</f>
        <v>0</v>
      </c>
      <c r="AZ34">
        <f>IF($A34&gt;0,IF(ISNA(MATCH(AZ$5,'Utilisation profile'!$F34:$CR34,0)),0,INDEX('Asset data'!$L34:$CX34,1,MATCH(AZ$5,'Utilisation profile'!$F34:$CR34,0))),0)</f>
        <v>0</v>
      </c>
      <c r="BA34">
        <f>IF($A34&gt;0,IF(ISNA(MATCH(BA$5,'Utilisation profile'!$F34:$CR34,0)),0,INDEX('Asset data'!$L34:$CX34,1,MATCH(BA$5,'Utilisation profile'!$F34:$CR34,0))),0)</f>
        <v>0</v>
      </c>
      <c r="BB34">
        <f>IF($A34&gt;0,IF(ISNA(MATCH(BB$5,'Utilisation profile'!$F34:$CR34,0)),0,INDEX('Asset data'!$L34:$CX34,1,MATCH(BB$5,'Utilisation profile'!$F34:$CR34,0))),0)</f>
        <v>0</v>
      </c>
      <c r="BC34">
        <f>IF($A34&gt;0,IF(ISNA(MATCH(BC$5,'Utilisation profile'!$F34:$CR34,0)),0,INDEX('Asset data'!$L34:$CX34,1,MATCH(BC$5,'Utilisation profile'!$F34:$CR34,0))),0)</f>
        <v>0</v>
      </c>
      <c r="BD34">
        <f>IF($A34&gt;0,IF(ISNA(MATCH(BD$5,'Utilisation profile'!$F34:$CR34,0)),0,INDEX('Asset data'!$L34:$CX34,1,MATCH(BD$5,'Utilisation profile'!$F34:$CR34,0))),0)</f>
        <v>14.359999999999982</v>
      </c>
      <c r="BE34">
        <f>IF($A34&gt;0,IF(ISNA(MATCH(BE$5,'Utilisation profile'!$F34:$CR34,0)),0,INDEX('Asset data'!$L34:$CX34,1,MATCH(BE$5,'Utilisation profile'!$F34:$CR34,0))),0)</f>
        <v>13.504999999999987</v>
      </c>
      <c r="BF34">
        <f>IF($A34&gt;0,IF(ISNA(MATCH(BF$5,'Utilisation profile'!$F34:$CR34,0)),0,INDEX('Asset data'!$L34:$CX34,1,MATCH(BF$5,'Utilisation profile'!$F34:$CR34,0))),0)</f>
        <v>12.880000000000008</v>
      </c>
      <c r="BG34">
        <f>IF($A34&gt;0,IF(ISNA(MATCH(BG$5,'Utilisation profile'!$F34:$CR34,0)),0,INDEX('Asset data'!$L34:$CX34,1,MATCH(BG$5,'Utilisation profile'!$F34:$CR34,0))),0)</f>
        <v>7.660000000000001</v>
      </c>
      <c r="BH34">
        <f>IF($A34&gt;0,IF(ISNA(MATCH(BH$5,'Utilisation profile'!$F34:$CR34,0)),0,INDEX('Asset data'!$L34:$CX34,1,MATCH(BH$5,'Utilisation profile'!$F34:$CR34,0))),0)</f>
        <v>13.790000000000006</v>
      </c>
      <c r="BI34">
        <f>IF($A34&gt;0,IF(ISNA(MATCH(BI$5,'Utilisation profile'!$F34:$CR34,0)),0,INDEX('Asset data'!$L34:$CX34,1,MATCH(BI$5,'Utilisation profile'!$F34:$CR34,0))),0)</f>
        <v>3.6399999999999997</v>
      </c>
      <c r="BJ34">
        <f>IF($A34&gt;0,IF(ISNA(MATCH(BJ$5,'Utilisation profile'!$F34:$CR34,0)),0,INDEX('Asset data'!$L34:$CX34,1,MATCH(BJ$5,'Utilisation profile'!$F34:$CR34,0))),0)</f>
        <v>16.254999999999995</v>
      </c>
      <c r="BK34">
        <f>IF($A34&gt;0,IF(ISNA(MATCH(BK$5,'Utilisation profile'!$F34:$CR34,0)),0,INDEX('Asset data'!$L34:$CX34,1,MATCH(BK$5,'Utilisation profile'!$F34:$CR34,0))),0)</f>
        <v>8.4900000000000038</v>
      </c>
      <c r="BL34">
        <f>IF($A34&gt;0,IF(ISNA(MATCH(BL$5,'Utilisation profile'!$F34:$CR34,0)),0,INDEX('Asset data'!$L34:$CX34,1,MATCH(BL$5,'Utilisation profile'!$F34:$CR34,0))),0)</f>
        <v>15.094999999999983</v>
      </c>
      <c r="BM34">
        <f>IF($A34&gt;0,IF(ISNA(MATCH(BM$5,'Utilisation profile'!$F34:$CR34,0)),0,INDEX('Asset data'!$L34:$CX34,1,MATCH(BM$5,'Utilisation profile'!$F34:$CR34,0))),0)</f>
        <v>13.429999999999991</v>
      </c>
      <c r="BN34">
        <f>IF($A34&gt;0,IF(ISNA(MATCH(BN$5,'Utilisation profile'!$F34:$CR34,0)),0,INDEX('Asset data'!$L34:$CX34,1,MATCH(BN$5,'Utilisation profile'!$F34:$CR34,0))),0)</f>
        <v>9.6800000000000068</v>
      </c>
      <c r="BO34">
        <f>IF($A34&gt;0,IF(ISNA(MATCH(BO$5,'Utilisation profile'!$F34:$CR34,0)),0,INDEX('Asset data'!$L34:$CX34,1,MATCH(BO$5,'Utilisation profile'!$F34:$CR34,0))),0)</f>
        <v>13.730000000000004</v>
      </c>
      <c r="BP34">
        <f>IF($A34&gt;0,IF(ISNA(MATCH(BP$5,'Utilisation profile'!$F34:$CR34,0)),0,INDEX('Asset data'!$L34:$CX34,1,MATCH(BP$5,'Utilisation profile'!$F34:$CR34,0))),0)</f>
        <v>13.599999999999996</v>
      </c>
      <c r="BQ34">
        <f>IF($A34&gt;0,IF(ISNA(MATCH(BQ$5,'Utilisation profile'!$F34:$CR34,0)),0,INDEX('Asset data'!$L34:$CX34,1,MATCH(BQ$5,'Utilisation profile'!$F34:$CR34,0))),0)</f>
        <v>14.994999999999994</v>
      </c>
      <c r="BR34">
        <f>IF($A34&gt;0,IF(ISNA(MATCH(BR$5,'Utilisation profile'!$F34:$CR34,0)),0,INDEX('Asset data'!$L34:$CX34,1,MATCH(BR$5,'Utilisation profile'!$F34:$CR34,0))),0)</f>
        <v>8.6550000000000029</v>
      </c>
      <c r="BS34">
        <f>IF($A34&gt;0,IF(ISNA(MATCH(BS$5,'Utilisation profile'!$F34:$CR34,0)),0,INDEX('Asset data'!$L34:$CX34,1,MATCH(BS$5,'Utilisation profile'!$F34:$CR34,0))),0)</f>
        <v>14.382999999999976</v>
      </c>
      <c r="BT34">
        <f>IF($A34&gt;0,IF(ISNA(MATCH(BT$5,'Utilisation profile'!$F34:$CR34,0)),0,INDEX('Asset data'!$L34:$CX34,1,MATCH(BT$5,'Utilisation profile'!$F34:$CR34,0))),0)</f>
        <v>13.215000000000002</v>
      </c>
      <c r="BU34">
        <f>IF($A34&gt;0,IF(ISNA(MATCH(BU$5,'Utilisation profile'!$F34:$CR34,0)),0,INDEX('Asset data'!$L34:$CX34,1,MATCH(BU$5,'Utilisation profile'!$F34:$CR34,0))),0)</f>
        <v>5.9100000000000019</v>
      </c>
      <c r="BV34">
        <f>IF($A34&gt;0,IF(ISNA(MATCH(BV$5,'Utilisation profile'!$F34:$CR34,0)),0,INDEX('Asset data'!$L34:$CX34,1,MATCH(BV$5,'Utilisation profile'!$F34:$CR34,0))),0)</f>
        <v>17.620000000000008</v>
      </c>
      <c r="BW34">
        <f>IF($A34&gt;0,IF(ISNA(MATCH(BW$5,'Utilisation profile'!$F34:$CR34,0)),0,INDEX('Asset data'!$L34:$CX34,1,MATCH(BW$5,'Utilisation profile'!$F34:$CR34,0))),0)</f>
        <v>7.0950000000000042</v>
      </c>
      <c r="BX34">
        <f>IF($A34&gt;0,IF(ISNA(MATCH(BX$5,'Utilisation profile'!$F34:$CR34,0)),0,INDEX('Asset data'!$L34:$CX34,1,MATCH(BX$5,'Utilisation profile'!$F34:$CR34,0))),0)</f>
        <v>17.575000000000006</v>
      </c>
      <c r="BY34">
        <f>IF($A34&gt;0,IF(ISNA(MATCH(BY$5,'Utilisation profile'!$F34:$CR34,0)),0,INDEX('Asset data'!$L34:$CX34,1,MATCH(BY$5,'Utilisation profile'!$F34:$CR34,0))),0)</f>
        <v>9.1100000000000012</v>
      </c>
      <c r="BZ34">
        <f>IF($A34&gt;0,IF(ISNA(MATCH(BZ$5,'Utilisation profile'!$F34:$CR34,0)),0,INDEX('Asset data'!$L34:$CX34,1,MATCH(BZ$5,'Utilisation profile'!$F34:$CR34,0))),0)</f>
        <v>14.530000000000001</v>
      </c>
      <c r="CA34">
        <f>IF($A34&gt;0,IF(ISNA(MATCH(CA$5,'Utilisation profile'!$F34:$CR34,0)),0,INDEX('Asset data'!$L34:$CX34,1,MATCH(CA$5,'Utilisation profile'!$F34:$CR34,0))),0)</f>
        <v>10.241000000000001</v>
      </c>
      <c r="CB34">
        <f>IF($A34&gt;0,IF(ISNA(MATCH(CB$5,'Utilisation profile'!$F34:$CR34,0)),0,INDEX('Asset data'!$L34:$CX34,1,MATCH(CB$5,'Utilisation profile'!$F34:$CR34,0))),0)</f>
        <v>11.934999999999999</v>
      </c>
      <c r="CC34">
        <f>IF($A34&gt;0,IF(ISNA(MATCH(CC$5,'Utilisation profile'!$F34:$CR34,0)),0,INDEX('Asset data'!$L34:$CX34,1,MATCH(CC$5,'Utilisation profile'!$F34:$CR34,0))),0)</f>
        <v>10.900000000000004</v>
      </c>
      <c r="CD34">
        <f>IF($A34&gt;0,IF(ISNA(MATCH(CD$5,'Utilisation profile'!$F34:$CR34,0)),0,INDEX('Asset data'!$L34:$CX34,1,MATCH(CD$5,'Utilisation profile'!$F34:$CR34,0))),0)</f>
        <v>7.2800000000000056</v>
      </c>
      <c r="CE34">
        <f>IF($A34&gt;0,IF(ISNA(MATCH(CE$5,'Utilisation profile'!$F34:$CR34,0)),0,INDEX('Asset data'!$L34:$CX34,1,MATCH(CE$5,'Utilisation profile'!$F34:$CR34,0))),0)</f>
        <v>12.379999999999994</v>
      </c>
      <c r="CF34">
        <f>IF($A34&gt;0,IF(ISNA(MATCH(CF$5,'Utilisation profile'!$F34:$CR34,0)),0,INDEX('Asset data'!$L34:$CX34,1,MATCH(CF$5,'Utilisation profile'!$F34:$CR34,0))),0)</f>
        <v>8.7100000000000044</v>
      </c>
      <c r="CG34">
        <f>IF($A34&gt;0,IF(ISNA(MATCH(CG$5,'Utilisation profile'!$F34:$CR34,0)),0,INDEX('Asset data'!$L34:$CX34,1,MATCH(CG$5,'Utilisation profile'!$F34:$CR34,0))),0)</f>
        <v>9.7399999999999984</v>
      </c>
      <c r="CH34">
        <f>IF($A34&gt;0,IF(ISNA(MATCH(CH$5,'Utilisation profile'!$F34:$CR34,0)),0,INDEX('Asset data'!$L34:$CX34,1,MATCH(CH$5,'Utilisation profile'!$F34:$CR34,0))),0)</f>
        <v>20.169999999999991</v>
      </c>
      <c r="CI34">
        <f>IF($A34&gt;0,IF(ISNA(MATCH(CI$5,'Utilisation profile'!$F34:$CR34,0)),0,INDEX('Asset data'!$L34:$CX34,1,MATCH(CI$5,'Utilisation profile'!$F34:$CR34,0))),0)</f>
        <v>8.555000000000005</v>
      </c>
      <c r="CJ34">
        <f>IF($A34&gt;0,IF(ISNA(MATCH(CJ$5,'Utilisation profile'!$F34:$CR34,0)),0,INDEX('Asset data'!$L34:$CX34,1,MATCH(CJ$5,'Utilisation profile'!$F34:$CR34,0))),0)</f>
        <v>8.1050000000000075</v>
      </c>
      <c r="CK34">
        <f>IF($A34&gt;0,IF(ISNA(MATCH(CK$5,'Utilisation profile'!$F34:$CR34,0)),0,INDEX('Asset data'!$L34:$CX34,1,MATCH(CK$5,'Utilisation profile'!$F34:$CR34,0))),0)</f>
        <v>7.3650000000000029</v>
      </c>
      <c r="CL34">
        <f>IF($A34&gt;0,IF(ISNA(MATCH(CL$5,'Utilisation profile'!$F34:$CR34,0)),0,INDEX('Asset data'!$L34:$CX34,1,MATCH(CL$5,'Utilisation profile'!$F34:$CR34,0))),0)</f>
        <v>13.612999999999994</v>
      </c>
      <c r="CM34">
        <f>IF($A34&gt;0,IF(ISNA(MATCH(CM$5,'Utilisation profile'!$F34:$CR34,0)),0,INDEX('Asset data'!$L34:$CX34,1,MATCH(CM$5,'Utilisation profile'!$F34:$CR34,0))),0)</f>
        <v>3.64</v>
      </c>
      <c r="CN34">
        <f>IF($A34&gt;0,IF(ISNA(MATCH(CN$5,'Utilisation profile'!$F34:$CR34,0)),0,INDEX('Asset data'!$L34:$CX34,1,MATCH(CN$5,'Utilisation profile'!$F34:$CR34,0))),0)</f>
        <v>14.279999999999985</v>
      </c>
      <c r="CO34">
        <f>IF($A34&gt;0,IF(ISNA(MATCH(CO$5,'Utilisation profile'!$F34:$CR34,0)),0,INDEX('Asset data'!$L34:$CX34,1,MATCH(CO$5,'Utilisation profile'!$F34:$CR34,0))),0)</f>
        <v>14.549999999999995</v>
      </c>
      <c r="CP34">
        <f>IF($A34&gt;0,IF(ISNA(MATCH(CP$5,'Utilisation profile'!$F34:$CR34,0)),0,INDEX('Asset data'!$L34:$CX34,1,MATCH(CP$5,'Utilisation profile'!$F34:$CR34,0))),0)</f>
        <v>6.6400000000000032</v>
      </c>
      <c r="CQ34">
        <f>IF($A34&gt;0,IF(ISNA(MATCH(CQ$5,'Utilisation profile'!$F34:$CR34,0)),0,INDEX('Asset data'!$L34:$CX34,1,MATCH(CQ$5,'Utilisation profile'!$F34:$CR34,0))),0)</f>
        <v>9.4000000000000039</v>
      </c>
      <c r="CR34">
        <f>IF($A34&gt;0,IF(ISNA(MATCH(CR$5,'Utilisation profile'!$F34:$CR34,0)),0,INDEX('Asset data'!$L34:$CX34,1,MATCH(CR$5,'Utilisation profile'!$F34:$CR34,0))),0)</f>
        <v>9.2680000000000096</v>
      </c>
      <c r="CS34">
        <f>IF($A34&gt;0,IF(ISNA(MATCH(CS$5,'Utilisation profile'!$F34:$CR34,0)),0,INDEX('Asset data'!$L34:$CX34,1,MATCH(CS$5,'Utilisation profile'!$F34:$CR34,0))),0)</f>
        <v>8.4350000000000023</v>
      </c>
      <c r="CT34">
        <f>IF($A34&gt;0,IF(ISNA(MATCH(CT$5,'Utilisation profile'!$F34:$CR34,0)),0,INDEX('Asset data'!$L34:$CX34,1,MATCH(CT$5,'Utilisation profile'!$F34:$CR34,0))),0)</f>
        <v>8.3810000000000002</v>
      </c>
      <c r="CU34">
        <f>IF($A34&gt;0,IF(ISNA(MATCH(CU$5,'Utilisation profile'!$F34:$CR34,0)),0,INDEX('Asset data'!$L34:$CX34,1,MATCH(CU$5,'Utilisation profile'!$F34:$CR34,0))),0)</f>
        <v>9.25</v>
      </c>
      <c r="CV34">
        <f>IF($A34&gt;0,IF(ISNA(MATCH(CV$5,'Utilisation profile'!$F34:$CR34,0)),0,INDEX('Asset data'!$L34:$CX34,1,MATCH(CV$5,'Utilisation profile'!$F34:$CR34,0))),0)</f>
        <v>9.7750000000000057</v>
      </c>
      <c r="CW34">
        <f>IF($A34&gt;0,IF(ISNA(MATCH(CW$5,'Utilisation profile'!$F34:$CR34,0)),0,INDEX('Asset data'!$L34:$CX34,1,MATCH(CW$5,'Utilisation profile'!$F34:$CR34,0))),0)</f>
        <v>8.5799999999999859</v>
      </c>
      <c r="CX34">
        <f>IF($A34&gt;0,IF(ISNA(MATCH(CX$5,'Utilisation profile'!$F34:$CR34,0)),0,INDEX('Asset data'!$L34:$CX34,1,MATCH(CX$5,'Utilisation profile'!$F34:$CR34,0))),0)</f>
        <v>11.002000000000002</v>
      </c>
      <c r="CY34">
        <f>IF($A34&gt;0,IF(ISNA(MATCH(CY$5,'Utilisation profile'!$F34:$CR34,0)),0,INDEX('Asset data'!$L34:$CX34,1,MATCH(CY$5,'Utilisation profile'!$F34:$CR34,0))),0)</f>
        <v>2.581</v>
      </c>
      <c r="CZ34">
        <f>IF($A34&gt;0,IF(ISNA(MATCH(CZ$5,'Utilisation profile'!$F34:$CR34,0)),0,INDEX('Asset data'!$L34:$CX34,1,MATCH(CZ$5,'Utilisation profile'!$F34:$CR34,0))),0)</f>
        <v>11.109999999999998</v>
      </c>
      <c r="DA34">
        <f>IF($A34&gt;0,IF(ISNA(MATCH(DA$5,'Utilisation profile'!$F34:$CR34,0)),0,INDEX('Asset data'!$L34:$CX34,1,MATCH(DA$5,'Utilisation profile'!$F34:$CR34,0))),0)</f>
        <v>6.8250000000000028</v>
      </c>
      <c r="DB34">
        <f>IF($A34&gt;0,IF(ISNA(MATCH(DB$5,'Utilisation profile'!$F34:$CR34,0)),0,INDEX('Asset data'!$L34:$CX34,1,MATCH(DB$5,'Utilisation profile'!$F34:$CR34,0))),0)</f>
        <v>8.0850000000000026</v>
      </c>
      <c r="DC34">
        <f>IF($A34&gt;0,IF(ISNA(MATCH(DC$5,'Utilisation profile'!$F34:$CR34,0)),0,INDEX('Asset data'!$L34:$CX34,1,MATCH(DC$5,'Utilisation profile'!$F34:$CR34,0))),0)</f>
        <v>10.167999999999997</v>
      </c>
      <c r="DD34">
        <f>IF($A34&gt;0,IF(ISNA(MATCH(DD$5,'Utilisation profile'!$F34:$CR34,0)),0,INDEX('Asset data'!$L34:$CX34,1,MATCH(DD$5,'Utilisation profile'!$F34:$CR34,0))),0)</f>
        <v>6.6080000000000023</v>
      </c>
      <c r="DE34">
        <f>IF($A34&gt;0,IF(ISNA(MATCH(DE$5,'Utilisation profile'!$F34:$CR34,0)),0,INDEX('Asset data'!$L34:$CX34,1,MATCH(DE$5,'Utilisation profile'!$F34:$CR34,0))),0)</f>
        <v>6.7300000000000049</v>
      </c>
      <c r="DF34">
        <f>IF($A34&gt;0,IF(ISNA(MATCH(DF$5,'Utilisation profile'!$F34:$CR34,0)),0,INDEX('Asset data'!$L34:$CX34,1,MATCH(DF$5,'Utilisation profile'!$F34:$CR34,0))),0)</f>
        <v>8.0650000000000048</v>
      </c>
      <c r="DG34">
        <f>IF($A34&gt;0,IF(ISNA(MATCH(DG$5,'Utilisation profile'!$F34:$CR34,0)),0,INDEX('Asset data'!$L34:$CX34,1,MATCH(DG$5,'Utilisation profile'!$F34:$CR34,0))),0)</f>
        <v>7.7900000000000027</v>
      </c>
      <c r="DH34">
        <f>IF($A34&gt;0,IF(ISNA(MATCH(DH$5,'Utilisation profile'!$F34:$CR34,0)),0,INDEX('Asset data'!$L34:$CX34,1,MATCH(DH$5,'Utilisation profile'!$F34:$CR34,0))),0)</f>
        <v>2.2749999999999999</v>
      </c>
      <c r="DI34">
        <f>IF($A34&gt;0,IF(ISNA(MATCH(DI$5,'Utilisation profile'!$F34:$CR34,0)),0,INDEX('Asset data'!$L34:$CX34,1,MATCH(DI$5,'Utilisation profile'!$F34:$CR34,0))),0)</f>
        <v>9.2720000000000073</v>
      </c>
      <c r="DJ34">
        <f>IF($A34&gt;0,IF(ISNA(MATCH(DJ$5,'Utilisation profile'!$F34:$CR34,0)),0,INDEX('Asset data'!$L34:$CX34,1,MATCH(DJ$5,'Utilisation profile'!$F34:$CR34,0))),0)</f>
        <v>9.3400000000000034</v>
      </c>
      <c r="DK34">
        <f>IF($A34&gt;0,IF(ISNA(MATCH(DK$5,'Utilisation profile'!$F34:$CR34,0)),0,INDEX('Asset data'!$L34:$CX34,1,MATCH(DK$5,'Utilisation profile'!$F34:$CR34,0))),0)</f>
        <v>2.92</v>
      </c>
      <c r="DL34">
        <f>IF($A34&gt;0,IF(ISNA(MATCH(DL$5,'Utilisation profile'!$F34:$CR34,0)),0,INDEX('Asset data'!$L34:$CX34,1,MATCH(DL$5,'Utilisation profile'!$F34:$CR34,0))),0)</f>
        <v>11.864999999999963</v>
      </c>
      <c r="DM34">
        <f>IF($A34&gt;0,IF(ISNA(MATCH(DM$5,'Utilisation profile'!$F34:$CR34,0)),0,INDEX('Asset data'!$L34:$CX34,1,MATCH(DM$5,'Utilisation profile'!$F34:$CR34,0))),0)</f>
        <v>3.0680000000000001</v>
      </c>
      <c r="DN34">
        <f>IF($A34&gt;0,IF(ISNA(MATCH(DN$5,'Utilisation profile'!$F34:$CR34,0)),0,INDEX('Asset data'!$L34:$CX34,1,MATCH(DN$5,'Utilisation profile'!$F34:$CR34,0))),0)</f>
        <v>7.5550000000000006</v>
      </c>
      <c r="DO34">
        <f>IF($A34&gt;0,IF(ISNA(MATCH(DO$5,'Utilisation profile'!$F34:$CR34,0)),0,INDEX('Asset data'!$L34:$CX34,1,MATCH(DO$5,'Utilisation profile'!$F34:$CR34,0))),0)</f>
        <v>5.7130000000000027</v>
      </c>
      <c r="DP34">
        <f>IF($A34&gt;0,IF(ISNA(MATCH(DP$5,'Utilisation profile'!$F34:$CR34,0)),0,INDEX('Asset data'!$L34:$CX34,1,MATCH(DP$5,'Utilisation profile'!$F34:$CR34,0))),0)</f>
        <v>6.0950000000000015</v>
      </c>
      <c r="DQ34">
        <f>IF($A34&gt;0,IF(ISNA(MATCH(DQ$5,'Utilisation profile'!$F34:$CR34,0)),0,INDEX('Asset data'!$L34:$CX34,1,MATCH(DQ$5,'Utilisation profile'!$F34:$CR34,0))),0)</f>
        <v>5.4250000000000034</v>
      </c>
      <c r="DR34">
        <f>IF($A34&gt;0,IF(ISNA(MATCH(DR$5,'Utilisation profile'!$F34:$CR34,0)),0,INDEX('Asset data'!$L34:$CX34,1,MATCH(DR$5,'Utilisation profile'!$F34:$CR34,0))),0)</f>
        <v>7.4540000000000006</v>
      </c>
      <c r="DS34">
        <f>IF($A34&gt;0,IF(ISNA(MATCH(DS$5,'Utilisation profile'!$F34:$CR34,0)),0,INDEX('Asset data'!$L34:$CX34,1,MATCH(DS$5,'Utilisation profile'!$F34:$CR34,0))),0)</f>
        <v>8.3350000000000044</v>
      </c>
      <c r="DT34">
        <f>IF($A34&gt;0,IF(ISNA(MATCH(DT$5,'Utilisation profile'!$F34:$CR34,0)),0,INDEX('Asset data'!$L34:$CX34,1,MATCH(DT$5,'Utilisation profile'!$F34:$CR34,0))),0)</f>
        <v>1.56</v>
      </c>
      <c r="DU34">
        <f>IF($A34&gt;0,IF(ISNA(MATCH(DU$5,'Utilisation profile'!$F34:$CR34,0)),0,INDEX('Asset data'!$L34:$CX34,1,MATCH(DU$5,'Utilisation profile'!$F34:$CR34,0))),0)</f>
        <v>7.3300000000000018</v>
      </c>
      <c r="DV34">
        <f>IF($A34&gt;0,IF(ISNA(MATCH(DV$5,'Utilisation profile'!$F34:$CR34,0)),0,INDEX('Asset data'!$L34:$CX34,1,MATCH(DV$5,'Utilisation profile'!$F34:$CR34,0))),0)</f>
        <v>9.8349999999999955</v>
      </c>
      <c r="DW34">
        <f>IF($A34&gt;0,IF(ISNA(MATCH(DW$5,'Utilisation profile'!$F34:$CR34,0)),0,INDEX('Asset data'!$L34:$CX34,1,MATCH(DW$5,'Utilisation profile'!$F34:$CR34,0))),0)</f>
        <v>8.0789999999999988</v>
      </c>
      <c r="DX34">
        <f>IF($A34&gt;0,IF(ISNA(MATCH(DX$5,'Utilisation profile'!$F34:$CR34,0)),0,INDEX('Asset data'!$L34:$CX34,1,MATCH(DX$5,'Utilisation profile'!$F34:$CR34,0))),0)</f>
        <v>12.190000000000014</v>
      </c>
      <c r="DY34">
        <f>IF($A34&gt;0,IF(ISNA(MATCH(DY$5,'Utilisation profile'!$F34:$CR34,0)),0,INDEX('Asset data'!$L34:$CX34,1,MATCH(DY$5,'Utilisation profile'!$F34:$CR34,0))),0)</f>
        <v>3.4799999999999995</v>
      </c>
      <c r="DZ34">
        <f>IF($A34&gt;0,IF(ISNA(MATCH(DZ$5,'Utilisation profile'!$F34:$CR34,0)),0,INDEX('Asset data'!$L34:$CX34,1,MATCH(DZ$5,'Utilisation profile'!$F34:$CR34,0))),0)</f>
        <v>8.8100000000000094</v>
      </c>
      <c r="EA34">
        <f>IF($A34&gt;0,IF(ISNA(MATCH(EA$5,'Utilisation profile'!$F34:$CR34,0)),0,INDEX('Asset data'!$L34:$CX34,1,MATCH(EA$5,'Utilisation profile'!$F34:$CR34,0))),0)</f>
        <v>3.66</v>
      </c>
      <c r="EB34">
        <f>IF($A34&gt;0,IF(ISNA(MATCH(EB$5,'Utilisation profile'!$F34:$CR34,0)),0,INDEX('Asset data'!$L34:$CX34,1,MATCH(EB$5,'Utilisation profile'!$F34:$CR34,0))),0)</f>
        <v>10.7</v>
      </c>
      <c r="EC34">
        <f>IF($A34&gt;0,IF(ISNA(MATCH(EC$5,'Utilisation profile'!$F34:$CR34,0)),0,INDEX('Asset data'!$L34:$CX34,1,MATCH(EC$5,'Utilisation profile'!$F34:$CR34,0))),0)</f>
        <v>1.7249999999999999</v>
      </c>
      <c r="ED34">
        <f>IF($A34&gt;0,IF(ISNA(MATCH(ED$5,'Utilisation profile'!$F34:$CR34,0)),0,INDEX('Asset data'!$L34:$CX34,1,MATCH(ED$5,'Utilisation profile'!$F34:$CR34,0))),0)</f>
        <v>10.734999999999985</v>
      </c>
      <c r="EE34">
        <f>IF($A34&gt;0,IF(ISNA(MATCH(EE$5,'Utilisation profile'!$F34:$CR34,0)),0,INDEX('Asset data'!$L34:$CX34,1,MATCH(EE$5,'Utilisation profile'!$F34:$CR34,0))),0)</f>
        <v>7.2750000000000039</v>
      </c>
      <c r="EF34">
        <f>IF($A34&gt;0,IF(ISNA(MATCH(EF$5,'Utilisation profile'!$F34:$CR34,0)),0,INDEX('Asset data'!$L34:$CX34,1,MATCH(EF$5,'Utilisation profile'!$F34:$CR34,0))),0)</f>
        <v>6.2920000000000051</v>
      </c>
      <c r="EG34">
        <f>IF($A34&gt;0,IF(ISNA(MATCH(EG$5,'Utilisation profile'!$F34:$CR34,0)),0,INDEX('Asset data'!$L34:$CX34,1,MATCH(EG$5,'Utilisation profile'!$F34:$CR34,0))),0)</f>
        <v>8.9750000000000032</v>
      </c>
      <c r="EH34">
        <f>IF($A34&gt;0,IF(ISNA(MATCH(EH$5,'Utilisation profile'!$F34:$CR34,0)),0,INDEX('Asset data'!$L34:$CX34,1,MATCH(EH$5,'Utilisation profile'!$F34:$CR34,0))),0)</f>
        <v>7.9100000000000037</v>
      </c>
      <c r="EI34">
        <f>IF($A34&gt;0,IF(ISNA(MATCH(EI$5,'Utilisation profile'!$F34:$CR34,0)),0,INDEX('Asset data'!$L34:$CX34,1,MATCH(EI$5,'Utilisation profile'!$F34:$CR34,0))),0)</f>
        <v>15.544999999999984</v>
      </c>
      <c r="EJ34">
        <f>IF($A34&gt;0,IF(ISNA(MATCH(EJ$5,'Utilisation profile'!$F34:$CR34,0)),0,INDEX('Asset data'!$L34:$CX34,1,MATCH(EJ$5,'Utilisation profile'!$F34:$CR34,0))),0)</f>
        <v>12.02999999999999</v>
      </c>
      <c r="EK34">
        <f>IF($A34&gt;0,IF(ISNA(MATCH(EK$5,'Utilisation profile'!$F34:$CR34,0)),0,INDEX('Asset data'!$L34:$CX34,1,MATCH(EK$5,'Utilisation profile'!$F34:$CR34,0))),0)</f>
        <v>14.774999999999981</v>
      </c>
      <c r="EL34">
        <f>IF($A34&gt;0,IF(ISNA(MATCH(EL$5,'Utilisation profile'!$F34:$CR34,0)),0,INDEX('Asset data'!$L34:$CX34,1,MATCH(EL$5,'Utilisation profile'!$F34:$CR34,0))),0)</f>
        <v>17.795000000000009</v>
      </c>
      <c r="EM34">
        <f>IF($A34&gt;0,IF(ISNA(MATCH(EM$5,'Utilisation profile'!$F34:$CR34,0)),0,INDEX('Asset data'!$L34:$CX34,1,MATCH(EM$5,'Utilisation profile'!$F34:$CR34,0))),0)</f>
        <v>15.684999999999988</v>
      </c>
      <c r="EN34">
        <f>IF($A34&gt;0,IF(ISNA(MATCH(EN$5,'Utilisation profile'!$F34:$CR34,0)),0,INDEX('Asset data'!$L34:$CX34,1,MATCH(EN$5,'Utilisation profile'!$F34:$CR34,0))),0)</f>
        <v>12.609999999999998</v>
      </c>
      <c r="EO34">
        <f>IF($A34&gt;0,IF(ISNA(MATCH(EO$5,'Utilisation profile'!$F34:$CR34,0)),0,INDEX('Asset data'!$L34:$CX34,1,MATCH(EO$5,'Utilisation profile'!$F34:$CR34,0))),0)</f>
        <v>3</v>
      </c>
      <c r="EP34">
        <f>IF($A34&gt;0,IF(ISNA(MATCH(EP$5,'Utilisation profile'!$F34:$CR34,0)),0,INDEX('Asset data'!$L34:$CX34,1,MATCH(EP$5,'Utilisation profile'!$F34:$CR34,0))),0)</f>
        <v>0</v>
      </c>
      <c r="EQ34">
        <f>IF($A34&gt;0,IF(ISNA(MATCH(EQ$5,'Utilisation profile'!$F34:$CR34,0)),0,INDEX('Asset data'!$L34:$CX34,1,MATCH(EQ$5,'Utilisation profile'!$F34:$CR34,0))),0)</f>
        <v>0</v>
      </c>
      <c r="ER34">
        <f>IF($A34&gt;0,IF(ISNA(MATCH(ER$5,'Utilisation profile'!$F34:$CR34,0)),0,INDEX('Asset data'!$L34:$CX34,1,MATCH(ER$5,'Utilisation profile'!$F34:$CR34,0))),0)</f>
        <v>0</v>
      </c>
      <c r="ES34">
        <f>IF($A34&gt;0,IF(ISNA(MATCH(ES$5,'Utilisation profile'!$F34:$CR34,0)),0,INDEX('Asset data'!$L34:$CX34,1,MATCH(ES$5,'Utilisation profile'!$F34:$CR34,0))),0)</f>
        <v>0</v>
      </c>
      <c r="ET34">
        <f>IF($A34&gt;0,IF(ISNA(MATCH(ET$5,'Utilisation profile'!$F34:$CR34,0)),0,INDEX('Asset data'!$L34:$CX34,1,MATCH(ET$5,'Utilisation profile'!$F34:$CR34,0))),0)</f>
        <v>0</v>
      </c>
      <c r="EU34">
        <f>IF($A34&gt;0,IF(ISNA(MATCH(EU$5,'Utilisation profile'!$F34:$CR34,0)),0,INDEX('Asset data'!$L34:$CX34,1,MATCH(EU$5,'Utilisation profile'!$F34:$CR34,0))),0)</f>
        <v>0</v>
      </c>
      <c r="EV34">
        <f>IF($A34&gt;0,IF(ISNA(MATCH(EV$5,'Utilisation profile'!$F34:$CR34,0)),0,INDEX('Asset data'!$L34:$CX34,1,MATCH(EV$5,'Utilisation profile'!$F34:$CR34,0))),0)</f>
        <v>0</v>
      </c>
      <c r="EW34">
        <f>IF($A34&gt;0,IF(ISNA(MATCH(EW$5,'Utilisation profile'!$F34:$CR34,0)),0,INDEX('Asset data'!$L34:$CX34,1,MATCH(EW$5,'Utilisation profile'!$F34:$CR34,0))),0)</f>
        <v>0</v>
      </c>
      <c r="EX34">
        <f>IF($A34&gt;0,IF(ISNA(MATCH(EX$5,'Utilisation profile'!$F34:$CR34,0)),0,INDEX('Asset data'!$L34:$CX34,1,MATCH(EX$5,'Utilisation profile'!$F34:$CR34,0))),0)</f>
        <v>0</v>
      </c>
      <c r="EY34">
        <f>IF($A34&gt;0,IF(ISNA(MATCH(EY$5,'Utilisation profile'!$F34:$CR34,0)),0,INDEX('Asset data'!$L34:$CX34,1,MATCH(EY$5,'Utilisation profile'!$F34:$CR34,0))),0)</f>
        <v>0</v>
      </c>
      <c r="EZ34">
        <f>IF($A34&gt;0,IF(ISNA(MATCH(EZ$5,'Utilisation profile'!$F34:$CR34,0)),0,INDEX('Asset data'!$L34:$CX34,1,MATCH(EZ$5,'Utilisation profile'!$F34:$CR34,0))),0)</f>
        <v>0</v>
      </c>
      <c r="FA34">
        <f>IF($A34&gt;0,IF(ISNA(MATCH(FA$5,'Utilisation profile'!$F34:$CR34,0)),0,INDEX('Asset data'!$L34:$CX34,1,MATCH(FA$5,'Utilisation profile'!$F34:$CR34,0))),0)</f>
        <v>0</v>
      </c>
    </row>
    <row r="35" spans="1:157">
      <c r="A35" s="10">
        <f>'Asset data'!A35</f>
        <v>9</v>
      </c>
      <c r="B35" s="10">
        <f>'Asset data'!B35</f>
        <v>0</v>
      </c>
      <c r="C35" s="10">
        <f>'Asset data'!C35</f>
        <v>0</v>
      </c>
      <c r="D35" s="10" t="str">
        <f>'Asset data'!E35</f>
        <v>Distribution substations - Urban Pad</v>
      </c>
      <c r="E35" s="16">
        <f>'Asset data'!I35</f>
        <v>100</v>
      </c>
      <c r="F35">
        <f>IF($A35&gt;0,'Utilisation profile'!CU35,0)</f>
        <v>7</v>
      </c>
      <c r="G35">
        <f>IF($A35&gt;0,IF(ISNA(MATCH(G$5,'Utilisation profile'!$F35:$CR35,0)),0,INDEX('Asset data'!$L35:$CX35,1,MATCH(G$5,'Utilisation profile'!$F35:$CR35,0))),0)</f>
        <v>0</v>
      </c>
      <c r="H35">
        <f>IF($A35&gt;0,IF(ISNA(MATCH(H$5,'Utilisation profile'!$F35:$CR35,0)),0,INDEX('Asset data'!$L35:$CX35,1,MATCH(H$5,'Utilisation profile'!$F35:$CR35,0))),0)</f>
        <v>0</v>
      </c>
      <c r="I35">
        <f>IF($A35&gt;0,IF(ISNA(MATCH(I$5,'Utilisation profile'!$F35:$CR35,0)),0,INDEX('Asset data'!$L35:$CX35,1,MATCH(I$5,'Utilisation profile'!$F35:$CR35,0))),0)</f>
        <v>0</v>
      </c>
      <c r="J35">
        <f>IF($A35&gt;0,IF(ISNA(MATCH(J$5,'Utilisation profile'!$F35:$CR35,0)),0,INDEX('Asset data'!$L35:$CX35,1,MATCH(J$5,'Utilisation profile'!$F35:$CR35,0))),0)</f>
        <v>0</v>
      </c>
      <c r="K35">
        <f>IF($A35&gt;0,IF(ISNA(MATCH(K$5,'Utilisation profile'!$F35:$CR35,0)),0,INDEX('Asset data'!$L35:$CX35,1,MATCH(K$5,'Utilisation profile'!$F35:$CR35,0))),0)</f>
        <v>0</v>
      </c>
      <c r="L35">
        <f>IF($A35&gt;0,IF(ISNA(MATCH(L$5,'Utilisation profile'!$F35:$CR35,0)),0,INDEX('Asset data'!$L35:$CX35,1,MATCH(L$5,'Utilisation profile'!$F35:$CR35,0))),0)</f>
        <v>0</v>
      </c>
      <c r="M35">
        <f>IF($A35&gt;0,IF(ISNA(MATCH(M$5,'Utilisation profile'!$F35:$CR35,0)),0,INDEX('Asset data'!$L35:$CX35,1,MATCH(M$5,'Utilisation profile'!$F35:$CR35,0))),0)</f>
        <v>0</v>
      </c>
      <c r="N35">
        <f>IF($A35&gt;0,IF(ISNA(MATCH(N$5,'Utilisation profile'!$F35:$CR35,0)),0,INDEX('Asset data'!$L35:$CX35,1,MATCH(N$5,'Utilisation profile'!$F35:$CR35,0))),0)</f>
        <v>0</v>
      </c>
      <c r="O35">
        <f>IF($A35&gt;0,IF(ISNA(MATCH(O$5,'Utilisation profile'!$F35:$CR35,0)),0,INDEX('Asset data'!$L35:$CX35,1,MATCH(O$5,'Utilisation profile'!$F35:$CR35,0))),0)</f>
        <v>0</v>
      </c>
      <c r="P35">
        <f>IF($A35&gt;0,IF(ISNA(MATCH(P$5,'Utilisation profile'!$F35:$CR35,0)),0,INDEX('Asset data'!$L35:$CX35,1,MATCH(P$5,'Utilisation profile'!$F35:$CR35,0))),0)</f>
        <v>0</v>
      </c>
      <c r="Q35">
        <f>IF($A35&gt;0,IF(ISNA(MATCH(Q$5,'Utilisation profile'!$F35:$CR35,0)),0,INDEX('Asset data'!$L35:$CX35,1,MATCH(Q$5,'Utilisation profile'!$F35:$CR35,0))),0)</f>
        <v>0</v>
      </c>
      <c r="R35">
        <f>IF($A35&gt;0,IF(ISNA(MATCH(R$5,'Utilisation profile'!$F35:$CR35,0)),0,INDEX('Asset data'!$L35:$CX35,1,MATCH(R$5,'Utilisation profile'!$F35:$CR35,0))),0)</f>
        <v>0</v>
      </c>
      <c r="S35">
        <f>IF($A35&gt;0,IF(ISNA(MATCH(S$5,'Utilisation profile'!$F35:$CR35,0)),0,INDEX('Asset data'!$L35:$CX35,1,MATCH(S$5,'Utilisation profile'!$F35:$CR35,0))),0)</f>
        <v>0</v>
      </c>
      <c r="T35">
        <f>IF($A35&gt;0,IF(ISNA(MATCH(T$5,'Utilisation profile'!$F35:$CR35,0)),0,INDEX('Asset data'!$L35:$CX35,1,MATCH(T$5,'Utilisation profile'!$F35:$CR35,0))),0)</f>
        <v>0</v>
      </c>
      <c r="U35">
        <f>IF($A35&gt;0,IF(ISNA(MATCH(U$5,'Utilisation profile'!$F35:$CR35,0)),0,INDEX('Asset data'!$L35:$CX35,1,MATCH(U$5,'Utilisation profile'!$F35:$CR35,0))),0)</f>
        <v>0</v>
      </c>
      <c r="V35">
        <f>IF($A35&gt;0,IF(ISNA(MATCH(V$5,'Utilisation profile'!$F35:$CR35,0)),0,INDEX('Asset data'!$L35:$CX35,1,MATCH(V$5,'Utilisation profile'!$F35:$CR35,0))),0)</f>
        <v>0</v>
      </c>
      <c r="W35">
        <f>IF($A35&gt;0,IF(ISNA(MATCH(W$5,'Utilisation profile'!$F35:$CR35,0)),0,INDEX('Asset data'!$L35:$CX35,1,MATCH(W$5,'Utilisation profile'!$F35:$CR35,0))),0)</f>
        <v>0</v>
      </c>
      <c r="X35">
        <f>IF($A35&gt;0,IF(ISNA(MATCH(X$5,'Utilisation profile'!$F35:$CR35,0)),0,INDEX('Asset data'!$L35:$CX35,1,MATCH(X$5,'Utilisation profile'!$F35:$CR35,0))),0)</f>
        <v>0</v>
      </c>
      <c r="Y35">
        <f>IF($A35&gt;0,IF(ISNA(MATCH(Y$5,'Utilisation profile'!$F35:$CR35,0)),0,INDEX('Asset data'!$L35:$CX35,1,MATCH(Y$5,'Utilisation profile'!$F35:$CR35,0))),0)</f>
        <v>0</v>
      </c>
      <c r="Z35">
        <f>IF($A35&gt;0,IF(ISNA(MATCH(Z$5,'Utilisation profile'!$F35:$CR35,0)),0,INDEX('Asset data'!$L35:$CX35,1,MATCH(Z$5,'Utilisation profile'!$F35:$CR35,0))),0)</f>
        <v>5.4100000000000019</v>
      </c>
      <c r="AA35">
        <f>IF($A35&gt;0,IF(ISNA(MATCH(AA$5,'Utilisation profile'!$F35:$CR35,0)),0,INDEX('Asset data'!$L35:$CX35,1,MATCH(AA$5,'Utilisation profile'!$F35:$CR35,0))),0)</f>
        <v>9.8750000000000071</v>
      </c>
      <c r="AB35">
        <f>IF($A35&gt;0,IF(ISNA(MATCH(AB$5,'Utilisation profile'!$F35:$CR35,0)),0,INDEX('Asset data'!$L35:$CX35,1,MATCH(AB$5,'Utilisation profile'!$F35:$CR35,0))),0)</f>
        <v>9.4000000000000075</v>
      </c>
      <c r="AC35">
        <f>IF($A35&gt;0,IF(ISNA(MATCH(AC$5,'Utilisation profile'!$F35:$CR35,0)),0,INDEX('Asset data'!$L35:$CX35,1,MATCH(AC$5,'Utilisation profile'!$F35:$CR35,0))),0)</f>
        <v>2.75</v>
      </c>
      <c r="AD35">
        <f>IF($A35&gt;0,IF(ISNA(MATCH(AD$5,'Utilisation profile'!$F35:$CR35,0)),0,INDEX('Asset data'!$L35:$CX35,1,MATCH(AD$5,'Utilisation profile'!$F35:$CR35,0))),0)</f>
        <v>10.720000000000013</v>
      </c>
      <c r="AE35">
        <f>IF($A35&gt;0,IF(ISNA(MATCH(AE$5,'Utilisation profile'!$F35:$CR35,0)),0,INDEX('Asset data'!$L35:$CX35,1,MATCH(AE$5,'Utilisation profile'!$F35:$CR35,0))),0)</f>
        <v>2.7499999999999996</v>
      </c>
      <c r="AF35">
        <f>IF($A35&gt;0,IF(ISNA(MATCH(AF$5,'Utilisation profile'!$F35:$CR35,0)),0,INDEX('Asset data'!$L35:$CX35,1,MATCH(AF$5,'Utilisation profile'!$F35:$CR35,0))),0)</f>
        <v>14.775000000000018</v>
      </c>
      <c r="AG35">
        <f>IF($A35&gt;0,IF(ISNA(MATCH(AG$5,'Utilisation profile'!$F35:$CR35,0)),0,INDEX('Asset data'!$L35:$CX35,1,MATCH(AG$5,'Utilisation profile'!$F35:$CR35,0))),0)</f>
        <v>2.3499999999999996</v>
      </c>
      <c r="AH35">
        <f>IF($A35&gt;0,IF(ISNA(MATCH(AH$5,'Utilisation profile'!$F35:$CR35,0)),0,INDEX('Asset data'!$L35:$CX35,1,MATCH(AH$5,'Utilisation profile'!$F35:$CR35,0))),0)</f>
        <v>14.700000000000015</v>
      </c>
      <c r="AI35">
        <f>IF($A35&gt;0,IF(ISNA(MATCH(AI$5,'Utilisation profile'!$F35:$CR35,0)),0,INDEX('Asset data'!$L35:$CX35,1,MATCH(AI$5,'Utilisation profile'!$F35:$CR35,0))),0)</f>
        <v>3.9000000000000004</v>
      </c>
      <c r="AJ35">
        <f>IF($A35&gt;0,IF(ISNA(MATCH(AJ$5,'Utilisation profile'!$F35:$CR35,0)),0,INDEX('Asset data'!$L35:$CX35,1,MATCH(AJ$5,'Utilisation profile'!$F35:$CR35,0))),0)</f>
        <v>5.8750000000000009</v>
      </c>
      <c r="AK35">
        <f>IF($A35&gt;0,IF(ISNA(MATCH(AK$5,'Utilisation profile'!$F35:$CR35,0)),0,INDEX('Asset data'!$L35:$CX35,1,MATCH(AK$5,'Utilisation profile'!$F35:$CR35,0))),0)</f>
        <v>11.600000000000016</v>
      </c>
      <c r="AL35">
        <f>IF($A35&gt;0,IF(ISNA(MATCH(AL$5,'Utilisation profile'!$F35:$CR35,0)),0,INDEX('Asset data'!$L35:$CX35,1,MATCH(AL$5,'Utilisation profile'!$F35:$CR35,0))),0)</f>
        <v>5.0999999999999988</v>
      </c>
      <c r="AM35">
        <f>IF($A35&gt;0,IF(ISNA(MATCH(AM$5,'Utilisation profile'!$F35:$CR35,0)),0,INDEX('Asset data'!$L35:$CX35,1,MATCH(AM$5,'Utilisation profile'!$F35:$CR35,0))),0)</f>
        <v>12.10000000000001</v>
      </c>
      <c r="AN35">
        <f>IF($A35&gt;0,IF(ISNA(MATCH(AN$5,'Utilisation profile'!$F35:$CR35,0)),0,INDEX('Asset data'!$L35:$CX35,1,MATCH(AN$5,'Utilisation profile'!$F35:$CR35,0))),0)</f>
        <v>6.8260000000000023</v>
      </c>
      <c r="AO35">
        <f>IF($A35&gt;0,IF(ISNA(MATCH(AO$5,'Utilisation profile'!$F35:$CR35,0)),0,INDEX('Asset data'!$L35:$CX35,1,MATCH(AO$5,'Utilisation profile'!$F35:$CR35,0))),0)</f>
        <v>11.910000000000007</v>
      </c>
      <c r="AP35">
        <f>IF($A35&gt;0,IF(ISNA(MATCH(AP$5,'Utilisation profile'!$F35:$CR35,0)),0,INDEX('Asset data'!$L35:$CX35,1,MATCH(AP$5,'Utilisation profile'!$F35:$CR35,0))),0)</f>
        <v>5.0000000000000009</v>
      </c>
      <c r="AQ35">
        <f>IF($A35&gt;0,IF(ISNA(MATCH(AQ$5,'Utilisation profile'!$F35:$CR35,0)),0,INDEX('Asset data'!$L35:$CX35,1,MATCH(AQ$5,'Utilisation profile'!$F35:$CR35,0))),0)</f>
        <v>0.43</v>
      </c>
      <c r="AR35">
        <f>IF($A35&gt;0,IF(ISNA(MATCH(AR$5,'Utilisation profile'!$F35:$CR35,0)),0,INDEX('Asset data'!$L35:$CX35,1,MATCH(AR$5,'Utilisation profile'!$F35:$CR35,0))),0)</f>
        <v>16.550000000000018</v>
      </c>
      <c r="AS35">
        <f>IF($A35&gt;0,IF(ISNA(MATCH(AS$5,'Utilisation profile'!$F35:$CR35,0)),0,INDEX('Asset data'!$L35:$CX35,1,MATCH(AS$5,'Utilisation profile'!$F35:$CR35,0))),0)</f>
        <v>7.4499999999999984</v>
      </c>
      <c r="AT35">
        <f>IF($A35&gt;0,IF(ISNA(MATCH(AT$5,'Utilisation profile'!$F35:$CR35,0)),0,INDEX('Asset data'!$L35:$CX35,1,MATCH(AT$5,'Utilisation profile'!$F35:$CR35,0))),0)</f>
        <v>13.850000000000016</v>
      </c>
      <c r="AU35">
        <f>IF($A35&gt;0,IF(ISNA(MATCH(AU$5,'Utilisation profile'!$F35:$CR35,0)),0,INDEX('Asset data'!$L35:$CX35,1,MATCH(AU$5,'Utilisation profile'!$F35:$CR35,0))),0)</f>
        <v>3.3499999999999996</v>
      </c>
      <c r="AV35">
        <f>IF($A35&gt;0,IF(ISNA(MATCH(AV$5,'Utilisation profile'!$F35:$CR35,0)),0,INDEX('Asset data'!$L35:$CX35,1,MATCH(AV$5,'Utilisation profile'!$F35:$CR35,0))),0)</f>
        <v>18.500000000000011</v>
      </c>
      <c r="AW35">
        <f>IF($A35&gt;0,IF(ISNA(MATCH(AW$5,'Utilisation profile'!$F35:$CR35,0)),0,INDEX('Asset data'!$L35:$CX35,1,MATCH(AW$5,'Utilisation profile'!$F35:$CR35,0))),0)</f>
        <v>6.3499999999999988</v>
      </c>
      <c r="AX35">
        <f>IF($A35&gt;0,IF(ISNA(MATCH(AX$5,'Utilisation profile'!$F35:$CR35,0)),0,INDEX('Asset data'!$L35:$CX35,1,MATCH(AX$5,'Utilisation profile'!$F35:$CR35,0))),0)</f>
        <v>7.7500000000000044</v>
      </c>
      <c r="AY35">
        <f>IF($A35&gt;0,IF(ISNA(MATCH(AY$5,'Utilisation profile'!$F35:$CR35,0)),0,INDEX('Asset data'!$L35:$CX35,1,MATCH(AY$5,'Utilisation profile'!$F35:$CR35,0))),0)</f>
        <v>11.000000000000012</v>
      </c>
      <c r="AZ35">
        <f>IF($A35&gt;0,IF(ISNA(MATCH(AZ$5,'Utilisation profile'!$F35:$CR35,0)),0,INDEX('Asset data'!$L35:$CX35,1,MATCH(AZ$5,'Utilisation profile'!$F35:$CR35,0))),0)</f>
        <v>11.640000000000011</v>
      </c>
      <c r="BA35">
        <f>IF($A35&gt;0,IF(ISNA(MATCH(BA$5,'Utilisation profile'!$F35:$CR35,0)),0,INDEX('Asset data'!$L35:$CX35,1,MATCH(BA$5,'Utilisation profile'!$F35:$CR35,0))),0)</f>
        <v>16.700000000000021</v>
      </c>
      <c r="BB35">
        <f>IF($A35&gt;0,IF(ISNA(MATCH(BB$5,'Utilisation profile'!$F35:$CR35,0)),0,INDEX('Asset data'!$L35:$CX35,1,MATCH(BB$5,'Utilisation profile'!$F35:$CR35,0))),0)</f>
        <v>12.450000000000008</v>
      </c>
      <c r="BC35">
        <f>IF($A35&gt;0,IF(ISNA(MATCH(BC$5,'Utilisation profile'!$F35:$CR35,0)),0,INDEX('Asset data'!$L35:$CX35,1,MATCH(BC$5,'Utilisation profile'!$F35:$CR35,0))),0)</f>
        <v>12.400000000000009</v>
      </c>
      <c r="BD35">
        <f>IF($A35&gt;0,IF(ISNA(MATCH(BD$5,'Utilisation profile'!$F35:$CR35,0)),0,INDEX('Asset data'!$L35:$CX35,1,MATCH(BD$5,'Utilisation profile'!$F35:$CR35,0))),0)</f>
        <v>13.52000000000001</v>
      </c>
      <c r="BE35">
        <f>IF($A35&gt;0,IF(ISNA(MATCH(BE$5,'Utilisation profile'!$F35:$CR35,0)),0,INDEX('Asset data'!$L35:$CX35,1,MATCH(BE$5,'Utilisation profile'!$F35:$CR35,0))),0)</f>
        <v>3.3999999999999995</v>
      </c>
      <c r="BF35">
        <f>IF($A35&gt;0,IF(ISNA(MATCH(BF$5,'Utilisation profile'!$F35:$CR35,0)),0,INDEX('Asset data'!$L35:$CX35,1,MATCH(BF$5,'Utilisation profile'!$F35:$CR35,0))),0)</f>
        <v>17.400000000000016</v>
      </c>
      <c r="BG35">
        <f>IF($A35&gt;0,IF(ISNA(MATCH(BG$5,'Utilisation profile'!$F35:$CR35,0)),0,INDEX('Asset data'!$L35:$CX35,1,MATCH(BG$5,'Utilisation profile'!$F35:$CR35,0))),0)</f>
        <v>9.2000000000000011</v>
      </c>
      <c r="BH35">
        <f>IF($A35&gt;0,IF(ISNA(MATCH(BH$5,'Utilisation profile'!$F35:$CR35,0)),0,INDEX('Asset data'!$L35:$CX35,1,MATCH(BH$5,'Utilisation profile'!$F35:$CR35,0))),0)</f>
        <v>19.062999999999999</v>
      </c>
      <c r="BI35">
        <f>IF($A35&gt;0,IF(ISNA(MATCH(BI$5,'Utilisation profile'!$F35:$CR35,0)),0,INDEX('Asset data'!$L35:$CX35,1,MATCH(BI$5,'Utilisation profile'!$F35:$CR35,0))),0)</f>
        <v>9.1999999999999975</v>
      </c>
      <c r="BJ35">
        <f>IF($A35&gt;0,IF(ISNA(MATCH(BJ$5,'Utilisation profile'!$F35:$CR35,0)),0,INDEX('Asset data'!$L35:$CX35,1,MATCH(BJ$5,'Utilisation profile'!$F35:$CR35,0))),0)</f>
        <v>15.30000000000001</v>
      </c>
      <c r="BK35">
        <f>IF($A35&gt;0,IF(ISNA(MATCH(BK$5,'Utilisation profile'!$F35:$CR35,0)),0,INDEX('Asset data'!$L35:$CX35,1,MATCH(BK$5,'Utilisation profile'!$F35:$CR35,0))),0)</f>
        <v>12.900000000000009</v>
      </c>
      <c r="BL35">
        <f>IF($A35&gt;0,IF(ISNA(MATCH(BL$5,'Utilisation profile'!$F35:$CR35,0)),0,INDEX('Asset data'!$L35:$CX35,1,MATCH(BL$5,'Utilisation profile'!$F35:$CR35,0))),0)</f>
        <v>7.9750000000000041</v>
      </c>
      <c r="BM35">
        <f>IF($A35&gt;0,IF(ISNA(MATCH(BM$5,'Utilisation profile'!$F35:$CR35,0)),0,INDEX('Asset data'!$L35:$CX35,1,MATCH(BM$5,'Utilisation profile'!$F35:$CR35,0))),0)</f>
        <v>17.100000000000005</v>
      </c>
      <c r="BN35">
        <f>IF($A35&gt;0,IF(ISNA(MATCH(BN$5,'Utilisation profile'!$F35:$CR35,0)),0,INDEX('Asset data'!$L35:$CX35,1,MATCH(BN$5,'Utilisation profile'!$F35:$CR35,0))),0)</f>
        <v>13.150000000000013</v>
      </c>
      <c r="BO35">
        <f>IF($A35&gt;0,IF(ISNA(MATCH(BO$5,'Utilisation profile'!$F35:$CR35,0)),0,INDEX('Asset data'!$L35:$CX35,1,MATCH(BO$5,'Utilisation profile'!$F35:$CR35,0))),0)</f>
        <v>14.05000000000001</v>
      </c>
      <c r="BP35">
        <f>IF($A35&gt;0,IF(ISNA(MATCH(BP$5,'Utilisation profile'!$F35:$CR35,0)),0,INDEX('Asset data'!$L35:$CX35,1,MATCH(BP$5,'Utilisation profile'!$F35:$CR35,0))),0)</f>
        <v>14.576000000000006</v>
      </c>
      <c r="BQ35">
        <f>IF($A35&gt;0,IF(ISNA(MATCH(BQ$5,'Utilisation profile'!$F35:$CR35,0)),0,INDEX('Asset data'!$L35:$CX35,1,MATCH(BQ$5,'Utilisation profile'!$F35:$CR35,0))),0)</f>
        <v>19.900000000000006</v>
      </c>
      <c r="BR35">
        <f>IF($A35&gt;0,IF(ISNA(MATCH(BR$5,'Utilisation profile'!$F35:$CR35,0)),0,INDEX('Asset data'!$L35:$CX35,1,MATCH(BR$5,'Utilisation profile'!$F35:$CR35,0))),0)</f>
        <v>10.000000000000004</v>
      </c>
      <c r="BS35">
        <f>IF($A35&gt;0,IF(ISNA(MATCH(BS$5,'Utilisation profile'!$F35:$CR35,0)),0,INDEX('Asset data'!$L35:$CX35,1,MATCH(BS$5,'Utilisation profile'!$F35:$CR35,0))),0)</f>
        <v>7.719999999999998</v>
      </c>
      <c r="BT35">
        <f>IF($A35&gt;0,IF(ISNA(MATCH(BT$5,'Utilisation profile'!$F35:$CR35,0)),0,INDEX('Asset data'!$L35:$CX35,1,MATCH(BT$5,'Utilisation profile'!$F35:$CR35,0))),0)</f>
        <v>15.850000000000023</v>
      </c>
      <c r="BU35">
        <f>IF($A35&gt;0,IF(ISNA(MATCH(BU$5,'Utilisation profile'!$F35:$CR35,0)),0,INDEX('Asset data'!$L35:$CX35,1,MATCH(BU$5,'Utilisation profile'!$F35:$CR35,0))),0)</f>
        <v>13.38900000000001</v>
      </c>
      <c r="BV35">
        <f>IF($A35&gt;0,IF(ISNA(MATCH(BV$5,'Utilisation profile'!$F35:$CR35,0)),0,INDEX('Asset data'!$L35:$CX35,1,MATCH(BV$5,'Utilisation profile'!$F35:$CR35,0))),0)</f>
        <v>19.3</v>
      </c>
      <c r="BW35">
        <f>IF($A35&gt;0,IF(ISNA(MATCH(BW$5,'Utilisation profile'!$F35:$CR35,0)),0,INDEX('Asset data'!$L35:$CX35,1,MATCH(BW$5,'Utilisation profile'!$F35:$CR35,0))),0)</f>
        <v>14.550000000000013</v>
      </c>
      <c r="BX35">
        <f>IF($A35&gt;0,IF(ISNA(MATCH(BX$5,'Utilisation profile'!$F35:$CR35,0)),0,INDEX('Asset data'!$L35:$CX35,1,MATCH(BX$5,'Utilisation profile'!$F35:$CR35,0))),0)</f>
        <v>17.70000000000001</v>
      </c>
      <c r="BY35">
        <f>IF($A35&gt;0,IF(ISNA(MATCH(BY$5,'Utilisation profile'!$F35:$CR35,0)),0,INDEX('Asset data'!$L35:$CX35,1,MATCH(BY$5,'Utilisation profile'!$F35:$CR35,0))),0)</f>
        <v>16.363000000000003</v>
      </c>
      <c r="BZ35">
        <f>IF($A35&gt;0,IF(ISNA(MATCH(BZ$5,'Utilisation profile'!$F35:$CR35,0)),0,INDEX('Asset data'!$L35:$CX35,1,MATCH(BZ$5,'Utilisation profile'!$F35:$CR35,0))),0)</f>
        <v>6.4259999999999993</v>
      </c>
      <c r="CA35">
        <f>IF($A35&gt;0,IF(ISNA(MATCH(CA$5,'Utilisation profile'!$F35:$CR35,0)),0,INDEX('Asset data'!$L35:$CX35,1,MATCH(CA$5,'Utilisation profile'!$F35:$CR35,0))),0)</f>
        <v>17.550000000000015</v>
      </c>
      <c r="CB35">
        <f>IF($A35&gt;0,IF(ISNA(MATCH(CB$5,'Utilisation profile'!$F35:$CR35,0)),0,INDEX('Asset data'!$L35:$CX35,1,MATCH(CB$5,'Utilisation profile'!$F35:$CR35,0))),0)</f>
        <v>15.775000000000013</v>
      </c>
      <c r="CC35">
        <f>IF($A35&gt;0,IF(ISNA(MATCH(CC$5,'Utilisation profile'!$F35:$CR35,0)),0,INDEX('Asset data'!$L35:$CX35,1,MATCH(CC$5,'Utilisation profile'!$F35:$CR35,0))),0)</f>
        <v>18.850000000000016</v>
      </c>
      <c r="CD35">
        <f>IF($A35&gt;0,IF(ISNA(MATCH(CD$5,'Utilisation profile'!$F35:$CR35,0)),0,INDEX('Asset data'!$L35:$CX35,1,MATCH(CD$5,'Utilisation profile'!$F35:$CR35,0))),0)</f>
        <v>17.850000000000016</v>
      </c>
      <c r="CE35">
        <f>IF($A35&gt;0,IF(ISNA(MATCH(CE$5,'Utilisation profile'!$F35:$CR35,0)),0,INDEX('Asset data'!$L35:$CX35,1,MATCH(CE$5,'Utilisation profile'!$F35:$CR35,0))),0)</f>
        <v>19.79000000000001</v>
      </c>
      <c r="CF35">
        <f>IF($A35&gt;0,IF(ISNA(MATCH(CF$5,'Utilisation profile'!$F35:$CR35,0)),0,INDEX('Asset data'!$L35:$CX35,1,MATCH(CF$5,'Utilisation profile'!$F35:$CR35,0))),0)</f>
        <v>16.450000000000014</v>
      </c>
      <c r="CG35">
        <f>IF($A35&gt;0,IF(ISNA(MATCH(CG$5,'Utilisation profile'!$F35:$CR35,0)),0,INDEX('Asset data'!$L35:$CX35,1,MATCH(CG$5,'Utilisation profile'!$F35:$CR35,0))),0)</f>
        <v>11.349999999999998</v>
      </c>
      <c r="CH35">
        <f>IF($A35&gt;0,IF(ISNA(MATCH(CH$5,'Utilisation profile'!$F35:$CR35,0)),0,INDEX('Asset data'!$L35:$CX35,1,MATCH(CH$5,'Utilisation profile'!$F35:$CR35,0))),0)</f>
        <v>19.280000000000008</v>
      </c>
      <c r="CI35">
        <f>IF($A35&gt;0,IF(ISNA(MATCH(CI$5,'Utilisation profile'!$F35:$CR35,0)),0,INDEX('Asset data'!$L35:$CX35,1,MATCH(CI$5,'Utilisation profile'!$F35:$CR35,0))),0)</f>
        <v>19.800000000000015</v>
      </c>
      <c r="CJ35">
        <f>IF($A35&gt;0,IF(ISNA(MATCH(CJ$5,'Utilisation profile'!$F35:$CR35,0)),0,INDEX('Asset data'!$L35:$CX35,1,MATCH(CJ$5,'Utilisation profile'!$F35:$CR35,0))),0)</f>
        <v>22.375000000000018</v>
      </c>
      <c r="CK35">
        <f>IF($A35&gt;0,IF(ISNA(MATCH(CK$5,'Utilisation profile'!$F35:$CR35,0)),0,INDEX('Asset data'!$L35:$CX35,1,MATCH(CK$5,'Utilisation profile'!$F35:$CR35,0))),0)</f>
        <v>15.700000000000005</v>
      </c>
      <c r="CL35">
        <f>IF($A35&gt;0,IF(ISNA(MATCH(CL$5,'Utilisation profile'!$F35:$CR35,0)),0,INDEX('Asset data'!$L35:$CX35,1,MATCH(CL$5,'Utilisation profile'!$F35:$CR35,0))),0)</f>
        <v>18.250000000000011</v>
      </c>
      <c r="CM35">
        <f>IF($A35&gt;0,IF(ISNA(MATCH(CM$5,'Utilisation profile'!$F35:$CR35,0)),0,INDEX('Asset data'!$L35:$CX35,1,MATCH(CM$5,'Utilisation profile'!$F35:$CR35,0))),0)</f>
        <v>18.450000000000006</v>
      </c>
      <c r="CN35">
        <f>IF($A35&gt;0,IF(ISNA(MATCH(CN$5,'Utilisation profile'!$F35:$CR35,0)),0,INDEX('Asset data'!$L35:$CX35,1,MATCH(CN$5,'Utilisation profile'!$F35:$CR35,0))),0)</f>
        <v>15.939000000000011</v>
      </c>
      <c r="CO35">
        <f>IF($A35&gt;0,IF(ISNA(MATCH(CO$5,'Utilisation profile'!$F35:$CR35,0)),0,INDEX('Asset data'!$L35:$CX35,1,MATCH(CO$5,'Utilisation profile'!$F35:$CR35,0))),0)</f>
        <v>20.990000000000013</v>
      </c>
      <c r="CP35">
        <f>IF($A35&gt;0,IF(ISNA(MATCH(CP$5,'Utilisation profile'!$F35:$CR35,0)),0,INDEX('Asset data'!$L35:$CX35,1,MATCH(CP$5,'Utilisation profile'!$F35:$CR35,0))),0)</f>
        <v>17.250000000000007</v>
      </c>
      <c r="CQ35">
        <f>IF($A35&gt;0,IF(ISNA(MATCH(CQ$5,'Utilisation profile'!$F35:$CR35,0)),0,INDEX('Asset data'!$L35:$CX35,1,MATCH(CQ$5,'Utilisation profile'!$F35:$CR35,0))),0)</f>
        <v>20.9</v>
      </c>
      <c r="CR35">
        <f>IF($A35&gt;0,IF(ISNA(MATCH(CR$5,'Utilisation profile'!$F35:$CR35,0)),0,INDEX('Asset data'!$L35:$CX35,1,MATCH(CR$5,'Utilisation profile'!$F35:$CR35,0))),0)</f>
        <v>17.220000000000006</v>
      </c>
      <c r="CS35">
        <f>IF($A35&gt;0,IF(ISNA(MATCH(CS$5,'Utilisation profile'!$F35:$CR35,0)),0,INDEX('Asset data'!$L35:$CX35,1,MATCH(CS$5,'Utilisation profile'!$F35:$CR35,0))),0)</f>
        <v>23.126000000000008</v>
      </c>
      <c r="CT35">
        <f>IF($A35&gt;0,IF(ISNA(MATCH(CT$5,'Utilisation profile'!$F35:$CR35,0)),0,INDEX('Asset data'!$L35:$CX35,1,MATCH(CT$5,'Utilisation profile'!$F35:$CR35,0))),0)</f>
        <v>22.54000000000001</v>
      </c>
      <c r="CU35">
        <f>IF($A35&gt;0,IF(ISNA(MATCH(CU$5,'Utilisation profile'!$F35:$CR35,0)),0,INDEX('Asset data'!$L35:$CX35,1,MATCH(CU$5,'Utilisation profile'!$F35:$CR35,0))),0)</f>
        <v>24.965000000000018</v>
      </c>
      <c r="CV35">
        <f>IF($A35&gt;0,IF(ISNA(MATCH(CV$5,'Utilisation profile'!$F35:$CR35,0)),0,INDEX('Asset data'!$L35:$CX35,1,MATCH(CV$5,'Utilisation profile'!$F35:$CR35,0))),0)</f>
        <v>22.499999999999993</v>
      </c>
      <c r="CW35">
        <f>IF($A35&gt;0,IF(ISNA(MATCH(CW$5,'Utilisation profile'!$F35:$CR35,0)),0,INDEX('Asset data'!$L35:$CX35,1,MATCH(CW$5,'Utilisation profile'!$F35:$CR35,0))),0)</f>
        <v>18.690000000000012</v>
      </c>
      <c r="CX35">
        <f>IF($A35&gt;0,IF(ISNA(MATCH(CX$5,'Utilisation profile'!$F35:$CR35,0)),0,INDEX('Asset data'!$L35:$CX35,1,MATCH(CX$5,'Utilisation profile'!$F35:$CR35,0))),0)</f>
        <v>23.138999999999999</v>
      </c>
      <c r="CY35">
        <f>IF($A35&gt;0,IF(ISNA(MATCH(CY$5,'Utilisation profile'!$F35:$CR35,0)),0,INDEX('Asset data'!$L35:$CX35,1,MATCH(CY$5,'Utilisation profile'!$F35:$CR35,0))),0)</f>
        <v>32.500000000000028</v>
      </c>
      <c r="CZ35">
        <f>IF($A35&gt;0,IF(ISNA(MATCH(CZ$5,'Utilisation profile'!$F35:$CR35,0)),0,INDEX('Asset data'!$L35:$CX35,1,MATCH(CZ$5,'Utilisation profile'!$F35:$CR35,0))),0)</f>
        <v>30.550000000000011</v>
      </c>
      <c r="DA35">
        <f>IF($A35&gt;0,IF(ISNA(MATCH(DA$5,'Utilisation profile'!$F35:$CR35,0)),0,INDEX('Asset data'!$L35:$CX35,1,MATCH(DA$5,'Utilisation profile'!$F35:$CR35,0))),0)</f>
        <v>41.950000000000017</v>
      </c>
      <c r="DB35">
        <f>IF($A35&gt;0,IF(ISNA(MATCH(DB$5,'Utilisation profile'!$F35:$CR35,0)),0,INDEX('Asset data'!$L35:$CX35,1,MATCH(DB$5,'Utilisation profile'!$F35:$CR35,0))),0)</f>
        <v>21.339000000000013</v>
      </c>
      <c r="DC35">
        <f>IF($A35&gt;0,IF(ISNA(MATCH(DC$5,'Utilisation profile'!$F35:$CR35,0)),0,INDEX('Asset data'!$L35:$CX35,1,MATCH(DC$5,'Utilisation profile'!$F35:$CR35,0))),0)</f>
        <v>31.54999999999999</v>
      </c>
      <c r="DD35">
        <f>IF($A35&gt;0,IF(ISNA(MATCH(DD$5,'Utilisation profile'!$F35:$CR35,0)),0,INDEX('Asset data'!$L35:$CX35,1,MATCH(DD$5,'Utilisation profile'!$F35:$CR35,0))),0)</f>
        <v>43.715000000000032</v>
      </c>
      <c r="DE35">
        <f>IF($A35&gt;0,IF(ISNA(MATCH(DE$5,'Utilisation profile'!$F35:$CR35,0)),0,INDEX('Asset data'!$L35:$CX35,1,MATCH(DE$5,'Utilisation profile'!$F35:$CR35,0))),0)</f>
        <v>45.474999999999973</v>
      </c>
      <c r="DF35">
        <f>IF($A35&gt;0,IF(ISNA(MATCH(DF$5,'Utilisation profile'!$F35:$CR35,0)),0,INDEX('Asset data'!$L35:$CX35,1,MATCH(DF$5,'Utilisation profile'!$F35:$CR35,0))),0)</f>
        <v>54.929999999999971</v>
      </c>
      <c r="DG35">
        <f>IF($A35&gt;0,IF(ISNA(MATCH(DG$5,'Utilisation profile'!$F35:$CR35,0)),0,INDEX('Asset data'!$L35:$CX35,1,MATCH(DG$5,'Utilisation profile'!$F35:$CR35,0))),0)</f>
        <v>65.150000000000006</v>
      </c>
      <c r="DH35">
        <f>IF($A35&gt;0,IF(ISNA(MATCH(DH$5,'Utilisation profile'!$F35:$CR35,0)),0,INDEX('Asset data'!$L35:$CX35,1,MATCH(DH$5,'Utilisation profile'!$F35:$CR35,0))),0)</f>
        <v>90.469999999999928</v>
      </c>
      <c r="DI35">
        <f>IF($A35&gt;0,IF(ISNA(MATCH(DI$5,'Utilisation profile'!$F35:$CR35,0)),0,INDEX('Asset data'!$L35:$CX35,1,MATCH(DI$5,'Utilisation profile'!$F35:$CR35,0))),0)</f>
        <v>61.899999999999956</v>
      </c>
      <c r="DJ35">
        <f>IF($A35&gt;0,IF(ISNA(MATCH(DJ$5,'Utilisation profile'!$F35:$CR35,0)),0,INDEX('Asset data'!$L35:$CX35,1,MATCH(DJ$5,'Utilisation profile'!$F35:$CR35,0))),0)</f>
        <v>161.45000000000016</v>
      </c>
      <c r="DK35">
        <f>IF($A35&gt;0,IF(ISNA(MATCH(DK$5,'Utilisation profile'!$F35:$CR35,0)),0,INDEX('Asset data'!$L35:$CX35,1,MATCH(DK$5,'Utilisation profile'!$F35:$CR35,0))),0)</f>
        <v>352.20000000000005</v>
      </c>
      <c r="DL35">
        <f>IF($A35&gt;0,IF(ISNA(MATCH(DL$5,'Utilisation profile'!$F35:$CR35,0)),0,INDEX('Asset data'!$L35:$CX35,1,MATCH(DL$5,'Utilisation profile'!$F35:$CR35,0))),0)</f>
        <v>137.5</v>
      </c>
      <c r="DM35">
        <f>IF($A35&gt;0,IF(ISNA(MATCH(DM$5,'Utilisation profile'!$F35:$CR35,0)),0,INDEX('Asset data'!$L35:$CX35,1,MATCH(DM$5,'Utilisation profile'!$F35:$CR35,0))),0)</f>
        <v>0</v>
      </c>
      <c r="DN35">
        <f>IF($A35&gt;0,IF(ISNA(MATCH(DN$5,'Utilisation profile'!$F35:$CR35,0)),0,INDEX('Asset data'!$L35:$CX35,1,MATCH(DN$5,'Utilisation profile'!$F35:$CR35,0))),0)</f>
        <v>0</v>
      </c>
      <c r="DO35">
        <f>IF($A35&gt;0,IF(ISNA(MATCH(DO$5,'Utilisation profile'!$F35:$CR35,0)),0,INDEX('Asset data'!$L35:$CX35,1,MATCH(DO$5,'Utilisation profile'!$F35:$CR35,0))),0)</f>
        <v>0</v>
      </c>
      <c r="DP35">
        <f>IF($A35&gt;0,IF(ISNA(MATCH(DP$5,'Utilisation profile'!$F35:$CR35,0)),0,INDEX('Asset data'!$L35:$CX35,1,MATCH(DP$5,'Utilisation profile'!$F35:$CR35,0))),0)</f>
        <v>0</v>
      </c>
      <c r="DQ35">
        <f>IF($A35&gt;0,IF(ISNA(MATCH(DQ$5,'Utilisation profile'!$F35:$CR35,0)),0,INDEX('Asset data'!$L35:$CX35,1,MATCH(DQ$5,'Utilisation profile'!$F35:$CR35,0))),0)</f>
        <v>0</v>
      </c>
      <c r="DR35">
        <f>IF($A35&gt;0,IF(ISNA(MATCH(DR$5,'Utilisation profile'!$F35:$CR35,0)),0,INDEX('Asset data'!$L35:$CX35,1,MATCH(DR$5,'Utilisation profile'!$F35:$CR35,0))),0)</f>
        <v>0</v>
      </c>
      <c r="DS35">
        <f>IF($A35&gt;0,IF(ISNA(MATCH(DS$5,'Utilisation profile'!$F35:$CR35,0)),0,INDEX('Asset data'!$L35:$CX35,1,MATCH(DS$5,'Utilisation profile'!$F35:$CR35,0))),0)</f>
        <v>0</v>
      </c>
      <c r="DT35">
        <f>IF($A35&gt;0,IF(ISNA(MATCH(DT$5,'Utilisation profile'!$F35:$CR35,0)),0,INDEX('Asset data'!$L35:$CX35,1,MATCH(DT$5,'Utilisation profile'!$F35:$CR35,0))),0)</f>
        <v>0</v>
      </c>
      <c r="DU35">
        <f>IF($A35&gt;0,IF(ISNA(MATCH(DU$5,'Utilisation profile'!$F35:$CR35,0)),0,INDEX('Asset data'!$L35:$CX35,1,MATCH(DU$5,'Utilisation profile'!$F35:$CR35,0))),0)</f>
        <v>0</v>
      </c>
      <c r="DV35">
        <f>IF($A35&gt;0,IF(ISNA(MATCH(DV$5,'Utilisation profile'!$F35:$CR35,0)),0,INDEX('Asset data'!$L35:$CX35,1,MATCH(DV$5,'Utilisation profile'!$F35:$CR35,0))),0)</f>
        <v>0</v>
      </c>
      <c r="DW35">
        <f>IF($A35&gt;0,IF(ISNA(MATCH(DW$5,'Utilisation profile'!$F35:$CR35,0)),0,INDEX('Asset data'!$L35:$CX35,1,MATCH(DW$5,'Utilisation profile'!$F35:$CR35,0))),0)</f>
        <v>0</v>
      </c>
      <c r="DX35">
        <f>IF($A35&gt;0,IF(ISNA(MATCH(DX$5,'Utilisation profile'!$F35:$CR35,0)),0,INDEX('Asset data'!$L35:$CX35,1,MATCH(DX$5,'Utilisation profile'!$F35:$CR35,0))),0)</f>
        <v>0</v>
      </c>
      <c r="DY35">
        <f>IF($A35&gt;0,IF(ISNA(MATCH(DY$5,'Utilisation profile'!$F35:$CR35,0)),0,INDEX('Asset data'!$L35:$CX35,1,MATCH(DY$5,'Utilisation profile'!$F35:$CR35,0))),0)</f>
        <v>0</v>
      </c>
      <c r="DZ35">
        <f>IF($A35&gt;0,IF(ISNA(MATCH(DZ$5,'Utilisation profile'!$F35:$CR35,0)),0,INDEX('Asset data'!$L35:$CX35,1,MATCH(DZ$5,'Utilisation profile'!$F35:$CR35,0))),0)</f>
        <v>0</v>
      </c>
      <c r="EA35">
        <f>IF($A35&gt;0,IF(ISNA(MATCH(EA$5,'Utilisation profile'!$F35:$CR35,0)),0,INDEX('Asset data'!$L35:$CX35,1,MATCH(EA$5,'Utilisation profile'!$F35:$CR35,0))),0)</f>
        <v>0</v>
      </c>
      <c r="EB35">
        <f>IF($A35&gt;0,IF(ISNA(MATCH(EB$5,'Utilisation profile'!$F35:$CR35,0)),0,INDEX('Asset data'!$L35:$CX35,1,MATCH(EB$5,'Utilisation profile'!$F35:$CR35,0))),0)</f>
        <v>0</v>
      </c>
      <c r="EC35">
        <f>IF($A35&gt;0,IF(ISNA(MATCH(EC$5,'Utilisation profile'!$F35:$CR35,0)),0,INDEX('Asset data'!$L35:$CX35,1,MATCH(EC$5,'Utilisation profile'!$F35:$CR35,0))),0)</f>
        <v>0</v>
      </c>
      <c r="ED35">
        <f>IF($A35&gt;0,IF(ISNA(MATCH(ED$5,'Utilisation profile'!$F35:$CR35,0)),0,INDEX('Asset data'!$L35:$CX35,1,MATCH(ED$5,'Utilisation profile'!$F35:$CR35,0))),0)</f>
        <v>0</v>
      </c>
      <c r="EE35">
        <f>IF($A35&gt;0,IF(ISNA(MATCH(EE$5,'Utilisation profile'!$F35:$CR35,0)),0,INDEX('Asset data'!$L35:$CX35,1,MATCH(EE$5,'Utilisation profile'!$F35:$CR35,0))),0)</f>
        <v>0</v>
      </c>
      <c r="EF35">
        <f>IF($A35&gt;0,IF(ISNA(MATCH(EF$5,'Utilisation profile'!$F35:$CR35,0)),0,INDEX('Asset data'!$L35:$CX35,1,MATCH(EF$5,'Utilisation profile'!$F35:$CR35,0))),0)</f>
        <v>0</v>
      </c>
      <c r="EG35">
        <f>IF($A35&gt;0,IF(ISNA(MATCH(EG$5,'Utilisation profile'!$F35:$CR35,0)),0,INDEX('Asset data'!$L35:$CX35,1,MATCH(EG$5,'Utilisation profile'!$F35:$CR35,0))),0)</f>
        <v>0</v>
      </c>
      <c r="EH35">
        <f>IF($A35&gt;0,IF(ISNA(MATCH(EH$5,'Utilisation profile'!$F35:$CR35,0)),0,INDEX('Asset data'!$L35:$CX35,1,MATCH(EH$5,'Utilisation profile'!$F35:$CR35,0))),0)</f>
        <v>0</v>
      </c>
      <c r="EI35">
        <f>IF($A35&gt;0,IF(ISNA(MATCH(EI$5,'Utilisation profile'!$F35:$CR35,0)),0,INDEX('Asset data'!$L35:$CX35,1,MATCH(EI$5,'Utilisation profile'!$F35:$CR35,0))),0)</f>
        <v>0</v>
      </c>
      <c r="EJ35">
        <f>IF($A35&gt;0,IF(ISNA(MATCH(EJ$5,'Utilisation profile'!$F35:$CR35,0)),0,INDEX('Asset data'!$L35:$CX35,1,MATCH(EJ$5,'Utilisation profile'!$F35:$CR35,0))),0)</f>
        <v>0</v>
      </c>
      <c r="EK35">
        <f>IF($A35&gt;0,IF(ISNA(MATCH(EK$5,'Utilisation profile'!$F35:$CR35,0)),0,INDEX('Asset data'!$L35:$CX35,1,MATCH(EK$5,'Utilisation profile'!$F35:$CR35,0))),0)</f>
        <v>0</v>
      </c>
      <c r="EL35">
        <f>IF($A35&gt;0,IF(ISNA(MATCH(EL$5,'Utilisation profile'!$F35:$CR35,0)),0,INDEX('Asset data'!$L35:$CX35,1,MATCH(EL$5,'Utilisation profile'!$F35:$CR35,0))),0)</f>
        <v>0</v>
      </c>
      <c r="EM35">
        <f>IF($A35&gt;0,IF(ISNA(MATCH(EM$5,'Utilisation profile'!$F35:$CR35,0)),0,INDEX('Asset data'!$L35:$CX35,1,MATCH(EM$5,'Utilisation profile'!$F35:$CR35,0))),0)</f>
        <v>0</v>
      </c>
      <c r="EN35">
        <f>IF($A35&gt;0,IF(ISNA(MATCH(EN$5,'Utilisation profile'!$F35:$CR35,0)),0,INDEX('Asset data'!$L35:$CX35,1,MATCH(EN$5,'Utilisation profile'!$F35:$CR35,0))),0)</f>
        <v>0</v>
      </c>
      <c r="EO35">
        <f>IF($A35&gt;0,IF(ISNA(MATCH(EO$5,'Utilisation profile'!$F35:$CR35,0)),0,INDEX('Asset data'!$L35:$CX35,1,MATCH(EO$5,'Utilisation profile'!$F35:$CR35,0))),0)</f>
        <v>0</v>
      </c>
      <c r="EP35">
        <f>IF($A35&gt;0,IF(ISNA(MATCH(EP$5,'Utilisation profile'!$F35:$CR35,0)),0,INDEX('Asset data'!$L35:$CX35,1,MATCH(EP$5,'Utilisation profile'!$F35:$CR35,0))),0)</f>
        <v>0</v>
      </c>
      <c r="EQ35">
        <f>IF($A35&gt;0,IF(ISNA(MATCH(EQ$5,'Utilisation profile'!$F35:$CR35,0)),0,INDEX('Asset data'!$L35:$CX35,1,MATCH(EQ$5,'Utilisation profile'!$F35:$CR35,0))),0)</f>
        <v>0</v>
      </c>
      <c r="ER35">
        <f>IF($A35&gt;0,IF(ISNA(MATCH(ER$5,'Utilisation profile'!$F35:$CR35,0)),0,INDEX('Asset data'!$L35:$CX35,1,MATCH(ER$5,'Utilisation profile'!$F35:$CR35,0))),0)</f>
        <v>0</v>
      </c>
      <c r="ES35">
        <f>IF($A35&gt;0,IF(ISNA(MATCH(ES$5,'Utilisation profile'!$F35:$CR35,0)),0,INDEX('Asset data'!$L35:$CX35,1,MATCH(ES$5,'Utilisation profile'!$F35:$CR35,0))),0)</f>
        <v>0</v>
      </c>
      <c r="ET35">
        <f>IF($A35&gt;0,IF(ISNA(MATCH(ET$5,'Utilisation profile'!$F35:$CR35,0)),0,INDEX('Asset data'!$L35:$CX35,1,MATCH(ET$5,'Utilisation profile'!$F35:$CR35,0))),0)</f>
        <v>0</v>
      </c>
      <c r="EU35">
        <f>IF($A35&gt;0,IF(ISNA(MATCH(EU$5,'Utilisation profile'!$F35:$CR35,0)),0,INDEX('Asset data'!$L35:$CX35,1,MATCH(EU$5,'Utilisation profile'!$F35:$CR35,0))),0)</f>
        <v>0</v>
      </c>
      <c r="EV35">
        <f>IF($A35&gt;0,IF(ISNA(MATCH(EV$5,'Utilisation profile'!$F35:$CR35,0)),0,INDEX('Asset data'!$L35:$CX35,1,MATCH(EV$5,'Utilisation profile'!$F35:$CR35,0))),0)</f>
        <v>0</v>
      </c>
      <c r="EW35">
        <f>IF($A35&gt;0,IF(ISNA(MATCH(EW$5,'Utilisation profile'!$F35:$CR35,0)),0,INDEX('Asset data'!$L35:$CX35,1,MATCH(EW$5,'Utilisation profile'!$F35:$CR35,0))),0)</f>
        <v>0</v>
      </c>
      <c r="EX35">
        <f>IF($A35&gt;0,IF(ISNA(MATCH(EX$5,'Utilisation profile'!$F35:$CR35,0)),0,INDEX('Asset data'!$L35:$CX35,1,MATCH(EX$5,'Utilisation profile'!$F35:$CR35,0))),0)</f>
        <v>0</v>
      </c>
      <c r="EY35">
        <f>IF($A35&gt;0,IF(ISNA(MATCH(EY$5,'Utilisation profile'!$F35:$CR35,0)),0,INDEX('Asset data'!$L35:$CX35,1,MATCH(EY$5,'Utilisation profile'!$F35:$CR35,0))),0)</f>
        <v>0</v>
      </c>
      <c r="EZ35">
        <f>IF($A35&gt;0,IF(ISNA(MATCH(EZ$5,'Utilisation profile'!$F35:$CR35,0)),0,INDEX('Asset data'!$L35:$CX35,1,MATCH(EZ$5,'Utilisation profile'!$F35:$CR35,0))),0)</f>
        <v>0</v>
      </c>
      <c r="FA35">
        <f>IF($A35&gt;0,IF(ISNA(MATCH(FA$5,'Utilisation profile'!$F35:$CR35,0)),0,INDEX('Asset data'!$L35:$CX35,1,MATCH(FA$5,'Utilisation profile'!$F35:$CR35,0))),0)</f>
        <v>0</v>
      </c>
    </row>
    <row r="36" spans="1:157">
      <c r="A36" s="10">
        <f>'Asset data'!A36</f>
        <v>10</v>
      </c>
      <c r="B36" s="10">
        <f>'Asset data'!B36</f>
        <v>0</v>
      </c>
      <c r="C36" s="10">
        <f>'Asset data'!C36</f>
        <v>0</v>
      </c>
      <c r="D36" s="10" t="str">
        <f>'Asset data'!E36</f>
        <v>Distribution substations - Short rural</v>
      </c>
      <c r="E36" s="16">
        <f>'Asset data'!I36</f>
        <v>130</v>
      </c>
      <c r="F36">
        <f>IF($A36&gt;0,'Utilisation profile'!CU36,0)</f>
        <v>37</v>
      </c>
      <c r="G36">
        <f>IF($A36&gt;0,IF(ISNA(MATCH(G$5,'Utilisation profile'!$F36:$CR36,0)),0,INDEX('Asset data'!$L36:$CX36,1,MATCH(G$5,'Utilisation profile'!$F36:$CR36,0))),0)</f>
        <v>0</v>
      </c>
      <c r="H36">
        <f>IF($A36&gt;0,IF(ISNA(MATCH(H$5,'Utilisation profile'!$F36:$CR36,0)),0,INDEX('Asset data'!$L36:$CX36,1,MATCH(H$5,'Utilisation profile'!$F36:$CR36,0))),0)</f>
        <v>0</v>
      </c>
      <c r="I36">
        <f>IF($A36&gt;0,IF(ISNA(MATCH(I$5,'Utilisation profile'!$F36:$CR36,0)),0,INDEX('Asset data'!$L36:$CX36,1,MATCH(I$5,'Utilisation profile'!$F36:$CR36,0))),0)</f>
        <v>0</v>
      </c>
      <c r="J36">
        <f>IF($A36&gt;0,IF(ISNA(MATCH(J$5,'Utilisation profile'!$F36:$CR36,0)),0,INDEX('Asset data'!$L36:$CX36,1,MATCH(J$5,'Utilisation profile'!$F36:$CR36,0))),0)</f>
        <v>0</v>
      </c>
      <c r="K36">
        <f>IF($A36&gt;0,IF(ISNA(MATCH(K$5,'Utilisation profile'!$F36:$CR36,0)),0,INDEX('Asset data'!$L36:$CX36,1,MATCH(K$5,'Utilisation profile'!$F36:$CR36,0))),0)</f>
        <v>0</v>
      </c>
      <c r="L36">
        <f>IF($A36&gt;0,IF(ISNA(MATCH(L$5,'Utilisation profile'!$F36:$CR36,0)),0,INDEX('Asset data'!$L36:$CX36,1,MATCH(L$5,'Utilisation profile'!$F36:$CR36,0))),0)</f>
        <v>0</v>
      </c>
      <c r="M36">
        <f>IF($A36&gt;0,IF(ISNA(MATCH(M$5,'Utilisation profile'!$F36:$CR36,0)),0,INDEX('Asset data'!$L36:$CX36,1,MATCH(M$5,'Utilisation profile'!$F36:$CR36,0))),0)</f>
        <v>0</v>
      </c>
      <c r="N36">
        <f>IF($A36&gt;0,IF(ISNA(MATCH(N$5,'Utilisation profile'!$F36:$CR36,0)),0,INDEX('Asset data'!$L36:$CX36,1,MATCH(N$5,'Utilisation profile'!$F36:$CR36,0))),0)</f>
        <v>0</v>
      </c>
      <c r="O36">
        <f>IF($A36&gt;0,IF(ISNA(MATCH(O$5,'Utilisation profile'!$F36:$CR36,0)),0,INDEX('Asset data'!$L36:$CX36,1,MATCH(O$5,'Utilisation profile'!$F36:$CR36,0))),0)</f>
        <v>0</v>
      </c>
      <c r="P36">
        <f>IF($A36&gt;0,IF(ISNA(MATCH(P$5,'Utilisation profile'!$F36:$CR36,0)),0,INDEX('Asset data'!$L36:$CX36,1,MATCH(P$5,'Utilisation profile'!$F36:$CR36,0))),0)</f>
        <v>0</v>
      </c>
      <c r="Q36">
        <f>IF($A36&gt;0,IF(ISNA(MATCH(Q$5,'Utilisation profile'!$F36:$CR36,0)),0,INDEX('Asset data'!$L36:$CX36,1,MATCH(Q$5,'Utilisation profile'!$F36:$CR36,0))),0)</f>
        <v>0</v>
      </c>
      <c r="R36">
        <f>IF($A36&gt;0,IF(ISNA(MATCH(R$5,'Utilisation profile'!$F36:$CR36,0)),0,INDEX('Asset data'!$L36:$CX36,1,MATCH(R$5,'Utilisation profile'!$F36:$CR36,0))),0)</f>
        <v>0</v>
      </c>
      <c r="S36">
        <f>IF($A36&gt;0,IF(ISNA(MATCH(S$5,'Utilisation profile'!$F36:$CR36,0)),0,INDEX('Asset data'!$L36:$CX36,1,MATCH(S$5,'Utilisation profile'!$F36:$CR36,0))),0)</f>
        <v>0</v>
      </c>
      <c r="T36">
        <f>IF($A36&gt;0,IF(ISNA(MATCH(T$5,'Utilisation profile'!$F36:$CR36,0)),0,INDEX('Asset data'!$L36:$CX36,1,MATCH(T$5,'Utilisation profile'!$F36:$CR36,0))),0)</f>
        <v>0</v>
      </c>
      <c r="U36">
        <f>IF($A36&gt;0,IF(ISNA(MATCH(U$5,'Utilisation profile'!$F36:$CR36,0)),0,INDEX('Asset data'!$L36:$CX36,1,MATCH(U$5,'Utilisation profile'!$F36:$CR36,0))),0)</f>
        <v>0</v>
      </c>
      <c r="V36">
        <f>IF($A36&gt;0,IF(ISNA(MATCH(V$5,'Utilisation profile'!$F36:$CR36,0)),0,INDEX('Asset data'!$L36:$CX36,1,MATCH(V$5,'Utilisation profile'!$F36:$CR36,0))),0)</f>
        <v>0</v>
      </c>
      <c r="W36">
        <f>IF($A36&gt;0,IF(ISNA(MATCH(W$5,'Utilisation profile'!$F36:$CR36,0)),0,INDEX('Asset data'!$L36:$CX36,1,MATCH(W$5,'Utilisation profile'!$F36:$CR36,0))),0)</f>
        <v>0</v>
      </c>
      <c r="X36">
        <f>IF($A36&gt;0,IF(ISNA(MATCH(X$5,'Utilisation profile'!$F36:$CR36,0)),0,INDEX('Asset data'!$L36:$CX36,1,MATCH(X$5,'Utilisation profile'!$F36:$CR36,0))),0)</f>
        <v>0</v>
      </c>
      <c r="Y36">
        <f>IF($A36&gt;0,IF(ISNA(MATCH(Y$5,'Utilisation profile'!$F36:$CR36,0)),0,INDEX('Asset data'!$L36:$CX36,1,MATCH(Y$5,'Utilisation profile'!$F36:$CR36,0))),0)</f>
        <v>0</v>
      </c>
      <c r="Z36">
        <f>IF($A36&gt;0,IF(ISNA(MATCH(Z$5,'Utilisation profile'!$F36:$CR36,0)),0,INDEX('Asset data'!$L36:$CX36,1,MATCH(Z$5,'Utilisation profile'!$F36:$CR36,0))),0)</f>
        <v>0</v>
      </c>
      <c r="AA36">
        <f>IF($A36&gt;0,IF(ISNA(MATCH(AA$5,'Utilisation profile'!$F36:$CR36,0)),0,INDEX('Asset data'!$L36:$CX36,1,MATCH(AA$5,'Utilisation profile'!$F36:$CR36,0))),0)</f>
        <v>0</v>
      </c>
      <c r="AB36">
        <f>IF($A36&gt;0,IF(ISNA(MATCH(AB$5,'Utilisation profile'!$F36:$CR36,0)),0,INDEX('Asset data'!$L36:$CX36,1,MATCH(AB$5,'Utilisation profile'!$F36:$CR36,0))),0)</f>
        <v>0</v>
      </c>
      <c r="AC36">
        <f>IF($A36&gt;0,IF(ISNA(MATCH(AC$5,'Utilisation profile'!$F36:$CR36,0)),0,INDEX('Asset data'!$L36:$CX36,1,MATCH(AC$5,'Utilisation profile'!$F36:$CR36,0))),0)</f>
        <v>0</v>
      </c>
      <c r="AD36">
        <f>IF($A36&gt;0,IF(ISNA(MATCH(AD$5,'Utilisation profile'!$F36:$CR36,0)),0,INDEX('Asset data'!$L36:$CX36,1,MATCH(AD$5,'Utilisation profile'!$F36:$CR36,0))),0)</f>
        <v>0</v>
      </c>
      <c r="AE36">
        <f>IF($A36&gt;0,IF(ISNA(MATCH(AE$5,'Utilisation profile'!$F36:$CR36,0)),0,INDEX('Asset data'!$L36:$CX36,1,MATCH(AE$5,'Utilisation profile'!$F36:$CR36,0))),0)</f>
        <v>0</v>
      </c>
      <c r="AF36">
        <f>IF($A36&gt;0,IF(ISNA(MATCH(AF$5,'Utilisation profile'!$F36:$CR36,0)),0,INDEX('Asset data'!$L36:$CX36,1,MATCH(AF$5,'Utilisation profile'!$F36:$CR36,0))),0)</f>
        <v>0</v>
      </c>
      <c r="AG36">
        <f>IF($A36&gt;0,IF(ISNA(MATCH(AG$5,'Utilisation profile'!$F36:$CR36,0)),0,INDEX('Asset data'!$L36:$CX36,1,MATCH(AG$5,'Utilisation profile'!$F36:$CR36,0))),0)</f>
        <v>0</v>
      </c>
      <c r="AH36">
        <f>IF($A36&gt;0,IF(ISNA(MATCH(AH$5,'Utilisation profile'!$F36:$CR36,0)),0,INDEX('Asset data'!$L36:$CX36,1,MATCH(AH$5,'Utilisation profile'!$F36:$CR36,0))),0)</f>
        <v>0</v>
      </c>
      <c r="AI36">
        <f>IF($A36&gt;0,IF(ISNA(MATCH(AI$5,'Utilisation profile'!$F36:$CR36,0)),0,INDEX('Asset data'!$L36:$CX36,1,MATCH(AI$5,'Utilisation profile'!$F36:$CR36,0))),0)</f>
        <v>0</v>
      </c>
      <c r="AJ36">
        <f>IF($A36&gt;0,IF(ISNA(MATCH(AJ$5,'Utilisation profile'!$F36:$CR36,0)),0,INDEX('Asset data'!$L36:$CX36,1,MATCH(AJ$5,'Utilisation profile'!$F36:$CR36,0))),0)</f>
        <v>0</v>
      </c>
      <c r="AK36">
        <f>IF($A36&gt;0,IF(ISNA(MATCH(AK$5,'Utilisation profile'!$F36:$CR36,0)),0,INDEX('Asset data'!$L36:$CX36,1,MATCH(AK$5,'Utilisation profile'!$F36:$CR36,0))),0)</f>
        <v>0</v>
      </c>
      <c r="AL36">
        <f>IF($A36&gt;0,IF(ISNA(MATCH(AL$5,'Utilisation profile'!$F36:$CR36,0)),0,INDEX('Asset data'!$L36:$CX36,1,MATCH(AL$5,'Utilisation profile'!$F36:$CR36,0))),0)</f>
        <v>0</v>
      </c>
      <c r="AM36">
        <f>IF($A36&gt;0,IF(ISNA(MATCH(AM$5,'Utilisation profile'!$F36:$CR36,0)),0,INDEX('Asset data'!$L36:$CX36,1,MATCH(AM$5,'Utilisation profile'!$F36:$CR36,0))),0)</f>
        <v>0</v>
      </c>
      <c r="AN36">
        <f>IF($A36&gt;0,IF(ISNA(MATCH(AN$5,'Utilisation profile'!$F36:$CR36,0)),0,INDEX('Asset data'!$L36:$CX36,1,MATCH(AN$5,'Utilisation profile'!$F36:$CR36,0))),0)</f>
        <v>0</v>
      </c>
      <c r="AO36">
        <f>IF($A36&gt;0,IF(ISNA(MATCH(AO$5,'Utilisation profile'!$F36:$CR36,0)),0,INDEX('Asset data'!$L36:$CX36,1,MATCH(AO$5,'Utilisation profile'!$F36:$CR36,0))),0)</f>
        <v>0</v>
      </c>
      <c r="AP36">
        <f>IF($A36&gt;0,IF(ISNA(MATCH(AP$5,'Utilisation profile'!$F36:$CR36,0)),0,INDEX('Asset data'!$L36:$CX36,1,MATCH(AP$5,'Utilisation profile'!$F36:$CR36,0))),0)</f>
        <v>0</v>
      </c>
      <c r="AQ36">
        <f>IF($A36&gt;0,IF(ISNA(MATCH(AQ$5,'Utilisation profile'!$F36:$CR36,0)),0,INDEX('Asset data'!$L36:$CX36,1,MATCH(AQ$5,'Utilisation profile'!$F36:$CR36,0))),0)</f>
        <v>0</v>
      </c>
      <c r="AR36">
        <f>IF($A36&gt;0,IF(ISNA(MATCH(AR$5,'Utilisation profile'!$F36:$CR36,0)),0,INDEX('Asset data'!$L36:$CX36,1,MATCH(AR$5,'Utilisation profile'!$F36:$CR36,0))),0)</f>
        <v>0</v>
      </c>
      <c r="AS36">
        <f>IF($A36&gt;0,IF(ISNA(MATCH(AS$5,'Utilisation profile'!$F36:$CR36,0)),0,INDEX('Asset data'!$L36:$CX36,1,MATCH(AS$5,'Utilisation profile'!$F36:$CR36,0))),0)</f>
        <v>0</v>
      </c>
      <c r="AT36">
        <f>IF($A36&gt;0,IF(ISNA(MATCH(AT$5,'Utilisation profile'!$F36:$CR36,0)),0,INDEX('Asset data'!$L36:$CX36,1,MATCH(AT$5,'Utilisation profile'!$F36:$CR36,0))),0)</f>
        <v>0</v>
      </c>
      <c r="AU36">
        <f>IF($A36&gt;0,IF(ISNA(MATCH(AU$5,'Utilisation profile'!$F36:$CR36,0)),0,INDEX('Asset data'!$L36:$CX36,1,MATCH(AU$5,'Utilisation profile'!$F36:$CR36,0))),0)</f>
        <v>0</v>
      </c>
      <c r="AV36">
        <f>IF($A36&gt;0,IF(ISNA(MATCH(AV$5,'Utilisation profile'!$F36:$CR36,0)),0,INDEX('Asset data'!$L36:$CX36,1,MATCH(AV$5,'Utilisation profile'!$F36:$CR36,0))),0)</f>
        <v>0</v>
      </c>
      <c r="AW36">
        <f>IF($A36&gt;0,IF(ISNA(MATCH(AW$5,'Utilisation profile'!$F36:$CR36,0)),0,INDEX('Asset data'!$L36:$CX36,1,MATCH(AW$5,'Utilisation profile'!$F36:$CR36,0))),0)</f>
        <v>0</v>
      </c>
      <c r="AX36">
        <f>IF($A36&gt;0,IF(ISNA(MATCH(AX$5,'Utilisation profile'!$F36:$CR36,0)),0,INDEX('Asset data'!$L36:$CX36,1,MATCH(AX$5,'Utilisation profile'!$F36:$CR36,0))),0)</f>
        <v>0</v>
      </c>
      <c r="AY36">
        <f>IF($A36&gt;0,IF(ISNA(MATCH(AY$5,'Utilisation profile'!$F36:$CR36,0)),0,INDEX('Asset data'!$L36:$CX36,1,MATCH(AY$5,'Utilisation profile'!$F36:$CR36,0))),0)</f>
        <v>0</v>
      </c>
      <c r="AZ36">
        <f>IF($A36&gt;0,IF(ISNA(MATCH(AZ$5,'Utilisation profile'!$F36:$CR36,0)),0,INDEX('Asset data'!$L36:$CX36,1,MATCH(AZ$5,'Utilisation profile'!$F36:$CR36,0))),0)</f>
        <v>0</v>
      </c>
      <c r="BA36">
        <f>IF($A36&gt;0,IF(ISNA(MATCH(BA$5,'Utilisation profile'!$F36:$CR36,0)),0,INDEX('Asset data'!$L36:$CX36,1,MATCH(BA$5,'Utilisation profile'!$F36:$CR36,0))),0)</f>
        <v>0</v>
      </c>
      <c r="BB36">
        <f>IF($A36&gt;0,IF(ISNA(MATCH(BB$5,'Utilisation profile'!$F36:$CR36,0)),0,INDEX('Asset data'!$L36:$CX36,1,MATCH(BB$5,'Utilisation profile'!$F36:$CR36,0))),0)</f>
        <v>0</v>
      </c>
      <c r="BC36">
        <f>IF($A36&gt;0,IF(ISNA(MATCH(BC$5,'Utilisation profile'!$F36:$CR36,0)),0,INDEX('Asset data'!$L36:$CX36,1,MATCH(BC$5,'Utilisation profile'!$F36:$CR36,0))),0)</f>
        <v>0</v>
      </c>
      <c r="BD36">
        <f>IF($A36&gt;0,IF(ISNA(MATCH(BD$5,'Utilisation profile'!$F36:$CR36,0)),0,INDEX('Asset data'!$L36:$CX36,1,MATCH(BD$5,'Utilisation profile'!$F36:$CR36,0))),0)</f>
        <v>7.9269999999999516</v>
      </c>
      <c r="BE36">
        <f>IF($A36&gt;0,IF(ISNA(MATCH(BE$5,'Utilisation profile'!$F36:$CR36,0)),0,INDEX('Asset data'!$L36:$CX36,1,MATCH(BE$5,'Utilisation profile'!$F36:$CR36,0))),0)</f>
        <v>1.3130000000000002</v>
      </c>
      <c r="BF36">
        <f>IF($A36&gt;0,IF(ISNA(MATCH(BF$5,'Utilisation profile'!$F36:$CR36,0)),0,INDEX('Asset data'!$L36:$CX36,1,MATCH(BF$5,'Utilisation profile'!$F36:$CR36,0))),0)</f>
        <v>1.77</v>
      </c>
      <c r="BG36">
        <f>IF($A36&gt;0,IF(ISNA(MATCH(BG$5,'Utilisation profile'!$F36:$CR36,0)),0,INDEX('Asset data'!$L36:$CX36,1,MATCH(BG$5,'Utilisation profile'!$F36:$CR36,0))),0)</f>
        <v>1.8120000000000003</v>
      </c>
      <c r="BH36">
        <f>IF($A36&gt;0,IF(ISNA(MATCH(BH$5,'Utilisation profile'!$F36:$CR36,0)),0,INDEX('Asset data'!$L36:$CX36,1,MATCH(BH$5,'Utilisation profile'!$F36:$CR36,0))),0)</f>
        <v>3.089</v>
      </c>
      <c r="BI36">
        <f>IF($A36&gt;0,IF(ISNA(MATCH(BI$5,'Utilisation profile'!$F36:$CR36,0)),0,INDEX('Asset data'!$L36:$CX36,1,MATCH(BI$5,'Utilisation profile'!$F36:$CR36,0))),0)</f>
        <v>1.042</v>
      </c>
      <c r="BJ36">
        <f>IF($A36&gt;0,IF(ISNA(MATCH(BJ$5,'Utilisation profile'!$F36:$CR36,0)),0,INDEX('Asset data'!$L36:$CX36,1,MATCH(BJ$5,'Utilisation profile'!$F36:$CR36,0))),0)</f>
        <v>4.8059999999999992</v>
      </c>
      <c r="BK36">
        <f>IF($A36&gt;0,IF(ISNA(MATCH(BK$5,'Utilisation profile'!$F36:$CR36,0)),0,INDEX('Asset data'!$L36:$CX36,1,MATCH(BK$5,'Utilisation profile'!$F36:$CR36,0))),0)</f>
        <v>2.2749999999999995</v>
      </c>
      <c r="BL36">
        <f>IF($A36&gt;0,IF(ISNA(MATCH(BL$5,'Utilisation profile'!$F36:$CR36,0)),0,INDEX('Asset data'!$L36:$CX36,1,MATCH(BL$5,'Utilisation profile'!$F36:$CR36,0))),0)</f>
        <v>2.5579999999999998</v>
      </c>
      <c r="BM36">
        <f>IF($A36&gt;0,IF(ISNA(MATCH(BM$5,'Utilisation profile'!$F36:$CR36,0)),0,INDEX('Asset data'!$L36:$CX36,1,MATCH(BM$5,'Utilisation profile'!$F36:$CR36,0))),0)</f>
        <v>1.7490000000000001</v>
      </c>
      <c r="BN36">
        <f>IF($A36&gt;0,IF(ISNA(MATCH(BN$5,'Utilisation profile'!$F36:$CR36,0)),0,INDEX('Asset data'!$L36:$CX36,1,MATCH(BN$5,'Utilisation profile'!$F36:$CR36,0))),0)</f>
        <v>3.105999999999999</v>
      </c>
      <c r="BO36">
        <f>IF($A36&gt;0,IF(ISNA(MATCH(BO$5,'Utilisation profile'!$F36:$CR36,0)),0,INDEX('Asset data'!$L36:$CX36,1,MATCH(BO$5,'Utilisation profile'!$F36:$CR36,0))),0)</f>
        <v>3.4899999999999998</v>
      </c>
      <c r="BP36">
        <f>IF($A36&gt;0,IF(ISNA(MATCH(BP$5,'Utilisation profile'!$F36:$CR36,0)),0,INDEX('Asset data'!$L36:$CX36,1,MATCH(BP$5,'Utilisation profile'!$F36:$CR36,0))),0)</f>
        <v>4.8150000000000004</v>
      </c>
      <c r="BQ36">
        <f>IF($A36&gt;0,IF(ISNA(MATCH(BQ$5,'Utilisation profile'!$F36:$CR36,0)),0,INDEX('Asset data'!$L36:$CX36,1,MATCH(BQ$5,'Utilisation profile'!$F36:$CR36,0))),0)</f>
        <v>2.1470000000000002</v>
      </c>
      <c r="BR36">
        <f>IF($A36&gt;0,IF(ISNA(MATCH(BR$5,'Utilisation profile'!$F36:$CR36,0)),0,INDEX('Asset data'!$L36:$CX36,1,MATCH(BR$5,'Utilisation profile'!$F36:$CR36,0))),0)</f>
        <v>2.738</v>
      </c>
      <c r="BS36">
        <f>IF($A36&gt;0,IF(ISNA(MATCH(BS$5,'Utilisation profile'!$F36:$CR36,0)),0,INDEX('Asset data'!$L36:$CX36,1,MATCH(BS$5,'Utilisation profile'!$F36:$CR36,0))),0)</f>
        <v>6.0650000000000013</v>
      </c>
      <c r="BT36">
        <f>IF($A36&gt;0,IF(ISNA(MATCH(BT$5,'Utilisation profile'!$F36:$CR36,0)),0,INDEX('Asset data'!$L36:$CX36,1,MATCH(BT$5,'Utilisation profile'!$F36:$CR36,0))),0)</f>
        <v>3.2149999999999994</v>
      </c>
      <c r="BU36">
        <f>IF($A36&gt;0,IF(ISNA(MATCH(BU$5,'Utilisation profile'!$F36:$CR36,0)),0,INDEX('Asset data'!$L36:$CX36,1,MATCH(BU$5,'Utilisation profile'!$F36:$CR36,0))),0)</f>
        <v>1.133</v>
      </c>
      <c r="BV36">
        <f>IF($A36&gt;0,IF(ISNA(MATCH(BV$5,'Utilisation profile'!$F36:$CR36,0)),0,INDEX('Asset data'!$L36:$CX36,1,MATCH(BV$5,'Utilisation profile'!$F36:$CR36,0))),0)</f>
        <v>8.6399999999999952</v>
      </c>
      <c r="BW36">
        <f>IF($A36&gt;0,IF(ISNA(MATCH(BW$5,'Utilisation profile'!$F36:$CR36,0)),0,INDEX('Asset data'!$L36:$CX36,1,MATCH(BW$5,'Utilisation profile'!$F36:$CR36,0))),0)</f>
        <v>3.194</v>
      </c>
      <c r="BX36">
        <f>IF($A36&gt;0,IF(ISNA(MATCH(BX$5,'Utilisation profile'!$F36:$CR36,0)),0,INDEX('Asset data'!$L36:$CX36,1,MATCH(BX$5,'Utilisation profile'!$F36:$CR36,0))),0)</f>
        <v>6.4809999999999937</v>
      </c>
      <c r="BY36">
        <f>IF($A36&gt;0,IF(ISNA(MATCH(BY$5,'Utilisation profile'!$F36:$CR36,0)),0,INDEX('Asset data'!$L36:$CX36,1,MATCH(BY$5,'Utilisation profile'!$F36:$CR36,0))),0)</f>
        <v>4.5860000000000003</v>
      </c>
      <c r="BZ36">
        <f>IF($A36&gt;0,IF(ISNA(MATCH(BZ$5,'Utilisation profile'!$F36:$CR36,0)),0,INDEX('Asset data'!$L36:$CX36,1,MATCH(BZ$5,'Utilisation profile'!$F36:$CR36,0))),0)</f>
        <v>4.9849999999999994</v>
      </c>
      <c r="CA36">
        <f>IF($A36&gt;0,IF(ISNA(MATCH(CA$5,'Utilisation profile'!$F36:$CR36,0)),0,INDEX('Asset data'!$L36:$CX36,1,MATCH(CA$5,'Utilisation profile'!$F36:$CR36,0))),0)</f>
        <v>2.1850000000000001</v>
      </c>
      <c r="CB36">
        <f>IF($A36&gt;0,IF(ISNA(MATCH(CB$5,'Utilisation profile'!$F36:$CR36,0)),0,INDEX('Asset data'!$L36:$CX36,1,MATCH(CB$5,'Utilisation profile'!$F36:$CR36,0))),0)</f>
        <v>6.5559999999999992</v>
      </c>
      <c r="CC36">
        <f>IF($A36&gt;0,IF(ISNA(MATCH(CC$5,'Utilisation profile'!$F36:$CR36,0)),0,INDEX('Asset data'!$L36:$CX36,1,MATCH(CC$5,'Utilisation profile'!$F36:$CR36,0))),0)</f>
        <v>3.3589999999999991</v>
      </c>
      <c r="CD36">
        <f>IF($A36&gt;0,IF(ISNA(MATCH(CD$5,'Utilisation profile'!$F36:$CR36,0)),0,INDEX('Asset data'!$L36:$CX36,1,MATCH(CD$5,'Utilisation profile'!$F36:$CR36,0))),0)</f>
        <v>3.036</v>
      </c>
      <c r="CE36">
        <f>IF($A36&gt;0,IF(ISNA(MATCH(CE$5,'Utilisation profile'!$F36:$CR36,0)),0,INDEX('Asset data'!$L36:$CX36,1,MATCH(CE$5,'Utilisation profile'!$F36:$CR36,0))),0)</f>
        <v>4.7860000000000005</v>
      </c>
      <c r="CF36">
        <f>IF($A36&gt;0,IF(ISNA(MATCH(CF$5,'Utilisation profile'!$F36:$CR36,0)),0,INDEX('Asset data'!$L36:$CX36,1,MATCH(CF$5,'Utilisation profile'!$F36:$CR36,0))),0)</f>
        <v>4.702</v>
      </c>
      <c r="CG36">
        <f>IF($A36&gt;0,IF(ISNA(MATCH(CG$5,'Utilisation profile'!$F36:$CR36,0)),0,INDEX('Asset data'!$L36:$CX36,1,MATCH(CG$5,'Utilisation profile'!$F36:$CR36,0))),0)</f>
        <v>3.6749999999999998</v>
      </c>
      <c r="CH36">
        <f>IF($A36&gt;0,IF(ISNA(MATCH(CH$5,'Utilisation profile'!$F36:$CR36,0)),0,INDEX('Asset data'!$L36:$CX36,1,MATCH(CH$5,'Utilisation profile'!$F36:$CR36,0))),0)</f>
        <v>23.589000000000063</v>
      </c>
      <c r="CI36">
        <f>IF($A36&gt;0,IF(ISNA(MATCH(CI$5,'Utilisation profile'!$F36:$CR36,0)),0,INDEX('Asset data'!$L36:$CX36,1,MATCH(CI$5,'Utilisation profile'!$F36:$CR36,0))),0)</f>
        <v>3.1909999999999998</v>
      </c>
      <c r="CJ36">
        <f>IF($A36&gt;0,IF(ISNA(MATCH(CJ$5,'Utilisation profile'!$F36:$CR36,0)),0,INDEX('Asset data'!$L36:$CX36,1,MATCH(CJ$5,'Utilisation profile'!$F36:$CR36,0))),0)</f>
        <v>3.3919999999999999</v>
      </c>
      <c r="CK36">
        <f>IF($A36&gt;0,IF(ISNA(MATCH(CK$5,'Utilisation profile'!$F36:$CR36,0)),0,INDEX('Asset data'!$L36:$CX36,1,MATCH(CK$5,'Utilisation profile'!$F36:$CR36,0))),0)</f>
        <v>5.3650000000000002</v>
      </c>
      <c r="CL36">
        <f>IF($A36&gt;0,IF(ISNA(MATCH(CL$5,'Utilisation profile'!$F36:$CR36,0)),0,INDEX('Asset data'!$L36:$CX36,1,MATCH(CL$5,'Utilisation profile'!$F36:$CR36,0))),0)</f>
        <v>7.5189999999999984</v>
      </c>
      <c r="CM36">
        <f>IF($A36&gt;0,IF(ISNA(MATCH(CM$5,'Utilisation profile'!$F36:$CR36,0)),0,INDEX('Asset data'!$L36:$CX36,1,MATCH(CM$5,'Utilisation profile'!$F36:$CR36,0))),0)</f>
        <v>3.0659999999999994</v>
      </c>
      <c r="CN36">
        <f>IF($A36&gt;0,IF(ISNA(MATCH(CN$5,'Utilisation profile'!$F36:$CR36,0)),0,INDEX('Asset data'!$L36:$CX36,1,MATCH(CN$5,'Utilisation profile'!$F36:$CR36,0))),0)</f>
        <v>9.7909999999999933</v>
      </c>
      <c r="CO36">
        <f>IF($A36&gt;0,IF(ISNA(MATCH(CO$5,'Utilisation profile'!$F36:$CR36,0)),0,INDEX('Asset data'!$L36:$CX36,1,MATCH(CO$5,'Utilisation profile'!$F36:$CR36,0))),0)</f>
        <v>5.2679999999999989</v>
      </c>
      <c r="CP36">
        <f>IF($A36&gt;0,IF(ISNA(MATCH(CP$5,'Utilisation profile'!$F36:$CR36,0)),0,INDEX('Asset data'!$L36:$CX36,1,MATCH(CP$5,'Utilisation profile'!$F36:$CR36,0))),0)</f>
        <v>6.5530000000000008</v>
      </c>
      <c r="CQ36">
        <f>IF($A36&gt;0,IF(ISNA(MATCH(CQ$5,'Utilisation profile'!$F36:$CR36,0)),0,INDEX('Asset data'!$L36:$CX36,1,MATCH(CQ$5,'Utilisation profile'!$F36:$CR36,0))),0)</f>
        <v>5.8529999999999998</v>
      </c>
      <c r="CR36">
        <f>IF($A36&gt;0,IF(ISNA(MATCH(CR$5,'Utilisation profile'!$F36:$CR36,0)),0,INDEX('Asset data'!$L36:$CX36,1,MATCH(CR$5,'Utilisation profile'!$F36:$CR36,0))),0)</f>
        <v>8.4329999999999892</v>
      </c>
      <c r="CS36">
        <f>IF($A36&gt;0,IF(ISNA(MATCH(CS$5,'Utilisation profile'!$F36:$CR36,0)),0,INDEX('Asset data'!$L36:$CX36,1,MATCH(CS$5,'Utilisation profile'!$F36:$CR36,0))),0)</f>
        <v>7.2969999999999997</v>
      </c>
      <c r="CT36">
        <f>IF($A36&gt;0,IF(ISNA(MATCH(CT$5,'Utilisation profile'!$F36:$CR36,0)),0,INDEX('Asset data'!$L36:$CX36,1,MATCH(CT$5,'Utilisation profile'!$F36:$CR36,0))),0)</f>
        <v>10.474999999999989</v>
      </c>
      <c r="CU36">
        <f>IF($A36&gt;0,IF(ISNA(MATCH(CU$5,'Utilisation profile'!$F36:$CR36,0)),0,INDEX('Asset data'!$L36:$CX36,1,MATCH(CU$5,'Utilisation profile'!$F36:$CR36,0))),0)</f>
        <v>5.4799999999999986</v>
      </c>
      <c r="CV36">
        <f>IF($A36&gt;0,IF(ISNA(MATCH(CV$5,'Utilisation profile'!$F36:$CR36,0)),0,INDEX('Asset data'!$L36:$CX36,1,MATCH(CV$5,'Utilisation profile'!$F36:$CR36,0))),0)</f>
        <v>5.7799999999999985</v>
      </c>
      <c r="CW36">
        <f>IF($A36&gt;0,IF(ISNA(MATCH(CW$5,'Utilisation profile'!$F36:$CR36,0)),0,INDEX('Asset data'!$L36:$CX36,1,MATCH(CW$5,'Utilisation profile'!$F36:$CR36,0))),0)</f>
        <v>15.002999999999918</v>
      </c>
      <c r="CX36">
        <f>IF($A36&gt;0,IF(ISNA(MATCH(CX$5,'Utilisation profile'!$F36:$CR36,0)),0,INDEX('Asset data'!$L36:$CX36,1,MATCH(CX$5,'Utilisation profile'!$F36:$CR36,0))),0)</f>
        <v>9.8369999999999997</v>
      </c>
      <c r="CY36">
        <f>IF($A36&gt;0,IF(ISNA(MATCH(CY$5,'Utilisation profile'!$F36:$CR36,0)),0,INDEX('Asset data'!$L36:$CX36,1,MATCH(CY$5,'Utilisation profile'!$F36:$CR36,0))),0)</f>
        <v>4.6779999999999999</v>
      </c>
      <c r="CZ36">
        <f>IF($A36&gt;0,IF(ISNA(MATCH(CZ$5,'Utilisation profile'!$F36:$CR36,0)),0,INDEX('Asset data'!$L36:$CX36,1,MATCH(CZ$5,'Utilisation profile'!$F36:$CR36,0))),0)</f>
        <v>12.497999999999992</v>
      </c>
      <c r="DA36">
        <f>IF($A36&gt;0,IF(ISNA(MATCH(DA$5,'Utilisation profile'!$F36:$CR36,0)),0,INDEX('Asset data'!$L36:$CX36,1,MATCH(DA$5,'Utilisation profile'!$F36:$CR36,0))),0)</f>
        <v>4.9679999999999991</v>
      </c>
      <c r="DB36">
        <f>IF($A36&gt;0,IF(ISNA(MATCH(DB$5,'Utilisation profile'!$F36:$CR36,0)),0,INDEX('Asset data'!$L36:$CX36,1,MATCH(DB$5,'Utilisation profile'!$F36:$CR36,0))),0)</f>
        <v>11.219999999999999</v>
      </c>
      <c r="DC36">
        <f>IF($A36&gt;0,IF(ISNA(MATCH(DC$5,'Utilisation profile'!$F36:$CR36,0)),0,INDEX('Asset data'!$L36:$CX36,1,MATCH(DC$5,'Utilisation profile'!$F36:$CR36,0))),0)</f>
        <v>6.923</v>
      </c>
      <c r="DD36">
        <f>IF($A36&gt;0,IF(ISNA(MATCH(DD$5,'Utilisation profile'!$F36:$CR36,0)),0,INDEX('Asset data'!$L36:$CX36,1,MATCH(DD$5,'Utilisation profile'!$F36:$CR36,0))),0)</f>
        <v>8.0790000000000006</v>
      </c>
      <c r="DE36">
        <f>IF($A36&gt;0,IF(ISNA(MATCH(DE$5,'Utilisation profile'!$F36:$CR36,0)),0,INDEX('Asset data'!$L36:$CX36,1,MATCH(DE$5,'Utilisation profile'!$F36:$CR36,0))),0)</f>
        <v>4.9479999999999995</v>
      </c>
      <c r="DF36">
        <f>IF($A36&gt;0,IF(ISNA(MATCH(DF$5,'Utilisation profile'!$F36:$CR36,0)),0,INDEX('Asset data'!$L36:$CX36,1,MATCH(DF$5,'Utilisation profile'!$F36:$CR36,0))),0)</f>
        <v>14.384000000000009</v>
      </c>
      <c r="DG36">
        <f>IF($A36&gt;0,IF(ISNA(MATCH(DG$5,'Utilisation profile'!$F36:$CR36,0)),0,INDEX('Asset data'!$L36:$CX36,1,MATCH(DG$5,'Utilisation profile'!$F36:$CR36,0))),0)</f>
        <v>8.9659999999999993</v>
      </c>
      <c r="DH36">
        <f>IF($A36&gt;0,IF(ISNA(MATCH(DH$5,'Utilisation profile'!$F36:$CR36,0)),0,INDEX('Asset data'!$L36:$CX36,1,MATCH(DH$5,'Utilisation profile'!$F36:$CR36,0))),0)</f>
        <v>6.6180000000000003</v>
      </c>
      <c r="DI36">
        <f>IF($A36&gt;0,IF(ISNA(MATCH(DI$5,'Utilisation profile'!$F36:$CR36,0)),0,INDEX('Asset data'!$L36:$CX36,1,MATCH(DI$5,'Utilisation profile'!$F36:$CR36,0))),0)</f>
        <v>9.9049999999999976</v>
      </c>
      <c r="DJ36">
        <f>IF($A36&gt;0,IF(ISNA(MATCH(DJ$5,'Utilisation profile'!$F36:$CR36,0)),0,INDEX('Asset data'!$L36:$CX36,1,MATCH(DJ$5,'Utilisation profile'!$F36:$CR36,0))),0)</f>
        <v>7.5269999999999992</v>
      </c>
      <c r="DK36">
        <f>IF($A36&gt;0,IF(ISNA(MATCH(DK$5,'Utilisation profile'!$F36:$CR36,0)),0,INDEX('Asset data'!$L36:$CX36,1,MATCH(DK$5,'Utilisation profile'!$F36:$CR36,0))),0)</f>
        <v>6.9710000000000001</v>
      </c>
      <c r="DL36">
        <f>IF($A36&gt;0,IF(ISNA(MATCH(DL$5,'Utilisation profile'!$F36:$CR36,0)),0,INDEX('Asset data'!$L36:$CX36,1,MATCH(DL$5,'Utilisation profile'!$F36:$CR36,0))),0)</f>
        <v>35.012999999999927</v>
      </c>
      <c r="DM36">
        <f>IF($A36&gt;0,IF(ISNA(MATCH(DM$5,'Utilisation profile'!$F36:$CR36,0)),0,INDEX('Asset data'!$L36:$CX36,1,MATCH(DM$5,'Utilisation profile'!$F36:$CR36,0))),0)</f>
        <v>8.9860000000000007</v>
      </c>
      <c r="DN36">
        <f>IF($A36&gt;0,IF(ISNA(MATCH(DN$5,'Utilisation profile'!$F36:$CR36,0)),0,INDEX('Asset data'!$L36:$CX36,1,MATCH(DN$5,'Utilisation profile'!$F36:$CR36,0))),0)</f>
        <v>8.7189999999999976</v>
      </c>
      <c r="DO36">
        <f>IF($A36&gt;0,IF(ISNA(MATCH(DO$5,'Utilisation profile'!$F36:$CR36,0)),0,INDEX('Asset data'!$L36:$CX36,1,MATCH(DO$5,'Utilisation profile'!$F36:$CR36,0))),0)</f>
        <v>10.952999999999996</v>
      </c>
      <c r="DP36">
        <f>IF($A36&gt;0,IF(ISNA(MATCH(DP$5,'Utilisation profile'!$F36:$CR36,0)),0,INDEX('Asset data'!$L36:$CX36,1,MATCH(DP$5,'Utilisation profile'!$F36:$CR36,0))),0)</f>
        <v>8.666999999999998</v>
      </c>
      <c r="DQ36">
        <f>IF($A36&gt;0,IF(ISNA(MATCH(DQ$5,'Utilisation profile'!$F36:$CR36,0)),0,INDEX('Asset data'!$L36:$CX36,1,MATCH(DQ$5,'Utilisation profile'!$F36:$CR36,0))),0)</f>
        <v>6.7129999999999992</v>
      </c>
      <c r="DR36">
        <f>IF($A36&gt;0,IF(ISNA(MATCH(DR$5,'Utilisation profile'!$F36:$CR36,0)),0,INDEX('Asset data'!$L36:$CX36,1,MATCH(DR$5,'Utilisation profile'!$F36:$CR36,0))),0)</f>
        <v>27.845000000000056</v>
      </c>
      <c r="DS36">
        <f>IF($A36&gt;0,IF(ISNA(MATCH(DS$5,'Utilisation profile'!$F36:$CR36,0)),0,INDEX('Asset data'!$L36:$CX36,1,MATCH(DS$5,'Utilisation profile'!$F36:$CR36,0))),0)</f>
        <v>6.9899999999999984</v>
      </c>
      <c r="DT36">
        <f>IF($A36&gt;0,IF(ISNA(MATCH(DT$5,'Utilisation profile'!$F36:$CR36,0)),0,INDEX('Asset data'!$L36:$CX36,1,MATCH(DT$5,'Utilisation profile'!$F36:$CR36,0))),0)</f>
        <v>5.0149999999999997</v>
      </c>
      <c r="DU36">
        <f>IF($A36&gt;0,IF(ISNA(MATCH(DU$5,'Utilisation profile'!$F36:$CR36,0)),0,INDEX('Asset data'!$L36:$CX36,1,MATCH(DU$5,'Utilisation profile'!$F36:$CR36,0))),0)</f>
        <v>10.481999999999992</v>
      </c>
      <c r="DV36">
        <f>IF($A36&gt;0,IF(ISNA(MATCH(DV$5,'Utilisation profile'!$F36:$CR36,0)),0,INDEX('Asset data'!$L36:$CX36,1,MATCH(DV$5,'Utilisation profile'!$F36:$CR36,0))),0)</f>
        <v>18.840999999999905</v>
      </c>
      <c r="DW36">
        <f>IF($A36&gt;0,IF(ISNA(MATCH(DW$5,'Utilisation profile'!$F36:$CR36,0)),0,INDEX('Asset data'!$L36:$CX36,1,MATCH(DW$5,'Utilisation profile'!$F36:$CR36,0))),0)</f>
        <v>11.471999999999998</v>
      </c>
      <c r="DX36">
        <f>IF($A36&gt;0,IF(ISNA(MATCH(DX$5,'Utilisation profile'!$F36:$CR36,0)),0,INDEX('Asset data'!$L36:$CX36,1,MATCH(DX$5,'Utilisation profile'!$F36:$CR36,0))),0)</f>
        <v>26.030000000000086</v>
      </c>
      <c r="DY36">
        <f>IF($A36&gt;0,IF(ISNA(MATCH(DY$5,'Utilisation profile'!$F36:$CR36,0)),0,INDEX('Asset data'!$L36:$CX36,1,MATCH(DY$5,'Utilisation profile'!$F36:$CR36,0))),0)</f>
        <v>4.5150000000000006</v>
      </c>
      <c r="DZ36">
        <f>IF($A36&gt;0,IF(ISNA(MATCH(DZ$5,'Utilisation profile'!$F36:$CR36,0)),0,INDEX('Asset data'!$L36:$CX36,1,MATCH(DZ$5,'Utilisation profile'!$F36:$CR36,0))),0)</f>
        <v>11.559999999999999</v>
      </c>
      <c r="EA36">
        <f>IF($A36&gt;0,IF(ISNA(MATCH(EA$5,'Utilisation profile'!$F36:$CR36,0)),0,INDEX('Asset data'!$L36:$CX36,1,MATCH(EA$5,'Utilisation profile'!$F36:$CR36,0))),0)</f>
        <v>12.417999999999992</v>
      </c>
      <c r="EB36">
        <f>IF($A36&gt;0,IF(ISNA(MATCH(EB$5,'Utilisation profile'!$F36:$CR36,0)),0,INDEX('Asset data'!$L36:$CX36,1,MATCH(EB$5,'Utilisation profile'!$F36:$CR36,0))),0)</f>
        <v>13.068999999999985</v>
      </c>
      <c r="EC36">
        <f>IF($A36&gt;0,IF(ISNA(MATCH(EC$5,'Utilisation profile'!$F36:$CR36,0)),0,INDEX('Asset data'!$L36:$CX36,1,MATCH(EC$5,'Utilisation profile'!$F36:$CR36,0))),0)</f>
        <v>7.1279999999999983</v>
      </c>
      <c r="ED36">
        <f>IF($A36&gt;0,IF(ISNA(MATCH(ED$5,'Utilisation profile'!$F36:$CR36,0)),0,INDEX('Asset data'!$L36:$CX36,1,MATCH(ED$5,'Utilisation profile'!$F36:$CR36,0))),0)</f>
        <v>32.100000000000136</v>
      </c>
      <c r="EE36">
        <f>IF($A36&gt;0,IF(ISNA(MATCH(EE$5,'Utilisation profile'!$F36:$CR36,0)),0,INDEX('Asset data'!$L36:$CX36,1,MATCH(EE$5,'Utilisation profile'!$F36:$CR36,0))),0)</f>
        <v>10.345000000000002</v>
      </c>
      <c r="EF36">
        <f>IF($A36&gt;0,IF(ISNA(MATCH(EF$5,'Utilisation profile'!$F36:$CR36,0)),0,INDEX('Asset data'!$L36:$CX36,1,MATCH(EF$5,'Utilisation profile'!$F36:$CR36,0))),0)</f>
        <v>12.071999999999999</v>
      </c>
      <c r="EG36">
        <f>IF($A36&gt;0,IF(ISNA(MATCH(EG$5,'Utilisation profile'!$F36:$CR36,0)),0,INDEX('Asset data'!$L36:$CX36,1,MATCH(EG$5,'Utilisation profile'!$F36:$CR36,0))),0)</f>
        <v>20.839999999999971</v>
      </c>
      <c r="EH36">
        <f>IF($A36&gt;0,IF(ISNA(MATCH(EH$5,'Utilisation profile'!$F36:$CR36,0)),0,INDEX('Asset data'!$L36:$CX36,1,MATCH(EH$5,'Utilisation profile'!$F36:$CR36,0))),0)</f>
        <v>16.875000000000007</v>
      </c>
      <c r="EI36">
        <f>IF($A36&gt;0,IF(ISNA(MATCH(EI$5,'Utilisation profile'!$F36:$CR36,0)),0,INDEX('Asset data'!$L36:$CX36,1,MATCH(EI$5,'Utilisation profile'!$F36:$CR36,0))),0)</f>
        <v>8.8680000000000003</v>
      </c>
      <c r="EJ36">
        <f>IF($A36&gt;0,IF(ISNA(MATCH(EJ$5,'Utilisation profile'!$F36:$CR36,0)),0,INDEX('Asset data'!$L36:$CX36,1,MATCH(EJ$5,'Utilisation profile'!$F36:$CR36,0))),0)</f>
        <v>30.560000000000013</v>
      </c>
      <c r="EK36">
        <f>IF($A36&gt;0,IF(ISNA(MATCH(EK$5,'Utilisation profile'!$F36:$CR36,0)),0,INDEX('Asset data'!$L36:$CX36,1,MATCH(EK$5,'Utilisation profile'!$F36:$CR36,0))),0)</f>
        <v>15.075000000000001</v>
      </c>
      <c r="EL36">
        <f>IF($A36&gt;0,IF(ISNA(MATCH(EL$5,'Utilisation profile'!$F36:$CR36,0)),0,INDEX('Asset data'!$L36:$CX36,1,MATCH(EL$5,'Utilisation profile'!$F36:$CR36,0))),0)</f>
        <v>23.995000000000019</v>
      </c>
      <c r="EM36">
        <f>IF($A36&gt;0,IF(ISNA(MATCH(EM$5,'Utilisation profile'!$F36:$CR36,0)),0,INDEX('Asset data'!$L36:$CX36,1,MATCH(EM$5,'Utilisation profile'!$F36:$CR36,0))),0)</f>
        <v>28.334999999999983</v>
      </c>
      <c r="EN36">
        <f>IF($A36&gt;0,IF(ISNA(MATCH(EN$5,'Utilisation profile'!$F36:$CR36,0)),0,INDEX('Asset data'!$L36:$CX36,1,MATCH(EN$5,'Utilisation profile'!$F36:$CR36,0))),0)</f>
        <v>29.480000000000011</v>
      </c>
      <c r="EO36">
        <f>IF($A36&gt;0,IF(ISNA(MATCH(EO$5,'Utilisation profile'!$F36:$CR36,0)),0,INDEX('Asset data'!$L36:$CX36,1,MATCH(EO$5,'Utilisation profile'!$F36:$CR36,0))),0)</f>
        <v>37.25</v>
      </c>
      <c r="EP36">
        <f>IF($A36&gt;0,IF(ISNA(MATCH(EP$5,'Utilisation profile'!$F36:$CR36,0)),0,INDEX('Asset data'!$L36:$CX36,1,MATCH(EP$5,'Utilisation profile'!$F36:$CR36,0))),0)</f>
        <v>3.5</v>
      </c>
      <c r="EQ36">
        <f>IF($A36&gt;0,IF(ISNA(MATCH(EQ$5,'Utilisation profile'!$F36:$CR36,0)),0,INDEX('Asset data'!$L36:$CX36,1,MATCH(EQ$5,'Utilisation profile'!$F36:$CR36,0))),0)</f>
        <v>0</v>
      </c>
      <c r="ER36">
        <f>IF($A36&gt;0,IF(ISNA(MATCH(ER$5,'Utilisation profile'!$F36:$CR36,0)),0,INDEX('Asset data'!$L36:$CX36,1,MATCH(ER$5,'Utilisation profile'!$F36:$CR36,0))),0)</f>
        <v>0</v>
      </c>
      <c r="ES36">
        <f>IF($A36&gt;0,IF(ISNA(MATCH(ES$5,'Utilisation profile'!$F36:$CR36,0)),0,INDEX('Asset data'!$L36:$CX36,1,MATCH(ES$5,'Utilisation profile'!$F36:$CR36,0))),0)</f>
        <v>0</v>
      </c>
      <c r="ET36">
        <f>IF($A36&gt;0,IF(ISNA(MATCH(ET$5,'Utilisation profile'!$F36:$CR36,0)),0,INDEX('Asset data'!$L36:$CX36,1,MATCH(ET$5,'Utilisation profile'!$F36:$CR36,0))),0)</f>
        <v>0</v>
      </c>
      <c r="EU36">
        <f>IF($A36&gt;0,IF(ISNA(MATCH(EU$5,'Utilisation profile'!$F36:$CR36,0)),0,INDEX('Asset data'!$L36:$CX36,1,MATCH(EU$5,'Utilisation profile'!$F36:$CR36,0))),0)</f>
        <v>0</v>
      </c>
      <c r="EV36">
        <f>IF($A36&gt;0,IF(ISNA(MATCH(EV$5,'Utilisation profile'!$F36:$CR36,0)),0,INDEX('Asset data'!$L36:$CX36,1,MATCH(EV$5,'Utilisation profile'!$F36:$CR36,0))),0)</f>
        <v>0</v>
      </c>
      <c r="EW36">
        <f>IF($A36&gt;0,IF(ISNA(MATCH(EW$5,'Utilisation profile'!$F36:$CR36,0)),0,INDEX('Asset data'!$L36:$CX36,1,MATCH(EW$5,'Utilisation profile'!$F36:$CR36,0))),0)</f>
        <v>0</v>
      </c>
      <c r="EX36">
        <f>IF($A36&gt;0,IF(ISNA(MATCH(EX$5,'Utilisation profile'!$F36:$CR36,0)),0,INDEX('Asset data'!$L36:$CX36,1,MATCH(EX$5,'Utilisation profile'!$F36:$CR36,0))),0)</f>
        <v>0</v>
      </c>
      <c r="EY36">
        <f>IF($A36&gt;0,IF(ISNA(MATCH(EY$5,'Utilisation profile'!$F36:$CR36,0)),0,INDEX('Asset data'!$L36:$CX36,1,MATCH(EY$5,'Utilisation profile'!$F36:$CR36,0))),0)</f>
        <v>0</v>
      </c>
      <c r="EZ36">
        <f>IF($A36&gt;0,IF(ISNA(MATCH(EZ$5,'Utilisation profile'!$F36:$CR36,0)),0,INDEX('Asset data'!$L36:$CX36,1,MATCH(EZ$5,'Utilisation profile'!$F36:$CR36,0))),0)</f>
        <v>0</v>
      </c>
      <c r="FA36">
        <f>IF($A36&gt;0,IF(ISNA(MATCH(FA$5,'Utilisation profile'!$F36:$CR36,0)),0,INDEX('Asset data'!$L36:$CX36,1,MATCH(FA$5,'Utilisation profile'!$F36:$CR36,0))),0)</f>
        <v>0</v>
      </c>
    </row>
    <row r="37" spans="1:157">
      <c r="A37" s="10">
        <f>'Asset data'!A37</f>
        <v>11</v>
      </c>
      <c r="B37" s="10">
        <f>'Asset data'!B37</f>
        <v>0</v>
      </c>
      <c r="C37" s="10">
        <f>'Asset data'!C37</f>
        <v>0</v>
      </c>
      <c r="D37" s="10" t="str">
        <f>'Asset data'!E37</f>
        <v>Distribution substations - Long rural</v>
      </c>
      <c r="E37" s="16">
        <f>'Asset data'!I37</f>
        <v>130</v>
      </c>
      <c r="F37">
        <f>IF($A37&gt;0,'Utilisation profile'!CU37,0)</f>
        <v>37</v>
      </c>
      <c r="G37">
        <f>IF($A37&gt;0,IF(ISNA(MATCH(G$5,'Utilisation profile'!$F37:$CR37,0)),0,INDEX('Asset data'!$L37:$CX37,1,MATCH(G$5,'Utilisation profile'!$F37:$CR37,0))),0)</f>
        <v>0</v>
      </c>
      <c r="H37">
        <f>IF($A37&gt;0,IF(ISNA(MATCH(H$5,'Utilisation profile'!$F37:$CR37,0)),0,INDEX('Asset data'!$L37:$CX37,1,MATCH(H$5,'Utilisation profile'!$F37:$CR37,0))),0)</f>
        <v>0</v>
      </c>
      <c r="I37">
        <f>IF($A37&gt;0,IF(ISNA(MATCH(I$5,'Utilisation profile'!$F37:$CR37,0)),0,INDEX('Asset data'!$L37:$CX37,1,MATCH(I$5,'Utilisation profile'!$F37:$CR37,0))),0)</f>
        <v>0</v>
      </c>
      <c r="J37">
        <f>IF($A37&gt;0,IF(ISNA(MATCH(J$5,'Utilisation profile'!$F37:$CR37,0)),0,INDEX('Asset data'!$L37:$CX37,1,MATCH(J$5,'Utilisation profile'!$F37:$CR37,0))),0)</f>
        <v>0</v>
      </c>
      <c r="K37">
        <f>IF($A37&gt;0,IF(ISNA(MATCH(K$5,'Utilisation profile'!$F37:$CR37,0)),0,INDEX('Asset data'!$L37:$CX37,1,MATCH(K$5,'Utilisation profile'!$F37:$CR37,0))),0)</f>
        <v>0</v>
      </c>
      <c r="L37">
        <f>IF($A37&gt;0,IF(ISNA(MATCH(L$5,'Utilisation profile'!$F37:$CR37,0)),0,INDEX('Asset data'!$L37:$CX37,1,MATCH(L$5,'Utilisation profile'!$F37:$CR37,0))),0)</f>
        <v>0</v>
      </c>
      <c r="M37">
        <f>IF($A37&gt;0,IF(ISNA(MATCH(M$5,'Utilisation profile'!$F37:$CR37,0)),0,INDEX('Asset data'!$L37:$CX37,1,MATCH(M$5,'Utilisation profile'!$F37:$CR37,0))),0)</f>
        <v>0</v>
      </c>
      <c r="N37">
        <f>IF($A37&gt;0,IF(ISNA(MATCH(N$5,'Utilisation profile'!$F37:$CR37,0)),0,INDEX('Asset data'!$L37:$CX37,1,MATCH(N$5,'Utilisation profile'!$F37:$CR37,0))),0)</f>
        <v>0</v>
      </c>
      <c r="O37">
        <f>IF($A37&gt;0,IF(ISNA(MATCH(O$5,'Utilisation profile'!$F37:$CR37,0)),0,INDEX('Asset data'!$L37:$CX37,1,MATCH(O$5,'Utilisation profile'!$F37:$CR37,0))),0)</f>
        <v>0</v>
      </c>
      <c r="P37">
        <f>IF($A37&gt;0,IF(ISNA(MATCH(P$5,'Utilisation profile'!$F37:$CR37,0)),0,INDEX('Asset data'!$L37:$CX37,1,MATCH(P$5,'Utilisation profile'!$F37:$CR37,0))),0)</f>
        <v>0</v>
      </c>
      <c r="Q37">
        <f>IF($A37&gt;0,IF(ISNA(MATCH(Q$5,'Utilisation profile'!$F37:$CR37,0)),0,INDEX('Asset data'!$L37:$CX37,1,MATCH(Q$5,'Utilisation profile'!$F37:$CR37,0))),0)</f>
        <v>0</v>
      </c>
      <c r="R37">
        <f>IF($A37&gt;0,IF(ISNA(MATCH(R$5,'Utilisation profile'!$F37:$CR37,0)),0,INDEX('Asset data'!$L37:$CX37,1,MATCH(R$5,'Utilisation profile'!$F37:$CR37,0))),0)</f>
        <v>0</v>
      </c>
      <c r="S37">
        <f>IF($A37&gt;0,IF(ISNA(MATCH(S$5,'Utilisation profile'!$F37:$CR37,0)),0,INDEX('Asset data'!$L37:$CX37,1,MATCH(S$5,'Utilisation profile'!$F37:$CR37,0))),0)</f>
        <v>0</v>
      </c>
      <c r="T37">
        <f>IF($A37&gt;0,IF(ISNA(MATCH(T$5,'Utilisation profile'!$F37:$CR37,0)),0,INDEX('Asset data'!$L37:$CX37,1,MATCH(T$5,'Utilisation profile'!$F37:$CR37,0))),0)</f>
        <v>0</v>
      </c>
      <c r="U37">
        <f>IF($A37&gt;0,IF(ISNA(MATCH(U$5,'Utilisation profile'!$F37:$CR37,0)),0,INDEX('Asset data'!$L37:$CX37,1,MATCH(U$5,'Utilisation profile'!$F37:$CR37,0))),0)</f>
        <v>0</v>
      </c>
      <c r="V37">
        <f>IF($A37&gt;0,IF(ISNA(MATCH(V$5,'Utilisation profile'!$F37:$CR37,0)),0,INDEX('Asset data'!$L37:$CX37,1,MATCH(V$5,'Utilisation profile'!$F37:$CR37,0))),0)</f>
        <v>0</v>
      </c>
      <c r="W37">
        <f>IF($A37&gt;0,IF(ISNA(MATCH(W$5,'Utilisation profile'!$F37:$CR37,0)),0,INDEX('Asset data'!$L37:$CX37,1,MATCH(W$5,'Utilisation profile'!$F37:$CR37,0))),0)</f>
        <v>0</v>
      </c>
      <c r="X37">
        <f>IF($A37&gt;0,IF(ISNA(MATCH(X$5,'Utilisation profile'!$F37:$CR37,0)),0,INDEX('Asset data'!$L37:$CX37,1,MATCH(X$5,'Utilisation profile'!$F37:$CR37,0))),0)</f>
        <v>0</v>
      </c>
      <c r="Y37">
        <f>IF($A37&gt;0,IF(ISNA(MATCH(Y$5,'Utilisation profile'!$F37:$CR37,0)),0,INDEX('Asset data'!$L37:$CX37,1,MATCH(Y$5,'Utilisation profile'!$F37:$CR37,0))),0)</f>
        <v>0</v>
      </c>
      <c r="Z37">
        <f>IF($A37&gt;0,IF(ISNA(MATCH(Z$5,'Utilisation profile'!$F37:$CR37,0)),0,INDEX('Asset data'!$L37:$CX37,1,MATCH(Z$5,'Utilisation profile'!$F37:$CR37,0))),0)</f>
        <v>0</v>
      </c>
      <c r="AA37">
        <f>IF($A37&gt;0,IF(ISNA(MATCH(AA$5,'Utilisation profile'!$F37:$CR37,0)),0,INDEX('Asset data'!$L37:$CX37,1,MATCH(AA$5,'Utilisation profile'!$F37:$CR37,0))),0)</f>
        <v>0</v>
      </c>
      <c r="AB37">
        <f>IF($A37&gt;0,IF(ISNA(MATCH(AB$5,'Utilisation profile'!$F37:$CR37,0)),0,INDEX('Asset data'!$L37:$CX37,1,MATCH(AB$5,'Utilisation profile'!$F37:$CR37,0))),0)</f>
        <v>0</v>
      </c>
      <c r="AC37">
        <f>IF($A37&gt;0,IF(ISNA(MATCH(AC$5,'Utilisation profile'!$F37:$CR37,0)),0,INDEX('Asset data'!$L37:$CX37,1,MATCH(AC$5,'Utilisation profile'!$F37:$CR37,0))),0)</f>
        <v>0</v>
      </c>
      <c r="AD37">
        <f>IF($A37&gt;0,IF(ISNA(MATCH(AD$5,'Utilisation profile'!$F37:$CR37,0)),0,INDEX('Asset data'!$L37:$CX37,1,MATCH(AD$5,'Utilisation profile'!$F37:$CR37,0))),0)</f>
        <v>0</v>
      </c>
      <c r="AE37">
        <f>IF($A37&gt;0,IF(ISNA(MATCH(AE$5,'Utilisation profile'!$F37:$CR37,0)),0,INDEX('Asset data'!$L37:$CX37,1,MATCH(AE$5,'Utilisation profile'!$F37:$CR37,0))),0)</f>
        <v>0</v>
      </c>
      <c r="AF37">
        <f>IF($A37&gt;0,IF(ISNA(MATCH(AF$5,'Utilisation profile'!$F37:$CR37,0)),0,INDEX('Asset data'!$L37:$CX37,1,MATCH(AF$5,'Utilisation profile'!$F37:$CR37,0))),0)</f>
        <v>0</v>
      </c>
      <c r="AG37">
        <f>IF($A37&gt;0,IF(ISNA(MATCH(AG$5,'Utilisation profile'!$F37:$CR37,0)),0,INDEX('Asset data'!$L37:$CX37,1,MATCH(AG$5,'Utilisation profile'!$F37:$CR37,0))),0)</f>
        <v>0</v>
      </c>
      <c r="AH37">
        <f>IF($A37&gt;0,IF(ISNA(MATCH(AH$5,'Utilisation profile'!$F37:$CR37,0)),0,INDEX('Asset data'!$L37:$CX37,1,MATCH(AH$5,'Utilisation profile'!$F37:$CR37,0))),0)</f>
        <v>0</v>
      </c>
      <c r="AI37">
        <f>IF($A37&gt;0,IF(ISNA(MATCH(AI$5,'Utilisation profile'!$F37:$CR37,0)),0,INDEX('Asset data'!$L37:$CX37,1,MATCH(AI$5,'Utilisation profile'!$F37:$CR37,0))),0)</f>
        <v>0</v>
      </c>
      <c r="AJ37">
        <f>IF($A37&gt;0,IF(ISNA(MATCH(AJ$5,'Utilisation profile'!$F37:$CR37,0)),0,INDEX('Asset data'!$L37:$CX37,1,MATCH(AJ$5,'Utilisation profile'!$F37:$CR37,0))),0)</f>
        <v>0</v>
      </c>
      <c r="AK37">
        <f>IF($A37&gt;0,IF(ISNA(MATCH(AK$5,'Utilisation profile'!$F37:$CR37,0)),0,INDEX('Asset data'!$L37:$CX37,1,MATCH(AK$5,'Utilisation profile'!$F37:$CR37,0))),0)</f>
        <v>0</v>
      </c>
      <c r="AL37">
        <f>IF($A37&gt;0,IF(ISNA(MATCH(AL$5,'Utilisation profile'!$F37:$CR37,0)),0,INDEX('Asset data'!$L37:$CX37,1,MATCH(AL$5,'Utilisation profile'!$F37:$CR37,0))),0)</f>
        <v>0</v>
      </c>
      <c r="AM37">
        <f>IF($A37&gt;0,IF(ISNA(MATCH(AM$5,'Utilisation profile'!$F37:$CR37,0)),0,INDEX('Asset data'!$L37:$CX37,1,MATCH(AM$5,'Utilisation profile'!$F37:$CR37,0))),0)</f>
        <v>0</v>
      </c>
      <c r="AN37">
        <f>IF($A37&gt;0,IF(ISNA(MATCH(AN$5,'Utilisation profile'!$F37:$CR37,0)),0,INDEX('Asset data'!$L37:$CX37,1,MATCH(AN$5,'Utilisation profile'!$F37:$CR37,0))),0)</f>
        <v>0</v>
      </c>
      <c r="AO37">
        <f>IF($A37&gt;0,IF(ISNA(MATCH(AO$5,'Utilisation profile'!$F37:$CR37,0)),0,INDEX('Asset data'!$L37:$CX37,1,MATCH(AO$5,'Utilisation profile'!$F37:$CR37,0))),0)</f>
        <v>0</v>
      </c>
      <c r="AP37">
        <f>IF($A37&gt;0,IF(ISNA(MATCH(AP$5,'Utilisation profile'!$F37:$CR37,0)),0,INDEX('Asset data'!$L37:$CX37,1,MATCH(AP$5,'Utilisation profile'!$F37:$CR37,0))),0)</f>
        <v>0</v>
      </c>
      <c r="AQ37">
        <f>IF($A37&gt;0,IF(ISNA(MATCH(AQ$5,'Utilisation profile'!$F37:$CR37,0)),0,INDEX('Asset data'!$L37:$CX37,1,MATCH(AQ$5,'Utilisation profile'!$F37:$CR37,0))),0)</f>
        <v>0</v>
      </c>
      <c r="AR37">
        <f>IF($A37&gt;0,IF(ISNA(MATCH(AR$5,'Utilisation profile'!$F37:$CR37,0)),0,INDEX('Asset data'!$L37:$CX37,1,MATCH(AR$5,'Utilisation profile'!$F37:$CR37,0))),0)</f>
        <v>0</v>
      </c>
      <c r="AS37">
        <f>IF($A37&gt;0,IF(ISNA(MATCH(AS$5,'Utilisation profile'!$F37:$CR37,0)),0,INDEX('Asset data'!$L37:$CX37,1,MATCH(AS$5,'Utilisation profile'!$F37:$CR37,0))),0)</f>
        <v>0</v>
      </c>
      <c r="AT37">
        <f>IF($A37&gt;0,IF(ISNA(MATCH(AT$5,'Utilisation profile'!$F37:$CR37,0)),0,INDEX('Asset data'!$L37:$CX37,1,MATCH(AT$5,'Utilisation profile'!$F37:$CR37,0))),0)</f>
        <v>0</v>
      </c>
      <c r="AU37">
        <f>IF($A37&gt;0,IF(ISNA(MATCH(AU$5,'Utilisation profile'!$F37:$CR37,0)),0,INDEX('Asset data'!$L37:$CX37,1,MATCH(AU$5,'Utilisation profile'!$F37:$CR37,0))),0)</f>
        <v>0</v>
      </c>
      <c r="AV37">
        <f>IF($A37&gt;0,IF(ISNA(MATCH(AV$5,'Utilisation profile'!$F37:$CR37,0)),0,INDEX('Asset data'!$L37:$CX37,1,MATCH(AV$5,'Utilisation profile'!$F37:$CR37,0))),0)</f>
        <v>0</v>
      </c>
      <c r="AW37">
        <f>IF($A37&gt;0,IF(ISNA(MATCH(AW$5,'Utilisation profile'!$F37:$CR37,0)),0,INDEX('Asset data'!$L37:$CX37,1,MATCH(AW$5,'Utilisation profile'!$F37:$CR37,0))),0)</f>
        <v>0</v>
      </c>
      <c r="AX37">
        <f>IF($A37&gt;0,IF(ISNA(MATCH(AX$5,'Utilisation profile'!$F37:$CR37,0)),0,INDEX('Asset data'!$L37:$CX37,1,MATCH(AX$5,'Utilisation profile'!$F37:$CR37,0))),0)</f>
        <v>0</v>
      </c>
      <c r="AY37">
        <f>IF($A37&gt;0,IF(ISNA(MATCH(AY$5,'Utilisation profile'!$F37:$CR37,0)),0,INDEX('Asset data'!$L37:$CX37,1,MATCH(AY$5,'Utilisation profile'!$F37:$CR37,0))),0)</f>
        <v>0</v>
      </c>
      <c r="AZ37">
        <f>IF($A37&gt;0,IF(ISNA(MATCH(AZ$5,'Utilisation profile'!$F37:$CR37,0)),0,INDEX('Asset data'!$L37:$CX37,1,MATCH(AZ$5,'Utilisation profile'!$F37:$CR37,0))),0)</f>
        <v>0</v>
      </c>
      <c r="BA37">
        <f>IF($A37&gt;0,IF(ISNA(MATCH(BA$5,'Utilisation profile'!$F37:$CR37,0)),0,INDEX('Asset data'!$L37:$CX37,1,MATCH(BA$5,'Utilisation profile'!$F37:$CR37,0))),0)</f>
        <v>0</v>
      </c>
      <c r="BB37">
        <f>IF($A37&gt;0,IF(ISNA(MATCH(BB$5,'Utilisation profile'!$F37:$CR37,0)),0,INDEX('Asset data'!$L37:$CX37,1,MATCH(BB$5,'Utilisation profile'!$F37:$CR37,0))),0)</f>
        <v>0</v>
      </c>
      <c r="BC37">
        <f>IF($A37&gt;0,IF(ISNA(MATCH(BC$5,'Utilisation profile'!$F37:$CR37,0)),0,INDEX('Asset data'!$L37:$CX37,1,MATCH(BC$5,'Utilisation profile'!$F37:$CR37,0))),0)</f>
        <v>0</v>
      </c>
      <c r="BD37">
        <f>IF($A37&gt;0,IF(ISNA(MATCH(BD$5,'Utilisation profile'!$F37:$CR37,0)),0,INDEX('Asset data'!$L37:$CX37,1,MATCH(BD$5,'Utilisation profile'!$F37:$CR37,0))),0)</f>
        <v>23.554000000000634</v>
      </c>
      <c r="BE37">
        <f>IF($A37&gt;0,IF(ISNA(MATCH(BE$5,'Utilisation profile'!$F37:$CR37,0)),0,INDEX('Asset data'!$L37:$CX37,1,MATCH(BE$5,'Utilisation profile'!$F37:$CR37,0))),0)</f>
        <v>1.1500000000000001</v>
      </c>
      <c r="BF37">
        <f>IF($A37&gt;0,IF(ISNA(MATCH(BF$5,'Utilisation profile'!$F37:$CR37,0)),0,INDEX('Asset data'!$L37:$CX37,1,MATCH(BF$5,'Utilisation profile'!$F37:$CR37,0))),0)</f>
        <v>2.1339999999999995</v>
      </c>
      <c r="BG37">
        <f>IF($A37&gt;0,IF(ISNA(MATCH(BG$5,'Utilisation profile'!$F37:$CR37,0)),0,INDEX('Asset data'!$L37:$CX37,1,MATCH(BG$5,'Utilisation profile'!$F37:$CR37,0))),0)</f>
        <v>2.6000000000000005</v>
      </c>
      <c r="BH37">
        <f>IF($A37&gt;0,IF(ISNA(MATCH(BH$5,'Utilisation profile'!$F37:$CR37,0)),0,INDEX('Asset data'!$L37:$CX37,1,MATCH(BH$5,'Utilisation profile'!$F37:$CR37,0))),0)</f>
        <v>2.4329999999999985</v>
      </c>
      <c r="BI37">
        <f>IF($A37&gt;0,IF(ISNA(MATCH(BI$5,'Utilisation profile'!$F37:$CR37,0)),0,INDEX('Asset data'!$L37:$CX37,1,MATCH(BI$5,'Utilisation profile'!$F37:$CR37,0))),0)</f>
        <v>0</v>
      </c>
      <c r="BJ37">
        <f>IF($A37&gt;0,IF(ISNA(MATCH(BJ$5,'Utilisation profile'!$F37:$CR37,0)),0,INDEX('Asset data'!$L37:$CX37,1,MATCH(BJ$5,'Utilisation profile'!$F37:$CR37,0))),0)</f>
        <v>5.9000000000000012</v>
      </c>
      <c r="BK37">
        <f>IF($A37&gt;0,IF(ISNA(MATCH(BK$5,'Utilisation profile'!$F37:$CR37,0)),0,INDEX('Asset data'!$L37:$CX37,1,MATCH(BK$5,'Utilisation profile'!$F37:$CR37,0))),0)</f>
        <v>0.86299999999999999</v>
      </c>
      <c r="BL37">
        <f>IF($A37&gt;0,IF(ISNA(MATCH(BL$5,'Utilisation profile'!$F37:$CR37,0)),0,INDEX('Asset data'!$L37:$CX37,1,MATCH(BL$5,'Utilisation profile'!$F37:$CR37,0))),0)</f>
        <v>1.95</v>
      </c>
      <c r="BM37">
        <f>IF($A37&gt;0,IF(ISNA(MATCH(BM$5,'Utilisation profile'!$F37:$CR37,0)),0,INDEX('Asset data'!$L37:$CX37,1,MATCH(BM$5,'Utilisation profile'!$F37:$CR37,0))),0)</f>
        <v>2.8230000000000008</v>
      </c>
      <c r="BN37">
        <f>IF($A37&gt;0,IF(ISNA(MATCH(BN$5,'Utilisation profile'!$F37:$CR37,0)),0,INDEX('Asset data'!$L37:$CX37,1,MATCH(BN$5,'Utilisation profile'!$F37:$CR37,0))),0)</f>
        <v>5.8299999999999974</v>
      </c>
      <c r="BO37">
        <f>IF($A37&gt;0,IF(ISNA(MATCH(BO$5,'Utilisation profile'!$F37:$CR37,0)),0,INDEX('Asset data'!$L37:$CX37,1,MATCH(BO$5,'Utilisation profile'!$F37:$CR37,0))),0)</f>
        <v>0.63</v>
      </c>
      <c r="BP37">
        <f>IF($A37&gt;0,IF(ISNA(MATCH(BP$5,'Utilisation profile'!$F37:$CR37,0)),0,INDEX('Asset data'!$L37:$CX37,1,MATCH(BP$5,'Utilisation profile'!$F37:$CR37,0))),0)</f>
        <v>5.1129999999999987</v>
      </c>
      <c r="BQ37">
        <f>IF($A37&gt;0,IF(ISNA(MATCH(BQ$5,'Utilisation profile'!$F37:$CR37,0)),0,INDEX('Asset data'!$L37:$CX37,1,MATCH(BQ$5,'Utilisation profile'!$F37:$CR37,0))),0)</f>
        <v>2.25</v>
      </c>
      <c r="BR37">
        <f>IF($A37&gt;0,IF(ISNA(MATCH(BR$5,'Utilisation profile'!$F37:$CR37,0)),0,INDEX('Asset data'!$L37:$CX37,1,MATCH(BR$5,'Utilisation profile'!$F37:$CR37,0))),0)</f>
        <v>2.3909999999999991</v>
      </c>
      <c r="BS37">
        <f>IF($A37&gt;0,IF(ISNA(MATCH(BS$5,'Utilisation profile'!$F37:$CR37,0)),0,INDEX('Asset data'!$L37:$CX37,1,MATCH(BS$5,'Utilisation profile'!$F37:$CR37,0))),0)</f>
        <v>6.4439999999999822</v>
      </c>
      <c r="BT37">
        <f>IF($A37&gt;0,IF(ISNA(MATCH(BT$5,'Utilisation profile'!$F37:$CR37,0)),0,INDEX('Asset data'!$L37:$CX37,1,MATCH(BT$5,'Utilisation profile'!$F37:$CR37,0))),0)</f>
        <v>2.3499999999999996</v>
      </c>
      <c r="BU37">
        <f>IF($A37&gt;0,IF(ISNA(MATCH(BU$5,'Utilisation profile'!$F37:$CR37,0)),0,INDEX('Asset data'!$L37:$CX37,1,MATCH(BU$5,'Utilisation profile'!$F37:$CR37,0))),0)</f>
        <v>0.61499999999999999</v>
      </c>
      <c r="BV37">
        <f>IF($A37&gt;0,IF(ISNA(MATCH(BV$5,'Utilisation profile'!$F37:$CR37,0)),0,INDEX('Asset data'!$L37:$CX37,1,MATCH(BV$5,'Utilisation profile'!$F37:$CR37,0))),0)</f>
        <v>8.0550000000000033</v>
      </c>
      <c r="BW37">
        <f>IF($A37&gt;0,IF(ISNA(MATCH(BW$5,'Utilisation profile'!$F37:$CR37,0)),0,INDEX('Asset data'!$L37:$CX37,1,MATCH(BW$5,'Utilisation profile'!$F37:$CR37,0))),0)</f>
        <v>1.9259999999999999</v>
      </c>
      <c r="BX37">
        <f>IF($A37&gt;0,IF(ISNA(MATCH(BX$5,'Utilisation profile'!$F37:$CR37,0)),0,INDEX('Asset data'!$L37:$CX37,1,MATCH(BX$5,'Utilisation profile'!$F37:$CR37,0))),0)</f>
        <v>4.3199999999999976</v>
      </c>
      <c r="BY37">
        <f>IF($A37&gt;0,IF(ISNA(MATCH(BY$5,'Utilisation profile'!$F37:$CR37,0)),0,INDEX('Asset data'!$L37:$CX37,1,MATCH(BY$5,'Utilisation profile'!$F37:$CR37,0))),0)</f>
        <v>3.2910000000000008</v>
      </c>
      <c r="BZ37">
        <f>IF($A37&gt;0,IF(ISNA(MATCH(BZ$5,'Utilisation profile'!$F37:$CR37,0)),0,INDEX('Asset data'!$L37:$CX37,1,MATCH(BZ$5,'Utilisation profile'!$F37:$CR37,0))),0)</f>
        <v>4.0999999999999988</v>
      </c>
      <c r="CA37">
        <f>IF($A37&gt;0,IF(ISNA(MATCH(CA$5,'Utilisation profile'!$F37:$CR37,0)),0,INDEX('Asset data'!$L37:$CX37,1,MATCH(CA$5,'Utilisation profile'!$F37:$CR37,0))),0)</f>
        <v>0.72599999999999998</v>
      </c>
      <c r="CB37">
        <f>IF($A37&gt;0,IF(ISNA(MATCH(CB$5,'Utilisation profile'!$F37:$CR37,0)),0,INDEX('Asset data'!$L37:$CX37,1,MATCH(CB$5,'Utilisation profile'!$F37:$CR37,0))),0)</f>
        <v>4.5499999999999989</v>
      </c>
      <c r="CC37">
        <f>IF($A37&gt;0,IF(ISNA(MATCH(CC$5,'Utilisation profile'!$F37:$CR37,0)),0,INDEX('Asset data'!$L37:$CX37,1,MATCH(CC$5,'Utilisation profile'!$F37:$CR37,0))),0)</f>
        <v>1.6649999999999998</v>
      </c>
      <c r="CD37">
        <f>IF($A37&gt;0,IF(ISNA(MATCH(CD$5,'Utilisation profile'!$F37:$CR37,0)),0,INDEX('Asset data'!$L37:$CX37,1,MATCH(CD$5,'Utilisation profile'!$F37:$CR37,0))),0)</f>
        <v>3.6899999999999991</v>
      </c>
      <c r="CE37">
        <f>IF($A37&gt;0,IF(ISNA(MATCH(CE$5,'Utilisation profile'!$F37:$CR37,0)),0,INDEX('Asset data'!$L37:$CX37,1,MATCH(CE$5,'Utilisation profile'!$F37:$CR37,0))),0)</f>
        <v>2.5000000000000004</v>
      </c>
      <c r="CF37">
        <f>IF($A37&gt;0,IF(ISNA(MATCH(CF$5,'Utilisation profile'!$F37:$CR37,0)),0,INDEX('Asset data'!$L37:$CX37,1,MATCH(CF$5,'Utilisation profile'!$F37:$CR37,0))),0)</f>
        <v>4.6909999999999989</v>
      </c>
      <c r="CG37">
        <f>IF($A37&gt;0,IF(ISNA(MATCH(CG$5,'Utilisation profile'!$F37:$CR37,0)),0,INDEX('Asset data'!$L37:$CX37,1,MATCH(CG$5,'Utilisation profile'!$F37:$CR37,0))),0)</f>
        <v>0.9</v>
      </c>
      <c r="CH37">
        <f>IF($A37&gt;0,IF(ISNA(MATCH(CH$5,'Utilisation profile'!$F37:$CR37,0)),0,INDEX('Asset data'!$L37:$CX37,1,MATCH(CH$5,'Utilisation profile'!$F37:$CR37,0))),0)</f>
        <v>80.230000000001766</v>
      </c>
      <c r="CI37">
        <f>IF($A37&gt;0,IF(ISNA(MATCH(CI$5,'Utilisation profile'!$F37:$CR37,0)),0,INDEX('Asset data'!$L37:$CX37,1,MATCH(CI$5,'Utilisation profile'!$F37:$CR37,0))),0)</f>
        <v>2.6</v>
      </c>
      <c r="CJ37">
        <f>IF($A37&gt;0,IF(ISNA(MATCH(CJ$5,'Utilisation profile'!$F37:$CR37,0)),0,INDEX('Asset data'!$L37:$CX37,1,MATCH(CJ$5,'Utilisation profile'!$F37:$CR37,0))),0)</f>
        <v>3.1459999999999995</v>
      </c>
      <c r="CK37">
        <f>IF($A37&gt;0,IF(ISNA(MATCH(CK$5,'Utilisation profile'!$F37:$CR37,0)),0,INDEX('Asset data'!$L37:$CX37,1,MATCH(CK$5,'Utilisation profile'!$F37:$CR37,0))),0)</f>
        <v>3.3520000000000016</v>
      </c>
      <c r="CL37">
        <f>IF($A37&gt;0,IF(ISNA(MATCH(CL$5,'Utilisation profile'!$F37:$CR37,0)),0,INDEX('Asset data'!$L37:$CX37,1,MATCH(CL$5,'Utilisation profile'!$F37:$CR37,0))),0)</f>
        <v>5.7519999999999998</v>
      </c>
      <c r="CM37">
        <f>IF($A37&gt;0,IF(ISNA(MATCH(CM$5,'Utilisation profile'!$F37:$CR37,0)),0,INDEX('Asset data'!$L37:$CX37,1,MATCH(CM$5,'Utilisation profile'!$F37:$CR37,0))),0)</f>
        <v>1.23</v>
      </c>
      <c r="CN37">
        <f>IF($A37&gt;0,IF(ISNA(MATCH(CN$5,'Utilisation profile'!$F37:$CR37,0)),0,INDEX('Asset data'!$L37:$CX37,1,MATCH(CN$5,'Utilisation profile'!$F37:$CR37,0))),0)</f>
        <v>9.1999999999999957</v>
      </c>
      <c r="CO37">
        <f>IF($A37&gt;0,IF(ISNA(MATCH(CO$5,'Utilisation profile'!$F37:$CR37,0)),0,INDEX('Asset data'!$L37:$CX37,1,MATCH(CO$5,'Utilisation profile'!$F37:$CR37,0))),0)</f>
        <v>3.3000000000000003</v>
      </c>
      <c r="CP37">
        <f>IF($A37&gt;0,IF(ISNA(MATCH(CP$5,'Utilisation profile'!$F37:$CR37,0)),0,INDEX('Asset data'!$L37:$CX37,1,MATCH(CP$5,'Utilisation profile'!$F37:$CR37,0))),0)</f>
        <v>4.0440000000000005</v>
      </c>
      <c r="CQ37">
        <f>IF($A37&gt;0,IF(ISNA(MATCH(CQ$5,'Utilisation profile'!$F37:$CR37,0)),0,INDEX('Asset data'!$L37:$CX37,1,MATCH(CQ$5,'Utilisation profile'!$F37:$CR37,0))),0)</f>
        <v>4.6000000000000014</v>
      </c>
      <c r="CR37">
        <f>IF($A37&gt;0,IF(ISNA(MATCH(CR$5,'Utilisation profile'!$F37:$CR37,0)),0,INDEX('Asset data'!$L37:$CX37,1,MATCH(CR$5,'Utilisation profile'!$F37:$CR37,0))),0)</f>
        <v>8.0359999999999978</v>
      </c>
      <c r="CS37">
        <f>IF($A37&gt;0,IF(ISNA(MATCH(CS$5,'Utilisation profile'!$F37:$CR37,0)),0,INDEX('Asset data'!$L37:$CX37,1,MATCH(CS$5,'Utilisation profile'!$F37:$CR37,0))),0)</f>
        <v>2.4609999999999999</v>
      </c>
      <c r="CT37">
        <f>IF($A37&gt;0,IF(ISNA(MATCH(CT$5,'Utilisation profile'!$F37:$CR37,0)),0,INDEX('Asset data'!$L37:$CX37,1,MATCH(CT$5,'Utilisation profile'!$F37:$CR37,0))),0)</f>
        <v>14.897000000000032</v>
      </c>
      <c r="CU37">
        <f>IF($A37&gt;0,IF(ISNA(MATCH(CU$5,'Utilisation profile'!$F37:$CR37,0)),0,INDEX('Asset data'!$L37:$CX37,1,MATCH(CU$5,'Utilisation profile'!$F37:$CR37,0))),0)</f>
        <v>3.6149999999999998</v>
      </c>
      <c r="CV37">
        <f>IF($A37&gt;0,IF(ISNA(MATCH(CV$5,'Utilisation profile'!$F37:$CR37,0)),0,INDEX('Asset data'!$L37:$CX37,1,MATCH(CV$5,'Utilisation profile'!$F37:$CR37,0))),0)</f>
        <v>5.9709999999999965</v>
      </c>
      <c r="CW37">
        <f>IF($A37&gt;0,IF(ISNA(MATCH(CW$5,'Utilisation profile'!$F37:$CR37,0)),0,INDEX('Asset data'!$L37:$CX37,1,MATCH(CW$5,'Utilisation profile'!$F37:$CR37,0))),0)</f>
        <v>15.692999999999849</v>
      </c>
      <c r="CX37">
        <f>IF($A37&gt;0,IF(ISNA(MATCH(CX$5,'Utilisation profile'!$F37:$CR37,0)),0,INDEX('Asset data'!$L37:$CX37,1,MATCH(CX$5,'Utilisation profile'!$F37:$CR37,0))),0)</f>
        <v>7.6750000000000025</v>
      </c>
      <c r="CY37">
        <f>IF($A37&gt;0,IF(ISNA(MATCH(CY$5,'Utilisation profile'!$F37:$CR37,0)),0,INDEX('Asset data'!$L37:$CX37,1,MATCH(CY$5,'Utilisation profile'!$F37:$CR37,0))),0)</f>
        <v>1.5900000000000003</v>
      </c>
      <c r="CZ37">
        <f>IF($A37&gt;0,IF(ISNA(MATCH(CZ$5,'Utilisation profile'!$F37:$CR37,0)),0,INDEX('Asset data'!$L37:$CX37,1,MATCH(CZ$5,'Utilisation profile'!$F37:$CR37,0))),0)</f>
        <v>14.865000000000013</v>
      </c>
      <c r="DA37">
        <f>IF($A37&gt;0,IF(ISNA(MATCH(DA$5,'Utilisation profile'!$F37:$CR37,0)),0,INDEX('Asset data'!$L37:$CX37,1,MATCH(DA$5,'Utilisation profile'!$F37:$CR37,0))),0)</f>
        <v>3.7759999999999998</v>
      </c>
      <c r="DB37">
        <f>IF($A37&gt;0,IF(ISNA(MATCH(DB$5,'Utilisation profile'!$F37:$CR37,0)),0,INDEX('Asset data'!$L37:$CX37,1,MATCH(DB$5,'Utilisation profile'!$F37:$CR37,0))),0)</f>
        <v>12.005000000000013</v>
      </c>
      <c r="DC37">
        <f>IF($A37&gt;0,IF(ISNA(MATCH(DC$5,'Utilisation profile'!$F37:$CR37,0)),0,INDEX('Asset data'!$L37:$CX37,1,MATCH(DC$5,'Utilisation profile'!$F37:$CR37,0))),0)</f>
        <v>10.423000000000002</v>
      </c>
      <c r="DD37">
        <f>IF($A37&gt;0,IF(ISNA(MATCH(DD$5,'Utilisation profile'!$F37:$CR37,0)),0,INDEX('Asset data'!$L37:$CX37,1,MATCH(DD$5,'Utilisation profile'!$F37:$CR37,0))),0)</f>
        <v>7.2320000000000029</v>
      </c>
      <c r="DE37">
        <f>IF($A37&gt;0,IF(ISNA(MATCH(DE$5,'Utilisation profile'!$F37:$CR37,0)),0,INDEX('Asset data'!$L37:$CX37,1,MATCH(DE$5,'Utilisation profile'!$F37:$CR37,0))),0)</f>
        <v>2.5</v>
      </c>
      <c r="DF37">
        <f>IF($A37&gt;0,IF(ISNA(MATCH(DF$5,'Utilisation profile'!$F37:$CR37,0)),0,INDEX('Asset data'!$L37:$CX37,1,MATCH(DF$5,'Utilisation profile'!$F37:$CR37,0))),0)</f>
        <v>18.523000000000071</v>
      </c>
      <c r="DG37">
        <f>IF($A37&gt;0,IF(ISNA(MATCH(DG$5,'Utilisation profile'!$F37:$CR37,0)),0,INDEX('Asset data'!$L37:$CX37,1,MATCH(DG$5,'Utilisation profile'!$F37:$CR37,0))),0)</f>
        <v>3.8969999999999998</v>
      </c>
      <c r="DH37">
        <f>IF($A37&gt;0,IF(ISNA(MATCH(DH$5,'Utilisation profile'!$F37:$CR37,0)),0,INDEX('Asset data'!$L37:$CX37,1,MATCH(DH$5,'Utilisation profile'!$F37:$CR37,0))),0)</f>
        <v>6.214999999999999</v>
      </c>
      <c r="DI37">
        <f>IF($A37&gt;0,IF(ISNA(MATCH(DI$5,'Utilisation profile'!$F37:$CR37,0)),0,INDEX('Asset data'!$L37:$CX37,1,MATCH(DI$5,'Utilisation profile'!$F37:$CR37,0))),0)</f>
        <v>6.708000000000002</v>
      </c>
      <c r="DJ37">
        <f>IF($A37&gt;0,IF(ISNA(MATCH(DJ$5,'Utilisation profile'!$F37:$CR37,0)),0,INDEX('Asset data'!$L37:$CX37,1,MATCH(DJ$5,'Utilisation profile'!$F37:$CR37,0))),0)</f>
        <v>11.260000000000005</v>
      </c>
      <c r="DK37">
        <f>IF($A37&gt;0,IF(ISNA(MATCH(DK$5,'Utilisation profile'!$F37:$CR37,0)),0,INDEX('Asset data'!$L37:$CX37,1,MATCH(DK$5,'Utilisation profile'!$F37:$CR37,0))),0)</f>
        <v>0.61499999999999999</v>
      </c>
      <c r="DL37">
        <f>IF($A37&gt;0,IF(ISNA(MATCH(DL$5,'Utilisation profile'!$F37:$CR37,0)),0,INDEX('Asset data'!$L37:$CX37,1,MATCH(DL$5,'Utilisation profile'!$F37:$CR37,0))),0)</f>
        <v>129.84500000002495</v>
      </c>
      <c r="DM37">
        <f>IF($A37&gt;0,IF(ISNA(MATCH(DM$5,'Utilisation profile'!$F37:$CR37,0)),0,INDEX('Asset data'!$L37:$CX37,1,MATCH(DM$5,'Utilisation profile'!$F37:$CR37,0))),0)</f>
        <v>6.3990000000000027</v>
      </c>
      <c r="DN37">
        <f>IF($A37&gt;0,IF(ISNA(MATCH(DN$5,'Utilisation profile'!$F37:$CR37,0)),0,INDEX('Asset data'!$L37:$CX37,1,MATCH(DN$5,'Utilisation profile'!$F37:$CR37,0))),0)</f>
        <v>7.0799999999999992</v>
      </c>
      <c r="DO37">
        <f>IF($A37&gt;0,IF(ISNA(MATCH(DO$5,'Utilisation profile'!$F37:$CR37,0)),0,INDEX('Asset data'!$L37:$CX37,1,MATCH(DO$5,'Utilisation profile'!$F37:$CR37,0))),0)</f>
        <v>7.2149999999999981</v>
      </c>
      <c r="DP37">
        <f>IF($A37&gt;0,IF(ISNA(MATCH(DP$5,'Utilisation profile'!$F37:$CR37,0)),0,INDEX('Asset data'!$L37:$CX37,1,MATCH(DP$5,'Utilisation profile'!$F37:$CR37,0))),0)</f>
        <v>6.2889999999999988</v>
      </c>
      <c r="DQ37">
        <f>IF($A37&gt;0,IF(ISNA(MATCH(DQ$5,'Utilisation profile'!$F37:$CR37,0)),0,INDEX('Asset data'!$L37:$CX37,1,MATCH(DQ$5,'Utilisation profile'!$F37:$CR37,0))),0)</f>
        <v>4.43</v>
      </c>
      <c r="DR37">
        <f>IF($A37&gt;0,IF(ISNA(MATCH(DR$5,'Utilisation profile'!$F37:$CR37,0)),0,INDEX('Asset data'!$L37:$CX37,1,MATCH(DR$5,'Utilisation profile'!$F37:$CR37,0))),0)</f>
        <v>31.512999999999654</v>
      </c>
      <c r="DS37">
        <f>IF($A37&gt;0,IF(ISNA(MATCH(DS$5,'Utilisation profile'!$F37:$CR37,0)),0,INDEX('Asset data'!$L37:$CX37,1,MATCH(DS$5,'Utilisation profile'!$F37:$CR37,0))),0)</f>
        <v>8.5669999999999966</v>
      </c>
      <c r="DT37">
        <f>IF($A37&gt;0,IF(ISNA(MATCH(DT$5,'Utilisation profile'!$F37:$CR37,0)),0,INDEX('Asset data'!$L37:$CX37,1,MATCH(DT$5,'Utilisation profile'!$F37:$CR37,0))),0)</f>
        <v>5.8999999999999986</v>
      </c>
      <c r="DU37">
        <f>IF($A37&gt;0,IF(ISNA(MATCH(DU$5,'Utilisation profile'!$F37:$CR37,0)),0,INDEX('Asset data'!$L37:$CX37,1,MATCH(DU$5,'Utilisation profile'!$F37:$CR37,0))),0)</f>
        <v>10.813999999999997</v>
      </c>
      <c r="DV37">
        <f>IF($A37&gt;0,IF(ISNA(MATCH(DV$5,'Utilisation profile'!$F37:$CR37,0)),0,INDEX('Asset data'!$L37:$CX37,1,MATCH(DV$5,'Utilisation profile'!$F37:$CR37,0))),0)</f>
        <v>23.22999999999999</v>
      </c>
      <c r="DW37">
        <f>IF($A37&gt;0,IF(ISNA(MATCH(DW$5,'Utilisation profile'!$F37:$CR37,0)),0,INDEX('Asset data'!$L37:$CX37,1,MATCH(DW$5,'Utilisation profile'!$F37:$CR37,0))),0)</f>
        <v>14.355000000000029</v>
      </c>
      <c r="DX37">
        <f>IF($A37&gt;0,IF(ISNA(MATCH(DX$5,'Utilisation profile'!$F37:$CR37,0)),0,INDEX('Asset data'!$L37:$CX37,1,MATCH(DX$5,'Utilisation profile'!$F37:$CR37,0))),0)</f>
        <v>26.116000000000078</v>
      </c>
      <c r="DY37">
        <f>IF($A37&gt;0,IF(ISNA(MATCH(DY$5,'Utilisation profile'!$F37:$CR37,0)),0,INDEX('Asset data'!$L37:$CX37,1,MATCH(DY$5,'Utilisation profile'!$F37:$CR37,0))),0)</f>
        <v>6.4599999999999991</v>
      </c>
      <c r="DZ37">
        <f>IF($A37&gt;0,IF(ISNA(MATCH(DZ$5,'Utilisation profile'!$F37:$CR37,0)),0,INDEX('Asset data'!$L37:$CX37,1,MATCH(DZ$5,'Utilisation profile'!$F37:$CR37,0))),0)</f>
        <v>7.9649999999999999</v>
      </c>
      <c r="EA37">
        <f>IF($A37&gt;0,IF(ISNA(MATCH(EA$5,'Utilisation profile'!$F37:$CR37,0)),0,INDEX('Asset data'!$L37:$CX37,1,MATCH(EA$5,'Utilisation profile'!$F37:$CR37,0))),0)</f>
        <v>29.199999999999658</v>
      </c>
      <c r="EB37">
        <f>IF($A37&gt;0,IF(ISNA(MATCH(EB$5,'Utilisation profile'!$F37:$CR37,0)),0,INDEX('Asset data'!$L37:$CX37,1,MATCH(EB$5,'Utilisation profile'!$F37:$CR37,0))),0)</f>
        <v>20.668000000000038</v>
      </c>
      <c r="EC37">
        <f>IF($A37&gt;0,IF(ISNA(MATCH(EC$5,'Utilisation profile'!$F37:$CR37,0)),0,INDEX('Asset data'!$L37:$CX37,1,MATCH(EC$5,'Utilisation profile'!$F37:$CR37,0))),0)</f>
        <v>4.5650000000000004</v>
      </c>
      <c r="ED37">
        <f>IF($A37&gt;0,IF(ISNA(MATCH(ED$5,'Utilisation profile'!$F37:$CR37,0)),0,INDEX('Asset data'!$L37:$CX37,1,MATCH(ED$5,'Utilisation profile'!$F37:$CR37,0))),0)</f>
        <v>54.789999999999111</v>
      </c>
      <c r="EE37">
        <f>IF($A37&gt;0,IF(ISNA(MATCH(EE$5,'Utilisation profile'!$F37:$CR37,0)),0,INDEX('Asset data'!$L37:$CX37,1,MATCH(EE$5,'Utilisation profile'!$F37:$CR37,0))),0)</f>
        <v>9.5150000000000006</v>
      </c>
      <c r="EF37">
        <f>IF($A37&gt;0,IF(ISNA(MATCH(EF$5,'Utilisation profile'!$F37:$CR37,0)),0,INDEX('Asset data'!$L37:$CX37,1,MATCH(EF$5,'Utilisation profile'!$F37:$CR37,0))),0)</f>
        <v>35.13800000000024</v>
      </c>
      <c r="EG37">
        <f>IF($A37&gt;0,IF(ISNA(MATCH(EG$5,'Utilisation profile'!$F37:$CR37,0)),0,INDEX('Asset data'!$L37:$CX37,1,MATCH(EG$5,'Utilisation profile'!$F37:$CR37,0))),0)</f>
        <v>17.711999999999982</v>
      </c>
      <c r="EH37">
        <f>IF($A37&gt;0,IF(ISNA(MATCH(EH$5,'Utilisation profile'!$F37:$CR37,0)),0,INDEX('Asset data'!$L37:$CX37,1,MATCH(EH$5,'Utilisation profile'!$F37:$CR37,0))),0)</f>
        <v>16.575000000000006</v>
      </c>
      <c r="EI37">
        <f>IF($A37&gt;0,IF(ISNA(MATCH(EI$5,'Utilisation profile'!$F37:$CR37,0)),0,INDEX('Asset data'!$L37:$CX37,1,MATCH(EI$5,'Utilisation profile'!$F37:$CR37,0))),0)</f>
        <v>9.6449999999999996</v>
      </c>
      <c r="EJ37">
        <f>IF($A37&gt;0,IF(ISNA(MATCH(EJ$5,'Utilisation profile'!$F37:$CR37,0)),0,INDEX('Asset data'!$L37:$CX37,1,MATCH(EJ$5,'Utilisation profile'!$F37:$CR37,0))),0)</f>
        <v>49.214999999999876</v>
      </c>
      <c r="EK37">
        <f>IF($A37&gt;0,IF(ISNA(MATCH(EK$5,'Utilisation profile'!$F37:$CR37,0)),0,INDEX('Asset data'!$L37:$CX37,1,MATCH(EK$5,'Utilisation profile'!$F37:$CR37,0))),0)</f>
        <v>29.256999999999941</v>
      </c>
      <c r="EL37">
        <f>IF($A37&gt;0,IF(ISNA(MATCH(EL$5,'Utilisation profile'!$F37:$CR37,0)),0,INDEX('Asset data'!$L37:$CX37,1,MATCH(EL$5,'Utilisation profile'!$F37:$CR37,0))),0)</f>
        <v>19.965000000000018</v>
      </c>
      <c r="EM37">
        <f>IF($A37&gt;0,IF(ISNA(MATCH(EM$5,'Utilisation profile'!$F37:$CR37,0)),0,INDEX('Asset data'!$L37:$CX37,1,MATCH(EM$5,'Utilisation profile'!$F37:$CR37,0))),0)</f>
        <v>51.360000000000248</v>
      </c>
      <c r="EN37">
        <f>IF($A37&gt;0,IF(ISNA(MATCH(EN$5,'Utilisation profile'!$F37:$CR37,0)),0,INDEX('Asset data'!$L37:$CX37,1,MATCH(EN$5,'Utilisation profile'!$F37:$CR37,0))),0)</f>
        <v>96.13000000000001</v>
      </c>
      <c r="EO37">
        <f>IF($A37&gt;0,IF(ISNA(MATCH(EO$5,'Utilisation profile'!$F37:$CR37,0)),0,INDEX('Asset data'!$L37:$CX37,1,MATCH(EO$5,'Utilisation profile'!$F37:$CR37,0))),0)</f>
        <v>41.91</v>
      </c>
      <c r="EP37">
        <f>IF($A37&gt;0,IF(ISNA(MATCH(EP$5,'Utilisation profile'!$F37:$CR37,0)),0,INDEX('Asset data'!$L37:$CX37,1,MATCH(EP$5,'Utilisation profile'!$F37:$CR37,0))),0)</f>
        <v>7.25</v>
      </c>
      <c r="EQ37">
        <f>IF($A37&gt;0,IF(ISNA(MATCH(EQ$5,'Utilisation profile'!$F37:$CR37,0)),0,INDEX('Asset data'!$L37:$CX37,1,MATCH(EQ$5,'Utilisation profile'!$F37:$CR37,0))),0)</f>
        <v>0</v>
      </c>
      <c r="ER37">
        <f>IF($A37&gt;0,IF(ISNA(MATCH(ER$5,'Utilisation profile'!$F37:$CR37,0)),0,INDEX('Asset data'!$L37:$CX37,1,MATCH(ER$5,'Utilisation profile'!$F37:$CR37,0))),0)</f>
        <v>0</v>
      </c>
      <c r="ES37">
        <f>IF($A37&gt;0,IF(ISNA(MATCH(ES$5,'Utilisation profile'!$F37:$CR37,0)),0,INDEX('Asset data'!$L37:$CX37,1,MATCH(ES$5,'Utilisation profile'!$F37:$CR37,0))),0)</f>
        <v>0</v>
      </c>
      <c r="ET37">
        <f>IF($A37&gt;0,IF(ISNA(MATCH(ET$5,'Utilisation profile'!$F37:$CR37,0)),0,INDEX('Asset data'!$L37:$CX37,1,MATCH(ET$5,'Utilisation profile'!$F37:$CR37,0))),0)</f>
        <v>0</v>
      </c>
      <c r="EU37">
        <f>IF($A37&gt;0,IF(ISNA(MATCH(EU$5,'Utilisation profile'!$F37:$CR37,0)),0,INDEX('Asset data'!$L37:$CX37,1,MATCH(EU$5,'Utilisation profile'!$F37:$CR37,0))),0)</f>
        <v>0</v>
      </c>
      <c r="EV37">
        <f>IF($A37&gt;0,IF(ISNA(MATCH(EV$5,'Utilisation profile'!$F37:$CR37,0)),0,INDEX('Asset data'!$L37:$CX37,1,MATCH(EV$5,'Utilisation profile'!$F37:$CR37,0))),0)</f>
        <v>0</v>
      </c>
      <c r="EW37">
        <f>IF($A37&gt;0,IF(ISNA(MATCH(EW$5,'Utilisation profile'!$F37:$CR37,0)),0,INDEX('Asset data'!$L37:$CX37,1,MATCH(EW$5,'Utilisation profile'!$F37:$CR37,0))),0)</f>
        <v>0</v>
      </c>
      <c r="EX37">
        <f>IF($A37&gt;0,IF(ISNA(MATCH(EX$5,'Utilisation profile'!$F37:$CR37,0)),0,INDEX('Asset data'!$L37:$CX37,1,MATCH(EX$5,'Utilisation profile'!$F37:$CR37,0))),0)</f>
        <v>0</v>
      </c>
      <c r="EY37">
        <f>IF($A37&gt;0,IF(ISNA(MATCH(EY$5,'Utilisation profile'!$F37:$CR37,0)),0,INDEX('Asset data'!$L37:$CX37,1,MATCH(EY$5,'Utilisation profile'!$F37:$CR37,0))),0)</f>
        <v>0</v>
      </c>
      <c r="EZ37">
        <f>IF($A37&gt;0,IF(ISNA(MATCH(EZ$5,'Utilisation profile'!$F37:$CR37,0)),0,INDEX('Asset data'!$L37:$CX37,1,MATCH(EZ$5,'Utilisation profile'!$F37:$CR37,0))),0)</f>
        <v>0</v>
      </c>
      <c r="FA37">
        <f>IF($A37&gt;0,IF(ISNA(MATCH(FA$5,'Utilisation profile'!$F37:$CR37,0)),0,INDEX('Asset data'!$L37:$CX37,1,MATCH(FA$5,'Utilisation profile'!$F37:$CR37,0))),0)</f>
        <v>0</v>
      </c>
    </row>
    <row r="38" spans="1:157">
      <c r="A38" s="10">
        <f>'Asset data'!A38</f>
        <v>0</v>
      </c>
      <c r="B38" s="10">
        <f>'Asset data'!B38</f>
        <v>0</v>
      </c>
      <c r="C38" s="10">
        <f>'Asset data'!C38</f>
        <v>0</v>
      </c>
      <c r="D38" s="10">
        <f>'Asset data'!E38</f>
        <v>0</v>
      </c>
      <c r="E38" s="16">
        <f>'Asset data'!I38</f>
        <v>0</v>
      </c>
      <c r="F38">
        <f>IF($A38&gt;0,'Utilisation profile'!CU38,0)</f>
        <v>0</v>
      </c>
      <c r="G38">
        <f>IF($A38&gt;0,IF(ISNA(MATCH(G$5,'Utilisation profile'!$F38:$CR38,0)),0,INDEX('Asset data'!$L38:$CX38,1,MATCH(G$5,'Utilisation profile'!$F38:$CR38,0))),0)</f>
        <v>0</v>
      </c>
      <c r="H38">
        <f>IF($A38&gt;0,IF(ISNA(MATCH(H$5,'Utilisation profile'!$F38:$CR38,0)),0,INDEX('Asset data'!$L38:$CX38,1,MATCH(H$5,'Utilisation profile'!$F38:$CR38,0))),0)</f>
        <v>0</v>
      </c>
      <c r="I38">
        <f>IF($A38&gt;0,IF(ISNA(MATCH(I$5,'Utilisation profile'!$F38:$CR38,0)),0,INDEX('Asset data'!$L38:$CX38,1,MATCH(I$5,'Utilisation profile'!$F38:$CR38,0))),0)</f>
        <v>0</v>
      </c>
      <c r="J38">
        <f>IF($A38&gt;0,IF(ISNA(MATCH(J$5,'Utilisation profile'!$F38:$CR38,0)),0,INDEX('Asset data'!$L38:$CX38,1,MATCH(J$5,'Utilisation profile'!$F38:$CR38,0))),0)</f>
        <v>0</v>
      </c>
      <c r="K38">
        <f>IF($A38&gt;0,IF(ISNA(MATCH(K$5,'Utilisation profile'!$F38:$CR38,0)),0,INDEX('Asset data'!$L38:$CX38,1,MATCH(K$5,'Utilisation profile'!$F38:$CR38,0))),0)</f>
        <v>0</v>
      </c>
      <c r="L38">
        <f>IF($A38&gt;0,IF(ISNA(MATCH(L$5,'Utilisation profile'!$F38:$CR38,0)),0,INDEX('Asset data'!$L38:$CX38,1,MATCH(L$5,'Utilisation profile'!$F38:$CR38,0))),0)</f>
        <v>0</v>
      </c>
      <c r="M38">
        <f>IF($A38&gt;0,IF(ISNA(MATCH(M$5,'Utilisation profile'!$F38:$CR38,0)),0,INDEX('Asset data'!$L38:$CX38,1,MATCH(M$5,'Utilisation profile'!$F38:$CR38,0))),0)</f>
        <v>0</v>
      </c>
      <c r="N38">
        <f>IF($A38&gt;0,IF(ISNA(MATCH(N$5,'Utilisation profile'!$F38:$CR38,0)),0,INDEX('Asset data'!$L38:$CX38,1,MATCH(N$5,'Utilisation profile'!$F38:$CR38,0))),0)</f>
        <v>0</v>
      </c>
      <c r="O38">
        <f>IF($A38&gt;0,IF(ISNA(MATCH(O$5,'Utilisation profile'!$F38:$CR38,0)),0,INDEX('Asset data'!$L38:$CX38,1,MATCH(O$5,'Utilisation profile'!$F38:$CR38,0))),0)</f>
        <v>0</v>
      </c>
      <c r="P38">
        <f>IF($A38&gt;0,IF(ISNA(MATCH(P$5,'Utilisation profile'!$F38:$CR38,0)),0,INDEX('Asset data'!$L38:$CX38,1,MATCH(P$5,'Utilisation profile'!$F38:$CR38,0))),0)</f>
        <v>0</v>
      </c>
      <c r="Q38">
        <f>IF($A38&gt;0,IF(ISNA(MATCH(Q$5,'Utilisation profile'!$F38:$CR38,0)),0,INDEX('Asset data'!$L38:$CX38,1,MATCH(Q$5,'Utilisation profile'!$F38:$CR38,0))),0)</f>
        <v>0</v>
      </c>
      <c r="R38">
        <f>IF($A38&gt;0,IF(ISNA(MATCH(R$5,'Utilisation profile'!$F38:$CR38,0)),0,INDEX('Asset data'!$L38:$CX38,1,MATCH(R$5,'Utilisation profile'!$F38:$CR38,0))),0)</f>
        <v>0</v>
      </c>
      <c r="S38">
        <f>IF($A38&gt;0,IF(ISNA(MATCH(S$5,'Utilisation profile'!$F38:$CR38,0)),0,INDEX('Asset data'!$L38:$CX38,1,MATCH(S$5,'Utilisation profile'!$F38:$CR38,0))),0)</f>
        <v>0</v>
      </c>
      <c r="T38">
        <f>IF($A38&gt;0,IF(ISNA(MATCH(T$5,'Utilisation profile'!$F38:$CR38,0)),0,INDEX('Asset data'!$L38:$CX38,1,MATCH(T$5,'Utilisation profile'!$F38:$CR38,0))),0)</f>
        <v>0</v>
      </c>
      <c r="U38">
        <f>IF($A38&gt;0,IF(ISNA(MATCH(U$5,'Utilisation profile'!$F38:$CR38,0)),0,INDEX('Asset data'!$L38:$CX38,1,MATCH(U$5,'Utilisation profile'!$F38:$CR38,0))),0)</f>
        <v>0</v>
      </c>
      <c r="V38">
        <f>IF($A38&gt;0,IF(ISNA(MATCH(V$5,'Utilisation profile'!$F38:$CR38,0)),0,INDEX('Asset data'!$L38:$CX38,1,MATCH(V$5,'Utilisation profile'!$F38:$CR38,0))),0)</f>
        <v>0</v>
      </c>
      <c r="W38">
        <f>IF($A38&gt;0,IF(ISNA(MATCH(W$5,'Utilisation profile'!$F38:$CR38,0)),0,INDEX('Asset data'!$L38:$CX38,1,MATCH(W$5,'Utilisation profile'!$F38:$CR38,0))),0)</f>
        <v>0</v>
      </c>
      <c r="X38">
        <f>IF($A38&gt;0,IF(ISNA(MATCH(X$5,'Utilisation profile'!$F38:$CR38,0)),0,INDEX('Asset data'!$L38:$CX38,1,MATCH(X$5,'Utilisation profile'!$F38:$CR38,0))),0)</f>
        <v>0</v>
      </c>
      <c r="Y38">
        <f>IF($A38&gt;0,IF(ISNA(MATCH(Y$5,'Utilisation profile'!$F38:$CR38,0)),0,INDEX('Asset data'!$L38:$CX38,1,MATCH(Y$5,'Utilisation profile'!$F38:$CR38,0))),0)</f>
        <v>0</v>
      </c>
      <c r="Z38">
        <f>IF($A38&gt;0,IF(ISNA(MATCH(Z$5,'Utilisation profile'!$F38:$CR38,0)),0,INDEX('Asset data'!$L38:$CX38,1,MATCH(Z$5,'Utilisation profile'!$F38:$CR38,0))),0)</f>
        <v>0</v>
      </c>
      <c r="AA38">
        <f>IF($A38&gt;0,IF(ISNA(MATCH(AA$5,'Utilisation profile'!$F38:$CR38,0)),0,INDEX('Asset data'!$L38:$CX38,1,MATCH(AA$5,'Utilisation profile'!$F38:$CR38,0))),0)</f>
        <v>0</v>
      </c>
      <c r="AB38">
        <f>IF($A38&gt;0,IF(ISNA(MATCH(AB$5,'Utilisation profile'!$F38:$CR38,0)),0,INDEX('Asset data'!$L38:$CX38,1,MATCH(AB$5,'Utilisation profile'!$F38:$CR38,0))),0)</f>
        <v>0</v>
      </c>
      <c r="AC38">
        <f>IF($A38&gt;0,IF(ISNA(MATCH(AC$5,'Utilisation profile'!$F38:$CR38,0)),0,INDEX('Asset data'!$L38:$CX38,1,MATCH(AC$5,'Utilisation profile'!$F38:$CR38,0))),0)</f>
        <v>0</v>
      </c>
      <c r="AD38">
        <f>IF($A38&gt;0,IF(ISNA(MATCH(AD$5,'Utilisation profile'!$F38:$CR38,0)),0,INDEX('Asset data'!$L38:$CX38,1,MATCH(AD$5,'Utilisation profile'!$F38:$CR38,0))),0)</f>
        <v>0</v>
      </c>
      <c r="AE38">
        <f>IF($A38&gt;0,IF(ISNA(MATCH(AE$5,'Utilisation profile'!$F38:$CR38,0)),0,INDEX('Asset data'!$L38:$CX38,1,MATCH(AE$5,'Utilisation profile'!$F38:$CR38,0))),0)</f>
        <v>0</v>
      </c>
      <c r="AF38">
        <f>IF($A38&gt;0,IF(ISNA(MATCH(AF$5,'Utilisation profile'!$F38:$CR38,0)),0,INDEX('Asset data'!$L38:$CX38,1,MATCH(AF$5,'Utilisation profile'!$F38:$CR38,0))),0)</f>
        <v>0</v>
      </c>
      <c r="AG38">
        <f>IF($A38&gt;0,IF(ISNA(MATCH(AG$5,'Utilisation profile'!$F38:$CR38,0)),0,INDEX('Asset data'!$L38:$CX38,1,MATCH(AG$5,'Utilisation profile'!$F38:$CR38,0))),0)</f>
        <v>0</v>
      </c>
      <c r="AH38">
        <f>IF($A38&gt;0,IF(ISNA(MATCH(AH$5,'Utilisation profile'!$F38:$CR38,0)),0,INDEX('Asset data'!$L38:$CX38,1,MATCH(AH$5,'Utilisation profile'!$F38:$CR38,0))),0)</f>
        <v>0</v>
      </c>
      <c r="AI38">
        <f>IF($A38&gt;0,IF(ISNA(MATCH(AI$5,'Utilisation profile'!$F38:$CR38,0)),0,INDEX('Asset data'!$L38:$CX38,1,MATCH(AI$5,'Utilisation profile'!$F38:$CR38,0))),0)</f>
        <v>0</v>
      </c>
      <c r="AJ38">
        <f>IF($A38&gt;0,IF(ISNA(MATCH(AJ$5,'Utilisation profile'!$F38:$CR38,0)),0,INDEX('Asset data'!$L38:$CX38,1,MATCH(AJ$5,'Utilisation profile'!$F38:$CR38,0))),0)</f>
        <v>0</v>
      </c>
      <c r="AK38">
        <f>IF($A38&gt;0,IF(ISNA(MATCH(AK$5,'Utilisation profile'!$F38:$CR38,0)),0,INDEX('Asset data'!$L38:$CX38,1,MATCH(AK$5,'Utilisation profile'!$F38:$CR38,0))),0)</f>
        <v>0</v>
      </c>
      <c r="AL38">
        <f>IF($A38&gt;0,IF(ISNA(MATCH(AL$5,'Utilisation profile'!$F38:$CR38,0)),0,INDEX('Asset data'!$L38:$CX38,1,MATCH(AL$5,'Utilisation profile'!$F38:$CR38,0))),0)</f>
        <v>0</v>
      </c>
      <c r="AM38">
        <f>IF($A38&gt;0,IF(ISNA(MATCH(AM$5,'Utilisation profile'!$F38:$CR38,0)),0,INDEX('Asset data'!$L38:$CX38,1,MATCH(AM$5,'Utilisation profile'!$F38:$CR38,0))),0)</f>
        <v>0</v>
      </c>
      <c r="AN38">
        <f>IF($A38&gt;0,IF(ISNA(MATCH(AN$5,'Utilisation profile'!$F38:$CR38,0)),0,INDEX('Asset data'!$L38:$CX38,1,MATCH(AN$5,'Utilisation profile'!$F38:$CR38,0))),0)</f>
        <v>0</v>
      </c>
      <c r="AO38">
        <f>IF($A38&gt;0,IF(ISNA(MATCH(AO$5,'Utilisation profile'!$F38:$CR38,0)),0,INDEX('Asset data'!$L38:$CX38,1,MATCH(AO$5,'Utilisation profile'!$F38:$CR38,0))),0)</f>
        <v>0</v>
      </c>
      <c r="AP38">
        <f>IF($A38&gt;0,IF(ISNA(MATCH(AP$5,'Utilisation profile'!$F38:$CR38,0)),0,INDEX('Asset data'!$L38:$CX38,1,MATCH(AP$5,'Utilisation profile'!$F38:$CR38,0))),0)</f>
        <v>0</v>
      </c>
      <c r="AQ38">
        <f>IF($A38&gt;0,IF(ISNA(MATCH(AQ$5,'Utilisation profile'!$F38:$CR38,0)),0,INDEX('Asset data'!$L38:$CX38,1,MATCH(AQ$5,'Utilisation profile'!$F38:$CR38,0))),0)</f>
        <v>0</v>
      </c>
      <c r="AR38">
        <f>IF($A38&gt;0,IF(ISNA(MATCH(AR$5,'Utilisation profile'!$F38:$CR38,0)),0,INDEX('Asset data'!$L38:$CX38,1,MATCH(AR$5,'Utilisation profile'!$F38:$CR38,0))),0)</f>
        <v>0</v>
      </c>
      <c r="AS38">
        <f>IF($A38&gt;0,IF(ISNA(MATCH(AS$5,'Utilisation profile'!$F38:$CR38,0)),0,INDEX('Asset data'!$L38:$CX38,1,MATCH(AS$5,'Utilisation profile'!$F38:$CR38,0))),0)</f>
        <v>0</v>
      </c>
      <c r="AT38">
        <f>IF($A38&gt;0,IF(ISNA(MATCH(AT$5,'Utilisation profile'!$F38:$CR38,0)),0,INDEX('Asset data'!$L38:$CX38,1,MATCH(AT$5,'Utilisation profile'!$F38:$CR38,0))),0)</f>
        <v>0</v>
      </c>
      <c r="AU38">
        <f>IF($A38&gt;0,IF(ISNA(MATCH(AU$5,'Utilisation profile'!$F38:$CR38,0)),0,INDEX('Asset data'!$L38:$CX38,1,MATCH(AU$5,'Utilisation profile'!$F38:$CR38,0))),0)</f>
        <v>0</v>
      </c>
      <c r="AV38">
        <f>IF($A38&gt;0,IF(ISNA(MATCH(AV$5,'Utilisation profile'!$F38:$CR38,0)),0,INDEX('Asset data'!$L38:$CX38,1,MATCH(AV$5,'Utilisation profile'!$F38:$CR38,0))),0)</f>
        <v>0</v>
      </c>
      <c r="AW38">
        <f>IF($A38&gt;0,IF(ISNA(MATCH(AW$5,'Utilisation profile'!$F38:$CR38,0)),0,INDEX('Asset data'!$L38:$CX38,1,MATCH(AW$5,'Utilisation profile'!$F38:$CR38,0))),0)</f>
        <v>0</v>
      </c>
      <c r="AX38">
        <f>IF($A38&gt;0,IF(ISNA(MATCH(AX$5,'Utilisation profile'!$F38:$CR38,0)),0,INDEX('Asset data'!$L38:$CX38,1,MATCH(AX$5,'Utilisation profile'!$F38:$CR38,0))),0)</f>
        <v>0</v>
      </c>
      <c r="AY38">
        <f>IF($A38&gt;0,IF(ISNA(MATCH(AY$5,'Utilisation profile'!$F38:$CR38,0)),0,INDEX('Asset data'!$L38:$CX38,1,MATCH(AY$5,'Utilisation profile'!$F38:$CR38,0))),0)</f>
        <v>0</v>
      </c>
      <c r="AZ38">
        <f>IF($A38&gt;0,IF(ISNA(MATCH(AZ$5,'Utilisation profile'!$F38:$CR38,0)),0,INDEX('Asset data'!$L38:$CX38,1,MATCH(AZ$5,'Utilisation profile'!$F38:$CR38,0))),0)</f>
        <v>0</v>
      </c>
      <c r="BA38">
        <f>IF($A38&gt;0,IF(ISNA(MATCH(BA$5,'Utilisation profile'!$F38:$CR38,0)),0,INDEX('Asset data'!$L38:$CX38,1,MATCH(BA$5,'Utilisation profile'!$F38:$CR38,0))),0)</f>
        <v>0</v>
      </c>
      <c r="BB38">
        <f>IF($A38&gt;0,IF(ISNA(MATCH(BB$5,'Utilisation profile'!$F38:$CR38,0)),0,INDEX('Asset data'!$L38:$CX38,1,MATCH(BB$5,'Utilisation profile'!$F38:$CR38,0))),0)</f>
        <v>0</v>
      </c>
      <c r="BC38">
        <f>IF($A38&gt;0,IF(ISNA(MATCH(BC$5,'Utilisation profile'!$F38:$CR38,0)),0,INDEX('Asset data'!$L38:$CX38,1,MATCH(BC$5,'Utilisation profile'!$F38:$CR38,0))),0)</f>
        <v>0</v>
      </c>
      <c r="BD38">
        <f>IF($A38&gt;0,IF(ISNA(MATCH(BD$5,'Utilisation profile'!$F38:$CR38,0)),0,INDEX('Asset data'!$L38:$CX38,1,MATCH(BD$5,'Utilisation profile'!$F38:$CR38,0))),0)</f>
        <v>0</v>
      </c>
      <c r="BE38">
        <f>IF($A38&gt;0,IF(ISNA(MATCH(BE$5,'Utilisation profile'!$F38:$CR38,0)),0,INDEX('Asset data'!$L38:$CX38,1,MATCH(BE$5,'Utilisation profile'!$F38:$CR38,0))),0)</f>
        <v>0</v>
      </c>
      <c r="BF38">
        <f>IF($A38&gt;0,IF(ISNA(MATCH(BF$5,'Utilisation profile'!$F38:$CR38,0)),0,INDEX('Asset data'!$L38:$CX38,1,MATCH(BF$5,'Utilisation profile'!$F38:$CR38,0))),0)</f>
        <v>0</v>
      </c>
      <c r="BG38">
        <f>IF($A38&gt;0,IF(ISNA(MATCH(BG$5,'Utilisation profile'!$F38:$CR38,0)),0,INDEX('Asset data'!$L38:$CX38,1,MATCH(BG$5,'Utilisation profile'!$F38:$CR38,0))),0)</f>
        <v>0</v>
      </c>
      <c r="BH38">
        <f>IF($A38&gt;0,IF(ISNA(MATCH(BH$5,'Utilisation profile'!$F38:$CR38,0)),0,INDEX('Asset data'!$L38:$CX38,1,MATCH(BH$5,'Utilisation profile'!$F38:$CR38,0))),0)</f>
        <v>0</v>
      </c>
      <c r="BI38">
        <f>IF($A38&gt;0,IF(ISNA(MATCH(BI$5,'Utilisation profile'!$F38:$CR38,0)),0,INDEX('Asset data'!$L38:$CX38,1,MATCH(BI$5,'Utilisation profile'!$F38:$CR38,0))),0)</f>
        <v>0</v>
      </c>
      <c r="BJ38">
        <f>IF($A38&gt;0,IF(ISNA(MATCH(BJ$5,'Utilisation profile'!$F38:$CR38,0)),0,INDEX('Asset data'!$L38:$CX38,1,MATCH(BJ$5,'Utilisation profile'!$F38:$CR38,0))),0)</f>
        <v>0</v>
      </c>
      <c r="BK38">
        <f>IF($A38&gt;0,IF(ISNA(MATCH(BK$5,'Utilisation profile'!$F38:$CR38,0)),0,INDEX('Asset data'!$L38:$CX38,1,MATCH(BK$5,'Utilisation profile'!$F38:$CR38,0))),0)</f>
        <v>0</v>
      </c>
      <c r="BL38">
        <f>IF($A38&gt;0,IF(ISNA(MATCH(BL$5,'Utilisation profile'!$F38:$CR38,0)),0,INDEX('Asset data'!$L38:$CX38,1,MATCH(BL$5,'Utilisation profile'!$F38:$CR38,0))),0)</f>
        <v>0</v>
      </c>
      <c r="BM38">
        <f>IF($A38&gt;0,IF(ISNA(MATCH(BM$5,'Utilisation profile'!$F38:$CR38,0)),0,INDEX('Asset data'!$L38:$CX38,1,MATCH(BM$5,'Utilisation profile'!$F38:$CR38,0))),0)</f>
        <v>0</v>
      </c>
      <c r="BN38">
        <f>IF($A38&gt;0,IF(ISNA(MATCH(BN$5,'Utilisation profile'!$F38:$CR38,0)),0,INDEX('Asset data'!$L38:$CX38,1,MATCH(BN$5,'Utilisation profile'!$F38:$CR38,0))),0)</f>
        <v>0</v>
      </c>
      <c r="BO38">
        <f>IF($A38&gt;0,IF(ISNA(MATCH(BO$5,'Utilisation profile'!$F38:$CR38,0)),0,INDEX('Asset data'!$L38:$CX38,1,MATCH(BO$5,'Utilisation profile'!$F38:$CR38,0))),0)</f>
        <v>0</v>
      </c>
      <c r="BP38">
        <f>IF($A38&gt;0,IF(ISNA(MATCH(BP$5,'Utilisation profile'!$F38:$CR38,0)),0,INDEX('Asset data'!$L38:$CX38,1,MATCH(BP$5,'Utilisation profile'!$F38:$CR38,0))),0)</f>
        <v>0</v>
      </c>
      <c r="BQ38">
        <f>IF($A38&gt;0,IF(ISNA(MATCH(BQ$5,'Utilisation profile'!$F38:$CR38,0)),0,INDEX('Asset data'!$L38:$CX38,1,MATCH(BQ$5,'Utilisation profile'!$F38:$CR38,0))),0)</f>
        <v>0</v>
      </c>
      <c r="BR38">
        <f>IF($A38&gt;0,IF(ISNA(MATCH(BR$5,'Utilisation profile'!$F38:$CR38,0)),0,INDEX('Asset data'!$L38:$CX38,1,MATCH(BR$5,'Utilisation profile'!$F38:$CR38,0))),0)</f>
        <v>0</v>
      </c>
      <c r="BS38">
        <f>IF($A38&gt;0,IF(ISNA(MATCH(BS$5,'Utilisation profile'!$F38:$CR38,0)),0,INDEX('Asset data'!$L38:$CX38,1,MATCH(BS$5,'Utilisation profile'!$F38:$CR38,0))),0)</f>
        <v>0</v>
      </c>
      <c r="BT38">
        <f>IF($A38&gt;0,IF(ISNA(MATCH(BT$5,'Utilisation profile'!$F38:$CR38,0)),0,INDEX('Asset data'!$L38:$CX38,1,MATCH(BT$5,'Utilisation profile'!$F38:$CR38,0))),0)</f>
        <v>0</v>
      </c>
      <c r="BU38">
        <f>IF($A38&gt;0,IF(ISNA(MATCH(BU$5,'Utilisation profile'!$F38:$CR38,0)),0,INDEX('Asset data'!$L38:$CX38,1,MATCH(BU$5,'Utilisation profile'!$F38:$CR38,0))),0)</f>
        <v>0</v>
      </c>
      <c r="BV38">
        <f>IF($A38&gt;0,IF(ISNA(MATCH(BV$5,'Utilisation profile'!$F38:$CR38,0)),0,INDEX('Asset data'!$L38:$CX38,1,MATCH(BV$5,'Utilisation profile'!$F38:$CR38,0))),0)</f>
        <v>0</v>
      </c>
      <c r="BW38">
        <f>IF($A38&gt;0,IF(ISNA(MATCH(BW$5,'Utilisation profile'!$F38:$CR38,0)),0,INDEX('Asset data'!$L38:$CX38,1,MATCH(BW$5,'Utilisation profile'!$F38:$CR38,0))),0)</f>
        <v>0</v>
      </c>
      <c r="BX38">
        <f>IF($A38&gt;0,IF(ISNA(MATCH(BX$5,'Utilisation profile'!$F38:$CR38,0)),0,INDEX('Asset data'!$L38:$CX38,1,MATCH(BX$5,'Utilisation profile'!$F38:$CR38,0))),0)</f>
        <v>0</v>
      </c>
      <c r="BY38">
        <f>IF($A38&gt;0,IF(ISNA(MATCH(BY$5,'Utilisation profile'!$F38:$CR38,0)),0,INDEX('Asset data'!$L38:$CX38,1,MATCH(BY$5,'Utilisation profile'!$F38:$CR38,0))),0)</f>
        <v>0</v>
      </c>
      <c r="BZ38">
        <f>IF($A38&gt;0,IF(ISNA(MATCH(BZ$5,'Utilisation profile'!$F38:$CR38,0)),0,INDEX('Asset data'!$L38:$CX38,1,MATCH(BZ$5,'Utilisation profile'!$F38:$CR38,0))),0)</f>
        <v>0</v>
      </c>
      <c r="CA38">
        <f>IF($A38&gt;0,IF(ISNA(MATCH(CA$5,'Utilisation profile'!$F38:$CR38,0)),0,INDEX('Asset data'!$L38:$CX38,1,MATCH(CA$5,'Utilisation profile'!$F38:$CR38,0))),0)</f>
        <v>0</v>
      </c>
      <c r="CB38">
        <f>IF($A38&gt;0,IF(ISNA(MATCH(CB$5,'Utilisation profile'!$F38:$CR38,0)),0,INDEX('Asset data'!$L38:$CX38,1,MATCH(CB$5,'Utilisation profile'!$F38:$CR38,0))),0)</f>
        <v>0</v>
      </c>
      <c r="CC38">
        <f>IF($A38&gt;0,IF(ISNA(MATCH(CC$5,'Utilisation profile'!$F38:$CR38,0)),0,INDEX('Asset data'!$L38:$CX38,1,MATCH(CC$5,'Utilisation profile'!$F38:$CR38,0))),0)</f>
        <v>0</v>
      </c>
      <c r="CD38">
        <f>IF($A38&gt;0,IF(ISNA(MATCH(CD$5,'Utilisation profile'!$F38:$CR38,0)),0,INDEX('Asset data'!$L38:$CX38,1,MATCH(CD$5,'Utilisation profile'!$F38:$CR38,0))),0)</f>
        <v>0</v>
      </c>
      <c r="CE38">
        <f>IF($A38&gt;0,IF(ISNA(MATCH(CE$5,'Utilisation profile'!$F38:$CR38,0)),0,INDEX('Asset data'!$L38:$CX38,1,MATCH(CE$5,'Utilisation profile'!$F38:$CR38,0))),0)</f>
        <v>0</v>
      </c>
      <c r="CF38">
        <f>IF($A38&gt;0,IF(ISNA(MATCH(CF$5,'Utilisation profile'!$F38:$CR38,0)),0,INDEX('Asset data'!$L38:$CX38,1,MATCH(CF$5,'Utilisation profile'!$F38:$CR38,0))),0)</f>
        <v>0</v>
      </c>
      <c r="CG38">
        <f>IF($A38&gt;0,IF(ISNA(MATCH(CG$5,'Utilisation profile'!$F38:$CR38,0)),0,INDEX('Asset data'!$L38:$CX38,1,MATCH(CG$5,'Utilisation profile'!$F38:$CR38,0))),0)</f>
        <v>0</v>
      </c>
      <c r="CH38">
        <f>IF($A38&gt;0,IF(ISNA(MATCH(CH$5,'Utilisation profile'!$F38:$CR38,0)),0,INDEX('Asset data'!$L38:$CX38,1,MATCH(CH$5,'Utilisation profile'!$F38:$CR38,0))),0)</f>
        <v>0</v>
      </c>
      <c r="CI38">
        <f>IF($A38&gt;0,IF(ISNA(MATCH(CI$5,'Utilisation profile'!$F38:$CR38,0)),0,INDEX('Asset data'!$L38:$CX38,1,MATCH(CI$5,'Utilisation profile'!$F38:$CR38,0))),0)</f>
        <v>0</v>
      </c>
      <c r="CJ38">
        <f>IF($A38&gt;0,IF(ISNA(MATCH(CJ$5,'Utilisation profile'!$F38:$CR38,0)),0,INDEX('Asset data'!$L38:$CX38,1,MATCH(CJ$5,'Utilisation profile'!$F38:$CR38,0))),0)</f>
        <v>0</v>
      </c>
      <c r="CK38">
        <f>IF($A38&gt;0,IF(ISNA(MATCH(CK$5,'Utilisation profile'!$F38:$CR38,0)),0,INDEX('Asset data'!$L38:$CX38,1,MATCH(CK$5,'Utilisation profile'!$F38:$CR38,0))),0)</f>
        <v>0</v>
      </c>
      <c r="CL38">
        <f>IF($A38&gt;0,IF(ISNA(MATCH(CL$5,'Utilisation profile'!$F38:$CR38,0)),0,INDEX('Asset data'!$L38:$CX38,1,MATCH(CL$5,'Utilisation profile'!$F38:$CR38,0))),0)</f>
        <v>0</v>
      </c>
      <c r="CM38">
        <f>IF($A38&gt;0,IF(ISNA(MATCH(CM$5,'Utilisation profile'!$F38:$CR38,0)),0,INDEX('Asset data'!$L38:$CX38,1,MATCH(CM$5,'Utilisation profile'!$F38:$CR38,0))),0)</f>
        <v>0</v>
      </c>
      <c r="CN38">
        <f>IF($A38&gt;0,IF(ISNA(MATCH(CN$5,'Utilisation profile'!$F38:$CR38,0)),0,INDEX('Asset data'!$L38:$CX38,1,MATCH(CN$5,'Utilisation profile'!$F38:$CR38,0))),0)</f>
        <v>0</v>
      </c>
      <c r="CO38">
        <f>IF($A38&gt;0,IF(ISNA(MATCH(CO$5,'Utilisation profile'!$F38:$CR38,0)),0,INDEX('Asset data'!$L38:$CX38,1,MATCH(CO$5,'Utilisation profile'!$F38:$CR38,0))),0)</f>
        <v>0</v>
      </c>
      <c r="CP38">
        <f>IF($A38&gt;0,IF(ISNA(MATCH(CP$5,'Utilisation profile'!$F38:$CR38,0)),0,INDEX('Asset data'!$L38:$CX38,1,MATCH(CP$5,'Utilisation profile'!$F38:$CR38,0))),0)</f>
        <v>0</v>
      </c>
      <c r="CQ38">
        <f>IF($A38&gt;0,IF(ISNA(MATCH(CQ$5,'Utilisation profile'!$F38:$CR38,0)),0,INDEX('Asset data'!$L38:$CX38,1,MATCH(CQ$5,'Utilisation profile'!$F38:$CR38,0))),0)</f>
        <v>0</v>
      </c>
      <c r="CR38">
        <f>IF($A38&gt;0,IF(ISNA(MATCH(CR$5,'Utilisation profile'!$F38:$CR38,0)),0,INDEX('Asset data'!$L38:$CX38,1,MATCH(CR$5,'Utilisation profile'!$F38:$CR38,0))),0)</f>
        <v>0</v>
      </c>
      <c r="CS38">
        <f>IF($A38&gt;0,IF(ISNA(MATCH(CS$5,'Utilisation profile'!$F38:$CR38,0)),0,INDEX('Asset data'!$L38:$CX38,1,MATCH(CS$5,'Utilisation profile'!$F38:$CR38,0))),0)</f>
        <v>0</v>
      </c>
      <c r="CT38">
        <f>IF($A38&gt;0,IF(ISNA(MATCH(CT$5,'Utilisation profile'!$F38:$CR38,0)),0,INDEX('Asset data'!$L38:$CX38,1,MATCH(CT$5,'Utilisation profile'!$F38:$CR38,0))),0)</f>
        <v>0</v>
      </c>
      <c r="CU38">
        <f>IF($A38&gt;0,IF(ISNA(MATCH(CU$5,'Utilisation profile'!$F38:$CR38,0)),0,INDEX('Asset data'!$L38:$CX38,1,MATCH(CU$5,'Utilisation profile'!$F38:$CR38,0))),0)</f>
        <v>0</v>
      </c>
      <c r="CV38">
        <f>IF($A38&gt;0,IF(ISNA(MATCH(CV$5,'Utilisation profile'!$F38:$CR38,0)),0,INDEX('Asset data'!$L38:$CX38,1,MATCH(CV$5,'Utilisation profile'!$F38:$CR38,0))),0)</f>
        <v>0</v>
      </c>
      <c r="CW38">
        <f>IF($A38&gt;0,IF(ISNA(MATCH(CW$5,'Utilisation profile'!$F38:$CR38,0)),0,INDEX('Asset data'!$L38:$CX38,1,MATCH(CW$5,'Utilisation profile'!$F38:$CR38,0))),0)</f>
        <v>0</v>
      </c>
      <c r="CX38">
        <f>IF($A38&gt;0,IF(ISNA(MATCH(CX$5,'Utilisation profile'!$F38:$CR38,0)),0,INDEX('Asset data'!$L38:$CX38,1,MATCH(CX$5,'Utilisation profile'!$F38:$CR38,0))),0)</f>
        <v>0</v>
      </c>
      <c r="CY38">
        <f>IF($A38&gt;0,IF(ISNA(MATCH(CY$5,'Utilisation profile'!$F38:$CR38,0)),0,INDEX('Asset data'!$L38:$CX38,1,MATCH(CY$5,'Utilisation profile'!$F38:$CR38,0))),0)</f>
        <v>0</v>
      </c>
      <c r="CZ38">
        <f>IF($A38&gt;0,IF(ISNA(MATCH(CZ$5,'Utilisation profile'!$F38:$CR38,0)),0,INDEX('Asset data'!$L38:$CX38,1,MATCH(CZ$5,'Utilisation profile'!$F38:$CR38,0))),0)</f>
        <v>0</v>
      </c>
      <c r="DA38">
        <f>IF($A38&gt;0,IF(ISNA(MATCH(DA$5,'Utilisation profile'!$F38:$CR38,0)),0,INDEX('Asset data'!$L38:$CX38,1,MATCH(DA$5,'Utilisation profile'!$F38:$CR38,0))),0)</f>
        <v>0</v>
      </c>
      <c r="DB38">
        <f>IF($A38&gt;0,IF(ISNA(MATCH(DB$5,'Utilisation profile'!$F38:$CR38,0)),0,INDEX('Asset data'!$L38:$CX38,1,MATCH(DB$5,'Utilisation profile'!$F38:$CR38,0))),0)</f>
        <v>0</v>
      </c>
      <c r="DC38">
        <f>IF($A38&gt;0,IF(ISNA(MATCH(DC$5,'Utilisation profile'!$F38:$CR38,0)),0,INDEX('Asset data'!$L38:$CX38,1,MATCH(DC$5,'Utilisation profile'!$F38:$CR38,0))),0)</f>
        <v>0</v>
      </c>
      <c r="DD38">
        <f>IF($A38&gt;0,IF(ISNA(MATCH(DD$5,'Utilisation profile'!$F38:$CR38,0)),0,INDEX('Asset data'!$L38:$CX38,1,MATCH(DD$5,'Utilisation profile'!$F38:$CR38,0))),0)</f>
        <v>0</v>
      </c>
      <c r="DE38">
        <f>IF($A38&gt;0,IF(ISNA(MATCH(DE$5,'Utilisation profile'!$F38:$CR38,0)),0,INDEX('Asset data'!$L38:$CX38,1,MATCH(DE$5,'Utilisation profile'!$F38:$CR38,0))),0)</f>
        <v>0</v>
      </c>
      <c r="DF38">
        <f>IF($A38&gt;0,IF(ISNA(MATCH(DF$5,'Utilisation profile'!$F38:$CR38,0)),0,INDEX('Asset data'!$L38:$CX38,1,MATCH(DF$5,'Utilisation profile'!$F38:$CR38,0))),0)</f>
        <v>0</v>
      </c>
      <c r="DG38">
        <f>IF($A38&gt;0,IF(ISNA(MATCH(DG$5,'Utilisation profile'!$F38:$CR38,0)),0,INDEX('Asset data'!$L38:$CX38,1,MATCH(DG$5,'Utilisation profile'!$F38:$CR38,0))),0)</f>
        <v>0</v>
      </c>
      <c r="DH38">
        <f>IF($A38&gt;0,IF(ISNA(MATCH(DH$5,'Utilisation profile'!$F38:$CR38,0)),0,INDEX('Asset data'!$L38:$CX38,1,MATCH(DH$5,'Utilisation profile'!$F38:$CR38,0))),0)</f>
        <v>0</v>
      </c>
      <c r="DI38">
        <f>IF($A38&gt;0,IF(ISNA(MATCH(DI$5,'Utilisation profile'!$F38:$CR38,0)),0,INDEX('Asset data'!$L38:$CX38,1,MATCH(DI$5,'Utilisation profile'!$F38:$CR38,0))),0)</f>
        <v>0</v>
      </c>
      <c r="DJ38">
        <f>IF($A38&gt;0,IF(ISNA(MATCH(DJ$5,'Utilisation profile'!$F38:$CR38,0)),0,INDEX('Asset data'!$L38:$CX38,1,MATCH(DJ$5,'Utilisation profile'!$F38:$CR38,0))),0)</f>
        <v>0</v>
      </c>
      <c r="DK38">
        <f>IF($A38&gt;0,IF(ISNA(MATCH(DK$5,'Utilisation profile'!$F38:$CR38,0)),0,INDEX('Asset data'!$L38:$CX38,1,MATCH(DK$5,'Utilisation profile'!$F38:$CR38,0))),0)</f>
        <v>0</v>
      </c>
      <c r="DL38">
        <f>IF($A38&gt;0,IF(ISNA(MATCH(DL$5,'Utilisation profile'!$F38:$CR38,0)),0,INDEX('Asset data'!$L38:$CX38,1,MATCH(DL$5,'Utilisation profile'!$F38:$CR38,0))),0)</f>
        <v>0</v>
      </c>
      <c r="DM38">
        <f>IF($A38&gt;0,IF(ISNA(MATCH(DM$5,'Utilisation profile'!$F38:$CR38,0)),0,INDEX('Asset data'!$L38:$CX38,1,MATCH(DM$5,'Utilisation profile'!$F38:$CR38,0))),0)</f>
        <v>0</v>
      </c>
      <c r="DN38">
        <f>IF($A38&gt;0,IF(ISNA(MATCH(DN$5,'Utilisation profile'!$F38:$CR38,0)),0,INDEX('Asset data'!$L38:$CX38,1,MATCH(DN$5,'Utilisation profile'!$F38:$CR38,0))),0)</f>
        <v>0</v>
      </c>
      <c r="DO38">
        <f>IF($A38&gt;0,IF(ISNA(MATCH(DO$5,'Utilisation profile'!$F38:$CR38,0)),0,INDEX('Asset data'!$L38:$CX38,1,MATCH(DO$5,'Utilisation profile'!$F38:$CR38,0))),0)</f>
        <v>0</v>
      </c>
      <c r="DP38">
        <f>IF($A38&gt;0,IF(ISNA(MATCH(DP$5,'Utilisation profile'!$F38:$CR38,0)),0,INDEX('Asset data'!$L38:$CX38,1,MATCH(DP$5,'Utilisation profile'!$F38:$CR38,0))),0)</f>
        <v>0</v>
      </c>
      <c r="DQ38">
        <f>IF($A38&gt;0,IF(ISNA(MATCH(DQ$5,'Utilisation profile'!$F38:$CR38,0)),0,INDEX('Asset data'!$L38:$CX38,1,MATCH(DQ$5,'Utilisation profile'!$F38:$CR38,0))),0)</f>
        <v>0</v>
      </c>
      <c r="DR38">
        <f>IF($A38&gt;0,IF(ISNA(MATCH(DR$5,'Utilisation profile'!$F38:$CR38,0)),0,INDEX('Asset data'!$L38:$CX38,1,MATCH(DR$5,'Utilisation profile'!$F38:$CR38,0))),0)</f>
        <v>0</v>
      </c>
      <c r="DS38">
        <f>IF($A38&gt;0,IF(ISNA(MATCH(DS$5,'Utilisation profile'!$F38:$CR38,0)),0,INDEX('Asset data'!$L38:$CX38,1,MATCH(DS$5,'Utilisation profile'!$F38:$CR38,0))),0)</f>
        <v>0</v>
      </c>
      <c r="DT38">
        <f>IF($A38&gt;0,IF(ISNA(MATCH(DT$5,'Utilisation profile'!$F38:$CR38,0)),0,INDEX('Asset data'!$L38:$CX38,1,MATCH(DT$5,'Utilisation profile'!$F38:$CR38,0))),0)</f>
        <v>0</v>
      </c>
      <c r="DU38">
        <f>IF($A38&gt;0,IF(ISNA(MATCH(DU$5,'Utilisation profile'!$F38:$CR38,0)),0,INDEX('Asset data'!$L38:$CX38,1,MATCH(DU$5,'Utilisation profile'!$F38:$CR38,0))),0)</f>
        <v>0</v>
      </c>
      <c r="DV38">
        <f>IF($A38&gt;0,IF(ISNA(MATCH(DV$5,'Utilisation profile'!$F38:$CR38,0)),0,INDEX('Asset data'!$L38:$CX38,1,MATCH(DV$5,'Utilisation profile'!$F38:$CR38,0))),0)</f>
        <v>0</v>
      </c>
      <c r="DW38">
        <f>IF($A38&gt;0,IF(ISNA(MATCH(DW$5,'Utilisation profile'!$F38:$CR38,0)),0,INDEX('Asset data'!$L38:$CX38,1,MATCH(DW$5,'Utilisation profile'!$F38:$CR38,0))),0)</f>
        <v>0</v>
      </c>
      <c r="DX38">
        <f>IF($A38&gt;0,IF(ISNA(MATCH(DX$5,'Utilisation profile'!$F38:$CR38,0)),0,INDEX('Asset data'!$L38:$CX38,1,MATCH(DX$5,'Utilisation profile'!$F38:$CR38,0))),0)</f>
        <v>0</v>
      </c>
      <c r="DY38">
        <f>IF($A38&gt;0,IF(ISNA(MATCH(DY$5,'Utilisation profile'!$F38:$CR38,0)),0,INDEX('Asset data'!$L38:$CX38,1,MATCH(DY$5,'Utilisation profile'!$F38:$CR38,0))),0)</f>
        <v>0</v>
      </c>
      <c r="DZ38">
        <f>IF($A38&gt;0,IF(ISNA(MATCH(DZ$5,'Utilisation profile'!$F38:$CR38,0)),0,INDEX('Asset data'!$L38:$CX38,1,MATCH(DZ$5,'Utilisation profile'!$F38:$CR38,0))),0)</f>
        <v>0</v>
      </c>
      <c r="EA38">
        <f>IF($A38&gt;0,IF(ISNA(MATCH(EA$5,'Utilisation profile'!$F38:$CR38,0)),0,INDEX('Asset data'!$L38:$CX38,1,MATCH(EA$5,'Utilisation profile'!$F38:$CR38,0))),0)</f>
        <v>0</v>
      </c>
      <c r="EB38">
        <f>IF($A38&gt;0,IF(ISNA(MATCH(EB$5,'Utilisation profile'!$F38:$CR38,0)),0,INDEX('Asset data'!$L38:$CX38,1,MATCH(EB$5,'Utilisation profile'!$F38:$CR38,0))),0)</f>
        <v>0</v>
      </c>
      <c r="EC38">
        <f>IF($A38&gt;0,IF(ISNA(MATCH(EC$5,'Utilisation profile'!$F38:$CR38,0)),0,INDEX('Asset data'!$L38:$CX38,1,MATCH(EC$5,'Utilisation profile'!$F38:$CR38,0))),0)</f>
        <v>0</v>
      </c>
      <c r="ED38">
        <f>IF($A38&gt;0,IF(ISNA(MATCH(ED$5,'Utilisation profile'!$F38:$CR38,0)),0,INDEX('Asset data'!$L38:$CX38,1,MATCH(ED$5,'Utilisation profile'!$F38:$CR38,0))),0)</f>
        <v>0</v>
      </c>
      <c r="EE38">
        <f>IF($A38&gt;0,IF(ISNA(MATCH(EE$5,'Utilisation profile'!$F38:$CR38,0)),0,INDEX('Asset data'!$L38:$CX38,1,MATCH(EE$5,'Utilisation profile'!$F38:$CR38,0))),0)</f>
        <v>0</v>
      </c>
      <c r="EF38">
        <f>IF($A38&gt;0,IF(ISNA(MATCH(EF$5,'Utilisation profile'!$F38:$CR38,0)),0,INDEX('Asset data'!$L38:$CX38,1,MATCH(EF$5,'Utilisation profile'!$F38:$CR38,0))),0)</f>
        <v>0</v>
      </c>
      <c r="EG38">
        <f>IF($A38&gt;0,IF(ISNA(MATCH(EG$5,'Utilisation profile'!$F38:$CR38,0)),0,INDEX('Asset data'!$L38:$CX38,1,MATCH(EG$5,'Utilisation profile'!$F38:$CR38,0))),0)</f>
        <v>0</v>
      </c>
      <c r="EH38">
        <f>IF($A38&gt;0,IF(ISNA(MATCH(EH$5,'Utilisation profile'!$F38:$CR38,0)),0,INDEX('Asset data'!$L38:$CX38,1,MATCH(EH$5,'Utilisation profile'!$F38:$CR38,0))),0)</f>
        <v>0</v>
      </c>
      <c r="EI38">
        <f>IF($A38&gt;0,IF(ISNA(MATCH(EI$5,'Utilisation profile'!$F38:$CR38,0)),0,INDEX('Asset data'!$L38:$CX38,1,MATCH(EI$5,'Utilisation profile'!$F38:$CR38,0))),0)</f>
        <v>0</v>
      </c>
      <c r="EJ38">
        <f>IF($A38&gt;0,IF(ISNA(MATCH(EJ$5,'Utilisation profile'!$F38:$CR38,0)),0,INDEX('Asset data'!$L38:$CX38,1,MATCH(EJ$5,'Utilisation profile'!$F38:$CR38,0))),0)</f>
        <v>0</v>
      </c>
      <c r="EK38">
        <f>IF($A38&gt;0,IF(ISNA(MATCH(EK$5,'Utilisation profile'!$F38:$CR38,0)),0,INDEX('Asset data'!$L38:$CX38,1,MATCH(EK$5,'Utilisation profile'!$F38:$CR38,0))),0)</f>
        <v>0</v>
      </c>
      <c r="EL38">
        <f>IF($A38&gt;0,IF(ISNA(MATCH(EL$5,'Utilisation profile'!$F38:$CR38,0)),0,INDEX('Asset data'!$L38:$CX38,1,MATCH(EL$5,'Utilisation profile'!$F38:$CR38,0))),0)</f>
        <v>0</v>
      </c>
      <c r="EM38">
        <f>IF($A38&gt;0,IF(ISNA(MATCH(EM$5,'Utilisation profile'!$F38:$CR38,0)),0,INDEX('Asset data'!$L38:$CX38,1,MATCH(EM$5,'Utilisation profile'!$F38:$CR38,0))),0)</f>
        <v>0</v>
      </c>
      <c r="EN38">
        <f>IF($A38&gt;0,IF(ISNA(MATCH(EN$5,'Utilisation profile'!$F38:$CR38,0)),0,INDEX('Asset data'!$L38:$CX38,1,MATCH(EN$5,'Utilisation profile'!$F38:$CR38,0))),0)</f>
        <v>0</v>
      </c>
      <c r="EO38">
        <f>IF($A38&gt;0,IF(ISNA(MATCH(EO$5,'Utilisation profile'!$F38:$CR38,0)),0,INDEX('Asset data'!$L38:$CX38,1,MATCH(EO$5,'Utilisation profile'!$F38:$CR38,0))),0)</f>
        <v>0</v>
      </c>
      <c r="EP38">
        <f>IF($A38&gt;0,IF(ISNA(MATCH(EP$5,'Utilisation profile'!$F38:$CR38,0)),0,INDEX('Asset data'!$L38:$CX38,1,MATCH(EP$5,'Utilisation profile'!$F38:$CR38,0))),0)</f>
        <v>0</v>
      </c>
      <c r="EQ38">
        <f>IF($A38&gt;0,IF(ISNA(MATCH(EQ$5,'Utilisation profile'!$F38:$CR38,0)),0,INDEX('Asset data'!$L38:$CX38,1,MATCH(EQ$5,'Utilisation profile'!$F38:$CR38,0))),0)</f>
        <v>0</v>
      </c>
      <c r="ER38">
        <f>IF($A38&gt;0,IF(ISNA(MATCH(ER$5,'Utilisation profile'!$F38:$CR38,0)),0,INDEX('Asset data'!$L38:$CX38,1,MATCH(ER$5,'Utilisation profile'!$F38:$CR38,0))),0)</f>
        <v>0</v>
      </c>
      <c r="ES38">
        <f>IF($A38&gt;0,IF(ISNA(MATCH(ES$5,'Utilisation profile'!$F38:$CR38,0)),0,INDEX('Asset data'!$L38:$CX38,1,MATCH(ES$5,'Utilisation profile'!$F38:$CR38,0))),0)</f>
        <v>0</v>
      </c>
      <c r="ET38">
        <f>IF($A38&gt;0,IF(ISNA(MATCH(ET$5,'Utilisation profile'!$F38:$CR38,0)),0,INDEX('Asset data'!$L38:$CX38,1,MATCH(ET$5,'Utilisation profile'!$F38:$CR38,0))),0)</f>
        <v>0</v>
      </c>
      <c r="EU38">
        <f>IF($A38&gt;0,IF(ISNA(MATCH(EU$5,'Utilisation profile'!$F38:$CR38,0)),0,INDEX('Asset data'!$L38:$CX38,1,MATCH(EU$5,'Utilisation profile'!$F38:$CR38,0))),0)</f>
        <v>0</v>
      </c>
      <c r="EV38">
        <f>IF($A38&gt;0,IF(ISNA(MATCH(EV$5,'Utilisation profile'!$F38:$CR38,0)),0,INDEX('Asset data'!$L38:$CX38,1,MATCH(EV$5,'Utilisation profile'!$F38:$CR38,0))),0)</f>
        <v>0</v>
      </c>
      <c r="EW38">
        <f>IF($A38&gt;0,IF(ISNA(MATCH(EW$5,'Utilisation profile'!$F38:$CR38,0)),0,INDEX('Asset data'!$L38:$CX38,1,MATCH(EW$5,'Utilisation profile'!$F38:$CR38,0))),0)</f>
        <v>0</v>
      </c>
      <c r="EX38">
        <f>IF($A38&gt;0,IF(ISNA(MATCH(EX$5,'Utilisation profile'!$F38:$CR38,0)),0,INDEX('Asset data'!$L38:$CX38,1,MATCH(EX$5,'Utilisation profile'!$F38:$CR38,0))),0)</f>
        <v>0</v>
      </c>
      <c r="EY38">
        <f>IF($A38&gt;0,IF(ISNA(MATCH(EY$5,'Utilisation profile'!$F38:$CR38,0)),0,INDEX('Asset data'!$L38:$CX38,1,MATCH(EY$5,'Utilisation profile'!$F38:$CR38,0))),0)</f>
        <v>0</v>
      </c>
      <c r="EZ38">
        <f>IF($A38&gt;0,IF(ISNA(MATCH(EZ$5,'Utilisation profile'!$F38:$CR38,0)),0,INDEX('Asset data'!$L38:$CX38,1,MATCH(EZ$5,'Utilisation profile'!$F38:$CR38,0))),0)</f>
        <v>0</v>
      </c>
      <c r="FA38">
        <f>IF($A38&gt;0,IF(ISNA(MATCH(FA$5,'Utilisation profile'!$F38:$CR38,0)),0,INDEX('Asset data'!$L38:$CX38,1,MATCH(FA$5,'Utilisation profile'!$F38:$CR38,0))),0)</f>
        <v>0</v>
      </c>
    </row>
    <row r="39" spans="1:157">
      <c r="A39" s="10">
        <f>'Asset data'!A39</f>
        <v>0</v>
      </c>
      <c r="B39" s="10">
        <f>'Asset data'!B39</f>
        <v>0</v>
      </c>
      <c r="C39" s="10">
        <f>'Asset data'!C39</f>
        <v>0</v>
      </c>
      <c r="D39" s="10">
        <f>'Asset data'!E39</f>
        <v>0</v>
      </c>
      <c r="E39" s="16">
        <f>'Asset data'!I39</f>
        <v>0</v>
      </c>
      <c r="F39">
        <f>IF($A39&gt;0,'Utilisation profile'!CU39,0)</f>
        <v>0</v>
      </c>
      <c r="G39">
        <f>IF($A39&gt;0,IF(ISNA(MATCH(G$5,'Utilisation profile'!$F39:$CR39,0)),0,INDEX('Asset data'!$L39:$CX39,1,MATCH(G$5,'Utilisation profile'!$F39:$CR39,0))),0)</f>
        <v>0</v>
      </c>
      <c r="H39">
        <f>IF($A39&gt;0,IF(ISNA(MATCH(H$5,'Utilisation profile'!$F39:$CR39,0)),0,INDEX('Asset data'!$L39:$CX39,1,MATCH(H$5,'Utilisation profile'!$F39:$CR39,0))),0)</f>
        <v>0</v>
      </c>
      <c r="I39">
        <f>IF($A39&gt;0,IF(ISNA(MATCH(I$5,'Utilisation profile'!$F39:$CR39,0)),0,INDEX('Asset data'!$L39:$CX39,1,MATCH(I$5,'Utilisation profile'!$F39:$CR39,0))),0)</f>
        <v>0</v>
      </c>
      <c r="J39">
        <f>IF($A39&gt;0,IF(ISNA(MATCH(J$5,'Utilisation profile'!$F39:$CR39,0)),0,INDEX('Asset data'!$L39:$CX39,1,MATCH(J$5,'Utilisation profile'!$F39:$CR39,0))),0)</f>
        <v>0</v>
      </c>
      <c r="K39">
        <f>IF($A39&gt;0,IF(ISNA(MATCH(K$5,'Utilisation profile'!$F39:$CR39,0)),0,INDEX('Asset data'!$L39:$CX39,1,MATCH(K$5,'Utilisation profile'!$F39:$CR39,0))),0)</f>
        <v>0</v>
      </c>
      <c r="L39">
        <f>IF($A39&gt;0,IF(ISNA(MATCH(L$5,'Utilisation profile'!$F39:$CR39,0)),0,INDEX('Asset data'!$L39:$CX39,1,MATCH(L$5,'Utilisation profile'!$F39:$CR39,0))),0)</f>
        <v>0</v>
      </c>
      <c r="M39">
        <f>IF($A39&gt;0,IF(ISNA(MATCH(M$5,'Utilisation profile'!$F39:$CR39,0)),0,INDEX('Asset data'!$L39:$CX39,1,MATCH(M$5,'Utilisation profile'!$F39:$CR39,0))),0)</f>
        <v>0</v>
      </c>
      <c r="N39">
        <f>IF($A39&gt;0,IF(ISNA(MATCH(N$5,'Utilisation profile'!$F39:$CR39,0)),0,INDEX('Asset data'!$L39:$CX39,1,MATCH(N$5,'Utilisation profile'!$F39:$CR39,0))),0)</f>
        <v>0</v>
      </c>
      <c r="O39">
        <f>IF($A39&gt;0,IF(ISNA(MATCH(O$5,'Utilisation profile'!$F39:$CR39,0)),0,INDEX('Asset data'!$L39:$CX39,1,MATCH(O$5,'Utilisation profile'!$F39:$CR39,0))),0)</f>
        <v>0</v>
      </c>
      <c r="P39">
        <f>IF($A39&gt;0,IF(ISNA(MATCH(P$5,'Utilisation profile'!$F39:$CR39,0)),0,INDEX('Asset data'!$L39:$CX39,1,MATCH(P$5,'Utilisation profile'!$F39:$CR39,0))),0)</f>
        <v>0</v>
      </c>
      <c r="Q39">
        <f>IF($A39&gt;0,IF(ISNA(MATCH(Q$5,'Utilisation profile'!$F39:$CR39,0)),0,INDEX('Asset data'!$L39:$CX39,1,MATCH(Q$5,'Utilisation profile'!$F39:$CR39,0))),0)</f>
        <v>0</v>
      </c>
      <c r="R39">
        <f>IF($A39&gt;0,IF(ISNA(MATCH(R$5,'Utilisation profile'!$F39:$CR39,0)),0,INDEX('Asset data'!$L39:$CX39,1,MATCH(R$5,'Utilisation profile'!$F39:$CR39,0))),0)</f>
        <v>0</v>
      </c>
      <c r="S39">
        <f>IF($A39&gt;0,IF(ISNA(MATCH(S$5,'Utilisation profile'!$F39:$CR39,0)),0,INDEX('Asset data'!$L39:$CX39,1,MATCH(S$5,'Utilisation profile'!$F39:$CR39,0))),0)</f>
        <v>0</v>
      </c>
      <c r="T39">
        <f>IF($A39&gt;0,IF(ISNA(MATCH(T$5,'Utilisation profile'!$F39:$CR39,0)),0,INDEX('Asset data'!$L39:$CX39,1,MATCH(T$5,'Utilisation profile'!$F39:$CR39,0))),0)</f>
        <v>0</v>
      </c>
      <c r="U39">
        <f>IF($A39&gt;0,IF(ISNA(MATCH(U$5,'Utilisation profile'!$F39:$CR39,0)),0,INDEX('Asset data'!$L39:$CX39,1,MATCH(U$5,'Utilisation profile'!$F39:$CR39,0))),0)</f>
        <v>0</v>
      </c>
      <c r="V39">
        <f>IF($A39&gt;0,IF(ISNA(MATCH(V$5,'Utilisation profile'!$F39:$CR39,0)),0,INDEX('Asset data'!$L39:$CX39,1,MATCH(V$5,'Utilisation profile'!$F39:$CR39,0))),0)</f>
        <v>0</v>
      </c>
      <c r="W39">
        <f>IF($A39&gt;0,IF(ISNA(MATCH(W$5,'Utilisation profile'!$F39:$CR39,0)),0,INDEX('Asset data'!$L39:$CX39,1,MATCH(W$5,'Utilisation profile'!$F39:$CR39,0))),0)</f>
        <v>0</v>
      </c>
      <c r="X39">
        <f>IF($A39&gt;0,IF(ISNA(MATCH(X$5,'Utilisation profile'!$F39:$CR39,0)),0,INDEX('Asset data'!$L39:$CX39,1,MATCH(X$5,'Utilisation profile'!$F39:$CR39,0))),0)</f>
        <v>0</v>
      </c>
      <c r="Y39">
        <f>IF($A39&gt;0,IF(ISNA(MATCH(Y$5,'Utilisation profile'!$F39:$CR39,0)),0,INDEX('Asset data'!$L39:$CX39,1,MATCH(Y$5,'Utilisation profile'!$F39:$CR39,0))),0)</f>
        <v>0</v>
      </c>
      <c r="Z39">
        <f>IF($A39&gt;0,IF(ISNA(MATCH(Z$5,'Utilisation profile'!$F39:$CR39,0)),0,INDEX('Asset data'!$L39:$CX39,1,MATCH(Z$5,'Utilisation profile'!$F39:$CR39,0))),0)</f>
        <v>0</v>
      </c>
      <c r="AA39">
        <f>IF($A39&gt;0,IF(ISNA(MATCH(AA$5,'Utilisation profile'!$F39:$CR39,0)),0,INDEX('Asset data'!$L39:$CX39,1,MATCH(AA$5,'Utilisation profile'!$F39:$CR39,0))),0)</f>
        <v>0</v>
      </c>
      <c r="AB39">
        <f>IF($A39&gt;0,IF(ISNA(MATCH(AB$5,'Utilisation profile'!$F39:$CR39,0)),0,INDEX('Asset data'!$L39:$CX39,1,MATCH(AB$5,'Utilisation profile'!$F39:$CR39,0))),0)</f>
        <v>0</v>
      </c>
      <c r="AC39">
        <f>IF($A39&gt;0,IF(ISNA(MATCH(AC$5,'Utilisation profile'!$F39:$CR39,0)),0,INDEX('Asset data'!$L39:$CX39,1,MATCH(AC$5,'Utilisation profile'!$F39:$CR39,0))),0)</f>
        <v>0</v>
      </c>
      <c r="AD39">
        <f>IF($A39&gt;0,IF(ISNA(MATCH(AD$5,'Utilisation profile'!$F39:$CR39,0)),0,INDEX('Asset data'!$L39:$CX39,1,MATCH(AD$5,'Utilisation profile'!$F39:$CR39,0))),0)</f>
        <v>0</v>
      </c>
      <c r="AE39">
        <f>IF($A39&gt;0,IF(ISNA(MATCH(AE$5,'Utilisation profile'!$F39:$CR39,0)),0,INDEX('Asset data'!$L39:$CX39,1,MATCH(AE$5,'Utilisation profile'!$F39:$CR39,0))),0)</f>
        <v>0</v>
      </c>
      <c r="AF39">
        <f>IF($A39&gt;0,IF(ISNA(MATCH(AF$5,'Utilisation profile'!$F39:$CR39,0)),0,INDEX('Asset data'!$L39:$CX39,1,MATCH(AF$5,'Utilisation profile'!$F39:$CR39,0))),0)</f>
        <v>0</v>
      </c>
      <c r="AG39">
        <f>IF($A39&gt;0,IF(ISNA(MATCH(AG$5,'Utilisation profile'!$F39:$CR39,0)),0,INDEX('Asset data'!$L39:$CX39,1,MATCH(AG$5,'Utilisation profile'!$F39:$CR39,0))),0)</f>
        <v>0</v>
      </c>
      <c r="AH39">
        <f>IF($A39&gt;0,IF(ISNA(MATCH(AH$5,'Utilisation profile'!$F39:$CR39,0)),0,INDEX('Asset data'!$L39:$CX39,1,MATCH(AH$5,'Utilisation profile'!$F39:$CR39,0))),0)</f>
        <v>0</v>
      </c>
      <c r="AI39">
        <f>IF($A39&gt;0,IF(ISNA(MATCH(AI$5,'Utilisation profile'!$F39:$CR39,0)),0,INDEX('Asset data'!$L39:$CX39,1,MATCH(AI$5,'Utilisation profile'!$F39:$CR39,0))),0)</f>
        <v>0</v>
      </c>
      <c r="AJ39">
        <f>IF($A39&gt;0,IF(ISNA(MATCH(AJ$5,'Utilisation profile'!$F39:$CR39,0)),0,INDEX('Asset data'!$L39:$CX39,1,MATCH(AJ$5,'Utilisation profile'!$F39:$CR39,0))),0)</f>
        <v>0</v>
      </c>
      <c r="AK39">
        <f>IF($A39&gt;0,IF(ISNA(MATCH(AK$5,'Utilisation profile'!$F39:$CR39,0)),0,INDEX('Asset data'!$L39:$CX39,1,MATCH(AK$5,'Utilisation profile'!$F39:$CR39,0))),0)</f>
        <v>0</v>
      </c>
      <c r="AL39">
        <f>IF($A39&gt;0,IF(ISNA(MATCH(AL$5,'Utilisation profile'!$F39:$CR39,0)),0,INDEX('Asset data'!$L39:$CX39,1,MATCH(AL$5,'Utilisation profile'!$F39:$CR39,0))),0)</f>
        <v>0</v>
      </c>
      <c r="AM39">
        <f>IF($A39&gt;0,IF(ISNA(MATCH(AM$5,'Utilisation profile'!$F39:$CR39,0)),0,INDEX('Asset data'!$L39:$CX39,1,MATCH(AM$5,'Utilisation profile'!$F39:$CR39,0))),0)</f>
        <v>0</v>
      </c>
      <c r="AN39">
        <f>IF($A39&gt;0,IF(ISNA(MATCH(AN$5,'Utilisation profile'!$F39:$CR39,0)),0,INDEX('Asset data'!$L39:$CX39,1,MATCH(AN$5,'Utilisation profile'!$F39:$CR39,0))),0)</f>
        <v>0</v>
      </c>
      <c r="AO39">
        <f>IF($A39&gt;0,IF(ISNA(MATCH(AO$5,'Utilisation profile'!$F39:$CR39,0)),0,INDEX('Asset data'!$L39:$CX39,1,MATCH(AO$5,'Utilisation profile'!$F39:$CR39,0))),0)</f>
        <v>0</v>
      </c>
      <c r="AP39">
        <f>IF($A39&gt;0,IF(ISNA(MATCH(AP$5,'Utilisation profile'!$F39:$CR39,0)),0,INDEX('Asset data'!$L39:$CX39,1,MATCH(AP$5,'Utilisation profile'!$F39:$CR39,0))),0)</f>
        <v>0</v>
      </c>
      <c r="AQ39">
        <f>IF($A39&gt;0,IF(ISNA(MATCH(AQ$5,'Utilisation profile'!$F39:$CR39,0)),0,INDEX('Asset data'!$L39:$CX39,1,MATCH(AQ$5,'Utilisation profile'!$F39:$CR39,0))),0)</f>
        <v>0</v>
      </c>
      <c r="AR39">
        <f>IF($A39&gt;0,IF(ISNA(MATCH(AR$5,'Utilisation profile'!$F39:$CR39,0)),0,INDEX('Asset data'!$L39:$CX39,1,MATCH(AR$5,'Utilisation profile'!$F39:$CR39,0))),0)</f>
        <v>0</v>
      </c>
      <c r="AS39">
        <f>IF($A39&gt;0,IF(ISNA(MATCH(AS$5,'Utilisation profile'!$F39:$CR39,0)),0,INDEX('Asset data'!$L39:$CX39,1,MATCH(AS$5,'Utilisation profile'!$F39:$CR39,0))),0)</f>
        <v>0</v>
      </c>
      <c r="AT39">
        <f>IF($A39&gt;0,IF(ISNA(MATCH(AT$5,'Utilisation profile'!$F39:$CR39,0)),0,INDEX('Asset data'!$L39:$CX39,1,MATCH(AT$5,'Utilisation profile'!$F39:$CR39,0))),0)</f>
        <v>0</v>
      </c>
      <c r="AU39">
        <f>IF($A39&gt;0,IF(ISNA(MATCH(AU$5,'Utilisation profile'!$F39:$CR39,0)),0,INDEX('Asset data'!$L39:$CX39,1,MATCH(AU$5,'Utilisation profile'!$F39:$CR39,0))),0)</f>
        <v>0</v>
      </c>
      <c r="AV39">
        <f>IF($A39&gt;0,IF(ISNA(MATCH(AV$5,'Utilisation profile'!$F39:$CR39,0)),0,INDEX('Asset data'!$L39:$CX39,1,MATCH(AV$5,'Utilisation profile'!$F39:$CR39,0))),0)</f>
        <v>0</v>
      </c>
      <c r="AW39">
        <f>IF($A39&gt;0,IF(ISNA(MATCH(AW$5,'Utilisation profile'!$F39:$CR39,0)),0,INDEX('Asset data'!$L39:$CX39,1,MATCH(AW$5,'Utilisation profile'!$F39:$CR39,0))),0)</f>
        <v>0</v>
      </c>
      <c r="AX39">
        <f>IF($A39&gt;0,IF(ISNA(MATCH(AX$5,'Utilisation profile'!$F39:$CR39,0)),0,INDEX('Asset data'!$L39:$CX39,1,MATCH(AX$5,'Utilisation profile'!$F39:$CR39,0))),0)</f>
        <v>0</v>
      </c>
      <c r="AY39">
        <f>IF($A39&gt;0,IF(ISNA(MATCH(AY$5,'Utilisation profile'!$F39:$CR39,0)),0,INDEX('Asset data'!$L39:$CX39,1,MATCH(AY$5,'Utilisation profile'!$F39:$CR39,0))),0)</f>
        <v>0</v>
      </c>
      <c r="AZ39">
        <f>IF($A39&gt;0,IF(ISNA(MATCH(AZ$5,'Utilisation profile'!$F39:$CR39,0)),0,INDEX('Asset data'!$L39:$CX39,1,MATCH(AZ$5,'Utilisation profile'!$F39:$CR39,0))),0)</f>
        <v>0</v>
      </c>
      <c r="BA39">
        <f>IF($A39&gt;0,IF(ISNA(MATCH(BA$5,'Utilisation profile'!$F39:$CR39,0)),0,INDEX('Asset data'!$L39:$CX39,1,MATCH(BA$5,'Utilisation profile'!$F39:$CR39,0))),0)</f>
        <v>0</v>
      </c>
      <c r="BB39">
        <f>IF($A39&gt;0,IF(ISNA(MATCH(BB$5,'Utilisation profile'!$F39:$CR39,0)),0,INDEX('Asset data'!$L39:$CX39,1,MATCH(BB$5,'Utilisation profile'!$F39:$CR39,0))),0)</f>
        <v>0</v>
      </c>
      <c r="BC39">
        <f>IF($A39&gt;0,IF(ISNA(MATCH(BC$5,'Utilisation profile'!$F39:$CR39,0)),0,INDEX('Asset data'!$L39:$CX39,1,MATCH(BC$5,'Utilisation profile'!$F39:$CR39,0))),0)</f>
        <v>0</v>
      </c>
      <c r="BD39">
        <f>IF($A39&gt;0,IF(ISNA(MATCH(BD$5,'Utilisation profile'!$F39:$CR39,0)),0,INDEX('Asset data'!$L39:$CX39,1,MATCH(BD$5,'Utilisation profile'!$F39:$CR39,0))),0)</f>
        <v>0</v>
      </c>
      <c r="BE39">
        <f>IF($A39&gt;0,IF(ISNA(MATCH(BE$5,'Utilisation profile'!$F39:$CR39,0)),0,INDEX('Asset data'!$L39:$CX39,1,MATCH(BE$5,'Utilisation profile'!$F39:$CR39,0))),0)</f>
        <v>0</v>
      </c>
      <c r="BF39">
        <f>IF($A39&gt;0,IF(ISNA(MATCH(BF$5,'Utilisation profile'!$F39:$CR39,0)),0,INDEX('Asset data'!$L39:$CX39,1,MATCH(BF$5,'Utilisation profile'!$F39:$CR39,0))),0)</f>
        <v>0</v>
      </c>
      <c r="BG39">
        <f>IF($A39&gt;0,IF(ISNA(MATCH(BG$5,'Utilisation profile'!$F39:$CR39,0)),0,INDEX('Asset data'!$L39:$CX39,1,MATCH(BG$5,'Utilisation profile'!$F39:$CR39,0))),0)</f>
        <v>0</v>
      </c>
      <c r="BH39">
        <f>IF($A39&gt;0,IF(ISNA(MATCH(BH$5,'Utilisation profile'!$F39:$CR39,0)),0,INDEX('Asset data'!$L39:$CX39,1,MATCH(BH$5,'Utilisation profile'!$F39:$CR39,0))),0)</f>
        <v>0</v>
      </c>
      <c r="BI39">
        <f>IF($A39&gt;0,IF(ISNA(MATCH(BI$5,'Utilisation profile'!$F39:$CR39,0)),0,INDEX('Asset data'!$L39:$CX39,1,MATCH(BI$5,'Utilisation profile'!$F39:$CR39,0))),0)</f>
        <v>0</v>
      </c>
      <c r="BJ39">
        <f>IF($A39&gt;0,IF(ISNA(MATCH(BJ$5,'Utilisation profile'!$F39:$CR39,0)),0,INDEX('Asset data'!$L39:$CX39,1,MATCH(BJ$5,'Utilisation profile'!$F39:$CR39,0))),0)</f>
        <v>0</v>
      </c>
      <c r="BK39">
        <f>IF($A39&gt;0,IF(ISNA(MATCH(BK$5,'Utilisation profile'!$F39:$CR39,0)),0,INDEX('Asset data'!$L39:$CX39,1,MATCH(BK$5,'Utilisation profile'!$F39:$CR39,0))),0)</f>
        <v>0</v>
      </c>
      <c r="BL39">
        <f>IF($A39&gt;0,IF(ISNA(MATCH(BL$5,'Utilisation profile'!$F39:$CR39,0)),0,INDEX('Asset data'!$L39:$CX39,1,MATCH(BL$5,'Utilisation profile'!$F39:$CR39,0))),0)</f>
        <v>0</v>
      </c>
      <c r="BM39">
        <f>IF($A39&gt;0,IF(ISNA(MATCH(BM$5,'Utilisation profile'!$F39:$CR39,0)),0,INDEX('Asset data'!$L39:$CX39,1,MATCH(BM$5,'Utilisation profile'!$F39:$CR39,0))),0)</f>
        <v>0</v>
      </c>
      <c r="BN39">
        <f>IF($A39&gt;0,IF(ISNA(MATCH(BN$5,'Utilisation profile'!$F39:$CR39,0)),0,INDEX('Asset data'!$L39:$CX39,1,MATCH(BN$5,'Utilisation profile'!$F39:$CR39,0))),0)</f>
        <v>0</v>
      </c>
      <c r="BO39">
        <f>IF($A39&gt;0,IF(ISNA(MATCH(BO$5,'Utilisation profile'!$F39:$CR39,0)),0,INDEX('Asset data'!$L39:$CX39,1,MATCH(BO$5,'Utilisation profile'!$F39:$CR39,0))),0)</f>
        <v>0</v>
      </c>
      <c r="BP39">
        <f>IF($A39&gt;0,IF(ISNA(MATCH(BP$5,'Utilisation profile'!$F39:$CR39,0)),0,INDEX('Asset data'!$L39:$CX39,1,MATCH(BP$5,'Utilisation profile'!$F39:$CR39,0))),0)</f>
        <v>0</v>
      </c>
      <c r="BQ39">
        <f>IF($A39&gt;0,IF(ISNA(MATCH(BQ$5,'Utilisation profile'!$F39:$CR39,0)),0,INDEX('Asset data'!$L39:$CX39,1,MATCH(BQ$5,'Utilisation profile'!$F39:$CR39,0))),0)</f>
        <v>0</v>
      </c>
      <c r="BR39">
        <f>IF($A39&gt;0,IF(ISNA(MATCH(BR$5,'Utilisation profile'!$F39:$CR39,0)),0,INDEX('Asset data'!$L39:$CX39,1,MATCH(BR$5,'Utilisation profile'!$F39:$CR39,0))),0)</f>
        <v>0</v>
      </c>
      <c r="BS39">
        <f>IF($A39&gt;0,IF(ISNA(MATCH(BS$5,'Utilisation profile'!$F39:$CR39,0)),0,INDEX('Asset data'!$L39:$CX39,1,MATCH(BS$5,'Utilisation profile'!$F39:$CR39,0))),0)</f>
        <v>0</v>
      </c>
      <c r="BT39">
        <f>IF($A39&gt;0,IF(ISNA(MATCH(BT$5,'Utilisation profile'!$F39:$CR39,0)),0,INDEX('Asset data'!$L39:$CX39,1,MATCH(BT$5,'Utilisation profile'!$F39:$CR39,0))),0)</f>
        <v>0</v>
      </c>
      <c r="BU39">
        <f>IF($A39&gt;0,IF(ISNA(MATCH(BU$5,'Utilisation profile'!$F39:$CR39,0)),0,INDEX('Asset data'!$L39:$CX39,1,MATCH(BU$5,'Utilisation profile'!$F39:$CR39,0))),0)</f>
        <v>0</v>
      </c>
      <c r="BV39">
        <f>IF($A39&gt;0,IF(ISNA(MATCH(BV$5,'Utilisation profile'!$F39:$CR39,0)),0,INDEX('Asset data'!$L39:$CX39,1,MATCH(BV$5,'Utilisation profile'!$F39:$CR39,0))),0)</f>
        <v>0</v>
      </c>
      <c r="BW39">
        <f>IF($A39&gt;0,IF(ISNA(MATCH(BW$5,'Utilisation profile'!$F39:$CR39,0)),0,INDEX('Asset data'!$L39:$CX39,1,MATCH(BW$5,'Utilisation profile'!$F39:$CR39,0))),0)</f>
        <v>0</v>
      </c>
      <c r="BX39">
        <f>IF($A39&gt;0,IF(ISNA(MATCH(BX$5,'Utilisation profile'!$F39:$CR39,0)),0,INDEX('Asset data'!$L39:$CX39,1,MATCH(BX$5,'Utilisation profile'!$F39:$CR39,0))),0)</f>
        <v>0</v>
      </c>
      <c r="BY39">
        <f>IF($A39&gt;0,IF(ISNA(MATCH(BY$5,'Utilisation profile'!$F39:$CR39,0)),0,INDEX('Asset data'!$L39:$CX39,1,MATCH(BY$5,'Utilisation profile'!$F39:$CR39,0))),0)</f>
        <v>0</v>
      </c>
      <c r="BZ39">
        <f>IF($A39&gt;0,IF(ISNA(MATCH(BZ$5,'Utilisation profile'!$F39:$CR39,0)),0,INDEX('Asset data'!$L39:$CX39,1,MATCH(BZ$5,'Utilisation profile'!$F39:$CR39,0))),0)</f>
        <v>0</v>
      </c>
      <c r="CA39">
        <f>IF($A39&gt;0,IF(ISNA(MATCH(CA$5,'Utilisation profile'!$F39:$CR39,0)),0,INDEX('Asset data'!$L39:$CX39,1,MATCH(CA$5,'Utilisation profile'!$F39:$CR39,0))),0)</f>
        <v>0</v>
      </c>
      <c r="CB39">
        <f>IF($A39&gt;0,IF(ISNA(MATCH(CB$5,'Utilisation profile'!$F39:$CR39,0)),0,INDEX('Asset data'!$L39:$CX39,1,MATCH(CB$5,'Utilisation profile'!$F39:$CR39,0))),0)</f>
        <v>0</v>
      </c>
      <c r="CC39">
        <f>IF($A39&gt;0,IF(ISNA(MATCH(CC$5,'Utilisation profile'!$F39:$CR39,0)),0,INDEX('Asset data'!$L39:$CX39,1,MATCH(CC$5,'Utilisation profile'!$F39:$CR39,0))),0)</f>
        <v>0</v>
      </c>
      <c r="CD39">
        <f>IF($A39&gt;0,IF(ISNA(MATCH(CD$5,'Utilisation profile'!$F39:$CR39,0)),0,INDEX('Asset data'!$L39:$CX39,1,MATCH(CD$5,'Utilisation profile'!$F39:$CR39,0))),0)</f>
        <v>0</v>
      </c>
      <c r="CE39">
        <f>IF($A39&gt;0,IF(ISNA(MATCH(CE$5,'Utilisation profile'!$F39:$CR39,0)),0,INDEX('Asset data'!$L39:$CX39,1,MATCH(CE$5,'Utilisation profile'!$F39:$CR39,0))),0)</f>
        <v>0</v>
      </c>
      <c r="CF39">
        <f>IF($A39&gt;0,IF(ISNA(MATCH(CF$5,'Utilisation profile'!$F39:$CR39,0)),0,INDEX('Asset data'!$L39:$CX39,1,MATCH(CF$5,'Utilisation profile'!$F39:$CR39,0))),0)</f>
        <v>0</v>
      </c>
      <c r="CG39">
        <f>IF($A39&gt;0,IF(ISNA(MATCH(CG$5,'Utilisation profile'!$F39:$CR39,0)),0,INDEX('Asset data'!$L39:$CX39,1,MATCH(CG$5,'Utilisation profile'!$F39:$CR39,0))),0)</f>
        <v>0</v>
      </c>
      <c r="CH39">
        <f>IF($A39&gt;0,IF(ISNA(MATCH(CH$5,'Utilisation profile'!$F39:$CR39,0)),0,INDEX('Asset data'!$L39:$CX39,1,MATCH(CH$5,'Utilisation profile'!$F39:$CR39,0))),0)</f>
        <v>0</v>
      </c>
      <c r="CI39">
        <f>IF($A39&gt;0,IF(ISNA(MATCH(CI$5,'Utilisation profile'!$F39:$CR39,0)),0,INDEX('Asset data'!$L39:$CX39,1,MATCH(CI$5,'Utilisation profile'!$F39:$CR39,0))),0)</f>
        <v>0</v>
      </c>
      <c r="CJ39">
        <f>IF($A39&gt;0,IF(ISNA(MATCH(CJ$5,'Utilisation profile'!$F39:$CR39,0)),0,INDEX('Asset data'!$L39:$CX39,1,MATCH(CJ$5,'Utilisation profile'!$F39:$CR39,0))),0)</f>
        <v>0</v>
      </c>
      <c r="CK39">
        <f>IF($A39&gt;0,IF(ISNA(MATCH(CK$5,'Utilisation profile'!$F39:$CR39,0)),0,INDEX('Asset data'!$L39:$CX39,1,MATCH(CK$5,'Utilisation profile'!$F39:$CR39,0))),0)</f>
        <v>0</v>
      </c>
      <c r="CL39">
        <f>IF($A39&gt;0,IF(ISNA(MATCH(CL$5,'Utilisation profile'!$F39:$CR39,0)),0,INDEX('Asset data'!$L39:$CX39,1,MATCH(CL$5,'Utilisation profile'!$F39:$CR39,0))),0)</f>
        <v>0</v>
      </c>
      <c r="CM39">
        <f>IF($A39&gt;0,IF(ISNA(MATCH(CM$5,'Utilisation profile'!$F39:$CR39,0)),0,INDEX('Asset data'!$L39:$CX39,1,MATCH(CM$5,'Utilisation profile'!$F39:$CR39,0))),0)</f>
        <v>0</v>
      </c>
      <c r="CN39">
        <f>IF($A39&gt;0,IF(ISNA(MATCH(CN$5,'Utilisation profile'!$F39:$CR39,0)),0,INDEX('Asset data'!$L39:$CX39,1,MATCH(CN$5,'Utilisation profile'!$F39:$CR39,0))),0)</f>
        <v>0</v>
      </c>
      <c r="CO39">
        <f>IF($A39&gt;0,IF(ISNA(MATCH(CO$5,'Utilisation profile'!$F39:$CR39,0)),0,INDEX('Asset data'!$L39:$CX39,1,MATCH(CO$5,'Utilisation profile'!$F39:$CR39,0))),0)</f>
        <v>0</v>
      </c>
      <c r="CP39">
        <f>IF($A39&gt;0,IF(ISNA(MATCH(CP$5,'Utilisation profile'!$F39:$CR39,0)),0,INDEX('Asset data'!$L39:$CX39,1,MATCH(CP$5,'Utilisation profile'!$F39:$CR39,0))),0)</f>
        <v>0</v>
      </c>
      <c r="CQ39">
        <f>IF($A39&gt;0,IF(ISNA(MATCH(CQ$5,'Utilisation profile'!$F39:$CR39,0)),0,INDEX('Asset data'!$L39:$CX39,1,MATCH(CQ$5,'Utilisation profile'!$F39:$CR39,0))),0)</f>
        <v>0</v>
      </c>
      <c r="CR39">
        <f>IF($A39&gt;0,IF(ISNA(MATCH(CR$5,'Utilisation profile'!$F39:$CR39,0)),0,INDEX('Asset data'!$L39:$CX39,1,MATCH(CR$5,'Utilisation profile'!$F39:$CR39,0))),0)</f>
        <v>0</v>
      </c>
      <c r="CS39">
        <f>IF($A39&gt;0,IF(ISNA(MATCH(CS$5,'Utilisation profile'!$F39:$CR39,0)),0,INDEX('Asset data'!$L39:$CX39,1,MATCH(CS$5,'Utilisation profile'!$F39:$CR39,0))),0)</f>
        <v>0</v>
      </c>
      <c r="CT39">
        <f>IF($A39&gt;0,IF(ISNA(MATCH(CT$5,'Utilisation profile'!$F39:$CR39,0)),0,INDEX('Asset data'!$L39:$CX39,1,MATCH(CT$5,'Utilisation profile'!$F39:$CR39,0))),0)</f>
        <v>0</v>
      </c>
      <c r="CU39">
        <f>IF($A39&gt;0,IF(ISNA(MATCH(CU$5,'Utilisation profile'!$F39:$CR39,0)),0,INDEX('Asset data'!$L39:$CX39,1,MATCH(CU$5,'Utilisation profile'!$F39:$CR39,0))),0)</f>
        <v>0</v>
      </c>
      <c r="CV39">
        <f>IF($A39&gt;0,IF(ISNA(MATCH(CV$5,'Utilisation profile'!$F39:$CR39,0)),0,INDEX('Asset data'!$L39:$CX39,1,MATCH(CV$5,'Utilisation profile'!$F39:$CR39,0))),0)</f>
        <v>0</v>
      </c>
      <c r="CW39">
        <f>IF($A39&gt;0,IF(ISNA(MATCH(CW$5,'Utilisation profile'!$F39:$CR39,0)),0,INDEX('Asset data'!$L39:$CX39,1,MATCH(CW$5,'Utilisation profile'!$F39:$CR39,0))),0)</f>
        <v>0</v>
      </c>
      <c r="CX39">
        <f>IF($A39&gt;0,IF(ISNA(MATCH(CX$5,'Utilisation profile'!$F39:$CR39,0)),0,INDEX('Asset data'!$L39:$CX39,1,MATCH(CX$5,'Utilisation profile'!$F39:$CR39,0))),0)</f>
        <v>0</v>
      </c>
      <c r="CY39">
        <f>IF($A39&gt;0,IF(ISNA(MATCH(CY$5,'Utilisation profile'!$F39:$CR39,0)),0,INDEX('Asset data'!$L39:$CX39,1,MATCH(CY$5,'Utilisation profile'!$F39:$CR39,0))),0)</f>
        <v>0</v>
      </c>
      <c r="CZ39">
        <f>IF($A39&gt;0,IF(ISNA(MATCH(CZ$5,'Utilisation profile'!$F39:$CR39,0)),0,INDEX('Asset data'!$L39:$CX39,1,MATCH(CZ$5,'Utilisation profile'!$F39:$CR39,0))),0)</f>
        <v>0</v>
      </c>
      <c r="DA39">
        <f>IF($A39&gt;0,IF(ISNA(MATCH(DA$5,'Utilisation profile'!$F39:$CR39,0)),0,INDEX('Asset data'!$L39:$CX39,1,MATCH(DA$5,'Utilisation profile'!$F39:$CR39,0))),0)</f>
        <v>0</v>
      </c>
      <c r="DB39">
        <f>IF($A39&gt;0,IF(ISNA(MATCH(DB$5,'Utilisation profile'!$F39:$CR39,0)),0,INDEX('Asset data'!$L39:$CX39,1,MATCH(DB$5,'Utilisation profile'!$F39:$CR39,0))),0)</f>
        <v>0</v>
      </c>
      <c r="DC39">
        <f>IF($A39&gt;0,IF(ISNA(MATCH(DC$5,'Utilisation profile'!$F39:$CR39,0)),0,INDEX('Asset data'!$L39:$CX39,1,MATCH(DC$5,'Utilisation profile'!$F39:$CR39,0))),0)</f>
        <v>0</v>
      </c>
      <c r="DD39">
        <f>IF($A39&gt;0,IF(ISNA(MATCH(DD$5,'Utilisation profile'!$F39:$CR39,0)),0,INDEX('Asset data'!$L39:$CX39,1,MATCH(DD$5,'Utilisation profile'!$F39:$CR39,0))),0)</f>
        <v>0</v>
      </c>
      <c r="DE39">
        <f>IF($A39&gt;0,IF(ISNA(MATCH(DE$5,'Utilisation profile'!$F39:$CR39,0)),0,INDEX('Asset data'!$L39:$CX39,1,MATCH(DE$5,'Utilisation profile'!$F39:$CR39,0))),0)</f>
        <v>0</v>
      </c>
      <c r="DF39">
        <f>IF($A39&gt;0,IF(ISNA(MATCH(DF$5,'Utilisation profile'!$F39:$CR39,0)),0,INDEX('Asset data'!$L39:$CX39,1,MATCH(DF$5,'Utilisation profile'!$F39:$CR39,0))),0)</f>
        <v>0</v>
      </c>
      <c r="DG39">
        <f>IF($A39&gt;0,IF(ISNA(MATCH(DG$5,'Utilisation profile'!$F39:$CR39,0)),0,INDEX('Asset data'!$L39:$CX39,1,MATCH(DG$5,'Utilisation profile'!$F39:$CR39,0))),0)</f>
        <v>0</v>
      </c>
      <c r="DH39">
        <f>IF($A39&gt;0,IF(ISNA(MATCH(DH$5,'Utilisation profile'!$F39:$CR39,0)),0,INDEX('Asset data'!$L39:$CX39,1,MATCH(DH$5,'Utilisation profile'!$F39:$CR39,0))),0)</f>
        <v>0</v>
      </c>
      <c r="DI39">
        <f>IF($A39&gt;0,IF(ISNA(MATCH(DI$5,'Utilisation profile'!$F39:$CR39,0)),0,INDEX('Asset data'!$L39:$CX39,1,MATCH(DI$5,'Utilisation profile'!$F39:$CR39,0))),0)</f>
        <v>0</v>
      </c>
      <c r="DJ39">
        <f>IF($A39&gt;0,IF(ISNA(MATCH(DJ$5,'Utilisation profile'!$F39:$CR39,0)),0,INDEX('Asset data'!$L39:$CX39,1,MATCH(DJ$5,'Utilisation profile'!$F39:$CR39,0))),0)</f>
        <v>0</v>
      </c>
      <c r="DK39">
        <f>IF($A39&gt;0,IF(ISNA(MATCH(DK$5,'Utilisation profile'!$F39:$CR39,0)),0,INDEX('Asset data'!$L39:$CX39,1,MATCH(DK$5,'Utilisation profile'!$F39:$CR39,0))),0)</f>
        <v>0</v>
      </c>
      <c r="DL39">
        <f>IF($A39&gt;0,IF(ISNA(MATCH(DL$5,'Utilisation profile'!$F39:$CR39,0)),0,INDEX('Asset data'!$L39:$CX39,1,MATCH(DL$5,'Utilisation profile'!$F39:$CR39,0))),0)</f>
        <v>0</v>
      </c>
      <c r="DM39">
        <f>IF($A39&gt;0,IF(ISNA(MATCH(DM$5,'Utilisation profile'!$F39:$CR39,0)),0,INDEX('Asset data'!$L39:$CX39,1,MATCH(DM$5,'Utilisation profile'!$F39:$CR39,0))),0)</f>
        <v>0</v>
      </c>
      <c r="DN39">
        <f>IF($A39&gt;0,IF(ISNA(MATCH(DN$5,'Utilisation profile'!$F39:$CR39,0)),0,INDEX('Asset data'!$L39:$CX39,1,MATCH(DN$5,'Utilisation profile'!$F39:$CR39,0))),0)</f>
        <v>0</v>
      </c>
      <c r="DO39">
        <f>IF($A39&gt;0,IF(ISNA(MATCH(DO$5,'Utilisation profile'!$F39:$CR39,0)),0,INDEX('Asset data'!$L39:$CX39,1,MATCH(DO$5,'Utilisation profile'!$F39:$CR39,0))),0)</f>
        <v>0</v>
      </c>
      <c r="DP39">
        <f>IF($A39&gt;0,IF(ISNA(MATCH(DP$5,'Utilisation profile'!$F39:$CR39,0)),0,INDEX('Asset data'!$L39:$CX39,1,MATCH(DP$5,'Utilisation profile'!$F39:$CR39,0))),0)</f>
        <v>0</v>
      </c>
      <c r="DQ39">
        <f>IF($A39&gt;0,IF(ISNA(MATCH(DQ$5,'Utilisation profile'!$F39:$CR39,0)),0,INDEX('Asset data'!$L39:$CX39,1,MATCH(DQ$5,'Utilisation profile'!$F39:$CR39,0))),0)</f>
        <v>0</v>
      </c>
      <c r="DR39">
        <f>IF($A39&gt;0,IF(ISNA(MATCH(DR$5,'Utilisation profile'!$F39:$CR39,0)),0,INDEX('Asset data'!$L39:$CX39,1,MATCH(DR$5,'Utilisation profile'!$F39:$CR39,0))),0)</f>
        <v>0</v>
      </c>
      <c r="DS39">
        <f>IF($A39&gt;0,IF(ISNA(MATCH(DS$5,'Utilisation profile'!$F39:$CR39,0)),0,INDEX('Asset data'!$L39:$CX39,1,MATCH(DS$5,'Utilisation profile'!$F39:$CR39,0))),0)</f>
        <v>0</v>
      </c>
      <c r="DT39">
        <f>IF($A39&gt;0,IF(ISNA(MATCH(DT$5,'Utilisation profile'!$F39:$CR39,0)),0,INDEX('Asset data'!$L39:$CX39,1,MATCH(DT$5,'Utilisation profile'!$F39:$CR39,0))),0)</f>
        <v>0</v>
      </c>
      <c r="DU39">
        <f>IF($A39&gt;0,IF(ISNA(MATCH(DU$5,'Utilisation profile'!$F39:$CR39,0)),0,INDEX('Asset data'!$L39:$CX39,1,MATCH(DU$5,'Utilisation profile'!$F39:$CR39,0))),0)</f>
        <v>0</v>
      </c>
      <c r="DV39">
        <f>IF($A39&gt;0,IF(ISNA(MATCH(DV$5,'Utilisation profile'!$F39:$CR39,0)),0,INDEX('Asset data'!$L39:$CX39,1,MATCH(DV$5,'Utilisation profile'!$F39:$CR39,0))),0)</f>
        <v>0</v>
      </c>
      <c r="DW39">
        <f>IF($A39&gt;0,IF(ISNA(MATCH(DW$5,'Utilisation profile'!$F39:$CR39,0)),0,INDEX('Asset data'!$L39:$CX39,1,MATCH(DW$5,'Utilisation profile'!$F39:$CR39,0))),0)</f>
        <v>0</v>
      </c>
      <c r="DX39">
        <f>IF($A39&gt;0,IF(ISNA(MATCH(DX$5,'Utilisation profile'!$F39:$CR39,0)),0,INDEX('Asset data'!$L39:$CX39,1,MATCH(DX$5,'Utilisation profile'!$F39:$CR39,0))),0)</f>
        <v>0</v>
      </c>
      <c r="DY39">
        <f>IF($A39&gt;0,IF(ISNA(MATCH(DY$5,'Utilisation profile'!$F39:$CR39,0)),0,INDEX('Asset data'!$L39:$CX39,1,MATCH(DY$5,'Utilisation profile'!$F39:$CR39,0))),0)</f>
        <v>0</v>
      </c>
      <c r="DZ39">
        <f>IF($A39&gt;0,IF(ISNA(MATCH(DZ$5,'Utilisation profile'!$F39:$CR39,0)),0,INDEX('Asset data'!$L39:$CX39,1,MATCH(DZ$5,'Utilisation profile'!$F39:$CR39,0))),0)</f>
        <v>0</v>
      </c>
      <c r="EA39">
        <f>IF($A39&gt;0,IF(ISNA(MATCH(EA$5,'Utilisation profile'!$F39:$CR39,0)),0,INDEX('Asset data'!$L39:$CX39,1,MATCH(EA$5,'Utilisation profile'!$F39:$CR39,0))),0)</f>
        <v>0</v>
      </c>
      <c r="EB39">
        <f>IF($A39&gt;0,IF(ISNA(MATCH(EB$5,'Utilisation profile'!$F39:$CR39,0)),0,INDEX('Asset data'!$L39:$CX39,1,MATCH(EB$5,'Utilisation profile'!$F39:$CR39,0))),0)</f>
        <v>0</v>
      </c>
      <c r="EC39">
        <f>IF($A39&gt;0,IF(ISNA(MATCH(EC$5,'Utilisation profile'!$F39:$CR39,0)),0,INDEX('Asset data'!$L39:$CX39,1,MATCH(EC$5,'Utilisation profile'!$F39:$CR39,0))),0)</f>
        <v>0</v>
      </c>
      <c r="ED39">
        <f>IF($A39&gt;0,IF(ISNA(MATCH(ED$5,'Utilisation profile'!$F39:$CR39,0)),0,INDEX('Asset data'!$L39:$CX39,1,MATCH(ED$5,'Utilisation profile'!$F39:$CR39,0))),0)</f>
        <v>0</v>
      </c>
      <c r="EE39">
        <f>IF($A39&gt;0,IF(ISNA(MATCH(EE$5,'Utilisation profile'!$F39:$CR39,0)),0,INDEX('Asset data'!$L39:$CX39,1,MATCH(EE$5,'Utilisation profile'!$F39:$CR39,0))),0)</f>
        <v>0</v>
      </c>
      <c r="EF39">
        <f>IF($A39&gt;0,IF(ISNA(MATCH(EF$5,'Utilisation profile'!$F39:$CR39,0)),0,INDEX('Asset data'!$L39:$CX39,1,MATCH(EF$5,'Utilisation profile'!$F39:$CR39,0))),0)</f>
        <v>0</v>
      </c>
      <c r="EG39">
        <f>IF($A39&gt;0,IF(ISNA(MATCH(EG$5,'Utilisation profile'!$F39:$CR39,0)),0,INDEX('Asset data'!$L39:$CX39,1,MATCH(EG$5,'Utilisation profile'!$F39:$CR39,0))),0)</f>
        <v>0</v>
      </c>
      <c r="EH39">
        <f>IF($A39&gt;0,IF(ISNA(MATCH(EH$5,'Utilisation profile'!$F39:$CR39,0)),0,INDEX('Asset data'!$L39:$CX39,1,MATCH(EH$5,'Utilisation profile'!$F39:$CR39,0))),0)</f>
        <v>0</v>
      </c>
      <c r="EI39">
        <f>IF($A39&gt;0,IF(ISNA(MATCH(EI$5,'Utilisation profile'!$F39:$CR39,0)),0,INDEX('Asset data'!$L39:$CX39,1,MATCH(EI$5,'Utilisation profile'!$F39:$CR39,0))),0)</f>
        <v>0</v>
      </c>
      <c r="EJ39">
        <f>IF($A39&gt;0,IF(ISNA(MATCH(EJ$5,'Utilisation profile'!$F39:$CR39,0)),0,INDEX('Asset data'!$L39:$CX39,1,MATCH(EJ$5,'Utilisation profile'!$F39:$CR39,0))),0)</f>
        <v>0</v>
      </c>
      <c r="EK39">
        <f>IF($A39&gt;0,IF(ISNA(MATCH(EK$5,'Utilisation profile'!$F39:$CR39,0)),0,INDEX('Asset data'!$L39:$CX39,1,MATCH(EK$5,'Utilisation profile'!$F39:$CR39,0))),0)</f>
        <v>0</v>
      </c>
      <c r="EL39">
        <f>IF($A39&gt;0,IF(ISNA(MATCH(EL$5,'Utilisation profile'!$F39:$CR39,0)),0,INDEX('Asset data'!$L39:$CX39,1,MATCH(EL$5,'Utilisation profile'!$F39:$CR39,0))),0)</f>
        <v>0</v>
      </c>
      <c r="EM39">
        <f>IF($A39&gt;0,IF(ISNA(MATCH(EM$5,'Utilisation profile'!$F39:$CR39,0)),0,INDEX('Asset data'!$L39:$CX39,1,MATCH(EM$5,'Utilisation profile'!$F39:$CR39,0))),0)</f>
        <v>0</v>
      </c>
      <c r="EN39">
        <f>IF($A39&gt;0,IF(ISNA(MATCH(EN$5,'Utilisation profile'!$F39:$CR39,0)),0,INDEX('Asset data'!$L39:$CX39,1,MATCH(EN$5,'Utilisation profile'!$F39:$CR39,0))),0)</f>
        <v>0</v>
      </c>
      <c r="EO39">
        <f>IF($A39&gt;0,IF(ISNA(MATCH(EO$5,'Utilisation profile'!$F39:$CR39,0)),0,INDEX('Asset data'!$L39:$CX39,1,MATCH(EO$5,'Utilisation profile'!$F39:$CR39,0))),0)</f>
        <v>0</v>
      </c>
      <c r="EP39">
        <f>IF($A39&gt;0,IF(ISNA(MATCH(EP$5,'Utilisation profile'!$F39:$CR39,0)),0,INDEX('Asset data'!$L39:$CX39,1,MATCH(EP$5,'Utilisation profile'!$F39:$CR39,0))),0)</f>
        <v>0</v>
      </c>
      <c r="EQ39">
        <f>IF($A39&gt;0,IF(ISNA(MATCH(EQ$5,'Utilisation profile'!$F39:$CR39,0)),0,INDEX('Asset data'!$L39:$CX39,1,MATCH(EQ$5,'Utilisation profile'!$F39:$CR39,0))),0)</f>
        <v>0</v>
      </c>
      <c r="ER39">
        <f>IF($A39&gt;0,IF(ISNA(MATCH(ER$5,'Utilisation profile'!$F39:$CR39,0)),0,INDEX('Asset data'!$L39:$CX39,1,MATCH(ER$5,'Utilisation profile'!$F39:$CR39,0))),0)</f>
        <v>0</v>
      </c>
      <c r="ES39">
        <f>IF($A39&gt;0,IF(ISNA(MATCH(ES$5,'Utilisation profile'!$F39:$CR39,0)),0,INDEX('Asset data'!$L39:$CX39,1,MATCH(ES$5,'Utilisation profile'!$F39:$CR39,0))),0)</f>
        <v>0</v>
      </c>
      <c r="ET39">
        <f>IF($A39&gt;0,IF(ISNA(MATCH(ET$5,'Utilisation profile'!$F39:$CR39,0)),0,INDEX('Asset data'!$L39:$CX39,1,MATCH(ET$5,'Utilisation profile'!$F39:$CR39,0))),0)</f>
        <v>0</v>
      </c>
      <c r="EU39">
        <f>IF($A39&gt;0,IF(ISNA(MATCH(EU$5,'Utilisation profile'!$F39:$CR39,0)),0,INDEX('Asset data'!$L39:$CX39,1,MATCH(EU$5,'Utilisation profile'!$F39:$CR39,0))),0)</f>
        <v>0</v>
      </c>
      <c r="EV39">
        <f>IF($A39&gt;0,IF(ISNA(MATCH(EV$5,'Utilisation profile'!$F39:$CR39,0)),0,INDEX('Asset data'!$L39:$CX39,1,MATCH(EV$5,'Utilisation profile'!$F39:$CR39,0))),0)</f>
        <v>0</v>
      </c>
      <c r="EW39">
        <f>IF($A39&gt;0,IF(ISNA(MATCH(EW$5,'Utilisation profile'!$F39:$CR39,0)),0,INDEX('Asset data'!$L39:$CX39,1,MATCH(EW$5,'Utilisation profile'!$F39:$CR39,0))),0)</f>
        <v>0</v>
      </c>
      <c r="EX39">
        <f>IF($A39&gt;0,IF(ISNA(MATCH(EX$5,'Utilisation profile'!$F39:$CR39,0)),0,INDEX('Asset data'!$L39:$CX39,1,MATCH(EX$5,'Utilisation profile'!$F39:$CR39,0))),0)</f>
        <v>0</v>
      </c>
      <c r="EY39">
        <f>IF($A39&gt;0,IF(ISNA(MATCH(EY$5,'Utilisation profile'!$F39:$CR39,0)),0,INDEX('Asset data'!$L39:$CX39,1,MATCH(EY$5,'Utilisation profile'!$F39:$CR39,0))),0)</f>
        <v>0</v>
      </c>
      <c r="EZ39">
        <f>IF($A39&gt;0,IF(ISNA(MATCH(EZ$5,'Utilisation profile'!$F39:$CR39,0)),0,INDEX('Asset data'!$L39:$CX39,1,MATCH(EZ$5,'Utilisation profile'!$F39:$CR39,0))),0)</f>
        <v>0</v>
      </c>
      <c r="FA39">
        <f>IF($A39&gt;0,IF(ISNA(MATCH(FA$5,'Utilisation profile'!$F39:$CR39,0)),0,INDEX('Asset data'!$L39:$CX39,1,MATCH(FA$5,'Utilisation profile'!$F39:$CR39,0))),0)</f>
        <v>0</v>
      </c>
    </row>
    <row r="40" spans="1:157">
      <c r="A40" s="10">
        <f>'Asset data'!A40</f>
        <v>0</v>
      </c>
      <c r="B40" s="10">
        <f>'Asset data'!B40</f>
        <v>0</v>
      </c>
      <c r="C40" s="10">
        <f>'Asset data'!C40</f>
        <v>0</v>
      </c>
      <c r="D40" s="10">
        <f>'Asset data'!E40</f>
        <v>0</v>
      </c>
      <c r="E40" s="16">
        <f>'Asset data'!I40</f>
        <v>0</v>
      </c>
      <c r="F40">
        <f>IF($A40&gt;0,'Utilisation profile'!CU40,0)</f>
        <v>0</v>
      </c>
      <c r="G40">
        <f>IF($A40&gt;0,IF(ISNA(MATCH(G$5,'Utilisation profile'!$F40:$CR40,0)),0,INDEX('Asset data'!$L40:$CX40,1,MATCH(G$5,'Utilisation profile'!$F40:$CR40,0))),0)</f>
        <v>0</v>
      </c>
      <c r="H40">
        <f>IF($A40&gt;0,IF(ISNA(MATCH(H$5,'Utilisation profile'!$F40:$CR40,0)),0,INDEX('Asset data'!$L40:$CX40,1,MATCH(H$5,'Utilisation profile'!$F40:$CR40,0))),0)</f>
        <v>0</v>
      </c>
      <c r="I40">
        <f>IF($A40&gt;0,IF(ISNA(MATCH(I$5,'Utilisation profile'!$F40:$CR40,0)),0,INDEX('Asset data'!$L40:$CX40,1,MATCH(I$5,'Utilisation profile'!$F40:$CR40,0))),0)</f>
        <v>0</v>
      </c>
      <c r="J40">
        <f>IF($A40&gt;0,IF(ISNA(MATCH(J$5,'Utilisation profile'!$F40:$CR40,0)),0,INDEX('Asset data'!$L40:$CX40,1,MATCH(J$5,'Utilisation profile'!$F40:$CR40,0))),0)</f>
        <v>0</v>
      </c>
      <c r="K40">
        <f>IF($A40&gt;0,IF(ISNA(MATCH(K$5,'Utilisation profile'!$F40:$CR40,0)),0,INDEX('Asset data'!$L40:$CX40,1,MATCH(K$5,'Utilisation profile'!$F40:$CR40,0))),0)</f>
        <v>0</v>
      </c>
      <c r="L40">
        <f>IF($A40&gt;0,IF(ISNA(MATCH(L$5,'Utilisation profile'!$F40:$CR40,0)),0,INDEX('Asset data'!$L40:$CX40,1,MATCH(L$5,'Utilisation profile'!$F40:$CR40,0))),0)</f>
        <v>0</v>
      </c>
      <c r="M40">
        <f>IF($A40&gt;0,IF(ISNA(MATCH(M$5,'Utilisation profile'!$F40:$CR40,0)),0,INDEX('Asset data'!$L40:$CX40,1,MATCH(M$5,'Utilisation profile'!$F40:$CR40,0))),0)</f>
        <v>0</v>
      </c>
      <c r="N40">
        <f>IF($A40&gt;0,IF(ISNA(MATCH(N$5,'Utilisation profile'!$F40:$CR40,0)),0,INDEX('Asset data'!$L40:$CX40,1,MATCH(N$5,'Utilisation profile'!$F40:$CR40,0))),0)</f>
        <v>0</v>
      </c>
      <c r="O40">
        <f>IF($A40&gt;0,IF(ISNA(MATCH(O$5,'Utilisation profile'!$F40:$CR40,0)),0,INDEX('Asset data'!$L40:$CX40,1,MATCH(O$5,'Utilisation profile'!$F40:$CR40,0))),0)</f>
        <v>0</v>
      </c>
      <c r="P40">
        <f>IF($A40&gt;0,IF(ISNA(MATCH(P$5,'Utilisation profile'!$F40:$CR40,0)),0,INDEX('Asset data'!$L40:$CX40,1,MATCH(P$5,'Utilisation profile'!$F40:$CR40,0))),0)</f>
        <v>0</v>
      </c>
      <c r="Q40">
        <f>IF($A40&gt;0,IF(ISNA(MATCH(Q$5,'Utilisation profile'!$F40:$CR40,0)),0,INDEX('Asset data'!$L40:$CX40,1,MATCH(Q$5,'Utilisation profile'!$F40:$CR40,0))),0)</f>
        <v>0</v>
      </c>
      <c r="R40">
        <f>IF($A40&gt;0,IF(ISNA(MATCH(R$5,'Utilisation profile'!$F40:$CR40,0)),0,INDEX('Asset data'!$L40:$CX40,1,MATCH(R$5,'Utilisation profile'!$F40:$CR40,0))),0)</f>
        <v>0</v>
      </c>
      <c r="S40">
        <f>IF($A40&gt;0,IF(ISNA(MATCH(S$5,'Utilisation profile'!$F40:$CR40,0)),0,INDEX('Asset data'!$L40:$CX40,1,MATCH(S$5,'Utilisation profile'!$F40:$CR40,0))),0)</f>
        <v>0</v>
      </c>
      <c r="T40">
        <f>IF($A40&gt;0,IF(ISNA(MATCH(T$5,'Utilisation profile'!$F40:$CR40,0)),0,INDEX('Asset data'!$L40:$CX40,1,MATCH(T$5,'Utilisation profile'!$F40:$CR40,0))),0)</f>
        <v>0</v>
      </c>
      <c r="U40">
        <f>IF($A40&gt;0,IF(ISNA(MATCH(U$5,'Utilisation profile'!$F40:$CR40,0)),0,INDEX('Asset data'!$L40:$CX40,1,MATCH(U$5,'Utilisation profile'!$F40:$CR40,0))),0)</f>
        <v>0</v>
      </c>
      <c r="V40">
        <f>IF($A40&gt;0,IF(ISNA(MATCH(V$5,'Utilisation profile'!$F40:$CR40,0)),0,INDEX('Asset data'!$L40:$CX40,1,MATCH(V$5,'Utilisation profile'!$F40:$CR40,0))),0)</f>
        <v>0</v>
      </c>
      <c r="W40">
        <f>IF($A40&gt;0,IF(ISNA(MATCH(W$5,'Utilisation profile'!$F40:$CR40,0)),0,INDEX('Asset data'!$L40:$CX40,1,MATCH(W$5,'Utilisation profile'!$F40:$CR40,0))),0)</f>
        <v>0</v>
      </c>
      <c r="X40">
        <f>IF($A40&gt;0,IF(ISNA(MATCH(X$5,'Utilisation profile'!$F40:$CR40,0)),0,INDEX('Asset data'!$L40:$CX40,1,MATCH(X$5,'Utilisation profile'!$F40:$CR40,0))),0)</f>
        <v>0</v>
      </c>
      <c r="Y40">
        <f>IF($A40&gt;0,IF(ISNA(MATCH(Y$5,'Utilisation profile'!$F40:$CR40,0)),0,INDEX('Asset data'!$L40:$CX40,1,MATCH(Y$5,'Utilisation profile'!$F40:$CR40,0))),0)</f>
        <v>0</v>
      </c>
      <c r="Z40">
        <f>IF($A40&gt;0,IF(ISNA(MATCH(Z$5,'Utilisation profile'!$F40:$CR40,0)),0,INDEX('Asset data'!$L40:$CX40,1,MATCH(Z$5,'Utilisation profile'!$F40:$CR40,0))),0)</f>
        <v>0</v>
      </c>
      <c r="AA40">
        <f>IF($A40&gt;0,IF(ISNA(MATCH(AA$5,'Utilisation profile'!$F40:$CR40,0)),0,INDEX('Asset data'!$L40:$CX40,1,MATCH(AA$5,'Utilisation profile'!$F40:$CR40,0))),0)</f>
        <v>0</v>
      </c>
      <c r="AB40">
        <f>IF($A40&gt;0,IF(ISNA(MATCH(AB$5,'Utilisation profile'!$F40:$CR40,0)),0,INDEX('Asset data'!$L40:$CX40,1,MATCH(AB$5,'Utilisation profile'!$F40:$CR40,0))),0)</f>
        <v>0</v>
      </c>
      <c r="AC40">
        <f>IF($A40&gt;0,IF(ISNA(MATCH(AC$5,'Utilisation profile'!$F40:$CR40,0)),0,INDEX('Asset data'!$L40:$CX40,1,MATCH(AC$5,'Utilisation profile'!$F40:$CR40,0))),0)</f>
        <v>0</v>
      </c>
      <c r="AD40">
        <f>IF($A40&gt;0,IF(ISNA(MATCH(AD$5,'Utilisation profile'!$F40:$CR40,0)),0,INDEX('Asset data'!$L40:$CX40,1,MATCH(AD$5,'Utilisation profile'!$F40:$CR40,0))),0)</f>
        <v>0</v>
      </c>
      <c r="AE40">
        <f>IF($A40&gt;0,IF(ISNA(MATCH(AE$5,'Utilisation profile'!$F40:$CR40,0)),0,INDEX('Asset data'!$L40:$CX40,1,MATCH(AE$5,'Utilisation profile'!$F40:$CR40,0))),0)</f>
        <v>0</v>
      </c>
      <c r="AF40">
        <f>IF($A40&gt;0,IF(ISNA(MATCH(AF$5,'Utilisation profile'!$F40:$CR40,0)),0,INDEX('Asset data'!$L40:$CX40,1,MATCH(AF$5,'Utilisation profile'!$F40:$CR40,0))),0)</f>
        <v>0</v>
      </c>
      <c r="AG40">
        <f>IF($A40&gt;0,IF(ISNA(MATCH(AG$5,'Utilisation profile'!$F40:$CR40,0)),0,INDEX('Asset data'!$L40:$CX40,1,MATCH(AG$5,'Utilisation profile'!$F40:$CR40,0))),0)</f>
        <v>0</v>
      </c>
      <c r="AH40">
        <f>IF($A40&gt;0,IF(ISNA(MATCH(AH$5,'Utilisation profile'!$F40:$CR40,0)),0,INDEX('Asset data'!$L40:$CX40,1,MATCH(AH$5,'Utilisation profile'!$F40:$CR40,0))),0)</f>
        <v>0</v>
      </c>
      <c r="AI40">
        <f>IF($A40&gt;0,IF(ISNA(MATCH(AI$5,'Utilisation profile'!$F40:$CR40,0)),0,INDEX('Asset data'!$L40:$CX40,1,MATCH(AI$5,'Utilisation profile'!$F40:$CR40,0))),0)</f>
        <v>0</v>
      </c>
      <c r="AJ40">
        <f>IF($A40&gt;0,IF(ISNA(MATCH(AJ$5,'Utilisation profile'!$F40:$CR40,0)),0,INDEX('Asset data'!$L40:$CX40,1,MATCH(AJ$5,'Utilisation profile'!$F40:$CR40,0))),0)</f>
        <v>0</v>
      </c>
      <c r="AK40">
        <f>IF($A40&gt;0,IF(ISNA(MATCH(AK$5,'Utilisation profile'!$F40:$CR40,0)),0,INDEX('Asset data'!$L40:$CX40,1,MATCH(AK$5,'Utilisation profile'!$F40:$CR40,0))),0)</f>
        <v>0</v>
      </c>
      <c r="AL40">
        <f>IF($A40&gt;0,IF(ISNA(MATCH(AL$5,'Utilisation profile'!$F40:$CR40,0)),0,INDEX('Asset data'!$L40:$CX40,1,MATCH(AL$5,'Utilisation profile'!$F40:$CR40,0))),0)</f>
        <v>0</v>
      </c>
      <c r="AM40">
        <f>IF($A40&gt;0,IF(ISNA(MATCH(AM$5,'Utilisation profile'!$F40:$CR40,0)),0,INDEX('Asset data'!$L40:$CX40,1,MATCH(AM$5,'Utilisation profile'!$F40:$CR40,0))),0)</f>
        <v>0</v>
      </c>
      <c r="AN40">
        <f>IF($A40&gt;0,IF(ISNA(MATCH(AN$5,'Utilisation profile'!$F40:$CR40,0)),0,INDEX('Asset data'!$L40:$CX40,1,MATCH(AN$5,'Utilisation profile'!$F40:$CR40,0))),0)</f>
        <v>0</v>
      </c>
      <c r="AO40">
        <f>IF($A40&gt;0,IF(ISNA(MATCH(AO$5,'Utilisation profile'!$F40:$CR40,0)),0,INDEX('Asset data'!$L40:$CX40,1,MATCH(AO$5,'Utilisation profile'!$F40:$CR40,0))),0)</f>
        <v>0</v>
      </c>
      <c r="AP40">
        <f>IF($A40&gt;0,IF(ISNA(MATCH(AP$5,'Utilisation profile'!$F40:$CR40,0)),0,INDEX('Asset data'!$L40:$CX40,1,MATCH(AP$5,'Utilisation profile'!$F40:$CR40,0))),0)</f>
        <v>0</v>
      </c>
      <c r="AQ40">
        <f>IF($A40&gt;0,IF(ISNA(MATCH(AQ$5,'Utilisation profile'!$F40:$CR40,0)),0,INDEX('Asset data'!$L40:$CX40,1,MATCH(AQ$5,'Utilisation profile'!$F40:$CR40,0))),0)</f>
        <v>0</v>
      </c>
      <c r="AR40">
        <f>IF($A40&gt;0,IF(ISNA(MATCH(AR$5,'Utilisation profile'!$F40:$CR40,0)),0,INDEX('Asset data'!$L40:$CX40,1,MATCH(AR$5,'Utilisation profile'!$F40:$CR40,0))),0)</f>
        <v>0</v>
      </c>
      <c r="AS40">
        <f>IF($A40&gt;0,IF(ISNA(MATCH(AS$5,'Utilisation profile'!$F40:$CR40,0)),0,INDEX('Asset data'!$L40:$CX40,1,MATCH(AS$5,'Utilisation profile'!$F40:$CR40,0))),0)</f>
        <v>0</v>
      </c>
      <c r="AT40">
        <f>IF($A40&gt;0,IF(ISNA(MATCH(AT$5,'Utilisation profile'!$F40:$CR40,0)),0,INDEX('Asset data'!$L40:$CX40,1,MATCH(AT$5,'Utilisation profile'!$F40:$CR40,0))),0)</f>
        <v>0</v>
      </c>
      <c r="AU40">
        <f>IF($A40&gt;0,IF(ISNA(MATCH(AU$5,'Utilisation profile'!$F40:$CR40,0)),0,INDEX('Asset data'!$L40:$CX40,1,MATCH(AU$5,'Utilisation profile'!$F40:$CR40,0))),0)</f>
        <v>0</v>
      </c>
      <c r="AV40">
        <f>IF($A40&gt;0,IF(ISNA(MATCH(AV$5,'Utilisation profile'!$F40:$CR40,0)),0,INDEX('Asset data'!$L40:$CX40,1,MATCH(AV$5,'Utilisation profile'!$F40:$CR40,0))),0)</f>
        <v>0</v>
      </c>
      <c r="AW40">
        <f>IF($A40&gt;0,IF(ISNA(MATCH(AW$5,'Utilisation profile'!$F40:$CR40,0)),0,INDEX('Asset data'!$L40:$CX40,1,MATCH(AW$5,'Utilisation profile'!$F40:$CR40,0))),0)</f>
        <v>0</v>
      </c>
      <c r="AX40">
        <f>IF($A40&gt;0,IF(ISNA(MATCH(AX$5,'Utilisation profile'!$F40:$CR40,0)),0,INDEX('Asset data'!$L40:$CX40,1,MATCH(AX$5,'Utilisation profile'!$F40:$CR40,0))),0)</f>
        <v>0</v>
      </c>
      <c r="AY40">
        <f>IF($A40&gt;0,IF(ISNA(MATCH(AY$5,'Utilisation profile'!$F40:$CR40,0)),0,INDEX('Asset data'!$L40:$CX40,1,MATCH(AY$5,'Utilisation profile'!$F40:$CR40,0))),0)</f>
        <v>0</v>
      </c>
      <c r="AZ40">
        <f>IF($A40&gt;0,IF(ISNA(MATCH(AZ$5,'Utilisation profile'!$F40:$CR40,0)),0,INDEX('Asset data'!$L40:$CX40,1,MATCH(AZ$5,'Utilisation profile'!$F40:$CR40,0))),0)</f>
        <v>0</v>
      </c>
      <c r="BA40">
        <f>IF($A40&gt;0,IF(ISNA(MATCH(BA$5,'Utilisation profile'!$F40:$CR40,0)),0,INDEX('Asset data'!$L40:$CX40,1,MATCH(BA$5,'Utilisation profile'!$F40:$CR40,0))),0)</f>
        <v>0</v>
      </c>
      <c r="BB40">
        <f>IF($A40&gt;0,IF(ISNA(MATCH(BB$5,'Utilisation profile'!$F40:$CR40,0)),0,INDEX('Asset data'!$L40:$CX40,1,MATCH(BB$5,'Utilisation profile'!$F40:$CR40,0))),0)</f>
        <v>0</v>
      </c>
      <c r="BC40">
        <f>IF($A40&gt;0,IF(ISNA(MATCH(BC$5,'Utilisation profile'!$F40:$CR40,0)),0,INDEX('Asset data'!$L40:$CX40,1,MATCH(BC$5,'Utilisation profile'!$F40:$CR40,0))),0)</f>
        <v>0</v>
      </c>
      <c r="BD40">
        <f>IF($A40&gt;0,IF(ISNA(MATCH(BD$5,'Utilisation profile'!$F40:$CR40,0)),0,INDEX('Asset data'!$L40:$CX40,1,MATCH(BD$5,'Utilisation profile'!$F40:$CR40,0))),0)</f>
        <v>0</v>
      </c>
      <c r="BE40">
        <f>IF($A40&gt;0,IF(ISNA(MATCH(BE$5,'Utilisation profile'!$F40:$CR40,0)),0,INDEX('Asset data'!$L40:$CX40,1,MATCH(BE$5,'Utilisation profile'!$F40:$CR40,0))),0)</f>
        <v>0</v>
      </c>
      <c r="BF40">
        <f>IF($A40&gt;0,IF(ISNA(MATCH(BF$5,'Utilisation profile'!$F40:$CR40,0)),0,INDEX('Asset data'!$L40:$CX40,1,MATCH(BF$5,'Utilisation profile'!$F40:$CR40,0))),0)</f>
        <v>0</v>
      </c>
      <c r="BG40">
        <f>IF($A40&gt;0,IF(ISNA(MATCH(BG$5,'Utilisation profile'!$F40:$CR40,0)),0,INDEX('Asset data'!$L40:$CX40,1,MATCH(BG$5,'Utilisation profile'!$F40:$CR40,0))),0)</f>
        <v>0</v>
      </c>
      <c r="BH40">
        <f>IF($A40&gt;0,IF(ISNA(MATCH(BH$5,'Utilisation profile'!$F40:$CR40,0)),0,INDEX('Asset data'!$L40:$CX40,1,MATCH(BH$5,'Utilisation profile'!$F40:$CR40,0))),0)</f>
        <v>0</v>
      </c>
      <c r="BI40">
        <f>IF($A40&gt;0,IF(ISNA(MATCH(BI$5,'Utilisation profile'!$F40:$CR40,0)),0,INDEX('Asset data'!$L40:$CX40,1,MATCH(BI$5,'Utilisation profile'!$F40:$CR40,0))),0)</f>
        <v>0</v>
      </c>
      <c r="BJ40">
        <f>IF($A40&gt;0,IF(ISNA(MATCH(BJ$5,'Utilisation profile'!$F40:$CR40,0)),0,INDEX('Asset data'!$L40:$CX40,1,MATCH(BJ$5,'Utilisation profile'!$F40:$CR40,0))),0)</f>
        <v>0</v>
      </c>
      <c r="BK40">
        <f>IF($A40&gt;0,IF(ISNA(MATCH(BK$5,'Utilisation profile'!$F40:$CR40,0)),0,INDEX('Asset data'!$L40:$CX40,1,MATCH(BK$5,'Utilisation profile'!$F40:$CR40,0))),0)</f>
        <v>0</v>
      </c>
      <c r="BL40">
        <f>IF($A40&gt;0,IF(ISNA(MATCH(BL$5,'Utilisation profile'!$F40:$CR40,0)),0,INDEX('Asset data'!$L40:$CX40,1,MATCH(BL$5,'Utilisation profile'!$F40:$CR40,0))),0)</f>
        <v>0</v>
      </c>
      <c r="BM40">
        <f>IF($A40&gt;0,IF(ISNA(MATCH(BM$5,'Utilisation profile'!$F40:$CR40,0)),0,INDEX('Asset data'!$L40:$CX40,1,MATCH(BM$5,'Utilisation profile'!$F40:$CR40,0))),0)</f>
        <v>0</v>
      </c>
      <c r="BN40">
        <f>IF($A40&gt;0,IF(ISNA(MATCH(BN$5,'Utilisation profile'!$F40:$CR40,0)),0,INDEX('Asset data'!$L40:$CX40,1,MATCH(BN$5,'Utilisation profile'!$F40:$CR40,0))),0)</f>
        <v>0</v>
      </c>
      <c r="BO40">
        <f>IF($A40&gt;0,IF(ISNA(MATCH(BO$5,'Utilisation profile'!$F40:$CR40,0)),0,INDEX('Asset data'!$L40:$CX40,1,MATCH(BO$5,'Utilisation profile'!$F40:$CR40,0))),0)</f>
        <v>0</v>
      </c>
      <c r="BP40">
        <f>IF($A40&gt;0,IF(ISNA(MATCH(BP$5,'Utilisation profile'!$F40:$CR40,0)),0,INDEX('Asset data'!$L40:$CX40,1,MATCH(BP$5,'Utilisation profile'!$F40:$CR40,0))),0)</f>
        <v>0</v>
      </c>
      <c r="BQ40">
        <f>IF($A40&gt;0,IF(ISNA(MATCH(BQ$5,'Utilisation profile'!$F40:$CR40,0)),0,INDEX('Asset data'!$L40:$CX40,1,MATCH(BQ$5,'Utilisation profile'!$F40:$CR40,0))),0)</f>
        <v>0</v>
      </c>
      <c r="BR40">
        <f>IF($A40&gt;0,IF(ISNA(MATCH(BR$5,'Utilisation profile'!$F40:$CR40,0)),0,INDEX('Asset data'!$L40:$CX40,1,MATCH(BR$5,'Utilisation profile'!$F40:$CR40,0))),0)</f>
        <v>0</v>
      </c>
      <c r="BS40">
        <f>IF($A40&gt;0,IF(ISNA(MATCH(BS$5,'Utilisation profile'!$F40:$CR40,0)),0,INDEX('Asset data'!$L40:$CX40,1,MATCH(BS$5,'Utilisation profile'!$F40:$CR40,0))),0)</f>
        <v>0</v>
      </c>
      <c r="BT40">
        <f>IF($A40&gt;0,IF(ISNA(MATCH(BT$5,'Utilisation profile'!$F40:$CR40,0)),0,INDEX('Asset data'!$L40:$CX40,1,MATCH(BT$5,'Utilisation profile'!$F40:$CR40,0))),0)</f>
        <v>0</v>
      </c>
      <c r="BU40">
        <f>IF($A40&gt;0,IF(ISNA(MATCH(BU$5,'Utilisation profile'!$F40:$CR40,0)),0,INDEX('Asset data'!$L40:$CX40,1,MATCH(BU$5,'Utilisation profile'!$F40:$CR40,0))),0)</f>
        <v>0</v>
      </c>
      <c r="BV40">
        <f>IF($A40&gt;0,IF(ISNA(MATCH(BV$5,'Utilisation profile'!$F40:$CR40,0)),0,INDEX('Asset data'!$L40:$CX40,1,MATCH(BV$5,'Utilisation profile'!$F40:$CR40,0))),0)</f>
        <v>0</v>
      </c>
      <c r="BW40">
        <f>IF($A40&gt;0,IF(ISNA(MATCH(BW$5,'Utilisation profile'!$F40:$CR40,0)),0,INDEX('Asset data'!$L40:$CX40,1,MATCH(BW$5,'Utilisation profile'!$F40:$CR40,0))),0)</f>
        <v>0</v>
      </c>
      <c r="BX40">
        <f>IF($A40&gt;0,IF(ISNA(MATCH(BX$5,'Utilisation profile'!$F40:$CR40,0)),0,INDEX('Asset data'!$L40:$CX40,1,MATCH(BX$5,'Utilisation profile'!$F40:$CR40,0))),0)</f>
        <v>0</v>
      </c>
      <c r="BY40">
        <f>IF($A40&gt;0,IF(ISNA(MATCH(BY$5,'Utilisation profile'!$F40:$CR40,0)),0,INDEX('Asset data'!$L40:$CX40,1,MATCH(BY$5,'Utilisation profile'!$F40:$CR40,0))),0)</f>
        <v>0</v>
      </c>
      <c r="BZ40">
        <f>IF($A40&gt;0,IF(ISNA(MATCH(BZ$5,'Utilisation profile'!$F40:$CR40,0)),0,INDEX('Asset data'!$L40:$CX40,1,MATCH(BZ$5,'Utilisation profile'!$F40:$CR40,0))),0)</f>
        <v>0</v>
      </c>
      <c r="CA40">
        <f>IF($A40&gt;0,IF(ISNA(MATCH(CA$5,'Utilisation profile'!$F40:$CR40,0)),0,INDEX('Asset data'!$L40:$CX40,1,MATCH(CA$5,'Utilisation profile'!$F40:$CR40,0))),0)</f>
        <v>0</v>
      </c>
      <c r="CB40">
        <f>IF($A40&gt;0,IF(ISNA(MATCH(CB$5,'Utilisation profile'!$F40:$CR40,0)),0,INDEX('Asset data'!$L40:$CX40,1,MATCH(CB$5,'Utilisation profile'!$F40:$CR40,0))),0)</f>
        <v>0</v>
      </c>
      <c r="CC40">
        <f>IF($A40&gt;0,IF(ISNA(MATCH(CC$5,'Utilisation profile'!$F40:$CR40,0)),0,INDEX('Asset data'!$L40:$CX40,1,MATCH(CC$5,'Utilisation profile'!$F40:$CR40,0))),0)</f>
        <v>0</v>
      </c>
      <c r="CD40">
        <f>IF($A40&gt;0,IF(ISNA(MATCH(CD$5,'Utilisation profile'!$F40:$CR40,0)),0,INDEX('Asset data'!$L40:$CX40,1,MATCH(CD$5,'Utilisation profile'!$F40:$CR40,0))),0)</f>
        <v>0</v>
      </c>
      <c r="CE40">
        <f>IF($A40&gt;0,IF(ISNA(MATCH(CE$5,'Utilisation profile'!$F40:$CR40,0)),0,INDEX('Asset data'!$L40:$CX40,1,MATCH(CE$5,'Utilisation profile'!$F40:$CR40,0))),0)</f>
        <v>0</v>
      </c>
      <c r="CF40">
        <f>IF($A40&gt;0,IF(ISNA(MATCH(CF$5,'Utilisation profile'!$F40:$CR40,0)),0,INDEX('Asset data'!$L40:$CX40,1,MATCH(CF$5,'Utilisation profile'!$F40:$CR40,0))),0)</f>
        <v>0</v>
      </c>
      <c r="CG40">
        <f>IF($A40&gt;0,IF(ISNA(MATCH(CG$5,'Utilisation profile'!$F40:$CR40,0)),0,INDEX('Asset data'!$L40:$CX40,1,MATCH(CG$5,'Utilisation profile'!$F40:$CR40,0))),0)</f>
        <v>0</v>
      </c>
      <c r="CH40">
        <f>IF($A40&gt;0,IF(ISNA(MATCH(CH$5,'Utilisation profile'!$F40:$CR40,0)),0,INDEX('Asset data'!$L40:$CX40,1,MATCH(CH$5,'Utilisation profile'!$F40:$CR40,0))),0)</f>
        <v>0</v>
      </c>
      <c r="CI40">
        <f>IF($A40&gt;0,IF(ISNA(MATCH(CI$5,'Utilisation profile'!$F40:$CR40,0)),0,INDEX('Asset data'!$L40:$CX40,1,MATCH(CI$5,'Utilisation profile'!$F40:$CR40,0))),0)</f>
        <v>0</v>
      </c>
      <c r="CJ40">
        <f>IF($A40&gt;0,IF(ISNA(MATCH(CJ$5,'Utilisation profile'!$F40:$CR40,0)),0,INDEX('Asset data'!$L40:$CX40,1,MATCH(CJ$5,'Utilisation profile'!$F40:$CR40,0))),0)</f>
        <v>0</v>
      </c>
      <c r="CK40">
        <f>IF($A40&gt;0,IF(ISNA(MATCH(CK$5,'Utilisation profile'!$F40:$CR40,0)),0,INDEX('Asset data'!$L40:$CX40,1,MATCH(CK$5,'Utilisation profile'!$F40:$CR40,0))),0)</f>
        <v>0</v>
      </c>
      <c r="CL40">
        <f>IF($A40&gt;0,IF(ISNA(MATCH(CL$5,'Utilisation profile'!$F40:$CR40,0)),0,INDEX('Asset data'!$L40:$CX40,1,MATCH(CL$5,'Utilisation profile'!$F40:$CR40,0))),0)</f>
        <v>0</v>
      </c>
      <c r="CM40">
        <f>IF($A40&gt;0,IF(ISNA(MATCH(CM$5,'Utilisation profile'!$F40:$CR40,0)),0,INDEX('Asset data'!$L40:$CX40,1,MATCH(CM$5,'Utilisation profile'!$F40:$CR40,0))),0)</f>
        <v>0</v>
      </c>
      <c r="CN40">
        <f>IF($A40&gt;0,IF(ISNA(MATCH(CN$5,'Utilisation profile'!$F40:$CR40,0)),0,INDEX('Asset data'!$L40:$CX40,1,MATCH(CN$5,'Utilisation profile'!$F40:$CR40,0))),0)</f>
        <v>0</v>
      </c>
      <c r="CO40">
        <f>IF($A40&gt;0,IF(ISNA(MATCH(CO$5,'Utilisation profile'!$F40:$CR40,0)),0,INDEX('Asset data'!$L40:$CX40,1,MATCH(CO$5,'Utilisation profile'!$F40:$CR40,0))),0)</f>
        <v>0</v>
      </c>
      <c r="CP40">
        <f>IF($A40&gt;0,IF(ISNA(MATCH(CP$5,'Utilisation profile'!$F40:$CR40,0)),0,INDEX('Asset data'!$L40:$CX40,1,MATCH(CP$5,'Utilisation profile'!$F40:$CR40,0))),0)</f>
        <v>0</v>
      </c>
      <c r="CQ40">
        <f>IF($A40&gt;0,IF(ISNA(MATCH(CQ$5,'Utilisation profile'!$F40:$CR40,0)),0,INDEX('Asset data'!$L40:$CX40,1,MATCH(CQ$5,'Utilisation profile'!$F40:$CR40,0))),0)</f>
        <v>0</v>
      </c>
      <c r="CR40">
        <f>IF($A40&gt;0,IF(ISNA(MATCH(CR$5,'Utilisation profile'!$F40:$CR40,0)),0,INDEX('Asset data'!$L40:$CX40,1,MATCH(CR$5,'Utilisation profile'!$F40:$CR40,0))),0)</f>
        <v>0</v>
      </c>
      <c r="CS40">
        <f>IF($A40&gt;0,IF(ISNA(MATCH(CS$5,'Utilisation profile'!$F40:$CR40,0)),0,INDEX('Asset data'!$L40:$CX40,1,MATCH(CS$5,'Utilisation profile'!$F40:$CR40,0))),0)</f>
        <v>0</v>
      </c>
      <c r="CT40">
        <f>IF($A40&gt;0,IF(ISNA(MATCH(CT$5,'Utilisation profile'!$F40:$CR40,0)),0,INDEX('Asset data'!$L40:$CX40,1,MATCH(CT$5,'Utilisation profile'!$F40:$CR40,0))),0)</f>
        <v>0</v>
      </c>
      <c r="CU40">
        <f>IF($A40&gt;0,IF(ISNA(MATCH(CU$5,'Utilisation profile'!$F40:$CR40,0)),0,INDEX('Asset data'!$L40:$CX40,1,MATCH(CU$5,'Utilisation profile'!$F40:$CR40,0))),0)</f>
        <v>0</v>
      </c>
      <c r="CV40">
        <f>IF($A40&gt;0,IF(ISNA(MATCH(CV$5,'Utilisation profile'!$F40:$CR40,0)),0,INDEX('Asset data'!$L40:$CX40,1,MATCH(CV$5,'Utilisation profile'!$F40:$CR40,0))),0)</f>
        <v>0</v>
      </c>
      <c r="CW40">
        <f>IF($A40&gt;0,IF(ISNA(MATCH(CW$5,'Utilisation profile'!$F40:$CR40,0)),0,INDEX('Asset data'!$L40:$CX40,1,MATCH(CW$5,'Utilisation profile'!$F40:$CR40,0))),0)</f>
        <v>0</v>
      </c>
      <c r="CX40">
        <f>IF($A40&gt;0,IF(ISNA(MATCH(CX$5,'Utilisation profile'!$F40:$CR40,0)),0,INDEX('Asset data'!$L40:$CX40,1,MATCH(CX$5,'Utilisation profile'!$F40:$CR40,0))),0)</f>
        <v>0</v>
      </c>
      <c r="CY40">
        <f>IF($A40&gt;0,IF(ISNA(MATCH(CY$5,'Utilisation profile'!$F40:$CR40,0)),0,INDEX('Asset data'!$L40:$CX40,1,MATCH(CY$5,'Utilisation profile'!$F40:$CR40,0))),0)</f>
        <v>0</v>
      </c>
      <c r="CZ40">
        <f>IF($A40&gt;0,IF(ISNA(MATCH(CZ$5,'Utilisation profile'!$F40:$CR40,0)),0,INDEX('Asset data'!$L40:$CX40,1,MATCH(CZ$5,'Utilisation profile'!$F40:$CR40,0))),0)</f>
        <v>0</v>
      </c>
      <c r="DA40">
        <f>IF($A40&gt;0,IF(ISNA(MATCH(DA$5,'Utilisation profile'!$F40:$CR40,0)),0,INDEX('Asset data'!$L40:$CX40,1,MATCH(DA$5,'Utilisation profile'!$F40:$CR40,0))),0)</f>
        <v>0</v>
      </c>
      <c r="DB40">
        <f>IF($A40&gt;0,IF(ISNA(MATCH(DB$5,'Utilisation profile'!$F40:$CR40,0)),0,INDEX('Asset data'!$L40:$CX40,1,MATCH(DB$5,'Utilisation profile'!$F40:$CR40,0))),0)</f>
        <v>0</v>
      </c>
      <c r="DC40">
        <f>IF($A40&gt;0,IF(ISNA(MATCH(DC$5,'Utilisation profile'!$F40:$CR40,0)),0,INDEX('Asset data'!$L40:$CX40,1,MATCH(DC$5,'Utilisation profile'!$F40:$CR40,0))),0)</f>
        <v>0</v>
      </c>
      <c r="DD40">
        <f>IF($A40&gt;0,IF(ISNA(MATCH(DD$5,'Utilisation profile'!$F40:$CR40,0)),0,INDEX('Asset data'!$L40:$CX40,1,MATCH(DD$5,'Utilisation profile'!$F40:$CR40,0))),0)</f>
        <v>0</v>
      </c>
      <c r="DE40">
        <f>IF($A40&gt;0,IF(ISNA(MATCH(DE$5,'Utilisation profile'!$F40:$CR40,0)),0,INDEX('Asset data'!$L40:$CX40,1,MATCH(DE$5,'Utilisation profile'!$F40:$CR40,0))),0)</f>
        <v>0</v>
      </c>
      <c r="DF40">
        <f>IF($A40&gt;0,IF(ISNA(MATCH(DF$5,'Utilisation profile'!$F40:$CR40,0)),0,INDEX('Asset data'!$L40:$CX40,1,MATCH(DF$5,'Utilisation profile'!$F40:$CR40,0))),0)</f>
        <v>0</v>
      </c>
      <c r="DG40">
        <f>IF($A40&gt;0,IF(ISNA(MATCH(DG$5,'Utilisation profile'!$F40:$CR40,0)),0,INDEX('Asset data'!$L40:$CX40,1,MATCH(DG$5,'Utilisation profile'!$F40:$CR40,0))),0)</f>
        <v>0</v>
      </c>
      <c r="DH40">
        <f>IF($A40&gt;0,IF(ISNA(MATCH(DH$5,'Utilisation profile'!$F40:$CR40,0)),0,INDEX('Asset data'!$L40:$CX40,1,MATCH(DH$5,'Utilisation profile'!$F40:$CR40,0))),0)</f>
        <v>0</v>
      </c>
      <c r="DI40">
        <f>IF($A40&gt;0,IF(ISNA(MATCH(DI$5,'Utilisation profile'!$F40:$CR40,0)),0,INDEX('Asset data'!$L40:$CX40,1,MATCH(DI$5,'Utilisation profile'!$F40:$CR40,0))),0)</f>
        <v>0</v>
      </c>
      <c r="DJ40">
        <f>IF($A40&gt;0,IF(ISNA(MATCH(DJ$5,'Utilisation profile'!$F40:$CR40,0)),0,INDEX('Asset data'!$L40:$CX40,1,MATCH(DJ$5,'Utilisation profile'!$F40:$CR40,0))),0)</f>
        <v>0</v>
      </c>
      <c r="DK40">
        <f>IF($A40&gt;0,IF(ISNA(MATCH(DK$5,'Utilisation profile'!$F40:$CR40,0)),0,INDEX('Asset data'!$L40:$CX40,1,MATCH(DK$5,'Utilisation profile'!$F40:$CR40,0))),0)</f>
        <v>0</v>
      </c>
      <c r="DL40">
        <f>IF($A40&gt;0,IF(ISNA(MATCH(DL$5,'Utilisation profile'!$F40:$CR40,0)),0,INDEX('Asset data'!$L40:$CX40,1,MATCH(DL$5,'Utilisation profile'!$F40:$CR40,0))),0)</f>
        <v>0</v>
      </c>
      <c r="DM40">
        <f>IF($A40&gt;0,IF(ISNA(MATCH(DM$5,'Utilisation profile'!$F40:$CR40,0)),0,INDEX('Asset data'!$L40:$CX40,1,MATCH(DM$5,'Utilisation profile'!$F40:$CR40,0))),0)</f>
        <v>0</v>
      </c>
      <c r="DN40">
        <f>IF($A40&gt;0,IF(ISNA(MATCH(DN$5,'Utilisation profile'!$F40:$CR40,0)),0,INDEX('Asset data'!$L40:$CX40,1,MATCH(DN$5,'Utilisation profile'!$F40:$CR40,0))),0)</f>
        <v>0</v>
      </c>
      <c r="DO40">
        <f>IF($A40&gt;0,IF(ISNA(MATCH(DO$5,'Utilisation profile'!$F40:$CR40,0)),0,INDEX('Asset data'!$L40:$CX40,1,MATCH(DO$5,'Utilisation profile'!$F40:$CR40,0))),0)</f>
        <v>0</v>
      </c>
      <c r="DP40">
        <f>IF($A40&gt;0,IF(ISNA(MATCH(DP$5,'Utilisation profile'!$F40:$CR40,0)),0,INDEX('Asset data'!$L40:$CX40,1,MATCH(DP$5,'Utilisation profile'!$F40:$CR40,0))),0)</f>
        <v>0</v>
      </c>
      <c r="DQ40">
        <f>IF($A40&gt;0,IF(ISNA(MATCH(DQ$5,'Utilisation profile'!$F40:$CR40,0)),0,INDEX('Asset data'!$L40:$CX40,1,MATCH(DQ$5,'Utilisation profile'!$F40:$CR40,0))),0)</f>
        <v>0</v>
      </c>
      <c r="DR40">
        <f>IF($A40&gt;0,IF(ISNA(MATCH(DR$5,'Utilisation profile'!$F40:$CR40,0)),0,INDEX('Asset data'!$L40:$CX40,1,MATCH(DR$5,'Utilisation profile'!$F40:$CR40,0))),0)</f>
        <v>0</v>
      </c>
      <c r="DS40">
        <f>IF($A40&gt;0,IF(ISNA(MATCH(DS$5,'Utilisation profile'!$F40:$CR40,0)),0,INDEX('Asset data'!$L40:$CX40,1,MATCH(DS$5,'Utilisation profile'!$F40:$CR40,0))),0)</f>
        <v>0</v>
      </c>
      <c r="DT40">
        <f>IF($A40&gt;0,IF(ISNA(MATCH(DT$5,'Utilisation profile'!$F40:$CR40,0)),0,INDEX('Asset data'!$L40:$CX40,1,MATCH(DT$5,'Utilisation profile'!$F40:$CR40,0))),0)</f>
        <v>0</v>
      </c>
      <c r="DU40">
        <f>IF($A40&gt;0,IF(ISNA(MATCH(DU$5,'Utilisation profile'!$F40:$CR40,0)),0,INDEX('Asset data'!$L40:$CX40,1,MATCH(DU$5,'Utilisation profile'!$F40:$CR40,0))),0)</f>
        <v>0</v>
      </c>
      <c r="DV40">
        <f>IF($A40&gt;0,IF(ISNA(MATCH(DV$5,'Utilisation profile'!$F40:$CR40,0)),0,INDEX('Asset data'!$L40:$CX40,1,MATCH(DV$5,'Utilisation profile'!$F40:$CR40,0))),0)</f>
        <v>0</v>
      </c>
      <c r="DW40">
        <f>IF($A40&gt;0,IF(ISNA(MATCH(DW$5,'Utilisation profile'!$F40:$CR40,0)),0,INDEX('Asset data'!$L40:$CX40,1,MATCH(DW$5,'Utilisation profile'!$F40:$CR40,0))),0)</f>
        <v>0</v>
      </c>
      <c r="DX40">
        <f>IF($A40&gt;0,IF(ISNA(MATCH(DX$5,'Utilisation profile'!$F40:$CR40,0)),0,INDEX('Asset data'!$L40:$CX40,1,MATCH(DX$5,'Utilisation profile'!$F40:$CR40,0))),0)</f>
        <v>0</v>
      </c>
      <c r="DY40">
        <f>IF($A40&gt;0,IF(ISNA(MATCH(DY$5,'Utilisation profile'!$F40:$CR40,0)),0,INDEX('Asset data'!$L40:$CX40,1,MATCH(DY$5,'Utilisation profile'!$F40:$CR40,0))),0)</f>
        <v>0</v>
      </c>
      <c r="DZ40">
        <f>IF($A40&gt;0,IF(ISNA(MATCH(DZ$5,'Utilisation profile'!$F40:$CR40,0)),0,INDEX('Asset data'!$L40:$CX40,1,MATCH(DZ$5,'Utilisation profile'!$F40:$CR40,0))),0)</f>
        <v>0</v>
      </c>
      <c r="EA40">
        <f>IF($A40&gt;0,IF(ISNA(MATCH(EA$5,'Utilisation profile'!$F40:$CR40,0)),0,INDEX('Asset data'!$L40:$CX40,1,MATCH(EA$5,'Utilisation profile'!$F40:$CR40,0))),0)</f>
        <v>0</v>
      </c>
      <c r="EB40">
        <f>IF($A40&gt;0,IF(ISNA(MATCH(EB$5,'Utilisation profile'!$F40:$CR40,0)),0,INDEX('Asset data'!$L40:$CX40,1,MATCH(EB$5,'Utilisation profile'!$F40:$CR40,0))),0)</f>
        <v>0</v>
      </c>
      <c r="EC40">
        <f>IF($A40&gt;0,IF(ISNA(MATCH(EC$5,'Utilisation profile'!$F40:$CR40,0)),0,INDEX('Asset data'!$L40:$CX40,1,MATCH(EC$5,'Utilisation profile'!$F40:$CR40,0))),0)</f>
        <v>0</v>
      </c>
      <c r="ED40">
        <f>IF($A40&gt;0,IF(ISNA(MATCH(ED$5,'Utilisation profile'!$F40:$CR40,0)),0,INDEX('Asset data'!$L40:$CX40,1,MATCH(ED$5,'Utilisation profile'!$F40:$CR40,0))),0)</f>
        <v>0</v>
      </c>
      <c r="EE40">
        <f>IF($A40&gt;0,IF(ISNA(MATCH(EE$5,'Utilisation profile'!$F40:$CR40,0)),0,INDEX('Asset data'!$L40:$CX40,1,MATCH(EE$5,'Utilisation profile'!$F40:$CR40,0))),0)</f>
        <v>0</v>
      </c>
      <c r="EF40">
        <f>IF($A40&gt;0,IF(ISNA(MATCH(EF$5,'Utilisation profile'!$F40:$CR40,0)),0,INDEX('Asset data'!$L40:$CX40,1,MATCH(EF$5,'Utilisation profile'!$F40:$CR40,0))),0)</f>
        <v>0</v>
      </c>
      <c r="EG40">
        <f>IF($A40&gt;0,IF(ISNA(MATCH(EG$5,'Utilisation profile'!$F40:$CR40,0)),0,INDEX('Asset data'!$L40:$CX40,1,MATCH(EG$5,'Utilisation profile'!$F40:$CR40,0))),0)</f>
        <v>0</v>
      </c>
      <c r="EH40">
        <f>IF($A40&gt;0,IF(ISNA(MATCH(EH$5,'Utilisation profile'!$F40:$CR40,0)),0,INDEX('Asset data'!$L40:$CX40,1,MATCH(EH$5,'Utilisation profile'!$F40:$CR40,0))),0)</f>
        <v>0</v>
      </c>
      <c r="EI40">
        <f>IF($A40&gt;0,IF(ISNA(MATCH(EI$5,'Utilisation profile'!$F40:$CR40,0)),0,INDEX('Asset data'!$L40:$CX40,1,MATCH(EI$5,'Utilisation profile'!$F40:$CR40,0))),0)</f>
        <v>0</v>
      </c>
      <c r="EJ40">
        <f>IF($A40&gt;0,IF(ISNA(MATCH(EJ$5,'Utilisation profile'!$F40:$CR40,0)),0,INDEX('Asset data'!$L40:$CX40,1,MATCH(EJ$5,'Utilisation profile'!$F40:$CR40,0))),0)</f>
        <v>0</v>
      </c>
      <c r="EK40">
        <f>IF($A40&gt;0,IF(ISNA(MATCH(EK$5,'Utilisation profile'!$F40:$CR40,0)),0,INDEX('Asset data'!$L40:$CX40,1,MATCH(EK$5,'Utilisation profile'!$F40:$CR40,0))),0)</f>
        <v>0</v>
      </c>
      <c r="EL40">
        <f>IF($A40&gt;0,IF(ISNA(MATCH(EL$5,'Utilisation profile'!$F40:$CR40,0)),0,INDEX('Asset data'!$L40:$CX40,1,MATCH(EL$5,'Utilisation profile'!$F40:$CR40,0))),0)</f>
        <v>0</v>
      </c>
      <c r="EM40">
        <f>IF($A40&gt;0,IF(ISNA(MATCH(EM$5,'Utilisation profile'!$F40:$CR40,0)),0,INDEX('Asset data'!$L40:$CX40,1,MATCH(EM$5,'Utilisation profile'!$F40:$CR40,0))),0)</f>
        <v>0</v>
      </c>
      <c r="EN40">
        <f>IF($A40&gt;0,IF(ISNA(MATCH(EN$5,'Utilisation profile'!$F40:$CR40,0)),0,INDEX('Asset data'!$L40:$CX40,1,MATCH(EN$5,'Utilisation profile'!$F40:$CR40,0))),0)</f>
        <v>0</v>
      </c>
      <c r="EO40">
        <f>IF($A40&gt;0,IF(ISNA(MATCH(EO$5,'Utilisation profile'!$F40:$CR40,0)),0,INDEX('Asset data'!$L40:$CX40,1,MATCH(EO$5,'Utilisation profile'!$F40:$CR40,0))),0)</f>
        <v>0</v>
      </c>
      <c r="EP40">
        <f>IF($A40&gt;0,IF(ISNA(MATCH(EP$5,'Utilisation profile'!$F40:$CR40,0)),0,INDEX('Asset data'!$L40:$CX40,1,MATCH(EP$5,'Utilisation profile'!$F40:$CR40,0))),0)</f>
        <v>0</v>
      </c>
      <c r="EQ40">
        <f>IF($A40&gt;0,IF(ISNA(MATCH(EQ$5,'Utilisation profile'!$F40:$CR40,0)),0,INDEX('Asset data'!$L40:$CX40,1,MATCH(EQ$5,'Utilisation profile'!$F40:$CR40,0))),0)</f>
        <v>0</v>
      </c>
      <c r="ER40">
        <f>IF($A40&gt;0,IF(ISNA(MATCH(ER$5,'Utilisation profile'!$F40:$CR40,0)),0,INDEX('Asset data'!$L40:$CX40,1,MATCH(ER$5,'Utilisation profile'!$F40:$CR40,0))),0)</f>
        <v>0</v>
      </c>
      <c r="ES40">
        <f>IF($A40&gt;0,IF(ISNA(MATCH(ES$5,'Utilisation profile'!$F40:$CR40,0)),0,INDEX('Asset data'!$L40:$CX40,1,MATCH(ES$5,'Utilisation profile'!$F40:$CR40,0))),0)</f>
        <v>0</v>
      </c>
      <c r="ET40">
        <f>IF($A40&gt;0,IF(ISNA(MATCH(ET$5,'Utilisation profile'!$F40:$CR40,0)),0,INDEX('Asset data'!$L40:$CX40,1,MATCH(ET$5,'Utilisation profile'!$F40:$CR40,0))),0)</f>
        <v>0</v>
      </c>
      <c r="EU40">
        <f>IF($A40&gt;0,IF(ISNA(MATCH(EU$5,'Utilisation profile'!$F40:$CR40,0)),0,INDEX('Asset data'!$L40:$CX40,1,MATCH(EU$5,'Utilisation profile'!$F40:$CR40,0))),0)</f>
        <v>0</v>
      </c>
      <c r="EV40">
        <f>IF($A40&gt;0,IF(ISNA(MATCH(EV$5,'Utilisation profile'!$F40:$CR40,0)),0,INDEX('Asset data'!$L40:$CX40,1,MATCH(EV$5,'Utilisation profile'!$F40:$CR40,0))),0)</f>
        <v>0</v>
      </c>
      <c r="EW40">
        <f>IF($A40&gt;0,IF(ISNA(MATCH(EW$5,'Utilisation profile'!$F40:$CR40,0)),0,INDEX('Asset data'!$L40:$CX40,1,MATCH(EW$5,'Utilisation profile'!$F40:$CR40,0))),0)</f>
        <v>0</v>
      </c>
      <c r="EX40">
        <f>IF($A40&gt;0,IF(ISNA(MATCH(EX$5,'Utilisation profile'!$F40:$CR40,0)),0,INDEX('Asset data'!$L40:$CX40,1,MATCH(EX$5,'Utilisation profile'!$F40:$CR40,0))),0)</f>
        <v>0</v>
      </c>
      <c r="EY40">
        <f>IF($A40&gt;0,IF(ISNA(MATCH(EY$5,'Utilisation profile'!$F40:$CR40,0)),0,INDEX('Asset data'!$L40:$CX40,1,MATCH(EY$5,'Utilisation profile'!$F40:$CR40,0))),0)</f>
        <v>0</v>
      </c>
      <c r="EZ40">
        <f>IF($A40&gt;0,IF(ISNA(MATCH(EZ$5,'Utilisation profile'!$F40:$CR40,0)),0,INDEX('Asset data'!$L40:$CX40,1,MATCH(EZ$5,'Utilisation profile'!$F40:$CR40,0))),0)</f>
        <v>0</v>
      </c>
      <c r="FA40">
        <f>IF($A40&gt;0,IF(ISNA(MATCH(FA$5,'Utilisation profile'!$F40:$CR40,0)),0,INDEX('Asset data'!$L40:$CX40,1,MATCH(FA$5,'Utilisation profile'!$F40:$CR40,0))),0)</f>
        <v>0</v>
      </c>
    </row>
    <row r="41" spans="1:157">
      <c r="A41" s="10">
        <f>'Asset data'!A41</f>
        <v>0</v>
      </c>
      <c r="B41" s="10">
        <f>'Asset data'!B41</f>
        <v>0</v>
      </c>
      <c r="C41" s="10">
        <f>'Asset data'!C41</f>
        <v>0</v>
      </c>
      <c r="D41" s="10">
        <f>'Asset data'!E41</f>
        <v>0</v>
      </c>
      <c r="E41" s="16">
        <f>'Asset data'!I41</f>
        <v>0</v>
      </c>
      <c r="F41">
        <f>IF($A41&gt;0,'Utilisation profile'!CU41,0)</f>
        <v>0</v>
      </c>
      <c r="G41">
        <f>IF($A41&gt;0,IF(ISNA(MATCH(G$5,'Utilisation profile'!$F41:$CR41,0)),0,INDEX('Asset data'!$L41:$CX41,1,MATCH(G$5,'Utilisation profile'!$F41:$CR41,0))),0)</f>
        <v>0</v>
      </c>
      <c r="H41">
        <f>IF($A41&gt;0,IF(ISNA(MATCH(H$5,'Utilisation profile'!$F41:$CR41,0)),0,INDEX('Asset data'!$L41:$CX41,1,MATCH(H$5,'Utilisation profile'!$F41:$CR41,0))),0)</f>
        <v>0</v>
      </c>
      <c r="I41">
        <f>IF($A41&gt;0,IF(ISNA(MATCH(I$5,'Utilisation profile'!$F41:$CR41,0)),0,INDEX('Asset data'!$L41:$CX41,1,MATCH(I$5,'Utilisation profile'!$F41:$CR41,0))),0)</f>
        <v>0</v>
      </c>
      <c r="J41">
        <f>IF($A41&gt;0,IF(ISNA(MATCH(J$5,'Utilisation profile'!$F41:$CR41,0)),0,INDEX('Asset data'!$L41:$CX41,1,MATCH(J$5,'Utilisation profile'!$F41:$CR41,0))),0)</f>
        <v>0</v>
      </c>
      <c r="K41">
        <f>IF($A41&gt;0,IF(ISNA(MATCH(K$5,'Utilisation profile'!$F41:$CR41,0)),0,INDEX('Asset data'!$L41:$CX41,1,MATCH(K$5,'Utilisation profile'!$F41:$CR41,0))),0)</f>
        <v>0</v>
      </c>
      <c r="L41">
        <f>IF($A41&gt;0,IF(ISNA(MATCH(L$5,'Utilisation profile'!$F41:$CR41,0)),0,INDEX('Asset data'!$L41:$CX41,1,MATCH(L$5,'Utilisation profile'!$F41:$CR41,0))),0)</f>
        <v>0</v>
      </c>
      <c r="M41">
        <f>IF($A41&gt;0,IF(ISNA(MATCH(M$5,'Utilisation profile'!$F41:$CR41,0)),0,INDEX('Asset data'!$L41:$CX41,1,MATCH(M$5,'Utilisation profile'!$F41:$CR41,0))),0)</f>
        <v>0</v>
      </c>
      <c r="N41">
        <f>IF($A41&gt;0,IF(ISNA(MATCH(N$5,'Utilisation profile'!$F41:$CR41,0)),0,INDEX('Asset data'!$L41:$CX41,1,MATCH(N$5,'Utilisation profile'!$F41:$CR41,0))),0)</f>
        <v>0</v>
      </c>
      <c r="O41">
        <f>IF($A41&gt;0,IF(ISNA(MATCH(O$5,'Utilisation profile'!$F41:$CR41,0)),0,INDEX('Asset data'!$L41:$CX41,1,MATCH(O$5,'Utilisation profile'!$F41:$CR41,0))),0)</f>
        <v>0</v>
      </c>
      <c r="P41">
        <f>IF($A41&gt;0,IF(ISNA(MATCH(P$5,'Utilisation profile'!$F41:$CR41,0)),0,INDEX('Asset data'!$L41:$CX41,1,MATCH(P$5,'Utilisation profile'!$F41:$CR41,0))),0)</f>
        <v>0</v>
      </c>
      <c r="Q41">
        <f>IF($A41&gt;0,IF(ISNA(MATCH(Q$5,'Utilisation profile'!$F41:$CR41,0)),0,INDEX('Asset data'!$L41:$CX41,1,MATCH(Q$5,'Utilisation profile'!$F41:$CR41,0))),0)</f>
        <v>0</v>
      </c>
      <c r="R41">
        <f>IF($A41&gt;0,IF(ISNA(MATCH(R$5,'Utilisation profile'!$F41:$CR41,0)),0,INDEX('Asset data'!$L41:$CX41,1,MATCH(R$5,'Utilisation profile'!$F41:$CR41,0))),0)</f>
        <v>0</v>
      </c>
      <c r="S41">
        <f>IF($A41&gt;0,IF(ISNA(MATCH(S$5,'Utilisation profile'!$F41:$CR41,0)),0,INDEX('Asset data'!$L41:$CX41,1,MATCH(S$5,'Utilisation profile'!$F41:$CR41,0))),0)</f>
        <v>0</v>
      </c>
      <c r="T41">
        <f>IF($A41&gt;0,IF(ISNA(MATCH(T$5,'Utilisation profile'!$F41:$CR41,0)),0,INDEX('Asset data'!$L41:$CX41,1,MATCH(T$5,'Utilisation profile'!$F41:$CR41,0))),0)</f>
        <v>0</v>
      </c>
      <c r="U41">
        <f>IF($A41&gt;0,IF(ISNA(MATCH(U$5,'Utilisation profile'!$F41:$CR41,0)),0,INDEX('Asset data'!$L41:$CX41,1,MATCH(U$5,'Utilisation profile'!$F41:$CR41,0))),0)</f>
        <v>0</v>
      </c>
      <c r="V41">
        <f>IF($A41&gt;0,IF(ISNA(MATCH(V$5,'Utilisation profile'!$F41:$CR41,0)),0,INDEX('Asset data'!$L41:$CX41,1,MATCH(V$5,'Utilisation profile'!$F41:$CR41,0))),0)</f>
        <v>0</v>
      </c>
      <c r="W41">
        <f>IF($A41&gt;0,IF(ISNA(MATCH(W$5,'Utilisation profile'!$F41:$CR41,0)),0,INDEX('Asset data'!$L41:$CX41,1,MATCH(W$5,'Utilisation profile'!$F41:$CR41,0))),0)</f>
        <v>0</v>
      </c>
      <c r="X41">
        <f>IF($A41&gt;0,IF(ISNA(MATCH(X$5,'Utilisation profile'!$F41:$CR41,0)),0,INDEX('Asset data'!$L41:$CX41,1,MATCH(X$5,'Utilisation profile'!$F41:$CR41,0))),0)</f>
        <v>0</v>
      </c>
      <c r="Y41">
        <f>IF($A41&gt;0,IF(ISNA(MATCH(Y$5,'Utilisation profile'!$F41:$CR41,0)),0,INDEX('Asset data'!$L41:$CX41,1,MATCH(Y$5,'Utilisation profile'!$F41:$CR41,0))),0)</f>
        <v>0</v>
      </c>
      <c r="Z41">
        <f>IF($A41&gt;0,IF(ISNA(MATCH(Z$5,'Utilisation profile'!$F41:$CR41,0)),0,INDEX('Asset data'!$L41:$CX41,1,MATCH(Z$5,'Utilisation profile'!$F41:$CR41,0))),0)</f>
        <v>0</v>
      </c>
      <c r="AA41">
        <f>IF($A41&gt;0,IF(ISNA(MATCH(AA$5,'Utilisation profile'!$F41:$CR41,0)),0,INDEX('Asset data'!$L41:$CX41,1,MATCH(AA$5,'Utilisation profile'!$F41:$CR41,0))),0)</f>
        <v>0</v>
      </c>
      <c r="AB41">
        <f>IF($A41&gt;0,IF(ISNA(MATCH(AB$5,'Utilisation profile'!$F41:$CR41,0)),0,INDEX('Asset data'!$L41:$CX41,1,MATCH(AB$5,'Utilisation profile'!$F41:$CR41,0))),0)</f>
        <v>0</v>
      </c>
      <c r="AC41">
        <f>IF($A41&gt;0,IF(ISNA(MATCH(AC$5,'Utilisation profile'!$F41:$CR41,0)),0,INDEX('Asset data'!$L41:$CX41,1,MATCH(AC$5,'Utilisation profile'!$F41:$CR41,0))),0)</f>
        <v>0</v>
      </c>
      <c r="AD41">
        <f>IF($A41&gt;0,IF(ISNA(MATCH(AD$5,'Utilisation profile'!$F41:$CR41,0)),0,INDEX('Asset data'!$L41:$CX41,1,MATCH(AD$5,'Utilisation profile'!$F41:$CR41,0))),0)</f>
        <v>0</v>
      </c>
      <c r="AE41">
        <f>IF($A41&gt;0,IF(ISNA(MATCH(AE$5,'Utilisation profile'!$F41:$CR41,0)),0,INDEX('Asset data'!$L41:$CX41,1,MATCH(AE$5,'Utilisation profile'!$F41:$CR41,0))),0)</f>
        <v>0</v>
      </c>
      <c r="AF41">
        <f>IF($A41&gt;0,IF(ISNA(MATCH(AF$5,'Utilisation profile'!$F41:$CR41,0)),0,INDEX('Asset data'!$L41:$CX41,1,MATCH(AF$5,'Utilisation profile'!$F41:$CR41,0))),0)</f>
        <v>0</v>
      </c>
      <c r="AG41">
        <f>IF($A41&gt;0,IF(ISNA(MATCH(AG$5,'Utilisation profile'!$F41:$CR41,0)),0,INDEX('Asset data'!$L41:$CX41,1,MATCH(AG$5,'Utilisation profile'!$F41:$CR41,0))),0)</f>
        <v>0</v>
      </c>
      <c r="AH41">
        <f>IF($A41&gt;0,IF(ISNA(MATCH(AH$5,'Utilisation profile'!$F41:$CR41,0)),0,INDEX('Asset data'!$L41:$CX41,1,MATCH(AH$5,'Utilisation profile'!$F41:$CR41,0))),0)</f>
        <v>0</v>
      </c>
      <c r="AI41">
        <f>IF($A41&gt;0,IF(ISNA(MATCH(AI$5,'Utilisation profile'!$F41:$CR41,0)),0,INDEX('Asset data'!$L41:$CX41,1,MATCH(AI$5,'Utilisation profile'!$F41:$CR41,0))),0)</f>
        <v>0</v>
      </c>
      <c r="AJ41">
        <f>IF($A41&gt;0,IF(ISNA(MATCH(AJ$5,'Utilisation profile'!$F41:$CR41,0)),0,INDEX('Asset data'!$L41:$CX41,1,MATCH(AJ$5,'Utilisation profile'!$F41:$CR41,0))),0)</f>
        <v>0</v>
      </c>
      <c r="AK41">
        <f>IF($A41&gt;0,IF(ISNA(MATCH(AK$5,'Utilisation profile'!$F41:$CR41,0)),0,INDEX('Asset data'!$L41:$CX41,1,MATCH(AK$5,'Utilisation profile'!$F41:$CR41,0))),0)</f>
        <v>0</v>
      </c>
      <c r="AL41">
        <f>IF($A41&gt;0,IF(ISNA(MATCH(AL$5,'Utilisation profile'!$F41:$CR41,0)),0,INDEX('Asset data'!$L41:$CX41,1,MATCH(AL$5,'Utilisation profile'!$F41:$CR41,0))),0)</f>
        <v>0</v>
      </c>
      <c r="AM41">
        <f>IF($A41&gt;0,IF(ISNA(MATCH(AM$5,'Utilisation profile'!$F41:$CR41,0)),0,INDEX('Asset data'!$L41:$CX41,1,MATCH(AM$5,'Utilisation profile'!$F41:$CR41,0))),0)</f>
        <v>0</v>
      </c>
      <c r="AN41">
        <f>IF($A41&gt;0,IF(ISNA(MATCH(AN$5,'Utilisation profile'!$F41:$CR41,0)),0,INDEX('Asset data'!$L41:$CX41,1,MATCH(AN$5,'Utilisation profile'!$F41:$CR41,0))),0)</f>
        <v>0</v>
      </c>
      <c r="AO41">
        <f>IF($A41&gt;0,IF(ISNA(MATCH(AO$5,'Utilisation profile'!$F41:$CR41,0)),0,INDEX('Asset data'!$L41:$CX41,1,MATCH(AO$5,'Utilisation profile'!$F41:$CR41,0))),0)</f>
        <v>0</v>
      </c>
      <c r="AP41">
        <f>IF($A41&gt;0,IF(ISNA(MATCH(AP$5,'Utilisation profile'!$F41:$CR41,0)),0,INDEX('Asset data'!$L41:$CX41,1,MATCH(AP$5,'Utilisation profile'!$F41:$CR41,0))),0)</f>
        <v>0</v>
      </c>
      <c r="AQ41">
        <f>IF($A41&gt;0,IF(ISNA(MATCH(AQ$5,'Utilisation profile'!$F41:$CR41,0)),0,INDEX('Asset data'!$L41:$CX41,1,MATCH(AQ$5,'Utilisation profile'!$F41:$CR41,0))),0)</f>
        <v>0</v>
      </c>
      <c r="AR41">
        <f>IF($A41&gt;0,IF(ISNA(MATCH(AR$5,'Utilisation profile'!$F41:$CR41,0)),0,INDEX('Asset data'!$L41:$CX41,1,MATCH(AR$5,'Utilisation profile'!$F41:$CR41,0))),0)</f>
        <v>0</v>
      </c>
      <c r="AS41">
        <f>IF($A41&gt;0,IF(ISNA(MATCH(AS$5,'Utilisation profile'!$F41:$CR41,0)),0,INDEX('Asset data'!$L41:$CX41,1,MATCH(AS$5,'Utilisation profile'!$F41:$CR41,0))),0)</f>
        <v>0</v>
      </c>
      <c r="AT41">
        <f>IF($A41&gt;0,IF(ISNA(MATCH(AT$5,'Utilisation profile'!$F41:$CR41,0)),0,INDEX('Asset data'!$L41:$CX41,1,MATCH(AT$5,'Utilisation profile'!$F41:$CR41,0))),0)</f>
        <v>0</v>
      </c>
      <c r="AU41">
        <f>IF($A41&gt;0,IF(ISNA(MATCH(AU$5,'Utilisation profile'!$F41:$CR41,0)),0,INDEX('Asset data'!$L41:$CX41,1,MATCH(AU$5,'Utilisation profile'!$F41:$CR41,0))),0)</f>
        <v>0</v>
      </c>
      <c r="AV41">
        <f>IF($A41&gt;0,IF(ISNA(MATCH(AV$5,'Utilisation profile'!$F41:$CR41,0)),0,INDEX('Asset data'!$L41:$CX41,1,MATCH(AV$5,'Utilisation profile'!$F41:$CR41,0))),0)</f>
        <v>0</v>
      </c>
      <c r="AW41">
        <f>IF($A41&gt;0,IF(ISNA(MATCH(AW$5,'Utilisation profile'!$F41:$CR41,0)),0,INDEX('Asset data'!$L41:$CX41,1,MATCH(AW$5,'Utilisation profile'!$F41:$CR41,0))),0)</f>
        <v>0</v>
      </c>
      <c r="AX41">
        <f>IF($A41&gt;0,IF(ISNA(MATCH(AX$5,'Utilisation profile'!$F41:$CR41,0)),0,INDEX('Asset data'!$L41:$CX41,1,MATCH(AX$5,'Utilisation profile'!$F41:$CR41,0))),0)</f>
        <v>0</v>
      </c>
      <c r="AY41">
        <f>IF($A41&gt;0,IF(ISNA(MATCH(AY$5,'Utilisation profile'!$F41:$CR41,0)),0,INDEX('Asset data'!$L41:$CX41,1,MATCH(AY$5,'Utilisation profile'!$F41:$CR41,0))),0)</f>
        <v>0</v>
      </c>
      <c r="AZ41">
        <f>IF($A41&gt;0,IF(ISNA(MATCH(AZ$5,'Utilisation profile'!$F41:$CR41,0)),0,INDEX('Asset data'!$L41:$CX41,1,MATCH(AZ$5,'Utilisation profile'!$F41:$CR41,0))),0)</f>
        <v>0</v>
      </c>
      <c r="BA41">
        <f>IF($A41&gt;0,IF(ISNA(MATCH(BA$5,'Utilisation profile'!$F41:$CR41,0)),0,INDEX('Asset data'!$L41:$CX41,1,MATCH(BA$5,'Utilisation profile'!$F41:$CR41,0))),0)</f>
        <v>0</v>
      </c>
      <c r="BB41">
        <f>IF($A41&gt;0,IF(ISNA(MATCH(BB$5,'Utilisation profile'!$F41:$CR41,0)),0,INDEX('Asset data'!$L41:$CX41,1,MATCH(BB$5,'Utilisation profile'!$F41:$CR41,0))),0)</f>
        <v>0</v>
      </c>
      <c r="BC41">
        <f>IF($A41&gt;0,IF(ISNA(MATCH(BC$5,'Utilisation profile'!$F41:$CR41,0)),0,INDEX('Asset data'!$L41:$CX41,1,MATCH(BC$5,'Utilisation profile'!$F41:$CR41,0))),0)</f>
        <v>0</v>
      </c>
      <c r="BD41">
        <f>IF($A41&gt;0,IF(ISNA(MATCH(BD$5,'Utilisation profile'!$F41:$CR41,0)),0,INDEX('Asset data'!$L41:$CX41,1,MATCH(BD$5,'Utilisation profile'!$F41:$CR41,0))),0)</f>
        <v>0</v>
      </c>
      <c r="BE41">
        <f>IF($A41&gt;0,IF(ISNA(MATCH(BE$5,'Utilisation profile'!$F41:$CR41,0)),0,INDEX('Asset data'!$L41:$CX41,1,MATCH(BE$5,'Utilisation profile'!$F41:$CR41,0))),0)</f>
        <v>0</v>
      </c>
      <c r="BF41">
        <f>IF($A41&gt;0,IF(ISNA(MATCH(BF$5,'Utilisation profile'!$F41:$CR41,0)),0,INDEX('Asset data'!$L41:$CX41,1,MATCH(BF$5,'Utilisation profile'!$F41:$CR41,0))),0)</f>
        <v>0</v>
      </c>
      <c r="BG41">
        <f>IF($A41&gt;0,IF(ISNA(MATCH(BG$5,'Utilisation profile'!$F41:$CR41,0)),0,INDEX('Asset data'!$L41:$CX41,1,MATCH(BG$5,'Utilisation profile'!$F41:$CR41,0))),0)</f>
        <v>0</v>
      </c>
      <c r="BH41">
        <f>IF($A41&gt;0,IF(ISNA(MATCH(BH$5,'Utilisation profile'!$F41:$CR41,0)),0,INDEX('Asset data'!$L41:$CX41,1,MATCH(BH$5,'Utilisation profile'!$F41:$CR41,0))),0)</f>
        <v>0</v>
      </c>
      <c r="BI41">
        <f>IF($A41&gt;0,IF(ISNA(MATCH(BI$5,'Utilisation profile'!$F41:$CR41,0)),0,INDEX('Asset data'!$L41:$CX41,1,MATCH(BI$5,'Utilisation profile'!$F41:$CR41,0))),0)</f>
        <v>0</v>
      </c>
      <c r="BJ41">
        <f>IF($A41&gt;0,IF(ISNA(MATCH(BJ$5,'Utilisation profile'!$F41:$CR41,0)),0,INDEX('Asset data'!$L41:$CX41,1,MATCH(BJ$5,'Utilisation profile'!$F41:$CR41,0))),0)</f>
        <v>0</v>
      </c>
      <c r="BK41">
        <f>IF($A41&gt;0,IF(ISNA(MATCH(BK$5,'Utilisation profile'!$F41:$CR41,0)),0,INDEX('Asset data'!$L41:$CX41,1,MATCH(BK$5,'Utilisation profile'!$F41:$CR41,0))),0)</f>
        <v>0</v>
      </c>
      <c r="BL41">
        <f>IF($A41&gt;0,IF(ISNA(MATCH(BL$5,'Utilisation profile'!$F41:$CR41,0)),0,INDEX('Asset data'!$L41:$CX41,1,MATCH(BL$5,'Utilisation profile'!$F41:$CR41,0))),0)</f>
        <v>0</v>
      </c>
      <c r="BM41">
        <f>IF($A41&gt;0,IF(ISNA(MATCH(BM$5,'Utilisation profile'!$F41:$CR41,0)),0,INDEX('Asset data'!$L41:$CX41,1,MATCH(BM$5,'Utilisation profile'!$F41:$CR41,0))),0)</f>
        <v>0</v>
      </c>
      <c r="BN41">
        <f>IF($A41&gt;0,IF(ISNA(MATCH(BN$5,'Utilisation profile'!$F41:$CR41,0)),0,INDEX('Asset data'!$L41:$CX41,1,MATCH(BN$5,'Utilisation profile'!$F41:$CR41,0))),0)</f>
        <v>0</v>
      </c>
      <c r="BO41">
        <f>IF($A41&gt;0,IF(ISNA(MATCH(BO$5,'Utilisation profile'!$F41:$CR41,0)),0,INDEX('Asset data'!$L41:$CX41,1,MATCH(BO$5,'Utilisation profile'!$F41:$CR41,0))),0)</f>
        <v>0</v>
      </c>
      <c r="BP41">
        <f>IF($A41&gt;0,IF(ISNA(MATCH(BP$5,'Utilisation profile'!$F41:$CR41,0)),0,INDEX('Asset data'!$L41:$CX41,1,MATCH(BP$5,'Utilisation profile'!$F41:$CR41,0))),0)</f>
        <v>0</v>
      </c>
      <c r="BQ41">
        <f>IF($A41&gt;0,IF(ISNA(MATCH(BQ$5,'Utilisation profile'!$F41:$CR41,0)),0,INDEX('Asset data'!$L41:$CX41,1,MATCH(BQ$5,'Utilisation profile'!$F41:$CR41,0))),0)</f>
        <v>0</v>
      </c>
      <c r="BR41">
        <f>IF($A41&gt;0,IF(ISNA(MATCH(BR$5,'Utilisation profile'!$F41:$CR41,0)),0,INDEX('Asset data'!$L41:$CX41,1,MATCH(BR$5,'Utilisation profile'!$F41:$CR41,0))),0)</f>
        <v>0</v>
      </c>
      <c r="BS41">
        <f>IF($A41&gt;0,IF(ISNA(MATCH(BS$5,'Utilisation profile'!$F41:$CR41,0)),0,INDEX('Asset data'!$L41:$CX41,1,MATCH(BS$5,'Utilisation profile'!$F41:$CR41,0))),0)</f>
        <v>0</v>
      </c>
      <c r="BT41">
        <f>IF($A41&gt;0,IF(ISNA(MATCH(BT$5,'Utilisation profile'!$F41:$CR41,0)),0,INDEX('Asset data'!$L41:$CX41,1,MATCH(BT$5,'Utilisation profile'!$F41:$CR41,0))),0)</f>
        <v>0</v>
      </c>
      <c r="BU41">
        <f>IF($A41&gt;0,IF(ISNA(MATCH(BU$5,'Utilisation profile'!$F41:$CR41,0)),0,INDEX('Asset data'!$L41:$CX41,1,MATCH(BU$5,'Utilisation profile'!$F41:$CR41,0))),0)</f>
        <v>0</v>
      </c>
      <c r="BV41">
        <f>IF($A41&gt;0,IF(ISNA(MATCH(BV$5,'Utilisation profile'!$F41:$CR41,0)),0,INDEX('Asset data'!$L41:$CX41,1,MATCH(BV$5,'Utilisation profile'!$F41:$CR41,0))),0)</f>
        <v>0</v>
      </c>
      <c r="BW41">
        <f>IF($A41&gt;0,IF(ISNA(MATCH(BW$5,'Utilisation profile'!$F41:$CR41,0)),0,INDEX('Asset data'!$L41:$CX41,1,MATCH(BW$5,'Utilisation profile'!$F41:$CR41,0))),0)</f>
        <v>0</v>
      </c>
      <c r="BX41">
        <f>IF($A41&gt;0,IF(ISNA(MATCH(BX$5,'Utilisation profile'!$F41:$CR41,0)),0,INDEX('Asset data'!$L41:$CX41,1,MATCH(BX$5,'Utilisation profile'!$F41:$CR41,0))),0)</f>
        <v>0</v>
      </c>
      <c r="BY41">
        <f>IF($A41&gt;0,IF(ISNA(MATCH(BY$5,'Utilisation profile'!$F41:$CR41,0)),0,INDEX('Asset data'!$L41:$CX41,1,MATCH(BY$5,'Utilisation profile'!$F41:$CR41,0))),0)</f>
        <v>0</v>
      </c>
      <c r="BZ41">
        <f>IF($A41&gt;0,IF(ISNA(MATCH(BZ$5,'Utilisation profile'!$F41:$CR41,0)),0,INDEX('Asset data'!$L41:$CX41,1,MATCH(BZ$5,'Utilisation profile'!$F41:$CR41,0))),0)</f>
        <v>0</v>
      </c>
      <c r="CA41">
        <f>IF($A41&gt;0,IF(ISNA(MATCH(CA$5,'Utilisation profile'!$F41:$CR41,0)),0,INDEX('Asset data'!$L41:$CX41,1,MATCH(CA$5,'Utilisation profile'!$F41:$CR41,0))),0)</f>
        <v>0</v>
      </c>
      <c r="CB41">
        <f>IF($A41&gt;0,IF(ISNA(MATCH(CB$5,'Utilisation profile'!$F41:$CR41,0)),0,INDEX('Asset data'!$L41:$CX41,1,MATCH(CB$5,'Utilisation profile'!$F41:$CR41,0))),0)</f>
        <v>0</v>
      </c>
      <c r="CC41">
        <f>IF($A41&gt;0,IF(ISNA(MATCH(CC$5,'Utilisation profile'!$F41:$CR41,0)),0,INDEX('Asset data'!$L41:$CX41,1,MATCH(CC$5,'Utilisation profile'!$F41:$CR41,0))),0)</f>
        <v>0</v>
      </c>
      <c r="CD41">
        <f>IF($A41&gt;0,IF(ISNA(MATCH(CD$5,'Utilisation profile'!$F41:$CR41,0)),0,INDEX('Asset data'!$L41:$CX41,1,MATCH(CD$5,'Utilisation profile'!$F41:$CR41,0))),0)</f>
        <v>0</v>
      </c>
      <c r="CE41">
        <f>IF($A41&gt;0,IF(ISNA(MATCH(CE$5,'Utilisation profile'!$F41:$CR41,0)),0,INDEX('Asset data'!$L41:$CX41,1,MATCH(CE$5,'Utilisation profile'!$F41:$CR41,0))),0)</f>
        <v>0</v>
      </c>
      <c r="CF41">
        <f>IF($A41&gt;0,IF(ISNA(MATCH(CF$5,'Utilisation profile'!$F41:$CR41,0)),0,INDEX('Asset data'!$L41:$CX41,1,MATCH(CF$5,'Utilisation profile'!$F41:$CR41,0))),0)</f>
        <v>0</v>
      </c>
      <c r="CG41">
        <f>IF($A41&gt;0,IF(ISNA(MATCH(CG$5,'Utilisation profile'!$F41:$CR41,0)),0,INDEX('Asset data'!$L41:$CX41,1,MATCH(CG$5,'Utilisation profile'!$F41:$CR41,0))),0)</f>
        <v>0</v>
      </c>
      <c r="CH41">
        <f>IF($A41&gt;0,IF(ISNA(MATCH(CH$5,'Utilisation profile'!$F41:$CR41,0)),0,INDEX('Asset data'!$L41:$CX41,1,MATCH(CH$5,'Utilisation profile'!$F41:$CR41,0))),0)</f>
        <v>0</v>
      </c>
      <c r="CI41">
        <f>IF($A41&gt;0,IF(ISNA(MATCH(CI$5,'Utilisation profile'!$F41:$CR41,0)),0,INDEX('Asset data'!$L41:$CX41,1,MATCH(CI$5,'Utilisation profile'!$F41:$CR41,0))),0)</f>
        <v>0</v>
      </c>
      <c r="CJ41">
        <f>IF($A41&gt;0,IF(ISNA(MATCH(CJ$5,'Utilisation profile'!$F41:$CR41,0)),0,INDEX('Asset data'!$L41:$CX41,1,MATCH(CJ$5,'Utilisation profile'!$F41:$CR41,0))),0)</f>
        <v>0</v>
      </c>
      <c r="CK41">
        <f>IF($A41&gt;0,IF(ISNA(MATCH(CK$5,'Utilisation profile'!$F41:$CR41,0)),0,INDEX('Asset data'!$L41:$CX41,1,MATCH(CK$5,'Utilisation profile'!$F41:$CR41,0))),0)</f>
        <v>0</v>
      </c>
      <c r="CL41">
        <f>IF($A41&gt;0,IF(ISNA(MATCH(CL$5,'Utilisation profile'!$F41:$CR41,0)),0,INDEX('Asset data'!$L41:$CX41,1,MATCH(CL$5,'Utilisation profile'!$F41:$CR41,0))),0)</f>
        <v>0</v>
      </c>
      <c r="CM41">
        <f>IF($A41&gt;0,IF(ISNA(MATCH(CM$5,'Utilisation profile'!$F41:$CR41,0)),0,INDEX('Asset data'!$L41:$CX41,1,MATCH(CM$5,'Utilisation profile'!$F41:$CR41,0))),0)</f>
        <v>0</v>
      </c>
      <c r="CN41">
        <f>IF($A41&gt;0,IF(ISNA(MATCH(CN$5,'Utilisation profile'!$F41:$CR41,0)),0,INDEX('Asset data'!$L41:$CX41,1,MATCH(CN$5,'Utilisation profile'!$F41:$CR41,0))),0)</f>
        <v>0</v>
      </c>
      <c r="CO41">
        <f>IF($A41&gt;0,IF(ISNA(MATCH(CO$5,'Utilisation profile'!$F41:$CR41,0)),0,INDEX('Asset data'!$L41:$CX41,1,MATCH(CO$5,'Utilisation profile'!$F41:$CR41,0))),0)</f>
        <v>0</v>
      </c>
      <c r="CP41">
        <f>IF($A41&gt;0,IF(ISNA(MATCH(CP$5,'Utilisation profile'!$F41:$CR41,0)),0,INDEX('Asset data'!$L41:$CX41,1,MATCH(CP$5,'Utilisation profile'!$F41:$CR41,0))),0)</f>
        <v>0</v>
      </c>
      <c r="CQ41">
        <f>IF($A41&gt;0,IF(ISNA(MATCH(CQ$5,'Utilisation profile'!$F41:$CR41,0)),0,INDEX('Asset data'!$L41:$CX41,1,MATCH(CQ$5,'Utilisation profile'!$F41:$CR41,0))),0)</f>
        <v>0</v>
      </c>
      <c r="CR41">
        <f>IF($A41&gt;0,IF(ISNA(MATCH(CR$5,'Utilisation profile'!$F41:$CR41,0)),0,INDEX('Asset data'!$L41:$CX41,1,MATCH(CR$5,'Utilisation profile'!$F41:$CR41,0))),0)</f>
        <v>0</v>
      </c>
      <c r="CS41">
        <f>IF($A41&gt;0,IF(ISNA(MATCH(CS$5,'Utilisation profile'!$F41:$CR41,0)),0,INDEX('Asset data'!$L41:$CX41,1,MATCH(CS$5,'Utilisation profile'!$F41:$CR41,0))),0)</f>
        <v>0</v>
      </c>
      <c r="CT41">
        <f>IF($A41&gt;0,IF(ISNA(MATCH(CT$5,'Utilisation profile'!$F41:$CR41,0)),0,INDEX('Asset data'!$L41:$CX41,1,MATCH(CT$5,'Utilisation profile'!$F41:$CR41,0))),0)</f>
        <v>0</v>
      </c>
      <c r="CU41">
        <f>IF($A41&gt;0,IF(ISNA(MATCH(CU$5,'Utilisation profile'!$F41:$CR41,0)),0,INDEX('Asset data'!$L41:$CX41,1,MATCH(CU$5,'Utilisation profile'!$F41:$CR41,0))),0)</f>
        <v>0</v>
      </c>
      <c r="CV41">
        <f>IF($A41&gt;0,IF(ISNA(MATCH(CV$5,'Utilisation profile'!$F41:$CR41,0)),0,INDEX('Asset data'!$L41:$CX41,1,MATCH(CV$5,'Utilisation profile'!$F41:$CR41,0))),0)</f>
        <v>0</v>
      </c>
      <c r="CW41">
        <f>IF($A41&gt;0,IF(ISNA(MATCH(CW$5,'Utilisation profile'!$F41:$CR41,0)),0,INDEX('Asset data'!$L41:$CX41,1,MATCH(CW$5,'Utilisation profile'!$F41:$CR41,0))),0)</f>
        <v>0</v>
      </c>
      <c r="CX41">
        <f>IF($A41&gt;0,IF(ISNA(MATCH(CX$5,'Utilisation profile'!$F41:$CR41,0)),0,INDEX('Asset data'!$L41:$CX41,1,MATCH(CX$5,'Utilisation profile'!$F41:$CR41,0))),0)</f>
        <v>0</v>
      </c>
      <c r="CY41">
        <f>IF($A41&gt;0,IF(ISNA(MATCH(CY$5,'Utilisation profile'!$F41:$CR41,0)),0,INDEX('Asset data'!$L41:$CX41,1,MATCH(CY$5,'Utilisation profile'!$F41:$CR41,0))),0)</f>
        <v>0</v>
      </c>
      <c r="CZ41">
        <f>IF($A41&gt;0,IF(ISNA(MATCH(CZ$5,'Utilisation profile'!$F41:$CR41,0)),0,INDEX('Asset data'!$L41:$CX41,1,MATCH(CZ$5,'Utilisation profile'!$F41:$CR41,0))),0)</f>
        <v>0</v>
      </c>
      <c r="DA41">
        <f>IF($A41&gt;0,IF(ISNA(MATCH(DA$5,'Utilisation profile'!$F41:$CR41,0)),0,INDEX('Asset data'!$L41:$CX41,1,MATCH(DA$5,'Utilisation profile'!$F41:$CR41,0))),0)</f>
        <v>0</v>
      </c>
      <c r="DB41">
        <f>IF($A41&gt;0,IF(ISNA(MATCH(DB$5,'Utilisation profile'!$F41:$CR41,0)),0,INDEX('Asset data'!$L41:$CX41,1,MATCH(DB$5,'Utilisation profile'!$F41:$CR41,0))),0)</f>
        <v>0</v>
      </c>
      <c r="DC41">
        <f>IF($A41&gt;0,IF(ISNA(MATCH(DC$5,'Utilisation profile'!$F41:$CR41,0)),0,INDEX('Asset data'!$L41:$CX41,1,MATCH(DC$5,'Utilisation profile'!$F41:$CR41,0))),0)</f>
        <v>0</v>
      </c>
      <c r="DD41">
        <f>IF($A41&gt;0,IF(ISNA(MATCH(DD$5,'Utilisation profile'!$F41:$CR41,0)),0,INDEX('Asset data'!$L41:$CX41,1,MATCH(DD$5,'Utilisation profile'!$F41:$CR41,0))),0)</f>
        <v>0</v>
      </c>
      <c r="DE41">
        <f>IF($A41&gt;0,IF(ISNA(MATCH(DE$5,'Utilisation profile'!$F41:$CR41,0)),0,INDEX('Asset data'!$L41:$CX41,1,MATCH(DE$5,'Utilisation profile'!$F41:$CR41,0))),0)</f>
        <v>0</v>
      </c>
      <c r="DF41">
        <f>IF($A41&gt;0,IF(ISNA(MATCH(DF$5,'Utilisation profile'!$F41:$CR41,0)),0,INDEX('Asset data'!$L41:$CX41,1,MATCH(DF$5,'Utilisation profile'!$F41:$CR41,0))),0)</f>
        <v>0</v>
      </c>
      <c r="DG41">
        <f>IF($A41&gt;0,IF(ISNA(MATCH(DG$5,'Utilisation profile'!$F41:$CR41,0)),0,INDEX('Asset data'!$L41:$CX41,1,MATCH(DG$5,'Utilisation profile'!$F41:$CR41,0))),0)</f>
        <v>0</v>
      </c>
      <c r="DH41">
        <f>IF($A41&gt;0,IF(ISNA(MATCH(DH$5,'Utilisation profile'!$F41:$CR41,0)),0,INDEX('Asset data'!$L41:$CX41,1,MATCH(DH$5,'Utilisation profile'!$F41:$CR41,0))),0)</f>
        <v>0</v>
      </c>
      <c r="DI41">
        <f>IF($A41&gt;0,IF(ISNA(MATCH(DI$5,'Utilisation profile'!$F41:$CR41,0)),0,INDEX('Asset data'!$L41:$CX41,1,MATCH(DI$5,'Utilisation profile'!$F41:$CR41,0))),0)</f>
        <v>0</v>
      </c>
      <c r="DJ41">
        <f>IF($A41&gt;0,IF(ISNA(MATCH(DJ$5,'Utilisation profile'!$F41:$CR41,0)),0,INDEX('Asset data'!$L41:$CX41,1,MATCH(DJ$5,'Utilisation profile'!$F41:$CR41,0))),0)</f>
        <v>0</v>
      </c>
      <c r="DK41">
        <f>IF($A41&gt;0,IF(ISNA(MATCH(DK$5,'Utilisation profile'!$F41:$CR41,0)),0,INDEX('Asset data'!$L41:$CX41,1,MATCH(DK$5,'Utilisation profile'!$F41:$CR41,0))),0)</f>
        <v>0</v>
      </c>
      <c r="DL41">
        <f>IF($A41&gt;0,IF(ISNA(MATCH(DL$5,'Utilisation profile'!$F41:$CR41,0)),0,INDEX('Asset data'!$L41:$CX41,1,MATCH(DL$5,'Utilisation profile'!$F41:$CR41,0))),0)</f>
        <v>0</v>
      </c>
      <c r="DM41">
        <f>IF($A41&gt;0,IF(ISNA(MATCH(DM$5,'Utilisation profile'!$F41:$CR41,0)),0,INDEX('Asset data'!$L41:$CX41,1,MATCH(DM$5,'Utilisation profile'!$F41:$CR41,0))),0)</f>
        <v>0</v>
      </c>
      <c r="DN41">
        <f>IF($A41&gt;0,IF(ISNA(MATCH(DN$5,'Utilisation profile'!$F41:$CR41,0)),0,INDEX('Asset data'!$L41:$CX41,1,MATCH(DN$5,'Utilisation profile'!$F41:$CR41,0))),0)</f>
        <v>0</v>
      </c>
      <c r="DO41">
        <f>IF($A41&gt;0,IF(ISNA(MATCH(DO$5,'Utilisation profile'!$F41:$CR41,0)),0,INDEX('Asset data'!$L41:$CX41,1,MATCH(DO$5,'Utilisation profile'!$F41:$CR41,0))),0)</f>
        <v>0</v>
      </c>
      <c r="DP41">
        <f>IF($A41&gt;0,IF(ISNA(MATCH(DP$5,'Utilisation profile'!$F41:$CR41,0)),0,INDEX('Asset data'!$L41:$CX41,1,MATCH(DP$5,'Utilisation profile'!$F41:$CR41,0))),0)</f>
        <v>0</v>
      </c>
      <c r="DQ41">
        <f>IF($A41&gt;0,IF(ISNA(MATCH(DQ$5,'Utilisation profile'!$F41:$CR41,0)),0,INDEX('Asset data'!$L41:$CX41,1,MATCH(DQ$5,'Utilisation profile'!$F41:$CR41,0))),0)</f>
        <v>0</v>
      </c>
      <c r="DR41">
        <f>IF($A41&gt;0,IF(ISNA(MATCH(DR$5,'Utilisation profile'!$F41:$CR41,0)),0,INDEX('Asset data'!$L41:$CX41,1,MATCH(DR$5,'Utilisation profile'!$F41:$CR41,0))),0)</f>
        <v>0</v>
      </c>
      <c r="DS41">
        <f>IF($A41&gt;0,IF(ISNA(MATCH(DS$5,'Utilisation profile'!$F41:$CR41,0)),0,INDEX('Asset data'!$L41:$CX41,1,MATCH(DS$5,'Utilisation profile'!$F41:$CR41,0))),0)</f>
        <v>0</v>
      </c>
      <c r="DT41">
        <f>IF($A41&gt;0,IF(ISNA(MATCH(DT$5,'Utilisation profile'!$F41:$CR41,0)),0,INDEX('Asset data'!$L41:$CX41,1,MATCH(DT$5,'Utilisation profile'!$F41:$CR41,0))),0)</f>
        <v>0</v>
      </c>
      <c r="DU41">
        <f>IF($A41&gt;0,IF(ISNA(MATCH(DU$5,'Utilisation profile'!$F41:$CR41,0)),0,INDEX('Asset data'!$L41:$CX41,1,MATCH(DU$5,'Utilisation profile'!$F41:$CR41,0))),0)</f>
        <v>0</v>
      </c>
      <c r="DV41">
        <f>IF($A41&gt;0,IF(ISNA(MATCH(DV$5,'Utilisation profile'!$F41:$CR41,0)),0,INDEX('Asset data'!$L41:$CX41,1,MATCH(DV$5,'Utilisation profile'!$F41:$CR41,0))),0)</f>
        <v>0</v>
      </c>
      <c r="DW41">
        <f>IF($A41&gt;0,IF(ISNA(MATCH(DW$5,'Utilisation profile'!$F41:$CR41,0)),0,INDEX('Asset data'!$L41:$CX41,1,MATCH(DW$5,'Utilisation profile'!$F41:$CR41,0))),0)</f>
        <v>0</v>
      </c>
      <c r="DX41">
        <f>IF($A41&gt;0,IF(ISNA(MATCH(DX$5,'Utilisation profile'!$F41:$CR41,0)),0,INDEX('Asset data'!$L41:$CX41,1,MATCH(DX$5,'Utilisation profile'!$F41:$CR41,0))),0)</f>
        <v>0</v>
      </c>
      <c r="DY41">
        <f>IF($A41&gt;0,IF(ISNA(MATCH(DY$5,'Utilisation profile'!$F41:$CR41,0)),0,INDEX('Asset data'!$L41:$CX41,1,MATCH(DY$5,'Utilisation profile'!$F41:$CR41,0))),0)</f>
        <v>0</v>
      </c>
      <c r="DZ41">
        <f>IF($A41&gt;0,IF(ISNA(MATCH(DZ$5,'Utilisation profile'!$F41:$CR41,0)),0,INDEX('Asset data'!$L41:$CX41,1,MATCH(DZ$5,'Utilisation profile'!$F41:$CR41,0))),0)</f>
        <v>0</v>
      </c>
      <c r="EA41">
        <f>IF($A41&gt;0,IF(ISNA(MATCH(EA$5,'Utilisation profile'!$F41:$CR41,0)),0,INDEX('Asset data'!$L41:$CX41,1,MATCH(EA$5,'Utilisation profile'!$F41:$CR41,0))),0)</f>
        <v>0</v>
      </c>
      <c r="EB41">
        <f>IF($A41&gt;0,IF(ISNA(MATCH(EB$5,'Utilisation profile'!$F41:$CR41,0)),0,INDEX('Asset data'!$L41:$CX41,1,MATCH(EB$5,'Utilisation profile'!$F41:$CR41,0))),0)</f>
        <v>0</v>
      </c>
      <c r="EC41">
        <f>IF($A41&gt;0,IF(ISNA(MATCH(EC$5,'Utilisation profile'!$F41:$CR41,0)),0,INDEX('Asset data'!$L41:$CX41,1,MATCH(EC$5,'Utilisation profile'!$F41:$CR41,0))),0)</f>
        <v>0</v>
      </c>
      <c r="ED41">
        <f>IF($A41&gt;0,IF(ISNA(MATCH(ED$5,'Utilisation profile'!$F41:$CR41,0)),0,INDEX('Asset data'!$L41:$CX41,1,MATCH(ED$5,'Utilisation profile'!$F41:$CR41,0))),0)</f>
        <v>0</v>
      </c>
      <c r="EE41">
        <f>IF($A41&gt;0,IF(ISNA(MATCH(EE$5,'Utilisation profile'!$F41:$CR41,0)),0,INDEX('Asset data'!$L41:$CX41,1,MATCH(EE$5,'Utilisation profile'!$F41:$CR41,0))),0)</f>
        <v>0</v>
      </c>
      <c r="EF41">
        <f>IF($A41&gt;0,IF(ISNA(MATCH(EF$5,'Utilisation profile'!$F41:$CR41,0)),0,INDEX('Asset data'!$L41:$CX41,1,MATCH(EF$5,'Utilisation profile'!$F41:$CR41,0))),0)</f>
        <v>0</v>
      </c>
      <c r="EG41">
        <f>IF($A41&gt;0,IF(ISNA(MATCH(EG$5,'Utilisation profile'!$F41:$CR41,0)),0,INDEX('Asset data'!$L41:$CX41,1,MATCH(EG$5,'Utilisation profile'!$F41:$CR41,0))),0)</f>
        <v>0</v>
      </c>
      <c r="EH41">
        <f>IF($A41&gt;0,IF(ISNA(MATCH(EH$5,'Utilisation profile'!$F41:$CR41,0)),0,INDEX('Asset data'!$L41:$CX41,1,MATCH(EH$5,'Utilisation profile'!$F41:$CR41,0))),0)</f>
        <v>0</v>
      </c>
      <c r="EI41">
        <f>IF($A41&gt;0,IF(ISNA(MATCH(EI$5,'Utilisation profile'!$F41:$CR41,0)),0,INDEX('Asset data'!$L41:$CX41,1,MATCH(EI$5,'Utilisation profile'!$F41:$CR41,0))),0)</f>
        <v>0</v>
      </c>
      <c r="EJ41">
        <f>IF($A41&gt;0,IF(ISNA(MATCH(EJ$5,'Utilisation profile'!$F41:$CR41,0)),0,INDEX('Asset data'!$L41:$CX41,1,MATCH(EJ$5,'Utilisation profile'!$F41:$CR41,0))),0)</f>
        <v>0</v>
      </c>
      <c r="EK41">
        <f>IF($A41&gt;0,IF(ISNA(MATCH(EK$5,'Utilisation profile'!$F41:$CR41,0)),0,INDEX('Asset data'!$L41:$CX41,1,MATCH(EK$5,'Utilisation profile'!$F41:$CR41,0))),0)</f>
        <v>0</v>
      </c>
      <c r="EL41">
        <f>IF($A41&gt;0,IF(ISNA(MATCH(EL$5,'Utilisation profile'!$F41:$CR41,0)),0,INDEX('Asset data'!$L41:$CX41,1,MATCH(EL$5,'Utilisation profile'!$F41:$CR41,0))),0)</f>
        <v>0</v>
      </c>
      <c r="EM41">
        <f>IF($A41&gt;0,IF(ISNA(MATCH(EM$5,'Utilisation profile'!$F41:$CR41,0)),0,INDEX('Asset data'!$L41:$CX41,1,MATCH(EM$5,'Utilisation profile'!$F41:$CR41,0))),0)</f>
        <v>0</v>
      </c>
      <c r="EN41">
        <f>IF($A41&gt;0,IF(ISNA(MATCH(EN$5,'Utilisation profile'!$F41:$CR41,0)),0,INDEX('Asset data'!$L41:$CX41,1,MATCH(EN$5,'Utilisation profile'!$F41:$CR41,0))),0)</f>
        <v>0</v>
      </c>
      <c r="EO41">
        <f>IF($A41&gt;0,IF(ISNA(MATCH(EO$5,'Utilisation profile'!$F41:$CR41,0)),0,INDEX('Asset data'!$L41:$CX41,1,MATCH(EO$5,'Utilisation profile'!$F41:$CR41,0))),0)</f>
        <v>0</v>
      </c>
      <c r="EP41">
        <f>IF($A41&gt;0,IF(ISNA(MATCH(EP$5,'Utilisation profile'!$F41:$CR41,0)),0,INDEX('Asset data'!$L41:$CX41,1,MATCH(EP$5,'Utilisation profile'!$F41:$CR41,0))),0)</f>
        <v>0</v>
      </c>
      <c r="EQ41">
        <f>IF($A41&gt;0,IF(ISNA(MATCH(EQ$5,'Utilisation profile'!$F41:$CR41,0)),0,INDEX('Asset data'!$L41:$CX41,1,MATCH(EQ$5,'Utilisation profile'!$F41:$CR41,0))),0)</f>
        <v>0</v>
      </c>
      <c r="ER41">
        <f>IF($A41&gt;0,IF(ISNA(MATCH(ER$5,'Utilisation profile'!$F41:$CR41,0)),0,INDEX('Asset data'!$L41:$CX41,1,MATCH(ER$5,'Utilisation profile'!$F41:$CR41,0))),0)</f>
        <v>0</v>
      </c>
      <c r="ES41">
        <f>IF($A41&gt;0,IF(ISNA(MATCH(ES$5,'Utilisation profile'!$F41:$CR41,0)),0,INDEX('Asset data'!$L41:$CX41,1,MATCH(ES$5,'Utilisation profile'!$F41:$CR41,0))),0)</f>
        <v>0</v>
      </c>
      <c r="ET41">
        <f>IF($A41&gt;0,IF(ISNA(MATCH(ET$5,'Utilisation profile'!$F41:$CR41,0)),0,INDEX('Asset data'!$L41:$CX41,1,MATCH(ET$5,'Utilisation profile'!$F41:$CR41,0))),0)</f>
        <v>0</v>
      </c>
      <c r="EU41">
        <f>IF($A41&gt;0,IF(ISNA(MATCH(EU$5,'Utilisation profile'!$F41:$CR41,0)),0,INDEX('Asset data'!$L41:$CX41,1,MATCH(EU$5,'Utilisation profile'!$F41:$CR41,0))),0)</f>
        <v>0</v>
      </c>
      <c r="EV41">
        <f>IF($A41&gt;0,IF(ISNA(MATCH(EV$5,'Utilisation profile'!$F41:$CR41,0)),0,INDEX('Asset data'!$L41:$CX41,1,MATCH(EV$5,'Utilisation profile'!$F41:$CR41,0))),0)</f>
        <v>0</v>
      </c>
      <c r="EW41">
        <f>IF($A41&gt;0,IF(ISNA(MATCH(EW$5,'Utilisation profile'!$F41:$CR41,0)),0,INDEX('Asset data'!$L41:$CX41,1,MATCH(EW$5,'Utilisation profile'!$F41:$CR41,0))),0)</f>
        <v>0</v>
      </c>
      <c r="EX41">
        <f>IF($A41&gt;0,IF(ISNA(MATCH(EX$5,'Utilisation profile'!$F41:$CR41,0)),0,INDEX('Asset data'!$L41:$CX41,1,MATCH(EX$5,'Utilisation profile'!$F41:$CR41,0))),0)</f>
        <v>0</v>
      </c>
      <c r="EY41">
        <f>IF($A41&gt;0,IF(ISNA(MATCH(EY$5,'Utilisation profile'!$F41:$CR41,0)),0,INDEX('Asset data'!$L41:$CX41,1,MATCH(EY$5,'Utilisation profile'!$F41:$CR41,0))),0)</f>
        <v>0</v>
      </c>
      <c r="EZ41">
        <f>IF($A41&gt;0,IF(ISNA(MATCH(EZ$5,'Utilisation profile'!$F41:$CR41,0)),0,INDEX('Asset data'!$L41:$CX41,1,MATCH(EZ$5,'Utilisation profile'!$F41:$CR41,0))),0)</f>
        <v>0</v>
      </c>
      <c r="FA41">
        <f>IF($A41&gt;0,IF(ISNA(MATCH(FA$5,'Utilisation profile'!$F41:$CR41,0)),0,INDEX('Asset data'!$L41:$CX41,1,MATCH(FA$5,'Utilisation profile'!$F41:$CR41,0))),0)</f>
        <v>0</v>
      </c>
    </row>
    <row r="42" spans="1:157">
      <c r="A42" s="10">
        <f>'Asset data'!A42</f>
        <v>0</v>
      </c>
      <c r="B42" s="10">
        <f>'Asset data'!B42</f>
        <v>0</v>
      </c>
      <c r="C42" s="10">
        <f>'Asset data'!C42</f>
        <v>0</v>
      </c>
      <c r="D42" s="10">
        <f>'Asset data'!E42</f>
        <v>0</v>
      </c>
      <c r="E42" s="16">
        <f>'Asset data'!I42</f>
        <v>0</v>
      </c>
      <c r="F42">
        <f>IF($A42&gt;0,'Utilisation profile'!CU42,0)</f>
        <v>0</v>
      </c>
      <c r="G42">
        <f>IF($A42&gt;0,IF(ISNA(MATCH(G$5,'Utilisation profile'!$F42:$CR42,0)),0,INDEX('Asset data'!$L42:$CX42,1,MATCH(G$5,'Utilisation profile'!$F42:$CR42,0))),0)</f>
        <v>0</v>
      </c>
      <c r="H42">
        <f>IF($A42&gt;0,IF(ISNA(MATCH(H$5,'Utilisation profile'!$F42:$CR42,0)),0,INDEX('Asset data'!$L42:$CX42,1,MATCH(H$5,'Utilisation profile'!$F42:$CR42,0))),0)</f>
        <v>0</v>
      </c>
      <c r="I42">
        <f>IF($A42&gt;0,IF(ISNA(MATCH(I$5,'Utilisation profile'!$F42:$CR42,0)),0,INDEX('Asset data'!$L42:$CX42,1,MATCH(I$5,'Utilisation profile'!$F42:$CR42,0))),0)</f>
        <v>0</v>
      </c>
      <c r="J42">
        <f>IF($A42&gt;0,IF(ISNA(MATCH(J$5,'Utilisation profile'!$F42:$CR42,0)),0,INDEX('Asset data'!$L42:$CX42,1,MATCH(J$5,'Utilisation profile'!$F42:$CR42,0))),0)</f>
        <v>0</v>
      </c>
      <c r="K42">
        <f>IF($A42&gt;0,IF(ISNA(MATCH(K$5,'Utilisation profile'!$F42:$CR42,0)),0,INDEX('Asset data'!$L42:$CX42,1,MATCH(K$5,'Utilisation profile'!$F42:$CR42,0))),0)</f>
        <v>0</v>
      </c>
      <c r="L42">
        <f>IF($A42&gt;0,IF(ISNA(MATCH(L$5,'Utilisation profile'!$F42:$CR42,0)),0,INDEX('Asset data'!$L42:$CX42,1,MATCH(L$5,'Utilisation profile'!$F42:$CR42,0))),0)</f>
        <v>0</v>
      </c>
      <c r="M42">
        <f>IF($A42&gt;0,IF(ISNA(MATCH(M$5,'Utilisation profile'!$F42:$CR42,0)),0,INDEX('Asset data'!$L42:$CX42,1,MATCH(M$5,'Utilisation profile'!$F42:$CR42,0))),0)</f>
        <v>0</v>
      </c>
      <c r="N42">
        <f>IF($A42&gt;0,IF(ISNA(MATCH(N$5,'Utilisation profile'!$F42:$CR42,0)),0,INDEX('Asset data'!$L42:$CX42,1,MATCH(N$5,'Utilisation profile'!$F42:$CR42,0))),0)</f>
        <v>0</v>
      </c>
      <c r="O42">
        <f>IF($A42&gt;0,IF(ISNA(MATCH(O$5,'Utilisation profile'!$F42:$CR42,0)),0,INDEX('Asset data'!$L42:$CX42,1,MATCH(O$5,'Utilisation profile'!$F42:$CR42,0))),0)</f>
        <v>0</v>
      </c>
      <c r="P42">
        <f>IF($A42&gt;0,IF(ISNA(MATCH(P$5,'Utilisation profile'!$F42:$CR42,0)),0,INDEX('Asset data'!$L42:$CX42,1,MATCH(P$5,'Utilisation profile'!$F42:$CR42,0))),0)</f>
        <v>0</v>
      </c>
      <c r="Q42">
        <f>IF($A42&gt;0,IF(ISNA(MATCH(Q$5,'Utilisation profile'!$F42:$CR42,0)),0,INDEX('Asset data'!$L42:$CX42,1,MATCH(Q$5,'Utilisation profile'!$F42:$CR42,0))),0)</f>
        <v>0</v>
      </c>
      <c r="R42">
        <f>IF($A42&gt;0,IF(ISNA(MATCH(R$5,'Utilisation profile'!$F42:$CR42,0)),0,INDEX('Asset data'!$L42:$CX42,1,MATCH(R$5,'Utilisation profile'!$F42:$CR42,0))),0)</f>
        <v>0</v>
      </c>
      <c r="S42">
        <f>IF($A42&gt;0,IF(ISNA(MATCH(S$5,'Utilisation profile'!$F42:$CR42,0)),0,INDEX('Asset data'!$L42:$CX42,1,MATCH(S$5,'Utilisation profile'!$F42:$CR42,0))),0)</f>
        <v>0</v>
      </c>
      <c r="T42">
        <f>IF($A42&gt;0,IF(ISNA(MATCH(T$5,'Utilisation profile'!$F42:$CR42,0)),0,INDEX('Asset data'!$L42:$CX42,1,MATCH(T$5,'Utilisation profile'!$F42:$CR42,0))),0)</f>
        <v>0</v>
      </c>
      <c r="U42">
        <f>IF($A42&gt;0,IF(ISNA(MATCH(U$5,'Utilisation profile'!$F42:$CR42,0)),0,INDEX('Asset data'!$L42:$CX42,1,MATCH(U$5,'Utilisation profile'!$F42:$CR42,0))),0)</f>
        <v>0</v>
      </c>
      <c r="V42">
        <f>IF($A42&gt;0,IF(ISNA(MATCH(V$5,'Utilisation profile'!$F42:$CR42,0)),0,INDEX('Asset data'!$L42:$CX42,1,MATCH(V$5,'Utilisation profile'!$F42:$CR42,0))),0)</f>
        <v>0</v>
      </c>
      <c r="W42">
        <f>IF($A42&gt;0,IF(ISNA(MATCH(W$5,'Utilisation profile'!$F42:$CR42,0)),0,INDEX('Asset data'!$L42:$CX42,1,MATCH(W$5,'Utilisation profile'!$F42:$CR42,0))),0)</f>
        <v>0</v>
      </c>
      <c r="X42">
        <f>IF($A42&gt;0,IF(ISNA(MATCH(X$5,'Utilisation profile'!$F42:$CR42,0)),0,INDEX('Asset data'!$L42:$CX42,1,MATCH(X$5,'Utilisation profile'!$F42:$CR42,0))),0)</f>
        <v>0</v>
      </c>
      <c r="Y42">
        <f>IF($A42&gt;0,IF(ISNA(MATCH(Y$5,'Utilisation profile'!$F42:$CR42,0)),0,INDEX('Asset data'!$L42:$CX42,1,MATCH(Y$5,'Utilisation profile'!$F42:$CR42,0))),0)</f>
        <v>0</v>
      </c>
      <c r="Z42">
        <f>IF($A42&gt;0,IF(ISNA(MATCH(Z$5,'Utilisation profile'!$F42:$CR42,0)),0,INDEX('Asset data'!$L42:$CX42,1,MATCH(Z$5,'Utilisation profile'!$F42:$CR42,0))),0)</f>
        <v>0</v>
      </c>
      <c r="AA42">
        <f>IF($A42&gt;0,IF(ISNA(MATCH(AA$5,'Utilisation profile'!$F42:$CR42,0)),0,INDEX('Asset data'!$L42:$CX42,1,MATCH(AA$5,'Utilisation profile'!$F42:$CR42,0))),0)</f>
        <v>0</v>
      </c>
      <c r="AB42">
        <f>IF($A42&gt;0,IF(ISNA(MATCH(AB$5,'Utilisation profile'!$F42:$CR42,0)),0,INDEX('Asset data'!$L42:$CX42,1,MATCH(AB$5,'Utilisation profile'!$F42:$CR42,0))),0)</f>
        <v>0</v>
      </c>
      <c r="AC42">
        <f>IF($A42&gt;0,IF(ISNA(MATCH(AC$5,'Utilisation profile'!$F42:$CR42,0)),0,INDEX('Asset data'!$L42:$CX42,1,MATCH(AC$5,'Utilisation profile'!$F42:$CR42,0))),0)</f>
        <v>0</v>
      </c>
      <c r="AD42">
        <f>IF($A42&gt;0,IF(ISNA(MATCH(AD$5,'Utilisation profile'!$F42:$CR42,0)),0,INDEX('Asset data'!$L42:$CX42,1,MATCH(AD$5,'Utilisation profile'!$F42:$CR42,0))),0)</f>
        <v>0</v>
      </c>
      <c r="AE42">
        <f>IF($A42&gt;0,IF(ISNA(MATCH(AE$5,'Utilisation profile'!$F42:$CR42,0)),0,INDEX('Asset data'!$L42:$CX42,1,MATCH(AE$5,'Utilisation profile'!$F42:$CR42,0))),0)</f>
        <v>0</v>
      </c>
      <c r="AF42">
        <f>IF($A42&gt;0,IF(ISNA(MATCH(AF$5,'Utilisation profile'!$F42:$CR42,0)),0,INDEX('Asset data'!$L42:$CX42,1,MATCH(AF$5,'Utilisation profile'!$F42:$CR42,0))),0)</f>
        <v>0</v>
      </c>
      <c r="AG42">
        <f>IF($A42&gt;0,IF(ISNA(MATCH(AG$5,'Utilisation profile'!$F42:$CR42,0)),0,INDEX('Asset data'!$L42:$CX42,1,MATCH(AG$5,'Utilisation profile'!$F42:$CR42,0))),0)</f>
        <v>0</v>
      </c>
      <c r="AH42">
        <f>IF($A42&gt;0,IF(ISNA(MATCH(AH$5,'Utilisation profile'!$F42:$CR42,0)),0,INDEX('Asset data'!$L42:$CX42,1,MATCH(AH$5,'Utilisation profile'!$F42:$CR42,0))),0)</f>
        <v>0</v>
      </c>
      <c r="AI42">
        <f>IF($A42&gt;0,IF(ISNA(MATCH(AI$5,'Utilisation profile'!$F42:$CR42,0)),0,INDEX('Asset data'!$L42:$CX42,1,MATCH(AI$5,'Utilisation profile'!$F42:$CR42,0))),0)</f>
        <v>0</v>
      </c>
      <c r="AJ42">
        <f>IF($A42&gt;0,IF(ISNA(MATCH(AJ$5,'Utilisation profile'!$F42:$CR42,0)),0,INDEX('Asset data'!$L42:$CX42,1,MATCH(AJ$5,'Utilisation profile'!$F42:$CR42,0))),0)</f>
        <v>0</v>
      </c>
      <c r="AK42">
        <f>IF($A42&gt;0,IF(ISNA(MATCH(AK$5,'Utilisation profile'!$F42:$CR42,0)),0,INDEX('Asset data'!$L42:$CX42,1,MATCH(AK$5,'Utilisation profile'!$F42:$CR42,0))),0)</f>
        <v>0</v>
      </c>
      <c r="AL42">
        <f>IF($A42&gt;0,IF(ISNA(MATCH(AL$5,'Utilisation profile'!$F42:$CR42,0)),0,INDEX('Asset data'!$L42:$CX42,1,MATCH(AL$5,'Utilisation profile'!$F42:$CR42,0))),0)</f>
        <v>0</v>
      </c>
      <c r="AM42">
        <f>IF($A42&gt;0,IF(ISNA(MATCH(AM$5,'Utilisation profile'!$F42:$CR42,0)),0,INDEX('Asset data'!$L42:$CX42,1,MATCH(AM$5,'Utilisation profile'!$F42:$CR42,0))),0)</f>
        <v>0</v>
      </c>
      <c r="AN42">
        <f>IF($A42&gt;0,IF(ISNA(MATCH(AN$5,'Utilisation profile'!$F42:$CR42,0)),0,INDEX('Asset data'!$L42:$CX42,1,MATCH(AN$5,'Utilisation profile'!$F42:$CR42,0))),0)</f>
        <v>0</v>
      </c>
      <c r="AO42">
        <f>IF($A42&gt;0,IF(ISNA(MATCH(AO$5,'Utilisation profile'!$F42:$CR42,0)),0,INDEX('Asset data'!$L42:$CX42,1,MATCH(AO$5,'Utilisation profile'!$F42:$CR42,0))),0)</f>
        <v>0</v>
      </c>
      <c r="AP42">
        <f>IF($A42&gt;0,IF(ISNA(MATCH(AP$5,'Utilisation profile'!$F42:$CR42,0)),0,INDEX('Asset data'!$L42:$CX42,1,MATCH(AP$5,'Utilisation profile'!$F42:$CR42,0))),0)</f>
        <v>0</v>
      </c>
      <c r="AQ42">
        <f>IF($A42&gt;0,IF(ISNA(MATCH(AQ$5,'Utilisation profile'!$F42:$CR42,0)),0,INDEX('Asset data'!$L42:$CX42,1,MATCH(AQ$5,'Utilisation profile'!$F42:$CR42,0))),0)</f>
        <v>0</v>
      </c>
      <c r="AR42">
        <f>IF($A42&gt;0,IF(ISNA(MATCH(AR$5,'Utilisation profile'!$F42:$CR42,0)),0,INDEX('Asset data'!$L42:$CX42,1,MATCH(AR$5,'Utilisation profile'!$F42:$CR42,0))),0)</f>
        <v>0</v>
      </c>
      <c r="AS42">
        <f>IF($A42&gt;0,IF(ISNA(MATCH(AS$5,'Utilisation profile'!$F42:$CR42,0)),0,INDEX('Asset data'!$L42:$CX42,1,MATCH(AS$5,'Utilisation profile'!$F42:$CR42,0))),0)</f>
        <v>0</v>
      </c>
      <c r="AT42">
        <f>IF($A42&gt;0,IF(ISNA(MATCH(AT$5,'Utilisation profile'!$F42:$CR42,0)),0,INDEX('Asset data'!$L42:$CX42,1,MATCH(AT$5,'Utilisation profile'!$F42:$CR42,0))),0)</f>
        <v>0</v>
      </c>
      <c r="AU42">
        <f>IF($A42&gt;0,IF(ISNA(MATCH(AU$5,'Utilisation profile'!$F42:$CR42,0)),0,INDEX('Asset data'!$L42:$CX42,1,MATCH(AU$5,'Utilisation profile'!$F42:$CR42,0))),0)</f>
        <v>0</v>
      </c>
      <c r="AV42">
        <f>IF($A42&gt;0,IF(ISNA(MATCH(AV$5,'Utilisation profile'!$F42:$CR42,0)),0,INDEX('Asset data'!$L42:$CX42,1,MATCH(AV$5,'Utilisation profile'!$F42:$CR42,0))),0)</f>
        <v>0</v>
      </c>
      <c r="AW42">
        <f>IF($A42&gt;0,IF(ISNA(MATCH(AW$5,'Utilisation profile'!$F42:$CR42,0)),0,INDEX('Asset data'!$L42:$CX42,1,MATCH(AW$5,'Utilisation profile'!$F42:$CR42,0))),0)</f>
        <v>0</v>
      </c>
      <c r="AX42">
        <f>IF($A42&gt;0,IF(ISNA(MATCH(AX$5,'Utilisation profile'!$F42:$CR42,0)),0,INDEX('Asset data'!$L42:$CX42,1,MATCH(AX$5,'Utilisation profile'!$F42:$CR42,0))),0)</f>
        <v>0</v>
      </c>
      <c r="AY42">
        <f>IF($A42&gt;0,IF(ISNA(MATCH(AY$5,'Utilisation profile'!$F42:$CR42,0)),0,INDEX('Asset data'!$L42:$CX42,1,MATCH(AY$5,'Utilisation profile'!$F42:$CR42,0))),0)</f>
        <v>0</v>
      </c>
      <c r="AZ42">
        <f>IF($A42&gt;0,IF(ISNA(MATCH(AZ$5,'Utilisation profile'!$F42:$CR42,0)),0,INDEX('Asset data'!$L42:$CX42,1,MATCH(AZ$5,'Utilisation profile'!$F42:$CR42,0))),0)</f>
        <v>0</v>
      </c>
      <c r="BA42">
        <f>IF($A42&gt;0,IF(ISNA(MATCH(BA$5,'Utilisation profile'!$F42:$CR42,0)),0,INDEX('Asset data'!$L42:$CX42,1,MATCH(BA$5,'Utilisation profile'!$F42:$CR42,0))),0)</f>
        <v>0</v>
      </c>
      <c r="BB42">
        <f>IF($A42&gt;0,IF(ISNA(MATCH(BB$5,'Utilisation profile'!$F42:$CR42,0)),0,INDEX('Asset data'!$L42:$CX42,1,MATCH(BB$5,'Utilisation profile'!$F42:$CR42,0))),0)</f>
        <v>0</v>
      </c>
      <c r="BC42">
        <f>IF($A42&gt;0,IF(ISNA(MATCH(BC$5,'Utilisation profile'!$F42:$CR42,0)),0,INDEX('Asset data'!$L42:$CX42,1,MATCH(BC$5,'Utilisation profile'!$F42:$CR42,0))),0)</f>
        <v>0</v>
      </c>
      <c r="BD42">
        <f>IF($A42&gt;0,IF(ISNA(MATCH(BD$5,'Utilisation profile'!$F42:$CR42,0)),0,INDEX('Asset data'!$L42:$CX42,1,MATCH(BD$5,'Utilisation profile'!$F42:$CR42,0))),0)</f>
        <v>0</v>
      </c>
      <c r="BE42">
        <f>IF($A42&gt;0,IF(ISNA(MATCH(BE$5,'Utilisation profile'!$F42:$CR42,0)),0,INDEX('Asset data'!$L42:$CX42,1,MATCH(BE$5,'Utilisation profile'!$F42:$CR42,0))),0)</f>
        <v>0</v>
      </c>
      <c r="BF42">
        <f>IF($A42&gt;0,IF(ISNA(MATCH(BF$5,'Utilisation profile'!$F42:$CR42,0)),0,INDEX('Asset data'!$L42:$CX42,1,MATCH(BF$5,'Utilisation profile'!$F42:$CR42,0))),0)</f>
        <v>0</v>
      </c>
      <c r="BG42">
        <f>IF($A42&gt;0,IF(ISNA(MATCH(BG$5,'Utilisation profile'!$F42:$CR42,0)),0,INDEX('Asset data'!$L42:$CX42,1,MATCH(BG$5,'Utilisation profile'!$F42:$CR42,0))),0)</f>
        <v>0</v>
      </c>
      <c r="BH42">
        <f>IF($A42&gt;0,IF(ISNA(MATCH(BH$5,'Utilisation profile'!$F42:$CR42,0)),0,INDEX('Asset data'!$L42:$CX42,1,MATCH(BH$5,'Utilisation profile'!$F42:$CR42,0))),0)</f>
        <v>0</v>
      </c>
      <c r="BI42">
        <f>IF($A42&gt;0,IF(ISNA(MATCH(BI$5,'Utilisation profile'!$F42:$CR42,0)),0,INDEX('Asset data'!$L42:$CX42,1,MATCH(BI$5,'Utilisation profile'!$F42:$CR42,0))),0)</f>
        <v>0</v>
      </c>
      <c r="BJ42">
        <f>IF($A42&gt;0,IF(ISNA(MATCH(BJ$5,'Utilisation profile'!$F42:$CR42,0)),0,INDEX('Asset data'!$L42:$CX42,1,MATCH(BJ$5,'Utilisation profile'!$F42:$CR42,0))),0)</f>
        <v>0</v>
      </c>
      <c r="BK42">
        <f>IF($A42&gt;0,IF(ISNA(MATCH(BK$5,'Utilisation profile'!$F42:$CR42,0)),0,INDEX('Asset data'!$L42:$CX42,1,MATCH(BK$5,'Utilisation profile'!$F42:$CR42,0))),0)</f>
        <v>0</v>
      </c>
      <c r="BL42">
        <f>IF($A42&gt;0,IF(ISNA(MATCH(BL$5,'Utilisation profile'!$F42:$CR42,0)),0,INDEX('Asset data'!$L42:$CX42,1,MATCH(BL$5,'Utilisation profile'!$F42:$CR42,0))),0)</f>
        <v>0</v>
      </c>
      <c r="BM42">
        <f>IF($A42&gt;0,IF(ISNA(MATCH(BM$5,'Utilisation profile'!$F42:$CR42,0)),0,INDEX('Asset data'!$L42:$CX42,1,MATCH(BM$5,'Utilisation profile'!$F42:$CR42,0))),0)</f>
        <v>0</v>
      </c>
      <c r="BN42">
        <f>IF($A42&gt;0,IF(ISNA(MATCH(BN$5,'Utilisation profile'!$F42:$CR42,0)),0,INDEX('Asset data'!$L42:$CX42,1,MATCH(BN$5,'Utilisation profile'!$F42:$CR42,0))),0)</f>
        <v>0</v>
      </c>
      <c r="BO42">
        <f>IF($A42&gt;0,IF(ISNA(MATCH(BO$5,'Utilisation profile'!$F42:$CR42,0)),0,INDEX('Asset data'!$L42:$CX42,1,MATCH(BO$5,'Utilisation profile'!$F42:$CR42,0))),0)</f>
        <v>0</v>
      </c>
      <c r="BP42">
        <f>IF($A42&gt;0,IF(ISNA(MATCH(BP$5,'Utilisation profile'!$F42:$CR42,0)),0,INDEX('Asset data'!$L42:$CX42,1,MATCH(BP$5,'Utilisation profile'!$F42:$CR42,0))),0)</f>
        <v>0</v>
      </c>
      <c r="BQ42">
        <f>IF($A42&gt;0,IF(ISNA(MATCH(BQ$5,'Utilisation profile'!$F42:$CR42,0)),0,INDEX('Asset data'!$L42:$CX42,1,MATCH(BQ$5,'Utilisation profile'!$F42:$CR42,0))),0)</f>
        <v>0</v>
      </c>
      <c r="BR42">
        <f>IF($A42&gt;0,IF(ISNA(MATCH(BR$5,'Utilisation profile'!$F42:$CR42,0)),0,INDEX('Asset data'!$L42:$CX42,1,MATCH(BR$5,'Utilisation profile'!$F42:$CR42,0))),0)</f>
        <v>0</v>
      </c>
      <c r="BS42">
        <f>IF($A42&gt;0,IF(ISNA(MATCH(BS$5,'Utilisation profile'!$F42:$CR42,0)),0,INDEX('Asset data'!$L42:$CX42,1,MATCH(BS$5,'Utilisation profile'!$F42:$CR42,0))),0)</f>
        <v>0</v>
      </c>
      <c r="BT42">
        <f>IF($A42&gt;0,IF(ISNA(MATCH(BT$5,'Utilisation profile'!$F42:$CR42,0)),0,INDEX('Asset data'!$L42:$CX42,1,MATCH(BT$5,'Utilisation profile'!$F42:$CR42,0))),0)</f>
        <v>0</v>
      </c>
      <c r="BU42">
        <f>IF($A42&gt;0,IF(ISNA(MATCH(BU$5,'Utilisation profile'!$F42:$CR42,0)),0,INDEX('Asset data'!$L42:$CX42,1,MATCH(BU$5,'Utilisation profile'!$F42:$CR42,0))),0)</f>
        <v>0</v>
      </c>
      <c r="BV42">
        <f>IF($A42&gt;0,IF(ISNA(MATCH(BV$5,'Utilisation profile'!$F42:$CR42,0)),0,INDEX('Asset data'!$L42:$CX42,1,MATCH(BV$5,'Utilisation profile'!$F42:$CR42,0))),0)</f>
        <v>0</v>
      </c>
      <c r="BW42">
        <f>IF($A42&gt;0,IF(ISNA(MATCH(BW$5,'Utilisation profile'!$F42:$CR42,0)),0,INDEX('Asset data'!$L42:$CX42,1,MATCH(BW$5,'Utilisation profile'!$F42:$CR42,0))),0)</f>
        <v>0</v>
      </c>
      <c r="BX42">
        <f>IF($A42&gt;0,IF(ISNA(MATCH(BX$5,'Utilisation profile'!$F42:$CR42,0)),0,INDEX('Asset data'!$L42:$CX42,1,MATCH(BX$5,'Utilisation profile'!$F42:$CR42,0))),0)</f>
        <v>0</v>
      </c>
      <c r="BY42">
        <f>IF($A42&gt;0,IF(ISNA(MATCH(BY$5,'Utilisation profile'!$F42:$CR42,0)),0,INDEX('Asset data'!$L42:$CX42,1,MATCH(BY$5,'Utilisation profile'!$F42:$CR42,0))),0)</f>
        <v>0</v>
      </c>
      <c r="BZ42">
        <f>IF($A42&gt;0,IF(ISNA(MATCH(BZ$5,'Utilisation profile'!$F42:$CR42,0)),0,INDEX('Asset data'!$L42:$CX42,1,MATCH(BZ$5,'Utilisation profile'!$F42:$CR42,0))),0)</f>
        <v>0</v>
      </c>
      <c r="CA42">
        <f>IF($A42&gt;0,IF(ISNA(MATCH(CA$5,'Utilisation profile'!$F42:$CR42,0)),0,INDEX('Asset data'!$L42:$CX42,1,MATCH(CA$5,'Utilisation profile'!$F42:$CR42,0))),0)</f>
        <v>0</v>
      </c>
      <c r="CB42">
        <f>IF($A42&gt;0,IF(ISNA(MATCH(CB$5,'Utilisation profile'!$F42:$CR42,0)),0,INDEX('Asset data'!$L42:$CX42,1,MATCH(CB$5,'Utilisation profile'!$F42:$CR42,0))),0)</f>
        <v>0</v>
      </c>
      <c r="CC42">
        <f>IF($A42&gt;0,IF(ISNA(MATCH(CC$5,'Utilisation profile'!$F42:$CR42,0)),0,INDEX('Asset data'!$L42:$CX42,1,MATCH(CC$5,'Utilisation profile'!$F42:$CR42,0))),0)</f>
        <v>0</v>
      </c>
      <c r="CD42">
        <f>IF($A42&gt;0,IF(ISNA(MATCH(CD$5,'Utilisation profile'!$F42:$CR42,0)),0,INDEX('Asset data'!$L42:$CX42,1,MATCH(CD$5,'Utilisation profile'!$F42:$CR42,0))),0)</f>
        <v>0</v>
      </c>
      <c r="CE42">
        <f>IF($A42&gt;0,IF(ISNA(MATCH(CE$5,'Utilisation profile'!$F42:$CR42,0)),0,INDEX('Asset data'!$L42:$CX42,1,MATCH(CE$5,'Utilisation profile'!$F42:$CR42,0))),0)</f>
        <v>0</v>
      </c>
      <c r="CF42">
        <f>IF($A42&gt;0,IF(ISNA(MATCH(CF$5,'Utilisation profile'!$F42:$CR42,0)),0,INDEX('Asset data'!$L42:$CX42,1,MATCH(CF$5,'Utilisation profile'!$F42:$CR42,0))),0)</f>
        <v>0</v>
      </c>
      <c r="CG42">
        <f>IF($A42&gt;0,IF(ISNA(MATCH(CG$5,'Utilisation profile'!$F42:$CR42,0)),0,INDEX('Asset data'!$L42:$CX42,1,MATCH(CG$5,'Utilisation profile'!$F42:$CR42,0))),0)</f>
        <v>0</v>
      </c>
      <c r="CH42">
        <f>IF($A42&gt;0,IF(ISNA(MATCH(CH$5,'Utilisation profile'!$F42:$CR42,0)),0,INDEX('Asset data'!$L42:$CX42,1,MATCH(CH$5,'Utilisation profile'!$F42:$CR42,0))),0)</f>
        <v>0</v>
      </c>
      <c r="CI42">
        <f>IF($A42&gt;0,IF(ISNA(MATCH(CI$5,'Utilisation profile'!$F42:$CR42,0)),0,INDEX('Asset data'!$L42:$CX42,1,MATCH(CI$5,'Utilisation profile'!$F42:$CR42,0))),0)</f>
        <v>0</v>
      </c>
      <c r="CJ42">
        <f>IF($A42&gt;0,IF(ISNA(MATCH(CJ$5,'Utilisation profile'!$F42:$CR42,0)),0,INDEX('Asset data'!$L42:$CX42,1,MATCH(CJ$5,'Utilisation profile'!$F42:$CR42,0))),0)</f>
        <v>0</v>
      </c>
      <c r="CK42">
        <f>IF($A42&gt;0,IF(ISNA(MATCH(CK$5,'Utilisation profile'!$F42:$CR42,0)),0,INDEX('Asset data'!$L42:$CX42,1,MATCH(CK$5,'Utilisation profile'!$F42:$CR42,0))),0)</f>
        <v>0</v>
      </c>
      <c r="CL42">
        <f>IF($A42&gt;0,IF(ISNA(MATCH(CL$5,'Utilisation profile'!$F42:$CR42,0)),0,INDEX('Asset data'!$L42:$CX42,1,MATCH(CL$5,'Utilisation profile'!$F42:$CR42,0))),0)</f>
        <v>0</v>
      </c>
      <c r="CM42">
        <f>IF($A42&gt;0,IF(ISNA(MATCH(CM$5,'Utilisation profile'!$F42:$CR42,0)),0,INDEX('Asset data'!$L42:$CX42,1,MATCH(CM$5,'Utilisation profile'!$F42:$CR42,0))),0)</f>
        <v>0</v>
      </c>
      <c r="CN42">
        <f>IF($A42&gt;0,IF(ISNA(MATCH(CN$5,'Utilisation profile'!$F42:$CR42,0)),0,INDEX('Asset data'!$L42:$CX42,1,MATCH(CN$5,'Utilisation profile'!$F42:$CR42,0))),0)</f>
        <v>0</v>
      </c>
      <c r="CO42">
        <f>IF($A42&gt;0,IF(ISNA(MATCH(CO$5,'Utilisation profile'!$F42:$CR42,0)),0,INDEX('Asset data'!$L42:$CX42,1,MATCH(CO$5,'Utilisation profile'!$F42:$CR42,0))),0)</f>
        <v>0</v>
      </c>
      <c r="CP42">
        <f>IF($A42&gt;0,IF(ISNA(MATCH(CP$5,'Utilisation profile'!$F42:$CR42,0)),0,INDEX('Asset data'!$L42:$CX42,1,MATCH(CP$5,'Utilisation profile'!$F42:$CR42,0))),0)</f>
        <v>0</v>
      </c>
      <c r="CQ42">
        <f>IF($A42&gt;0,IF(ISNA(MATCH(CQ$5,'Utilisation profile'!$F42:$CR42,0)),0,INDEX('Asset data'!$L42:$CX42,1,MATCH(CQ$5,'Utilisation profile'!$F42:$CR42,0))),0)</f>
        <v>0</v>
      </c>
      <c r="CR42">
        <f>IF($A42&gt;0,IF(ISNA(MATCH(CR$5,'Utilisation profile'!$F42:$CR42,0)),0,INDEX('Asset data'!$L42:$CX42,1,MATCH(CR$5,'Utilisation profile'!$F42:$CR42,0))),0)</f>
        <v>0</v>
      </c>
      <c r="CS42">
        <f>IF($A42&gt;0,IF(ISNA(MATCH(CS$5,'Utilisation profile'!$F42:$CR42,0)),0,INDEX('Asset data'!$L42:$CX42,1,MATCH(CS$5,'Utilisation profile'!$F42:$CR42,0))),0)</f>
        <v>0</v>
      </c>
      <c r="CT42">
        <f>IF($A42&gt;0,IF(ISNA(MATCH(CT$5,'Utilisation profile'!$F42:$CR42,0)),0,INDEX('Asset data'!$L42:$CX42,1,MATCH(CT$5,'Utilisation profile'!$F42:$CR42,0))),0)</f>
        <v>0</v>
      </c>
      <c r="CU42">
        <f>IF($A42&gt;0,IF(ISNA(MATCH(CU$5,'Utilisation profile'!$F42:$CR42,0)),0,INDEX('Asset data'!$L42:$CX42,1,MATCH(CU$5,'Utilisation profile'!$F42:$CR42,0))),0)</f>
        <v>0</v>
      </c>
      <c r="CV42">
        <f>IF($A42&gt;0,IF(ISNA(MATCH(CV$5,'Utilisation profile'!$F42:$CR42,0)),0,INDEX('Asset data'!$L42:$CX42,1,MATCH(CV$5,'Utilisation profile'!$F42:$CR42,0))),0)</f>
        <v>0</v>
      </c>
      <c r="CW42">
        <f>IF($A42&gt;0,IF(ISNA(MATCH(CW$5,'Utilisation profile'!$F42:$CR42,0)),0,INDEX('Asset data'!$L42:$CX42,1,MATCH(CW$5,'Utilisation profile'!$F42:$CR42,0))),0)</f>
        <v>0</v>
      </c>
      <c r="CX42">
        <f>IF($A42&gt;0,IF(ISNA(MATCH(CX$5,'Utilisation profile'!$F42:$CR42,0)),0,INDEX('Asset data'!$L42:$CX42,1,MATCH(CX$5,'Utilisation profile'!$F42:$CR42,0))),0)</f>
        <v>0</v>
      </c>
      <c r="CY42">
        <f>IF($A42&gt;0,IF(ISNA(MATCH(CY$5,'Utilisation profile'!$F42:$CR42,0)),0,INDEX('Asset data'!$L42:$CX42,1,MATCH(CY$5,'Utilisation profile'!$F42:$CR42,0))),0)</f>
        <v>0</v>
      </c>
      <c r="CZ42">
        <f>IF($A42&gt;0,IF(ISNA(MATCH(CZ$5,'Utilisation profile'!$F42:$CR42,0)),0,INDEX('Asset data'!$L42:$CX42,1,MATCH(CZ$5,'Utilisation profile'!$F42:$CR42,0))),0)</f>
        <v>0</v>
      </c>
      <c r="DA42">
        <f>IF($A42&gt;0,IF(ISNA(MATCH(DA$5,'Utilisation profile'!$F42:$CR42,0)),0,INDEX('Asset data'!$L42:$CX42,1,MATCH(DA$5,'Utilisation profile'!$F42:$CR42,0))),0)</f>
        <v>0</v>
      </c>
      <c r="DB42">
        <f>IF($A42&gt;0,IF(ISNA(MATCH(DB$5,'Utilisation profile'!$F42:$CR42,0)),0,INDEX('Asset data'!$L42:$CX42,1,MATCH(DB$5,'Utilisation profile'!$F42:$CR42,0))),0)</f>
        <v>0</v>
      </c>
      <c r="DC42">
        <f>IF($A42&gt;0,IF(ISNA(MATCH(DC$5,'Utilisation profile'!$F42:$CR42,0)),0,INDEX('Asset data'!$L42:$CX42,1,MATCH(DC$5,'Utilisation profile'!$F42:$CR42,0))),0)</f>
        <v>0</v>
      </c>
      <c r="DD42">
        <f>IF($A42&gt;0,IF(ISNA(MATCH(DD$5,'Utilisation profile'!$F42:$CR42,0)),0,INDEX('Asset data'!$L42:$CX42,1,MATCH(DD$5,'Utilisation profile'!$F42:$CR42,0))),0)</f>
        <v>0</v>
      </c>
      <c r="DE42">
        <f>IF($A42&gt;0,IF(ISNA(MATCH(DE$5,'Utilisation profile'!$F42:$CR42,0)),0,INDEX('Asset data'!$L42:$CX42,1,MATCH(DE$5,'Utilisation profile'!$F42:$CR42,0))),0)</f>
        <v>0</v>
      </c>
      <c r="DF42">
        <f>IF($A42&gt;0,IF(ISNA(MATCH(DF$5,'Utilisation profile'!$F42:$CR42,0)),0,INDEX('Asset data'!$L42:$CX42,1,MATCH(DF$5,'Utilisation profile'!$F42:$CR42,0))),0)</f>
        <v>0</v>
      </c>
      <c r="DG42">
        <f>IF($A42&gt;0,IF(ISNA(MATCH(DG$5,'Utilisation profile'!$F42:$CR42,0)),0,INDEX('Asset data'!$L42:$CX42,1,MATCH(DG$5,'Utilisation profile'!$F42:$CR42,0))),0)</f>
        <v>0</v>
      </c>
      <c r="DH42">
        <f>IF($A42&gt;0,IF(ISNA(MATCH(DH$5,'Utilisation profile'!$F42:$CR42,0)),0,INDEX('Asset data'!$L42:$CX42,1,MATCH(DH$5,'Utilisation profile'!$F42:$CR42,0))),0)</f>
        <v>0</v>
      </c>
      <c r="DI42">
        <f>IF($A42&gt;0,IF(ISNA(MATCH(DI$5,'Utilisation profile'!$F42:$CR42,0)),0,INDEX('Asset data'!$L42:$CX42,1,MATCH(DI$5,'Utilisation profile'!$F42:$CR42,0))),0)</f>
        <v>0</v>
      </c>
      <c r="DJ42">
        <f>IF($A42&gt;0,IF(ISNA(MATCH(DJ$5,'Utilisation profile'!$F42:$CR42,0)),0,INDEX('Asset data'!$L42:$CX42,1,MATCH(DJ$5,'Utilisation profile'!$F42:$CR42,0))),0)</f>
        <v>0</v>
      </c>
      <c r="DK42">
        <f>IF($A42&gt;0,IF(ISNA(MATCH(DK$5,'Utilisation profile'!$F42:$CR42,0)),0,INDEX('Asset data'!$L42:$CX42,1,MATCH(DK$5,'Utilisation profile'!$F42:$CR42,0))),0)</f>
        <v>0</v>
      </c>
      <c r="DL42">
        <f>IF($A42&gt;0,IF(ISNA(MATCH(DL$5,'Utilisation profile'!$F42:$CR42,0)),0,INDEX('Asset data'!$L42:$CX42,1,MATCH(DL$5,'Utilisation profile'!$F42:$CR42,0))),0)</f>
        <v>0</v>
      </c>
      <c r="DM42">
        <f>IF($A42&gt;0,IF(ISNA(MATCH(DM$5,'Utilisation profile'!$F42:$CR42,0)),0,INDEX('Asset data'!$L42:$CX42,1,MATCH(DM$5,'Utilisation profile'!$F42:$CR42,0))),0)</f>
        <v>0</v>
      </c>
      <c r="DN42">
        <f>IF($A42&gt;0,IF(ISNA(MATCH(DN$5,'Utilisation profile'!$F42:$CR42,0)),0,INDEX('Asset data'!$L42:$CX42,1,MATCH(DN$5,'Utilisation profile'!$F42:$CR42,0))),0)</f>
        <v>0</v>
      </c>
      <c r="DO42">
        <f>IF($A42&gt;0,IF(ISNA(MATCH(DO$5,'Utilisation profile'!$F42:$CR42,0)),0,INDEX('Asset data'!$L42:$CX42,1,MATCH(DO$5,'Utilisation profile'!$F42:$CR42,0))),0)</f>
        <v>0</v>
      </c>
      <c r="DP42">
        <f>IF($A42&gt;0,IF(ISNA(MATCH(DP$5,'Utilisation profile'!$F42:$CR42,0)),0,INDEX('Asset data'!$L42:$CX42,1,MATCH(DP$5,'Utilisation profile'!$F42:$CR42,0))),0)</f>
        <v>0</v>
      </c>
      <c r="DQ42">
        <f>IF($A42&gt;0,IF(ISNA(MATCH(DQ$5,'Utilisation profile'!$F42:$CR42,0)),0,INDEX('Asset data'!$L42:$CX42,1,MATCH(DQ$5,'Utilisation profile'!$F42:$CR42,0))),0)</f>
        <v>0</v>
      </c>
      <c r="DR42">
        <f>IF($A42&gt;0,IF(ISNA(MATCH(DR$5,'Utilisation profile'!$F42:$CR42,0)),0,INDEX('Asset data'!$L42:$CX42,1,MATCH(DR$5,'Utilisation profile'!$F42:$CR42,0))),0)</f>
        <v>0</v>
      </c>
      <c r="DS42">
        <f>IF($A42&gt;0,IF(ISNA(MATCH(DS$5,'Utilisation profile'!$F42:$CR42,0)),0,INDEX('Asset data'!$L42:$CX42,1,MATCH(DS$5,'Utilisation profile'!$F42:$CR42,0))),0)</f>
        <v>0</v>
      </c>
      <c r="DT42">
        <f>IF($A42&gt;0,IF(ISNA(MATCH(DT$5,'Utilisation profile'!$F42:$CR42,0)),0,INDEX('Asset data'!$L42:$CX42,1,MATCH(DT$5,'Utilisation profile'!$F42:$CR42,0))),0)</f>
        <v>0</v>
      </c>
      <c r="DU42">
        <f>IF($A42&gt;0,IF(ISNA(MATCH(DU$5,'Utilisation profile'!$F42:$CR42,0)),0,INDEX('Asset data'!$L42:$CX42,1,MATCH(DU$5,'Utilisation profile'!$F42:$CR42,0))),0)</f>
        <v>0</v>
      </c>
      <c r="DV42">
        <f>IF($A42&gt;0,IF(ISNA(MATCH(DV$5,'Utilisation profile'!$F42:$CR42,0)),0,INDEX('Asset data'!$L42:$CX42,1,MATCH(DV$5,'Utilisation profile'!$F42:$CR42,0))),0)</f>
        <v>0</v>
      </c>
      <c r="DW42">
        <f>IF($A42&gt;0,IF(ISNA(MATCH(DW$5,'Utilisation profile'!$F42:$CR42,0)),0,INDEX('Asset data'!$L42:$CX42,1,MATCH(DW$5,'Utilisation profile'!$F42:$CR42,0))),0)</f>
        <v>0</v>
      </c>
      <c r="DX42">
        <f>IF($A42&gt;0,IF(ISNA(MATCH(DX$5,'Utilisation profile'!$F42:$CR42,0)),0,INDEX('Asset data'!$L42:$CX42,1,MATCH(DX$5,'Utilisation profile'!$F42:$CR42,0))),0)</f>
        <v>0</v>
      </c>
      <c r="DY42">
        <f>IF($A42&gt;0,IF(ISNA(MATCH(DY$5,'Utilisation profile'!$F42:$CR42,0)),0,INDEX('Asset data'!$L42:$CX42,1,MATCH(DY$5,'Utilisation profile'!$F42:$CR42,0))),0)</f>
        <v>0</v>
      </c>
      <c r="DZ42">
        <f>IF($A42&gt;0,IF(ISNA(MATCH(DZ$5,'Utilisation profile'!$F42:$CR42,0)),0,INDEX('Asset data'!$L42:$CX42,1,MATCH(DZ$5,'Utilisation profile'!$F42:$CR42,0))),0)</f>
        <v>0</v>
      </c>
      <c r="EA42">
        <f>IF($A42&gt;0,IF(ISNA(MATCH(EA$5,'Utilisation profile'!$F42:$CR42,0)),0,INDEX('Asset data'!$L42:$CX42,1,MATCH(EA$5,'Utilisation profile'!$F42:$CR42,0))),0)</f>
        <v>0</v>
      </c>
      <c r="EB42">
        <f>IF($A42&gt;0,IF(ISNA(MATCH(EB$5,'Utilisation profile'!$F42:$CR42,0)),0,INDEX('Asset data'!$L42:$CX42,1,MATCH(EB$5,'Utilisation profile'!$F42:$CR42,0))),0)</f>
        <v>0</v>
      </c>
      <c r="EC42">
        <f>IF($A42&gt;0,IF(ISNA(MATCH(EC$5,'Utilisation profile'!$F42:$CR42,0)),0,INDEX('Asset data'!$L42:$CX42,1,MATCH(EC$5,'Utilisation profile'!$F42:$CR42,0))),0)</f>
        <v>0</v>
      </c>
      <c r="ED42">
        <f>IF($A42&gt;0,IF(ISNA(MATCH(ED$5,'Utilisation profile'!$F42:$CR42,0)),0,INDEX('Asset data'!$L42:$CX42,1,MATCH(ED$5,'Utilisation profile'!$F42:$CR42,0))),0)</f>
        <v>0</v>
      </c>
      <c r="EE42">
        <f>IF($A42&gt;0,IF(ISNA(MATCH(EE$5,'Utilisation profile'!$F42:$CR42,0)),0,INDEX('Asset data'!$L42:$CX42,1,MATCH(EE$5,'Utilisation profile'!$F42:$CR42,0))),0)</f>
        <v>0</v>
      </c>
      <c r="EF42">
        <f>IF($A42&gt;0,IF(ISNA(MATCH(EF$5,'Utilisation profile'!$F42:$CR42,0)),0,INDEX('Asset data'!$L42:$CX42,1,MATCH(EF$5,'Utilisation profile'!$F42:$CR42,0))),0)</f>
        <v>0</v>
      </c>
      <c r="EG42">
        <f>IF($A42&gt;0,IF(ISNA(MATCH(EG$5,'Utilisation profile'!$F42:$CR42,0)),0,INDEX('Asset data'!$L42:$CX42,1,MATCH(EG$5,'Utilisation profile'!$F42:$CR42,0))),0)</f>
        <v>0</v>
      </c>
      <c r="EH42">
        <f>IF($A42&gt;0,IF(ISNA(MATCH(EH$5,'Utilisation profile'!$F42:$CR42,0)),0,INDEX('Asset data'!$L42:$CX42,1,MATCH(EH$5,'Utilisation profile'!$F42:$CR42,0))),0)</f>
        <v>0</v>
      </c>
      <c r="EI42">
        <f>IF($A42&gt;0,IF(ISNA(MATCH(EI$5,'Utilisation profile'!$F42:$CR42,0)),0,INDEX('Asset data'!$L42:$CX42,1,MATCH(EI$5,'Utilisation profile'!$F42:$CR42,0))),0)</f>
        <v>0</v>
      </c>
      <c r="EJ42">
        <f>IF($A42&gt;0,IF(ISNA(MATCH(EJ$5,'Utilisation profile'!$F42:$CR42,0)),0,INDEX('Asset data'!$L42:$CX42,1,MATCH(EJ$5,'Utilisation profile'!$F42:$CR42,0))),0)</f>
        <v>0</v>
      </c>
      <c r="EK42">
        <f>IF($A42&gt;0,IF(ISNA(MATCH(EK$5,'Utilisation profile'!$F42:$CR42,0)),0,INDEX('Asset data'!$L42:$CX42,1,MATCH(EK$5,'Utilisation profile'!$F42:$CR42,0))),0)</f>
        <v>0</v>
      </c>
      <c r="EL42">
        <f>IF($A42&gt;0,IF(ISNA(MATCH(EL$5,'Utilisation profile'!$F42:$CR42,0)),0,INDEX('Asset data'!$L42:$CX42,1,MATCH(EL$5,'Utilisation profile'!$F42:$CR42,0))),0)</f>
        <v>0</v>
      </c>
      <c r="EM42">
        <f>IF($A42&gt;0,IF(ISNA(MATCH(EM$5,'Utilisation profile'!$F42:$CR42,0)),0,INDEX('Asset data'!$L42:$CX42,1,MATCH(EM$5,'Utilisation profile'!$F42:$CR42,0))),0)</f>
        <v>0</v>
      </c>
      <c r="EN42">
        <f>IF($A42&gt;0,IF(ISNA(MATCH(EN$5,'Utilisation profile'!$F42:$CR42,0)),0,INDEX('Asset data'!$L42:$CX42,1,MATCH(EN$5,'Utilisation profile'!$F42:$CR42,0))),0)</f>
        <v>0</v>
      </c>
      <c r="EO42">
        <f>IF($A42&gt;0,IF(ISNA(MATCH(EO$5,'Utilisation profile'!$F42:$CR42,0)),0,INDEX('Asset data'!$L42:$CX42,1,MATCH(EO$5,'Utilisation profile'!$F42:$CR42,0))),0)</f>
        <v>0</v>
      </c>
      <c r="EP42">
        <f>IF($A42&gt;0,IF(ISNA(MATCH(EP$5,'Utilisation profile'!$F42:$CR42,0)),0,INDEX('Asset data'!$L42:$CX42,1,MATCH(EP$5,'Utilisation profile'!$F42:$CR42,0))),0)</f>
        <v>0</v>
      </c>
      <c r="EQ42">
        <f>IF($A42&gt;0,IF(ISNA(MATCH(EQ$5,'Utilisation profile'!$F42:$CR42,0)),0,INDEX('Asset data'!$L42:$CX42,1,MATCH(EQ$5,'Utilisation profile'!$F42:$CR42,0))),0)</f>
        <v>0</v>
      </c>
      <c r="ER42">
        <f>IF($A42&gt;0,IF(ISNA(MATCH(ER$5,'Utilisation profile'!$F42:$CR42,0)),0,INDEX('Asset data'!$L42:$CX42,1,MATCH(ER$5,'Utilisation profile'!$F42:$CR42,0))),0)</f>
        <v>0</v>
      </c>
      <c r="ES42">
        <f>IF($A42&gt;0,IF(ISNA(MATCH(ES$5,'Utilisation profile'!$F42:$CR42,0)),0,INDEX('Asset data'!$L42:$CX42,1,MATCH(ES$5,'Utilisation profile'!$F42:$CR42,0))),0)</f>
        <v>0</v>
      </c>
      <c r="ET42">
        <f>IF($A42&gt;0,IF(ISNA(MATCH(ET$5,'Utilisation profile'!$F42:$CR42,0)),0,INDEX('Asset data'!$L42:$CX42,1,MATCH(ET$5,'Utilisation profile'!$F42:$CR42,0))),0)</f>
        <v>0</v>
      </c>
      <c r="EU42">
        <f>IF($A42&gt;0,IF(ISNA(MATCH(EU$5,'Utilisation profile'!$F42:$CR42,0)),0,INDEX('Asset data'!$L42:$CX42,1,MATCH(EU$5,'Utilisation profile'!$F42:$CR42,0))),0)</f>
        <v>0</v>
      </c>
      <c r="EV42">
        <f>IF($A42&gt;0,IF(ISNA(MATCH(EV$5,'Utilisation profile'!$F42:$CR42,0)),0,INDEX('Asset data'!$L42:$CX42,1,MATCH(EV$5,'Utilisation profile'!$F42:$CR42,0))),0)</f>
        <v>0</v>
      </c>
      <c r="EW42">
        <f>IF($A42&gt;0,IF(ISNA(MATCH(EW$5,'Utilisation profile'!$F42:$CR42,0)),0,INDEX('Asset data'!$L42:$CX42,1,MATCH(EW$5,'Utilisation profile'!$F42:$CR42,0))),0)</f>
        <v>0</v>
      </c>
      <c r="EX42">
        <f>IF($A42&gt;0,IF(ISNA(MATCH(EX$5,'Utilisation profile'!$F42:$CR42,0)),0,INDEX('Asset data'!$L42:$CX42,1,MATCH(EX$5,'Utilisation profile'!$F42:$CR42,0))),0)</f>
        <v>0</v>
      </c>
      <c r="EY42">
        <f>IF($A42&gt;0,IF(ISNA(MATCH(EY$5,'Utilisation profile'!$F42:$CR42,0)),0,INDEX('Asset data'!$L42:$CX42,1,MATCH(EY$5,'Utilisation profile'!$F42:$CR42,0))),0)</f>
        <v>0</v>
      </c>
      <c r="EZ42">
        <f>IF($A42&gt;0,IF(ISNA(MATCH(EZ$5,'Utilisation profile'!$F42:$CR42,0)),0,INDEX('Asset data'!$L42:$CX42,1,MATCH(EZ$5,'Utilisation profile'!$F42:$CR42,0))),0)</f>
        <v>0</v>
      </c>
      <c r="FA42">
        <f>IF($A42&gt;0,IF(ISNA(MATCH(FA$5,'Utilisation profile'!$F42:$CR42,0)),0,INDEX('Asset data'!$L42:$CX42,1,MATCH(FA$5,'Utilisation profile'!$F42:$CR42,0))),0)</f>
        <v>0</v>
      </c>
    </row>
    <row r="43" spans="1:157">
      <c r="A43" s="10">
        <f>'Asset data'!A43</f>
        <v>0</v>
      </c>
      <c r="B43" s="10">
        <f>'Asset data'!B43</f>
        <v>0</v>
      </c>
      <c r="C43" s="10">
        <f>'Asset data'!C43</f>
        <v>0</v>
      </c>
      <c r="D43" s="10">
        <f>'Asset data'!E43</f>
        <v>0</v>
      </c>
      <c r="E43" s="16">
        <f>'Asset data'!I43</f>
        <v>0</v>
      </c>
      <c r="F43">
        <f>IF($A43&gt;0,'Utilisation profile'!CU43,0)</f>
        <v>0</v>
      </c>
      <c r="G43">
        <f>IF($A43&gt;0,IF(ISNA(MATCH(G$5,'Utilisation profile'!$F43:$CR43,0)),0,INDEX('Asset data'!$L43:$CX43,1,MATCH(G$5,'Utilisation profile'!$F43:$CR43,0))),0)</f>
        <v>0</v>
      </c>
      <c r="H43">
        <f>IF($A43&gt;0,IF(ISNA(MATCH(H$5,'Utilisation profile'!$F43:$CR43,0)),0,INDEX('Asset data'!$L43:$CX43,1,MATCH(H$5,'Utilisation profile'!$F43:$CR43,0))),0)</f>
        <v>0</v>
      </c>
      <c r="I43">
        <f>IF($A43&gt;0,IF(ISNA(MATCH(I$5,'Utilisation profile'!$F43:$CR43,0)),0,INDEX('Asset data'!$L43:$CX43,1,MATCH(I$5,'Utilisation profile'!$F43:$CR43,0))),0)</f>
        <v>0</v>
      </c>
      <c r="J43">
        <f>IF($A43&gt;0,IF(ISNA(MATCH(J$5,'Utilisation profile'!$F43:$CR43,0)),0,INDEX('Asset data'!$L43:$CX43,1,MATCH(J$5,'Utilisation profile'!$F43:$CR43,0))),0)</f>
        <v>0</v>
      </c>
      <c r="K43">
        <f>IF($A43&gt;0,IF(ISNA(MATCH(K$5,'Utilisation profile'!$F43:$CR43,0)),0,INDEX('Asset data'!$L43:$CX43,1,MATCH(K$5,'Utilisation profile'!$F43:$CR43,0))),0)</f>
        <v>0</v>
      </c>
      <c r="L43">
        <f>IF($A43&gt;0,IF(ISNA(MATCH(L$5,'Utilisation profile'!$F43:$CR43,0)),0,INDEX('Asset data'!$L43:$CX43,1,MATCH(L$5,'Utilisation profile'!$F43:$CR43,0))),0)</f>
        <v>0</v>
      </c>
      <c r="M43">
        <f>IF($A43&gt;0,IF(ISNA(MATCH(M$5,'Utilisation profile'!$F43:$CR43,0)),0,INDEX('Asset data'!$L43:$CX43,1,MATCH(M$5,'Utilisation profile'!$F43:$CR43,0))),0)</f>
        <v>0</v>
      </c>
      <c r="N43">
        <f>IF($A43&gt;0,IF(ISNA(MATCH(N$5,'Utilisation profile'!$F43:$CR43,0)),0,INDEX('Asset data'!$L43:$CX43,1,MATCH(N$5,'Utilisation profile'!$F43:$CR43,0))),0)</f>
        <v>0</v>
      </c>
      <c r="O43">
        <f>IF($A43&gt;0,IF(ISNA(MATCH(O$5,'Utilisation profile'!$F43:$CR43,0)),0,INDEX('Asset data'!$L43:$CX43,1,MATCH(O$5,'Utilisation profile'!$F43:$CR43,0))),0)</f>
        <v>0</v>
      </c>
      <c r="P43">
        <f>IF($A43&gt;0,IF(ISNA(MATCH(P$5,'Utilisation profile'!$F43:$CR43,0)),0,INDEX('Asset data'!$L43:$CX43,1,MATCH(P$5,'Utilisation profile'!$F43:$CR43,0))),0)</f>
        <v>0</v>
      </c>
      <c r="Q43">
        <f>IF($A43&gt;0,IF(ISNA(MATCH(Q$5,'Utilisation profile'!$F43:$CR43,0)),0,INDEX('Asset data'!$L43:$CX43,1,MATCH(Q$5,'Utilisation profile'!$F43:$CR43,0))),0)</f>
        <v>0</v>
      </c>
      <c r="R43">
        <f>IF($A43&gt;0,IF(ISNA(MATCH(R$5,'Utilisation profile'!$F43:$CR43,0)),0,INDEX('Asset data'!$L43:$CX43,1,MATCH(R$5,'Utilisation profile'!$F43:$CR43,0))),0)</f>
        <v>0</v>
      </c>
      <c r="S43">
        <f>IF($A43&gt;0,IF(ISNA(MATCH(S$5,'Utilisation profile'!$F43:$CR43,0)),0,INDEX('Asset data'!$L43:$CX43,1,MATCH(S$5,'Utilisation profile'!$F43:$CR43,0))),0)</f>
        <v>0</v>
      </c>
      <c r="T43">
        <f>IF($A43&gt;0,IF(ISNA(MATCH(T$5,'Utilisation profile'!$F43:$CR43,0)),0,INDEX('Asset data'!$L43:$CX43,1,MATCH(T$5,'Utilisation profile'!$F43:$CR43,0))),0)</f>
        <v>0</v>
      </c>
      <c r="U43">
        <f>IF($A43&gt;0,IF(ISNA(MATCH(U$5,'Utilisation profile'!$F43:$CR43,0)),0,INDEX('Asset data'!$L43:$CX43,1,MATCH(U$5,'Utilisation profile'!$F43:$CR43,0))),0)</f>
        <v>0</v>
      </c>
      <c r="V43">
        <f>IF($A43&gt;0,IF(ISNA(MATCH(V$5,'Utilisation profile'!$F43:$CR43,0)),0,INDEX('Asset data'!$L43:$CX43,1,MATCH(V$5,'Utilisation profile'!$F43:$CR43,0))),0)</f>
        <v>0</v>
      </c>
      <c r="W43">
        <f>IF($A43&gt;0,IF(ISNA(MATCH(W$5,'Utilisation profile'!$F43:$CR43,0)),0,INDEX('Asset data'!$L43:$CX43,1,MATCH(W$5,'Utilisation profile'!$F43:$CR43,0))),0)</f>
        <v>0</v>
      </c>
      <c r="X43">
        <f>IF($A43&gt;0,IF(ISNA(MATCH(X$5,'Utilisation profile'!$F43:$CR43,0)),0,INDEX('Asset data'!$L43:$CX43,1,MATCH(X$5,'Utilisation profile'!$F43:$CR43,0))),0)</f>
        <v>0</v>
      </c>
      <c r="Y43">
        <f>IF($A43&gt;0,IF(ISNA(MATCH(Y$5,'Utilisation profile'!$F43:$CR43,0)),0,INDEX('Asset data'!$L43:$CX43,1,MATCH(Y$5,'Utilisation profile'!$F43:$CR43,0))),0)</f>
        <v>0</v>
      </c>
      <c r="Z43">
        <f>IF($A43&gt;0,IF(ISNA(MATCH(Z$5,'Utilisation profile'!$F43:$CR43,0)),0,INDEX('Asset data'!$L43:$CX43,1,MATCH(Z$5,'Utilisation profile'!$F43:$CR43,0))),0)</f>
        <v>0</v>
      </c>
      <c r="AA43">
        <f>IF($A43&gt;0,IF(ISNA(MATCH(AA$5,'Utilisation profile'!$F43:$CR43,0)),0,INDEX('Asset data'!$L43:$CX43,1,MATCH(AA$5,'Utilisation profile'!$F43:$CR43,0))),0)</f>
        <v>0</v>
      </c>
      <c r="AB43">
        <f>IF($A43&gt;0,IF(ISNA(MATCH(AB$5,'Utilisation profile'!$F43:$CR43,0)),0,INDEX('Asset data'!$L43:$CX43,1,MATCH(AB$5,'Utilisation profile'!$F43:$CR43,0))),0)</f>
        <v>0</v>
      </c>
      <c r="AC43">
        <f>IF($A43&gt;0,IF(ISNA(MATCH(AC$5,'Utilisation profile'!$F43:$CR43,0)),0,INDEX('Asset data'!$L43:$CX43,1,MATCH(AC$5,'Utilisation profile'!$F43:$CR43,0))),0)</f>
        <v>0</v>
      </c>
      <c r="AD43">
        <f>IF($A43&gt;0,IF(ISNA(MATCH(AD$5,'Utilisation profile'!$F43:$CR43,0)),0,INDEX('Asset data'!$L43:$CX43,1,MATCH(AD$5,'Utilisation profile'!$F43:$CR43,0))),0)</f>
        <v>0</v>
      </c>
      <c r="AE43">
        <f>IF($A43&gt;0,IF(ISNA(MATCH(AE$5,'Utilisation profile'!$F43:$CR43,0)),0,INDEX('Asset data'!$L43:$CX43,1,MATCH(AE$5,'Utilisation profile'!$F43:$CR43,0))),0)</f>
        <v>0</v>
      </c>
      <c r="AF43">
        <f>IF($A43&gt;0,IF(ISNA(MATCH(AF$5,'Utilisation profile'!$F43:$CR43,0)),0,INDEX('Asset data'!$L43:$CX43,1,MATCH(AF$5,'Utilisation profile'!$F43:$CR43,0))),0)</f>
        <v>0</v>
      </c>
      <c r="AG43">
        <f>IF($A43&gt;0,IF(ISNA(MATCH(AG$5,'Utilisation profile'!$F43:$CR43,0)),0,INDEX('Asset data'!$L43:$CX43,1,MATCH(AG$5,'Utilisation profile'!$F43:$CR43,0))),0)</f>
        <v>0</v>
      </c>
      <c r="AH43">
        <f>IF($A43&gt;0,IF(ISNA(MATCH(AH$5,'Utilisation profile'!$F43:$CR43,0)),0,INDEX('Asset data'!$L43:$CX43,1,MATCH(AH$5,'Utilisation profile'!$F43:$CR43,0))),0)</f>
        <v>0</v>
      </c>
      <c r="AI43">
        <f>IF($A43&gt;0,IF(ISNA(MATCH(AI$5,'Utilisation profile'!$F43:$CR43,0)),0,INDEX('Asset data'!$L43:$CX43,1,MATCH(AI$5,'Utilisation profile'!$F43:$CR43,0))),0)</f>
        <v>0</v>
      </c>
      <c r="AJ43">
        <f>IF($A43&gt;0,IF(ISNA(MATCH(AJ$5,'Utilisation profile'!$F43:$CR43,0)),0,INDEX('Asset data'!$L43:$CX43,1,MATCH(AJ$5,'Utilisation profile'!$F43:$CR43,0))),0)</f>
        <v>0</v>
      </c>
      <c r="AK43">
        <f>IF($A43&gt;0,IF(ISNA(MATCH(AK$5,'Utilisation profile'!$F43:$CR43,0)),0,INDEX('Asset data'!$L43:$CX43,1,MATCH(AK$5,'Utilisation profile'!$F43:$CR43,0))),0)</f>
        <v>0</v>
      </c>
      <c r="AL43">
        <f>IF($A43&gt;0,IF(ISNA(MATCH(AL$5,'Utilisation profile'!$F43:$CR43,0)),0,INDEX('Asset data'!$L43:$CX43,1,MATCH(AL$5,'Utilisation profile'!$F43:$CR43,0))),0)</f>
        <v>0</v>
      </c>
      <c r="AM43">
        <f>IF($A43&gt;0,IF(ISNA(MATCH(AM$5,'Utilisation profile'!$F43:$CR43,0)),0,INDEX('Asset data'!$L43:$CX43,1,MATCH(AM$5,'Utilisation profile'!$F43:$CR43,0))),0)</f>
        <v>0</v>
      </c>
      <c r="AN43">
        <f>IF($A43&gt;0,IF(ISNA(MATCH(AN$5,'Utilisation profile'!$F43:$CR43,0)),0,INDEX('Asset data'!$L43:$CX43,1,MATCH(AN$5,'Utilisation profile'!$F43:$CR43,0))),0)</f>
        <v>0</v>
      </c>
      <c r="AO43">
        <f>IF($A43&gt;0,IF(ISNA(MATCH(AO$5,'Utilisation profile'!$F43:$CR43,0)),0,INDEX('Asset data'!$L43:$CX43,1,MATCH(AO$5,'Utilisation profile'!$F43:$CR43,0))),0)</f>
        <v>0</v>
      </c>
      <c r="AP43">
        <f>IF($A43&gt;0,IF(ISNA(MATCH(AP$5,'Utilisation profile'!$F43:$CR43,0)),0,INDEX('Asset data'!$L43:$CX43,1,MATCH(AP$5,'Utilisation profile'!$F43:$CR43,0))),0)</f>
        <v>0</v>
      </c>
      <c r="AQ43">
        <f>IF($A43&gt;0,IF(ISNA(MATCH(AQ$5,'Utilisation profile'!$F43:$CR43,0)),0,INDEX('Asset data'!$L43:$CX43,1,MATCH(AQ$5,'Utilisation profile'!$F43:$CR43,0))),0)</f>
        <v>0</v>
      </c>
      <c r="AR43">
        <f>IF($A43&gt;0,IF(ISNA(MATCH(AR$5,'Utilisation profile'!$F43:$CR43,0)),0,INDEX('Asset data'!$L43:$CX43,1,MATCH(AR$5,'Utilisation profile'!$F43:$CR43,0))),0)</f>
        <v>0</v>
      </c>
      <c r="AS43">
        <f>IF($A43&gt;0,IF(ISNA(MATCH(AS$5,'Utilisation profile'!$F43:$CR43,0)),0,INDEX('Asset data'!$L43:$CX43,1,MATCH(AS$5,'Utilisation profile'!$F43:$CR43,0))),0)</f>
        <v>0</v>
      </c>
      <c r="AT43">
        <f>IF($A43&gt;0,IF(ISNA(MATCH(AT$5,'Utilisation profile'!$F43:$CR43,0)),0,INDEX('Asset data'!$L43:$CX43,1,MATCH(AT$5,'Utilisation profile'!$F43:$CR43,0))),0)</f>
        <v>0</v>
      </c>
      <c r="AU43">
        <f>IF($A43&gt;0,IF(ISNA(MATCH(AU$5,'Utilisation profile'!$F43:$CR43,0)),0,INDEX('Asset data'!$L43:$CX43,1,MATCH(AU$5,'Utilisation profile'!$F43:$CR43,0))),0)</f>
        <v>0</v>
      </c>
      <c r="AV43">
        <f>IF($A43&gt;0,IF(ISNA(MATCH(AV$5,'Utilisation profile'!$F43:$CR43,0)),0,INDEX('Asset data'!$L43:$CX43,1,MATCH(AV$5,'Utilisation profile'!$F43:$CR43,0))),0)</f>
        <v>0</v>
      </c>
      <c r="AW43">
        <f>IF($A43&gt;0,IF(ISNA(MATCH(AW$5,'Utilisation profile'!$F43:$CR43,0)),0,INDEX('Asset data'!$L43:$CX43,1,MATCH(AW$5,'Utilisation profile'!$F43:$CR43,0))),0)</f>
        <v>0</v>
      </c>
      <c r="AX43">
        <f>IF($A43&gt;0,IF(ISNA(MATCH(AX$5,'Utilisation profile'!$F43:$CR43,0)),0,INDEX('Asset data'!$L43:$CX43,1,MATCH(AX$5,'Utilisation profile'!$F43:$CR43,0))),0)</f>
        <v>0</v>
      </c>
      <c r="AY43">
        <f>IF($A43&gt;0,IF(ISNA(MATCH(AY$5,'Utilisation profile'!$F43:$CR43,0)),0,INDEX('Asset data'!$L43:$CX43,1,MATCH(AY$5,'Utilisation profile'!$F43:$CR43,0))),0)</f>
        <v>0</v>
      </c>
      <c r="AZ43">
        <f>IF($A43&gt;0,IF(ISNA(MATCH(AZ$5,'Utilisation profile'!$F43:$CR43,0)),0,INDEX('Asset data'!$L43:$CX43,1,MATCH(AZ$5,'Utilisation profile'!$F43:$CR43,0))),0)</f>
        <v>0</v>
      </c>
      <c r="BA43">
        <f>IF($A43&gt;0,IF(ISNA(MATCH(BA$5,'Utilisation profile'!$F43:$CR43,0)),0,INDEX('Asset data'!$L43:$CX43,1,MATCH(BA$5,'Utilisation profile'!$F43:$CR43,0))),0)</f>
        <v>0</v>
      </c>
      <c r="BB43">
        <f>IF($A43&gt;0,IF(ISNA(MATCH(BB$5,'Utilisation profile'!$F43:$CR43,0)),0,INDEX('Asset data'!$L43:$CX43,1,MATCH(BB$5,'Utilisation profile'!$F43:$CR43,0))),0)</f>
        <v>0</v>
      </c>
      <c r="BC43">
        <f>IF($A43&gt;0,IF(ISNA(MATCH(BC$5,'Utilisation profile'!$F43:$CR43,0)),0,INDEX('Asset data'!$L43:$CX43,1,MATCH(BC$5,'Utilisation profile'!$F43:$CR43,0))),0)</f>
        <v>0</v>
      </c>
      <c r="BD43">
        <f>IF($A43&gt;0,IF(ISNA(MATCH(BD$5,'Utilisation profile'!$F43:$CR43,0)),0,INDEX('Asset data'!$L43:$CX43,1,MATCH(BD$5,'Utilisation profile'!$F43:$CR43,0))),0)</f>
        <v>0</v>
      </c>
      <c r="BE43">
        <f>IF($A43&gt;0,IF(ISNA(MATCH(BE$5,'Utilisation profile'!$F43:$CR43,0)),0,INDEX('Asset data'!$L43:$CX43,1,MATCH(BE$5,'Utilisation profile'!$F43:$CR43,0))),0)</f>
        <v>0</v>
      </c>
      <c r="BF43">
        <f>IF($A43&gt;0,IF(ISNA(MATCH(BF$5,'Utilisation profile'!$F43:$CR43,0)),0,INDEX('Asset data'!$L43:$CX43,1,MATCH(BF$5,'Utilisation profile'!$F43:$CR43,0))),0)</f>
        <v>0</v>
      </c>
      <c r="BG43">
        <f>IF($A43&gt;0,IF(ISNA(MATCH(BG$5,'Utilisation profile'!$F43:$CR43,0)),0,INDEX('Asset data'!$L43:$CX43,1,MATCH(BG$5,'Utilisation profile'!$F43:$CR43,0))),0)</f>
        <v>0</v>
      </c>
      <c r="BH43">
        <f>IF($A43&gt;0,IF(ISNA(MATCH(BH$5,'Utilisation profile'!$F43:$CR43,0)),0,INDEX('Asset data'!$L43:$CX43,1,MATCH(BH$5,'Utilisation profile'!$F43:$CR43,0))),0)</f>
        <v>0</v>
      </c>
      <c r="BI43">
        <f>IF($A43&gt;0,IF(ISNA(MATCH(BI$5,'Utilisation profile'!$F43:$CR43,0)),0,INDEX('Asset data'!$L43:$CX43,1,MATCH(BI$5,'Utilisation profile'!$F43:$CR43,0))),0)</f>
        <v>0</v>
      </c>
      <c r="BJ43">
        <f>IF($A43&gt;0,IF(ISNA(MATCH(BJ$5,'Utilisation profile'!$F43:$CR43,0)),0,INDEX('Asset data'!$L43:$CX43,1,MATCH(BJ$5,'Utilisation profile'!$F43:$CR43,0))),0)</f>
        <v>0</v>
      </c>
      <c r="BK43">
        <f>IF($A43&gt;0,IF(ISNA(MATCH(BK$5,'Utilisation profile'!$F43:$CR43,0)),0,INDEX('Asset data'!$L43:$CX43,1,MATCH(BK$5,'Utilisation profile'!$F43:$CR43,0))),0)</f>
        <v>0</v>
      </c>
      <c r="BL43">
        <f>IF($A43&gt;0,IF(ISNA(MATCH(BL$5,'Utilisation profile'!$F43:$CR43,0)),0,INDEX('Asset data'!$L43:$CX43,1,MATCH(BL$5,'Utilisation profile'!$F43:$CR43,0))),0)</f>
        <v>0</v>
      </c>
      <c r="BM43">
        <f>IF($A43&gt;0,IF(ISNA(MATCH(BM$5,'Utilisation profile'!$F43:$CR43,0)),0,INDEX('Asset data'!$L43:$CX43,1,MATCH(BM$5,'Utilisation profile'!$F43:$CR43,0))),0)</f>
        <v>0</v>
      </c>
      <c r="BN43">
        <f>IF($A43&gt;0,IF(ISNA(MATCH(BN$5,'Utilisation profile'!$F43:$CR43,0)),0,INDEX('Asset data'!$L43:$CX43,1,MATCH(BN$5,'Utilisation profile'!$F43:$CR43,0))),0)</f>
        <v>0</v>
      </c>
      <c r="BO43">
        <f>IF($A43&gt;0,IF(ISNA(MATCH(BO$5,'Utilisation profile'!$F43:$CR43,0)),0,INDEX('Asset data'!$L43:$CX43,1,MATCH(BO$5,'Utilisation profile'!$F43:$CR43,0))),0)</f>
        <v>0</v>
      </c>
      <c r="BP43">
        <f>IF($A43&gt;0,IF(ISNA(MATCH(BP$5,'Utilisation profile'!$F43:$CR43,0)),0,INDEX('Asset data'!$L43:$CX43,1,MATCH(BP$5,'Utilisation profile'!$F43:$CR43,0))),0)</f>
        <v>0</v>
      </c>
      <c r="BQ43">
        <f>IF($A43&gt;0,IF(ISNA(MATCH(BQ$5,'Utilisation profile'!$F43:$CR43,0)),0,INDEX('Asset data'!$L43:$CX43,1,MATCH(BQ$5,'Utilisation profile'!$F43:$CR43,0))),0)</f>
        <v>0</v>
      </c>
      <c r="BR43">
        <f>IF($A43&gt;0,IF(ISNA(MATCH(BR$5,'Utilisation profile'!$F43:$CR43,0)),0,INDEX('Asset data'!$L43:$CX43,1,MATCH(BR$5,'Utilisation profile'!$F43:$CR43,0))),0)</f>
        <v>0</v>
      </c>
      <c r="BS43">
        <f>IF($A43&gt;0,IF(ISNA(MATCH(BS$5,'Utilisation profile'!$F43:$CR43,0)),0,INDEX('Asset data'!$L43:$CX43,1,MATCH(BS$5,'Utilisation profile'!$F43:$CR43,0))),0)</f>
        <v>0</v>
      </c>
      <c r="BT43">
        <f>IF($A43&gt;0,IF(ISNA(MATCH(BT$5,'Utilisation profile'!$F43:$CR43,0)),0,INDEX('Asset data'!$L43:$CX43,1,MATCH(BT$5,'Utilisation profile'!$F43:$CR43,0))),0)</f>
        <v>0</v>
      </c>
      <c r="BU43">
        <f>IF($A43&gt;0,IF(ISNA(MATCH(BU$5,'Utilisation profile'!$F43:$CR43,0)),0,INDEX('Asset data'!$L43:$CX43,1,MATCH(BU$5,'Utilisation profile'!$F43:$CR43,0))),0)</f>
        <v>0</v>
      </c>
      <c r="BV43">
        <f>IF($A43&gt;0,IF(ISNA(MATCH(BV$5,'Utilisation profile'!$F43:$CR43,0)),0,INDEX('Asset data'!$L43:$CX43,1,MATCH(BV$5,'Utilisation profile'!$F43:$CR43,0))),0)</f>
        <v>0</v>
      </c>
      <c r="BW43">
        <f>IF($A43&gt;0,IF(ISNA(MATCH(BW$5,'Utilisation profile'!$F43:$CR43,0)),0,INDEX('Asset data'!$L43:$CX43,1,MATCH(BW$5,'Utilisation profile'!$F43:$CR43,0))),0)</f>
        <v>0</v>
      </c>
      <c r="BX43">
        <f>IF($A43&gt;0,IF(ISNA(MATCH(BX$5,'Utilisation profile'!$F43:$CR43,0)),0,INDEX('Asset data'!$L43:$CX43,1,MATCH(BX$5,'Utilisation profile'!$F43:$CR43,0))),0)</f>
        <v>0</v>
      </c>
      <c r="BY43">
        <f>IF($A43&gt;0,IF(ISNA(MATCH(BY$5,'Utilisation profile'!$F43:$CR43,0)),0,INDEX('Asset data'!$L43:$CX43,1,MATCH(BY$5,'Utilisation profile'!$F43:$CR43,0))),0)</f>
        <v>0</v>
      </c>
      <c r="BZ43">
        <f>IF($A43&gt;0,IF(ISNA(MATCH(BZ$5,'Utilisation profile'!$F43:$CR43,0)),0,INDEX('Asset data'!$L43:$CX43,1,MATCH(BZ$5,'Utilisation profile'!$F43:$CR43,0))),0)</f>
        <v>0</v>
      </c>
      <c r="CA43">
        <f>IF($A43&gt;0,IF(ISNA(MATCH(CA$5,'Utilisation profile'!$F43:$CR43,0)),0,INDEX('Asset data'!$L43:$CX43,1,MATCH(CA$5,'Utilisation profile'!$F43:$CR43,0))),0)</f>
        <v>0</v>
      </c>
      <c r="CB43">
        <f>IF($A43&gt;0,IF(ISNA(MATCH(CB$5,'Utilisation profile'!$F43:$CR43,0)),0,INDEX('Asset data'!$L43:$CX43,1,MATCH(CB$5,'Utilisation profile'!$F43:$CR43,0))),0)</f>
        <v>0</v>
      </c>
      <c r="CC43">
        <f>IF($A43&gt;0,IF(ISNA(MATCH(CC$5,'Utilisation profile'!$F43:$CR43,0)),0,INDEX('Asset data'!$L43:$CX43,1,MATCH(CC$5,'Utilisation profile'!$F43:$CR43,0))),0)</f>
        <v>0</v>
      </c>
      <c r="CD43">
        <f>IF($A43&gt;0,IF(ISNA(MATCH(CD$5,'Utilisation profile'!$F43:$CR43,0)),0,INDEX('Asset data'!$L43:$CX43,1,MATCH(CD$5,'Utilisation profile'!$F43:$CR43,0))),0)</f>
        <v>0</v>
      </c>
      <c r="CE43">
        <f>IF($A43&gt;0,IF(ISNA(MATCH(CE$5,'Utilisation profile'!$F43:$CR43,0)),0,INDEX('Asset data'!$L43:$CX43,1,MATCH(CE$5,'Utilisation profile'!$F43:$CR43,0))),0)</f>
        <v>0</v>
      </c>
      <c r="CF43">
        <f>IF($A43&gt;0,IF(ISNA(MATCH(CF$5,'Utilisation profile'!$F43:$CR43,0)),0,INDEX('Asset data'!$L43:$CX43,1,MATCH(CF$5,'Utilisation profile'!$F43:$CR43,0))),0)</f>
        <v>0</v>
      </c>
      <c r="CG43">
        <f>IF($A43&gt;0,IF(ISNA(MATCH(CG$5,'Utilisation profile'!$F43:$CR43,0)),0,INDEX('Asset data'!$L43:$CX43,1,MATCH(CG$5,'Utilisation profile'!$F43:$CR43,0))),0)</f>
        <v>0</v>
      </c>
      <c r="CH43">
        <f>IF($A43&gt;0,IF(ISNA(MATCH(CH$5,'Utilisation profile'!$F43:$CR43,0)),0,INDEX('Asset data'!$L43:$CX43,1,MATCH(CH$5,'Utilisation profile'!$F43:$CR43,0))),0)</f>
        <v>0</v>
      </c>
      <c r="CI43">
        <f>IF($A43&gt;0,IF(ISNA(MATCH(CI$5,'Utilisation profile'!$F43:$CR43,0)),0,INDEX('Asset data'!$L43:$CX43,1,MATCH(CI$5,'Utilisation profile'!$F43:$CR43,0))),0)</f>
        <v>0</v>
      </c>
      <c r="CJ43">
        <f>IF($A43&gt;0,IF(ISNA(MATCH(CJ$5,'Utilisation profile'!$F43:$CR43,0)),0,INDEX('Asset data'!$L43:$CX43,1,MATCH(CJ$5,'Utilisation profile'!$F43:$CR43,0))),0)</f>
        <v>0</v>
      </c>
      <c r="CK43">
        <f>IF($A43&gt;0,IF(ISNA(MATCH(CK$5,'Utilisation profile'!$F43:$CR43,0)),0,INDEX('Asset data'!$L43:$CX43,1,MATCH(CK$5,'Utilisation profile'!$F43:$CR43,0))),0)</f>
        <v>0</v>
      </c>
      <c r="CL43">
        <f>IF($A43&gt;0,IF(ISNA(MATCH(CL$5,'Utilisation profile'!$F43:$CR43,0)),0,INDEX('Asset data'!$L43:$CX43,1,MATCH(CL$5,'Utilisation profile'!$F43:$CR43,0))),0)</f>
        <v>0</v>
      </c>
      <c r="CM43">
        <f>IF($A43&gt;0,IF(ISNA(MATCH(CM$5,'Utilisation profile'!$F43:$CR43,0)),0,INDEX('Asset data'!$L43:$CX43,1,MATCH(CM$5,'Utilisation profile'!$F43:$CR43,0))),0)</f>
        <v>0</v>
      </c>
      <c r="CN43">
        <f>IF($A43&gt;0,IF(ISNA(MATCH(CN$5,'Utilisation profile'!$F43:$CR43,0)),0,INDEX('Asset data'!$L43:$CX43,1,MATCH(CN$5,'Utilisation profile'!$F43:$CR43,0))),0)</f>
        <v>0</v>
      </c>
      <c r="CO43">
        <f>IF($A43&gt;0,IF(ISNA(MATCH(CO$5,'Utilisation profile'!$F43:$CR43,0)),0,INDEX('Asset data'!$L43:$CX43,1,MATCH(CO$5,'Utilisation profile'!$F43:$CR43,0))),0)</f>
        <v>0</v>
      </c>
      <c r="CP43">
        <f>IF($A43&gt;0,IF(ISNA(MATCH(CP$5,'Utilisation profile'!$F43:$CR43,0)),0,INDEX('Asset data'!$L43:$CX43,1,MATCH(CP$5,'Utilisation profile'!$F43:$CR43,0))),0)</f>
        <v>0</v>
      </c>
      <c r="CQ43">
        <f>IF($A43&gt;0,IF(ISNA(MATCH(CQ$5,'Utilisation profile'!$F43:$CR43,0)),0,INDEX('Asset data'!$L43:$CX43,1,MATCH(CQ$5,'Utilisation profile'!$F43:$CR43,0))),0)</f>
        <v>0</v>
      </c>
      <c r="CR43">
        <f>IF($A43&gt;0,IF(ISNA(MATCH(CR$5,'Utilisation profile'!$F43:$CR43,0)),0,INDEX('Asset data'!$L43:$CX43,1,MATCH(CR$5,'Utilisation profile'!$F43:$CR43,0))),0)</f>
        <v>0</v>
      </c>
      <c r="CS43">
        <f>IF($A43&gt;0,IF(ISNA(MATCH(CS$5,'Utilisation profile'!$F43:$CR43,0)),0,INDEX('Asset data'!$L43:$CX43,1,MATCH(CS$5,'Utilisation profile'!$F43:$CR43,0))),0)</f>
        <v>0</v>
      </c>
      <c r="CT43">
        <f>IF($A43&gt;0,IF(ISNA(MATCH(CT$5,'Utilisation profile'!$F43:$CR43,0)),0,INDEX('Asset data'!$L43:$CX43,1,MATCH(CT$5,'Utilisation profile'!$F43:$CR43,0))),0)</f>
        <v>0</v>
      </c>
      <c r="CU43">
        <f>IF($A43&gt;0,IF(ISNA(MATCH(CU$5,'Utilisation profile'!$F43:$CR43,0)),0,INDEX('Asset data'!$L43:$CX43,1,MATCH(CU$5,'Utilisation profile'!$F43:$CR43,0))),0)</f>
        <v>0</v>
      </c>
      <c r="CV43">
        <f>IF($A43&gt;0,IF(ISNA(MATCH(CV$5,'Utilisation profile'!$F43:$CR43,0)),0,INDEX('Asset data'!$L43:$CX43,1,MATCH(CV$5,'Utilisation profile'!$F43:$CR43,0))),0)</f>
        <v>0</v>
      </c>
      <c r="CW43">
        <f>IF($A43&gt;0,IF(ISNA(MATCH(CW$5,'Utilisation profile'!$F43:$CR43,0)),0,INDEX('Asset data'!$L43:$CX43,1,MATCH(CW$5,'Utilisation profile'!$F43:$CR43,0))),0)</f>
        <v>0</v>
      </c>
      <c r="CX43">
        <f>IF($A43&gt;0,IF(ISNA(MATCH(CX$5,'Utilisation profile'!$F43:$CR43,0)),0,INDEX('Asset data'!$L43:$CX43,1,MATCH(CX$5,'Utilisation profile'!$F43:$CR43,0))),0)</f>
        <v>0</v>
      </c>
      <c r="CY43">
        <f>IF($A43&gt;0,IF(ISNA(MATCH(CY$5,'Utilisation profile'!$F43:$CR43,0)),0,INDEX('Asset data'!$L43:$CX43,1,MATCH(CY$5,'Utilisation profile'!$F43:$CR43,0))),0)</f>
        <v>0</v>
      </c>
      <c r="CZ43">
        <f>IF($A43&gt;0,IF(ISNA(MATCH(CZ$5,'Utilisation profile'!$F43:$CR43,0)),0,INDEX('Asset data'!$L43:$CX43,1,MATCH(CZ$5,'Utilisation profile'!$F43:$CR43,0))),0)</f>
        <v>0</v>
      </c>
      <c r="DA43">
        <f>IF($A43&gt;0,IF(ISNA(MATCH(DA$5,'Utilisation profile'!$F43:$CR43,0)),0,INDEX('Asset data'!$L43:$CX43,1,MATCH(DA$5,'Utilisation profile'!$F43:$CR43,0))),0)</f>
        <v>0</v>
      </c>
      <c r="DB43">
        <f>IF($A43&gt;0,IF(ISNA(MATCH(DB$5,'Utilisation profile'!$F43:$CR43,0)),0,INDEX('Asset data'!$L43:$CX43,1,MATCH(DB$5,'Utilisation profile'!$F43:$CR43,0))),0)</f>
        <v>0</v>
      </c>
      <c r="DC43">
        <f>IF($A43&gt;0,IF(ISNA(MATCH(DC$5,'Utilisation profile'!$F43:$CR43,0)),0,INDEX('Asset data'!$L43:$CX43,1,MATCH(DC$5,'Utilisation profile'!$F43:$CR43,0))),0)</f>
        <v>0</v>
      </c>
      <c r="DD43">
        <f>IF($A43&gt;0,IF(ISNA(MATCH(DD$5,'Utilisation profile'!$F43:$CR43,0)),0,INDEX('Asset data'!$L43:$CX43,1,MATCH(DD$5,'Utilisation profile'!$F43:$CR43,0))),0)</f>
        <v>0</v>
      </c>
      <c r="DE43">
        <f>IF($A43&gt;0,IF(ISNA(MATCH(DE$5,'Utilisation profile'!$F43:$CR43,0)),0,INDEX('Asset data'!$L43:$CX43,1,MATCH(DE$5,'Utilisation profile'!$F43:$CR43,0))),0)</f>
        <v>0</v>
      </c>
      <c r="DF43">
        <f>IF($A43&gt;0,IF(ISNA(MATCH(DF$5,'Utilisation profile'!$F43:$CR43,0)),0,INDEX('Asset data'!$L43:$CX43,1,MATCH(DF$5,'Utilisation profile'!$F43:$CR43,0))),0)</f>
        <v>0</v>
      </c>
      <c r="DG43">
        <f>IF($A43&gt;0,IF(ISNA(MATCH(DG$5,'Utilisation profile'!$F43:$CR43,0)),0,INDEX('Asset data'!$L43:$CX43,1,MATCH(DG$5,'Utilisation profile'!$F43:$CR43,0))),0)</f>
        <v>0</v>
      </c>
      <c r="DH43">
        <f>IF($A43&gt;0,IF(ISNA(MATCH(DH$5,'Utilisation profile'!$F43:$CR43,0)),0,INDEX('Asset data'!$L43:$CX43,1,MATCH(DH$5,'Utilisation profile'!$F43:$CR43,0))),0)</f>
        <v>0</v>
      </c>
      <c r="DI43">
        <f>IF($A43&gt;0,IF(ISNA(MATCH(DI$5,'Utilisation profile'!$F43:$CR43,0)),0,INDEX('Asset data'!$L43:$CX43,1,MATCH(DI$5,'Utilisation profile'!$F43:$CR43,0))),0)</f>
        <v>0</v>
      </c>
      <c r="DJ43">
        <f>IF($A43&gt;0,IF(ISNA(MATCH(DJ$5,'Utilisation profile'!$F43:$CR43,0)),0,INDEX('Asset data'!$L43:$CX43,1,MATCH(DJ$5,'Utilisation profile'!$F43:$CR43,0))),0)</f>
        <v>0</v>
      </c>
      <c r="DK43">
        <f>IF($A43&gt;0,IF(ISNA(MATCH(DK$5,'Utilisation profile'!$F43:$CR43,0)),0,INDEX('Asset data'!$L43:$CX43,1,MATCH(DK$5,'Utilisation profile'!$F43:$CR43,0))),0)</f>
        <v>0</v>
      </c>
      <c r="DL43">
        <f>IF($A43&gt;0,IF(ISNA(MATCH(DL$5,'Utilisation profile'!$F43:$CR43,0)),0,INDEX('Asset data'!$L43:$CX43,1,MATCH(DL$5,'Utilisation profile'!$F43:$CR43,0))),0)</f>
        <v>0</v>
      </c>
      <c r="DM43">
        <f>IF($A43&gt;0,IF(ISNA(MATCH(DM$5,'Utilisation profile'!$F43:$CR43,0)),0,INDEX('Asset data'!$L43:$CX43,1,MATCH(DM$5,'Utilisation profile'!$F43:$CR43,0))),0)</f>
        <v>0</v>
      </c>
      <c r="DN43">
        <f>IF($A43&gt;0,IF(ISNA(MATCH(DN$5,'Utilisation profile'!$F43:$CR43,0)),0,INDEX('Asset data'!$L43:$CX43,1,MATCH(DN$5,'Utilisation profile'!$F43:$CR43,0))),0)</f>
        <v>0</v>
      </c>
      <c r="DO43">
        <f>IF($A43&gt;0,IF(ISNA(MATCH(DO$5,'Utilisation profile'!$F43:$CR43,0)),0,INDEX('Asset data'!$L43:$CX43,1,MATCH(DO$5,'Utilisation profile'!$F43:$CR43,0))),0)</f>
        <v>0</v>
      </c>
      <c r="DP43">
        <f>IF($A43&gt;0,IF(ISNA(MATCH(DP$5,'Utilisation profile'!$F43:$CR43,0)),0,INDEX('Asset data'!$L43:$CX43,1,MATCH(DP$5,'Utilisation profile'!$F43:$CR43,0))),0)</f>
        <v>0</v>
      </c>
      <c r="DQ43">
        <f>IF($A43&gt;0,IF(ISNA(MATCH(DQ$5,'Utilisation profile'!$F43:$CR43,0)),0,INDEX('Asset data'!$L43:$CX43,1,MATCH(DQ$5,'Utilisation profile'!$F43:$CR43,0))),0)</f>
        <v>0</v>
      </c>
      <c r="DR43">
        <f>IF($A43&gt;0,IF(ISNA(MATCH(DR$5,'Utilisation profile'!$F43:$CR43,0)),0,INDEX('Asset data'!$L43:$CX43,1,MATCH(DR$5,'Utilisation profile'!$F43:$CR43,0))),0)</f>
        <v>0</v>
      </c>
      <c r="DS43">
        <f>IF($A43&gt;0,IF(ISNA(MATCH(DS$5,'Utilisation profile'!$F43:$CR43,0)),0,INDEX('Asset data'!$L43:$CX43,1,MATCH(DS$5,'Utilisation profile'!$F43:$CR43,0))),0)</f>
        <v>0</v>
      </c>
      <c r="DT43">
        <f>IF($A43&gt;0,IF(ISNA(MATCH(DT$5,'Utilisation profile'!$F43:$CR43,0)),0,INDEX('Asset data'!$L43:$CX43,1,MATCH(DT$5,'Utilisation profile'!$F43:$CR43,0))),0)</f>
        <v>0</v>
      </c>
      <c r="DU43">
        <f>IF($A43&gt;0,IF(ISNA(MATCH(DU$5,'Utilisation profile'!$F43:$CR43,0)),0,INDEX('Asset data'!$L43:$CX43,1,MATCH(DU$5,'Utilisation profile'!$F43:$CR43,0))),0)</f>
        <v>0</v>
      </c>
      <c r="DV43">
        <f>IF($A43&gt;0,IF(ISNA(MATCH(DV$5,'Utilisation profile'!$F43:$CR43,0)),0,INDEX('Asset data'!$L43:$CX43,1,MATCH(DV$5,'Utilisation profile'!$F43:$CR43,0))),0)</f>
        <v>0</v>
      </c>
      <c r="DW43">
        <f>IF($A43&gt;0,IF(ISNA(MATCH(DW$5,'Utilisation profile'!$F43:$CR43,0)),0,INDEX('Asset data'!$L43:$CX43,1,MATCH(DW$5,'Utilisation profile'!$F43:$CR43,0))),0)</f>
        <v>0</v>
      </c>
      <c r="DX43">
        <f>IF($A43&gt;0,IF(ISNA(MATCH(DX$5,'Utilisation profile'!$F43:$CR43,0)),0,INDEX('Asset data'!$L43:$CX43,1,MATCH(DX$5,'Utilisation profile'!$F43:$CR43,0))),0)</f>
        <v>0</v>
      </c>
      <c r="DY43">
        <f>IF($A43&gt;0,IF(ISNA(MATCH(DY$5,'Utilisation profile'!$F43:$CR43,0)),0,INDEX('Asset data'!$L43:$CX43,1,MATCH(DY$5,'Utilisation profile'!$F43:$CR43,0))),0)</f>
        <v>0</v>
      </c>
      <c r="DZ43">
        <f>IF($A43&gt;0,IF(ISNA(MATCH(DZ$5,'Utilisation profile'!$F43:$CR43,0)),0,INDEX('Asset data'!$L43:$CX43,1,MATCH(DZ$5,'Utilisation profile'!$F43:$CR43,0))),0)</f>
        <v>0</v>
      </c>
      <c r="EA43">
        <f>IF($A43&gt;0,IF(ISNA(MATCH(EA$5,'Utilisation profile'!$F43:$CR43,0)),0,INDEX('Asset data'!$L43:$CX43,1,MATCH(EA$5,'Utilisation profile'!$F43:$CR43,0))),0)</f>
        <v>0</v>
      </c>
      <c r="EB43">
        <f>IF($A43&gt;0,IF(ISNA(MATCH(EB$5,'Utilisation profile'!$F43:$CR43,0)),0,INDEX('Asset data'!$L43:$CX43,1,MATCH(EB$5,'Utilisation profile'!$F43:$CR43,0))),0)</f>
        <v>0</v>
      </c>
      <c r="EC43">
        <f>IF($A43&gt;0,IF(ISNA(MATCH(EC$5,'Utilisation profile'!$F43:$CR43,0)),0,INDEX('Asset data'!$L43:$CX43,1,MATCH(EC$5,'Utilisation profile'!$F43:$CR43,0))),0)</f>
        <v>0</v>
      </c>
      <c r="ED43">
        <f>IF($A43&gt;0,IF(ISNA(MATCH(ED$5,'Utilisation profile'!$F43:$CR43,0)),0,INDEX('Asset data'!$L43:$CX43,1,MATCH(ED$5,'Utilisation profile'!$F43:$CR43,0))),0)</f>
        <v>0</v>
      </c>
      <c r="EE43">
        <f>IF($A43&gt;0,IF(ISNA(MATCH(EE$5,'Utilisation profile'!$F43:$CR43,0)),0,INDEX('Asset data'!$L43:$CX43,1,MATCH(EE$5,'Utilisation profile'!$F43:$CR43,0))),0)</f>
        <v>0</v>
      </c>
      <c r="EF43">
        <f>IF($A43&gt;0,IF(ISNA(MATCH(EF$5,'Utilisation profile'!$F43:$CR43,0)),0,INDEX('Asset data'!$L43:$CX43,1,MATCH(EF$5,'Utilisation profile'!$F43:$CR43,0))),0)</f>
        <v>0</v>
      </c>
      <c r="EG43">
        <f>IF($A43&gt;0,IF(ISNA(MATCH(EG$5,'Utilisation profile'!$F43:$CR43,0)),0,INDEX('Asset data'!$L43:$CX43,1,MATCH(EG$5,'Utilisation profile'!$F43:$CR43,0))),0)</f>
        <v>0</v>
      </c>
      <c r="EH43">
        <f>IF($A43&gt;0,IF(ISNA(MATCH(EH$5,'Utilisation profile'!$F43:$CR43,0)),0,INDEX('Asset data'!$L43:$CX43,1,MATCH(EH$5,'Utilisation profile'!$F43:$CR43,0))),0)</f>
        <v>0</v>
      </c>
      <c r="EI43">
        <f>IF($A43&gt;0,IF(ISNA(MATCH(EI$5,'Utilisation profile'!$F43:$CR43,0)),0,INDEX('Asset data'!$L43:$CX43,1,MATCH(EI$5,'Utilisation profile'!$F43:$CR43,0))),0)</f>
        <v>0</v>
      </c>
      <c r="EJ43">
        <f>IF($A43&gt;0,IF(ISNA(MATCH(EJ$5,'Utilisation profile'!$F43:$CR43,0)),0,INDEX('Asset data'!$L43:$CX43,1,MATCH(EJ$5,'Utilisation profile'!$F43:$CR43,0))),0)</f>
        <v>0</v>
      </c>
      <c r="EK43">
        <f>IF($A43&gt;0,IF(ISNA(MATCH(EK$5,'Utilisation profile'!$F43:$CR43,0)),0,INDEX('Asset data'!$L43:$CX43,1,MATCH(EK$5,'Utilisation profile'!$F43:$CR43,0))),0)</f>
        <v>0</v>
      </c>
      <c r="EL43">
        <f>IF($A43&gt;0,IF(ISNA(MATCH(EL$5,'Utilisation profile'!$F43:$CR43,0)),0,INDEX('Asset data'!$L43:$CX43,1,MATCH(EL$5,'Utilisation profile'!$F43:$CR43,0))),0)</f>
        <v>0</v>
      </c>
      <c r="EM43">
        <f>IF($A43&gt;0,IF(ISNA(MATCH(EM$5,'Utilisation profile'!$F43:$CR43,0)),0,INDEX('Asset data'!$L43:$CX43,1,MATCH(EM$5,'Utilisation profile'!$F43:$CR43,0))),0)</f>
        <v>0</v>
      </c>
      <c r="EN43">
        <f>IF($A43&gt;0,IF(ISNA(MATCH(EN$5,'Utilisation profile'!$F43:$CR43,0)),0,INDEX('Asset data'!$L43:$CX43,1,MATCH(EN$5,'Utilisation profile'!$F43:$CR43,0))),0)</f>
        <v>0</v>
      </c>
      <c r="EO43">
        <f>IF($A43&gt;0,IF(ISNA(MATCH(EO$5,'Utilisation profile'!$F43:$CR43,0)),0,INDEX('Asset data'!$L43:$CX43,1,MATCH(EO$5,'Utilisation profile'!$F43:$CR43,0))),0)</f>
        <v>0</v>
      </c>
      <c r="EP43">
        <f>IF($A43&gt;0,IF(ISNA(MATCH(EP$5,'Utilisation profile'!$F43:$CR43,0)),0,INDEX('Asset data'!$L43:$CX43,1,MATCH(EP$5,'Utilisation profile'!$F43:$CR43,0))),0)</f>
        <v>0</v>
      </c>
      <c r="EQ43">
        <f>IF($A43&gt;0,IF(ISNA(MATCH(EQ$5,'Utilisation profile'!$F43:$CR43,0)),0,INDEX('Asset data'!$L43:$CX43,1,MATCH(EQ$5,'Utilisation profile'!$F43:$CR43,0))),0)</f>
        <v>0</v>
      </c>
      <c r="ER43">
        <f>IF($A43&gt;0,IF(ISNA(MATCH(ER$5,'Utilisation profile'!$F43:$CR43,0)),0,INDEX('Asset data'!$L43:$CX43,1,MATCH(ER$5,'Utilisation profile'!$F43:$CR43,0))),0)</f>
        <v>0</v>
      </c>
      <c r="ES43">
        <f>IF($A43&gt;0,IF(ISNA(MATCH(ES$5,'Utilisation profile'!$F43:$CR43,0)),0,INDEX('Asset data'!$L43:$CX43,1,MATCH(ES$5,'Utilisation profile'!$F43:$CR43,0))),0)</f>
        <v>0</v>
      </c>
      <c r="ET43">
        <f>IF($A43&gt;0,IF(ISNA(MATCH(ET$5,'Utilisation profile'!$F43:$CR43,0)),0,INDEX('Asset data'!$L43:$CX43,1,MATCH(ET$5,'Utilisation profile'!$F43:$CR43,0))),0)</f>
        <v>0</v>
      </c>
      <c r="EU43">
        <f>IF($A43&gt;0,IF(ISNA(MATCH(EU$5,'Utilisation profile'!$F43:$CR43,0)),0,INDEX('Asset data'!$L43:$CX43,1,MATCH(EU$5,'Utilisation profile'!$F43:$CR43,0))),0)</f>
        <v>0</v>
      </c>
      <c r="EV43">
        <f>IF($A43&gt;0,IF(ISNA(MATCH(EV$5,'Utilisation profile'!$F43:$CR43,0)),0,INDEX('Asset data'!$L43:$CX43,1,MATCH(EV$5,'Utilisation profile'!$F43:$CR43,0))),0)</f>
        <v>0</v>
      </c>
      <c r="EW43">
        <f>IF($A43&gt;0,IF(ISNA(MATCH(EW$5,'Utilisation profile'!$F43:$CR43,0)),0,INDEX('Asset data'!$L43:$CX43,1,MATCH(EW$5,'Utilisation profile'!$F43:$CR43,0))),0)</f>
        <v>0</v>
      </c>
      <c r="EX43">
        <f>IF($A43&gt;0,IF(ISNA(MATCH(EX$5,'Utilisation profile'!$F43:$CR43,0)),0,INDEX('Asset data'!$L43:$CX43,1,MATCH(EX$5,'Utilisation profile'!$F43:$CR43,0))),0)</f>
        <v>0</v>
      </c>
      <c r="EY43">
        <f>IF($A43&gt;0,IF(ISNA(MATCH(EY$5,'Utilisation profile'!$F43:$CR43,0)),0,INDEX('Asset data'!$L43:$CX43,1,MATCH(EY$5,'Utilisation profile'!$F43:$CR43,0))),0)</f>
        <v>0</v>
      </c>
      <c r="EZ43">
        <f>IF($A43&gt;0,IF(ISNA(MATCH(EZ$5,'Utilisation profile'!$F43:$CR43,0)),0,INDEX('Asset data'!$L43:$CX43,1,MATCH(EZ$5,'Utilisation profile'!$F43:$CR43,0))),0)</f>
        <v>0</v>
      </c>
      <c r="FA43">
        <f>IF($A43&gt;0,IF(ISNA(MATCH(FA$5,'Utilisation profile'!$F43:$CR43,0)),0,INDEX('Asset data'!$L43:$CX43,1,MATCH(FA$5,'Utilisation profile'!$F43:$CR43,0))),0)</f>
        <v>0</v>
      </c>
    </row>
    <row r="44" spans="1:157">
      <c r="A44" s="10">
        <f>'Asset data'!A44</f>
        <v>0</v>
      </c>
      <c r="B44" s="10">
        <f>'Asset data'!B44</f>
        <v>0</v>
      </c>
      <c r="C44" s="10">
        <f>'Asset data'!C44</f>
        <v>0</v>
      </c>
      <c r="D44" s="10">
        <f>'Asset data'!E44</f>
        <v>0</v>
      </c>
      <c r="E44" s="16">
        <f>'Asset data'!I44</f>
        <v>0</v>
      </c>
      <c r="F44">
        <f>IF($A44&gt;0,'Utilisation profile'!CU44,0)</f>
        <v>0</v>
      </c>
      <c r="G44">
        <f>IF($A44&gt;0,IF(ISNA(MATCH(G$5,'Utilisation profile'!$F44:$CR44,0)),0,INDEX('Asset data'!$L44:$CX44,1,MATCH(G$5,'Utilisation profile'!$F44:$CR44,0))),0)</f>
        <v>0</v>
      </c>
      <c r="H44">
        <f>IF($A44&gt;0,IF(ISNA(MATCH(H$5,'Utilisation profile'!$F44:$CR44,0)),0,INDEX('Asset data'!$L44:$CX44,1,MATCH(H$5,'Utilisation profile'!$F44:$CR44,0))),0)</f>
        <v>0</v>
      </c>
      <c r="I44">
        <f>IF($A44&gt;0,IF(ISNA(MATCH(I$5,'Utilisation profile'!$F44:$CR44,0)),0,INDEX('Asset data'!$L44:$CX44,1,MATCH(I$5,'Utilisation profile'!$F44:$CR44,0))),0)</f>
        <v>0</v>
      </c>
      <c r="J44">
        <f>IF($A44&gt;0,IF(ISNA(MATCH(J$5,'Utilisation profile'!$F44:$CR44,0)),0,INDEX('Asset data'!$L44:$CX44,1,MATCH(J$5,'Utilisation profile'!$F44:$CR44,0))),0)</f>
        <v>0</v>
      </c>
      <c r="K44">
        <f>IF($A44&gt;0,IF(ISNA(MATCH(K$5,'Utilisation profile'!$F44:$CR44,0)),0,INDEX('Asset data'!$L44:$CX44,1,MATCH(K$5,'Utilisation profile'!$F44:$CR44,0))),0)</f>
        <v>0</v>
      </c>
      <c r="L44">
        <f>IF($A44&gt;0,IF(ISNA(MATCH(L$5,'Utilisation profile'!$F44:$CR44,0)),0,INDEX('Asset data'!$L44:$CX44,1,MATCH(L$5,'Utilisation profile'!$F44:$CR44,0))),0)</f>
        <v>0</v>
      </c>
      <c r="M44">
        <f>IF($A44&gt;0,IF(ISNA(MATCH(M$5,'Utilisation profile'!$F44:$CR44,0)),0,INDEX('Asset data'!$L44:$CX44,1,MATCH(M$5,'Utilisation profile'!$F44:$CR44,0))),0)</f>
        <v>0</v>
      </c>
      <c r="N44">
        <f>IF($A44&gt;0,IF(ISNA(MATCH(N$5,'Utilisation profile'!$F44:$CR44,0)),0,INDEX('Asset data'!$L44:$CX44,1,MATCH(N$5,'Utilisation profile'!$F44:$CR44,0))),0)</f>
        <v>0</v>
      </c>
      <c r="O44">
        <f>IF($A44&gt;0,IF(ISNA(MATCH(O$5,'Utilisation profile'!$F44:$CR44,0)),0,INDEX('Asset data'!$L44:$CX44,1,MATCH(O$5,'Utilisation profile'!$F44:$CR44,0))),0)</f>
        <v>0</v>
      </c>
      <c r="P44">
        <f>IF($A44&gt;0,IF(ISNA(MATCH(P$5,'Utilisation profile'!$F44:$CR44,0)),0,INDEX('Asset data'!$L44:$CX44,1,MATCH(P$5,'Utilisation profile'!$F44:$CR44,0))),0)</f>
        <v>0</v>
      </c>
      <c r="Q44">
        <f>IF($A44&gt;0,IF(ISNA(MATCH(Q$5,'Utilisation profile'!$F44:$CR44,0)),0,INDEX('Asset data'!$L44:$CX44,1,MATCH(Q$5,'Utilisation profile'!$F44:$CR44,0))),0)</f>
        <v>0</v>
      </c>
      <c r="R44">
        <f>IF($A44&gt;0,IF(ISNA(MATCH(R$5,'Utilisation profile'!$F44:$CR44,0)),0,INDEX('Asset data'!$L44:$CX44,1,MATCH(R$5,'Utilisation profile'!$F44:$CR44,0))),0)</f>
        <v>0</v>
      </c>
      <c r="S44">
        <f>IF($A44&gt;0,IF(ISNA(MATCH(S$5,'Utilisation profile'!$F44:$CR44,0)),0,INDEX('Asset data'!$L44:$CX44,1,MATCH(S$5,'Utilisation profile'!$F44:$CR44,0))),0)</f>
        <v>0</v>
      </c>
      <c r="T44">
        <f>IF($A44&gt;0,IF(ISNA(MATCH(T$5,'Utilisation profile'!$F44:$CR44,0)),0,INDEX('Asset data'!$L44:$CX44,1,MATCH(T$5,'Utilisation profile'!$F44:$CR44,0))),0)</f>
        <v>0</v>
      </c>
      <c r="U44">
        <f>IF($A44&gt;0,IF(ISNA(MATCH(U$5,'Utilisation profile'!$F44:$CR44,0)),0,INDEX('Asset data'!$L44:$CX44,1,MATCH(U$5,'Utilisation profile'!$F44:$CR44,0))),0)</f>
        <v>0</v>
      </c>
      <c r="V44">
        <f>IF($A44&gt;0,IF(ISNA(MATCH(V$5,'Utilisation profile'!$F44:$CR44,0)),0,INDEX('Asset data'!$L44:$CX44,1,MATCH(V$5,'Utilisation profile'!$F44:$CR44,0))),0)</f>
        <v>0</v>
      </c>
      <c r="W44">
        <f>IF($A44&gt;0,IF(ISNA(MATCH(W$5,'Utilisation profile'!$F44:$CR44,0)),0,INDEX('Asset data'!$L44:$CX44,1,MATCH(W$5,'Utilisation profile'!$F44:$CR44,0))),0)</f>
        <v>0</v>
      </c>
      <c r="X44">
        <f>IF($A44&gt;0,IF(ISNA(MATCH(X$5,'Utilisation profile'!$F44:$CR44,0)),0,INDEX('Asset data'!$L44:$CX44,1,MATCH(X$5,'Utilisation profile'!$F44:$CR44,0))),0)</f>
        <v>0</v>
      </c>
      <c r="Y44">
        <f>IF($A44&gt;0,IF(ISNA(MATCH(Y$5,'Utilisation profile'!$F44:$CR44,0)),0,INDEX('Asset data'!$L44:$CX44,1,MATCH(Y$5,'Utilisation profile'!$F44:$CR44,0))),0)</f>
        <v>0</v>
      </c>
      <c r="Z44">
        <f>IF($A44&gt;0,IF(ISNA(MATCH(Z$5,'Utilisation profile'!$F44:$CR44,0)),0,INDEX('Asset data'!$L44:$CX44,1,MATCH(Z$5,'Utilisation profile'!$F44:$CR44,0))),0)</f>
        <v>0</v>
      </c>
      <c r="AA44">
        <f>IF($A44&gt;0,IF(ISNA(MATCH(AA$5,'Utilisation profile'!$F44:$CR44,0)),0,INDEX('Asset data'!$L44:$CX44,1,MATCH(AA$5,'Utilisation profile'!$F44:$CR44,0))),0)</f>
        <v>0</v>
      </c>
      <c r="AB44">
        <f>IF($A44&gt;0,IF(ISNA(MATCH(AB$5,'Utilisation profile'!$F44:$CR44,0)),0,INDEX('Asset data'!$L44:$CX44,1,MATCH(AB$5,'Utilisation profile'!$F44:$CR44,0))),0)</f>
        <v>0</v>
      </c>
      <c r="AC44">
        <f>IF($A44&gt;0,IF(ISNA(MATCH(AC$5,'Utilisation profile'!$F44:$CR44,0)),0,INDEX('Asset data'!$L44:$CX44,1,MATCH(AC$5,'Utilisation profile'!$F44:$CR44,0))),0)</f>
        <v>0</v>
      </c>
      <c r="AD44">
        <f>IF($A44&gt;0,IF(ISNA(MATCH(AD$5,'Utilisation profile'!$F44:$CR44,0)),0,INDEX('Asset data'!$L44:$CX44,1,MATCH(AD$5,'Utilisation profile'!$F44:$CR44,0))),0)</f>
        <v>0</v>
      </c>
      <c r="AE44">
        <f>IF($A44&gt;0,IF(ISNA(MATCH(AE$5,'Utilisation profile'!$F44:$CR44,0)),0,INDEX('Asset data'!$L44:$CX44,1,MATCH(AE$5,'Utilisation profile'!$F44:$CR44,0))),0)</f>
        <v>0</v>
      </c>
      <c r="AF44">
        <f>IF($A44&gt;0,IF(ISNA(MATCH(AF$5,'Utilisation profile'!$F44:$CR44,0)),0,INDEX('Asset data'!$L44:$CX44,1,MATCH(AF$5,'Utilisation profile'!$F44:$CR44,0))),0)</f>
        <v>0</v>
      </c>
      <c r="AG44">
        <f>IF($A44&gt;0,IF(ISNA(MATCH(AG$5,'Utilisation profile'!$F44:$CR44,0)),0,INDEX('Asset data'!$L44:$CX44,1,MATCH(AG$5,'Utilisation profile'!$F44:$CR44,0))),0)</f>
        <v>0</v>
      </c>
      <c r="AH44">
        <f>IF($A44&gt;0,IF(ISNA(MATCH(AH$5,'Utilisation profile'!$F44:$CR44,0)),0,INDEX('Asset data'!$L44:$CX44,1,MATCH(AH$5,'Utilisation profile'!$F44:$CR44,0))),0)</f>
        <v>0</v>
      </c>
      <c r="AI44">
        <f>IF($A44&gt;0,IF(ISNA(MATCH(AI$5,'Utilisation profile'!$F44:$CR44,0)),0,INDEX('Asset data'!$L44:$CX44,1,MATCH(AI$5,'Utilisation profile'!$F44:$CR44,0))),0)</f>
        <v>0</v>
      </c>
      <c r="AJ44">
        <f>IF($A44&gt;0,IF(ISNA(MATCH(AJ$5,'Utilisation profile'!$F44:$CR44,0)),0,INDEX('Asset data'!$L44:$CX44,1,MATCH(AJ$5,'Utilisation profile'!$F44:$CR44,0))),0)</f>
        <v>0</v>
      </c>
      <c r="AK44">
        <f>IF($A44&gt;0,IF(ISNA(MATCH(AK$5,'Utilisation profile'!$F44:$CR44,0)),0,INDEX('Asset data'!$L44:$CX44,1,MATCH(AK$5,'Utilisation profile'!$F44:$CR44,0))),0)</f>
        <v>0</v>
      </c>
      <c r="AL44">
        <f>IF($A44&gt;0,IF(ISNA(MATCH(AL$5,'Utilisation profile'!$F44:$CR44,0)),0,INDEX('Asset data'!$L44:$CX44,1,MATCH(AL$5,'Utilisation profile'!$F44:$CR44,0))),0)</f>
        <v>0</v>
      </c>
      <c r="AM44">
        <f>IF($A44&gt;0,IF(ISNA(MATCH(AM$5,'Utilisation profile'!$F44:$CR44,0)),0,INDEX('Asset data'!$L44:$CX44,1,MATCH(AM$5,'Utilisation profile'!$F44:$CR44,0))),0)</f>
        <v>0</v>
      </c>
      <c r="AN44">
        <f>IF($A44&gt;0,IF(ISNA(MATCH(AN$5,'Utilisation profile'!$F44:$CR44,0)),0,INDEX('Asset data'!$L44:$CX44,1,MATCH(AN$5,'Utilisation profile'!$F44:$CR44,0))),0)</f>
        <v>0</v>
      </c>
      <c r="AO44">
        <f>IF($A44&gt;0,IF(ISNA(MATCH(AO$5,'Utilisation profile'!$F44:$CR44,0)),0,INDEX('Asset data'!$L44:$CX44,1,MATCH(AO$5,'Utilisation profile'!$F44:$CR44,0))),0)</f>
        <v>0</v>
      </c>
      <c r="AP44">
        <f>IF($A44&gt;0,IF(ISNA(MATCH(AP$5,'Utilisation profile'!$F44:$CR44,0)),0,INDEX('Asset data'!$L44:$CX44,1,MATCH(AP$5,'Utilisation profile'!$F44:$CR44,0))),0)</f>
        <v>0</v>
      </c>
      <c r="AQ44">
        <f>IF($A44&gt;0,IF(ISNA(MATCH(AQ$5,'Utilisation profile'!$F44:$CR44,0)),0,INDEX('Asset data'!$L44:$CX44,1,MATCH(AQ$5,'Utilisation profile'!$F44:$CR44,0))),0)</f>
        <v>0</v>
      </c>
      <c r="AR44">
        <f>IF($A44&gt;0,IF(ISNA(MATCH(AR$5,'Utilisation profile'!$F44:$CR44,0)),0,INDEX('Asset data'!$L44:$CX44,1,MATCH(AR$5,'Utilisation profile'!$F44:$CR44,0))),0)</f>
        <v>0</v>
      </c>
      <c r="AS44">
        <f>IF($A44&gt;0,IF(ISNA(MATCH(AS$5,'Utilisation profile'!$F44:$CR44,0)),0,INDEX('Asset data'!$L44:$CX44,1,MATCH(AS$5,'Utilisation profile'!$F44:$CR44,0))),0)</f>
        <v>0</v>
      </c>
      <c r="AT44">
        <f>IF($A44&gt;0,IF(ISNA(MATCH(AT$5,'Utilisation profile'!$F44:$CR44,0)),0,INDEX('Asset data'!$L44:$CX44,1,MATCH(AT$5,'Utilisation profile'!$F44:$CR44,0))),0)</f>
        <v>0</v>
      </c>
      <c r="AU44">
        <f>IF($A44&gt;0,IF(ISNA(MATCH(AU$5,'Utilisation profile'!$F44:$CR44,0)),0,INDEX('Asset data'!$L44:$CX44,1,MATCH(AU$5,'Utilisation profile'!$F44:$CR44,0))),0)</f>
        <v>0</v>
      </c>
      <c r="AV44">
        <f>IF($A44&gt;0,IF(ISNA(MATCH(AV$5,'Utilisation profile'!$F44:$CR44,0)),0,INDEX('Asset data'!$L44:$CX44,1,MATCH(AV$5,'Utilisation profile'!$F44:$CR44,0))),0)</f>
        <v>0</v>
      </c>
      <c r="AW44">
        <f>IF($A44&gt;0,IF(ISNA(MATCH(AW$5,'Utilisation profile'!$F44:$CR44,0)),0,INDEX('Asset data'!$L44:$CX44,1,MATCH(AW$5,'Utilisation profile'!$F44:$CR44,0))),0)</f>
        <v>0</v>
      </c>
      <c r="AX44">
        <f>IF($A44&gt;0,IF(ISNA(MATCH(AX$5,'Utilisation profile'!$F44:$CR44,0)),0,INDEX('Asset data'!$L44:$CX44,1,MATCH(AX$5,'Utilisation profile'!$F44:$CR44,0))),0)</f>
        <v>0</v>
      </c>
      <c r="AY44">
        <f>IF($A44&gt;0,IF(ISNA(MATCH(AY$5,'Utilisation profile'!$F44:$CR44,0)),0,INDEX('Asset data'!$L44:$CX44,1,MATCH(AY$5,'Utilisation profile'!$F44:$CR44,0))),0)</f>
        <v>0</v>
      </c>
      <c r="AZ44">
        <f>IF($A44&gt;0,IF(ISNA(MATCH(AZ$5,'Utilisation profile'!$F44:$CR44,0)),0,INDEX('Asset data'!$L44:$CX44,1,MATCH(AZ$5,'Utilisation profile'!$F44:$CR44,0))),0)</f>
        <v>0</v>
      </c>
      <c r="BA44">
        <f>IF($A44&gt;0,IF(ISNA(MATCH(BA$5,'Utilisation profile'!$F44:$CR44,0)),0,INDEX('Asset data'!$L44:$CX44,1,MATCH(BA$5,'Utilisation profile'!$F44:$CR44,0))),0)</f>
        <v>0</v>
      </c>
      <c r="BB44">
        <f>IF($A44&gt;0,IF(ISNA(MATCH(BB$5,'Utilisation profile'!$F44:$CR44,0)),0,INDEX('Asset data'!$L44:$CX44,1,MATCH(BB$5,'Utilisation profile'!$F44:$CR44,0))),0)</f>
        <v>0</v>
      </c>
      <c r="BC44">
        <f>IF($A44&gt;0,IF(ISNA(MATCH(BC$5,'Utilisation profile'!$F44:$CR44,0)),0,INDEX('Asset data'!$L44:$CX44,1,MATCH(BC$5,'Utilisation profile'!$F44:$CR44,0))),0)</f>
        <v>0</v>
      </c>
      <c r="BD44">
        <f>IF($A44&gt;0,IF(ISNA(MATCH(BD$5,'Utilisation profile'!$F44:$CR44,0)),0,INDEX('Asset data'!$L44:$CX44,1,MATCH(BD$5,'Utilisation profile'!$F44:$CR44,0))),0)</f>
        <v>0</v>
      </c>
      <c r="BE44">
        <f>IF($A44&gt;0,IF(ISNA(MATCH(BE$5,'Utilisation profile'!$F44:$CR44,0)),0,INDEX('Asset data'!$L44:$CX44,1,MATCH(BE$5,'Utilisation profile'!$F44:$CR44,0))),0)</f>
        <v>0</v>
      </c>
      <c r="BF44">
        <f>IF($A44&gt;0,IF(ISNA(MATCH(BF$5,'Utilisation profile'!$F44:$CR44,0)),0,INDEX('Asset data'!$L44:$CX44,1,MATCH(BF$5,'Utilisation profile'!$F44:$CR44,0))),0)</f>
        <v>0</v>
      </c>
      <c r="BG44">
        <f>IF($A44&gt;0,IF(ISNA(MATCH(BG$5,'Utilisation profile'!$F44:$CR44,0)),0,INDEX('Asset data'!$L44:$CX44,1,MATCH(BG$5,'Utilisation profile'!$F44:$CR44,0))),0)</f>
        <v>0</v>
      </c>
      <c r="BH44">
        <f>IF($A44&gt;0,IF(ISNA(MATCH(BH$5,'Utilisation profile'!$F44:$CR44,0)),0,INDEX('Asset data'!$L44:$CX44,1,MATCH(BH$5,'Utilisation profile'!$F44:$CR44,0))),0)</f>
        <v>0</v>
      </c>
      <c r="BI44">
        <f>IF($A44&gt;0,IF(ISNA(MATCH(BI$5,'Utilisation profile'!$F44:$CR44,0)),0,INDEX('Asset data'!$L44:$CX44,1,MATCH(BI$5,'Utilisation profile'!$F44:$CR44,0))),0)</f>
        <v>0</v>
      </c>
      <c r="BJ44">
        <f>IF($A44&gt;0,IF(ISNA(MATCH(BJ$5,'Utilisation profile'!$F44:$CR44,0)),0,INDEX('Asset data'!$L44:$CX44,1,MATCH(BJ$5,'Utilisation profile'!$F44:$CR44,0))),0)</f>
        <v>0</v>
      </c>
      <c r="BK44">
        <f>IF($A44&gt;0,IF(ISNA(MATCH(BK$5,'Utilisation profile'!$F44:$CR44,0)),0,INDEX('Asset data'!$L44:$CX44,1,MATCH(BK$5,'Utilisation profile'!$F44:$CR44,0))),0)</f>
        <v>0</v>
      </c>
      <c r="BL44">
        <f>IF($A44&gt;0,IF(ISNA(MATCH(BL$5,'Utilisation profile'!$F44:$CR44,0)),0,INDEX('Asset data'!$L44:$CX44,1,MATCH(BL$5,'Utilisation profile'!$F44:$CR44,0))),0)</f>
        <v>0</v>
      </c>
      <c r="BM44">
        <f>IF($A44&gt;0,IF(ISNA(MATCH(BM$5,'Utilisation profile'!$F44:$CR44,0)),0,INDEX('Asset data'!$L44:$CX44,1,MATCH(BM$5,'Utilisation profile'!$F44:$CR44,0))),0)</f>
        <v>0</v>
      </c>
      <c r="BN44">
        <f>IF($A44&gt;0,IF(ISNA(MATCH(BN$5,'Utilisation profile'!$F44:$CR44,0)),0,INDEX('Asset data'!$L44:$CX44,1,MATCH(BN$5,'Utilisation profile'!$F44:$CR44,0))),0)</f>
        <v>0</v>
      </c>
      <c r="BO44">
        <f>IF($A44&gt;0,IF(ISNA(MATCH(BO$5,'Utilisation profile'!$F44:$CR44,0)),0,INDEX('Asset data'!$L44:$CX44,1,MATCH(BO$5,'Utilisation profile'!$F44:$CR44,0))),0)</f>
        <v>0</v>
      </c>
      <c r="BP44">
        <f>IF($A44&gt;0,IF(ISNA(MATCH(BP$5,'Utilisation profile'!$F44:$CR44,0)),0,INDEX('Asset data'!$L44:$CX44,1,MATCH(BP$5,'Utilisation profile'!$F44:$CR44,0))),0)</f>
        <v>0</v>
      </c>
      <c r="BQ44">
        <f>IF($A44&gt;0,IF(ISNA(MATCH(BQ$5,'Utilisation profile'!$F44:$CR44,0)),0,INDEX('Asset data'!$L44:$CX44,1,MATCH(BQ$5,'Utilisation profile'!$F44:$CR44,0))),0)</f>
        <v>0</v>
      </c>
      <c r="BR44">
        <f>IF($A44&gt;0,IF(ISNA(MATCH(BR$5,'Utilisation profile'!$F44:$CR44,0)),0,INDEX('Asset data'!$L44:$CX44,1,MATCH(BR$5,'Utilisation profile'!$F44:$CR44,0))),0)</f>
        <v>0</v>
      </c>
      <c r="BS44">
        <f>IF($A44&gt;0,IF(ISNA(MATCH(BS$5,'Utilisation profile'!$F44:$CR44,0)),0,INDEX('Asset data'!$L44:$CX44,1,MATCH(BS$5,'Utilisation profile'!$F44:$CR44,0))),0)</f>
        <v>0</v>
      </c>
      <c r="BT44">
        <f>IF($A44&gt;0,IF(ISNA(MATCH(BT$5,'Utilisation profile'!$F44:$CR44,0)),0,INDEX('Asset data'!$L44:$CX44,1,MATCH(BT$5,'Utilisation profile'!$F44:$CR44,0))),0)</f>
        <v>0</v>
      </c>
      <c r="BU44">
        <f>IF($A44&gt;0,IF(ISNA(MATCH(BU$5,'Utilisation profile'!$F44:$CR44,0)),0,INDEX('Asset data'!$L44:$CX44,1,MATCH(BU$5,'Utilisation profile'!$F44:$CR44,0))),0)</f>
        <v>0</v>
      </c>
      <c r="BV44">
        <f>IF($A44&gt;0,IF(ISNA(MATCH(BV$5,'Utilisation profile'!$F44:$CR44,0)),0,INDEX('Asset data'!$L44:$CX44,1,MATCH(BV$5,'Utilisation profile'!$F44:$CR44,0))),0)</f>
        <v>0</v>
      </c>
      <c r="BW44">
        <f>IF($A44&gt;0,IF(ISNA(MATCH(BW$5,'Utilisation profile'!$F44:$CR44,0)),0,INDEX('Asset data'!$L44:$CX44,1,MATCH(BW$5,'Utilisation profile'!$F44:$CR44,0))),0)</f>
        <v>0</v>
      </c>
      <c r="BX44">
        <f>IF($A44&gt;0,IF(ISNA(MATCH(BX$5,'Utilisation profile'!$F44:$CR44,0)),0,INDEX('Asset data'!$L44:$CX44,1,MATCH(BX$5,'Utilisation profile'!$F44:$CR44,0))),0)</f>
        <v>0</v>
      </c>
      <c r="BY44">
        <f>IF($A44&gt;0,IF(ISNA(MATCH(BY$5,'Utilisation profile'!$F44:$CR44,0)),0,INDEX('Asset data'!$L44:$CX44,1,MATCH(BY$5,'Utilisation profile'!$F44:$CR44,0))),0)</f>
        <v>0</v>
      </c>
      <c r="BZ44">
        <f>IF($A44&gt;0,IF(ISNA(MATCH(BZ$5,'Utilisation profile'!$F44:$CR44,0)),0,INDEX('Asset data'!$L44:$CX44,1,MATCH(BZ$5,'Utilisation profile'!$F44:$CR44,0))),0)</f>
        <v>0</v>
      </c>
      <c r="CA44">
        <f>IF($A44&gt;0,IF(ISNA(MATCH(CA$5,'Utilisation profile'!$F44:$CR44,0)),0,INDEX('Asset data'!$L44:$CX44,1,MATCH(CA$5,'Utilisation profile'!$F44:$CR44,0))),0)</f>
        <v>0</v>
      </c>
      <c r="CB44">
        <f>IF($A44&gt;0,IF(ISNA(MATCH(CB$5,'Utilisation profile'!$F44:$CR44,0)),0,INDEX('Asset data'!$L44:$CX44,1,MATCH(CB$5,'Utilisation profile'!$F44:$CR44,0))),0)</f>
        <v>0</v>
      </c>
      <c r="CC44">
        <f>IF($A44&gt;0,IF(ISNA(MATCH(CC$5,'Utilisation profile'!$F44:$CR44,0)),0,INDEX('Asset data'!$L44:$CX44,1,MATCH(CC$5,'Utilisation profile'!$F44:$CR44,0))),0)</f>
        <v>0</v>
      </c>
      <c r="CD44">
        <f>IF($A44&gt;0,IF(ISNA(MATCH(CD$5,'Utilisation profile'!$F44:$CR44,0)),0,INDEX('Asset data'!$L44:$CX44,1,MATCH(CD$5,'Utilisation profile'!$F44:$CR44,0))),0)</f>
        <v>0</v>
      </c>
      <c r="CE44">
        <f>IF($A44&gt;0,IF(ISNA(MATCH(CE$5,'Utilisation profile'!$F44:$CR44,0)),0,INDEX('Asset data'!$L44:$CX44,1,MATCH(CE$5,'Utilisation profile'!$F44:$CR44,0))),0)</f>
        <v>0</v>
      </c>
      <c r="CF44">
        <f>IF($A44&gt;0,IF(ISNA(MATCH(CF$5,'Utilisation profile'!$F44:$CR44,0)),0,INDEX('Asset data'!$L44:$CX44,1,MATCH(CF$5,'Utilisation profile'!$F44:$CR44,0))),0)</f>
        <v>0</v>
      </c>
      <c r="CG44">
        <f>IF($A44&gt;0,IF(ISNA(MATCH(CG$5,'Utilisation profile'!$F44:$CR44,0)),0,INDEX('Asset data'!$L44:$CX44,1,MATCH(CG$5,'Utilisation profile'!$F44:$CR44,0))),0)</f>
        <v>0</v>
      </c>
      <c r="CH44">
        <f>IF($A44&gt;0,IF(ISNA(MATCH(CH$5,'Utilisation profile'!$F44:$CR44,0)),0,INDEX('Asset data'!$L44:$CX44,1,MATCH(CH$5,'Utilisation profile'!$F44:$CR44,0))),0)</f>
        <v>0</v>
      </c>
      <c r="CI44">
        <f>IF($A44&gt;0,IF(ISNA(MATCH(CI$5,'Utilisation profile'!$F44:$CR44,0)),0,INDEX('Asset data'!$L44:$CX44,1,MATCH(CI$5,'Utilisation profile'!$F44:$CR44,0))),0)</f>
        <v>0</v>
      </c>
      <c r="CJ44">
        <f>IF($A44&gt;0,IF(ISNA(MATCH(CJ$5,'Utilisation profile'!$F44:$CR44,0)),0,INDEX('Asset data'!$L44:$CX44,1,MATCH(CJ$5,'Utilisation profile'!$F44:$CR44,0))),0)</f>
        <v>0</v>
      </c>
      <c r="CK44">
        <f>IF($A44&gt;0,IF(ISNA(MATCH(CK$5,'Utilisation profile'!$F44:$CR44,0)),0,INDEX('Asset data'!$L44:$CX44,1,MATCH(CK$5,'Utilisation profile'!$F44:$CR44,0))),0)</f>
        <v>0</v>
      </c>
      <c r="CL44">
        <f>IF($A44&gt;0,IF(ISNA(MATCH(CL$5,'Utilisation profile'!$F44:$CR44,0)),0,INDEX('Asset data'!$L44:$CX44,1,MATCH(CL$5,'Utilisation profile'!$F44:$CR44,0))),0)</f>
        <v>0</v>
      </c>
      <c r="CM44">
        <f>IF($A44&gt;0,IF(ISNA(MATCH(CM$5,'Utilisation profile'!$F44:$CR44,0)),0,INDEX('Asset data'!$L44:$CX44,1,MATCH(CM$5,'Utilisation profile'!$F44:$CR44,0))),0)</f>
        <v>0</v>
      </c>
      <c r="CN44">
        <f>IF($A44&gt;0,IF(ISNA(MATCH(CN$5,'Utilisation profile'!$F44:$CR44,0)),0,INDEX('Asset data'!$L44:$CX44,1,MATCH(CN$5,'Utilisation profile'!$F44:$CR44,0))),0)</f>
        <v>0</v>
      </c>
      <c r="CO44">
        <f>IF($A44&gt;0,IF(ISNA(MATCH(CO$5,'Utilisation profile'!$F44:$CR44,0)),0,INDEX('Asset data'!$L44:$CX44,1,MATCH(CO$5,'Utilisation profile'!$F44:$CR44,0))),0)</f>
        <v>0</v>
      </c>
      <c r="CP44">
        <f>IF($A44&gt;0,IF(ISNA(MATCH(CP$5,'Utilisation profile'!$F44:$CR44,0)),0,INDEX('Asset data'!$L44:$CX44,1,MATCH(CP$5,'Utilisation profile'!$F44:$CR44,0))),0)</f>
        <v>0</v>
      </c>
      <c r="CQ44">
        <f>IF($A44&gt;0,IF(ISNA(MATCH(CQ$5,'Utilisation profile'!$F44:$CR44,0)),0,INDEX('Asset data'!$L44:$CX44,1,MATCH(CQ$5,'Utilisation profile'!$F44:$CR44,0))),0)</f>
        <v>0</v>
      </c>
      <c r="CR44">
        <f>IF($A44&gt;0,IF(ISNA(MATCH(CR$5,'Utilisation profile'!$F44:$CR44,0)),0,INDEX('Asset data'!$L44:$CX44,1,MATCH(CR$5,'Utilisation profile'!$F44:$CR44,0))),0)</f>
        <v>0</v>
      </c>
      <c r="CS44">
        <f>IF($A44&gt;0,IF(ISNA(MATCH(CS$5,'Utilisation profile'!$F44:$CR44,0)),0,INDEX('Asset data'!$L44:$CX44,1,MATCH(CS$5,'Utilisation profile'!$F44:$CR44,0))),0)</f>
        <v>0</v>
      </c>
      <c r="CT44">
        <f>IF($A44&gt;0,IF(ISNA(MATCH(CT$5,'Utilisation profile'!$F44:$CR44,0)),0,INDEX('Asset data'!$L44:$CX44,1,MATCH(CT$5,'Utilisation profile'!$F44:$CR44,0))),0)</f>
        <v>0</v>
      </c>
      <c r="CU44">
        <f>IF($A44&gt;0,IF(ISNA(MATCH(CU$5,'Utilisation profile'!$F44:$CR44,0)),0,INDEX('Asset data'!$L44:$CX44,1,MATCH(CU$5,'Utilisation profile'!$F44:$CR44,0))),0)</f>
        <v>0</v>
      </c>
      <c r="CV44">
        <f>IF($A44&gt;0,IF(ISNA(MATCH(CV$5,'Utilisation profile'!$F44:$CR44,0)),0,INDEX('Asset data'!$L44:$CX44,1,MATCH(CV$5,'Utilisation profile'!$F44:$CR44,0))),0)</f>
        <v>0</v>
      </c>
      <c r="CW44">
        <f>IF($A44&gt;0,IF(ISNA(MATCH(CW$5,'Utilisation profile'!$F44:$CR44,0)),0,INDEX('Asset data'!$L44:$CX44,1,MATCH(CW$5,'Utilisation profile'!$F44:$CR44,0))),0)</f>
        <v>0</v>
      </c>
      <c r="CX44">
        <f>IF($A44&gt;0,IF(ISNA(MATCH(CX$5,'Utilisation profile'!$F44:$CR44,0)),0,INDEX('Asset data'!$L44:$CX44,1,MATCH(CX$5,'Utilisation profile'!$F44:$CR44,0))),0)</f>
        <v>0</v>
      </c>
      <c r="CY44">
        <f>IF($A44&gt;0,IF(ISNA(MATCH(CY$5,'Utilisation profile'!$F44:$CR44,0)),0,INDEX('Asset data'!$L44:$CX44,1,MATCH(CY$5,'Utilisation profile'!$F44:$CR44,0))),0)</f>
        <v>0</v>
      </c>
      <c r="CZ44">
        <f>IF($A44&gt;0,IF(ISNA(MATCH(CZ$5,'Utilisation profile'!$F44:$CR44,0)),0,INDEX('Asset data'!$L44:$CX44,1,MATCH(CZ$5,'Utilisation profile'!$F44:$CR44,0))),0)</f>
        <v>0</v>
      </c>
      <c r="DA44">
        <f>IF($A44&gt;0,IF(ISNA(MATCH(DA$5,'Utilisation profile'!$F44:$CR44,0)),0,INDEX('Asset data'!$L44:$CX44,1,MATCH(DA$5,'Utilisation profile'!$F44:$CR44,0))),0)</f>
        <v>0</v>
      </c>
      <c r="DB44">
        <f>IF($A44&gt;0,IF(ISNA(MATCH(DB$5,'Utilisation profile'!$F44:$CR44,0)),0,INDEX('Asset data'!$L44:$CX44,1,MATCH(DB$5,'Utilisation profile'!$F44:$CR44,0))),0)</f>
        <v>0</v>
      </c>
      <c r="DC44">
        <f>IF($A44&gt;0,IF(ISNA(MATCH(DC$5,'Utilisation profile'!$F44:$CR44,0)),0,INDEX('Asset data'!$L44:$CX44,1,MATCH(DC$5,'Utilisation profile'!$F44:$CR44,0))),0)</f>
        <v>0</v>
      </c>
      <c r="DD44">
        <f>IF($A44&gt;0,IF(ISNA(MATCH(DD$5,'Utilisation profile'!$F44:$CR44,0)),0,INDEX('Asset data'!$L44:$CX44,1,MATCH(DD$5,'Utilisation profile'!$F44:$CR44,0))),0)</f>
        <v>0</v>
      </c>
      <c r="DE44">
        <f>IF($A44&gt;0,IF(ISNA(MATCH(DE$5,'Utilisation profile'!$F44:$CR44,0)),0,INDEX('Asset data'!$L44:$CX44,1,MATCH(DE$5,'Utilisation profile'!$F44:$CR44,0))),0)</f>
        <v>0</v>
      </c>
      <c r="DF44">
        <f>IF($A44&gt;0,IF(ISNA(MATCH(DF$5,'Utilisation profile'!$F44:$CR44,0)),0,INDEX('Asset data'!$L44:$CX44,1,MATCH(DF$5,'Utilisation profile'!$F44:$CR44,0))),0)</f>
        <v>0</v>
      </c>
      <c r="DG44">
        <f>IF($A44&gt;0,IF(ISNA(MATCH(DG$5,'Utilisation profile'!$F44:$CR44,0)),0,INDEX('Asset data'!$L44:$CX44,1,MATCH(DG$5,'Utilisation profile'!$F44:$CR44,0))),0)</f>
        <v>0</v>
      </c>
      <c r="DH44">
        <f>IF($A44&gt;0,IF(ISNA(MATCH(DH$5,'Utilisation profile'!$F44:$CR44,0)),0,INDEX('Asset data'!$L44:$CX44,1,MATCH(DH$5,'Utilisation profile'!$F44:$CR44,0))),0)</f>
        <v>0</v>
      </c>
      <c r="DI44">
        <f>IF($A44&gt;0,IF(ISNA(MATCH(DI$5,'Utilisation profile'!$F44:$CR44,0)),0,INDEX('Asset data'!$L44:$CX44,1,MATCH(DI$5,'Utilisation profile'!$F44:$CR44,0))),0)</f>
        <v>0</v>
      </c>
      <c r="DJ44">
        <f>IF($A44&gt;0,IF(ISNA(MATCH(DJ$5,'Utilisation profile'!$F44:$CR44,0)),0,INDEX('Asset data'!$L44:$CX44,1,MATCH(DJ$5,'Utilisation profile'!$F44:$CR44,0))),0)</f>
        <v>0</v>
      </c>
      <c r="DK44">
        <f>IF($A44&gt;0,IF(ISNA(MATCH(DK$5,'Utilisation profile'!$F44:$CR44,0)),0,INDEX('Asset data'!$L44:$CX44,1,MATCH(DK$5,'Utilisation profile'!$F44:$CR44,0))),0)</f>
        <v>0</v>
      </c>
      <c r="DL44">
        <f>IF($A44&gt;0,IF(ISNA(MATCH(DL$5,'Utilisation profile'!$F44:$CR44,0)),0,INDEX('Asset data'!$L44:$CX44,1,MATCH(DL$5,'Utilisation profile'!$F44:$CR44,0))),0)</f>
        <v>0</v>
      </c>
      <c r="DM44">
        <f>IF($A44&gt;0,IF(ISNA(MATCH(DM$5,'Utilisation profile'!$F44:$CR44,0)),0,INDEX('Asset data'!$L44:$CX44,1,MATCH(DM$5,'Utilisation profile'!$F44:$CR44,0))),0)</f>
        <v>0</v>
      </c>
      <c r="DN44">
        <f>IF($A44&gt;0,IF(ISNA(MATCH(DN$5,'Utilisation profile'!$F44:$CR44,0)),0,INDEX('Asset data'!$L44:$CX44,1,MATCH(DN$5,'Utilisation profile'!$F44:$CR44,0))),0)</f>
        <v>0</v>
      </c>
      <c r="DO44">
        <f>IF($A44&gt;0,IF(ISNA(MATCH(DO$5,'Utilisation profile'!$F44:$CR44,0)),0,INDEX('Asset data'!$L44:$CX44,1,MATCH(DO$5,'Utilisation profile'!$F44:$CR44,0))),0)</f>
        <v>0</v>
      </c>
      <c r="DP44">
        <f>IF($A44&gt;0,IF(ISNA(MATCH(DP$5,'Utilisation profile'!$F44:$CR44,0)),0,INDEX('Asset data'!$L44:$CX44,1,MATCH(DP$5,'Utilisation profile'!$F44:$CR44,0))),0)</f>
        <v>0</v>
      </c>
      <c r="DQ44">
        <f>IF($A44&gt;0,IF(ISNA(MATCH(DQ$5,'Utilisation profile'!$F44:$CR44,0)),0,INDEX('Asset data'!$L44:$CX44,1,MATCH(DQ$5,'Utilisation profile'!$F44:$CR44,0))),0)</f>
        <v>0</v>
      </c>
      <c r="DR44">
        <f>IF($A44&gt;0,IF(ISNA(MATCH(DR$5,'Utilisation profile'!$F44:$CR44,0)),0,INDEX('Asset data'!$L44:$CX44,1,MATCH(DR$5,'Utilisation profile'!$F44:$CR44,0))),0)</f>
        <v>0</v>
      </c>
      <c r="DS44">
        <f>IF($A44&gt;0,IF(ISNA(MATCH(DS$5,'Utilisation profile'!$F44:$CR44,0)),0,INDEX('Asset data'!$L44:$CX44,1,MATCH(DS$5,'Utilisation profile'!$F44:$CR44,0))),0)</f>
        <v>0</v>
      </c>
      <c r="DT44">
        <f>IF($A44&gt;0,IF(ISNA(MATCH(DT$5,'Utilisation profile'!$F44:$CR44,0)),0,INDEX('Asset data'!$L44:$CX44,1,MATCH(DT$5,'Utilisation profile'!$F44:$CR44,0))),0)</f>
        <v>0</v>
      </c>
      <c r="DU44">
        <f>IF($A44&gt;0,IF(ISNA(MATCH(DU$5,'Utilisation profile'!$F44:$CR44,0)),0,INDEX('Asset data'!$L44:$CX44,1,MATCH(DU$5,'Utilisation profile'!$F44:$CR44,0))),0)</f>
        <v>0</v>
      </c>
      <c r="DV44">
        <f>IF($A44&gt;0,IF(ISNA(MATCH(DV$5,'Utilisation profile'!$F44:$CR44,0)),0,INDEX('Asset data'!$L44:$CX44,1,MATCH(DV$5,'Utilisation profile'!$F44:$CR44,0))),0)</f>
        <v>0</v>
      </c>
      <c r="DW44">
        <f>IF($A44&gt;0,IF(ISNA(MATCH(DW$5,'Utilisation profile'!$F44:$CR44,0)),0,INDEX('Asset data'!$L44:$CX44,1,MATCH(DW$5,'Utilisation profile'!$F44:$CR44,0))),0)</f>
        <v>0</v>
      </c>
      <c r="DX44">
        <f>IF($A44&gt;0,IF(ISNA(MATCH(DX$5,'Utilisation profile'!$F44:$CR44,0)),0,INDEX('Asset data'!$L44:$CX44,1,MATCH(DX$5,'Utilisation profile'!$F44:$CR44,0))),0)</f>
        <v>0</v>
      </c>
      <c r="DY44">
        <f>IF($A44&gt;0,IF(ISNA(MATCH(DY$5,'Utilisation profile'!$F44:$CR44,0)),0,INDEX('Asset data'!$L44:$CX44,1,MATCH(DY$5,'Utilisation profile'!$F44:$CR44,0))),0)</f>
        <v>0</v>
      </c>
      <c r="DZ44">
        <f>IF($A44&gt;0,IF(ISNA(MATCH(DZ$5,'Utilisation profile'!$F44:$CR44,0)),0,INDEX('Asset data'!$L44:$CX44,1,MATCH(DZ$5,'Utilisation profile'!$F44:$CR44,0))),0)</f>
        <v>0</v>
      </c>
      <c r="EA44">
        <f>IF($A44&gt;0,IF(ISNA(MATCH(EA$5,'Utilisation profile'!$F44:$CR44,0)),0,INDEX('Asset data'!$L44:$CX44,1,MATCH(EA$5,'Utilisation profile'!$F44:$CR44,0))),0)</f>
        <v>0</v>
      </c>
      <c r="EB44">
        <f>IF($A44&gt;0,IF(ISNA(MATCH(EB$5,'Utilisation profile'!$F44:$CR44,0)),0,INDEX('Asset data'!$L44:$CX44,1,MATCH(EB$5,'Utilisation profile'!$F44:$CR44,0))),0)</f>
        <v>0</v>
      </c>
      <c r="EC44">
        <f>IF($A44&gt;0,IF(ISNA(MATCH(EC$5,'Utilisation profile'!$F44:$CR44,0)),0,INDEX('Asset data'!$L44:$CX44,1,MATCH(EC$5,'Utilisation profile'!$F44:$CR44,0))),0)</f>
        <v>0</v>
      </c>
      <c r="ED44">
        <f>IF($A44&gt;0,IF(ISNA(MATCH(ED$5,'Utilisation profile'!$F44:$CR44,0)),0,INDEX('Asset data'!$L44:$CX44,1,MATCH(ED$5,'Utilisation profile'!$F44:$CR44,0))),0)</f>
        <v>0</v>
      </c>
      <c r="EE44">
        <f>IF($A44&gt;0,IF(ISNA(MATCH(EE$5,'Utilisation profile'!$F44:$CR44,0)),0,INDEX('Asset data'!$L44:$CX44,1,MATCH(EE$5,'Utilisation profile'!$F44:$CR44,0))),0)</f>
        <v>0</v>
      </c>
      <c r="EF44">
        <f>IF($A44&gt;0,IF(ISNA(MATCH(EF$5,'Utilisation profile'!$F44:$CR44,0)),0,INDEX('Asset data'!$L44:$CX44,1,MATCH(EF$5,'Utilisation profile'!$F44:$CR44,0))),0)</f>
        <v>0</v>
      </c>
      <c r="EG44">
        <f>IF($A44&gt;0,IF(ISNA(MATCH(EG$5,'Utilisation profile'!$F44:$CR44,0)),0,INDEX('Asset data'!$L44:$CX44,1,MATCH(EG$5,'Utilisation profile'!$F44:$CR44,0))),0)</f>
        <v>0</v>
      </c>
      <c r="EH44">
        <f>IF($A44&gt;0,IF(ISNA(MATCH(EH$5,'Utilisation profile'!$F44:$CR44,0)),0,INDEX('Asset data'!$L44:$CX44,1,MATCH(EH$5,'Utilisation profile'!$F44:$CR44,0))),0)</f>
        <v>0</v>
      </c>
      <c r="EI44">
        <f>IF($A44&gt;0,IF(ISNA(MATCH(EI$5,'Utilisation profile'!$F44:$CR44,0)),0,INDEX('Asset data'!$L44:$CX44,1,MATCH(EI$5,'Utilisation profile'!$F44:$CR44,0))),0)</f>
        <v>0</v>
      </c>
      <c r="EJ44">
        <f>IF($A44&gt;0,IF(ISNA(MATCH(EJ$5,'Utilisation profile'!$F44:$CR44,0)),0,INDEX('Asset data'!$L44:$CX44,1,MATCH(EJ$5,'Utilisation profile'!$F44:$CR44,0))),0)</f>
        <v>0</v>
      </c>
      <c r="EK44">
        <f>IF($A44&gt;0,IF(ISNA(MATCH(EK$5,'Utilisation profile'!$F44:$CR44,0)),0,INDEX('Asset data'!$L44:$CX44,1,MATCH(EK$5,'Utilisation profile'!$F44:$CR44,0))),0)</f>
        <v>0</v>
      </c>
      <c r="EL44">
        <f>IF($A44&gt;0,IF(ISNA(MATCH(EL$5,'Utilisation profile'!$F44:$CR44,0)),0,INDEX('Asset data'!$L44:$CX44,1,MATCH(EL$5,'Utilisation profile'!$F44:$CR44,0))),0)</f>
        <v>0</v>
      </c>
      <c r="EM44">
        <f>IF($A44&gt;0,IF(ISNA(MATCH(EM$5,'Utilisation profile'!$F44:$CR44,0)),0,INDEX('Asset data'!$L44:$CX44,1,MATCH(EM$5,'Utilisation profile'!$F44:$CR44,0))),0)</f>
        <v>0</v>
      </c>
      <c r="EN44">
        <f>IF($A44&gt;0,IF(ISNA(MATCH(EN$5,'Utilisation profile'!$F44:$CR44,0)),0,INDEX('Asset data'!$L44:$CX44,1,MATCH(EN$5,'Utilisation profile'!$F44:$CR44,0))),0)</f>
        <v>0</v>
      </c>
      <c r="EO44">
        <f>IF($A44&gt;0,IF(ISNA(MATCH(EO$5,'Utilisation profile'!$F44:$CR44,0)),0,INDEX('Asset data'!$L44:$CX44,1,MATCH(EO$5,'Utilisation profile'!$F44:$CR44,0))),0)</f>
        <v>0</v>
      </c>
      <c r="EP44">
        <f>IF($A44&gt;0,IF(ISNA(MATCH(EP$5,'Utilisation profile'!$F44:$CR44,0)),0,INDEX('Asset data'!$L44:$CX44,1,MATCH(EP$5,'Utilisation profile'!$F44:$CR44,0))),0)</f>
        <v>0</v>
      </c>
      <c r="EQ44">
        <f>IF($A44&gt;0,IF(ISNA(MATCH(EQ$5,'Utilisation profile'!$F44:$CR44,0)),0,INDEX('Asset data'!$L44:$CX44,1,MATCH(EQ$5,'Utilisation profile'!$F44:$CR44,0))),0)</f>
        <v>0</v>
      </c>
      <c r="ER44">
        <f>IF($A44&gt;0,IF(ISNA(MATCH(ER$5,'Utilisation profile'!$F44:$CR44,0)),0,INDEX('Asset data'!$L44:$CX44,1,MATCH(ER$5,'Utilisation profile'!$F44:$CR44,0))),0)</f>
        <v>0</v>
      </c>
      <c r="ES44">
        <f>IF($A44&gt;0,IF(ISNA(MATCH(ES$5,'Utilisation profile'!$F44:$CR44,0)),0,INDEX('Asset data'!$L44:$CX44,1,MATCH(ES$5,'Utilisation profile'!$F44:$CR44,0))),0)</f>
        <v>0</v>
      </c>
      <c r="ET44">
        <f>IF($A44&gt;0,IF(ISNA(MATCH(ET$5,'Utilisation profile'!$F44:$CR44,0)),0,INDEX('Asset data'!$L44:$CX44,1,MATCH(ET$5,'Utilisation profile'!$F44:$CR44,0))),0)</f>
        <v>0</v>
      </c>
      <c r="EU44">
        <f>IF($A44&gt;0,IF(ISNA(MATCH(EU$5,'Utilisation profile'!$F44:$CR44,0)),0,INDEX('Asset data'!$L44:$CX44,1,MATCH(EU$5,'Utilisation profile'!$F44:$CR44,0))),0)</f>
        <v>0</v>
      </c>
      <c r="EV44">
        <f>IF($A44&gt;0,IF(ISNA(MATCH(EV$5,'Utilisation profile'!$F44:$CR44,0)),0,INDEX('Asset data'!$L44:$CX44,1,MATCH(EV$5,'Utilisation profile'!$F44:$CR44,0))),0)</f>
        <v>0</v>
      </c>
      <c r="EW44">
        <f>IF($A44&gt;0,IF(ISNA(MATCH(EW$5,'Utilisation profile'!$F44:$CR44,0)),0,INDEX('Asset data'!$L44:$CX44,1,MATCH(EW$5,'Utilisation profile'!$F44:$CR44,0))),0)</f>
        <v>0</v>
      </c>
      <c r="EX44">
        <f>IF($A44&gt;0,IF(ISNA(MATCH(EX$5,'Utilisation profile'!$F44:$CR44,0)),0,INDEX('Asset data'!$L44:$CX44,1,MATCH(EX$5,'Utilisation profile'!$F44:$CR44,0))),0)</f>
        <v>0</v>
      </c>
      <c r="EY44">
        <f>IF($A44&gt;0,IF(ISNA(MATCH(EY$5,'Utilisation profile'!$F44:$CR44,0)),0,INDEX('Asset data'!$L44:$CX44,1,MATCH(EY$5,'Utilisation profile'!$F44:$CR44,0))),0)</f>
        <v>0</v>
      </c>
      <c r="EZ44">
        <f>IF($A44&gt;0,IF(ISNA(MATCH(EZ$5,'Utilisation profile'!$F44:$CR44,0)),0,INDEX('Asset data'!$L44:$CX44,1,MATCH(EZ$5,'Utilisation profile'!$F44:$CR44,0))),0)</f>
        <v>0</v>
      </c>
      <c r="FA44">
        <f>IF($A44&gt;0,IF(ISNA(MATCH(FA$5,'Utilisation profile'!$F44:$CR44,0)),0,INDEX('Asset data'!$L44:$CX44,1,MATCH(FA$5,'Utilisation profile'!$F44:$CR44,0))),0)</f>
        <v>0</v>
      </c>
    </row>
    <row r="45" spans="1:157">
      <c r="A45" s="10">
        <f>'Asset data'!A45</f>
        <v>0</v>
      </c>
      <c r="B45" s="10">
        <f>'Asset data'!B45</f>
        <v>0</v>
      </c>
      <c r="C45" s="10">
        <f>'Asset data'!C45</f>
        <v>0</v>
      </c>
      <c r="D45" s="10">
        <f>'Asset data'!E45</f>
        <v>0</v>
      </c>
      <c r="E45" s="16">
        <f>'Asset data'!I45</f>
        <v>0</v>
      </c>
      <c r="F45">
        <f>IF($A45&gt;0,'Utilisation profile'!CU45,0)</f>
        <v>0</v>
      </c>
      <c r="G45">
        <f>IF($A45&gt;0,IF(ISNA(MATCH(G$5,'Utilisation profile'!$F45:$CR45,0)),0,INDEX('Asset data'!$L45:$CX45,1,MATCH(G$5,'Utilisation profile'!$F45:$CR45,0))),0)</f>
        <v>0</v>
      </c>
      <c r="H45">
        <f>IF($A45&gt;0,IF(ISNA(MATCH(H$5,'Utilisation profile'!$F45:$CR45,0)),0,INDEX('Asset data'!$L45:$CX45,1,MATCH(H$5,'Utilisation profile'!$F45:$CR45,0))),0)</f>
        <v>0</v>
      </c>
      <c r="I45">
        <f>IF($A45&gt;0,IF(ISNA(MATCH(I$5,'Utilisation profile'!$F45:$CR45,0)),0,INDEX('Asset data'!$L45:$CX45,1,MATCH(I$5,'Utilisation profile'!$F45:$CR45,0))),0)</f>
        <v>0</v>
      </c>
      <c r="J45">
        <f>IF($A45&gt;0,IF(ISNA(MATCH(J$5,'Utilisation profile'!$F45:$CR45,0)),0,INDEX('Asset data'!$L45:$CX45,1,MATCH(J$5,'Utilisation profile'!$F45:$CR45,0))),0)</f>
        <v>0</v>
      </c>
      <c r="K45">
        <f>IF($A45&gt;0,IF(ISNA(MATCH(K$5,'Utilisation profile'!$F45:$CR45,0)),0,INDEX('Asset data'!$L45:$CX45,1,MATCH(K$5,'Utilisation profile'!$F45:$CR45,0))),0)</f>
        <v>0</v>
      </c>
      <c r="L45">
        <f>IF($A45&gt;0,IF(ISNA(MATCH(L$5,'Utilisation profile'!$F45:$CR45,0)),0,INDEX('Asset data'!$L45:$CX45,1,MATCH(L$5,'Utilisation profile'!$F45:$CR45,0))),0)</f>
        <v>0</v>
      </c>
      <c r="M45">
        <f>IF($A45&gt;0,IF(ISNA(MATCH(M$5,'Utilisation profile'!$F45:$CR45,0)),0,INDEX('Asset data'!$L45:$CX45,1,MATCH(M$5,'Utilisation profile'!$F45:$CR45,0))),0)</f>
        <v>0</v>
      </c>
      <c r="N45">
        <f>IF($A45&gt;0,IF(ISNA(MATCH(N$5,'Utilisation profile'!$F45:$CR45,0)),0,INDEX('Asset data'!$L45:$CX45,1,MATCH(N$5,'Utilisation profile'!$F45:$CR45,0))),0)</f>
        <v>0</v>
      </c>
      <c r="O45">
        <f>IF($A45&gt;0,IF(ISNA(MATCH(O$5,'Utilisation profile'!$F45:$CR45,0)),0,INDEX('Asset data'!$L45:$CX45,1,MATCH(O$5,'Utilisation profile'!$F45:$CR45,0))),0)</f>
        <v>0</v>
      </c>
      <c r="P45">
        <f>IF($A45&gt;0,IF(ISNA(MATCH(P$5,'Utilisation profile'!$F45:$CR45,0)),0,INDEX('Asset data'!$L45:$CX45,1,MATCH(P$5,'Utilisation profile'!$F45:$CR45,0))),0)</f>
        <v>0</v>
      </c>
      <c r="Q45">
        <f>IF($A45&gt;0,IF(ISNA(MATCH(Q$5,'Utilisation profile'!$F45:$CR45,0)),0,INDEX('Asset data'!$L45:$CX45,1,MATCH(Q$5,'Utilisation profile'!$F45:$CR45,0))),0)</f>
        <v>0</v>
      </c>
      <c r="R45">
        <f>IF($A45&gt;0,IF(ISNA(MATCH(R$5,'Utilisation profile'!$F45:$CR45,0)),0,INDEX('Asset data'!$L45:$CX45,1,MATCH(R$5,'Utilisation profile'!$F45:$CR45,0))),0)</f>
        <v>0</v>
      </c>
      <c r="S45">
        <f>IF($A45&gt;0,IF(ISNA(MATCH(S$5,'Utilisation profile'!$F45:$CR45,0)),0,INDEX('Asset data'!$L45:$CX45,1,MATCH(S$5,'Utilisation profile'!$F45:$CR45,0))),0)</f>
        <v>0</v>
      </c>
      <c r="T45">
        <f>IF($A45&gt;0,IF(ISNA(MATCH(T$5,'Utilisation profile'!$F45:$CR45,0)),0,INDEX('Asset data'!$L45:$CX45,1,MATCH(T$5,'Utilisation profile'!$F45:$CR45,0))),0)</f>
        <v>0</v>
      </c>
      <c r="U45">
        <f>IF($A45&gt;0,IF(ISNA(MATCH(U$5,'Utilisation profile'!$F45:$CR45,0)),0,INDEX('Asset data'!$L45:$CX45,1,MATCH(U$5,'Utilisation profile'!$F45:$CR45,0))),0)</f>
        <v>0</v>
      </c>
      <c r="V45">
        <f>IF($A45&gt;0,IF(ISNA(MATCH(V$5,'Utilisation profile'!$F45:$CR45,0)),0,INDEX('Asset data'!$L45:$CX45,1,MATCH(V$5,'Utilisation profile'!$F45:$CR45,0))),0)</f>
        <v>0</v>
      </c>
      <c r="W45">
        <f>IF($A45&gt;0,IF(ISNA(MATCH(W$5,'Utilisation profile'!$F45:$CR45,0)),0,INDEX('Asset data'!$L45:$CX45,1,MATCH(W$5,'Utilisation profile'!$F45:$CR45,0))),0)</f>
        <v>0</v>
      </c>
      <c r="X45">
        <f>IF($A45&gt;0,IF(ISNA(MATCH(X$5,'Utilisation profile'!$F45:$CR45,0)),0,INDEX('Asset data'!$L45:$CX45,1,MATCH(X$5,'Utilisation profile'!$F45:$CR45,0))),0)</f>
        <v>0</v>
      </c>
      <c r="Y45">
        <f>IF($A45&gt;0,IF(ISNA(MATCH(Y$5,'Utilisation profile'!$F45:$CR45,0)),0,INDEX('Asset data'!$L45:$CX45,1,MATCH(Y$5,'Utilisation profile'!$F45:$CR45,0))),0)</f>
        <v>0</v>
      </c>
      <c r="Z45">
        <f>IF($A45&gt;0,IF(ISNA(MATCH(Z$5,'Utilisation profile'!$F45:$CR45,0)),0,INDEX('Asset data'!$L45:$CX45,1,MATCH(Z$5,'Utilisation profile'!$F45:$CR45,0))),0)</f>
        <v>0</v>
      </c>
      <c r="AA45">
        <f>IF($A45&gt;0,IF(ISNA(MATCH(AA$5,'Utilisation profile'!$F45:$CR45,0)),0,INDEX('Asset data'!$L45:$CX45,1,MATCH(AA$5,'Utilisation profile'!$F45:$CR45,0))),0)</f>
        <v>0</v>
      </c>
      <c r="AB45">
        <f>IF($A45&gt;0,IF(ISNA(MATCH(AB$5,'Utilisation profile'!$F45:$CR45,0)),0,INDEX('Asset data'!$L45:$CX45,1,MATCH(AB$5,'Utilisation profile'!$F45:$CR45,0))),0)</f>
        <v>0</v>
      </c>
      <c r="AC45">
        <f>IF($A45&gt;0,IF(ISNA(MATCH(AC$5,'Utilisation profile'!$F45:$CR45,0)),0,INDEX('Asset data'!$L45:$CX45,1,MATCH(AC$5,'Utilisation profile'!$F45:$CR45,0))),0)</f>
        <v>0</v>
      </c>
      <c r="AD45">
        <f>IF($A45&gt;0,IF(ISNA(MATCH(AD$5,'Utilisation profile'!$F45:$CR45,0)),0,INDEX('Asset data'!$L45:$CX45,1,MATCH(AD$5,'Utilisation profile'!$F45:$CR45,0))),0)</f>
        <v>0</v>
      </c>
      <c r="AE45">
        <f>IF($A45&gt;0,IF(ISNA(MATCH(AE$5,'Utilisation profile'!$F45:$CR45,0)),0,INDEX('Asset data'!$L45:$CX45,1,MATCH(AE$5,'Utilisation profile'!$F45:$CR45,0))),0)</f>
        <v>0</v>
      </c>
      <c r="AF45">
        <f>IF($A45&gt;0,IF(ISNA(MATCH(AF$5,'Utilisation profile'!$F45:$CR45,0)),0,INDEX('Asset data'!$L45:$CX45,1,MATCH(AF$5,'Utilisation profile'!$F45:$CR45,0))),0)</f>
        <v>0</v>
      </c>
      <c r="AG45">
        <f>IF($A45&gt;0,IF(ISNA(MATCH(AG$5,'Utilisation profile'!$F45:$CR45,0)),0,INDEX('Asset data'!$L45:$CX45,1,MATCH(AG$5,'Utilisation profile'!$F45:$CR45,0))),0)</f>
        <v>0</v>
      </c>
      <c r="AH45">
        <f>IF($A45&gt;0,IF(ISNA(MATCH(AH$5,'Utilisation profile'!$F45:$CR45,0)),0,INDEX('Asset data'!$L45:$CX45,1,MATCH(AH$5,'Utilisation profile'!$F45:$CR45,0))),0)</f>
        <v>0</v>
      </c>
      <c r="AI45">
        <f>IF($A45&gt;0,IF(ISNA(MATCH(AI$5,'Utilisation profile'!$F45:$CR45,0)),0,INDEX('Asset data'!$L45:$CX45,1,MATCH(AI$5,'Utilisation profile'!$F45:$CR45,0))),0)</f>
        <v>0</v>
      </c>
      <c r="AJ45">
        <f>IF($A45&gt;0,IF(ISNA(MATCH(AJ$5,'Utilisation profile'!$F45:$CR45,0)),0,INDEX('Asset data'!$L45:$CX45,1,MATCH(AJ$5,'Utilisation profile'!$F45:$CR45,0))),0)</f>
        <v>0</v>
      </c>
      <c r="AK45">
        <f>IF($A45&gt;0,IF(ISNA(MATCH(AK$5,'Utilisation profile'!$F45:$CR45,0)),0,INDEX('Asset data'!$L45:$CX45,1,MATCH(AK$5,'Utilisation profile'!$F45:$CR45,0))),0)</f>
        <v>0</v>
      </c>
      <c r="AL45">
        <f>IF($A45&gt;0,IF(ISNA(MATCH(AL$5,'Utilisation profile'!$F45:$CR45,0)),0,INDEX('Asset data'!$L45:$CX45,1,MATCH(AL$5,'Utilisation profile'!$F45:$CR45,0))),0)</f>
        <v>0</v>
      </c>
      <c r="AM45">
        <f>IF($A45&gt;0,IF(ISNA(MATCH(AM$5,'Utilisation profile'!$F45:$CR45,0)),0,INDEX('Asset data'!$L45:$CX45,1,MATCH(AM$5,'Utilisation profile'!$F45:$CR45,0))),0)</f>
        <v>0</v>
      </c>
      <c r="AN45">
        <f>IF($A45&gt;0,IF(ISNA(MATCH(AN$5,'Utilisation profile'!$F45:$CR45,0)),0,INDEX('Asset data'!$L45:$CX45,1,MATCH(AN$5,'Utilisation profile'!$F45:$CR45,0))),0)</f>
        <v>0</v>
      </c>
      <c r="AO45">
        <f>IF($A45&gt;0,IF(ISNA(MATCH(AO$5,'Utilisation profile'!$F45:$CR45,0)),0,INDEX('Asset data'!$L45:$CX45,1,MATCH(AO$5,'Utilisation profile'!$F45:$CR45,0))),0)</f>
        <v>0</v>
      </c>
      <c r="AP45">
        <f>IF($A45&gt;0,IF(ISNA(MATCH(AP$5,'Utilisation profile'!$F45:$CR45,0)),0,INDEX('Asset data'!$L45:$CX45,1,MATCH(AP$5,'Utilisation profile'!$F45:$CR45,0))),0)</f>
        <v>0</v>
      </c>
      <c r="AQ45">
        <f>IF($A45&gt;0,IF(ISNA(MATCH(AQ$5,'Utilisation profile'!$F45:$CR45,0)),0,INDEX('Asset data'!$L45:$CX45,1,MATCH(AQ$5,'Utilisation profile'!$F45:$CR45,0))),0)</f>
        <v>0</v>
      </c>
      <c r="AR45">
        <f>IF($A45&gt;0,IF(ISNA(MATCH(AR$5,'Utilisation profile'!$F45:$CR45,0)),0,INDEX('Asset data'!$L45:$CX45,1,MATCH(AR$5,'Utilisation profile'!$F45:$CR45,0))),0)</f>
        <v>0</v>
      </c>
      <c r="AS45">
        <f>IF($A45&gt;0,IF(ISNA(MATCH(AS$5,'Utilisation profile'!$F45:$CR45,0)),0,INDEX('Asset data'!$L45:$CX45,1,MATCH(AS$5,'Utilisation profile'!$F45:$CR45,0))),0)</f>
        <v>0</v>
      </c>
      <c r="AT45">
        <f>IF($A45&gt;0,IF(ISNA(MATCH(AT$5,'Utilisation profile'!$F45:$CR45,0)),0,INDEX('Asset data'!$L45:$CX45,1,MATCH(AT$5,'Utilisation profile'!$F45:$CR45,0))),0)</f>
        <v>0</v>
      </c>
      <c r="AU45">
        <f>IF($A45&gt;0,IF(ISNA(MATCH(AU$5,'Utilisation profile'!$F45:$CR45,0)),0,INDEX('Asset data'!$L45:$CX45,1,MATCH(AU$5,'Utilisation profile'!$F45:$CR45,0))),0)</f>
        <v>0</v>
      </c>
      <c r="AV45">
        <f>IF($A45&gt;0,IF(ISNA(MATCH(AV$5,'Utilisation profile'!$F45:$CR45,0)),0,INDEX('Asset data'!$L45:$CX45,1,MATCH(AV$5,'Utilisation profile'!$F45:$CR45,0))),0)</f>
        <v>0</v>
      </c>
      <c r="AW45">
        <f>IF($A45&gt;0,IF(ISNA(MATCH(AW$5,'Utilisation profile'!$F45:$CR45,0)),0,INDEX('Asset data'!$L45:$CX45,1,MATCH(AW$5,'Utilisation profile'!$F45:$CR45,0))),0)</f>
        <v>0</v>
      </c>
      <c r="AX45">
        <f>IF($A45&gt;0,IF(ISNA(MATCH(AX$5,'Utilisation profile'!$F45:$CR45,0)),0,INDEX('Asset data'!$L45:$CX45,1,MATCH(AX$5,'Utilisation profile'!$F45:$CR45,0))),0)</f>
        <v>0</v>
      </c>
      <c r="AY45">
        <f>IF($A45&gt;0,IF(ISNA(MATCH(AY$5,'Utilisation profile'!$F45:$CR45,0)),0,INDEX('Asset data'!$L45:$CX45,1,MATCH(AY$5,'Utilisation profile'!$F45:$CR45,0))),0)</f>
        <v>0</v>
      </c>
      <c r="AZ45">
        <f>IF($A45&gt;0,IF(ISNA(MATCH(AZ$5,'Utilisation profile'!$F45:$CR45,0)),0,INDEX('Asset data'!$L45:$CX45,1,MATCH(AZ$5,'Utilisation profile'!$F45:$CR45,0))),0)</f>
        <v>0</v>
      </c>
      <c r="BA45">
        <f>IF($A45&gt;0,IF(ISNA(MATCH(BA$5,'Utilisation profile'!$F45:$CR45,0)),0,INDEX('Asset data'!$L45:$CX45,1,MATCH(BA$5,'Utilisation profile'!$F45:$CR45,0))),0)</f>
        <v>0</v>
      </c>
      <c r="BB45">
        <f>IF($A45&gt;0,IF(ISNA(MATCH(BB$5,'Utilisation profile'!$F45:$CR45,0)),0,INDEX('Asset data'!$L45:$CX45,1,MATCH(BB$5,'Utilisation profile'!$F45:$CR45,0))),0)</f>
        <v>0</v>
      </c>
      <c r="BC45">
        <f>IF($A45&gt;0,IF(ISNA(MATCH(BC$5,'Utilisation profile'!$F45:$CR45,0)),0,INDEX('Asset data'!$L45:$CX45,1,MATCH(BC$5,'Utilisation profile'!$F45:$CR45,0))),0)</f>
        <v>0</v>
      </c>
      <c r="BD45">
        <f>IF($A45&gt;0,IF(ISNA(MATCH(BD$5,'Utilisation profile'!$F45:$CR45,0)),0,INDEX('Asset data'!$L45:$CX45,1,MATCH(BD$5,'Utilisation profile'!$F45:$CR45,0))),0)</f>
        <v>0</v>
      </c>
      <c r="BE45">
        <f>IF($A45&gt;0,IF(ISNA(MATCH(BE$5,'Utilisation profile'!$F45:$CR45,0)),0,INDEX('Asset data'!$L45:$CX45,1,MATCH(BE$5,'Utilisation profile'!$F45:$CR45,0))),0)</f>
        <v>0</v>
      </c>
      <c r="BF45">
        <f>IF($A45&gt;0,IF(ISNA(MATCH(BF$5,'Utilisation profile'!$F45:$CR45,0)),0,INDEX('Asset data'!$L45:$CX45,1,MATCH(BF$5,'Utilisation profile'!$F45:$CR45,0))),0)</f>
        <v>0</v>
      </c>
      <c r="BG45">
        <f>IF($A45&gt;0,IF(ISNA(MATCH(BG$5,'Utilisation profile'!$F45:$CR45,0)),0,INDEX('Asset data'!$L45:$CX45,1,MATCH(BG$5,'Utilisation profile'!$F45:$CR45,0))),0)</f>
        <v>0</v>
      </c>
      <c r="BH45">
        <f>IF($A45&gt;0,IF(ISNA(MATCH(BH$5,'Utilisation profile'!$F45:$CR45,0)),0,INDEX('Asset data'!$L45:$CX45,1,MATCH(BH$5,'Utilisation profile'!$F45:$CR45,0))),0)</f>
        <v>0</v>
      </c>
      <c r="BI45">
        <f>IF($A45&gt;0,IF(ISNA(MATCH(BI$5,'Utilisation profile'!$F45:$CR45,0)),0,INDEX('Asset data'!$L45:$CX45,1,MATCH(BI$5,'Utilisation profile'!$F45:$CR45,0))),0)</f>
        <v>0</v>
      </c>
      <c r="BJ45">
        <f>IF($A45&gt;0,IF(ISNA(MATCH(BJ$5,'Utilisation profile'!$F45:$CR45,0)),0,INDEX('Asset data'!$L45:$CX45,1,MATCH(BJ$5,'Utilisation profile'!$F45:$CR45,0))),0)</f>
        <v>0</v>
      </c>
      <c r="BK45">
        <f>IF($A45&gt;0,IF(ISNA(MATCH(BK$5,'Utilisation profile'!$F45:$CR45,0)),0,INDEX('Asset data'!$L45:$CX45,1,MATCH(BK$5,'Utilisation profile'!$F45:$CR45,0))),0)</f>
        <v>0</v>
      </c>
      <c r="BL45">
        <f>IF($A45&gt;0,IF(ISNA(MATCH(BL$5,'Utilisation profile'!$F45:$CR45,0)),0,INDEX('Asset data'!$L45:$CX45,1,MATCH(BL$5,'Utilisation profile'!$F45:$CR45,0))),0)</f>
        <v>0</v>
      </c>
      <c r="BM45">
        <f>IF($A45&gt;0,IF(ISNA(MATCH(BM$5,'Utilisation profile'!$F45:$CR45,0)),0,INDEX('Asset data'!$L45:$CX45,1,MATCH(BM$5,'Utilisation profile'!$F45:$CR45,0))),0)</f>
        <v>0</v>
      </c>
      <c r="BN45">
        <f>IF($A45&gt;0,IF(ISNA(MATCH(BN$5,'Utilisation profile'!$F45:$CR45,0)),0,INDEX('Asset data'!$L45:$CX45,1,MATCH(BN$5,'Utilisation profile'!$F45:$CR45,0))),0)</f>
        <v>0</v>
      </c>
      <c r="BO45">
        <f>IF($A45&gt;0,IF(ISNA(MATCH(BO$5,'Utilisation profile'!$F45:$CR45,0)),0,INDEX('Asset data'!$L45:$CX45,1,MATCH(BO$5,'Utilisation profile'!$F45:$CR45,0))),0)</f>
        <v>0</v>
      </c>
      <c r="BP45">
        <f>IF($A45&gt;0,IF(ISNA(MATCH(BP$5,'Utilisation profile'!$F45:$CR45,0)),0,INDEX('Asset data'!$L45:$CX45,1,MATCH(BP$5,'Utilisation profile'!$F45:$CR45,0))),0)</f>
        <v>0</v>
      </c>
      <c r="BQ45">
        <f>IF($A45&gt;0,IF(ISNA(MATCH(BQ$5,'Utilisation profile'!$F45:$CR45,0)),0,INDEX('Asset data'!$L45:$CX45,1,MATCH(BQ$5,'Utilisation profile'!$F45:$CR45,0))),0)</f>
        <v>0</v>
      </c>
      <c r="BR45">
        <f>IF($A45&gt;0,IF(ISNA(MATCH(BR$5,'Utilisation profile'!$F45:$CR45,0)),0,INDEX('Asset data'!$L45:$CX45,1,MATCH(BR$5,'Utilisation profile'!$F45:$CR45,0))),0)</f>
        <v>0</v>
      </c>
      <c r="BS45">
        <f>IF($A45&gt;0,IF(ISNA(MATCH(BS$5,'Utilisation profile'!$F45:$CR45,0)),0,INDEX('Asset data'!$L45:$CX45,1,MATCH(BS$5,'Utilisation profile'!$F45:$CR45,0))),0)</f>
        <v>0</v>
      </c>
      <c r="BT45">
        <f>IF($A45&gt;0,IF(ISNA(MATCH(BT$5,'Utilisation profile'!$F45:$CR45,0)),0,INDEX('Asset data'!$L45:$CX45,1,MATCH(BT$5,'Utilisation profile'!$F45:$CR45,0))),0)</f>
        <v>0</v>
      </c>
      <c r="BU45">
        <f>IF($A45&gt;0,IF(ISNA(MATCH(BU$5,'Utilisation profile'!$F45:$CR45,0)),0,INDEX('Asset data'!$L45:$CX45,1,MATCH(BU$5,'Utilisation profile'!$F45:$CR45,0))),0)</f>
        <v>0</v>
      </c>
      <c r="BV45">
        <f>IF($A45&gt;0,IF(ISNA(MATCH(BV$5,'Utilisation profile'!$F45:$CR45,0)),0,INDEX('Asset data'!$L45:$CX45,1,MATCH(BV$5,'Utilisation profile'!$F45:$CR45,0))),0)</f>
        <v>0</v>
      </c>
      <c r="BW45">
        <f>IF($A45&gt;0,IF(ISNA(MATCH(BW$5,'Utilisation profile'!$F45:$CR45,0)),0,INDEX('Asset data'!$L45:$CX45,1,MATCH(BW$5,'Utilisation profile'!$F45:$CR45,0))),0)</f>
        <v>0</v>
      </c>
      <c r="BX45">
        <f>IF($A45&gt;0,IF(ISNA(MATCH(BX$5,'Utilisation profile'!$F45:$CR45,0)),0,INDEX('Asset data'!$L45:$CX45,1,MATCH(BX$5,'Utilisation profile'!$F45:$CR45,0))),0)</f>
        <v>0</v>
      </c>
      <c r="BY45">
        <f>IF($A45&gt;0,IF(ISNA(MATCH(BY$5,'Utilisation profile'!$F45:$CR45,0)),0,INDEX('Asset data'!$L45:$CX45,1,MATCH(BY$5,'Utilisation profile'!$F45:$CR45,0))),0)</f>
        <v>0</v>
      </c>
      <c r="BZ45">
        <f>IF($A45&gt;0,IF(ISNA(MATCH(BZ$5,'Utilisation profile'!$F45:$CR45,0)),0,INDEX('Asset data'!$L45:$CX45,1,MATCH(BZ$5,'Utilisation profile'!$F45:$CR45,0))),0)</f>
        <v>0</v>
      </c>
      <c r="CA45">
        <f>IF($A45&gt;0,IF(ISNA(MATCH(CA$5,'Utilisation profile'!$F45:$CR45,0)),0,INDEX('Asset data'!$L45:$CX45,1,MATCH(CA$5,'Utilisation profile'!$F45:$CR45,0))),0)</f>
        <v>0</v>
      </c>
      <c r="CB45">
        <f>IF($A45&gt;0,IF(ISNA(MATCH(CB$5,'Utilisation profile'!$F45:$CR45,0)),0,INDEX('Asset data'!$L45:$CX45,1,MATCH(CB$5,'Utilisation profile'!$F45:$CR45,0))),0)</f>
        <v>0</v>
      </c>
      <c r="CC45">
        <f>IF($A45&gt;0,IF(ISNA(MATCH(CC$5,'Utilisation profile'!$F45:$CR45,0)),0,INDEX('Asset data'!$L45:$CX45,1,MATCH(CC$5,'Utilisation profile'!$F45:$CR45,0))),0)</f>
        <v>0</v>
      </c>
      <c r="CD45">
        <f>IF($A45&gt;0,IF(ISNA(MATCH(CD$5,'Utilisation profile'!$F45:$CR45,0)),0,INDEX('Asset data'!$L45:$CX45,1,MATCH(CD$5,'Utilisation profile'!$F45:$CR45,0))),0)</f>
        <v>0</v>
      </c>
      <c r="CE45">
        <f>IF($A45&gt;0,IF(ISNA(MATCH(CE$5,'Utilisation profile'!$F45:$CR45,0)),0,INDEX('Asset data'!$L45:$CX45,1,MATCH(CE$5,'Utilisation profile'!$F45:$CR45,0))),0)</f>
        <v>0</v>
      </c>
      <c r="CF45">
        <f>IF($A45&gt;0,IF(ISNA(MATCH(CF$5,'Utilisation profile'!$F45:$CR45,0)),0,INDEX('Asset data'!$L45:$CX45,1,MATCH(CF$5,'Utilisation profile'!$F45:$CR45,0))),0)</f>
        <v>0</v>
      </c>
      <c r="CG45">
        <f>IF($A45&gt;0,IF(ISNA(MATCH(CG$5,'Utilisation profile'!$F45:$CR45,0)),0,INDEX('Asset data'!$L45:$CX45,1,MATCH(CG$5,'Utilisation profile'!$F45:$CR45,0))),0)</f>
        <v>0</v>
      </c>
      <c r="CH45">
        <f>IF($A45&gt;0,IF(ISNA(MATCH(CH$5,'Utilisation profile'!$F45:$CR45,0)),0,INDEX('Asset data'!$L45:$CX45,1,MATCH(CH$5,'Utilisation profile'!$F45:$CR45,0))),0)</f>
        <v>0</v>
      </c>
      <c r="CI45">
        <f>IF($A45&gt;0,IF(ISNA(MATCH(CI$5,'Utilisation profile'!$F45:$CR45,0)),0,INDEX('Asset data'!$L45:$CX45,1,MATCH(CI$5,'Utilisation profile'!$F45:$CR45,0))),0)</f>
        <v>0</v>
      </c>
      <c r="CJ45">
        <f>IF($A45&gt;0,IF(ISNA(MATCH(CJ$5,'Utilisation profile'!$F45:$CR45,0)),0,INDEX('Asset data'!$L45:$CX45,1,MATCH(CJ$5,'Utilisation profile'!$F45:$CR45,0))),0)</f>
        <v>0</v>
      </c>
      <c r="CK45">
        <f>IF($A45&gt;0,IF(ISNA(MATCH(CK$5,'Utilisation profile'!$F45:$CR45,0)),0,INDEX('Asset data'!$L45:$CX45,1,MATCH(CK$5,'Utilisation profile'!$F45:$CR45,0))),0)</f>
        <v>0</v>
      </c>
      <c r="CL45">
        <f>IF($A45&gt;0,IF(ISNA(MATCH(CL$5,'Utilisation profile'!$F45:$CR45,0)),0,INDEX('Asset data'!$L45:$CX45,1,MATCH(CL$5,'Utilisation profile'!$F45:$CR45,0))),0)</f>
        <v>0</v>
      </c>
      <c r="CM45">
        <f>IF($A45&gt;0,IF(ISNA(MATCH(CM$5,'Utilisation profile'!$F45:$CR45,0)),0,INDEX('Asset data'!$L45:$CX45,1,MATCH(CM$5,'Utilisation profile'!$F45:$CR45,0))),0)</f>
        <v>0</v>
      </c>
      <c r="CN45">
        <f>IF($A45&gt;0,IF(ISNA(MATCH(CN$5,'Utilisation profile'!$F45:$CR45,0)),0,INDEX('Asset data'!$L45:$CX45,1,MATCH(CN$5,'Utilisation profile'!$F45:$CR45,0))),0)</f>
        <v>0</v>
      </c>
      <c r="CO45">
        <f>IF($A45&gt;0,IF(ISNA(MATCH(CO$5,'Utilisation profile'!$F45:$CR45,0)),0,INDEX('Asset data'!$L45:$CX45,1,MATCH(CO$5,'Utilisation profile'!$F45:$CR45,0))),0)</f>
        <v>0</v>
      </c>
      <c r="CP45">
        <f>IF($A45&gt;0,IF(ISNA(MATCH(CP$5,'Utilisation profile'!$F45:$CR45,0)),0,INDEX('Asset data'!$L45:$CX45,1,MATCH(CP$5,'Utilisation profile'!$F45:$CR45,0))),0)</f>
        <v>0</v>
      </c>
      <c r="CQ45">
        <f>IF($A45&gt;0,IF(ISNA(MATCH(CQ$5,'Utilisation profile'!$F45:$CR45,0)),0,INDEX('Asset data'!$L45:$CX45,1,MATCH(CQ$5,'Utilisation profile'!$F45:$CR45,0))),0)</f>
        <v>0</v>
      </c>
      <c r="CR45">
        <f>IF($A45&gt;0,IF(ISNA(MATCH(CR$5,'Utilisation profile'!$F45:$CR45,0)),0,INDEX('Asset data'!$L45:$CX45,1,MATCH(CR$5,'Utilisation profile'!$F45:$CR45,0))),0)</f>
        <v>0</v>
      </c>
      <c r="CS45">
        <f>IF($A45&gt;0,IF(ISNA(MATCH(CS$5,'Utilisation profile'!$F45:$CR45,0)),0,INDEX('Asset data'!$L45:$CX45,1,MATCH(CS$5,'Utilisation profile'!$F45:$CR45,0))),0)</f>
        <v>0</v>
      </c>
      <c r="CT45">
        <f>IF($A45&gt;0,IF(ISNA(MATCH(CT$5,'Utilisation profile'!$F45:$CR45,0)),0,INDEX('Asset data'!$L45:$CX45,1,MATCH(CT$5,'Utilisation profile'!$F45:$CR45,0))),0)</f>
        <v>0</v>
      </c>
      <c r="CU45">
        <f>IF($A45&gt;0,IF(ISNA(MATCH(CU$5,'Utilisation profile'!$F45:$CR45,0)),0,INDEX('Asset data'!$L45:$CX45,1,MATCH(CU$5,'Utilisation profile'!$F45:$CR45,0))),0)</f>
        <v>0</v>
      </c>
      <c r="CV45">
        <f>IF($A45&gt;0,IF(ISNA(MATCH(CV$5,'Utilisation profile'!$F45:$CR45,0)),0,INDEX('Asset data'!$L45:$CX45,1,MATCH(CV$5,'Utilisation profile'!$F45:$CR45,0))),0)</f>
        <v>0</v>
      </c>
      <c r="CW45">
        <f>IF($A45&gt;0,IF(ISNA(MATCH(CW$5,'Utilisation profile'!$F45:$CR45,0)),0,INDEX('Asset data'!$L45:$CX45,1,MATCH(CW$5,'Utilisation profile'!$F45:$CR45,0))),0)</f>
        <v>0</v>
      </c>
      <c r="CX45">
        <f>IF($A45&gt;0,IF(ISNA(MATCH(CX$5,'Utilisation profile'!$F45:$CR45,0)),0,INDEX('Asset data'!$L45:$CX45,1,MATCH(CX$5,'Utilisation profile'!$F45:$CR45,0))),0)</f>
        <v>0</v>
      </c>
      <c r="CY45">
        <f>IF($A45&gt;0,IF(ISNA(MATCH(CY$5,'Utilisation profile'!$F45:$CR45,0)),0,INDEX('Asset data'!$L45:$CX45,1,MATCH(CY$5,'Utilisation profile'!$F45:$CR45,0))),0)</f>
        <v>0</v>
      </c>
      <c r="CZ45">
        <f>IF($A45&gt;0,IF(ISNA(MATCH(CZ$5,'Utilisation profile'!$F45:$CR45,0)),0,INDEX('Asset data'!$L45:$CX45,1,MATCH(CZ$5,'Utilisation profile'!$F45:$CR45,0))),0)</f>
        <v>0</v>
      </c>
      <c r="DA45">
        <f>IF($A45&gt;0,IF(ISNA(MATCH(DA$5,'Utilisation profile'!$F45:$CR45,0)),0,INDEX('Asset data'!$L45:$CX45,1,MATCH(DA$5,'Utilisation profile'!$F45:$CR45,0))),0)</f>
        <v>0</v>
      </c>
      <c r="DB45">
        <f>IF($A45&gt;0,IF(ISNA(MATCH(DB$5,'Utilisation profile'!$F45:$CR45,0)),0,INDEX('Asset data'!$L45:$CX45,1,MATCH(DB$5,'Utilisation profile'!$F45:$CR45,0))),0)</f>
        <v>0</v>
      </c>
      <c r="DC45">
        <f>IF($A45&gt;0,IF(ISNA(MATCH(DC$5,'Utilisation profile'!$F45:$CR45,0)),0,INDEX('Asset data'!$L45:$CX45,1,MATCH(DC$5,'Utilisation profile'!$F45:$CR45,0))),0)</f>
        <v>0</v>
      </c>
      <c r="DD45">
        <f>IF($A45&gt;0,IF(ISNA(MATCH(DD$5,'Utilisation profile'!$F45:$CR45,0)),0,INDEX('Asset data'!$L45:$CX45,1,MATCH(DD$5,'Utilisation profile'!$F45:$CR45,0))),0)</f>
        <v>0</v>
      </c>
      <c r="DE45">
        <f>IF($A45&gt;0,IF(ISNA(MATCH(DE$5,'Utilisation profile'!$F45:$CR45,0)),0,INDEX('Asset data'!$L45:$CX45,1,MATCH(DE$5,'Utilisation profile'!$F45:$CR45,0))),0)</f>
        <v>0</v>
      </c>
      <c r="DF45">
        <f>IF($A45&gt;0,IF(ISNA(MATCH(DF$5,'Utilisation profile'!$F45:$CR45,0)),0,INDEX('Asset data'!$L45:$CX45,1,MATCH(DF$5,'Utilisation profile'!$F45:$CR45,0))),0)</f>
        <v>0</v>
      </c>
      <c r="DG45">
        <f>IF($A45&gt;0,IF(ISNA(MATCH(DG$5,'Utilisation profile'!$F45:$CR45,0)),0,INDEX('Asset data'!$L45:$CX45,1,MATCH(DG$5,'Utilisation profile'!$F45:$CR45,0))),0)</f>
        <v>0</v>
      </c>
      <c r="DH45">
        <f>IF($A45&gt;0,IF(ISNA(MATCH(DH$5,'Utilisation profile'!$F45:$CR45,0)),0,INDEX('Asset data'!$L45:$CX45,1,MATCH(DH$5,'Utilisation profile'!$F45:$CR45,0))),0)</f>
        <v>0</v>
      </c>
      <c r="DI45">
        <f>IF($A45&gt;0,IF(ISNA(MATCH(DI$5,'Utilisation profile'!$F45:$CR45,0)),0,INDEX('Asset data'!$L45:$CX45,1,MATCH(DI$5,'Utilisation profile'!$F45:$CR45,0))),0)</f>
        <v>0</v>
      </c>
      <c r="DJ45">
        <f>IF($A45&gt;0,IF(ISNA(MATCH(DJ$5,'Utilisation profile'!$F45:$CR45,0)),0,INDEX('Asset data'!$L45:$CX45,1,MATCH(DJ$5,'Utilisation profile'!$F45:$CR45,0))),0)</f>
        <v>0</v>
      </c>
      <c r="DK45">
        <f>IF($A45&gt;0,IF(ISNA(MATCH(DK$5,'Utilisation profile'!$F45:$CR45,0)),0,INDEX('Asset data'!$L45:$CX45,1,MATCH(DK$5,'Utilisation profile'!$F45:$CR45,0))),0)</f>
        <v>0</v>
      </c>
      <c r="DL45">
        <f>IF($A45&gt;0,IF(ISNA(MATCH(DL$5,'Utilisation profile'!$F45:$CR45,0)),0,INDEX('Asset data'!$L45:$CX45,1,MATCH(DL$5,'Utilisation profile'!$F45:$CR45,0))),0)</f>
        <v>0</v>
      </c>
      <c r="DM45">
        <f>IF($A45&gt;0,IF(ISNA(MATCH(DM$5,'Utilisation profile'!$F45:$CR45,0)),0,INDEX('Asset data'!$L45:$CX45,1,MATCH(DM$5,'Utilisation profile'!$F45:$CR45,0))),0)</f>
        <v>0</v>
      </c>
      <c r="DN45">
        <f>IF($A45&gt;0,IF(ISNA(MATCH(DN$5,'Utilisation profile'!$F45:$CR45,0)),0,INDEX('Asset data'!$L45:$CX45,1,MATCH(DN$5,'Utilisation profile'!$F45:$CR45,0))),0)</f>
        <v>0</v>
      </c>
      <c r="DO45">
        <f>IF($A45&gt;0,IF(ISNA(MATCH(DO$5,'Utilisation profile'!$F45:$CR45,0)),0,INDEX('Asset data'!$L45:$CX45,1,MATCH(DO$5,'Utilisation profile'!$F45:$CR45,0))),0)</f>
        <v>0</v>
      </c>
      <c r="DP45">
        <f>IF($A45&gt;0,IF(ISNA(MATCH(DP$5,'Utilisation profile'!$F45:$CR45,0)),0,INDEX('Asset data'!$L45:$CX45,1,MATCH(DP$5,'Utilisation profile'!$F45:$CR45,0))),0)</f>
        <v>0</v>
      </c>
      <c r="DQ45">
        <f>IF($A45&gt;0,IF(ISNA(MATCH(DQ$5,'Utilisation profile'!$F45:$CR45,0)),0,INDEX('Asset data'!$L45:$CX45,1,MATCH(DQ$5,'Utilisation profile'!$F45:$CR45,0))),0)</f>
        <v>0</v>
      </c>
      <c r="DR45">
        <f>IF($A45&gt;0,IF(ISNA(MATCH(DR$5,'Utilisation profile'!$F45:$CR45,0)),0,INDEX('Asset data'!$L45:$CX45,1,MATCH(DR$5,'Utilisation profile'!$F45:$CR45,0))),0)</f>
        <v>0</v>
      </c>
      <c r="DS45">
        <f>IF($A45&gt;0,IF(ISNA(MATCH(DS$5,'Utilisation profile'!$F45:$CR45,0)),0,INDEX('Asset data'!$L45:$CX45,1,MATCH(DS$5,'Utilisation profile'!$F45:$CR45,0))),0)</f>
        <v>0</v>
      </c>
      <c r="DT45">
        <f>IF($A45&gt;0,IF(ISNA(MATCH(DT$5,'Utilisation profile'!$F45:$CR45,0)),0,INDEX('Asset data'!$L45:$CX45,1,MATCH(DT$5,'Utilisation profile'!$F45:$CR45,0))),0)</f>
        <v>0</v>
      </c>
      <c r="DU45">
        <f>IF($A45&gt;0,IF(ISNA(MATCH(DU$5,'Utilisation profile'!$F45:$CR45,0)),0,INDEX('Asset data'!$L45:$CX45,1,MATCH(DU$5,'Utilisation profile'!$F45:$CR45,0))),0)</f>
        <v>0</v>
      </c>
      <c r="DV45">
        <f>IF($A45&gt;0,IF(ISNA(MATCH(DV$5,'Utilisation profile'!$F45:$CR45,0)),0,INDEX('Asset data'!$L45:$CX45,1,MATCH(DV$5,'Utilisation profile'!$F45:$CR45,0))),0)</f>
        <v>0</v>
      </c>
      <c r="DW45">
        <f>IF($A45&gt;0,IF(ISNA(MATCH(DW$5,'Utilisation profile'!$F45:$CR45,0)),0,INDEX('Asset data'!$L45:$CX45,1,MATCH(DW$5,'Utilisation profile'!$F45:$CR45,0))),0)</f>
        <v>0</v>
      </c>
      <c r="DX45">
        <f>IF($A45&gt;0,IF(ISNA(MATCH(DX$5,'Utilisation profile'!$F45:$CR45,0)),0,INDEX('Asset data'!$L45:$CX45,1,MATCH(DX$5,'Utilisation profile'!$F45:$CR45,0))),0)</f>
        <v>0</v>
      </c>
      <c r="DY45">
        <f>IF($A45&gt;0,IF(ISNA(MATCH(DY$5,'Utilisation profile'!$F45:$CR45,0)),0,INDEX('Asset data'!$L45:$CX45,1,MATCH(DY$5,'Utilisation profile'!$F45:$CR45,0))),0)</f>
        <v>0</v>
      </c>
      <c r="DZ45">
        <f>IF($A45&gt;0,IF(ISNA(MATCH(DZ$5,'Utilisation profile'!$F45:$CR45,0)),0,INDEX('Asset data'!$L45:$CX45,1,MATCH(DZ$5,'Utilisation profile'!$F45:$CR45,0))),0)</f>
        <v>0</v>
      </c>
      <c r="EA45">
        <f>IF($A45&gt;0,IF(ISNA(MATCH(EA$5,'Utilisation profile'!$F45:$CR45,0)),0,INDEX('Asset data'!$L45:$CX45,1,MATCH(EA$5,'Utilisation profile'!$F45:$CR45,0))),0)</f>
        <v>0</v>
      </c>
      <c r="EB45">
        <f>IF($A45&gt;0,IF(ISNA(MATCH(EB$5,'Utilisation profile'!$F45:$CR45,0)),0,INDEX('Asset data'!$L45:$CX45,1,MATCH(EB$5,'Utilisation profile'!$F45:$CR45,0))),0)</f>
        <v>0</v>
      </c>
      <c r="EC45">
        <f>IF($A45&gt;0,IF(ISNA(MATCH(EC$5,'Utilisation profile'!$F45:$CR45,0)),0,INDEX('Asset data'!$L45:$CX45,1,MATCH(EC$5,'Utilisation profile'!$F45:$CR45,0))),0)</f>
        <v>0</v>
      </c>
      <c r="ED45">
        <f>IF($A45&gt;0,IF(ISNA(MATCH(ED$5,'Utilisation profile'!$F45:$CR45,0)),0,INDEX('Asset data'!$L45:$CX45,1,MATCH(ED$5,'Utilisation profile'!$F45:$CR45,0))),0)</f>
        <v>0</v>
      </c>
      <c r="EE45">
        <f>IF($A45&gt;0,IF(ISNA(MATCH(EE$5,'Utilisation profile'!$F45:$CR45,0)),0,INDEX('Asset data'!$L45:$CX45,1,MATCH(EE$5,'Utilisation profile'!$F45:$CR45,0))),0)</f>
        <v>0</v>
      </c>
      <c r="EF45">
        <f>IF($A45&gt;0,IF(ISNA(MATCH(EF$5,'Utilisation profile'!$F45:$CR45,0)),0,INDEX('Asset data'!$L45:$CX45,1,MATCH(EF$5,'Utilisation profile'!$F45:$CR45,0))),0)</f>
        <v>0</v>
      </c>
      <c r="EG45">
        <f>IF($A45&gt;0,IF(ISNA(MATCH(EG$5,'Utilisation profile'!$F45:$CR45,0)),0,INDEX('Asset data'!$L45:$CX45,1,MATCH(EG$5,'Utilisation profile'!$F45:$CR45,0))),0)</f>
        <v>0</v>
      </c>
      <c r="EH45">
        <f>IF($A45&gt;0,IF(ISNA(MATCH(EH$5,'Utilisation profile'!$F45:$CR45,0)),0,INDEX('Asset data'!$L45:$CX45,1,MATCH(EH$5,'Utilisation profile'!$F45:$CR45,0))),0)</f>
        <v>0</v>
      </c>
      <c r="EI45">
        <f>IF($A45&gt;0,IF(ISNA(MATCH(EI$5,'Utilisation profile'!$F45:$CR45,0)),0,INDEX('Asset data'!$L45:$CX45,1,MATCH(EI$5,'Utilisation profile'!$F45:$CR45,0))),0)</f>
        <v>0</v>
      </c>
      <c r="EJ45">
        <f>IF($A45&gt;0,IF(ISNA(MATCH(EJ$5,'Utilisation profile'!$F45:$CR45,0)),0,INDEX('Asset data'!$L45:$CX45,1,MATCH(EJ$5,'Utilisation profile'!$F45:$CR45,0))),0)</f>
        <v>0</v>
      </c>
      <c r="EK45">
        <f>IF($A45&gt;0,IF(ISNA(MATCH(EK$5,'Utilisation profile'!$F45:$CR45,0)),0,INDEX('Asset data'!$L45:$CX45,1,MATCH(EK$5,'Utilisation profile'!$F45:$CR45,0))),0)</f>
        <v>0</v>
      </c>
      <c r="EL45">
        <f>IF($A45&gt;0,IF(ISNA(MATCH(EL$5,'Utilisation profile'!$F45:$CR45,0)),0,INDEX('Asset data'!$L45:$CX45,1,MATCH(EL$5,'Utilisation profile'!$F45:$CR45,0))),0)</f>
        <v>0</v>
      </c>
      <c r="EM45">
        <f>IF($A45&gt;0,IF(ISNA(MATCH(EM$5,'Utilisation profile'!$F45:$CR45,0)),0,INDEX('Asset data'!$L45:$CX45,1,MATCH(EM$5,'Utilisation profile'!$F45:$CR45,0))),0)</f>
        <v>0</v>
      </c>
      <c r="EN45">
        <f>IF($A45&gt;0,IF(ISNA(MATCH(EN$5,'Utilisation profile'!$F45:$CR45,0)),0,INDEX('Asset data'!$L45:$CX45,1,MATCH(EN$5,'Utilisation profile'!$F45:$CR45,0))),0)</f>
        <v>0</v>
      </c>
      <c r="EO45">
        <f>IF($A45&gt;0,IF(ISNA(MATCH(EO$5,'Utilisation profile'!$F45:$CR45,0)),0,INDEX('Asset data'!$L45:$CX45,1,MATCH(EO$5,'Utilisation profile'!$F45:$CR45,0))),0)</f>
        <v>0</v>
      </c>
      <c r="EP45">
        <f>IF($A45&gt;0,IF(ISNA(MATCH(EP$5,'Utilisation profile'!$F45:$CR45,0)),0,INDEX('Asset data'!$L45:$CX45,1,MATCH(EP$5,'Utilisation profile'!$F45:$CR45,0))),0)</f>
        <v>0</v>
      </c>
      <c r="EQ45">
        <f>IF($A45&gt;0,IF(ISNA(MATCH(EQ$5,'Utilisation profile'!$F45:$CR45,0)),0,INDEX('Asset data'!$L45:$CX45,1,MATCH(EQ$5,'Utilisation profile'!$F45:$CR45,0))),0)</f>
        <v>0</v>
      </c>
      <c r="ER45">
        <f>IF($A45&gt;0,IF(ISNA(MATCH(ER$5,'Utilisation profile'!$F45:$CR45,0)),0,INDEX('Asset data'!$L45:$CX45,1,MATCH(ER$5,'Utilisation profile'!$F45:$CR45,0))),0)</f>
        <v>0</v>
      </c>
      <c r="ES45">
        <f>IF($A45&gt;0,IF(ISNA(MATCH(ES$5,'Utilisation profile'!$F45:$CR45,0)),0,INDEX('Asset data'!$L45:$CX45,1,MATCH(ES$5,'Utilisation profile'!$F45:$CR45,0))),0)</f>
        <v>0</v>
      </c>
      <c r="ET45">
        <f>IF($A45&gt;0,IF(ISNA(MATCH(ET$5,'Utilisation profile'!$F45:$CR45,0)),0,INDEX('Asset data'!$L45:$CX45,1,MATCH(ET$5,'Utilisation profile'!$F45:$CR45,0))),0)</f>
        <v>0</v>
      </c>
      <c r="EU45">
        <f>IF($A45&gt;0,IF(ISNA(MATCH(EU$5,'Utilisation profile'!$F45:$CR45,0)),0,INDEX('Asset data'!$L45:$CX45,1,MATCH(EU$5,'Utilisation profile'!$F45:$CR45,0))),0)</f>
        <v>0</v>
      </c>
      <c r="EV45">
        <f>IF($A45&gt;0,IF(ISNA(MATCH(EV$5,'Utilisation profile'!$F45:$CR45,0)),0,INDEX('Asset data'!$L45:$CX45,1,MATCH(EV$5,'Utilisation profile'!$F45:$CR45,0))),0)</f>
        <v>0</v>
      </c>
      <c r="EW45">
        <f>IF($A45&gt;0,IF(ISNA(MATCH(EW$5,'Utilisation profile'!$F45:$CR45,0)),0,INDEX('Asset data'!$L45:$CX45,1,MATCH(EW$5,'Utilisation profile'!$F45:$CR45,0))),0)</f>
        <v>0</v>
      </c>
      <c r="EX45">
        <f>IF($A45&gt;0,IF(ISNA(MATCH(EX$5,'Utilisation profile'!$F45:$CR45,0)),0,INDEX('Asset data'!$L45:$CX45,1,MATCH(EX$5,'Utilisation profile'!$F45:$CR45,0))),0)</f>
        <v>0</v>
      </c>
      <c r="EY45">
        <f>IF($A45&gt;0,IF(ISNA(MATCH(EY$5,'Utilisation profile'!$F45:$CR45,0)),0,INDEX('Asset data'!$L45:$CX45,1,MATCH(EY$5,'Utilisation profile'!$F45:$CR45,0))),0)</f>
        <v>0</v>
      </c>
      <c r="EZ45">
        <f>IF($A45&gt;0,IF(ISNA(MATCH(EZ$5,'Utilisation profile'!$F45:$CR45,0)),0,INDEX('Asset data'!$L45:$CX45,1,MATCH(EZ$5,'Utilisation profile'!$F45:$CR45,0))),0)</f>
        <v>0</v>
      </c>
      <c r="FA45">
        <f>IF($A45&gt;0,IF(ISNA(MATCH(FA$5,'Utilisation profile'!$F45:$CR45,0)),0,INDEX('Asset data'!$L45:$CX45,1,MATCH(FA$5,'Utilisation profile'!$F45:$CR45,0))),0)</f>
        <v>0</v>
      </c>
    </row>
    <row r="46" spans="1:157">
      <c r="A46" s="10">
        <f>'Asset data'!A46</f>
        <v>0</v>
      </c>
      <c r="B46" s="10">
        <f>'Asset data'!B46</f>
        <v>0</v>
      </c>
      <c r="C46" s="10">
        <f>'Asset data'!C46</f>
        <v>0</v>
      </c>
      <c r="D46" s="10">
        <f>'Asset data'!E46</f>
        <v>0</v>
      </c>
      <c r="E46" s="16">
        <f>'Asset data'!I46</f>
        <v>0</v>
      </c>
      <c r="F46">
        <f>IF($A46&gt;0,'Utilisation profile'!CU46,0)</f>
        <v>0</v>
      </c>
      <c r="G46">
        <f>IF($A46&gt;0,IF(ISNA(MATCH(G$5,'Utilisation profile'!$F46:$CR46,0)),0,INDEX('Asset data'!$L46:$CX46,1,MATCH(G$5,'Utilisation profile'!$F46:$CR46,0))),0)</f>
        <v>0</v>
      </c>
      <c r="H46">
        <f>IF($A46&gt;0,IF(ISNA(MATCH(H$5,'Utilisation profile'!$F46:$CR46,0)),0,INDEX('Asset data'!$L46:$CX46,1,MATCH(H$5,'Utilisation profile'!$F46:$CR46,0))),0)</f>
        <v>0</v>
      </c>
      <c r="I46">
        <f>IF($A46&gt;0,IF(ISNA(MATCH(I$5,'Utilisation profile'!$F46:$CR46,0)),0,INDEX('Asset data'!$L46:$CX46,1,MATCH(I$5,'Utilisation profile'!$F46:$CR46,0))),0)</f>
        <v>0</v>
      </c>
      <c r="J46">
        <f>IF($A46&gt;0,IF(ISNA(MATCH(J$5,'Utilisation profile'!$F46:$CR46,0)),0,INDEX('Asset data'!$L46:$CX46,1,MATCH(J$5,'Utilisation profile'!$F46:$CR46,0))),0)</f>
        <v>0</v>
      </c>
      <c r="K46">
        <f>IF($A46&gt;0,IF(ISNA(MATCH(K$5,'Utilisation profile'!$F46:$CR46,0)),0,INDEX('Asset data'!$L46:$CX46,1,MATCH(K$5,'Utilisation profile'!$F46:$CR46,0))),0)</f>
        <v>0</v>
      </c>
      <c r="L46">
        <f>IF($A46&gt;0,IF(ISNA(MATCH(L$5,'Utilisation profile'!$F46:$CR46,0)),0,INDEX('Asset data'!$L46:$CX46,1,MATCH(L$5,'Utilisation profile'!$F46:$CR46,0))),0)</f>
        <v>0</v>
      </c>
      <c r="M46">
        <f>IF($A46&gt;0,IF(ISNA(MATCH(M$5,'Utilisation profile'!$F46:$CR46,0)),0,INDEX('Asset data'!$L46:$CX46,1,MATCH(M$5,'Utilisation profile'!$F46:$CR46,0))),0)</f>
        <v>0</v>
      </c>
      <c r="N46">
        <f>IF($A46&gt;0,IF(ISNA(MATCH(N$5,'Utilisation profile'!$F46:$CR46,0)),0,INDEX('Asset data'!$L46:$CX46,1,MATCH(N$5,'Utilisation profile'!$F46:$CR46,0))),0)</f>
        <v>0</v>
      </c>
      <c r="O46">
        <f>IF($A46&gt;0,IF(ISNA(MATCH(O$5,'Utilisation profile'!$F46:$CR46,0)),0,INDEX('Asset data'!$L46:$CX46,1,MATCH(O$5,'Utilisation profile'!$F46:$CR46,0))),0)</f>
        <v>0</v>
      </c>
      <c r="P46">
        <f>IF($A46&gt;0,IF(ISNA(MATCH(P$5,'Utilisation profile'!$F46:$CR46,0)),0,INDEX('Asset data'!$L46:$CX46,1,MATCH(P$5,'Utilisation profile'!$F46:$CR46,0))),0)</f>
        <v>0</v>
      </c>
      <c r="Q46">
        <f>IF($A46&gt;0,IF(ISNA(MATCH(Q$5,'Utilisation profile'!$F46:$CR46,0)),0,INDEX('Asset data'!$L46:$CX46,1,MATCH(Q$5,'Utilisation profile'!$F46:$CR46,0))),0)</f>
        <v>0</v>
      </c>
      <c r="R46">
        <f>IF($A46&gt;0,IF(ISNA(MATCH(R$5,'Utilisation profile'!$F46:$CR46,0)),0,INDEX('Asset data'!$L46:$CX46,1,MATCH(R$5,'Utilisation profile'!$F46:$CR46,0))),0)</f>
        <v>0</v>
      </c>
      <c r="S46">
        <f>IF($A46&gt;0,IF(ISNA(MATCH(S$5,'Utilisation profile'!$F46:$CR46,0)),0,INDEX('Asset data'!$L46:$CX46,1,MATCH(S$5,'Utilisation profile'!$F46:$CR46,0))),0)</f>
        <v>0</v>
      </c>
      <c r="T46">
        <f>IF($A46&gt;0,IF(ISNA(MATCH(T$5,'Utilisation profile'!$F46:$CR46,0)),0,INDEX('Asset data'!$L46:$CX46,1,MATCH(T$5,'Utilisation profile'!$F46:$CR46,0))),0)</f>
        <v>0</v>
      </c>
      <c r="U46">
        <f>IF($A46&gt;0,IF(ISNA(MATCH(U$5,'Utilisation profile'!$F46:$CR46,0)),0,INDEX('Asset data'!$L46:$CX46,1,MATCH(U$5,'Utilisation profile'!$F46:$CR46,0))),0)</f>
        <v>0</v>
      </c>
      <c r="V46">
        <f>IF($A46&gt;0,IF(ISNA(MATCH(V$5,'Utilisation profile'!$F46:$CR46,0)),0,INDEX('Asset data'!$L46:$CX46,1,MATCH(V$5,'Utilisation profile'!$F46:$CR46,0))),0)</f>
        <v>0</v>
      </c>
      <c r="W46">
        <f>IF($A46&gt;0,IF(ISNA(MATCH(W$5,'Utilisation profile'!$F46:$CR46,0)),0,INDEX('Asset data'!$L46:$CX46,1,MATCH(W$5,'Utilisation profile'!$F46:$CR46,0))),0)</f>
        <v>0</v>
      </c>
      <c r="X46">
        <f>IF($A46&gt;0,IF(ISNA(MATCH(X$5,'Utilisation profile'!$F46:$CR46,0)),0,INDEX('Asset data'!$L46:$CX46,1,MATCH(X$5,'Utilisation profile'!$F46:$CR46,0))),0)</f>
        <v>0</v>
      </c>
      <c r="Y46">
        <f>IF($A46&gt;0,IF(ISNA(MATCH(Y$5,'Utilisation profile'!$F46:$CR46,0)),0,INDEX('Asset data'!$L46:$CX46,1,MATCH(Y$5,'Utilisation profile'!$F46:$CR46,0))),0)</f>
        <v>0</v>
      </c>
      <c r="Z46">
        <f>IF($A46&gt;0,IF(ISNA(MATCH(Z$5,'Utilisation profile'!$F46:$CR46,0)),0,INDEX('Asset data'!$L46:$CX46,1,MATCH(Z$5,'Utilisation profile'!$F46:$CR46,0))),0)</f>
        <v>0</v>
      </c>
      <c r="AA46">
        <f>IF($A46&gt;0,IF(ISNA(MATCH(AA$5,'Utilisation profile'!$F46:$CR46,0)),0,INDEX('Asset data'!$L46:$CX46,1,MATCH(AA$5,'Utilisation profile'!$F46:$CR46,0))),0)</f>
        <v>0</v>
      </c>
      <c r="AB46">
        <f>IF($A46&gt;0,IF(ISNA(MATCH(AB$5,'Utilisation profile'!$F46:$CR46,0)),0,INDEX('Asset data'!$L46:$CX46,1,MATCH(AB$5,'Utilisation profile'!$F46:$CR46,0))),0)</f>
        <v>0</v>
      </c>
      <c r="AC46">
        <f>IF($A46&gt;0,IF(ISNA(MATCH(AC$5,'Utilisation profile'!$F46:$CR46,0)),0,INDEX('Asset data'!$L46:$CX46,1,MATCH(AC$5,'Utilisation profile'!$F46:$CR46,0))),0)</f>
        <v>0</v>
      </c>
      <c r="AD46">
        <f>IF($A46&gt;0,IF(ISNA(MATCH(AD$5,'Utilisation profile'!$F46:$CR46,0)),0,INDEX('Asset data'!$L46:$CX46,1,MATCH(AD$5,'Utilisation profile'!$F46:$CR46,0))),0)</f>
        <v>0</v>
      </c>
      <c r="AE46">
        <f>IF($A46&gt;0,IF(ISNA(MATCH(AE$5,'Utilisation profile'!$F46:$CR46,0)),0,INDEX('Asset data'!$L46:$CX46,1,MATCH(AE$5,'Utilisation profile'!$F46:$CR46,0))),0)</f>
        <v>0</v>
      </c>
      <c r="AF46">
        <f>IF($A46&gt;0,IF(ISNA(MATCH(AF$5,'Utilisation profile'!$F46:$CR46,0)),0,INDEX('Asset data'!$L46:$CX46,1,MATCH(AF$5,'Utilisation profile'!$F46:$CR46,0))),0)</f>
        <v>0</v>
      </c>
      <c r="AG46">
        <f>IF($A46&gt;0,IF(ISNA(MATCH(AG$5,'Utilisation profile'!$F46:$CR46,0)),0,INDEX('Asset data'!$L46:$CX46,1,MATCH(AG$5,'Utilisation profile'!$F46:$CR46,0))),0)</f>
        <v>0</v>
      </c>
      <c r="AH46">
        <f>IF($A46&gt;0,IF(ISNA(MATCH(AH$5,'Utilisation profile'!$F46:$CR46,0)),0,INDEX('Asset data'!$L46:$CX46,1,MATCH(AH$5,'Utilisation profile'!$F46:$CR46,0))),0)</f>
        <v>0</v>
      </c>
      <c r="AI46">
        <f>IF($A46&gt;0,IF(ISNA(MATCH(AI$5,'Utilisation profile'!$F46:$CR46,0)),0,INDEX('Asset data'!$L46:$CX46,1,MATCH(AI$5,'Utilisation profile'!$F46:$CR46,0))),0)</f>
        <v>0</v>
      </c>
      <c r="AJ46">
        <f>IF($A46&gt;0,IF(ISNA(MATCH(AJ$5,'Utilisation profile'!$F46:$CR46,0)),0,INDEX('Asset data'!$L46:$CX46,1,MATCH(AJ$5,'Utilisation profile'!$F46:$CR46,0))),0)</f>
        <v>0</v>
      </c>
      <c r="AK46">
        <f>IF($A46&gt;0,IF(ISNA(MATCH(AK$5,'Utilisation profile'!$F46:$CR46,0)),0,INDEX('Asset data'!$L46:$CX46,1,MATCH(AK$5,'Utilisation profile'!$F46:$CR46,0))),0)</f>
        <v>0</v>
      </c>
      <c r="AL46">
        <f>IF($A46&gt;0,IF(ISNA(MATCH(AL$5,'Utilisation profile'!$F46:$CR46,0)),0,INDEX('Asset data'!$L46:$CX46,1,MATCH(AL$5,'Utilisation profile'!$F46:$CR46,0))),0)</f>
        <v>0</v>
      </c>
      <c r="AM46">
        <f>IF($A46&gt;0,IF(ISNA(MATCH(AM$5,'Utilisation profile'!$F46:$CR46,0)),0,INDEX('Asset data'!$L46:$CX46,1,MATCH(AM$5,'Utilisation profile'!$F46:$CR46,0))),0)</f>
        <v>0</v>
      </c>
      <c r="AN46">
        <f>IF($A46&gt;0,IF(ISNA(MATCH(AN$5,'Utilisation profile'!$F46:$CR46,0)),0,INDEX('Asset data'!$L46:$CX46,1,MATCH(AN$5,'Utilisation profile'!$F46:$CR46,0))),0)</f>
        <v>0</v>
      </c>
      <c r="AO46">
        <f>IF($A46&gt;0,IF(ISNA(MATCH(AO$5,'Utilisation profile'!$F46:$CR46,0)),0,INDEX('Asset data'!$L46:$CX46,1,MATCH(AO$5,'Utilisation profile'!$F46:$CR46,0))),0)</f>
        <v>0</v>
      </c>
      <c r="AP46">
        <f>IF($A46&gt;0,IF(ISNA(MATCH(AP$5,'Utilisation profile'!$F46:$CR46,0)),0,INDEX('Asset data'!$L46:$CX46,1,MATCH(AP$5,'Utilisation profile'!$F46:$CR46,0))),0)</f>
        <v>0</v>
      </c>
      <c r="AQ46">
        <f>IF($A46&gt;0,IF(ISNA(MATCH(AQ$5,'Utilisation profile'!$F46:$CR46,0)),0,INDEX('Asset data'!$L46:$CX46,1,MATCH(AQ$5,'Utilisation profile'!$F46:$CR46,0))),0)</f>
        <v>0</v>
      </c>
      <c r="AR46">
        <f>IF($A46&gt;0,IF(ISNA(MATCH(AR$5,'Utilisation profile'!$F46:$CR46,0)),0,INDEX('Asset data'!$L46:$CX46,1,MATCH(AR$5,'Utilisation profile'!$F46:$CR46,0))),0)</f>
        <v>0</v>
      </c>
      <c r="AS46">
        <f>IF($A46&gt;0,IF(ISNA(MATCH(AS$5,'Utilisation profile'!$F46:$CR46,0)),0,INDEX('Asset data'!$L46:$CX46,1,MATCH(AS$5,'Utilisation profile'!$F46:$CR46,0))),0)</f>
        <v>0</v>
      </c>
      <c r="AT46">
        <f>IF($A46&gt;0,IF(ISNA(MATCH(AT$5,'Utilisation profile'!$F46:$CR46,0)),0,INDEX('Asset data'!$L46:$CX46,1,MATCH(AT$5,'Utilisation profile'!$F46:$CR46,0))),0)</f>
        <v>0</v>
      </c>
      <c r="AU46">
        <f>IF($A46&gt;0,IF(ISNA(MATCH(AU$5,'Utilisation profile'!$F46:$CR46,0)),0,INDEX('Asset data'!$L46:$CX46,1,MATCH(AU$5,'Utilisation profile'!$F46:$CR46,0))),0)</f>
        <v>0</v>
      </c>
      <c r="AV46">
        <f>IF($A46&gt;0,IF(ISNA(MATCH(AV$5,'Utilisation profile'!$F46:$CR46,0)),0,INDEX('Asset data'!$L46:$CX46,1,MATCH(AV$5,'Utilisation profile'!$F46:$CR46,0))),0)</f>
        <v>0</v>
      </c>
      <c r="AW46">
        <f>IF($A46&gt;0,IF(ISNA(MATCH(AW$5,'Utilisation profile'!$F46:$CR46,0)),0,INDEX('Asset data'!$L46:$CX46,1,MATCH(AW$5,'Utilisation profile'!$F46:$CR46,0))),0)</f>
        <v>0</v>
      </c>
      <c r="AX46">
        <f>IF($A46&gt;0,IF(ISNA(MATCH(AX$5,'Utilisation profile'!$F46:$CR46,0)),0,INDEX('Asset data'!$L46:$CX46,1,MATCH(AX$5,'Utilisation profile'!$F46:$CR46,0))),0)</f>
        <v>0</v>
      </c>
      <c r="AY46">
        <f>IF($A46&gt;0,IF(ISNA(MATCH(AY$5,'Utilisation profile'!$F46:$CR46,0)),0,INDEX('Asset data'!$L46:$CX46,1,MATCH(AY$5,'Utilisation profile'!$F46:$CR46,0))),0)</f>
        <v>0</v>
      </c>
      <c r="AZ46">
        <f>IF($A46&gt;0,IF(ISNA(MATCH(AZ$5,'Utilisation profile'!$F46:$CR46,0)),0,INDEX('Asset data'!$L46:$CX46,1,MATCH(AZ$5,'Utilisation profile'!$F46:$CR46,0))),0)</f>
        <v>0</v>
      </c>
      <c r="BA46">
        <f>IF($A46&gt;0,IF(ISNA(MATCH(BA$5,'Utilisation profile'!$F46:$CR46,0)),0,INDEX('Asset data'!$L46:$CX46,1,MATCH(BA$5,'Utilisation profile'!$F46:$CR46,0))),0)</f>
        <v>0</v>
      </c>
      <c r="BB46">
        <f>IF($A46&gt;0,IF(ISNA(MATCH(BB$5,'Utilisation profile'!$F46:$CR46,0)),0,INDEX('Asset data'!$L46:$CX46,1,MATCH(BB$5,'Utilisation profile'!$F46:$CR46,0))),0)</f>
        <v>0</v>
      </c>
      <c r="BC46">
        <f>IF($A46&gt;0,IF(ISNA(MATCH(BC$5,'Utilisation profile'!$F46:$CR46,0)),0,INDEX('Asset data'!$L46:$CX46,1,MATCH(BC$5,'Utilisation profile'!$F46:$CR46,0))),0)</f>
        <v>0</v>
      </c>
      <c r="BD46">
        <f>IF($A46&gt;0,IF(ISNA(MATCH(BD$5,'Utilisation profile'!$F46:$CR46,0)),0,INDEX('Asset data'!$L46:$CX46,1,MATCH(BD$5,'Utilisation profile'!$F46:$CR46,0))),0)</f>
        <v>0</v>
      </c>
      <c r="BE46">
        <f>IF($A46&gt;0,IF(ISNA(MATCH(BE$5,'Utilisation profile'!$F46:$CR46,0)),0,INDEX('Asset data'!$L46:$CX46,1,MATCH(BE$5,'Utilisation profile'!$F46:$CR46,0))),0)</f>
        <v>0</v>
      </c>
      <c r="BF46">
        <f>IF($A46&gt;0,IF(ISNA(MATCH(BF$5,'Utilisation profile'!$F46:$CR46,0)),0,INDEX('Asset data'!$L46:$CX46,1,MATCH(BF$5,'Utilisation profile'!$F46:$CR46,0))),0)</f>
        <v>0</v>
      </c>
      <c r="BG46">
        <f>IF($A46&gt;0,IF(ISNA(MATCH(BG$5,'Utilisation profile'!$F46:$CR46,0)),0,INDEX('Asset data'!$L46:$CX46,1,MATCH(BG$5,'Utilisation profile'!$F46:$CR46,0))),0)</f>
        <v>0</v>
      </c>
      <c r="BH46">
        <f>IF($A46&gt;0,IF(ISNA(MATCH(BH$5,'Utilisation profile'!$F46:$CR46,0)),0,INDEX('Asset data'!$L46:$CX46,1,MATCH(BH$5,'Utilisation profile'!$F46:$CR46,0))),0)</f>
        <v>0</v>
      </c>
      <c r="BI46">
        <f>IF($A46&gt;0,IF(ISNA(MATCH(BI$5,'Utilisation profile'!$F46:$CR46,0)),0,INDEX('Asset data'!$L46:$CX46,1,MATCH(BI$5,'Utilisation profile'!$F46:$CR46,0))),0)</f>
        <v>0</v>
      </c>
      <c r="BJ46">
        <f>IF($A46&gt;0,IF(ISNA(MATCH(BJ$5,'Utilisation profile'!$F46:$CR46,0)),0,INDEX('Asset data'!$L46:$CX46,1,MATCH(BJ$5,'Utilisation profile'!$F46:$CR46,0))),0)</f>
        <v>0</v>
      </c>
      <c r="BK46">
        <f>IF($A46&gt;0,IF(ISNA(MATCH(BK$5,'Utilisation profile'!$F46:$CR46,0)),0,INDEX('Asset data'!$L46:$CX46,1,MATCH(BK$5,'Utilisation profile'!$F46:$CR46,0))),0)</f>
        <v>0</v>
      </c>
      <c r="BL46">
        <f>IF($A46&gt;0,IF(ISNA(MATCH(BL$5,'Utilisation profile'!$F46:$CR46,0)),0,INDEX('Asset data'!$L46:$CX46,1,MATCH(BL$5,'Utilisation profile'!$F46:$CR46,0))),0)</f>
        <v>0</v>
      </c>
      <c r="BM46">
        <f>IF($A46&gt;0,IF(ISNA(MATCH(BM$5,'Utilisation profile'!$F46:$CR46,0)),0,INDEX('Asset data'!$L46:$CX46,1,MATCH(BM$5,'Utilisation profile'!$F46:$CR46,0))),0)</f>
        <v>0</v>
      </c>
      <c r="BN46">
        <f>IF($A46&gt;0,IF(ISNA(MATCH(BN$5,'Utilisation profile'!$F46:$CR46,0)),0,INDEX('Asset data'!$L46:$CX46,1,MATCH(BN$5,'Utilisation profile'!$F46:$CR46,0))),0)</f>
        <v>0</v>
      </c>
      <c r="BO46">
        <f>IF($A46&gt;0,IF(ISNA(MATCH(BO$5,'Utilisation profile'!$F46:$CR46,0)),0,INDEX('Asset data'!$L46:$CX46,1,MATCH(BO$5,'Utilisation profile'!$F46:$CR46,0))),0)</f>
        <v>0</v>
      </c>
      <c r="BP46">
        <f>IF($A46&gt;0,IF(ISNA(MATCH(BP$5,'Utilisation profile'!$F46:$CR46,0)),0,INDEX('Asset data'!$L46:$CX46,1,MATCH(BP$5,'Utilisation profile'!$F46:$CR46,0))),0)</f>
        <v>0</v>
      </c>
      <c r="BQ46">
        <f>IF($A46&gt;0,IF(ISNA(MATCH(BQ$5,'Utilisation profile'!$F46:$CR46,0)),0,INDEX('Asset data'!$L46:$CX46,1,MATCH(BQ$5,'Utilisation profile'!$F46:$CR46,0))),0)</f>
        <v>0</v>
      </c>
      <c r="BR46">
        <f>IF($A46&gt;0,IF(ISNA(MATCH(BR$5,'Utilisation profile'!$F46:$CR46,0)),0,INDEX('Asset data'!$L46:$CX46,1,MATCH(BR$5,'Utilisation profile'!$F46:$CR46,0))),0)</f>
        <v>0</v>
      </c>
      <c r="BS46">
        <f>IF($A46&gt;0,IF(ISNA(MATCH(BS$5,'Utilisation profile'!$F46:$CR46,0)),0,INDEX('Asset data'!$L46:$CX46,1,MATCH(BS$5,'Utilisation profile'!$F46:$CR46,0))),0)</f>
        <v>0</v>
      </c>
      <c r="BT46">
        <f>IF($A46&gt;0,IF(ISNA(MATCH(BT$5,'Utilisation profile'!$F46:$CR46,0)),0,INDEX('Asset data'!$L46:$CX46,1,MATCH(BT$5,'Utilisation profile'!$F46:$CR46,0))),0)</f>
        <v>0</v>
      </c>
      <c r="BU46">
        <f>IF($A46&gt;0,IF(ISNA(MATCH(BU$5,'Utilisation profile'!$F46:$CR46,0)),0,INDEX('Asset data'!$L46:$CX46,1,MATCH(BU$5,'Utilisation profile'!$F46:$CR46,0))),0)</f>
        <v>0</v>
      </c>
      <c r="BV46">
        <f>IF($A46&gt;0,IF(ISNA(MATCH(BV$5,'Utilisation profile'!$F46:$CR46,0)),0,INDEX('Asset data'!$L46:$CX46,1,MATCH(BV$5,'Utilisation profile'!$F46:$CR46,0))),0)</f>
        <v>0</v>
      </c>
      <c r="BW46">
        <f>IF($A46&gt;0,IF(ISNA(MATCH(BW$5,'Utilisation profile'!$F46:$CR46,0)),0,INDEX('Asset data'!$L46:$CX46,1,MATCH(BW$5,'Utilisation profile'!$F46:$CR46,0))),0)</f>
        <v>0</v>
      </c>
      <c r="BX46">
        <f>IF($A46&gt;0,IF(ISNA(MATCH(BX$5,'Utilisation profile'!$F46:$CR46,0)),0,INDEX('Asset data'!$L46:$CX46,1,MATCH(BX$5,'Utilisation profile'!$F46:$CR46,0))),0)</f>
        <v>0</v>
      </c>
      <c r="BY46">
        <f>IF($A46&gt;0,IF(ISNA(MATCH(BY$5,'Utilisation profile'!$F46:$CR46,0)),0,INDEX('Asset data'!$L46:$CX46,1,MATCH(BY$5,'Utilisation profile'!$F46:$CR46,0))),0)</f>
        <v>0</v>
      </c>
      <c r="BZ46">
        <f>IF($A46&gt;0,IF(ISNA(MATCH(BZ$5,'Utilisation profile'!$F46:$CR46,0)),0,INDEX('Asset data'!$L46:$CX46,1,MATCH(BZ$5,'Utilisation profile'!$F46:$CR46,0))),0)</f>
        <v>0</v>
      </c>
      <c r="CA46">
        <f>IF($A46&gt;0,IF(ISNA(MATCH(CA$5,'Utilisation profile'!$F46:$CR46,0)),0,INDEX('Asset data'!$L46:$CX46,1,MATCH(CA$5,'Utilisation profile'!$F46:$CR46,0))),0)</f>
        <v>0</v>
      </c>
      <c r="CB46">
        <f>IF($A46&gt;0,IF(ISNA(MATCH(CB$5,'Utilisation profile'!$F46:$CR46,0)),0,INDEX('Asset data'!$L46:$CX46,1,MATCH(CB$5,'Utilisation profile'!$F46:$CR46,0))),0)</f>
        <v>0</v>
      </c>
      <c r="CC46">
        <f>IF($A46&gt;0,IF(ISNA(MATCH(CC$5,'Utilisation profile'!$F46:$CR46,0)),0,INDEX('Asset data'!$L46:$CX46,1,MATCH(CC$5,'Utilisation profile'!$F46:$CR46,0))),0)</f>
        <v>0</v>
      </c>
      <c r="CD46">
        <f>IF($A46&gt;0,IF(ISNA(MATCH(CD$5,'Utilisation profile'!$F46:$CR46,0)),0,INDEX('Asset data'!$L46:$CX46,1,MATCH(CD$5,'Utilisation profile'!$F46:$CR46,0))),0)</f>
        <v>0</v>
      </c>
      <c r="CE46">
        <f>IF($A46&gt;0,IF(ISNA(MATCH(CE$5,'Utilisation profile'!$F46:$CR46,0)),0,INDEX('Asset data'!$L46:$CX46,1,MATCH(CE$5,'Utilisation profile'!$F46:$CR46,0))),0)</f>
        <v>0</v>
      </c>
      <c r="CF46">
        <f>IF($A46&gt;0,IF(ISNA(MATCH(CF$5,'Utilisation profile'!$F46:$CR46,0)),0,INDEX('Asset data'!$L46:$CX46,1,MATCH(CF$5,'Utilisation profile'!$F46:$CR46,0))),0)</f>
        <v>0</v>
      </c>
      <c r="CG46">
        <f>IF($A46&gt;0,IF(ISNA(MATCH(CG$5,'Utilisation profile'!$F46:$CR46,0)),0,INDEX('Asset data'!$L46:$CX46,1,MATCH(CG$5,'Utilisation profile'!$F46:$CR46,0))),0)</f>
        <v>0</v>
      </c>
      <c r="CH46">
        <f>IF($A46&gt;0,IF(ISNA(MATCH(CH$5,'Utilisation profile'!$F46:$CR46,0)),0,INDEX('Asset data'!$L46:$CX46,1,MATCH(CH$5,'Utilisation profile'!$F46:$CR46,0))),0)</f>
        <v>0</v>
      </c>
      <c r="CI46">
        <f>IF($A46&gt;0,IF(ISNA(MATCH(CI$5,'Utilisation profile'!$F46:$CR46,0)),0,INDEX('Asset data'!$L46:$CX46,1,MATCH(CI$5,'Utilisation profile'!$F46:$CR46,0))),0)</f>
        <v>0</v>
      </c>
      <c r="CJ46">
        <f>IF($A46&gt;0,IF(ISNA(MATCH(CJ$5,'Utilisation profile'!$F46:$CR46,0)),0,INDEX('Asset data'!$L46:$CX46,1,MATCH(CJ$5,'Utilisation profile'!$F46:$CR46,0))),0)</f>
        <v>0</v>
      </c>
      <c r="CK46">
        <f>IF($A46&gt;0,IF(ISNA(MATCH(CK$5,'Utilisation profile'!$F46:$CR46,0)),0,INDEX('Asset data'!$L46:$CX46,1,MATCH(CK$5,'Utilisation profile'!$F46:$CR46,0))),0)</f>
        <v>0</v>
      </c>
      <c r="CL46">
        <f>IF($A46&gt;0,IF(ISNA(MATCH(CL$5,'Utilisation profile'!$F46:$CR46,0)),0,INDEX('Asset data'!$L46:$CX46,1,MATCH(CL$5,'Utilisation profile'!$F46:$CR46,0))),0)</f>
        <v>0</v>
      </c>
      <c r="CM46">
        <f>IF($A46&gt;0,IF(ISNA(MATCH(CM$5,'Utilisation profile'!$F46:$CR46,0)),0,INDEX('Asset data'!$L46:$CX46,1,MATCH(CM$5,'Utilisation profile'!$F46:$CR46,0))),0)</f>
        <v>0</v>
      </c>
      <c r="CN46">
        <f>IF($A46&gt;0,IF(ISNA(MATCH(CN$5,'Utilisation profile'!$F46:$CR46,0)),0,INDEX('Asset data'!$L46:$CX46,1,MATCH(CN$5,'Utilisation profile'!$F46:$CR46,0))),0)</f>
        <v>0</v>
      </c>
      <c r="CO46">
        <f>IF($A46&gt;0,IF(ISNA(MATCH(CO$5,'Utilisation profile'!$F46:$CR46,0)),0,INDEX('Asset data'!$L46:$CX46,1,MATCH(CO$5,'Utilisation profile'!$F46:$CR46,0))),0)</f>
        <v>0</v>
      </c>
      <c r="CP46">
        <f>IF($A46&gt;0,IF(ISNA(MATCH(CP$5,'Utilisation profile'!$F46:$CR46,0)),0,INDEX('Asset data'!$L46:$CX46,1,MATCH(CP$5,'Utilisation profile'!$F46:$CR46,0))),0)</f>
        <v>0</v>
      </c>
      <c r="CQ46">
        <f>IF($A46&gt;0,IF(ISNA(MATCH(CQ$5,'Utilisation profile'!$F46:$CR46,0)),0,INDEX('Asset data'!$L46:$CX46,1,MATCH(CQ$5,'Utilisation profile'!$F46:$CR46,0))),0)</f>
        <v>0</v>
      </c>
      <c r="CR46">
        <f>IF($A46&gt;0,IF(ISNA(MATCH(CR$5,'Utilisation profile'!$F46:$CR46,0)),0,INDEX('Asset data'!$L46:$CX46,1,MATCH(CR$5,'Utilisation profile'!$F46:$CR46,0))),0)</f>
        <v>0</v>
      </c>
      <c r="CS46">
        <f>IF($A46&gt;0,IF(ISNA(MATCH(CS$5,'Utilisation profile'!$F46:$CR46,0)),0,INDEX('Asset data'!$L46:$CX46,1,MATCH(CS$5,'Utilisation profile'!$F46:$CR46,0))),0)</f>
        <v>0</v>
      </c>
      <c r="CT46">
        <f>IF($A46&gt;0,IF(ISNA(MATCH(CT$5,'Utilisation profile'!$F46:$CR46,0)),0,INDEX('Asset data'!$L46:$CX46,1,MATCH(CT$5,'Utilisation profile'!$F46:$CR46,0))),0)</f>
        <v>0</v>
      </c>
      <c r="CU46">
        <f>IF($A46&gt;0,IF(ISNA(MATCH(CU$5,'Utilisation profile'!$F46:$CR46,0)),0,INDEX('Asset data'!$L46:$CX46,1,MATCH(CU$5,'Utilisation profile'!$F46:$CR46,0))),0)</f>
        <v>0</v>
      </c>
      <c r="CV46">
        <f>IF($A46&gt;0,IF(ISNA(MATCH(CV$5,'Utilisation profile'!$F46:$CR46,0)),0,INDEX('Asset data'!$L46:$CX46,1,MATCH(CV$5,'Utilisation profile'!$F46:$CR46,0))),0)</f>
        <v>0</v>
      </c>
      <c r="CW46">
        <f>IF($A46&gt;0,IF(ISNA(MATCH(CW$5,'Utilisation profile'!$F46:$CR46,0)),0,INDEX('Asset data'!$L46:$CX46,1,MATCH(CW$5,'Utilisation profile'!$F46:$CR46,0))),0)</f>
        <v>0</v>
      </c>
      <c r="CX46">
        <f>IF($A46&gt;0,IF(ISNA(MATCH(CX$5,'Utilisation profile'!$F46:$CR46,0)),0,INDEX('Asset data'!$L46:$CX46,1,MATCH(CX$5,'Utilisation profile'!$F46:$CR46,0))),0)</f>
        <v>0</v>
      </c>
      <c r="CY46">
        <f>IF($A46&gt;0,IF(ISNA(MATCH(CY$5,'Utilisation profile'!$F46:$CR46,0)),0,INDEX('Asset data'!$L46:$CX46,1,MATCH(CY$5,'Utilisation profile'!$F46:$CR46,0))),0)</f>
        <v>0</v>
      </c>
      <c r="CZ46">
        <f>IF($A46&gt;0,IF(ISNA(MATCH(CZ$5,'Utilisation profile'!$F46:$CR46,0)),0,INDEX('Asset data'!$L46:$CX46,1,MATCH(CZ$5,'Utilisation profile'!$F46:$CR46,0))),0)</f>
        <v>0</v>
      </c>
      <c r="DA46">
        <f>IF($A46&gt;0,IF(ISNA(MATCH(DA$5,'Utilisation profile'!$F46:$CR46,0)),0,INDEX('Asset data'!$L46:$CX46,1,MATCH(DA$5,'Utilisation profile'!$F46:$CR46,0))),0)</f>
        <v>0</v>
      </c>
      <c r="DB46">
        <f>IF($A46&gt;0,IF(ISNA(MATCH(DB$5,'Utilisation profile'!$F46:$CR46,0)),0,INDEX('Asset data'!$L46:$CX46,1,MATCH(DB$5,'Utilisation profile'!$F46:$CR46,0))),0)</f>
        <v>0</v>
      </c>
      <c r="DC46">
        <f>IF($A46&gt;0,IF(ISNA(MATCH(DC$5,'Utilisation profile'!$F46:$CR46,0)),0,INDEX('Asset data'!$L46:$CX46,1,MATCH(DC$5,'Utilisation profile'!$F46:$CR46,0))),0)</f>
        <v>0</v>
      </c>
      <c r="DD46">
        <f>IF($A46&gt;0,IF(ISNA(MATCH(DD$5,'Utilisation profile'!$F46:$CR46,0)),0,INDEX('Asset data'!$L46:$CX46,1,MATCH(DD$5,'Utilisation profile'!$F46:$CR46,0))),0)</f>
        <v>0</v>
      </c>
      <c r="DE46">
        <f>IF($A46&gt;0,IF(ISNA(MATCH(DE$5,'Utilisation profile'!$F46:$CR46,0)),0,INDEX('Asset data'!$L46:$CX46,1,MATCH(DE$5,'Utilisation profile'!$F46:$CR46,0))),0)</f>
        <v>0</v>
      </c>
      <c r="DF46">
        <f>IF($A46&gt;0,IF(ISNA(MATCH(DF$5,'Utilisation profile'!$F46:$CR46,0)),0,INDEX('Asset data'!$L46:$CX46,1,MATCH(DF$5,'Utilisation profile'!$F46:$CR46,0))),0)</f>
        <v>0</v>
      </c>
      <c r="DG46">
        <f>IF($A46&gt;0,IF(ISNA(MATCH(DG$5,'Utilisation profile'!$F46:$CR46,0)),0,INDEX('Asset data'!$L46:$CX46,1,MATCH(DG$5,'Utilisation profile'!$F46:$CR46,0))),0)</f>
        <v>0</v>
      </c>
      <c r="DH46">
        <f>IF($A46&gt;0,IF(ISNA(MATCH(DH$5,'Utilisation profile'!$F46:$CR46,0)),0,INDEX('Asset data'!$L46:$CX46,1,MATCH(DH$5,'Utilisation profile'!$F46:$CR46,0))),0)</f>
        <v>0</v>
      </c>
      <c r="DI46">
        <f>IF($A46&gt;0,IF(ISNA(MATCH(DI$5,'Utilisation profile'!$F46:$CR46,0)),0,INDEX('Asset data'!$L46:$CX46,1,MATCH(DI$5,'Utilisation profile'!$F46:$CR46,0))),0)</f>
        <v>0</v>
      </c>
      <c r="DJ46">
        <f>IF($A46&gt;0,IF(ISNA(MATCH(DJ$5,'Utilisation profile'!$F46:$CR46,0)),0,INDEX('Asset data'!$L46:$CX46,1,MATCH(DJ$5,'Utilisation profile'!$F46:$CR46,0))),0)</f>
        <v>0</v>
      </c>
      <c r="DK46">
        <f>IF($A46&gt;0,IF(ISNA(MATCH(DK$5,'Utilisation profile'!$F46:$CR46,0)),0,INDEX('Asset data'!$L46:$CX46,1,MATCH(DK$5,'Utilisation profile'!$F46:$CR46,0))),0)</f>
        <v>0</v>
      </c>
      <c r="DL46">
        <f>IF($A46&gt;0,IF(ISNA(MATCH(DL$5,'Utilisation profile'!$F46:$CR46,0)),0,INDEX('Asset data'!$L46:$CX46,1,MATCH(DL$5,'Utilisation profile'!$F46:$CR46,0))),0)</f>
        <v>0</v>
      </c>
      <c r="DM46">
        <f>IF($A46&gt;0,IF(ISNA(MATCH(DM$5,'Utilisation profile'!$F46:$CR46,0)),0,INDEX('Asset data'!$L46:$CX46,1,MATCH(DM$5,'Utilisation profile'!$F46:$CR46,0))),0)</f>
        <v>0</v>
      </c>
      <c r="DN46">
        <f>IF($A46&gt;0,IF(ISNA(MATCH(DN$5,'Utilisation profile'!$F46:$CR46,0)),0,INDEX('Asset data'!$L46:$CX46,1,MATCH(DN$5,'Utilisation profile'!$F46:$CR46,0))),0)</f>
        <v>0</v>
      </c>
      <c r="DO46">
        <f>IF($A46&gt;0,IF(ISNA(MATCH(DO$5,'Utilisation profile'!$F46:$CR46,0)),0,INDEX('Asset data'!$L46:$CX46,1,MATCH(DO$5,'Utilisation profile'!$F46:$CR46,0))),0)</f>
        <v>0</v>
      </c>
      <c r="DP46">
        <f>IF($A46&gt;0,IF(ISNA(MATCH(DP$5,'Utilisation profile'!$F46:$CR46,0)),0,INDEX('Asset data'!$L46:$CX46,1,MATCH(DP$5,'Utilisation profile'!$F46:$CR46,0))),0)</f>
        <v>0</v>
      </c>
      <c r="DQ46">
        <f>IF($A46&gt;0,IF(ISNA(MATCH(DQ$5,'Utilisation profile'!$F46:$CR46,0)),0,INDEX('Asset data'!$L46:$CX46,1,MATCH(DQ$5,'Utilisation profile'!$F46:$CR46,0))),0)</f>
        <v>0</v>
      </c>
      <c r="DR46">
        <f>IF($A46&gt;0,IF(ISNA(MATCH(DR$5,'Utilisation profile'!$F46:$CR46,0)),0,INDEX('Asset data'!$L46:$CX46,1,MATCH(DR$5,'Utilisation profile'!$F46:$CR46,0))),0)</f>
        <v>0</v>
      </c>
      <c r="DS46">
        <f>IF($A46&gt;0,IF(ISNA(MATCH(DS$5,'Utilisation profile'!$F46:$CR46,0)),0,INDEX('Asset data'!$L46:$CX46,1,MATCH(DS$5,'Utilisation profile'!$F46:$CR46,0))),0)</f>
        <v>0</v>
      </c>
      <c r="DT46">
        <f>IF($A46&gt;0,IF(ISNA(MATCH(DT$5,'Utilisation profile'!$F46:$CR46,0)),0,INDEX('Asset data'!$L46:$CX46,1,MATCH(DT$5,'Utilisation profile'!$F46:$CR46,0))),0)</f>
        <v>0</v>
      </c>
      <c r="DU46">
        <f>IF($A46&gt;0,IF(ISNA(MATCH(DU$5,'Utilisation profile'!$F46:$CR46,0)),0,INDEX('Asset data'!$L46:$CX46,1,MATCH(DU$5,'Utilisation profile'!$F46:$CR46,0))),0)</f>
        <v>0</v>
      </c>
      <c r="DV46">
        <f>IF($A46&gt;0,IF(ISNA(MATCH(DV$5,'Utilisation profile'!$F46:$CR46,0)),0,INDEX('Asset data'!$L46:$CX46,1,MATCH(DV$5,'Utilisation profile'!$F46:$CR46,0))),0)</f>
        <v>0</v>
      </c>
      <c r="DW46">
        <f>IF($A46&gt;0,IF(ISNA(MATCH(DW$5,'Utilisation profile'!$F46:$CR46,0)),0,INDEX('Asset data'!$L46:$CX46,1,MATCH(DW$5,'Utilisation profile'!$F46:$CR46,0))),0)</f>
        <v>0</v>
      </c>
      <c r="DX46">
        <f>IF($A46&gt;0,IF(ISNA(MATCH(DX$5,'Utilisation profile'!$F46:$CR46,0)),0,INDEX('Asset data'!$L46:$CX46,1,MATCH(DX$5,'Utilisation profile'!$F46:$CR46,0))),0)</f>
        <v>0</v>
      </c>
      <c r="DY46">
        <f>IF($A46&gt;0,IF(ISNA(MATCH(DY$5,'Utilisation profile'!$F46:$CR46,0)),0,INDEX('Asset data'!$L46:$CX46,1,MATCH(DY$5,'Utilisation profile'!$F46:$CR46,0))),0)</f>
        <v>0</v>
      </c>
      <c r="DZ46">
        <f>IF($A46&gt;0,IF(ISNA(MATCH(DZ$5,'Utilisation profile'!$F46:$CR46,0)),0,INDEX('Asset data'!$L46:$CX46,1,MATCH(DZ$5,'Utilisation profile'!$F46:$CR46,0))),0)</f>
        <v>0</v>
      </c>
      <c r="EA46">
        <f>IF($A46&gt;0,IF(ISNA(MATCH(EA$5,'Utilisation profile'!$F46:$CR46,0)),0,INDEX('Asset data'!$L46:$CX46,1,MATCH(EA$5,'Utilisation profile'!$F46:$CR46,0))),0)</f>
        <v>0</v>
      </c>
      <c r="EB46">
        <f>IF($A46&gt;0,IF(ISNA(MATCH(EB$5,'Utilisation profile'!$F46:$CR46,0)),0,INDEX('Asset data'!$L46:$CX46,1,MATCH(EB$5,'Utilisation profile'!$F46:$CR46,0))),0)</f>
        <v>0</v>
      </c>
      <c r="EC46">
        <f>IF($A46&gt;0,IF(ISNA(MATCH(EC$5,'Utilisation profile'!$F46:$CR46,0)),0,INDEX('Asset data'!$L46:$CX46,1,MATCH(EC$5,'Utilisation profile'!$F46:$CR46,0))),0)</f>
        <v>0</v>
      </c>
      <c r="ED46">
        <f>IF($A46&gt;0,IF(ISNA(MATCH(ED$5,'Utilisation profile'!$F46:$CR46,0)),0,INDEX('Asset data'!$L46:$CX46,1,MATCH(ED$5,'Utilisation profile'!$F46:$CR46,0))),0)</f>
        <v>0</v>
      </c>
      <c r="EE46">
        <f>IF($A46&gt;0,IF(ISNA(MATCH(EE$5,'Utilisation profile'!$F46:$CR46,0)),0,INDEX('Asset data'!$L46:$CX46,1,MATCH(EE$5,'Utilisation profile'!$F46:$CR46,0))),0)</f>
        <v>0</v>
      </c>
      <c r="EF46">
        <f>IF($A46&gt;0,IF(ISNA(MATCH(EF$5,'Utilisation profile'!$F46:$CR46,0)),0,INDEX('Asset data'!$L46:$CX46,1,MATCH(EF$5,'Utilisation profile'!$F46:$CR46,0))),0)</f>
        <v>0</v>
      </c>
      <c r="EG46">
        <f>IF($A46&gt;0,IF(ISNA(MATCH(EG$5,'Utilisation profile'!$F46:$CR46,0)),0,INDEX('Asset data'!$L46:$CX46,1,MATCH(EG$5,'Utilisation profile'!$F46:$CR46,0))),0)</f>
        <v>0</v>
      </c>
      <c r="EH46">
        <f>IF($A46&gt;0,IF(ISNA(MATCH(EH$5,'Utilisation profile'!$F46:$CR46,0)),0,INDEX('Asset data'!$L46:$CX46,1,MATCH(EH$5,'Utilisation profile'!$F46:$CR46,0))),0)</f>
        <v>0</v>
      </c>
      <c r="EI46">
        <f>IF($A46&gt;0,IF(ISNA(MATCH(EI$5,'Utilisation profile'!$F46:$CR46,0)),0,INDEX('Asset data'!$L46:$CX46,1,MATCH(EI$5,'Utilisation profile'!$F46:$CR46,0))),0)</f>
        <v>0</v>
      </c>
      <c r="EJ46">
        <f>IF($A46&gt;0,IF(ISNA(MATCH(EJ$5,'Utilisation profile'!$F46:$CR46,0)),0,INDEX('Asset data'!$L46:$CX46,1,MATCH(EJ$5,'Utilisation profile'!$F46:$CR46,0))),0)</f>
        <v>0</v>
      </c>
      <c r="EK46">
        <f>IF($A46&gt;0,IF(ISNA(MATCH(EK$5,'Utilisation profile'!$F46:$CR46,0)),0,INDEX('Asset data'!$L46:$CX46,1,MATCH(EK$5,'Utilisation profile'!$F46:$CR46,0))),0)</f>
        <v>0</v>
      </c>
      <c r="EL46">
        <f>IF($A46&gt;0,IF(ISNA(MATCH(EL$5,'Utilisation profile'!$F46:$CR46,0)),0,INDEX('Asset data'!$L46:$CX46,1,MATCH(EL$5,'Utilisation profile'!$F46:$CR46,0))),0)</f>
        <v>0</v>
      </c>
      <c r="EM46">
        <f>IF($A46&gt;0,IF(ISNA(MATCH(EM$5,'Utilisation profile'!$F46:$CR46,0)),0,INDEX('Asset data'!$L46:$CX46,1,MATCH(EM$5,'Utilisation profile'!$F46:$CR46,0))),0)</f>
        <v>0</v>
      </c>
      <c r="EN46">
        <f>IF($A46&gt;0,IF(ISNA(MATCH(EN$5,'Utilisation profile'!$F46:$CR46,0)),0,INDEX('Asset data'!$L46:$CX46,1,MATCH(EN$5,'Utilisation profile'!$F46:$CR46,0))),0)</f>
        <v>0</v>
      </c>
      <c r="EO46">
        <f>IF($A46&gt;0,IF(ISNA(MATCH(EO$5,'Utilisation profile'!$F46:$CR46,0)),0,INDEX('Asset data'!$L46:$CX46,1,MATCH(EO$5,'Utilisation profile'!$F46:$CR46,0))),0)</f>
        <v>0</v>
      </c>
      <c r="EP46">
        <f>IF($A46&gt;0,IF(ISNA(MATCH(EP$5,'Utilisation profile'!$F46:$CR46,0)),0,INDEX('Asset data'!$L46:$CX46,1,MATCH(EP$5,'Utilisation profile'!$F46:$CR46,0))),0)</f>
        <v>0</v>
      </c>
      <c r="EQ46">
        <f>IF($A46&gt;0,IF(ISNA(MATCH(EQ$5,'Utilisation profile'!$F46:$CR46,0)),0,INDEX('Asset data'!$L46:$CX46,1,MATCH(EQ$5,'Utilisation profile'!$F46:$CR46,0))),0)</f>
        <v>0</v>
      </c>
      <c r="ER46">
        <f>IF($A46&gt;0,IF(ISNA(MATCH(ER$5,'Utilisation profile'!$F46:$CR46,0)),0,INDEX('Asset data'!$L46:$CX46,1,MATCH(ER$5,'Utilisation profile'!$F46:$CR46,0))),0)</f>
        <v>0</v>
      </c>
      <c r="ES46">
        <f>IF($A46&gt;0,IF(ISNA(MATCH(ES$5,'Utilisation profile'!$F46:$CR46,0)),0,INDEX('Asset data'!$L46:$CX46,1,MATCH(ES$5,'Utilisation profile'!$F46:$CR46,0))),0)</f>
        <v>0</v>
      </c>
      <c r="ET46">
        <f>IF($A46&gt;0,IF(ISNA(MATCH(ET$5,'Utilisation profile'!$F46:$CR46,0)),0,INDEX('Asset data'!$L46:$CX46,1,MATCH(ET$5,'Utilisation profile'!$F46:$CR46,0))),0)</f>
        <v>0</v>
      </c>
      <c r="EU46">
        <f>IF($A46&gt;0,IF(ISNA(MATCH(EU$5,'Utilisation profile'!$F46:$CR46,0)),0,INDEX('Asset data'!$L46:$CX46,1,MATCH(EU$5,'Utilisation profile'!$F46:$CR46,0))),0)</f>
        <v>0</v>
      </c>
      <c r="EV46">
        <f>IF($A46&gt;0,IF(ISNA(MATCH(EV$5,'Utilisation profile'!$F46:$CR46,0)),0,INDEX('Asset data'!$L46:$CX46,1,MATCH(EV$5,'Utilisation profile'!$F46:$CR46,0))),0)</f>
        <v>0</v>
      </c>
      <c r="EW46">
        <f>IF($A46&gt;0,IF(ISNA(MATCH(EW$5,'Utilisation profile'!$F46:$CR46,0)),0,INDEX('Asset data'!$L46:$CX46,1,MATCH(EW$5,'Utilisation profile'!$F46:$CR46,0))),0)</f>
        <v>0</v>
      </c>
      <c r="EX46">
        <f>IF($A46&gt;0,IF(ISNA(MATCH(EX$5,'Utilisation profile'!$F46:$CR46,0)),0,INDEX('Asset data'!$L46:$CX46,1,MATCH(EX$5,'Utilisation profile'!$F46:$CR46,0))),0)</f>
        <v>0</v>
      </c>
      <c r="EY46">
        <f>IF($A46&gt;0,IF(ISNA(MATCH(EY$5,'Utilisation profile'!$F46:$CR46,0)),0,INDEX('Asset data'!$L46:$CX46,1,MATCH(EY$5,'Utilisation profile'!$F46:$CR46,0))),0)</f>
        <v>0</v>
      </c>
      <c r="EZ46">
        <f>IF($A46&gt;0,IF(ISNA(MATCH(EZ$5,'Utilisation profile'!$F46:$CR46,0)),0,INDEX('Asset data'!$L46:$CX46,1,MATCH(EZ$5,'Utilisation profile'!$F46:$CR46,0))),0)</f>
        <v>0</v>
      </c>
      <c r="FA46">
        <f>IF($A46&gt;0,IF(ISNA(MATCH(FA$5,'Utilisation profile'!$F46:$CR46,0)),0,INDEX('Asset data'!$L46:$CX46,1,MATCH(FA$5,'Utilisation profile'!$F46:$CR46,0))),0)</f>
        <v>0</v>
      </c>
    </row>
    <row r="47" spans="1:157">
      <c r="A47" s="10">
        <f>'Asset data'!A47</f>
        <v>0</v>
      </c>
      <c r="B47" s="10">
        <f>'Asset data'!B47</f>
        <v>0</v>
      </c>
      <c r="C47" s="10">
        <f>'Asset data'!C47</f>
        <v>0</v>
      </c>
      <c r="D47" s="10">
        <f>'Asset data'!E47</f>
        <v>0</v>
      </c>
      <c r="E47" s="16">
        <f>'Asset data'!I47</f>
        <v>0</v>
      </c>
      <c r="F47">
        <f>IF($A47&gt;0,'Utilisation profile'!CU47,0)</f>
        <v>0</v>
      </c>
      <c r="G47">
        <f>IF($A47&gt;0,IF(ISNA(MATCH(G$5,'Utilisation profile'!$F47:$CR47,0)),0,INDEX('Asset data'!$L47:$CX47,1,MATCH(G$5,'Utilisation profile'!$F47:$CR47,0))),0)</f>
        <v>0</v>
      </c>
      <c r="H47">
        <f>IF($A47&gt;0,IF(ISNA(MATCH(H$5,'Utilisation profile'!$F47:$CR47,0)),0,INDEX('Asset data'!$L47:$CX47,1,MATCH(H$5,'Utilisation profile'!$F47:$CR47,0))),0)</f>
        <v>0</v>
      </c>
      <c r="I47">
        <f>IF($A47&gt;0,IF(ISNA(MATCH(I$5,'Utilisation profile'!$F47:$CR47,0)),0,INDEX('Asset data'!$L47:$CX47,1,MATCH(I$5,'Utilisation profile'!$F47:$CR47,0))),0)</f>
        <v>0</v>
      </c>
      <c r="J47">
        <f>IF($A47&gt;0,IF(ISNA(MATCH(J$5,'Utilisation profile'!$F47:$CR47,0)),0,INDEX('Asset data'!$L47:$CX47,1,MATCH(J$5,'Utilisation profile'!$F47:$CR47,0))),0)</f>
        <v>0</v>
      </c>
      <c r="K47">
        <f>IF($A47&gt;0,IF(ISNA(MATCH(K$5,'Utilisation profile'!$F47:$CR47,0)),0,INDEX('Asset data'!$L47:$CX47,1,MATCH(K$5,'Utilisation profile'!$F47:$CR47,0))),0)</f>
        <v>0</v>
      </c>
      <c r="L47">
        <f>IF($A47&gt;0,IF(ISNA(MATCH(L$5,'Utilisation profile'!$F47:$CR47,0)),0,INDEX('Asset data'!$L47:$CX47,1,MATCH(L$5,'Utilisation profile'!$F47:$CR47,0))),0)</f>
        <v>0</v>
      </c>
      <c r="M47">
        <f>IF($A47&gt;0,IF(ISNA(MATCH(M$5,'Utilisation profile'!$F47:$CR47,0)),0,INDEX('Asset data'!$L47:$CX47,1,MATCH(M$5,'Utilisation profile'!$F47:$CR47,0))),0)</f>
        <v>0</v>
      </c>
      <c r="N47">
        <f>IF($A47&gt;0,IF(ISNA(MATCH(N$5,'Utilisation profile'!$F47:$CR47,0)),0,INDEX('Asset data'!$L47:$CX47,1,MATCH(N$5,'Utilisation profile'!$F47:$CR47,0))),0)</f>
        <v>0</v>
      </c>
      <c r="O47">
        <f>IF($A47&gt;0,IF(ISNA(MATCH(O$5,'Utilisation profile'!$F47:$CR47,0)),0,INDEX('Asset data'!$L47:$CX47,1,MATCH(O$5,'Utilisation profile'!$F47:$CR47,0))),0)</f>
        <v>0</v>
      </c>
      <c r="P47">
        <f>IF($A47&gt;0,IF(ISNA(MATCH(P$5,'Utilisation profile'!$F47:$CR47,0)),0,INDEX('Asset data'!$L47:$CX47,1,MATCH(P$5,'Utilisation profile'!$F47:$CR47,0))),0)</f>
        <v>0</v>
      </c>
      <c r="Q47">
        <f>IF($A47&gt;0,IF(ISNA(MATCH(Q$5,'Utilisation profile'!$F47:$CR47,0)),0,INDEX('Asset data'!$L47:$CX47,1,MATCH(Q$5,'Utilisation profile'!$F47:$CR47,0))),0)</f>
        <v>0</v>
      </c>
      <c r="R47">
        <f>IF($A47&gt;0,IF(ISNA(MATCH(R$5,'Utilisation profile'!$F47:$CR47,0)),0,INDEX('Asset data'!$L47:$CX47,1,MATCH(R$5,'Utilisation profile'!$F47:$CR47,0))),0)</f>
        <v>0</v>
      </c>
      <c r="S47">
        <f>IF($A47&gt;0,IF(ISNA(MATCH(S$5,'Utilisation profile'!$F47:$CR47,0)),0,INDEX('Asset data'!$L47:$CX47,1,MATCH(S$5,'Utilisation profile'!$F47:$CR47,0))),0)</f>
        <v>0</v>
      </c>
      <c r="T47">
        <f>IF($A47&gt;0,IF(ISNA(MATCH(T$5,'Utilisation profile'!$F47:$CR47,0)),0,INDEX('Asset data'!$L47:$CX47,1,MATCH(T$5,'Utilisation profile'!$F47:$CR47,0))),0)</f>
        <v>0</v>
      </c>
      <c r="U47">
        <f>IF($A47&gt;0,IF(ISNA(MATCH(U$5,'Utilisation profile'!$F47:$CR47,0)),0,INDEX('Asset data'!$L47:$CX47,1,MATCH(U$5,'Utilisation profile'!$F47:$CR47,0))),0)</f>
        <v>0</v>
      </c>
      <c r="V47">
        <f>IF($A47&gt;0,IF(ISNA(MATCH(V$5,'Utilisation profile'!$F47:$CR47,0)),0,INDEX('Asset data'!$L47:$CX47,1,MATCH(V$5,'Utilisation profile'!$F47:$CR47,0))),0)</f>
        <v>0</v>
      </c>
      <c r="W47">
        <f>IF($A47&gt;0,IF(ISNA(MATCH(W$5,'Utilisation profile'!$F47:$CR47,0)),0,INDEX('Asset data'!$L47:$CX47,1,MATCH(W$5,'Utilisation profile'!$F47:$CR47,0))),0)</f>
        <v>0</v>
      </c>
      <c r="X47">
        <f>IF($A47&gt;0,IF(ISNA(MATCH(X$5,'Utilisation profile'!$F47:$CR47,0)),0,INDEX('Asset data'!$L47:$CX47,1,MATCH(X$5,'Utilisation profile'!$F47:$CR47,0))),0)</f>
        <v>0</v>
      </c>
      <c r="Y47">
        <f>IF($A47&gt;0,IF(ISNA(MATCH(Y$5,'Utilisation profile'!$F47:$CR47,0)),0,INDEX('Asset data'!$L47:$CX47,1,MATCH(Y$5,'Utilisation profile'!$F47:$CR47,0))),0)</f>
        <v>0</v>
      </c>
      <c r="Z47">
        <f>IF($A47&gt;0,IF(ISNA(MATCH(Z$5,'Utilisation profile'!$F47:$CR47,0)),0,INDEX('Asset data'!$L47:$CX47,1,MATCH(Z$5,'Utilisation profile'!$F47:$CR47,0))),0)</f>
        <v>0</v>
      </c>
      <c r="AA47">
        <f>IF($A47&gt;0,IF(ISNA(MATCH(AA$5,'Utilisation profile'!$F47:$CR47,0)),0,INDEX('Asset data'!$L47:$CX47,1,MATCH(AA$5,'Utilisation profile'!$F47:$CR47,0))),0)</f>
        <v>0</v>
      </c>
      <c r="AB47">
        <f>IF($A47&gt;0,IF(ISNA(MATCH(AB$5,'Utilisation profile'!$F47:$CR47,0)),0,INDEX('Asset data'!$L47:$CX47,1,MATCH(AB$5,'Utilisation profile'!$F47:$CR47,0))),0)</f>
        <v>0</v>
      </c>
      <c r="AC47">
        <f>IF($A47&gt;0,IF(ISNA(MATCH(AC$5,'Utilisation profile'!$F47:$CR47,0)),0,INDEX('Asset data'!$L47:$CX47,1,MATCH(AC$5,'Utilisation profile'!$F47:$CR47,0))),0)</f>
        <v>0</v>
      </c>
      <c r="AD47">
        <f>IF($A47&gt;0,IF(ISNA(MATCH(AD$5,'Utilisation profile'!$F47:$CR47,0)),0,INDEX('Asset data'!$L47:$CX47,1,MATCH(AD$5,'Utilisation profile'!$F47:$CR47,0))),0)</f>
        <v>0</v>
      </c>
      <c r="AE47">
        <f>IF($A47&gt;0,IF(ISNA(MATCH(AE$5,'Utilisation profile'!$F47:$CR47,0)),0,INDEX('Asset data'!$L47:$CX47,1,MATCH(AE$5,'Utilisation profile'!$F47:$CR47,0))),0)</f>
        <v>0</v>
      </c>
      <c r="AF47">
        <f>IF($A47&gt;0,IF(ISNA(MATCH(AF$5,'Utilisation profile'!$F47:$CR47,0)),0,INDEX('Asset data'!$L47:$CX47,1,MATCH(AF$5,'Utilisation profile'!$F47:$CR47,0))),0)</f>
        <v>0</v>
      </c>
      <c r="AG47">
        <f>IF($A47&gt;0,IF(ISNA(MATCH(AG$5,'Utilisation profile'!$F47:$CR47,0)),0,INDEX('Asset data'!$L47:$CX47,1,MATCH(AG$5,'Utilisation profile'!$F47:$CR47,0))),0)</f>
        <v>0</v>
      </c>
      <c r="AH47">
        <f>IF($A47&gt;0,IF(ISNA(MATCH(AH$5,'Utilisation profile'!$F47:$CR47,0)),0,INDEX('Asset data'!$L47:$CX47,1,MATCH(AH$5,'Utilisation profile'!$F47:$CR47,0))),0)</f>
        <v>0</v>
      </c>
      <c r="AI47">
        <f>IF($A47&gt;0,IF(ISNA(MATCH(AI$5,'Utilisation profile'!$F47:$CR47,0)),0,INDEX('Asset data'!$L47:$CX47,1,MATCH(AI$5,'Utilisation profile'!$F47:$CR47,0))),0)</f>
        <v>0</v>
      </c>
      <c r="AJ47">
        <f>IF($A47&gt;0,IF(ISNA(MATCH(AJ$5,'Utilisation profile'!$F47:$CR47,0)),0,INDEX('Asset data'!$L47:$CX47,1,MATCH(AJ$5,'Utilisation profile'!$F47:$CR47,0))),0)</f>
        <v>0</v>
      </c>
      <c r="AK47">
        <f>IF($A47&gt;0,IF(ISNA(MATCH(AK$5,'Utilisation profile'!$F47:$CR47,0)),0,INDEX('Asset data'!$L47:$CX47,1,MATCH(AK$5,'Utilisation profile'!$F47:$CR47,0))),0)</f>
        <v>0</v>
      </c>
      <c r="AL47">
        <f>IF($A47&gt;0,IF(ISNA(MATCH(AL$5,'Utilisation profile'!$F47:$CR47,0)),0,INDEX('Asset data'!$L47:$CX47,1,MATCH(AL$5,'Utilisation profile'!$F47:$CR47,0))),0)</f>
        <v>0</v>
      </c>
      <c r="AM47">
        <f>IF($A47&gt;0,IF(ISNA(MATCH(AM$5,'Utilisation profile'!$F47:$CR47,0)),0,INDEX('Asset data'!$L47:$CX47,1,MATCH(AM$5,'Utilisation profile'!$F47:$CR47,0))),0)</f>
        <v>0</v>
      </c>
      <c r="AN47">
        <f>IF($A47&gt;0,IF(ISNA(MATCH(AN$5,'Utilisation profile'!$F47:$CR47,0)),0,INDEX('Asset data'!$L47:$CX47,1,MATCH(AN$5,'Utilisation profile'!$F47:$CR47,0))),0)</f>
        <v>0</v>
      </c>
      <c r="AO47">
        <f>IF($A47&gt;0,IF(ISNA(MATCH(AO$5,'Utilisation profile'!$F47:$CR47,0)),0,INDEX('Asset data'!$L47:$CX47,1,MATCH(AO$5,'Utilisation profile'!$F47:$CR47,0))),0)</f>
        <v>0</v>
      </c>
      <c r="AP47">
        <f>IF($A47&gt;0,IF(ISNA(MATCH(AP$5,'Utilisation profile'!$F47:$CR47,0)),0,INDEX('Asset data'!$L47:$CX47,1,MATCH(AP$5,'Utilisation profile'!$F47:$CR47,0))),0)</f>
        <v>0</v>
      </c>
      <c r="AQ47">
        <f>IF($A47&gt;0,IF(ISNA(MATCH(AQ$5,'Utilisation profile'!$F47:$CR47,0)),0,INDEX('Asset data'!$L47:$CX47,1,MATCH(AQ$5,'Utilisation profile'!$F47:$CR47,0))),0)</f>
        <v>0</v>
      </c>
      <c r="AR47">
        <f>IF($A47&gt;0,IF(ISNA(MATCH(AR$5,'Utilisation profile'!$F47:$CR47,0)),0,INDEX('Asset data'!$L47:$CX47,1,MATCH(AR$5,'Utilisation profile'!$F47:$CR47,0))),0)</f>
        <v>0</v>
      </c>
      <c r="AS47">
        <f>IF($A47&gt;0,IF(ISNA(MATCH(AS$5,'Utilisation profile'!$F47:$CR47,0)),0,INDEX('Asset data'!$L47:$CX47,1,MATCH(AS$5,'Utilisation profile'!$F47:$CR47,0))),0)</f>
        <v>0</v>
      </c>
      <c r="AT47">
        <f>IF($A47&gt;0,IF(ISNA(MATCH(AT$5,'Utilisation profile'!$F47:$CR47,0)),0,INDEX('Asset data'!$L47:$CX47,1,MATCH(AT$5,'Utilisation profile'!$F47:$CR47,0))),0)</f>
        <v>0</v>
      </c>
      <c r="AU47">
        <f>IF($A47&gt;0,IF(ISNA(MATCH(AU$5,'Utilisation profile'!$F47:$CR47,0)),0,INDEX('Asset data'!$L47:$CX47,1,MATCH(AU$5,'Utilisation profile'!$F47:$CR47,0))),0)</f>
        <v>0</v>
      </c>
      <c r="AV47">
        <f>IF($A47&gt;0,IF(ISNA(MATCH(AV$5,'Utilisation profile'!$F47:$CR47,0)),0,INDEX('Asset data'!$L47:$CX47,1,MATCH(AV$5,'Utilisation profile'!$F47:$CR47,0))),0)</f>
        <v>0</v>
      </c>
      <c r="AW47">
        <f>IF($A47&gt;0,IF(ISNA(MATCH(AW$5,'Utilisation profile'!$F47:$CR47,0)),0,INDEX('Asset data'!$L47:$CX47,1,MATCH(AW$5,'Utilisation profile'!$F47:$CR47,0))),0)</f>
        <v>0</v>
      </c>
      <c r="AX47">
        <f>IF($A47&gt;0,IF(ISNA(MATCH(AX$5,'Utilisation profile'!$F47:$CR47,0)),0,INDEX('Asset data'!$L47:$CX47,1,MATCH(AX$5,'Utilisation profile'!$F47:$CR47,0))),0)</f>
        <v>0</v>
      </c>
      <c r="AY47">
        <f>IF($A47&gt;0,IF(ISNA(MATCH(AY$5,'Utilisation profile'!$F47:$CR47,0)),0,INDEX('Asset data'!$L47:$CX47,1,MATCH(AY$5,'Utilisation profile'!$F47:$CR47,0))),0)</f>
        <v>0</v>
      </c>
      <c r="AZ47">
        <f>IF($A47&gt;0,IF(ISNA(MATCH(AZ$5,'Utilisation profile'!$F47:$CR47,0)),0,INDEX('Asset data'!$L47:$CX47,1,MATCH(AZ$5,'Utilisation profile'!$F47:$CR47,0))),0)</f>
        <v>0</v>
      </c>
      <c r="BA47">
        <f>IF($A47&gt;0,IF(ISNA(MATCH(BA$5,'Utilisation profile'!$F47:$CR47,0)),0,INDEX('Asset data'!$L47:$CX47,1,MATCH(BA$5,'Utilisation profile'!$F47:$CR47,0))),0)</f>
        <v>0</v>
      </c>
      <c r="BB47">
        <f>IF($A47&gt;0,IF(ISNA(MATCH(BB$5,'Utilisation profile'!$F47:$CR47,0)),0,INDEX('Asset data'!$L47:$CX47,1,MATCH(BB$5,'Utilisation profile'!$F47:$CR47,0))),0)</f>
        <v>0</v>
      </c>
      <c r="BC47">
        <f>IF($A47&gt;0,IF(ISNA(MATCH(BC$5,'Utilisation profile'!$F47:$CR47,0)),0,INDEX('Asset data'!$L47:$CX47,1,MATCH(BC$5,'Utilisation profile'!$F47:$CR47,0))),0)</f>
        <v>0</v>
      </c>
      <c r="BD47">
        <f>IF($A47&gt;0,IF(ISNA(MATCH(BD$5,'Utilisation profile'!$F47:$CR47,0)),0,INDEX('Asset data'!$L47:$CX47,1,MATCH(BD$5,'Utilisation profile'!$F47:$CR47,0))),0)</f>
        <v>0</v>
      </c>
      <c r="BE47">
        <f>IF($A47&gt;0,IF(ISNA(MATCH(BE$5,'Utilisation profile'!$F47:$CR47,0)),0,INDEX('Asset data'!$L47:$CX47,1,MATCH(BE$5,'Utilisation profile'!$F47:$CR47,0))),0)</f>
        <v>0</v>
      </c>
      <c r="BF47">
        <f>IF($A47&gt;0,IF(ISNA(MATCH(BF$5,'Utilisation profile'!$F47:$CR47,0)),0,INDEX('Asset data'!$L47:$CX47,1,MATCH(BF$5,'Utilisation profile'!$F47:$CR47,0))),0)</f>
        <v>0</v>
      </c>
      <c r="BG47">
        <f>IF($A47&gt;0,IF(ISNA(MATCH(BG$5,'Utilisation profile'!$F47:$CR47,0)),0,INDEX('Asset data'!$L47:$CX47,1,MATCH(BG$5,'Utilisation profile'!$F47:$CR47,0))),0)</f>
        <v>0</v>
      </c>
      <c r="BH47">
        <f>IF($A47&gt;0,IF(ISNA(MATCH(BH$5,'Utilisation profile'!$F47:$CR47,0)),0,INDEX('Asset data'!$L47:$CX47,1,MATCH(BH$5,'Utilisation profile'!$F47:$CR47,0))),0)</f>
        <v>0</v>
      </c>
      <c r="BI47">
        <f>IF($A47&gt;0,IF(ISNA(MATCH(BI$5,'Utilisation profile'!$F47:$CR47,0)),0,INDEX('Asset data'!$L47:$CX47,1,MATCH(BI$5,'Utilisation profile'!$F47:$CR47,0))),0)</f>
        <v>0</v>
      </c>
      <c r="BJ47">
        <f>IF($A47&gt;0,IF(ISNA(MATCH(BJ$5,'Utilisation profile'!$F47:$CR47,0)),0,INDEX('Asset data'!$L47:$CX47,1,MATCH(BJ$5,'Utilisation profile'!$F47:$CR47,0))),0)</f>
        <v>0</v>
      </c>
      <c r="BK47">
        <f>IF($A47&gt;0,IF(ISNA(MATCH(BK$5,'Utilisation profile'!$F47:$CR47,0)),0,INDEX('Asset data'!$L47:$CX47,1,MATCH(BK$5,'Utilisation profile'!$F47:$CR47,0))),0)</f>
        <v>0</v>
      </c>
      <c r="BL47">
        <f>IF($A47&gt;0,IF(ISNA(MATCH(BL$5,'Utilisation profile'!$F47:$CR47,0)),0,INDEX('Asset data'!$L47:$CX47,1,MATCH(BL$5,'Utilisation profile'!$F47:$CR47,0))),0)</f>
        <v>0</v>
      </c>
      <c r="BM47">
        <f>IF($A47&gt;0,IF(ISNA(MATCH(BM$5,'Utilisation profile'!$F47:$CR47,0)),0,INDEX('Asset data'!$L47:$CX47,1,MATCH(BM$5,'Utilisation profile'!$F47:$CR47,0))),0)</f>
        <v>0</v>
      </c>
      <c r="BN47">
        <f>IF($A47&gt;0,IF(ISNA(MATCH(BN$5,'Utilisation profile'!$F47:$CR47,0)),0,INDEX('Asset data'!$L47:$CX47,1,MATCH(BN$5,'Utilisation profile'!$F47:$CR47,0))),0)</f>
        <v>0</v>
      </c>
      <c r="BO47">
        <f>IF($A47&gt;0,IF(ISNA(MATCH(BO$5,'Utilisation profile'!$F47:$CR47,0)),0,INDEX('Asset data'!$L47:$CX47,1,MATCH(BO$5,'Utilisation profile'!$F47:$CR47,0))),0)</f>
        <v>0</v>
      </c>
      <c r="BP47">
        <f>IF($A47&gt;0,IF(ISNA(MATCH(BP$5,'Utilisation profile'!$F47:$CR47,0)),0,INDEX('Asset data'!$L47:$CX47,1,MATCH(BP$5,'Utilisation profile'!$F47:$CR47,0))),0)</f>
        <v>0</v>
      </c>
      <c r="BQ47">
        <f>IF($A47&gt;0,IF(ISNA(MATCH(BQ$5,'Utilisation profile'!$F47:$CR47,0)),0,INDEX('Asset data'!$L47:$CX47,1,MATCH(BQ$5,'Utilisation profile'!$F47:$CR47,0))),0)</f>
        <v>0</v>
      </c>
      <c r="BR47">
        <f>IF($A47&gt;0,IF(ISNA(MATCH(BR$5,'Utilisation profile'!$F47:$CR47,0)),0,INDEX('Asset data'!$L47:$CX47,1,MATCH(BR$5,'Utilisation profile'!$F47:$CR47,0))),0)</f>
        <v>0</v>
      </c>
      <c r="BS47">
        <f>IF($A47&gt;0,IF(ISNA(MATCH(BS$5,'Utilisation profile'!$F47:$CR47,0)),0,INDEX('Asset data'!$L47:$CX47,1,MATCH(BS$5,'Utilisation profile'!$F47:$CR47,0))),0)</f>
        <v>0</v>
      </c>
      <c r="BT47">
        <f>IF($A47&gt;0,IF(ISNA(MATCH(BT$5,'Utilisation profile'!$F47:$CR47,0)),0,INDEX('Asset data'!$L47:$CX47,1,MATCH(BT$5,'Utilisation profile'!$F47:$CR47,0))),0)</f>
        <v>0</v>
      </c>
      <c r="BU47">
        <f>IF($A47&gt;0,IF(ISNA(MATCH(BU$5,'Utilisation profile'!$F47:$CR47,0)),0,INDEX('Asset data'!$L47:$CX47,1,MATCH(BU$5,'Utilisation profile'!$F47:$CR47,0))),0)</f>
        <v>0</v>
      </c>
      <c r="BV47">
        <f>IF($A47&gt;0,IF(ISNA(MATCH(BV$5,'Utilisation profile'!$F47:$CR47,0)),0,INDEX('Asset data'!$L47:$CX47,1,MATCH(BV$5,'Utilisation profile'!$F47:$CR47,0))),0)</f>
        <v>0</v>
      </c>
      <c r="BW47">
        <f>IF($A47&gt;0,IF(ISNA(MATCH(BW$5,'Utilisation profile'!$F47:$CR47,0)),0,INDEX('Asset data'!$L47:$CX47,1,MATCH(BW$5,'Utilisation profile'!$F47:$CR47,0))),0)</f>
        <v>0</v>
      </c>
      <c r="BX47">
        <f>IF($A47&gt;0,IF(ISNA(MATCH(BX$5,'Utilisation profile'!$F47:$CR47,0)),0,INDEX('Asset data'!$L47:$CX47,1,MATCH(BX$5,'Utilisation profile'!$F47:$CR47,0))),0)</f>
        <v>0</v>
      </c>
      <c r="BY47">
        <f>IF($A47&gt;0,IF(ISNA(MATCH(BY$5,'Utilisation profile'!$F47:$CR47,0)),0,INDEX('Asset data'!$L47:$CX47,1,MATCH(BY$5,'Utilisation profile'!$F47:$CR47,0))),0)</f>
        <v>0</v>
      </c>
      <c r="BZ47">
        <f>IF($A47&gt;0,IF(ISNA(MATCH(BZ$5,'Utilisation profile'!$F47:$CR47,0)),0,INDEX('Asset data'!$L47:$CX47,1,MATCH(BZ$5,'Utilisation profile'!$F47:$CR47,0))),0)</f>
        <v>0</v>
      </c>
      <c r="CA47">
        <f>IF($A47&gt;0,IF(ISNA(MATCH(CA$5,'Utilisation profile'!$F47:$CR47,0)),0,INDEX('Asset data'!$L47:$CX47,1,MATCH(CA$5,'Utilisation profile'!$F47:$CR47,0))),0)</f>
        <v>0</v>
      </c>
      <c r="CB47">
        <f>IF($A47&gt;0,IF(ISNA(MATCH(CB$5,'Utilisation profile'!$F47:$CR47,0)),0,INDEX('Asset data'!$L47:$CX47,1,MATCH(CB$5,'Utilisation profile'!$F47:$CR47,0))),0)</f>
        <v>0</v>
      </c>
      <c r="CC47">
        <f>IF($A47&gt;0,IF(ISNA(MATCH(CC$5,'Utilisation profile'!$F47:$CR47,0)),0,INDEX('Asset data'!$L47:$CX47,1,MATCH(CC$5,'Utilisation profile'!$F47:$CR47,0))),0)</f>
        <v>0</v>
      </c>
      <c r="CD47">
        <f>IF($A47&gt;0,IF(ISNA(MATCH(CD$5,'Utilisation profile'!$F47:$CR47,0)),0,INDEX('Asset data'!$L47:$CX47,1,MATCH(CD$5,'Utilisation profile'!$F47:$CR47,0))),0)</f>
        <v>0</v>
      </c>
      <c r="CE47">
        <f>IF($A47&gt;0,IF(ISNA(MATCH(CE$5,'Utilisation profile'!$F47:$CR47,0)),0,INDEX('Asset data'!$L47:$CX47,1,MATCH(CE$5,'Utilisation profile'!$F47:$CR47,0))),0)</f>
        <v>0</v>
      </c>
      <c r="CF47">
        <f>IF($A47&gt;0,IF(ISNA(MATCH(CF$5,'Utilisation profile'!$F47:$CR47,0)),0,INDEX('Asset data'!$L47:$CX47,1,MATCH(CF$5,'Utilisation profile'!$F47:$CR47,0))),0)</f>
        <v>0</v>
      </c>
      <c r="CG47">
        <f>IF($A47&gt;0,IF(ISNA(MATCH(CG$5,'Utilisation profile'!$F47:$CR47,0)),0,INDEX('Asset data'!$L47:$CX47,1,MATCH(CG$5,'Utilisation profile'!$F47:$CR47,0))),0)</f>
        <v>0</v>
      </c>
      <c r="CH47">
        <f>IF($A47&gt;0,IF(ISNA(MATCH(CH$5,'Utilisation profile'!$F47:$CR47,0)),0,INDEX('Asset data'!$L47:$CX47,1,MATCH(CH$5,'Utilisation profile'!$F47:$CR47,0))),0)</f>
        <v>0</v>
      </c>
      <c r="CI47">
        <f>IF($A47&gt;0,IF(ISNA(MATCH(CI$5,'Utilisation profile'!$F47:$CR47,0)),0,INDEX('Asset data'!$L47:$CX47,1,MATCH(CI$5,'Utilisation profile'!$F47:$CR47,0))),0)</f>
        <v>0</v>
      </c>
      <c r="CJ47">
        <f>IF($A47&gt;0,IF(ISNA(MATCH(CJ$5,'Utilisation profile'!$F47:$CR47,0)),0,INDEX('Asset data'!$L47:$CX47,1,MATCH(CJ$5,'Utilisation profile'!$F47:$CR47,0))),0)</f>
        <v>0</v>
      </c>
      <c r="CK47">
        <f>IF($A47&gt;0,IF(ISNA(MATCH(CK$5,'Utilisation profile'!$F47:$CR47,0)),0,INDEX('Asset data'!$L47:$CX47,1,MATCH(CK$5,'Utilisation profile'!$F47:$CR47,0))),0)</f>
        <v>0</v>
      </c>
      <c r="CL47">
        <f>IF($A47&gt;0,IF(ISNA(MATCH(CL$5,'Utilisation profile'!$F47:$CR47,0)),0,INDEX('Asset data'!$L47:$CX47,1,MATCH(CL$5,'Utilisation profile'!$F47:$CR47,0))),0)</f>
        <v>0</v>
      </c>
      <c r="CM47">
        <f>IF($A47&gt;0,IF(ISNA(MATCH(CM$5,'Utilisation profile'!$F47:$CR47,0)),0,INDEX('Asset data'!$L47:$CX47,1,MATCH(CM$5,'Utilisation profile'!$F47:$CR47,0))),0)</f>
        <v>0</v>
      </c>
      <c r="CN47">
        <f>IF($A47&gt;0,IF(ISNA(MATCH(CN$5,'Utilisation profile'!$F47:$CR47,0)),0,INDEX('Asset data'!$L47:$CX47,1,MATCH(CN$5,'Utilisation profile'!$F47:$CR47,0))),0)</f>
        <v>0</v>
      </c>
      <c r="CO47">
        <f>IF($A47&gt;0,IF(ISNA(MATCH(CO$5,'Utilisation profile'!$F47:$CR47,0)),0,INDEX('Asset data'!$L47:$CX47,1,MATCH(CO$5,'Utilisation profile'!$F47:$CR47,0))),0)</f>
        <v>0</v>
      </c>
      <c r="CP47">
        <f>IF($A47&gt;0,IF(ISNA(MATCH(CP$5,'Utilisation profile'!$F47:$CR47,0)),0,INDEX('Asset data'!$L47:$CX47,1,MATCH(CP$5,'Utilisation profile'!$F47:$CR47,0))),0)</f>
        <v>0</v>
      </c>
      <c r="CQ47">
        <f>IF($A47&gt;0,IF(ISNA(MATCH(CQ$5,'Utilisation profile'!$F47:$CR47,0)),0,INDEX('Asset data'!$L47:$CX47,1,MATCH(CQ$5,'Utilisation profile'!$F47:$CR47,0))),0)</f>
        <v>0</v>
      </c>
      <c r="CR47">
        <f>IF($A47&gt;0,IF(ISNA(MATCH(CR$5,'Utilisation profile'!$F47:$CR47,0)),0,INDEX('Asset data'!$L47:$CX47,1,MATCH(CR$5,'Utilisation profile'!$F47:$CR47,0))),0)</f>
        <v>0</v>
      </c>
      <c r="CS47">
        <f>IF($A47&gt;0,IF(ISNA(MATCH(CS$5,'Utilisation profile'!$F47:$CR47,0)),0,INDEX('Asset data'!$L47:$CX47,1,MATCH(CS$5,'Utilisation profile'!$F47:$CR47,0))),0)</f>
        <v>0</v>
      </c>
      <c r="CT47">
        <f>IF($A47&gt;0,IF(ISNA(MATCH(CT$5,'Utilisation profile'!$F47:$CR47,0)),0,INDEX('Asset data'!$L47:$CX47,1,MATCH(CT$5,'Utilisation profile'!$F47:$CR47,0))),0)</f>
        <v>0</v>
      </c>
      <c r="CU47">
        <f>IF($A47&gt;0,IF(ISNA(MATCH(CU$5,'Utilisation profile'!$F47:$CR47,0)),0,INDEX('Asset data'!$L47:$CX47,1,MATCH(CU$5,'Utilisation profile'!$F47:$CR47,0))),0)</f>
        <v>0</v>
      </c>
      <c r="CV47">
        <f>IF($A47&gt;0,IF(ISNA(MATCH(CV$5,'Utilisation profile'!$F47:$CR47,0)),0,INDEX('Asset data'!$L47:$CX47,1,MATCH(CV$5,'Utilisation profile'!$F47:$CR47,0))),0)</f>
        <v>0</v>
      </c>
      <c r="CW47">
        <f>IF($A47&gt;0,IF(ISNA(MATCH(CW$5,'Utilisation profile'!$F47:$CR47,0)),0,INDEX('Asset data'!$L47:$CX47,1,MATCH(CW$5,'Utilisation profile'!$F47:$CR47,0))),0)</f>
        <v>0</v>
      </c>
      <c r="CX47">
        <f>IF($A47&gt;0,IF(ISNA(MATCH(CX$5,'Utilisation profile'!$F47:$CR47,0)),0,INDEX('Asset data'!$L47:$CX47,1,MATCH(CX$5,'Utilisation profile'!$F47:$CR47,0))),0)</f>
        <v>0</v>
      </c>
      <c r="CY47">
        <f>IF($A47&gt;0,IF(ISNA(MATCH(CY$5,'Utilisation profile'!$F47:$CR47,0)),0,INDEX('Asset data'!$L47:$CX47,1,MATCH(CY$5,'Utilisation profile'!$F47:$CR47,0))),0)</f>
        <v>0</v>
      </c>
      <c r="CZ47">
        <f>IF($A47&gt;0,IF(ISNA(MATCH(CZ$5,'Utilisation profile'!$F47:$CR47,0)),0,INDEX('Asset data'!$L47:$CX47,1,MATCH(CZ$5,'Utilisation profile'!$F47:$CR47,0))),0)</f>
        <v>0</v>
      </c>
      <c r="DA47">
        <f>IF($A47&gt;0,IF(ISNA(MATCH(DA$5,'Utilisation profile'!$F47:$CR47,0)),0,INDEX('Asset data'!$L47:$CX47,1,MATCH(DA$5,'Utilisation profile'!$F47:$CR47,0))),0)</f>
        <v>0</v>
      </c>
      <c r="DB47">
        <f>IF($A47&gt;0,IF(ISNA(MATCH(DB$5,'Utilisation profile'!$F47:$CR47,0)),0,INDEX('Asset data'!$L47:$CX47,1,MATCH(DB$5,'Utilisation profile'!$F47:$CR47,0))),0)</f>
        <v>0</v>
      </c>
      <c r="DC47">
        <f>IF($A47&gt;0,IF(ISNA(MATCH(DC$5,'Utilisation profile'!$F47:$CR47,0)),0,INDEX('Asset data'!$L47:$CX47,1,MATCH(DC$5,'Utilisation profile'!$F47:$CR47,0))),0)</f>
        <v>0</v>
      </c>
      <c r="DD47">
        <f>IF($A47&gt;0,IF(ISNA(MATCH(DD$5,'Utilisation profile'!$F47:$CR47,0)),0,INDEX('Asset data'!$L47:$CX47,1,MATCH(DD$5,'Utilisation profile'!$F47:$CR47,0))),0)</f>
        <v>0</v>
      </c>
      <c r="DE47">
        <f>IF($A47&gt;0,IF(ISNA(MATCH(DE$5,'Utilisation profile'!$F47:$CR47,0)),0,INDEX('Asset data'!$L47:$CX47,1,MATCH(DE$5,'Utilisation profile'!$F47:$CR47,0))),0)</f>
        <v>0</v>
      </c>
      <c r="DF47">
        <f>IF($A47&gt;0,IF(ISNA(MATCH(DF$5,'Utilisation profile'!$F47:$CR47,0)),0,INDEX('Asset data'!$L47:$CX47,1,MATCH(DF$5,'Utilisation profile'!$F47:$CR47,0))),0)</f>
        <v>0</v>
      </c>
      <c r="DG47">
        <f>IF($A47&gt;0,IF(ISNA(MATCH(DG$5,'Utilisation profile'!$F47:$CR47,0)),0,INDEX('Asset data'!$L47:$CX47,1,MATCH(DG$5,'Utilisation profile'!$F47:$CR47,0))),0)</f>
        <v>0</v>
      </c>
      <c r="DH47">
        <f>IF($A47&gt;0,IF(ISNA(MATCH(DH$5,'Utilisation profile'!$F47:$CR47,0)),0,INDEX('Asset data'!$L47:$CX47,1,MATCH(DH$5,'Utilisation profile'!$F47:$CR47,0))),0)</f>
        <v>0</v>
      </c>
      <c r="DI47">
        <f>IF($A47&gt;0,IF(ISNA(MATCH(DI$5,'Utilisation profile'!$F47:$CR47,0)),0,INDEX('Asset data'!$L47:$CX47,1,MATCH(DI$5,'Utilisation profile'!$F47:$CR47,0))),0)</f>
        <v>0</v>
      </c>
      <c r="DJ47">
        <f>IF($A47&gt;0,IF(ISNA(MATCH(DJ$5,'Utilisation profile'!$F47:$CR47,0)),0,INDEX('Asset data'!$L47:$CX47,1,MATCH(DJ$5,'Utilisation profile'!$F47:$CR47,0))),0)</f>
        <v>0</v>
      </c>
      <c r="DK47">
        <f>IF($A47&gt;0,IF(ISNA(MATCH(DK$5,'Utilisation profile'!$F47:$CR47,0)),0,INDEX('Asset data'!$L47:$CX47,1,MATCH(DK$5,'Utilisation profile'!$F47:$CR47,0))),0)</f>
        <v>0</v>
      </c>
      <c r="DL47">
        <f>IF($A47&gt;0,IF(ISNA(MATCH(DL$5,'Utilisation profile'!$F47:$CR47,0)),0,INDEX('Asset data'!$L47:$CX47,1,MATCH(DL$5,'Utilisation profile'!$F47:$CR47,0))),0)</f>
        <v>0</v>
      </c>
      <c r="DM47">
        <f>IF($A47&gt;0,IF(ISNA(MATCH(DM$5,'Utilisation profile'!$F47:$CR47,0)),0,INDEX('Asset data'!$L47:$CX47,1,MATCH(DM$5,'Utilisation profile'!$F47:$CR47,0))),0)</f>
        <v>0</v>
      </c>
      <c r="DN47">
        <f>IF($A47&gt;0,IF(ISNA(MATCH(DN$5,'Utilisation profile'!$F47:$CR47,0)),0,INDEX('Asset data'!$L47:$CX47,1,MATCH(DN$5,'Utilisation profile'!$F47:$CR47,0))),0)</f>
        <v>0</v>
      </c>
      <c r="DO47">
        <f>IF($A47&gt;0,IF(ISNA(MATCH(DO$5,'Utilisation profile'!$F47:$CR47,0)),0,INDEX('Asset data'!$L47:$CX47,1,MATCH(DO$5,'Utilisation profile'!$F47:$CR47,0))),0)</f>
        <v>0</v>
      </c>
      <c r="DP47">
        <f>IF($A47&gt;0,IF(ISNA(MATCH(DP$5,'Utilisation profile'!$F47:$CR47,0)),0,INDEX('Asset data'!$L47:$CX47,1,MATCH(DP$5,'Utilisation profile'!$F47:$CR47,0))),0)</f>
        <v>0</v>
      </c>
      <c r="DQ47">
        <f>IF($A47&gt;0,IF(ISNA(MATCH(DQ$5,'Utilisation profile'!$F47:$CR47,0)),0,INDEX('Asset data'!$L47:$CX47,1,MATCH(DQ$5,'Utilisation profile'!$F47:$CR47,0))),0)</f>
        <v>0</v>
      </c>
      <c r="DR47">
        <f>IF($A47&gt;0,IF(ISNA(MATCH(DR$5,'Utilisation profile'!$F47:$CR47,0)),0,INDEX('Asset data'!$L47:$CX47,1,MATCH(DR$5,'Utilisation profile'!$F47:$CR47,0))),0)</f>
        <v>0</v>
      </c>
      <c r="DS47">
        <f>IF($A47&gt;0,IF(ISNA(MATCH(DS$5,'Utilisation profile'!$F47:$CR47,0)),0,INDEX('Asset data'!$L47:$CX47,1,MATCH(DS$5,'Utilisation profile'!$F47:$CR47,0))),0)</f>
        <v>0</v>
      </c>
      <c r="DT47">
        <f>IF($A47&gt;0,IF(ISNA(MATCH(DT$5,'Utilisation profile'!$F47:$CR47,0)),0,INDEX('Asset data'!$L47:$CX47,1,MATCH(DT$5,'Utilisation profile'!$F47:$CR47,0))),0)</f>
        <v>0</v>
      </c>
      <c r="DU47">
        <f>IF($A47&gt;0,IF(ISNA(MATCH(DU$5,'Utilisation profile'!$F47:$CR47,0)),0,INDEX('Asset data'!$L47:$CX47,1,MATCH(DU$5,'Utilisation profile'!$F47:$CR47,0))),0)</f>
        <v>0</v>
      </c>
      <c r="DV47">
        <f>IF($A47&gt;0,IF(ISNA(MATCH(DV$5,'Utilisation profile'!$F47:$CR47,0)),0,INDEX('Asset data'!$L47:$CX47,1,MATCH(DV$5,'Utilisation profile'!$F47:$CR47,0))),0)</f>
        <v>0</v>
      </c>
      <c r="DW47">
        <f>IF($A47&gt;0,IF(ISNA(MATCH(DW$5,'Utilisation profile'!$F47:$CR47,0)),0,INDEX('Asset data'!$L47:$CX47,1,MATCH(DW$5,'Utilisation profile'!$F47:$CR47,0))),0)</f>
        <v>0</v>
      </c>
      <c r="DX47">
        <f>IF($A47&gt;0,IF(ISNA(MATCH(DX$5,'Utilisation profile'!$F47:$CR47,0)),0,INDEX('Asset data'!$L47:$CX47,1,MATCH(DX$5,'Utilisation profile'!$F47:$CR47,0))),0)</f>
        <v>0</v>
      </c>
      <c r="DY47">
        <f>IF($A47&gt;0,IF(ISNA(MATCH(DY$5,'Utilisation profile'!$F47:$CR47,0)),0,INDEX('Asset data'!$L47:$CX47,1,MATCH(DY$5,'Utilisation profile'!$F47:$CR47,0))),0)</f>
        <v>0</v>
      </c>
      <c r="DZ47">
        <f>IF($A47&gt;0,IF(ISNA(MATCH(DZ$5,'Utilisation profile'!$F47:$CR47,0)),0,INDEX('Asset data'!$L47:$CX47,1,MATCH(DZ$5,'Utilisation profile'!$F47:$CR47,0))),0)</f>
        <v>0</v>
      </c>
      <c r="EA47">
        <f>IF($A47&gt;0,IF(ISNA(MATCH(EA$5,'Utilisation profile'!$F47:$CR47,0)),0,INDEX('Asset data'!$L47:$CX47,1,MATCH(EA$5,'Utilisation profile'!$F47:$CR47,0))),0)</f>
        <v>0</v>
      </c>
      <c r="EB47">
        <f>IF($A47&gt;0,IF(ISNA(MATCH(EB$5,'Utilisation profile'!$F47:$CR47,0)),0,INDEX('Asset data'!$L47:$CX47,1,MATCH(EB$5,'Utilisation profile'!$F47:$CR47,0))),0)</f>
        <v>0</v>
      </c>
      <c r="EC47">
        <f>IF($A47&gt;0,IF(ISNA(MATCH(EC$5,'Utilisation profile'!$F47:$CR47,0)),0,INDEX('Asset data'!$L47:$CX47,1,MATCH(EC$5,'Utilisation profile'!$F47:$CR47,0))),0)</f>
        <v>0</v>
      </c>
      <c r="ED47">
        <f>IF($A47&gt;0,IF(ISNA(MATCH(ED$5,'Utilisation profile'!$F47:$CR47,0)),0,INDEX('Asset data'!$L47:$CX47,1,MATCH(ED$5,'Utilisation profile'!$F47:$CR47,0))),0)</f>
        <v>0</v>
      </c>
      <c r="EE47">
        <f>IF($A47&gt;0,IF(ISNA(MATCH(EE$5,'Utilisation profile'!$F47:$CR47,0)),0,INDEX('Asset data'!$L47:$CX47,1,MATCH(EE$5,'Utilisation profile'!$F47:$CR47,0))),0)</f>
        <v>0</v>
      </c>
      <c r="EF47">
        <f>IF($A47&gt;0,IF(ISNA(MATCH(EF$5,'Utilisation profile'!$F47:$CR47,0)),0,INDEX('Asset data'!$L47:$CX47,1,MATCH(EF$5,'Utilisation profile'!$F47:$CR47,0))),0)</f>
        <v>0</v>
      </c>
      <c r="EG47">
        <f>IF($A47&gt;0,IF(ISNA(MATCH(EG$5,'Utilisation profile'!$F47:$CR47,0)),0,INDEX('Asset data'!$L47:$CX47,1,MATCH(EG$5,'Utilisation profile'!$F47:$CR47,0))),0)</f>
        <v>0</v>
      </c>
      <c r="EH47">
        <f>IF($A47&gt;0,IF(ISNA(MATCH(EH$5,'Utilisation profile'!$F47:$CR47,0)),0,INDEX('Asset data'!$L47:$CX47,1,MATCH(EH$5,'Utilisation profile'!$F47:$CR47,0))),0)</f>
        <v>0</v>
      </c>
      <c r="EI47">
        <f>IF($A47&gt;0,IF(ISNA(MATCH(EI$5,'Utilisation profile'!$F47:$CR47,0)),0,INDEX('Asset data'!$L47:$CX47,1,MATCH(EI$5,'Utilisation profile'!$F47:$CR47,0))),0)</f>
        <v>0</v>
      </c>
      <c r="EJ47">
        <f>IF($A47&gt;0,IF(ISNA(MATCH(EJ$5,'Utilisation profile'!$F47:$CR47,0)),0,INDEX('Asset data'!$L47:$CX47,1,MATCH(EJ$5,'Utilisation profile'!$F47:$CR47,0))),0)</f>
        <v>0</v>
      </c>
      <c r="EK47">
        <f>IF($A47&gt;0,IF(ISNA(MATCH(EK$5,'Utilisation profile'!$F47:$CR47,0)),0,INDEX('Asset data'!$L47:$CX47,1,MATCH(EK$5,'Utilisation profile'!$F47:$CR47,0))),0)</f>
        <v>0</v>
      </c>
      <c r="EL47">
        <f>IF($A47&gt;0,IF(ISNA(MATCH(EL$5,'Utilisation profile'!$F47:$CR47,0)),0,INDEX('Asset data'!$L47:$CX47,1,MATCH(EL$5,'Utilisation profile'!$F47:$CR47,0))),0)</f>
        <v>0</v>
      </c>
      <c r="EM47">
        <f>IF($A47&gt;0,IF(ISNA(MATCH(EM$5,'Utilisation profile'!$F47:$CR47,0)),0,INDEX('Asset data'!$L47:$CX47,1,MATCH(EM$5,'Utilisation profile'!$F47:$CR47,0))),0)</f>
        <v>0</v>
      </c>
      <c r="EN47">
        <f>IF($A47&gt;0,IF(ISNA(MATCH(EN$5,'Utilisation profile'!$F47:$CR47,0)),0,INDEX('Asset data'!$L47:$CX47,1,MATCH(EN$5,'Utilisation profile'!$F47:$CR47,0))),0)</f>
        <v>0</v>
      </c>
      <c r="EO47">
        <f>IF($A47&gt;0,IF(ISNA(MATCH(EO$5,'Utilisation profile'!$F47:$CR47,0)),0,INDEX('Asset data'!$L47:$CX47,1,MATCH(EO$5,'Utilisation profile'!$F47:$CR47,0))),0)</f>
        <v>0</v>
      </c>
      <c r="EP47">
        <f>IF($A47&gt;0,IF(ISNA(MATCH(EP$5,'Utilisation profile'!$F47:$CR47,0)),0,INDEX('Asset data'!$L47:$CX47,1,MATCH(EP$5,'Utilisation profile'!$F47:$CR47,0))),0)</f>
        <v>0</v>
      </c>
      <c r="EQ47">
        <f>IF($A47&gt;0,IF(ISNA(MATCH(EQ$5,'Utilisation profile'!$F47:$CR47,0)),0,INDEX('Asset data'!$L47:$CX47,1,MATCH(EQ$5,'Utilisation profile'!$F47:$CR47,0))),0)</f>
        <v>0</v>
      </c>
      <c r="ER47">
        <f>IF($A47&gt;0,IF(ISNA(MATCH(ER$5,'Utilisation profile'!$F47:$CR47,0)),0,INDEX('Asset data'!$L47:$CX47,1,MATCH(ER$5,'Utilisation profile'!$F47:$CR47,0))),0)</f>
        <v>0</v>
      </c>
      <c r="ES47">
        <f>IF($A47&gt;0,IF(ISNA(MATCH(ES$5,'Utilisation profile'!$F47:$CR47,0)),0,INDEX('Asset data'!$L47:$CX47,1,MATCH(ES$5,'Utilisation profile'!$F47:$CR47,0))),0)</f>
        <v>0</v>
      </c>
      <c r="ET47">
        <f>IF($A47&gt;0,IF(ISNA(MATCH(ET$5,'Utilisation profile'!$F47:$CR47,0)),0,INDEX('Asset data'!$L47:$CX47,1,MATCH(ET$5,'Utilisation profile'!$F47:$CR47,0))),0)</f>
        <v>0</v>
      </c>
      <c r="EU47">
        <f>IF($A47&gt;0,IF(ISNA(MATCH(EU$5,'Utilisation profile'!$F47:$CR47,0)),0,INDEX('Asset data'!$L47:$CX47,1,MATCH(EU$5,'Utilisation profile'!$F47:$CR47,0))),0)</f>
        <v>0</v>
      </c>
      <c r="EV47">
        <f>IF($A47&gt;0,IF(ISNA(MATCH(EV$5,'Utilisation profile'!$F47:$CR47,0)),0,INDEX('Asset data'!$L47:$CX47,1,MATCH(EV$5,'Utilisation profile'!$F47:$CR47,0))),0)</f>
        <v>0</v>
      </c>
      <c r="EW47">
        <f>IF($A47&gt;0,IF(ISNA(MATCH(EW$5,'Utilisation profile'!$F47:$CR47,0)),0,INDEX('Asset data'!$L47:$CX47,1,MATCH(EW$5,'Utilisation profile'!$F47:$CR47,0))),0)</f>
        <v>0</v>
      </c>
      <c r="EX47">
        <f>IF($A47&gt;0,IF(ISNA(MATCH(EX$5,'Utilisation profile'!$F47:$CR47,0)),0,INDEX('Asset data'!$L47:$CX47,1,MATCH(EX$5,'Utilisation profile'!$F47:$CR47,0))),0)</f>
        <v>0</v>
      </c>
      <c r="EY47">
        <f>IF($A47&gt;0,IF(ISNA(MATCH(EY$5,'Utilisation profile'!$F47:$CR47,0)),0,INDEX('Asset data'!$L47:$CX47,1,MATCH(EY$5,'Utilisation profile'!$F47:$CR47,0))),0)</f>
        <v>0</v>
      </c>
      <c r="EZ47">
        <f>IF($A47&gt;0,IF(ISNA(MATCH(EZ$5,'Utilisation profile'!$F47:$CR47,0)),0,INDEX('Asset data'!$L47:$CX47,1,MATCH(EZ$5,'Utilisation profile'!$F47:$CR47,0))),0)</f>
        <v>0</v>
      </c>
      <c r="FA47">
        <f>IF($A47&gt;0,IF(ISNA(MATCH(FA$5,'Utilisation profile'!$F47:$CR47,0)),0,INDEX('Asset data'!$L47:$CX47,1,MATCH(FA$5,'Utilisation profile'!$F47:$CR47,0))),0)</f>
        <v>0</v>
      </c>
    </row>
    <row r="48" spans="1:157">
      <c r="A48" s="10">
        <f>'Asset data'!A48</f>
        <v>0</v>
      </c>
      <c r="B48" s="10">
        <f>'Asset data'!B48</f>
        <v>0</v>
      </c>
      <c r="C48" s="10">
        <f>'Asset data'!C48</f>
        <v>0</v>
      </c>
      <c r="D48" s="10">
        <f>'Asset data'!E48</f>
        <v>0</v>
      </c>
      <c r="E48" s="16">
        <f>'Asset data'!I48</f>
        <v>0</v>
      </c>
      <c r="F48">
        <f>IF($A48&gt;0,'Utilisation profile'!CU48,0)</f>
        <v>0</v>
      </c>
      <c r="G48">
        <f>IF($A48&gt;0,IF(ISNA(MATCH(G$5,'Utilisation profile'!$F48:$CR48,0)),0,INDEX('Asset data'!$L48:$CX48,1,MATCH(G$5,'Utilisation profile'!$F48:$CR48,0))),0)</f>
        <v>0</v>
      </c>
      <c r="H48">
        <f>IF($A48&gt;0,IF(ISNA(MATCH(H$5,'Utilisation profile'!$F48:$CR48,0)),0,INDEX('Asset data'!$L48:$CX48,1,MATCH(H$5,'Utilisation profile'!$F48:$CR48,0))),0)</f>
        <v>0</v>
      </c>
      <c r="I48">
        <f>IF($A48&gt;0,IF(ISNA(MATCH(I$5,'Utilisation profile'!$F48:$CR48,0)),0,INDEX('Asset data'!$L48:$CX48,1,MATCH(I$5,'Utilisation profile'!$F48:$CR48,0))),0)</f>
        <v>0</v>
      </c>
      <c r="J48">
        <f>IF($A48&gt;0,IF(ISNA(MATCH(J$5,'Utilisation profile'!$F48:$CR48,0)),0,INDEX('Asset data'!$L48:$CX48,1,MATCH(J$5,'Utilisation profile'!$F48:$CR48,0))),0)</f>
        <v>0</v>
      </c>
      <c r="K48">
        <f>IF($A48&gt;0,IF(ISNA(MATCH(K$5,'Utilisation profile'!$F48:$CR48,0)),0,INDEX('Asset data'!$L48:$CX48,1,MATCH(K$5,'Utilisation profile'!$F48:$CR48,0))),0)</f>
        <v>0</v>
      </c>
      <c r="L48">
        <f>IF($A48&gt;0,IF(ISNA(MATCH(L$5,'Utilisation profile'!$F48:$CR48,0)),0,INDEX('Asset data'!$L48:$CX48,1,MATCH(L$5,'Utilisation profile'!$F48:$CR48,0))),0)</f>
        <v>0</v>
      </c>
      <c r="M48">
        <f>IF($A48&gt;0,IF(ISNA(MATCH(M$5,'Utilisation profile'!$F48:$CR48,0)),0,INDEX('Asset data'!$L48:$CX48,1,MATCH(M$5,'Utilisation profile'!$F48:$CR48,0))),0)</f>
        <v>0</v>
      </c>
      <c r="N48">
        <f>IF($A48&gt;0,IF(ISNA(MATCH(N$5,'Utilisation profile'!$F48:$CR48,0)),0,INDEX('Asset data'!$L48:$CX48,1,MATCH(N$5,'Utilisation profile'!$F48:$CR48,0))),0)</f>
        <v>0</v>
      </c>
      <c r="O48">
        <f>IF($A48&gt;0,IF(ISNA(MATCH(O$5,'Utilisation profile'!$F48:$CR48,0)),0,INDEX('Asset data'!$L48:$CX48,1,MATCH(O$5,'Utilisation profile'!$F48:$CR48,0))),0)</f>
        <v>0</v>
      </c>
      <c r="P48">
        <f>IF($A48&gt;0,IF(ISNA(MATCH(P$5,'Utilisation profile'!$F48:$CR48,0)),0,INDEX('Asset data'!$L48:$CX48,1,MATCH(P$5,'Utilisation profile'!$F48:$CR48,0))),0)</f>
        <v>0</v>
      </c>
      <c r="Q48">
        <f>IF($A48&gt;0,IF(ISNA(MATCH(Q$5,'Utilisation profile'!$F48:$CR48,0)),0,INDEX('Asset data'!$L48:$CX48,1,MATCH(Q$5,'Utilisation profile'!$F48:$CR48,0))),0)</f>
        <v>0</v>
      </c>
      <c r="R48">
        <f>IF($A48&gt;0,IF(ISNA(MATCH(R$5,'Utilisation profile'!$F48:$CR48,0)),0,INDEX('Asset data'!$L48:$CX48,1,MATCH(R$5,'Utilisation profile'!$F48:$CR48,0))),0)</f>
        <v>0</v>
      </c>
      <c r="S48">
        <f>IF($A48&gt;0,IF(ISNA(MATCH(S$5,'Utilisation profile'!$F48:$CR48,0)),0,INDEX('Asset data'!$L48:$CX48,1,MATCH(S$5,'Utilisation profile'!$F48:$CR48,0))),0)</f>
        <v>0</v>
      </c>
      <c r="T48">
        <f>IF($A48&gt;0,IF(ISNA(MATCH(T$5,'Utilisation profile'!$F48:$CR48,0)),0,INDEX('Asset data'!$L48:$CX48,1,MATCH(T$5,'Utilisation profile'!$F48:$CR48,0))),0)</f>
        <v>0</v>
      </c>
      <c r="U48">
        <f>IF($A48&gt;0,IF(ISNA(MATCH(U$5,'Utilisation profile'!$F48:$CR48,0)),0,INDEX('Asset data'!$L48:$CX48,1,MATCH(U$5,'Utilisation profile'!$F48:$CR48,0))),0)</f>
        <v>0</v>
      </c>
      <c r="V48">
        <f>IF($A48&gt;0,IF(ISNA(MATCH(V$5,'Utilisation profile'!$F48:$CR48,0)),0,INDEX('Asset data'!$L48:$CX48,1,MATCH(V$5,'Utilisation profile'!$F48:$CR48,0))),0)</f>
        <v>0</v>
      </c>
      <c r="W48">
        <f>IF($A48&gt;0,IF(ISNA(MATCH(W$5,'Utilisation profile'!$F48:$CR48,0)),0,INDEX('Asset data'!$L48:$CX48,1,MATCH(W$5,'Utilisation profile'!$F48:$CR48,0))),0)</f>
        <v>0</v>
      </c>
      <c r="X48">
        <f>IF($A48&gt;0,IF(ISNA(MATCH(X$5,'Utilisation profile'!$F48:$CR48,0)),0,INDEX('Asset data'!$L48:$CX48,1,MATCH(X$5,'Utilisation profile'!$F48:$CR48,0))),0)</f>
        <v>0</v>
      </c>
      <c r="Y48">
        <f>IF($A48&gt;0,IF(ISNA(MATCH(Y$5,'Utilisation profile'!$F48:$CR48,0)),0,INDEX('Asset data'!$L48:$CX48,1,MATCH(Y$5,'Utilisation profile'!$F48:$CR48,0))),0)</f>
        <v>0</v>
      </c>
      <c r="Z48">
        <f>IF($A48&gt;0,IF(ISNA(MATCH(Z$5,'Utilisation profile'!$F48:$CR48,0)),0,INDEX('Asset data'!$L48:$CX48,1,MATCH(Z$5,'Utilisation profile'!$F48:$CR48,0))),0)</f>
        <v>0</v>
      </c>
      <c r="AA48">
        <f>IF($A48&gt;0,IF(ISNA(MATCH(AA$5,'Utilisation profile'!$F48:$CR48,0)),0,INDEX('Asset data'!$L48:$CX48,1,MATCH(AA$5,'Utilisation profile'!$F48:$CR48,0))),0)</f>
        <v>0</v>
      </c>
      <c r="AB48">
        <f>IF($A48&gt;0,IF(ISNA(MATCH(AB$5,'Utilisation profile'!$F48:$CR48,0)),0,INDEX('Asset data'!$L48:$CX48,1,MATCH(AB$5,'Utilisation profile'!$F48:$CR48,0))),0)</f>
        <v>0</v>
      </c>
      <c r="AC48">
        <f>IF($A48&gt;0,IF(ISNA(MATCH(AC$5,'Utilisation profile'!$F48:$CR48,0)),0,INDEX('Asset data'!$L48:$CX48,1,MATCH(AC$5,'Utilisation profile'!$F48:$CR48,0))),0)</f>
        <v>0</v>
      </c>
      <c r="AD48">
        <f>IF($A48&gt;0,IF(ISNA(MATCH(AD$5,'Utilisation profile'!$F48:$CR48,0)),0,INDEX('Asset data'!$L48:$CX48,1,MATCH(AD$5,'Utilisation profile'!$F48:$CR48,0))),0)</f>
        <v>0</v>
      </c>
      <c r="AE48">
        <f>IF($A48&gt;0,IF(ISNA(MATCH(AE$5,'Utilisation profile'!$F48:$CR48,0)),0,INDEX('Asset data'!$L48:$CX48,1,MATCH(AE$5,'Utilisation profile'!$F48:$CR48,0))),0)</f>
        <v>0</v>
      </c>
      <c r="AF48">
        <f>IF($A48&gt;0,IF(ISNA(MATCH(AF$5,'Utilisation profile'!$F48:$CR48,0)),0,INDEX('Asset data'!$L48:$CX48,1,MATCH(AF$5,'Utilisation profile'!$F48:$CR48,0))),0)</f>
        <v>0</v>
      </c>
      <c r="AG48">
        <f>IF($A48&gt;0,IF(ISNA(MATCH(AG$5,'Utilisation profile'!$F48:$CR48,0)),0,INDEX('Asset data'!$L48:$CX48,1,MATCH(AG$5,'Utilisation profile'!$F48:$CR48,0))),0)</f>
        <v>0</v>
      </c>
      <c r="AH48">
        <f>IF($A48&gt;0,IF(ISNA(MATCH(AH$5,'Utilisation profile'!$F48:$CR48,0)),0,INDEX('Asset data'!$L48:$CX48,1,MATCH(AH$5,'Utilisation profile'!$F48:$CR48,0))),0)</f>
        <v>0</v>
      </c>
      <c r="AI48">
        <f>IF($A48&gt;0,IF(ISNA(MATCH(AI$5,'Utilisation profile'!$F48:$CR48,0)),0,INDEX('Asset data'!$L48:$CX48,1,MATCH(AI$5,'Utilisation profile'!$F48:$CR48,0))),0)</f>
        <v>0</v>
      </c>
      <c r="AJ48">
        <f>IF($A48&gt;0,IF(ISNA(MATCH(AJ$5,'Utilisation profile'!$F48:$CR48,0)),0,INDEX('Asset data'!$L48:$CX48,1,MATCH(AJ$5,'Utilisation profile'!$F48:$CR48,0))),0)</f>
        <v>0</v>
      </c>
      <c r="AK48">
        <f>IF($A48&gt;0,IF(ISNA(MATCH(AK$5,'Utilisation profile'!$F48:$CR48,0)),0,INDEX('Asset data'!$L48:$CX48,1,MATCH(AK$5,'Utilisation profile'!$F48:$CR48,0))),0)</f>
        <v>0</v>
      </c>
      <c r="AL48">
        <f>IF($A48&gt;0,IF(ISNA(MATCH(AL$5,'Utilisation profile'!$F48:$CR48,0)),0,INDEX('Asset data'!$L48:$CX48,1,MATCH(AL$5,'Utilisation profile'!$F48:$CR48,0))),0)</f>
        <v>0</v>
      </c>
      <c r="AM48">
        <f>IF($A48&gt;0,IF(ISNA(MATCH(AM$5,'Utilisation profile'!$F48:$CR48,0)),0,INDEX('Asset data'!$L48:$CX48,1,MATCH(AM$5,'Utilisation profile'!$F48:$CR48,0))),0)</f>
        <v>0</v>
      </c>
      <c r="AN48">
        <f>IF($A48&gt;0,IF(ISNA(MATCH(AN$5,'Utilisation profile'!$F48:$CR48,0)),0,INDEX('Asset data'!$L48:$CX48,1,MATCH(AN$5,'Utilisation profile'!$F48:$CR48,0))),0)</f>
        <v>0</v>
      </c>
      <c r="AO48">
        <f>IF($A48&gt;0,IF(ISNA(MATCH(AO$5,'Utilisation profile'!$F48:$CR48,0)),0,INDEX('Asset data'!$L48:$CX48,1,MATCH(AO$5,'Utilisation profile'!$F48:$CR48,0))),0)</f>
        <v>0</v>
      </c>
      <c r="AP48">
        <f>IF($A48&gt;0,IF(ISNA(MATCH(AP$5,'Utilisation profile'!$F48:$CR48,0)),0,INDEX('Asset data'!$L48:$CX48,1,MATCH(AP$5,'Utilisation profile'!$F48:$CR48,0))),0)</f>
        <v>0</v>
      </c>
      <c r="AQ48">
        <f>IF($A48&gt;0,IF(ISNA(MATCH(AQ$5,'Utilisation profile'!$F48:$CR48,0)),0,INDEX('Asset data'!$L48:$CX48,1,MATCH(AQ$5,'Utilisation profile'!$F48:$CR48,0))),0)</f>
        <v>0</v>
      </c>
      <c r="AR48">
        <f>IF($A48&gt;0,IF(ISNA(MATCH(AR$5,'Utilisation profile'!$F48:$CR48,0)),0,INDEX('Asset data'!$L48:$CX48,1,MATCH(AR$5,'Utilisation profile'!$F48:$CR48,0))),0)</f>
        <v>0</v>
      </c>
      <c r="AS48">
        <f>IF($A48&gt;0,IF(ISNA(MATCH(AS$5,'Utilisation profile'!$F48:$CR48,0)),0,INDEX('Asset data'!$L48:$CX48,1,MATCH(AS$5,'Utilisation profile'!$F48:$CR48,0))),0)</f>
        <v>0</v>
      </c>
      <c r="AT48">
        <f>IF($A48&gt;0,IF(ISNA(MATCH(AT$5,'Utilisation profile'!$F48:$CR48,0)),0,INDEX('Asset data'!$L48:$CX48,1,MATCH(AT$5,'Utilisation profile'!$F48:$CR48,0))),0)</f>
        <v>0</v>
      </c>
      <c r="AU48">
        <f>IF($A48&gt;0,IF(ISNA(MATCH(AU$5,'Utilisation profile'!$F48:$CR48,0)),0,INDEX('Asset data'!$L48:$CX48,1,MATCH(AU$5,'Utilisation profile'!$F48:$CR48,0))),0)</f>
        <v>0</v>
      </c>
      <c r="AV48">
        <f>IF($A48&gt;0,IF(ISNA(MATCH(AV$5,'Utilisation profile'!$F48:$CR48,0)),0,INDEX('Asset data'!$L48:$CX48,1,MATCH(AV$5,'Utilisation profile'!$F48:$CR48,0))),0)</f>
        <v>0</v>
      </c>
      <c r="AW48">
        <f>IF($A48&gt;0,IF(ISNA(MATCH(AW$5,'Utilisation profile'!$F48:$CR48,0)),0,INDEX('Asset data'!$L48:$CX48,1,MATCH(AW$5,'Utilisation profile'!$F48:$CR48,0))),0)</f>
        <v>0</v>
      </c>
      <c r="AX48">
        <f>IF($A48&gt;0,IF(ISNA(MATCH(AX$5,'Utilisation profile'!$F48:$CR48,0)),0,INDEX('Asset data'!$L48:$CX48,1,MATCH(AX$5,'Utilisation profile'!$F48:$CR48,0))),0)</f>
        <v>0</v>
      </c>
      <c r="AY48">
        <f>IF($A48&gt;0,IF(ISNA(MATCH(AY$5,'Utilisation profile'!$F48:$CR48,0)),0,INDEX('Asset data'!$L48:$CX48,1,MATCH(AY$5,'Utilisation profile'!$F48:$CR48,0))),0)</f>
        <v>0</v>
      </c>
      <c r="AZ48">
        <f>IF($A48&gt;0,IF(ISNA(MATCH(AZ$5,'Utilisation profile'!$F48:$CR48,0)),0,INDEX('Asset data'!$L48:$CX48,1,MATCH(AZ$5,'Utilisation profile'!$F48:$CR48,0))),0)</f>
        <v>0</v>
      </c>
      <c r="BA48">
        <f>IF($A48&gt;0,IF(ISNA(MATCH(BA$5,'Utilisation profile'!$F48:$CR48,0)),0,INDEX('Asset data'!$L48:$CX48,1,MATCH(BA$5,'Utilisation profile'!$F48:$CR48,0))),0)</f>
        <v>0</v>
      </c>
      <c r="BB48">
        <f>IF($A48&gt;0,IF(ISNA(MATCH(BB$5,'Utilisation profile'!$F48:$CR48,0)),0,INDEX('Asset data'!$L48:$CX48,1,MATCH(BB$5,'Utilisation profile'!$F48:$CR48,0))),0)</f>
        <v>0</v>
      </c>
      <c r="BC48">
        <f>IF($A48&gt;0,IF(ISNA(MATCH(BC$5,'Utilisation profile'!$F48:$CR48,0)),0,INDEX('Asset data'!$L48:$CX48,1,MATCH(BC$5,'Utilisation profile'!$F48:$CR48,0))),0)</f>
        <v>0</v>
      </c>
      <c r="BD48">
        <f>IF($A48&gt;0,IF(ISNA(MATCH(BD$5,'Utilisation profile'!$F48:$CR48,0)),0,INDEX('Asset data'!$L48:$CX48,1,MATCH(BD$5,'Utilisation profile'!$F48:$CR48,0))),0)</f>
        <v>0</v>
      </c>
      <c r="BE48">
        <f>IF($A48&gt;0,IF(ISNA(MATCH(BE$5,'Utilisation profile'!$F48:$CR48,0)),0,INDEX('Asset data'!$L48:$CX48,1,MATCH(BE$5,'Utilisation profile'!$F48:$CR48,0))),0)</f>
        <v>0</v>
      </c>
      <c r="BF48">
        <f>IF($A48&gt;0,IF(ISNA(MATCH(BF$5,'Utilisation profile'!$F48:$CR48,0)),0,INDEX('Asset data'!$L48:$CX48,1,MATCH(BF$5,'Utilisation profile'!$F48:$CR48,0))),0)</f>
        <v>0</v>
      </c>
      <c r="BG48">
        <f>IF($A48&gt;0,IF(ISNA(MATCH(BG$5,'Utilisation profile'!$F48:$CR48,0)),0,INDEX('Asset data'!$L48:$CX48,1,MATCH(BG$5,'Utilisation profile'!$F48:$CR48,0))),0)</f>
        <v>0</v>
      </c>
      <c r="BH48">
        <f>IF($A48&gt;0,IF(ISNA(MATCH(BH$5,'Utilisation profile'!$F48:$CR48,0)),0,INDEX('Asset data'!$L48:$CX48,1,MATCH(BH$5,'Utilisation profile'!$F48:$CR48,0))),0)</f>
        <v>0</v>
      </c>
      <c r="BI48">
        <f>IF($A48&gt;0,IF(ISNA(MATCH(BI$5,'Utilisation profile'!$F48:$CR48,0)),0,INDEX('Asset data'!$L48:$CX48,1,MATCH(BI$5,'Utilisation profile'!$F48:$CR48,0))),0)</f>
        <v>0</v>
      </c>
      <c r="BJ48">
        <f>IF($A48&gt;0,IF(ISNA(MATCH(BJ$5,'Utilisation profile'!$F48:$CR48,0)),0,INDEX('Asset data'!$L48:$CX48,1,MATCH(BJ$5,'Utilisation profile'!$F48:$CR48,0))),0)</f>
        <v>0</v>
      </c>
      <c r="BK48">
        <f>IF($A48&gt;0,IF(ISNA(MATCH(BK$5,'Utilisation profile'!$F48:$CR48,0)),0,INDEX('Asset data'!$L48:$CX48,1,MATCH(BK$5,'Utilisation profile'!$F48:$CR48,0))),0)</f>
        <v>0</v>
      </c>
      <c r="BL48">
        <f>IF($A48&gt;0,IF(ISNA(MATCH(BL$5,'Utilisation profile'!$F48:$CR48,0)),0,INDEX('Asset data'!$L48:$CX48,1,MATCH(BL$5,'Utilisation profile'!$F48:$CR48,0))),0)</f>
        <v>0</v>
      </c>
      <c r="BM48">
        <f>IF($A48&gt;0,IF(ISNA(MATCH(BM$5,'Utilisation profile'!$F48:$CR48,0)),0,INDEX('Asset data'!$L48:$CX48,1,MATCH(BM$5,'Utilisation profile'!$F48:$CR48,0))),0)</f>
        <v>0</v>
      </c>
      <c r="BN48">
        <f>IF($A48&gt;0,IF(ISNA(MATCH(BN$5,'Utilisation profile'!$F48:$CR48,0)),0,INDEX('Asset data'!$L48:$CX48,1,MATCH(BN$5,'Utilisation profile'!$F48:$CR48,0))),0)</f>
        <v>0</v>
      </c>
      <c r="BO48">
        <f>IF($A48&gt;0,IF(ISNA(MATCH(BO$5,'Utilisation profile'!$F48:$CR48,0)),0,INDEX('Asset data'!$L48:$CX48,1,MATCH(BO$5,'Utilisation profile'!$F48:$CR48,0))),0)</f>
        <v>0</v>
      </c>
      <c r="BP48">
        <f>IF($A48&gt;0,IF(ISNA(MATCH(BP$5,'Utilisation profile'!$F48:$CR48,0)),0,INDEX('Asset data'!$L48:$CX48,1,MATCH(BP$5,'Utilisation profile'!$F48:$CR48,0))),0)</f>
        <v>0</v>
      </c>
      <c r="BQ48">
        <f>IF($A48&gt;0,IF(ISNA(MATCH(BQ$5,'Utilisation profile'!$F48:$CR48,0)),0,INDEX('Asset data'!$L48:$CX48,1,MATCH(BQ$5,'Utilisation profile'!$F48:$CR48,0))),0)</f>
        <v>0</v>
      </c>
      <c r="BR48">
        <f>IF($A48&gt;0,IF(ISNA(MATCH(BR$5,'Utilisation profile'!$F48:$CR48,0)),0,INDEX('Asset data'!$L48:$CX48,1,MATCH(BR$5,'Utilisation profile'!$F48:$CR48,0))),0)</f>
        <v>0</v>
      </c>
      <c r="BS48">
        <f>IF($A48&gt;0,IF(ISNA(MATCH(BS$5,'Utilisation profile'!$F48:$CR48,0)),0,INDEX('Asset data'!$L48:$CX48,1,MATCH(BS$5,'Utilisation profile'!$F48:$CR48,0))),0)</f>
        <v>0</v>
      </c>
      <c r="BT48">
        <f>IF($A48&gt;0,IF(ISNA(MATCH(BT$5,'Utilisation profile'!$F48:$CR48,0)),0,INDEX('Asset data'!$L48:$CX48,1,MATCH(BT$5,'Utilisation profile'!$F48:$CR48,0))),0)</f>
        <v>0</v>
      </c>
      <c r="BU48">
        <f>IF($A48&gt;0,IF(ISNA(MATCH(BU$5,'Utilisation profile'!$F48:$CR48,0)),0,INDEX('Asset data'!$L48:$CX48,1,MATCH(BU$5,'Utilisation profile'!$F48:$CR48,0))),0)</f>
        <v>0</v>
      </c>
      <c r="BV48">
        <f>IF($A48&gt;0,IF(ISNA(MATCH(BV$5,'Utilisation profile'!$F48:$CR48,0)),0,INDEX('Asset data'!$L48:$CX48,1,MATCH(BV$5,'Utilisation profile'!$F48:$CR48,0))),0)</f>
        <v>0</v>
      </c>
      <c r="BW48">
        <f>IF($A48&gt;0,IF(ISNA(MATCH(BW$5,'Utilisation profile'!$F48:$CR48,0)),0,INDEX('Asset data'!$L48:$CX48,1,MATCH(BW$5,'Utilisation profile'!$F48:$CR48,0))),0)</f>
        <v>0</v>
      </c>
      <c r="BX48">
        <f>IF($A48&gt;0,IF(ISNA(MATCH(BX$5,'Utilisation profile'!$F48:$CR48,0)),0,INDEX('Asset data'!$L48:$CX48,1,MATCH(BX$5,'Utilisation profile'!$F48:$CR48,0))),0)</f>
        <v>0</v>
      </c>
      <c r="BY48">
        <f>IF($A48&gt;0,IF(ISNA(MATCH(BY$5,'Utilisation profile'!$F48:$CR48,0)),0,INDEX('Asset data'!$L48:$CX48,1,MATCH(BY$5,'Utilisation profile'!$F48:$CR48,0))),0)</f>
        <v>0</v>
      </c>
      <c r="BZ48">
        <f>IF($A48&gt;0,IF(ISNA(MATCH(BZ$5,'Utilisation profile'!$F48:$CR48,0)),0,INDEX('Asset data'!$L48:$CX48,1,MATCH(BZ$5,'Utilisation profile'!$F48:$CR48,0))),0)</f>
        <v>0</v>
      </c>
      <c r="CA48">
        <f>IF($A48&gt;0,IF(ISNA(MATCH(CA$5,'Utilisation profile'!$F48:$CR48,0)),0,INDEX('Asset data'!$L48:$CX48,1,MATCH(CA$5,'Utilisation profile'!$F48:$CR48,0))),0)</f>
        <v>0</v>
      </c>
      <c r="CB48">
        <f>IF($A48&gt;0,IF(ISNA(MATCH(CB$5,'Utilisation profile'!$F48:$CR48,0)),0,INDEX('Asset data'!$L48:$CX48,1,MATCH(CB$5,'Utilisation profile'!$F48:$CR48,0))),0)</f>
        <v>0</v>
      </c>
      <c r="CC48">
        <f>IF($A48&gt;0,IF(ISNA(MATCH(CC$5,'Utilisation profile'!$F48:$CR48,0)),0,INDEX('Asset data'!$L48:$CX48,1,MATCH(CC$5,'Utilisation profile'!$F48:$CR48,0))),0)</f>
        <v>0</v>
      </c>
      <c r="CD48">
        <f>IF($A48&gt;0,IF(ISNA(MATCH(CD$5,'Utilisation profile'!$F48:$CR48,0)),0,INDEX('Asset data'!$L48:$CX48,1,MATCH(CD$5,'Utilisation profile'!$F48:$CR48,0))),0)</f>
        <v>0</v>
      </c>
      <c r="CE48">
        <f>IF($A48&gt;0,IF(ISNA(MATCH(CE$5,'Utilisation profile'!$F48:$CR48,0)),0,INDEX('Asset data'!$L48:$CX48,1,MATCH(CE$5,'Utilisation profile'!$F48:$CR48,0))),0)</f>
        <v>0</v>
      </c>
      <c r="CF48">
        <f>IF($A48&gt;0,IF(ISNA(MATCH(CF$5,'Utilisation profile'!$F48:$CR48,0)),0,INDEX('Asset data'!$L48:$CX48,1,MATCH(CF$5,'Utilisation profile'!$F48:$CR48,0))),0)</f>
        <v>0</v>
      </c>
      <c r="CG48">
        <f>IF($A48&gt;0,IF(ISNA(MATCH(CG$5,'Utilisation profile'!$F48:$CR48,0)),0,INDEX('Asset data'!$L48:$CX48,1,MATCH(CG$5,'Utilisation profile'!$F48:$CR48,0))),0)</f>
        <v>0</v>
      </c>
      <c r="CH48">
        <f>IF($A48&gt;0,IF(ISNA(MATCH(CH$5,'Utilisation profile'!$F48:$CR48,0)),0,INDEX('Asset data'!$L48:$CX48,1,MATCH(CH$5,'Utilisation profile'!$F48:$CR48,0))),0)</f>
        <v>0</v>
      </c>
      <c r="CI48">
        <f>IF($A48&gt;0,IF(ISNA(MATCH(CI$5,'Utilisation profile'!$F48:$CR48,0)),0,INDEX('Asset data'!$L48:$CX48,1,MATCH(CI$5,'Utilisation profile'!$F48:$CR48,0))),0)</f>
        <v>0</v>
      </c>
      <c r="CJ48">
        <f>IF($A48&gt;0,IF(ISNA(MATCH(CJ$5,'Utilisation profile'!$F48:$CR48,0)),0,INDEX('Asset data'!$L48:$CX48,1,MATCH(CJ$5,'Utilisation profile'!$F48:$CR48,0))),0)</f>
        <v>0</v>
      </c>
      <c r="CK48">
        <f>IF($A48&gt;0,IF(ISNA(MATCH(CK$5,'Utilisation profile'!$F48:$CR48,0)),0,INDEX('Asset data'!$L48:$CX48,1,MATCH(CK$5,'Utilisation profile'!$F48:$CR48,0))),0)</f>
        <v>0</v>
      </c>
      <c r="CL48">
        <f>IF($A48&gt;0,IF(ISNA(MATCH(CL$5,'Utilisation profile'!$F48:$CR48,0)),0,INDEX('Asset data'!$L48:$CX48,1,MATCH(CL$5,'Utilisation profile'!$F48:$CR48,0))),0)</f>
        <v>0</v>
      </c>
      <c r="CM48">
        <f>IF($A48&gt;0,IF(ISNA(MATCH(CM$5,'Utilisation profile'!$F48:$CR48,0)),0,INDEX('Asset data'!$L48:$CX48,1,MATCH(CM$5,'Utilisation profile'!$F48:$CR48,0))),0)</f>
        <v>0</v>
      </c>
      <c r="CN48">
        <f>IF($A48&gt;0,IF(ISNA(MATCH(CN$5,'Utilisation profile'!$F48:$CR48,0)),0,INDEX('Asset data'!$L48:$CX48,1,MATCH(CN$5,'Utilisation profile'!$F48:$CR48,0))),0)</f>
        <v>0</v>
      </c>
      <c r="CO48">
        <f>IF($A48&gt;0,IF(ISNA(MATCH(CO$5,'Utilisation profile'!$F48:$CR48,0)),0,INDEX('Asset data'!$L48:$CX48,1,MATCH(CO$5,'Utilisation profile'!$F48:$CR48,0))),0)</f>
        <v>0</v>
      </c>
      <c r="CP48">
        <f>IF($A48&gt;0,IF(ISNA(MATCH(CP$5,'Utilisation profile'!$F48:$CR48,0)),0,INDEX('Asset data'!$L48:$CX48,1,MATCH(CP$5,'Utilisation profile'!$F48:$CR48,0))),0)</f>
        <v>0</v>
      </c>
      <c r="CQ48">
        <f>IF($A48&gt;0,IF(ISNA(MATCH(CQ$5,'Utilisation profile'!$F48:$CR48,0)),0,INDEX('Asset data'!$L48:$CX48,1,MATCH(CQ$5,'Utilisation profile'!$F48:$CR48,0))),0)</f>
        <v>0</v>
      </c>
      <c r="CR48">
        <f>IF($A48&gt;0,IF(ISNA(MATCH(CR$5,'Utilisation profile'!$F48:$CR48,0)),0,INDEX('Asset data'!$L48:$CX48,1,MATCH(CR$5,'Utilisation profile'!$F48:$CR48,0))),0)</f>
        <v>0</v>
      </c>
      <c r="CS48">
        <f>IF($A48&gt;0,IF(ISNA(MATCH(CS$5,'Utilisation profile'!$F48:$CR48,0)),0,INDEX('Asset data'!$L48:$CX48,1,MATCH(CS$5,'Utilisation profile'!$F48:$CR48,0))),0)</f>
        <v>0</v>
      </c>
      <c r="CT48">
        <f>IF($A48&gt;0,IF(ISNA(MATCH(CT$5,'Utilisation profile'!$F48:$CR48,0)),0,INDEX('Asset data'!$L48:$CX48,1,MATCH(CT$5,'Utilisation profile'!$F48:$CR48,0))),0)</f>
        <v>0</v>
      </c>
      <c r="CU48">
        <f>IF($A48&gt;0,IF(ISNA(MATCH(CU$5,'Utilisation profile'!$F48:$CR48,0)),0,INDEX('Asset data'!$L48:$CX48,1,MATCH(CU$5,'Utilisation profile'!$F48:$CR48,0))),0)</f>
        <v>0</v>
      </c>
      <c r="CV48">
        <f>IF($A48&gt;0,IF(ISNA(MATCH(CV$5,'Utilisation profile'!$F48:$CR48,0)),0,INDEX('Asset data'!$L48:$CX48,1,MATCH(CV$5,'Utilisation profile'!$F48:$CR48,0))),0)</f>
        <v>0</v>
      </c>
      <c r="CW48">
        <f>IF($A48&gt;0,IF(ISNA(MATCH(CW$5,'Utilisation profile'!$F48:$CR48,0)),0,INDEX('Asset data'!$L48:$CX48,1,MATCH(CW$5,'Utilisation profile'!$F48:$CR48,0))),0)</f>
        <v>0</v>
      </c>
      <c r="CX48">
        <f>IF($A48&gt;0,IF(ISNA(MATCH(CX$5,'Utilisation profile'!$F48:$CR48,0)),0,INDEX('Asset data'!$L48:$CX48,1,MATCH(CX$5,'Utilisation profile'!$F48:$CR48,0))),0)</f>
        <v>0</v>
      </c>
      <c r="CY48">
        <f>IF($A48&gt;0,IF(ISNA(MATCH(CY$5,'Utilisation profile'!$F48:$CR48,0)),0,INDEX('Asset data'!$L48:$CX48,1,MATCH(CY$5,'Utilisation profile'!$F48:$CR48,0))),0)</f>
        <v>0</v>
      </c>
      <c r="CZ48">
        <f>IF($A48&gt;0,IF(ISNA(MATCH(CZ$5,'Utilisation profile'!$F48:$CR48,0)),0,INDEX('Asset data'!$L48:$CX48,1,MATCH(CZ$5,'Utilisation profile'!$F48:$CR48,0))),0)</f>
        <v>0</v>
      </c>
      <c r="DA48">
        <f>IF($A48&gt;0,IF(ISNA(MATCH(DA$5,'Utilisation profile'!$F48:$CR48,0)),0,INDEX('Asset data'!$L48:$CX48,1,MATCH(DA$5,'Utilisation profile'!$F48:$CR48,0))),0)</f>
        <v>0</v>
      </c>
      <c r="DB48">
        <f>IF($A48&gt;0,IF(ISNA(MATCH(DB$5,'Utilisation profile'!$F48:$CR48,0)),0,INDEX('Asset data'!$L48:$CX48,1,MATCH(DB$5,'Utilisation profile'!$F48:$CR48,0))),0)</f>
        <v>0</v>
      </c>
      <c r="DC48">
        <f>IF($A48&gt;0,IF(ISNA(MATCH(DC$5,'Utilisation profile'!$F48:$CR48,0)),0,INDEX('Asset data'!$L48:$CX48,1,MATCH(DC$5,'Utilisation profile'!$F48:$CR48,0))),0)</f>
        <v>0</v>
      </c>
      <c r="DD48">
        <f>IF($A48&gt;0,IF(ISNA(MATCH(DD$5,'Utilisation profile'!$F48:$CR48,0)),0,INDEX('Asset data'!$L48:$CX48,1,MATCH(DD$5,'Utilisation profile'!$F48:$CR48,0))),0)</f>
        <v>0</v>
      </c>
      <c r="DE48">
        <f>IF($A48&gt;0,IF(ISNA(MATCH(DE$5,'Utilisation profile'!$F48:$CR48,0)),0,INDEX('Asset data'!$L48:$CX48,1,MATCH(DE$5,'Utilisation profile'!$F48:$CR48,0))),0)</f>
        <v>0</v>
      </c>
      <c r="DF48">
        <f>IF($A48&gt;0,IF(ISNA(MATCH(DF$5,'Utilisation profile'!$F48:$CR48,0)),0,INDEX('Asset data'!$L48:$CX48,1,MATCH(DF$5,'Utilisation profile'!$F48:$CR48,0))),0)</f>
        <v>0</v>
      </c>
      <c r="DG48">
        <f>IF($A48&gt;0,IF(ISNA(MATCH(DG$5,'Utilisation profile'!$F48:$CR48,0)),0,INDEX('Asset data'!$L48:$CX48,1,MATCH(DG$5,'Utilisation profile'!$F48:$CR48,0))),0)</f>
        <v>0</v>
      </c>
      <c r="DH48">
        <f>IF($A48&gt;0,IF(ISNA(MATCH(DH$5,'Utilisation profile'!$F48:$CR48,0)),0,INDEX('Asset data'!$L48:$CX48,1,MATCH(DH$5,'Utilisation profile'!$F48:$CR48,0))),0)</f>
        <v>0</v>
      </c>
      <c r="DI48">
        <f>IF($A48&gt;0,IF(ISNA(MATCH(DI$5,'Utilisation profile'!$F48:$CR48,0)),0,INDEX('Asset data'!$L48:$CX48,1,MATCH(DI$5,'Utilisation profile'!$F48:$CR48,0))),0)</f>
        <v>0</v>
      </c>
      <c r="DJ48">
        <f>IF($A48&gt;0,IF(ISNA(MATCH(DJ$5,'Utilisation profile'!$F48:$CR48,0)),0,INDEX('Asset data'!$L48:$CX48,1,MATCH(DJ$5,'Utilisation profile'!$F48:$CR48,0))),0)</f>
        <v>0</v>
      </c>
      <c r="DK48">
        <f>IF($A48&gt;0,IF(ISNA(MATCH(DK$5,'Utilisation profile'!$F48:$CR48,0)),0,INDEX('Asset data'!$L48:$CX48,1,MATCH(DK$5,'Utilisation profile'!$F48:$CR48,0))),0)</f>
        <v>0</v>
      </c>
      <c r="DL48">
        <f>IF($A48&gt;0,IF(ISNA(MATCH(DL$5,'Utilisation profile'!$F48:$CR48,0)),0,INDEX('Asset data'!$L48:$CX48,1,MATCH(DL$5,'Utilisation profile'!$F48:$CR48,0))),0)</f>
        <v>0</v>
      </c>
      <c r="DM48">
        <f>IF($A48&gt;0,IF(ISNA(MATCH(DM$5,'Utilisation profile'!$F48:$CR48,0)),0,INDEX('Asset data'!$L48:$CX48,1,MATCH(DM$5,'Utilisation profile'!$F48:$CR48,0))),0)</f>
        <v>0</v>
      </c>
      <c r="DN48">
        <f>IF($A48&gt;0,IF(ISNA(MATCH(DN$5,'Utilisation profile'!$F48:$CR48,0)),0,INDEX('Asset data'!$L48:$CX48,1,MATCH(DN$5,'Utilisation profile'!$F48:$CR48,0))),0)</f>
        <v>0</v>
      </c>
      <c r="DO48">
        <f>IF($A48&gt;0,IF(ISNA(MATCH(DO$5,'Utilisation profile'!$F48:$CR48,0)),0,INDEX('Asset data'!$L48:$CX48,1,MATCH(DO$5,'Utilisation profile'!$F48:$CR48,0))),0)</f>
        <v>0</v>
      </c>
      <c r="DP48">
        <f>IF($A48&gt;0,IF(ISNA(MATCH(DP$5,'Utilisation profile'!$F48:$CR48,0)),0,INDEX('Asset data'!$L48:$CX48,1,MATCH(DP$5,'Utilisation profile'!$F48:$CR48,0))),0)</f>
        <v>0</v>
      </c>
      <c r="DQ48">
        <f>IF($A48&gt;0,IF(ISNA(MATCH(DQ$5,'Utilisation profile'!$F48:$CR48,0)),0,INDEX('Asset data'!$L48:$CX48,1,MATCH(DQ$5,'Utilisation profile'!$F48:$CR48,0))),0)</f>
        <v>0</v>
      </c>
      <c r="DR48">
        <f>IF($A48&gt;0,IF(ISNA(MATCH(DR$5,'Utilisation profile'!$F48:$CR48,0)),0,INDEX('Asset data'!$L48:$CX48,1,MATCH(DR$5,'Utilisation profile'!$F48:$CR48,0))),0)</f>
        <v>0</v>
      </c>
      <c r="DS48">
        <f>IF($A48&gt;0,IF(ISNA(MATCH(DS$5,'Utilisation profile'!$F48:$CR48,0)),0,INDEX('Asset data'!$L48:$CX48,1,MATCH(DS$5,'Utilisation profile'!$F48:$CR48,0))),0)</f>
        <v>0</v>
      </c>
      <c r="DT48">
        <f>IF($A48&gt;0,IF(ISNA(MATCH(DT$5,'Utilisation profile'!$F48:$CR48,0)),0,INDEX('Asset data'!$L48:$CX48,1,MATCH(DT$5,'Utilisation profile'!$F48:$CR48,0))),0)</f>
        <v>0</v>
      </c>
      <c r="DU48">
        <f>IF($A48&gt;0,IF(ISNA(MATCH(DU$5,'Utilisation profile'!$F48:$CR48,0)),0,INDEX('Asset data'!$L48:$CX48,1,MATCH(DU$5,'Utilisation profile'!$F48:$CR48,0))),0)</f>
        <v>0</v>
      </c>
      <c r="DV48">
        <f>IF($A48&gt;0,IF(ISNA(MATCH(DV$5,'Utilisation profile'!$F48:$CR48,0)),0,INDEX('Asset data'!$L48:$CX48,1,MATCH(DV$5,'Utilisation profile'!$F48:$CR48,0))),0)</f>
        <v>0</v>
      </c>
      <c r="DW48">
        <f>IF($A48&gt;0,IF(ISNA(MATCH(DW$5,'Utilisation profile'!$F48:$CR48,0)),0,INDEX('Asset data'!$L48:$CX48,1,MATCH(DW$5,'Utilisation profile'!$F48:$CR48,0))),0)</f>
        <v>0</v>
      </c>
      <c r="DX48">
        <f>IF($A48&gt;0,IF(ISNA(MATCH(DX$5,'Utilisation profile'!$F48:$CR48,0)),0,INDEX('Asset data'!$L48:$CX48,1,MATCH(DX$5,'Utilisation profile'!$F48:$CR48,0))),0)</f>
        <v>0</v>
      </c>
      <c r="DY48">
        <f>IF($A48&gt;0,IF(ISNA(MATCH(DY$5,'Utilisation profile'!$F48:$CR48,0)),0,INDEX('Asset data'!$L48:$CX48,1,MATCH(DY$5,'Utilisation profile'!$F48:$CR48,0))),0)</f>
        <v>0</v>
      </c>
      <c r="DZ48">
        <f>IF($A48&gt;0,IF(ISNA(MATCH(DZ$5,'Utilisation profile'!$F48:$CR48,0)),0,INDEX('Asset data'!$L48:$CX48,1,MATCH(DZ$5,'Utilisation profile'!$F48:$CR48,0))),0)</f>
        <v>0</v>
      </c>
      <c r="EA48">
        <f>IF($A48&gt;0,IF(ISNA(MATCH(EA$5,'Utilisation profile'!$F48:$CR48,0)),0,INDEX('Asset data'!$L48:$CX48,1,MATCH(EA$5,'Utilisation profile'!$F48:$CR48,0))),0)</f>
        <v>0</v>
      </c>
      <c r="EB48">
        <f>IF($A48&gt;0,IF(ISNA(MATCH(EB$5,'Utilisation profile'!$F48:$CR48,0)),0,INDEX('Asset data'!$L48:$CX48,1,MATCH(EB$5,'Utilisation profile'!$F48:$CR48,0))),0)</f>
        <v>0</v>
      </c>
      <c r="EC48">
        <f>IF($A48&gt;0,IF(ISNA(MATCH(EC$5,'Utilisation profile'!$F48:$CR48,0)),0,INDEX('Asset data'!$L48:$CX48,1,MATCH(EC$5,'Utilisation profile'!$F48:$CR48,0))),0)</f>
        <v>0</v>
      </c>
      <c r="ED48">
        <f>IF($A48&gt;0,IF(ISNA(MATCH(ED$5,'Utilisation profile'!$F48:$CR48,0)),0,INDEX('Asset data'!$L48:$CX48,1,MATCH(ED$5,'Utilisation profile'!$F48:$CR48,0))),0)</f>
        <v>0</v>
      </c>
      <c r="EE48">
        <f>IF($A48&gt;0,IF(ISNA(MATCH(EE$5,'Utilisation profile'!$F48:$CR48,0)),0,INDEX('Asset data'!$L48:$CX48,1,MATCH(EE$5,'Utilisation profile'!$F48:$CR48,0))),0)</f>
        <v>0</v>
      </c>
      <c r="EF48">
        <f>IF($A48&gt;0,IF(ISNA(MATCH(EF$5,'Utilisation profile'!$F48:$CR48,0)),0,INDEX('Asset data'!$L48:$CX48,1,MATCH(EF$5,'Utilisation profile'!$F48:$CR48,0))),0)</f>
        <v>0</v>
      </c>
      <c r="EG48">
        <f>IF($A48&gt;0,IF(ISNA(MATCH(EG$5,'Utilisation profile'!$F48:$CR48,0)),0,INDEX('Asset data'!$L48:$CX48,1,MATCH(EG$5,'Utilisation profile'!$F48:$CR48,0))),0)</f>
        <v>0</v>
      </c>
      <c r="EH48">
        <f>IF($A48&gt;0,IF(ISNA(MATCH(EH$5,'Utilisation profile'!$F48:$CR48,0)),0,INDEX('Asset data'!$L48:$CX48,1,MATCH(EH$5,'Utilisation profile'!$F48:$CR48,0))),0)</f>
        <v>0</v>
      </c>
      <c r="EI48">
        <f>IF($A48&gt;0,IF(ISNA(MATCH(EI$5,'Utilisation profile'!$F48:$CR48,0)),0,INDEX('Asset data'!$L48:$CX48,1,MATCH(EI$5,'Utilisation profile'!$F48:$CR48,0))),0)</f>
        <v>0</v>
      </c>
      <c r="EJ48">
        <f>IF($A48&gt;0,IF(ISNA(MATCH(EJ$5,'Utilisation profile'!$F48:$CR48,0)),0,INDEX('Asset data'!$L48:$CX48,1,MATCH(EJ$5,'Utilisation profile'!$F48:$CR48,0))),0)</f>
        <v>0</v>
      </c>
      <c r="EK48">
        <f>IF($A48&gt;0,IF(ISNA(MATCH(EK$5,'Utilisation profile'!$F48:$CR48,0)),0,INDEX('Asset data'!$L48:$CX48,1,MATCH(EK$5,'Utilisation profile'!$F48:$CR48,0))),0)</f>
        <v>0</v>
      </c>
      <c r="EL48">
        <f>IF($A48&gt;0,IF(ISNA(MATCH(EL$5,'Utilisation profile'!$F48:$CR48,0)),0,INDEX('Asset data'!$L48:$CX48,1,MATCH(EL$5,'Utilisation profile'!$F48:$CR48,0))),0)</f>
        <v>0</v>
      </c>
      <c r="EM48">
        <f>IF($A48&gt;0,IF(ISNA(MATCH(EM$5,'Utilisation profile'!$F48:$CR48,0)),0,INDEX('Asset data'!$L48:$CX48,1,MATCH(EM$5,'Utilisation profile'!$F48:$CR48,0))),0)</f>
        <v>0</v>
      </c>
      <c r="EN48">
        <f>IF($A48&gt;0,IF(ISNA(MATCH(EN$5,'Utilisation profile'!$F48:$CR48,0)),0,INDEX('Asset data'!$L48:$CX48,1,MATCH(EN$5,'Utilisation profile'!$F48:$CR48,0))),0)</f>
        <v>0</v>
      </c>
      <c r="EO48">
        <f>IF($A48&gt;0,IF(ISNA(MATCH(EO$5,'Utilisation profile'!$F48:$CR48,0)),0,INDEX('Asset data'!$L48:$CX48,1,MATCH(EO$5,'Utilisation profile'!$F48:$CR48,0))),0)</f>
        <v>0</v>
      </c>
      <c r="EP48">
        <f>IF($A48&gt;0,IF(ISNA(MATCH(EP$5,'Utilisation profile'!$F48:$CR48,0)),0,INDEX('Asset data'!$L48:$CX48,1,MATCH(EP$5,'Utilisation profile'!$F48:$CR48,0))),0)</f>
        <v>0</v>
      </c>
      <c r="EQ48">
        <f>IF($A48&gt;0,IF(ISNA(MATCH(EQ$5,'Utilisation profile'!$F48:$CR48,0)),0,INDEX('Asset data'!$L48:$CX48,1,MATCH(EQ$5,'Utilisation profile'!$F48:$CR48,0))),0)</f>
        <v>0</v>
      </c>
      <c r="ER48">
        <f>IF($A48&gt;0,IF(ISNA(MATCH(ER$5,'Utilisation profile'!$F48:$CR48,0)),0,INDEX('Asset data'!$L48:$CX48,1,MATCH(ER$5,'Utilisation profile'!$F48:$CR48,0))),0)</f>
        <v>0</v>
      </c>
      <c r="ES48">
        <f>IF($A48&gt;0,IF(ISNA(MATCH(ES$5,'Utilisation profile'!$F48:$CR48,0)),0,INDEX('Asset data'!$L48:$CX48,1,MATCH(ES$5,'Utilisation profile'!$F48:$CR48,0))),0)</f>
        <v>0</v>
      </c>
      <c r="ET48">
        <f>IF($A48&gt;0,IF(ISNA(MATCH(ET$5,'Utilisation profile'!$F48:$CR48,0)),0,INDEX('Asset data'!$L48:$CX48,1,MATCH(ET$5,'Utilisation profile'!$F48:$CR48,0))),0)</f>
        <v>0</v>
      </c>
      <c r="EU48">
        <f>IF($A48&gt;0,IF(ISNA(MATCH(EU$5,'Utilisation profile'!$F48:$CR48,0)),0,INDEX('Asset data'!$L48:$CX48,1,MATCH(EU$5,'Utilisation profile'!$F48:$CR48,0))),0)</f>
        <v>0</v>
      </c>
      <c r="EV48">
        <f>IF($A48&gt;0,IF(ISNA(MATCH(EV$5,'Utilisation profile'!$F48:$CR48,0)),0,INDEX('Asset data'!$L48:$CX48,1,MATCH(EV$5,'Utilisation profile'!$F48:$CR48,0))),0)</f>
        <v>0</v>
      </c>
      <c r="EW48">
        <f>IF($A48&gt;0,IF(ISNA(MATCH(EW$5,'Utilisation profile'!$F48:$CR48,0)),0,INDEX('Asset data'!$L48:$CX48,1,MATCH(EW$5,'Utilisation profile'!$F48:$CR48,0))),0)</f>
        <v>0</v>
      </c>
      <c r="EX48">
        <f>IF($A48&gt;0,IF(ISNA(MATCH(EX$5,'Utilisation profile'!$F48:$CR48,0)),0,INDEX('Asset data'!$L48:$CX48,1,MATCH(EX$5,'Utilisation profile'!$F48:$CR48,0))),0)</f>
        <v>0</v>
      </c>
      <c r="EY48">
        <f>IF($A48&gt;0,IF(ISNA(MATCH(EY$5,'Utilisation profile'!$F48:$CR48,0)),0,INDEX('Asset data'!$L48:$CX48,1,MATCH(EY$5,'Utilisation profile'!$F48:$CR48,0))),0)</f>
        <v>0</v>
      </c>
      <c r="EZ48">
        <f>IF($A48&gt;0,IF(ISNA(MATCH(EZ$5,'Utilisation profile'!$F48:$CR48,0)),0,INDEX('Asset data'!$L48:$CX48,1,MATCH(EZ$5,'Utilisation profile'!$F48:$CR48,0))),0)</f>
        <v>0</v>
      </c>
      <c r="FA48">
        <f>IF($A48&gt;0,IF(ISNA(MATCH(FA$5,'Utilisation profile'!$F48:$CR48,0)),0,INDEX('Asset data'!$L48:$CX48,1,MATCH(FA$5,'Utilisation profile'!$F48:$CR48,0))),0)</f>
        <v>0</v>
      </c>
    </row>
    <row r="49" spans="1:157">
      <c r="A49" s="10">
        <f>'Asset data'!A49</f>
        <v>0</v>
      </c>
      <c r="B49" s="10">
        <f>'Asset data'!B49</f>
        <v>0</v>
      </c>
      <c r="C49" s="10">
        <f>'Asset data'!C49</f>
        <v>0</v>
      </c>
      <c r="D49" s="10">
        <f>'Asset data'!E49</f>
        <v>0</v>
      </c>
      <c r="E49" s="16">
        <f>'Asset data'!I49</f>
        <v>0</v>
      </c>
      <c r="F49">
        <f>IF($A49&gt;0,'Utilisation profile'!CU49,0)</f>
        <v>0</v>
      </c>
      <c r="G49">
        <f>IF($A49&gt;0,IF(ISNA(MATCH(G$5,'Utilisation profile'!$F49:$CR49,0)),0,INDEX('Asset data'!$L49:$CX49,1,MATCH(G$5,'Utilisation profile'!$F49:$CR49,0))),0)</f>
        <v>0</v>
      </c>
      <c r="H49">
        <f>IF($A49&gt;0,IF(ISNA(MATCH(H$5,'Utilisation profile'!$F49:$CR49,0)),0,INDEX('Asset data'!$L49:$CX49,1,MATCH(H$5,'Utilisation profile'!$F49:$CR49,0))),0)</f>
        <v>0</v>
      </c>
      <c r="I49">
        <f>IF($A49&gt;0,IF(ISNA(MATCH(I$5,'Utilisation profile'!$F49:$CR49,0)),0,INDEX('Asset data'!$L49:$CX49,1,MATCH(I$5,'Utilisation profile'!$F49:$CR49,0))),0)</f>
        <v>0</v>
      </c>
      <c r="J49">
        <f>IF($A49&gt;0,IF(ISNA(MATCH(J$5,'Utilisation profile'!$F49:$CR49,0)),0,INDEX('Asset data'!$L49:$CX49,1,MATCH(J$5,'Utilisation profile'!$F49:$CR49,0))),0)</f>
        <v>0</v>
      </c>
      <c r="K49">
        <f>IF($A49&gt;0,IF(ISNA(MATCH(K$5,'Utilisation profile'!$F49:$CR49,0)),0,INDEX('Asset data'!$L49:$CX49,1,MATCH(K$5,'Utilisation profile'!$F49:$CR49,0))),0)</f>
        <v>0</v>
      </c>
      <c r="L49">
        <f>IF($A49&gt;0,IF(ISNA(MATCH(L$5,'Utilisation profile'!$F49:$CR49,0)),0,INDEX('Asset data'!$L49:$CX49,1,MATCH(L$5,'Utilisation profile'!$F49:$CR49,0))),0)</f>
        <v>0</v>
      </c>
      <c r="M49">
        <f>IF($A49&gt;0,IF(ISNA(MATCH(M$5,'Utilisation profile'!$F49:$CR49,0)),0,INDEX('Asset data'!$L49:$CX49,1,MATCH(M$5,'Utilisation profile'!$F49:$CR49,0))),0)</f>
        <v>0</v>
      </c>
      <c r="N49">
        <f>IF($A49&gt;0,IF(ISNA(MATCH(N$5,'Utilisation profile'!$F49:$CR49,0)),0,INDEX('Asset data'!$L49:$CX49,1,MATCH(N$5,'Utilisation profile'!$F49:$CR49,0))),0)</f>
        <v>0</v>
      </c>
      <c r="O49">
        <f>IF($A49&gt;0,IF(ISNA(MATCH(O$5,'Utilisation profile'!$F49:$CR49,0)),0,INDEX('Asset data'!$L49:$CX49,1,MATCH(O$5,'Utilisation profile'!$F49:$CR49,0))),0)</f>
        <v>0</v>
      </c>
      <c r="P49">
        <f>IF($A49&gt;0,IF(ISNA(MATCH(P$5,'Utilisation profile'!$F49:$CR49,0)),0,INDEX('Asset data'!$L49:$CX49,1,MATCH(P$5,'Utilisation profile'!$F49:$CR49,0))),0)</f>
        <v>0</v>
      </c>
      <c r="Q49">
        <f>IF($A49&gt;0,IF(ISNA(MATCH(Q$5,'Utilisation profile'!$F49:$CR49,0)),0,INDEX('Asset data'!$L49:$CX49,1,MATCH(Q$5,'Utilisation profile'!$F49:$CR49,0))),0)</f>
        <v>0</v>
      </c>
      <c r="R49">
        <f>IF($A49&gt;0,IF(ISNA(MATCH(R$5,'Utilisation profile'!$F49:$CR49,0)),0,INDEX('Asset data'!$L49:$CX49,1,MATCH(R$5,'Utilisation profile'!$F49:$CR49,0))),0)</f>
        <v>0</v>
      </c>
      <c r="S49">
        <f>IF($A49&gt;0,IF(ISNA(MATCH(S$5,'Utilisation profile'!$F49:$CR49,0)),0,INDEX('Asset data'!$L49:$CX49,1,MATCH(S$5,'Utilisation profile'!$F49:$CR49,0))),0)</f>
        <v>0</v>
      </c>
      <c r="T49">
        <f>IF($A49&gt;0,IF(ISNA(MATCH(T$5,'Utilisation profile'!$F49:$CR49,0)),0,INDEX('Asset data'!$L49:$CX49,1,MATCH(T$5,'Utilisation profile'!$F49:$CR49,0))),0)</f>
        <v>0</v>
      </c>
      <c r="U49">
        <f>IF($A49&gt;0,IF(ISNA(MATCH(U$5,'Utilisation profile'!$F49:$CR49,0)),0,INDEX('Asset data'!$L49:$CX49,1,MATCH(U$5,'Utilisation profile'!$F49:$CR49,0))),0)</f>
        <v>0</v>
      </c>
      <c r="V49">
        <f>IF($A49&gt;0,IF(ISNA(MATCH(V$5,'Utilisation profile'!$F49:$CR49,0)),0,INDEX('Asset data'!$L49:$CX49,1,MATCH(V$5,'Utilisation profile'!$F49:$CR49,0))),0)</f>
        <v>0</v>
      </c>
      <c r="W49">
        <f>IF($A49&gt;0,IF(ISNA(MATCH(W$5,'Utilisation profile'!$F49:$CR49,0)),0,INDEX('Asset data'!$L49:$CX49,1,MATCH(W$5,'Utilisation profile'!$F49:$CR49,0))),0)</f>
        <v>0</v>
      </c>
      <c r="X49">
        <f>IF($A49&gt;0,IF(ISNA(MATCH(X$5,'Utilisation profile'!$F49:$CR49,0)),0,INDEX('Asset data'!$L49:$CX49,1,MATCH(X$5,'Utilisation profile'!$F49:$CR49,0))),0)</f>
        <v>0</v>
      </c>
      <c r="Y49">
        <f>IF($A49&gt;0,IF(ISNA(MATCH(Y$5,'Utilisation profile'!$F49:$CR49,0)),0,INDEX('Asset data'!$L49:$CX49,1,MATCH(Y$5,'Utilisation profile'!$F49:$CR49,0))),0)</f>
        <v>0</v>
      </c>
      <c r="Z49">
        <f>IF($A49&gt;0,IF(ISNA(MATCH(Z$5,'Utilisation profile'!$F49:$CR49,0)),0,INDEX('Asset data'!$L49:$CX49,1,MATCH(Z$5,'Utilisation profile'!$F49:$CR49,0))),0)</f>
        <v>0</v>
      </c>
      <c r="AA49">
        <f>IF($A49&gt;0,IF(ISNA(MATCH(AA$5,'Utilisation profile'!$F49:$CR49,0)),0,INDEX('Asset data'!$L49:$CX49,1,MATCH(AA$5,'Utilisation profile'!$F49:$CR49,0))),0)</f>
        <v>0</v>
      </c>
      <c r="AB49">
        <f>IF($A49&gt;0,IF(ISNA(MATCH(AB$5,'Utilisation profile'!$F49:$CR49,0)),0,INDEX('Asset data'!$L49:$CX49,1,MATCH(AB$5,'Utilisation profile'!$F49:$CR49,0))),0)</f>
        <v>0</v>
      </c>
      <c r="AC49">
        <f>IF($A49&gt;0,IF(ISNA(MATCH(AC$5,'Utilisation profile'!$F49:$CR49,0)),0,INDEX('Asset data'!$L49:$CX49,1,MATCH(AC$5,'Utilisation profile'!$F49:$CR49,0))),0)</f>
        <v>0</v>
      </c>
      <c r="AD49">
        <f>IF($A49&gt;0,IF(ISNA(MATCH(AD$5,'Utilisation profile'!$F49:$CR49,0)),0,INDEX('Asset data'!$L49:$CX49,1,MATCH(AD$5,'Utilisation profile'!$F49:$CR49,0))),0)</f>
        <v>0</v>
      </c>
      <c r="AE49">
        <f>IF($A49&gt;0,IF(ISNA(MATCH(AE$5,'Utilisation profile'!$F49:$CR49,0)),0,INDEX('Asset data'!$L49:$CX49,1,MATCH(AE$5,'Utilisation profile'!$F49:$CR49,0))),0)</f>
        <v>0</v>
      </c>
      <c r="AF49">
        <f>IF($A49&gt;0,IF(ISNA(MATCH(AF$5,'Utilisation profile'!$F49:$CR49,0)),0,INDEX('Asset data'!$L49:$CX49,1,MATCH(AF$5,'Utilisation profile'!$F49:$CR49,0))),0)</f>
        <v>0</v>
      </c>
      <c r="AG49">
        <f>IF($A49&gt;0,IF(ISNA(MATCH(AG$5,'Utilisation profile'!$F49:$CR49,0)),0,INDEX('Asset data'!$L49:$CX49,1,MATCH(AG$5,'Utilisation profile'!$F49:$CR49,0))),0)</f>
        <v>0</v>
      </c>
      <c r="AH49">
        <f>IF($A49&gt;0,IF(ISNA(MATCH(AH$5,'Utilisation profile'!$F49:$CR49,0)),0,INDEX('Asset data'!$L49:$CX49,1,MATCH(AH$5,'Utilisation profile'!$F49:$CR49,0))),0)</f>
        <v>0</v>
      </c>
      <c r="AI49">
        <f>IF($A49&gt;0,IF(ISNA(MATCH(AI$5,'Utilisation profile'!$F49:$CR49,0)),0,INDEX('Asset data'!$L49:$CX49,1,MATCH(AI$5,'Utilisation profile'!$F49:$CR49,0))),0)</f>
        <v>0</v>
      </c>
      <c r="AJ49">
        <f>IF($A49&gt;0,IF(ISNA(MATCH(AJ$5,'Utilisation profile'!$F49:$CR49,0)),0,INDEX('Asset data'!$L49:$CX49,1,MATCH(AJ$5,'Utilisation profile'!$F49:$CR49,0))),0)</f>
        <v>0</v>
      </c>
      <c r="AK49">
        <f>IF($A49&gt;0,IF(ISNA(MATCH(AK$5,'Utilisation profile'!$F49:$CR49,0)),0,INDEX('Asset data'!$L49:$CX49,1,MATCH(AK$5,'Utilisation profile'!$F49:$CR49,0))),0)</f>
        <v>0</v>
      </c>
      <c r="AL49">
        <f>IF($A49&gt;0,IF(ISNA(MATCH(AL$5,'Utilisation profile'!$F49:$CR49,0)),0,INDEX('Asset data'!$L49:$CX49,1,MATCH(AL$5,'Utilisation profile'!$F49:$CR49,0))),0)</f>
        <v>0</v>
      </c>
      <c r="AM49">
        <f>IF($A49&gt;0,IF(ISNA(MATCH(AM$5,'Utilisation profile'!$F49:$CR49,0)),0,INDEX('Asset data'!$L49:$CX49,1,MATCH(AM$5,'Utilisation profile'!$F49:$CR49,0))),0)</f>
        <v>0</v>
      </c>
      <c r="AN49">
        <f>IF($A49&gt;0,IF(ISNA(MATCH(AN$5,'Utilisation profile'!$F49:$CR49,0)),0,INDEX('Asset data'!$L49:$CX49,1,MATCH(AN$5,'Utilisation profile'!$F49:$CR49,0))),0)</f>
        <v>0</v>
      </c>
      <c r="AO49">
        <f>IF($A49&gt;0,IF(ISNA(MATCH(AO$5,'Utilisation profile'!$F49:$CR49,0)),0,INDEX('Asset data'!$L49:$CX49,1,MATCH(AO$5,'Utilisation profile'!$F49:$CR49,0))),0)</f>
        <v>0</v>
      </c>
      <c r="AP49">
        <f>IF($A49&gt;0,IF(ISNA(MATCH(AP$5,'Utilisation profile'!$F49:$CR49,0)),0,INDEX('Asset data'!$L49:$CX49,1,MATCH(AP$5,'Utilisation profile'!$F49:$CR49,0))),0)</f>
        <v>0</v>
      </c>
      <c r="AQ49">
        <f>IF($A49&gt;0,IF(ISNA(MATCH(AQ$5,'Utilisation profile'!$F49:$CR49,0)),0,INDEX('Asset data'!$L49:$CX49,1,MATCH(AQ$5,'Utilisation profile'!$F49:$CR49,0))),0)</f>
        <v>0</v>
      </c>
      <c r="AR49">
        <f>IF($A49&gt;0,IF(ISNA(MATCH(AR$5,'Utilisation profile'!$F49:$CR49,0)),0,INDEX('Asset data'!$L49:$CX49,1,MATCH(AR$5,'Utilisation profile'!$F49:$CR49,0))),0)</f>
        <v>0</v>
      </c>
      <c r="AS49">
        <f>IF($A49&gt;0,IF(ISNA(MATCH(AS$5,'Utilisation profile'!$F49:$CR49,0)),0,INDEX('Asset data'!$L49:$CX49,1,MATCH(AS$5,'Utilisation profile'!$F49:$CR49,0))),0)</f>
        <v>0</v>
      </c>
      <c r="AT49">
        <f>IF($A49&gt;0,IF(ISNA(MATCH(AT$5,'Utilisation profile'!$F49:$CR49,0)),0,INDEX('Asset data'!$L49:$CX49,1,MATCH(AT$5,'Utilisation profile'!$F49:$CR49,0))),0)</f>
        <v>0</v>
      </c>
      <c r="AU49">
        <f>IF($A49&gt;0,IF(ISNA(MATCH(AU$5,'Utilisation profile'!$F49:$CR49,0)),0,INDEX('Asset data'!$L49:$CX49,1,MATCH(AU$5,'Utilisation profile'!$F49:$CR49,0))),0)</f>
        <v>0</v>
      </c>
      <c r="AV49">
        <f>IF($A49&gt;0,IF(ISNA(MATCH(AV$5,'Utilisation profile'!$F49:$CR49,0)),0,INDEX('Asset data'!$L49:$CX49,1,MATCH(AV$5,'Utilisation profile'!$F49:$CR49,0))),0)</f>
        <v>0</v>
      </c>
      <c r="AW49">
        <f>IF($A49&gt;0,IF(ISNA(MATCH(AW$5,'Utilisation profile'!$F49:$CR49,0)),0,INDEX('Asset data'!$L49:$CX49,1,MATCH(AW$5,'Utilisation profile'!$F49:$CR49,0))),0)</f>
        <v>0</v>
      </c>
      <c r="AX49">
        <f>IF($A49&gt;0,IF(ISNA(MATCH(AX$5,'Utilisation profile'!$F49:$CR49,0)),0,INDEX('Asset data'!$L49:$CX49,1,MATCH(AX$5,'Utilisation profile'!$F49:$CR49,0))),0)</f>
        <v>0</v>
      </c>
      <c r="AY49">
        <f>IF($A49&gt;0,IF(ISNA(MATCH(AY$5,'Utilisation profile'!$F49:$CR49,0)),0,INDEX('Asset data'!$L49:$CX49,1,MATCH(AY$5,'Utilisation profile'!$F49:$CR49,0))),0)</f>
        <v>0</v>
      </c>
      <c r="AZ49">
        <f>IF($A49&gt;0,IF(ISNA(MATCH(AZ$5,'Utilisation profile'!$F49:$CR49,0)),0,INDEX('Asset data'!$L49:$CX49,1,MATCH(AZ$5,'Utilisation profile'!$F49:$CR49,0))),0)</f>
        <v>0</v>
      </c>
      <c r="BA49">
        <f>IF($A49&gt;0,IF(ISNA(MATCH(BA$5,'Utilisation profile'!$F49:$CR49,0)),0,INDEX('Asset data'!$L49:$CX49,1,MATCH(BA$5,'Utilisation profile'!$F49:$CR49,0))),0)</f>
        <v>0</v>
      </c>
      <c r="BB49">
        <f>IF($A49&gt;0,IF(ISNA(MATCH(BB$5,'Utilisation profile'!$F49:$CR49,0)),0,INDEX('Asset data'!$L49:$CX49,1,MATCH(BB$5,'Utilisation profile'!$F49:$CR49,0))),0)</f>
        <v>0</v>
      </c>
      <c r="BC49">
        <f>IF($A49&gt;0,IF(ISNA(MATCH(BC$5,'Utilisation profile'!$F49:$CR49,0)),0,INDEX('Asset data'!$L49:$CX49,1,MATCH(BC$5,'Utilisation profile'!$F49:$CR49,0))),0)</f>
        <v>0</v>
      </c>
      <c r="BD49">
        <f>IF($A49&gt;0,IF(ISNA(MATCH(BD$5,'Utilisation profile'!$F49:$CR49,0)),0,INDEX('Asset data'!$L49:$CX49,1,MATCH(BD$5,'Utilisation profile'!$F49:$CR49,0))),0)</f>
        <v>0</v>
      </c>
      <c r="BE49">
        <f>IF($A49&gt;0,IF(ISNA(MATCH(BE$5,'Utilisation profile'!$F49:$CR49,0)),0,INDEX('Asset data'!$L49:$CX49,1,MATCH(BE$5,'Utilisation profile'!$F49:$CR49,0))),0)</f>
        <v>0</v>
      </c>
      <c r="BF49">
        <f>IF($A49&gt;0,IF(ISNA(MATCH(BF$5,'Utilisation profile'!$F49:$CR49,0)),0,INDEX('Asset data'!$L49:$CX49,1,MATCH(BF$5,'Utilisation profile'!$F49:$CR49,0))),0)</f>
        <v>0</v>
      </c>
      <c r="BG49">
        <f>IF($A49&gt;0,IF(ISNA(MATCH(BG$5,'Utilisation profile'!$F49:$CR49,0)),0,INDEX('Asset data'!$L49:$CX49,1,MATCH(BG$5,'Utilisation profile'!$F49:$CR49,0))),0)</f>
        <v>0</v>
      </c>
      <c r="BH49">
        <f>IF($A49&gt;0,IF(ISNA(MATCH(BH$5,'Utilisation profile'!$F49:$CR49,0)),0,INDEX('Asset data'!$L49:$CX49,1,MATCH(BH$5,'Utilisation profile'!$F49:$CR49,0))),0)</f>
        <v>0</v>
      </c>
      <c r="BI49">
        <f>IF($A49&gt;0,IF(ISNA(MATCH(BI$5,'Utilisation profile'!$F49:$CR49,0)),0,INDEX('Asset data'!$L49:$CX49,1,MATCH(BI$5,'Utilisation profile'!$F49:$CR49,0))),0)</f>
        <v>0</v>
      </c>
      <c r="BJ49">
        <f>IF($A49&gt;0,IF(ISNA(MATCH(BJ$5,'Utilisation profile'!$F49:$CR49,0)),0,INDEX('Asset data'!$L49:$CX49,1,MATCH(BJ$5,'Utilisation profile'!$F49:$CR49,0))),0)</f>
        <v>0</v>
      </c>
      <c r="BK49">
        <f>IF($A49&gt;0,IF(ISNA(MATCH(BK$5,'Utilisation profile'!$F49:$CR49,0)),0,INDEX('Asset data'!$L49:$CX49,1,MATCH(BK$5,'Utilisation profile'!$F49:$CR49,0))),0)</f>
        <v>0</v>
      </c>
      <c r="BL49">
        <f>IF($A49&gt;0,IF(ISNA(MATCH(BL$5,'Utilisation profile'!$F49:$CR49,0)),0,INDEX('Asset data'!$L49:$CX49,1,MATCH(BL$5,'Utilisation profile'!$F49:$CR49,0))),0)</f>
        <v>0</v>
      </c>
      <c r="BM49">
        <f>IF($A49&gt;0,IF(ISNA(MATCH(BM$5,'Utilisation profile'!$F49:$CR49,0)),0,INDEX('Asset data'!$L49:$CX49,1,MATCH(BM$5,'Utilisation profile'!$F49:$CR49,0))),0)</f>
        <v>0</v>
      </c>
      <c r="BN49">
        <f>IF($A49&gt;0,IF(ISNA(MATCH(BN$5,'Utilisation profile'!$F49:$CR49,0)),0,INDEX('Asset data'!$L49:$CX49,1,MATCH(BN$5,'Utilisation profile'!$F49:$CR49,0))),0)</f>
        <v>0</v>
      </c>
      <c r="BO49">
        <f>IF($A49&gt;0,IF(ISNA(MATCH(BO$5,'Utilisation profile'!$F49:$CR49,0)),0,INDEX('Asset data'!$L49:$CX49,1,MATCH(BO$5,'Utilisation profile'!$F49:$CR49,0))),0)</f>
        <v>0</v>
      </c>
      <c r="BP49">
        <f>IF($A49&gt;0,IF(ISNA(MATCH(BP$5,'Utilisation profile'!$F49:$CR49,0)),0,INDEX('Asset data'!$L49:$CX49,1,MATCH(BP$5,'Utilisation profile'!$F49:$CR49,0))),0)</f>
        <v>0</v>
      </c>
      <c r="BQ49">
        <f>IF($A49&gt;0,IF(ISNA(MATCH(BQ$5,'Utilisation profile'!$F49:$CR49,0)),0,INDEX('Asset data'!$L49:$CX49,1,MATCH(BQ$5,'Utilisation profile'!$F49:$CR49,0))),0)</f>
        <v>0</v>
      </c>
      <c r="BR49">
        <f>IF($A49&gt;0,IF(ISNA(MATCH(BR$5,'Utilisation profile'!$F49:$CR49,0)),0,INDEX('Asset data'!$L49:$CX49,1,MATCH(BR$5,'Utilisation profile'!$F49:$CR49,0))),0)</f>
        <v>0</v>
      </c>
      <c r="BS49">
        <f>IF($A49&gt;0,IF(ISNA(MATCH(BS$5,'Utilisation profile'!$F49:$CR49,0)),0,INDEX('Asset data'!$L49:$CX49,1,MATCH(BS$5,'Utilisation profile'!$F49:$CR49,0))),0)</f>
        <v>0</v>
      </c>
      <c r="BT49">
        <f>IF($A49&gt;0,IF(ISNA(MATCH(BT$5,'Utilisation profile'!$F49:$CR49,0)),0,INDEX('Asset data'!$L49:$CX49,1,MATCH(BT$5,'Utilisation profile'!$F49:$CR49,0))),0)</f>
        <v>0</v>
      </c>
      <c r="BU49">
        <f>IF($A49&gt;0,IF(ISNA(MATCH(BU$5,'Utilisation profile'!$F49:$CR49,0)),0,INDEX('Asset data'!$L49:$CX49,1,MATCH(BU$5,'Utilisation profile'!$F49:$CR49,0))),0)</f>
        <v>0</v>
      </c>
      <c r="BV49">
        <f>IF($A49&gt;0,IF(ISNA(MATCH(BV$5,'Utilisation profile'!$F49:$CR49,0)),0,INDEX('Asset data'!$L49:$CX49,1,MATCH(BV$5,'Utilisation profile'!$F49:$CR49,0))),0)</f>
        <v>0</v>
      </c>
      <c r="BW49">
        <f>IF($A49&gt;0,IF(ISNA(MATCH(BW$5,'Utilisation profile'!$F49:$CR49,0)),0,INDEX('Asset data'!$L49:$CX49,1,MATCH(BW$5,'Utilisation profile'!$F49:$CR49,0))),0)</f>
        <v>0</v>
      </c>
      <c r="BX49">
        <f>IF($A49&gt;0,IF(ISNA(MATCH(BX$5,'Utilisation profile'!$F49:$CR49,0)),0,INDEX('Asset data'!$L49:$CX49,1,MATCH(BX$5,'Utilisation profile'!$F49:$CR49,0))),0)</f>
        <v>0</v>
      </c>
      <c r="BY49">
        <f>IF($A49&gt;0,IF(ISNA(MATCH(BY$5,'Utilisation profile'!$F49:$CR49,0)),0,INDEX('Asset data'!$L49:$CX49,1,MATCH(BY$5,'Utilisation profile'!$F49:$CR49,0))),0)</f>
        <v>0</v>
      </c>
      <c r="BZ49">
        <f>IF($A49&gt;0,IF(ISNA(MATCH(BZ$5,'Utilisation profile'!$F49:$CR49,0)),0,INDEX('Asset data'!$L49:$CX49,1,MATCH(BZ$5,'Utilisation profile'!$F49:$CR49,0))),0)</f>
        <v>0</v>
      </c>
      <c r="CA49">
        <f>IF($A49&gt;0,IF(ISNA(MATCH(CA$5,'Utilisation profile'!$F49:$CR49,0)),0,INDEX('Asset data'!$L49:$CX49,1,MATCH(CA$5,'Utilisation profile'!$F49:$CR49,0))),0)</f>
        <v>0</v>
      </c>
      <c r="CB49">
        <f>IF($A49&gt;0,IF(ISNA(MATCH(CB$5,'Utilisation profile'!$F49:$CR49,0)),0,INDEX('Asset data'!$L49:$CX49,1,MATCH(CB$5,'Utilisation profile'!$F49:$CR49,0))),0)</f>
        <v>0</v>
      </c>
      <c r="CC49">
        <f>IF($A49&gt;0,IF(ISNA(MATCH(CC$5,'Utilisation profile'!$F49:$CR49,0)),0,INDEX('Asset data'!$L49:$CX49,1,MATCH(CC$5,'Utilisation profile'!$F49:$CR49,0))),0)</f>
        <v>0</v>
      </c>
      <c r="CD49">
        <f>IF($A49&gt;0,IF(ISNA(MATCH(CD$5,'Utilisation profile'!$F49:$CR49,0)),0,INDEX('Asset data'!$L49:$CX49,1,MATCH(CD$5,'Utilisation profile'!$F49:$CR49,0))),0)</f>
        <v>0</v>
      </c>
      <c r="CE49">
        <f>IF($A49&gt;0,IF(ISNA(MATCH(CE$5,'Utilisation profile'!$F49:$CR49,0)),0,INDEX('Asset data'!$L49:$CX49,1,MATCH(CE$5,'Utilisation profile'!$F49:$CR49,0))),0)</f>
        <v>0</v>
      </c>
      <c r="CF49">
        <f>IF($A49&gt;0,IF(ISNA(MATCH(CF$5,'Utilisation profile'!$F49:$CR49,0)),0,INDEX('Asset data'!$L49:$CX49,1,MATCH(CF$5,'Utilisation profile'!$F49:$CR49,0))),0)</f>
        <v>0</v>
      </c>
      <c r="CG49">
        <f>IF($A49&gt;0,IF(ISNA(MATCH(CG$5,'Utilisation profile'!$F49:$CR49,0)),0,INDEX('Asset data'!$L49:$CX49,1,MATCH(CG$5,'Utilisation profile'!$F49:$CR49,0))),0)</f>
        <v>0</v>
      </c>
      <c r="CH49">
        <f>IF($A49&gt;0,IF(ISNA(MATCH(CH$5,'Utilisation profile'!$F49:$CR49,0)),0,INDEX('Asset data'!$L49:$CX49,1,MATCH(CH$5,'Utilisation profile'!$F49:$CR49,0))),0)</f>
        <v>0</v>
      </c>
      <c r="CI49">
        <f>IF($A49&gt;0,IF(ISNA(MATCH(CI$5,'Utilisation profile'!$F49:$CR49,0)),0,INDEX('Asset data'!$L49:$CX49,1,MATCH(CI$5,'Utilisation profile'!$F49:$CR49,0))),0)</f>
        <v>0</v>
      </c>
      <c r="CJ49">
        <f>IF($A49&gt;0,IF(ISNA(MATCH(CJ$5,'Utilisation profile'!$F49:$CR49,0)),0,INDEX('Asset data'!$L49:$CX49,1,MATCH(CJ$5,'Utilisation profile'!$F49:$CR49,0))),0)</f>
        <v>0</v>
      </c>
      <c r="CK49">
        <f>IF($A49&gt;0,IF(ISNA(MATCH(CK$5,'Utilisation profile'!$F49:$CR49,0)),0,INDEX('Asset data'!$L49:$CX49,1,MATCH(CK$5,'Utilisation profile'!$F49:$CR49,0))),0)</f>
        <v>0</v>
      </c>
      <c r="CL49">
        <f>IF($A49&gt;0,IF(ISNA(MATCH(CL$5,'Utilisation profile'!$F49:$CR49,0)),0,INDEX('Asset data'!$L49:$CX49,1,MATCH(CL$5,'Utilisation profile'!$F49:$CR49,0))),0)</f>
        <v>0</v>
      </c>
      <c r="CM49">
        <f>IF($A49&gt;0,IF(ISNA(MATCH(CM$5,'Utilisation profile'!$F49:$CR49,0)),0,INDEX('Asset data'!$L49:$CX49,1,MATCH(CM$5,'Utilisation profile'!$F49:$CR49,0))),0)</f>
        <v>0</v>
      </c>
      <c r="CN49">
        <f>IF($A49&gt;0,IF(ISNA(MATCH(CN$5,'Utilisation profile'!$F49:$CR49,0)),0,INDEX('Asset data'!$L49:$CX49,1,MATCH(CN$5,'Utilisation profile'!$F49:$CR49,0))),0)</f>
        <v>0</v>
      </c>
      <c r="CO49">
        <f>IF($A49&gt;0,IF(ISNA(MATCH(CO$5,'Utilisation profile'!$F49:$CR49,0)),0,INDEX('Asset data'!$L49:$CX49,1,MATCH(CO$5,'Utilisation profile'!$F49:$CR49,0))),0)</f>
        <v>0</v>
      </c>
      <c r="CP49">
        <f>IF($A49&gt;0,IF(ISNA(MATCH(CP$5,'Utilisation profile'!$F49:$CR49,0)),0,INDEX('Asset data'!$L49:$CX49,1,MATCH(CP$5,'Utilisation profile'!$F49:$CR49,0))),0)</f>
        <v>0</v>
      </c>
      <c r="CQ49">
        <f>IF($A49&gt;0,IF(ISNA(MATCH(CQ$5,'Utilisation profile'!$F49:$CR49,0)),0,INDEX('Asset data'!$L49:$CX49,1,MATCH(CQ$5,'Utilisation profile'!$F49:$CR49,0))),0)</f>
        <v>0</v>
      </c>
      <c r="CR49">
        <f>IF($A49&gt;0,IF(ISNA(MATCH(CR$5,'Utilisation profile'!$F49:$CR49,0)),0,INDEX('Asset data'!$L49:$CX49,1,MATCH(CR$5,'Utilisation profile'!$F49:$CR49,0))),0)</f>
        <v>0</v>
      </c>
      <c r="CS49">
        <f>IF($A49&gt;0,IF(ISNA(MATCH(CS$5,'Utilisation profile'!$F49:$CR49,0)),0,INDEX('Asset data'!$L49:$CX49,1,MATCH(CS$5,'Utilisation profile'!$F49:$CR49,0))),0)</f>
        <v>0</v>
      </c>
      <c r="CT49">
        <f>IF($A49&gt;0,IF(ISNA(MATCH(CT$5,'Utilisation profile'!$F49:$CR49,0)),0,INDEX('Asset data'!$L49:$CX49,1,MATCH(CT$5,'Utilisation profile'!$F49:$CR49,0))),0)</f>
        <v>0</v>
      </c>
      <c r="CU49">
        <f>IF($A49&gt;0,IF(ISNA(MATCH(CU$5,'Utilisation profile'!$F49:$CR49,0)),0,INDEX('Asset data'!$L49:$CX49,1,MATCH(CU$5,'Utilisation profile'!$F49:$CR49,0))),0)</f>
        <v>0</v>
      </c>
      <c r="CV49">
        <f>IF($A49&gt;0,IF(ISNA(MATCH(CV$5,'Utilisation profile'!$F49:$CR49,0)),0,INDEX('Asset data'!$L49:$CX49,1,MATCH(CV$5,'Utilisation profile'!$F49:$CR49,0))),0)</f>
        <v>0</v>
      </c>
      <c r="CW49">
        <f>IF($A49&gt;0,IF(ISNA(MATCH(CW$5,'Utilisation profile'!$F49:$CR49,0)),0,INDEX('Asset data'!$L49:$CX49,1,MATCH(CW$5,'Utilisation profile'!$F49:$CR49,0))),0)</f>
        <v>0</v>
      </c>
      <c r="CX49">
        <f>IF($A49&gt;0,IF(ISNA(MATCH(CX$5,'Utilisation profile'!$F49:$CR49,0)),0,INDEX('Asset data'!$L49:$CX49,1,MATCH(CX$5,'Utilisation profile'!$F49:$CR49,0))),0)</f>
        <v>0</v>
      </c>
      <c r="CY49">
        <f>IF($A49&gt;0,IF(ISNA(MATCH(CY$5,'Utilisation profile'!$F49:$CR49,0)),0,INDEX('Asset data'!$L49:$CX49,1,MATCH(CY$5,'Utilisation profile'!$F49:$CR49,0))),0)</f>
        <v>0</v>
      </c>
      <c r="CZ49">
        <f>IF($A49&gt;0,IF(ISNA(MATCH(CZ$5,'Utilisation profile'!$F49:$CR49,0)),0,INDEX('Asset data'!$L49:$CX49,1,MATCH(CZ$5,'Utilisation profile'!$F49:$CR49,0))),0)</f>
        <v>0</v>
      </c>
      <c r="DA49">
        <f>IF($A49&gt;0,IF(ISNA(MATCH(DA$5,'Utilisation profile'!$F49:$CR49,0)),0,INDEX('Asset data'!$L49:$CX49,1,MATCH(DA$5,'Utilisation profile'!$F49:$CR49,0))),0)</f>
        <v>0</v>
      </c>
      <c r="DB49">
        <f>IF($A49&gt;0,IF(ISNA(MATCH(DB$5,'Utilisation profile'!$F49:$CR49,0)),0,INDEX('Asset data'!$L49:$CX49,1,MATCH(DB$5,'Utilisation profile'!$F49:$CR49,0))),0)</f>
        <v>0</v>
      </c>
      <c r="DC49">
        <f>IF($A49&gt;0,IF(ISNA(MATCH(DC$5,'Utilisation profile'!$F49:$CR49,0)),0,INDEX('Asset data'!$L49:$CX49,1,MATCH(DC$5,'Utilisation profile'!$F49:$CR49,0))),0)</f>
        <v>0</v>
      </c>
      <c r="DD49">
        <f>IF($A49&gt;0,IF(ISNA(MATCH(DD$5,'Utilisation profile'!$F49:$CR49,0)),0,INDEX('Asset data'!$L49:$CX49,1,MATCH(DD$5,'Utilisation profile'!$F49:$CR49,0))),0)</f>
        <v>0</v>
      </c>
      <c r="DE49">
        <f>IF($A49&gt;0,IF(ISNA(MATCH(DE$5,'Utilisation profile'!$F49:$CR49,0)),0,INDEX('Asset data'!$L49:$CX49,1,MATCH(DE$5,'Utilisation profile'!$F49:$CR49,0))),0)</f>
        <v>0</v>
      </c>
      <c r="DF49">
        <f>IF($A49&gt;0,IF(ISNA(MATCH(DF$5,'Utilisation profile'!$F49:$CR49,0)),0,INDEX('Asset data'!$L49:$CX49,1,MATCH(DF$5,'Utilisation profile'!$F49:$CR49,0))),0)</f>
        <v>0</v>
      </c>
      <c r="DG49">
        <f>IF($A49&gt;0,IF(ISNA(MATCH(DG$5,'Utilisation profile'!$F49:$CR49,0)),0,INDEX('Asset data'!$L49:$CX49,1,MATCH(DG$5,'Utilisation profile'!$F49:$CR49,0))),0)</f>
        <v>0</v>
      </c>
      <c r="DH49">
        <f>IF($A49&gt;0,IF(ISNA(MATCH(DH$5,'Utilisation profile'!$F49:$CR49,0)),0,INDEX('Asset data'!$L49:$CX49,1,MATCH(DH$5,'Utilisation profile'!$F49:$CR49,0))),0)</f>
        <v>0</v>
      </c>
      <c r="DI49">
        <f>IF($A49&gt;0,IF(ISNA(MATCH(DI$5,'Utilisation profile'!$F49:$CR49,0)),0,INDEX('Asset data'!$L49:$CX49,1,MATCH(DI$5,'Utilisation profile'!$F49:$CR49,0))),0)</f>
        <v>0</v>
      </c>
      <c r="DJ49">
        <f>IF($A49&gt;0,IF(ISNA(MATCH(DJ$5,'Utilisation profile'!$F49:$CR49,0)),0,INDEX('Asset data'!$L49:$CX49,1,MATCH(DJ$5,'Utilisation profile'!$F49:$CR49,0))),0)</f>
        <v>0</v>
      </c>
      <c r="DK49">
        <f>IF($A49&gt;0,IF(ISNA(MATCH(DK$5,'Utilisation profile'!$F49:$CR49,0)),0,INDEX('Asset data'!$L49:$CX49,1,MATCH(DK$5,'Utilisation profile'!$F49:$CR49,0))),0)</f>
        <v>0</v>
      </c>
      <c r="DL49">
        <f>IF($A49&gt;0,IF(ISNA(MATCH(DL$5,'Utilisation profile'!$F49:$CR49,0)),0,INDEX('Asset data'!$L49:$CX49,1,MATCH(DL$5,'Utilisation profile'!$F49:$CR49,0))),0)</f>
        <v>0</v>
      </c>
      <c r="DM49">
        <f>IF($A49&gt;0,IF(ISNA(MATCH(DM$5,'Utilisation profile'!$F49:$CR49,0)),0,INDEX('Asset data'!$L49:$CX49,1,MATCH(DM$5,'Utilisation profile'!$F49:$CR49,0))),0)</f>
        <v>0</v>
      </c>
      <c r="DN49">
        <f>IF($A49&gt;0,IF(ISNA(MATCH(DN$5,'Utilisation profile'!$F49:$CR49,0)),0,INDEX('Asset data'!$L49:$CX49,1,MATCH(DN$5,'Utilisation profile'!$F49:$CR49,0))),0)</f>
        <v>0</v>
      </c>
      <c r="DO49">
        <f>IF($A49&gt;0,IF(ISNA(MATCH(DO$5,'Utilisation profile'!$F49:$CR49,0)),0,INDEX('Asset data'!$L49:$CX49,1,MATCH(DO$5,'Utilisation profile'!$F49:$CR49,0))),0)</f>
        <v>0</v>
      </c>
      <c r="DP49">
        <f>IF($A49&gt;0,IF(ISNA(MATCH(DP$5,'Utilisation profile'!$F49:$CR49,0)),0,INDEX('Asset data'!$L49:$CX49,1,MATCH(DP$5,'Utilisation profile'!$F49:$CR49,0))),0)</f>
        <v>0</v>
      </c>
      <c r="DQ49">
        <f>IF($A49&gt;0,IF(ISNA(MATCH(DQ$5,'Utilisation profile'!$F49:$CR49,0)),0,INDEX('Asset data'!$L49:$CX49,1,MATCH(DQ$5,'Utilisation profile'!$F49:$CR49,0))),0)</f>
        <v>0</v>
      </c>
      <c r="DR49">
        <f>IF($A49&gt;0,IF(ISNA(MATCH(DR$5,'Utilisation profile'!$F49:$CR49,0)),0,INDEX('Asset data'!$L49:$CX49,1,MATCH(DR$5,'Utilisation profile'!$F49:$CR49,0))),0)</f>
        <v>0</v>
      </c>
      <c r="DS49">
        <f>IF($A49&gt;0,IF(ISNA(MATCH(DS$5,'Utilisation profile'!$F49:$CR49,0)),0,INDEX('Asset data'!$L49:$CX49,1,MATCH(DS$5,'Utilisation profile'!$F49:$CR49,0))),0)</f>
        <v>0</v>
      </c>
      <c r="DT49">
        <f>IF($A49&gt;0,IF(ISNA(MATCH(DT$5,'Utilisation profile'!$F49:$CR49,0)),0,INDEX('Asset data'!$L49:$CX49,1,MATCH(DT$5,'Utilisation profile'!$F49:$CR49,0))),0)</f>
        <v>0</v>
      </c>
      <c r="DU49">
        <f>IF($A49&gt;0,IF(ISNA(MATCH(DU$5,'Utilisation profile'!$F49:$CR49,0)),0,INDEX('Asset data'!$L49:$CX49,1,MATCH(DU$5,'Utilisation profile'!$F49:$CR49,0))),0)</f>
        <v>0</v>
      </c>
      <c r="DV49">
        <f>IF($A49&gt;0,IF(ISNA(MATCH(DV$5,'Utilisation profile'!$F49:$CR49,0)),0,INDEX('Asset data'!$L49:$CX49,1,MATCH(DV$5,'Utilisation profile'!$F49:$CR49,0))),0)</f>
        <v>0</v>
      </c>
      <c r="DW49">
        <f>IF($A49&gt;0,IF(ISNA(MATCH(DW$5,'Utilisation profile'!$F49:$CR49,0)),0,INDEX('Asset data'!$L49:$CX49,1,MATCH(DW$5,'Utilisation profile'!$F49:$CR49,0))),0)</f>
        <v>0</v>
      </c>
      <c r="DX49">
        <f>IF($A49&gt;0,IF(ISNA(MATCH(DX$5,'Utilisation profile'!$F49:$CR49,0)),0,INDEX('Asset data'!$L49:$CX49,1,MATCH(DX$5,'Utilisation profile'!$F49:$CR49,0))),0)</f>
        <v>0</v>
      </c>
      <c r="DY49">
        <f>IF($A49&gt;0,IF(ISNA(MATCH(DY$5,'Utilisation profile'!$F49:$CR49,0)),0,INDEX('Asset data'!$L49:$CX49,1,MATCH(DY$5,'Utilisation profile'!$F49:$CR49,0))),0)</f>
        <v>0</v>
      </c>
      <c r="DZ49">
        <f>IF($A49&gt;0,IF(ISNA(MATCH(DZ$5,'Utilisation profile'!$F49:$CR49,0)),0,INDEX('Asset data'!$L49:$CX49,1,MATCH(DZ$5,'Utilisation profile'!$F49:$CR49,0))),0)</f>
        <v>0</v>
      </c>
      <c r="EA49">
        <f>IF($A49&gt;0,IF(ISNA(MATCH(EA$5,'Utilisation profile'!$F49:$CR49,0)),0,INDEX('Asset data'!$L49:$CX49,1,MATCH(EA$5,'Utilisation profile'!$F49:$CR49,0))),0)</f>
        <v>0</v>
      </c>
      <c r="EB49">
        <f>IF($A49&gt;0,IF(ISNA(MATCH(EB$5,'Utilisation profile'!$F49:$CR49,0)),0,INDEX('Asset data'!$L49:$CX49,1,MATCH(EB$5,'Utilisation profile'!$F49:$CR49,0))),0)</f>
        <v>0</v>
      </c>
      <c r="EC49">
        <f>IF($A49&gt;0,IF(ISNA(MATCH(EC$5,'Utilisation profile'!$F49:$CR49,0)),0,INDEX('Asset data'!$L49:$CX49,1,MATCH(EC$5,'Utilisation profile'!$F49:$CR49,0))),0)</f>
        <v>0</v>
      </c>
      <c r="ED49">
        <f>IF($A49&gt;0,IF(ISNA(MATCH(ED$5,'Utilisation profile'!$F49:$CR49,0)),0,INDEX('Asset data'!$L49:$CX49,1,MATCH(ED$5,'Utilisation profile'!$F49:$CR49,0))),0)</f>
        <v>0</v>
      </c>
      <c r="EE49">
        <f>IF($A49&gt;0,IF(ISNA(MATCH(EE$5,'Utilisation profile'!$F49:$CR49,0)),0,INDEX('Asset data'!$L49:$CX49,1,MATCH(EE$5,'Utilisation profile'!$F49:$CR49,0))),0)</f>
        <v>0</v>
      </c>
      <c r="EF49">
        <f>IF($A49&gt;0,IF(ISNA(MATCH(EF$5,'Utilisation profile'!$F49:$CR49,0)),0,INDEX('Asset data'!$L49:$CX49,1,MATCH(EF$5,'Utilisation profile'!$F49:$CR49,0))),0)</f>
        <v>0</v>
      </c>
      <c r="EG49">
        <f>IF($A49&gt;0,IF(ISNA(MATCH(EG$5,'Utilisation profile'!$F49:$CR49,0)),0,INDEX('Asset data'!$L49:$CX49,1,MATCH(EG$5,'Utilisation profile'!$F49:$CR49,0))),0)</f>
        <v>0</v>
      </c>
      <c r="EH49">
        <f>IF($A49&gt;0,IF(ISNA(MATCH(EH$5,'Utilisation profile'!$F49:$CR49,0)),0,INDEX('Asset data'!$L49:$CX49,1,MATCH(EH$5,'Utilisation profile'!$F49:$CR49,0))),0)</f>
        <v>0</v>
      </c>
      <c r="EI49">
        <f>IF($A49&gt;0,IF(ISNA(MATCH(EI$5,'Utilisation profile'!$F49:$CR49,0)),0,INDEX('Asset data'!$L49:$CX49,1,MATCH(EI$5,'Utilisation profile'!$F49:$CR49,0))),0)</f>
        <v>0</v>
      </c>
      <c r="EJ49">
        <f>IF($A49&gt;0,IF(ISNA(MATCH(EJ$5,'Utilisation profile'!$F49:$CR49,0)),0,INDEX('Asset data'!$L49:$CX49,1,MATCH(EJ$5,'Utilisation profile'!$F49:$CR49,0))),0)</f>
        <v>0</v>
      </c>
      <c r="EK49">
        <f>IF($A49&gt;0,IF(ISNA(MATCH(EK$5,'Utilisation profile'!$F49:$CR49,0)),0,INDEX('Asset data'!$L49:$CX49,1,MATCH(EK$5,'Utilisation profile'!$F49:$CR49,0))),0)</f>
        <v>0</v>
      </c>
      <c r="EL49">
        <f>IF($A49&gt;0,IF(ISNA(MATCH(EL$5,'Utilisation profile'!$F49:$CR49,0)),0,INDEX('Asset data'!$L49:$CX49,1,MATCH(EL$5,'Utilisation profile'!$F49:$CR49,0))),0)</f>
        <v>0</v>
      </c>
      <c r="EM49">
        <f>IF($A49&gt;0,IF(ISNA(MATCH(EM$5,'Utilisation profile'!$F49:$CR49,0)),0,INDEX('Asset data'!$L49:$CX49,1,MATCH(EM$5,'Utilisation profile'!$F49:$CR49,0))),0)</f>
        <v>0</v>
      </c>
      <c r="EN49">
        <f>IF($A49&gt;0,IF(ISNA(MATCH(EN$5,'Utilisation profile'!$F49:$CR49,0)),0,INDEX('Asset data'!$L49:$CX49,1,MATCH(EN$5,'Utilisation profile'!$F49:$CR49,0))),0)</f>
        <v>0</v>
      </c>
      <c r="EO49">
        <f>IF($A49&gt;0,IF(ISNA(MATCH(EO$5,'Utilisation profile'!$F49:$CR49,0)),0,INDEX('Asset data'!$L49:$CX49,1,MATCH(EO$5,'Utilisation profile'!$F49:$CR49,0))),0)</f>
        <v>0</v>
      </c>
      <c r="EP49">
        <f>IF($A49&gt;0,IF(ISNA(MATCH(EP$5,'Utilisation profile'!$F49:$CR49,0)),0,INDEX('Asset data'!$L49:$CX49,1,MATCH(EP$5,'Utilisation profile'!$F49:$CR49,0))),0)</f>
        <v>0</v>
      </c>
      <c r="EQ49">
        <f>IF($A49&gt;0,IF(ISNA(MATCH(EQ$5,'Utilisation profile'!$F49:$CR49,0)),0,INDEX('Asset data'!$L49:$CX49,1,MATCH(EQ$5,'Utilisation profile'!$F49:$CR49,0))),0)</f>
        <v>0</v>
      </c>
      <c r="ER49">
        <f>IF($A49&gt;0,IF(ISNA(MATCH(ER$5,'Utilisation profile'!$F49:$CR49,0)),0,INDEX('Asset data'!$L49:$CX49,1,MATCH(ER$5,'Utilisation profile'!$F49:$CR49,0))),0)</f>
        <v>0</v>
      </c>
      <c r="ES49">
        <f>IF($A49&gt;0,IF(ISNA(MATCH(ES$5,'Utilisation profile'!$F49:$CR49,0)),0,INDEX('Asset data'!$L49:$CX49,1,MATCH(ES$5,'Utilisation profile'!$F49:$CR49,0))),0)</f>
        <v>0</v>
      </c>
      <c r="ET49">
        <f>IF($A49&gt;0,IF(ISNA(MATCH(ET$5,'Utilisation profile'!$F49:$CR49,0)),0,INDEX('Asset data'!$L49:$CX49,1,MATCH(ET$5,'Utilisation profile'!$F49:$CR49,0))),0)</f>
        <v>0</v>
      </c>
      <c r="EU49">
        <f>IF($A49&gt;0,IF(ISNA(MATCH(EU$5,'Utilisation profile'!$F49:$CR49,0)),0,INDEX('Asset data'!$L49:$CX49,1,MATCH(EU$5,'Utilisation profile'!$F49:$CR49,0))),0)</f>
        <v>0</v>
      </c>
      <c r="EV49">
        <f>IF($A49&gt;0,IF(ISNA(MATCH(EV$5,'Utilisation profile'!$F49:$CR49,0)),0,INDEX('Asset data'!$L49:$CX49,1,MATCH(EV$5,'Utilisation profile'!$F49:$CR49,0))),0)</f>
        <v>0</v>
      </c>
      <c r="EW49">
        <f>IF($A49&gt;0,IF(ISNA(MATCH(EW$5,'Utilisation profile'!$F49:$CR49,0)),0,INDEX('Asset data'!$L49:$CX49,1,MATCH(EW$5,'Utilisation profile'!$F49:$CR49,0))),0)</f>
        <v>0</v>
      </c>
      <c r="EX49">
        <f>IF($A49&gt;0,IF(ISNA(MATCH(EX$5,'Utilisation profile'!$F49:$CR49,0)),0,INDEX('Asset data'!$L49:$CX49,1,MATCH(EX$5,'Utilisation profile'!$F49:$CR49,0))),0)</f>
        <v>0</v>
      </c>
      <c r="EY49">
        <f>IF($A49&gt;0,IF(ISNA(MATCH(EY$5,'Utilisation profile'!$F49:$CR49,0)),0,INDEX('Asset data'!$L49:$CX49,1,MATCH(EY$5,'Utilisation profile'!$F49:$CR49,0))),0)</f>
        <v>0</v>
      </c>
      <c r="EZ49">
        <f>IF($A49&gt;0,IF(ISNA(MATCH(EZ$5,'Utilisation profile'!$F49:$CR49,0)),0,INDEX('Asset data'!$L49:$CX49,1,MATCH(EZ$5,'Utilisation profile'!$F49:$CR49,0))),0)</f>
        <v>0</v>
      </c>
      <c r="FA49">
        <f>IF($A49&gt;0,IF(ISNA(MATCH(FA$5,'Utilisation profile'!$F49:$CR49,0)),0,INDEX('Asset data'!$L49:$CX49,1,MATCH(FA$5,'Utilisation profile'!$F49:$CR49,0))),0)</f>
        <v>0</v>
      </c>
    </row>
    <row r="50" spans="1:157">
      <c r="A50" s="10">
        <f>'Asset data'!A50</f>
        <v>0</v>
      </c>
      <c r="B50" s="10">
        <f>'Asset data'!B50</f>
        <v>0</v>
      </c>
      <c r="C50" s="10">
        <f>'Asset data'!C50</f>
        <v>0</v>
      </c>
      <c r="D50" s="10">
        <f>'Asset data'!E50</f>
        <v>0</v>
      </c>
      <c r="E50" s="16">
        <f>'Asset data'!I50</f>
        <v>0</v>
      </c>
      <c r="F50">
        <f>IF($A50&gt;0,'Utilisation profile'!CU50,0)</f>
        <v>0</v>
      </c>
      <c r="G50">
        <f>IF($A50&gt;0,IF(ISNA(MATCH(G$5,'Utilisation profile'!$F50:$CR50,0)),0,INDEX('Asset data'!$L50:$CX50,1,MATCH(G$5,'Utilisation profile'!$F50:$CR50,0))),0)</f>
        <v>0</v>
      </c>
      <c r="H50">
        <f>IF($A50&gt;0,IF(ISNA(MATCH(H$5,'Utilisation profile'!$F50:$CR50,0)),0,INDEX('Asset data'!$L50:$CX50,1,MATCH(H$5,'Utilisation profile'!$F50:$CR50,0))),0)</f>
        <v>0</v>
      </c>
      <c r="I50">
        <f>IF($A50&gt;0,IF(ISNA(MATCH(I$5,'Utilisation profile'!$F50:$CR50,0)),0,INDEX('Asset data'!$L50:$CX50,1,MATCH(I$5,'Utilisation profile'!$F50:$CR50,0))),0)</f>
        <v>0</v>
      </c>
      <c r="J50">
        <f>IF($A50&gt;0,IF(ISNA(MATCH(J$5,'Utilisation profile'!$F50:$CR50,0)),0,INDEX('Asset data'!$L50:$CX50,1,MATCH(J$5,'Utilisation profile'!$F50:$CR50,0))),0)</f>
        <v>0</v>
      </c>
      <c r="K50">
        <f>IF($A50&gt;0,IF(ISNA(MATCH(K$5,'Utilisation profile'!$F50:$CR50,0)),0,INDEX('Asset data'!$L50:$CX50,1,MATCH(K$5,'Utilisation profile'!$F50:$CR50,0))),0)</f>
        <v>0</v>
      </c>
      <c r="L50">
        <f>IF($A50&gt;0,IF(ISNA(MATCH(L$5,'Utilisation profile'!$F50:$CR50,0)),0,INDEX('Asset data'!$L50:$CX50,1,MATCH(L$5,'Utilisation profile'!$F50:$CR50,0))),0)</f>
        <v>0</v>
      </c>
      <c r="M50">
        <f>IF($A50&gt;0,IF(ISNA(MATCH(M$5,'Utilisation profile'!$F50:$CR50,0)),0,INDEX('Asset data'!$L50:$CX50,1,MATCH(M$5,'Utilisation profile'!$F50:$CR50,0))),0)</f>
        <v>0</v>
      </c>
      <c r="N50">
        <f>IF($A50&gt;0,IF(ISNA(MATCH(N$5,'Utilisation profile'!$F50:$CR50,0)),0,INDEX('Asset data'!$L50:$CX50,1,MATCH(N$5,'Utilisation profile'!$F50:$CR50,0))),0)</f>
        <v>0</v>
      </c>
      <c r="O50">
        <f>IF($A50&gt;0,IF(ISNA(MATCH(O$5,'Utilisation profile'!$F50:$CR50,0)),0,INDEX('Asset data'!$L50:$CX50,1,MATCH(O$5,'Utilisation profile'!$F50:$CR50,0))),0)</f>
        <v>0</v>
      </c>
      <c r="P50">
        <f>IF($A50&gt;0,IF(ISNA(MATCH(P$5,'Utilisation profile'!$F50:$CR50,0)),0,INDEX('Asset data'!$L50:$CX50,1,MATCH(P$5,'Utilisation profile'!$F50:$CR50,0))),0)</f>
        <v>0</v>
      </c>
      <c r="Q50">
        <f>IF($A50&gt;0,IF(ISNA(MATCH(Q$5,'Utilisation profile'!$F50:$CR50,0)),0,INDEX('Asset data'!$L50:$CX50,1,MATCH(Q$5,'Utilisation profile'!$F50:$CR50,0))),0)</f>
        <v>0</v>
      </c>
      <c r="R50">
        <f>IF($A50&gt;0,IF(ISNA(MATCH(R$5,'Utilisation profile'!$F50:$CR50,0)),0,INDEX('Asset data'!$L50:$CX50,1,MATCH(R$5,'Utilisation profile'!$F50:$CR50,0))),0)</f>
        <v>0</v>
      </c>
      <c r="S50">
        <f>IF($A50&gt;0,IF(ISNA(MATCH(S$5,'Utilisation profile'!$F50:$CR50,0)),0,INDEX('Asset data'!$L50:$CX50,1,MATCH(S$5,'Utilisation profile'!$F50:$CR50,0))),0)</f>
        <v>0</v>
      </c>
      <c r="T50">
        <f>IF($A50&gt;0,IF(ISNA(MATCH(T$5,'Utilisation profile'!$F50:$CR50,0)),0,INDEX('Asset data'!$L50:$CX50,1,MATCH(T$5,'Utilisation profile'!$F50:$CR50,0))),0)</f>
        <v>0</v>
      </c>
      <c r="U50">
        <f>IF($A50&gt;0,IF(ISNA(MATCH(U$5,'Utilisation profile'!$F50:$CR50,0)),0,INDEX('Asset data'!$L50:$CX50,1,MATCH(U$5,'Utilisation profile'!$F50:$CR50,0))),0)</f>
        <v>0</v>
      </c>
      <c r="V50">
        <f>IF($A50&gt;0,IF(ISNA(MATCH(V$5,'Utilisation profile'!$F50:$CR50,0)),0,INDEX('Asset data'!$L50:$CX50,1,MATCH(V$5,'Utilisation profile'!$F50:$CR50,0))),0)</f>
        <v>0</v>
      </c>
      <c r="W50">
        <f>IF($A50&gt;0,IF(ISNA(MATCH(W$5,'Utilisation profile'!$F50:$CR50,0)),0,INDEX('Asset data'!$L50:$CX50,1,MATCH(W$5,'Utilisation profile'!$F50:$CR50,0))),0)</f>
        <v>0</v>
      </c>
      <c r="X50">
        <f>IF($A50&gt;0,IF(ISNA(MATCH(X$5,'Utilisation profile'!$F50:$CR50,0)),0,INDEX('Asset data'!$L50:$CX50,1,MATCH(X$5,'Utilisation profile'!$F50:$CR50,0))),0)</f>
        <v>0</v>
      </c>
      <c r="Y50">
        <f>IF($A50&gt;0,IF(ISNA(MATCH(Y$5,'Utilisation profile'!$F50:$CR50,0)),0,INDEX('Asset data'!$L50:$CX50,1,MATCH(Y$5,'Utilisation profile'!$F50:$CR50,0))),0)</f>
        <v>0</v>
      </c>
      <c r="Z50">
        <f>IF($A50&gt;0,IF(ISNA(MATCH(Z$5,'Utilisation profile'!$F50:$CR50,0)),0,INDEX('Asset data'!$L50:$CX50,1,MATCH(Z$5,'Utilisation profile'!$F50:$CR50,0))),0)</f>
        <v>0</v>
      </c>
      <c r="AA50">
        <f>IF($A50&gt;0,IF(ISNA(MATCH(AA$5,'Utilisation profile'!$F50:$CR50,0)),0,INDEX('Asset data'!$L50:$CX50,1,MATCH(AA$5,'Utilisation profile'!$F50:$CR50,0))),0)</f>
        <v>0</v>
      </c>
      <c r="AB50">
        <f>IF($A50&gt;0,IF(ISNA(MATCH(AB$5,'Utilisation profile'!$F50:$CR50,0)),0,INDEX('Asset data'!$L50:$CX50,1,MATCH(AB$5,'Utilisation profile'!$F50:$CR50,0))),0)</f>
        <v>0</v>
      </c>
      <c r="AC50">
        <f>IF($A50&gt;0,IF(ISNA(MATCH(AC$5,'Utilisation profile'!$F50:$CR50,0)),0,INDEX('Asset data'!$L50:$CX50,1,MATCH(AC$5,'Utilisation profile'!$F50:$CR50,0))),0)</f>
        <v>0</v>
      </c>
      <c r="AD50">
        <f>IF($A50&gt;0,IF(ISNA(MATCH(AD$5,'Utilisation profile'!$F50:$CR50,0)),0,INDEX('Asset data'!$L50:$CX50,1,MATCH(AD$5,'Utilisation profile'!$F50:$CR50,0))),0)</f>
        <v>0</v>
      </c>
      <c r="AE50">
        <f>IF($A50&gt;0,IF(ISNA(MATCH(AE$5,'Utilisation profile'!$F50:$CR50,0)),0,INDEX('Asset data'!$L50:$CX50,1,MATCH(AE$5,'Utilisation profile'!$F50:$CR50,0))),0)</f>
        <v>0</v>
      </c>
      <c r="AF50">
        <f>IF($A50&gt;0,IF(ISNA(MATCH(AF$5,'Utilisation profile'!$F50:$CR50,0)),0,INDEX('Asset data'!$L50:$CX50,1,MATCH(AF$5,'Utilisation profile'!$F50:$CR50,0))),0)</f>
        <v>0</v>
      </c>
      <c r="AG50">
        <f>IF($A50&gt;0,IF(ISNA(MATCH(AG$5,'Utilisation profile'!$F50:$CR50,0)),0,INDEX('Asset data'!$L50:$CX50,1,MATCH(AG$5,'Utilisation profile'!$F50:$CR50,0))),0)</f>
        <v>0</v>
      </c>
      <c r="AH50">
        <f>IF($A50&gt;0,IF(ISNA(MATCH(AH$5,'Utilisation profile'!$F50:$CR50,0)),0,INDEX('Asset data'!$L50:$CX50,1,MATCH(AH$5,'Utilisation profile'!$F50:$CR50,0))),0)</f>
        <v>0</v>
      </c>
      <c r="AI50">
        <f>IF($A50&gt;0,IF(ISNA(MATCH(AI$5,'Utilisation profile'!$F50:$CR50,0)),0,INDEX('Asset data'!$L50:$CX50,1,MATCH(AI$5,'Utilisation profile'!$F50:$CR50,0))),0)</f>
        <v>0</v>
      </c>
      <c r="AJ50">
        <f>IF($A50&gt;0,IF(ISNA(MATCH(AJ$5,'Utilisation profile'!$F50:$CR50,0)),0,INDEX('Asset data'!$L50:$CX50,1,MATCH(AJ$5,'Utilisation profile'!$F50:$CR50,0))),0)</f>
        <v>0</v>
      </c>
      <c r="AK50">
        <f>IF($A50&gt;0,IF(ISNA(MATCH(AK$5,'Utilisation profile'!$F50:$CR50,0)),0,INDEX('Asset data'!$L50:$CX50,1,MATCH(AK$5,'Utilisation profile'!$F50:$CR50,0))),0)</f>
        <v>0</v>
      </c>
      <c r="AL50">
        <f>IF($A50&gt;0,IF(ISNA(MATCH(AL$5,'Utilisation profile'!$F50:$CR50,0)),0,INDEX('Asset data'!$L50:$CX50,1,MATCH(AL$5,'Utilisation profile'!$F50:$CR50,0))),0)</f>
        <v>0</v>
      </c>
      <c r="AM50">
        <f>IF($A50&gt;0,IF(ISNA(MATCH(AM$5,'Utilisation profile'!$F50:$CR50,0)),0,INDEX('Asset data'!$L50:$CX50,1,MATCH(AM$5,'Utilisation profile'!$F50:$CR50,0))),0)</f>
        <v>0</v>
      </c>
      <c r="AN50">
        <f>IF($A50&gt;0,IF(ISNA(MATCH(AN$5,'Utilisation profile'!$F50:$CR50,0)),0,INDEX('Asset data'!$L50:$CX50,1,MATCH(AN$5,'Utilisation profile'!$F50:$CR50,0))),0)</f>
        <v>0</v>
      </c>
      <c r="AO50">
        <f>IF($A50&gt;0,IF(ISNA(MATCH(AO$5,'Utilisation profile'!$F50:$CR50,0)),0,INDEX('Asset data'!$L50:$CX50,1,MATCH(AO$5,'Utilisation profile'!$F50:$CR50,0))),0)</f>
        <v>0</v>
      </c>
      <c r="AP50">
        <f>IF($A50&gt;0,IF(ISNA(MATCH(AP$5,'Utilisation profile'!$F50:$CR50,0)),0,INDEX('Asset data'!$L50:$CX50,1,MATCH(AP$5,'Utilisation profile'!$F50:$CR50,0))),0)</f>
        <v>0</v>
      </c>
      <c r="AQ50">
        <f>IF($A50&gt;0,IF(ISNA(MATCH(AQ$5,'Utilisation profile'!$F50:$CR50,0)),0,INDEX('Asset data'!$L50:$CX50,1,MATCH(AQ$5,'Utilisation profile'!$F50:$CR50,0))),0)</f>
        <v>0</v>
      </c>
      <c r="AR50">
        <f>IF($A50&gt;0,IF(ISNA(MATCH(AR$5,'Utilisation profile'!$F50:$CR50,0)),0,INDEX('Asset data'!$L50:$CX50,1,MATCH(AR$5,'Utilisation profile'!$F50:$CR50,0))),0)</f>
        <v>0</v>
      </c>
      <c r="AS50">
        <f>IF($A50&gt;0,IF(ISNA(MATCH(AS$5,'Utilisation profile'!$F50:$CR50,0)),0,INDEX('Asset data'!$L50:$CX50,1,MATCH(AS$5,'Utilisation profile'!$F50:$CR50,0))),0)</f>
        <v>0</v>
      </c>
      <c r="AT50">
        <f>IF($A50&gt;0,IF(ISNA(MATCH(AT$5,'Utilisation profile'!$F50:$CR50,0)),0,INDEX('Asset data'!$L50:$CX50,1,MATCH(AT$5,'Utilisation profile'!$F50:$CR50,0))),0)</f>
        <v>0</v>
      </c>
      <c r="AU50">
        <f>IF($A50&gt;0,IF(ISNA(MATCH(AU$5,'Utilisation profile'!$F50:$CR50,0)),0,INDEX('Asset data'!$L50:$CX50,1,MATCH(AU$5,'Utilisation profile'!$F50:$CR50,0))),0)</f>
        <v>0</v>
      </c>
      <c r="AV50">
        <f>IF($A50&gt;0,IF(ISNA(MATCH(AV$5,'Utilisation profile'!$F50:$CR50,0)),0,INDEX('Asset data'!$L50:$CX50,1,MATCH(AV$5,'Utilisation profile'!$F50:$CR50,0))),0)</f>
        <v>0</v>
      </c>
      <c r="AW50">
        <f>IF($A50&gt;0,IF(ISNA(MATCH(AW$5,'Utilisation profile'!$F50:$CR50,0)),0,INDEX('Asset data'!$L50:$CX50,1,MATCH(AW$5,'Utilisation profile'!$F50:$CR50,0))),0)</f>
        <v>0</v>
      </c>
      <c r="AX50">
        <f>IF($A50&gt;0,IF(ISNA(MATCH(AX$5,'Utilisation profile'!$F50:$CR50,0)),0,INDEX('Asset data'!$L50:$CX50,1,MATCH(AX$5,'Utilisation profile'!$F50:$CR50,0))),0)</f>
        <v>0</v>
      </c>
      <c r="AY50">
        <f>IF($A50&gt;0,IF(ISNA(MATCH(AY$5,'Utilisation profile'!$F50:$CR50,0)),0,INDEX('Asset data'!$L50:$CX50,1,MATCH(AY$5,'Utilisation profile'!$F50:$CR50,0))),0)</f>
        <v>0</v>
      </c>
      <c r="AZ50">
        <f>IF($A50&gt;0,IF(ISNA(MATCH(AZ$5,'Utilisation profile'!$F50:$CR50,0)),0,INDEX('Asset data'!$L50:$CX50,1,MATCH(AZ$5,'Utilisation profile'!$F50:$CR50,0))),0)</f>
        <v>0</v>
      </c>
      <c r="BA50">
        <f>IF($A50&gt;0,IF(ISNA(MATCH(BA$5,'Utilisation profile'!$F50:$CR50,0)),0,INDEX('Asset data'!$L50:$CX50,1,MATCH(BA$5,'Utilisation profile'!$F50:$CR50,0))),0)</f>
        <v>0</v>
      </c>
      <c r="BB50">
        <f>IF($A50&gt;0,IF(ISNA(MATCH(BB$5,'Utilisation profile'!$F50:$CR50,0)),0,INDEX('Asset data'!$L50:$CX50,1,MATCH(BB$5,'Utilisation profile'!$F50:$CR50,0))),0)</f>
        <v>0</v>
      </c>
      <c r="BC50">
        <f>IF($A50&gt;0,IF(ISNA(MATCH(BC$5,'Utilisation profile'!$F50:$CR50,0)),0,INDEX('Asset data'!$L50:$CX50,1,MATCH(BC$5,'Utilisation profile'!$F50:$CR50,0))),0)</f>
        <v>0</v>
      </c>
      <c r="BD50">
        <f>IF($A50&gt;0,IF(ISNA(MATCH(BD$5,'Utilisation profile'!$F50:$CR50,0)),0,INDEX('Asset data'!$L50:$CX50,1,MATCH(BD$5,'Utilisation profile'!$F50:$CR50,0))),0)</f>
        <v>0</v>
      </c>
      <c r="BE50">
        <f>IF($A50&gt;0,IF(ISNA(MATCH(BE$5,'Utilisation profile'!$F50:$CR50,0)),0,INDEX('Asset data'!$L50:$CX50,1,MATCH(BE$5,'Utilisation profile'!$F50:$CR50,0))),0)</f>
        <v>0</v>
      </c>
      <c r="BF50">
        <f>IF($A50&gt;0,IF(ISNA(MATCH(BF$5,'Utilisation profile'!$F50:$CR50,0)),0,INDEX('Asset data'!$L50:$CX50,1,MATCH(BF$5,'Utilisation profile'!$F50:$CR50,0))),0)</f>
        <v>0</v>
      </c>
      <c r="BG50">
        <f>IF($A50&gt;0,IF(ISNA(MATCH(BG$5,'Utilisation profile'!$F50:$CR50,0)),0,INDEX('Asset data'!$L50:$CX50,1,MATCH(BG$5,'Utilisation profile'!$F50:$CR50,0))),0)</f>
        <v>0</v>
      </c>
      <c r="BH50">
        <f>IF($A50&gt;0,IF(ISNA(MATCH(BH$5,'Utilisation profile'!$F50:$CR50,0)),0,INDEX('Asset data'!$L50:$CX50,1,MATCH(BH$5,'Utilisation profile'!$F50:$CR50,0))),0)</f>
        <v>0</v>
      </c>
      <c r="BI50">
        <f>IF($A50&gt;0,IF(ISNA(MATCH(BI$5,'Utilisation profile'!$F50:$CR50,0)),0,INDEX('Asset data'!$L50:$CX50,1,MATCH(BI$5,'Utilisation profile'!$F50:$CR50,0))),0)</f>
        <v>0</v>
      </c>
      <c r="BJ50">
        <f>IF($A50&gt;0,IF(ISNA(MATCH(BJ$5,'Utilisation profile'!$F50:$CR50,0)),0,INDEX('Asset data'!$L50:$CX50,1,MATCH(BJ$5,'Utilisation profile'!$F50:$CR50,0))),0)</f>
        <v>0</v>
      </c>
      <c r="BK50">
        <f>IF($A50&gt;0,IF(ISNA(MATCH(BK$5,'Utilisation profile'!$F50:$CR50,0)),0,INDEX('Asset data'!$L50:$CX50,1,MATCH(BK$5,'Utilisation profile'!$F50:$CR50,0))),0)</f>
        <v>0</v>
      </c>
      <c r="BL50">
        <f>IF($A50&gt;0,IF(ISNA(MATCH(BL$5,'Utilisation profile'!$F50:$CR50,0)),0,INDEX('Asset data'!$L50:$CX50,1,MATCH(BL$5,'Utilisation profile'!$F50:$CR50,0))),0)</f>
        <v>0</v>
      </c>
      <c r="BM50">
        <f>IF($A50&gt;0,IF(ISNA(MATCH(BM$5,'Utilisation profile'!$F50:$CR50,0)),0,INDEX('Asset data'!$L50:$CX50,1,MATCH(BM$5,'Utilisation profile'!$F50:$CR50,0))),0)</f>
        <v>0</v>
      </c>
      <c r="BN50">
        <f>IF($A50&gt;0,IF(ISNA(MATCH(BN$5,'Utilisation profile'!$F50:$CR50,0)),0,INDEX('Asset data'!$L50:$CX50,1,MATCH(BN$5,'Utilisation profile'!$F50:$CR50,0))),0)</f>
        <v>0</v>
      </c>
      <c r="BO50">
        <f>IF($A50&gt;0,IF(ISNA(MATCH(BO$5,'Utilisation profile'!$F50:$CR50,0)),0,INDEX('Asset data'!$L50:$CX50,1,MATCH(BO$5,'Utilisation profile'!$F50:$CR50,0))),0)</f>
        <v>0</v>
      </c>
      <c r="BP50">
        <f>IF($A50&gt;0,IF(ISNA(MATCH(BP$5,'Utilisation profile'!$F50:$CR50,0)),0,INDEX('Asset data'!$L50:$CX50,1,MATCH(BP$5,'Utilisation profile'!$F50:$CR50,0))),0)</f>
        <v>0</v>
      </c>
      <c r="BQ50">
        <f>IF($A50&gt;0,IF(ISNA(MATCH(BQ$5,'Utilisation profile'!$F50:$CR50,0)),0,INDEX('Asset data'!$L50:$CX50,1,MATCH(BQ$5,'Utilisation profile'!$F50:$CR50,0))),0)</f>
        <v>0</v>
      </c>
      <c r="BR50">
        <f>IF($A50&gt;0,IF(ISNA(MATCH(BR$5,'Utilisation profile'!$F50:$CR50,0)),0,INDEX('Asset data'!$L50:$CX50,1,MATCH(BR$5,'Utilisation profile'!$F50:$CR50,0))),0)</f>
        <v>0</v>
      </c>
      <c r="BS50">
        <f>IF($A50&gt;0,IF(ISNA(MATCH(BS$5,'Utilisation profile'!$F50:$CR50,0)),0,INDEX('Asset data'!$L50:$CX50,1,MATCH(BS$5,'Utilisation profile'!$F50:$CR50,0))),0)</f>
        <v>0</v>
      </c>
      <c r="BT50">
        <f>IF($A50&gt;0,IF(ISNA(MATCH(BT$5,'Utilisation profile'!$F50:$CR50,0)),0,INDEX('Asset data'!$L50:$CX50,1,MATCH(BT$5,'Utilisation profile'!$F50:$CR50,0))),0)</f>
        <v>0</v>
      </c>
      <c r="BU50">
        <f>IF($A50&gt;0,IF(ISNA(MATCH(BU$5,'Utilisation profile'!$F50:$CR50,0)),0,INDEX('Asset data'!$L50:$CX50,1,MATCH(BU$5,'Utilisation profile'!$F50:$CR50,0))),0)</f>
        <v>0</v>
      </c>
      <c r="BV50">
        <f>IF($A50&gt;0,IF(ISNA(MATCH(BV$5,'Utilisation profile'!$F50:$CR50,0)),0,INDEX('Asset data'!$L50:$CX50,1,MATCH(BV$5,'Utilisation profile'!$F50:$CR50,0))),0)</f>
        <v>0</v>
      </c>
      <c r="BW50">
        <f>IF($A50&gt;0,IF(ISNA(MATCH(BW$5,'Utilisation profile'!$F50:$CR50,0)),0,INDEX('Asset data'!$L50:$CX50,1,MATCH(BW$5,'Utilisation profile'!$F50:$CR50,0))),0)</f>
        <v>0</v>
      </c>
      <c r="BX50">
        <f>IF($A50&gt;0,IF(ISNA(MATCH(BX$5,'Utilisation profile'!$F50:$CR50,0)),0,INDEX('Asset data'!$L50:$CX50,1,MATCH(BX$5,'Utilisation profile'!$F50:$CR50,0))),0)</f>
        <v>0</v>
      </c>
      <c r="BY50">
        <f>IF($A50&gt;0,IF(ISNA(MATCH(BY$5,'Utilisation profile'!$F50:$CR50,0)),0,INDEX('Asset data'!$L50:$CX50,1,MATCH(BY$5,'Utilisation profile'!$F50:$CR50,0))),0)</f>
        <v>0</v>
      </c>
      <c r="BZ50">
        <f>IF($A50&gt;0,IF(ISNA(MATCH(BZ$5,'Utilisation profile'!$F50:$CR50,0)),0,INDEX('Asset data'!$L50:$CX50,1,MATCH(BZ$5,'Utilisation profile'!$F50:$CR50,0))),0)</f>
        <v>0</v>
      </c>
      <c r="CA50">
        <f>IF($A50&gt;0,IF(ISNA(MATCH(CA$5,'Utilisation profile'!$F50:$CR50,0)),0,INDEX('Asset data'!$L50:$CX50,1,MATCH(CA$5,'Utilisation profile'!$F50:$CR50,0))),0)</f>
        <v>0</v>
      </c>
      <c r="CB50">
        <f>IF($A50&gt;0,IF(ISNA(MATCH(CB$5,'Utilisation profile'!$F50:$CR50,0)),0,INDEX('Asset data'!$L50:$CX50,1,MATCH(CB$5,'Utilisation profile'!$F50:$CR50,0))),0)</f>
        <v>0</v>
      </c>
      <c r="CC50">
        <f>IF($A50&gt;0,IF(ISNA(MATCH(CC$5,'Utilisation profile'!$F50:$CR50,0)),0,INDEX('Asset data'!$L50:$CX50,1,MATCH(CC$5,'Utilisation profile'!$F50:$CR50,0))),0)</f>
        <v>0</v>
      </c>
      <c r="CD50">
        <f>IF($A50&gt;0,IF(ISNA(MATCH(CD$5,'Utilisation profile'!$F50:$CR50,0)),0,INDEX('Asset data'!$L50:$CX50,1,MATCH(CD$5,'Utilisation profile'!$F50:$CR50,0))),0)</f>
        <v>0</v>
      </c>
      <c r="CE50">
        <f>IF($A50&gt;0,IF(ISNA(MATCH(CE$5,'Utilisation profile'!$F50:$CR50,0)),0,INDEX('Asset data'!$L50:$CX50,1,MATCH(CE$5,'Utilisation profile'!$F50:$CR50,0))),0)</f>
        <v>0</v>
      </c>
      <c r="CF50">
        <f>IF($A50&gt;0,IF(ISNA(MATCH(CF$5,'Utilisation profile'!$F50:$CR50,0)),0,INDEX('Asset data'!$L50:$CX50,1,MATCH(CF$5,'Utilisation profile'!$F50:$CR50,0))),0)</f>
        <v>0</v>
      </c>
      <c r="CG50">
        <f>IF($A50&gt;0,IF(ISNA(MATCH(CG$5,'Utilisation profile'!$F50:$CR50,0)),0,INDEX('Asset data'!$L50:$CX50,1,MATCH(CG$5,'Utilisation profile'!$F50:$CR50,0))),0)</f>
        <v>0</v>
      </c>
      <c r="CH50">
        <f>IF($A50&gt;0,IF(ISNA(MATCH(CH$5,'Utilisation profile'!$F50:$CR50,0)),0,INDEX('Asset data'!$L50:$CX50,1,MATCH(CH$5,'Utilisation profile'!$F50:$CR50,0))),0)</f>
        <v>0</v>
      </c>
      <c r="CI50">
        <f>IF($A50&gt;0,IF(ISNA(MATCH(CI$5,'Utilisation profile'!$F50:$CR50,0)),0,INDEX('Asset data'!$L50:$CX50,1,MATCH(CI$5,'Utilisation profile'!$F50:$CR50,0))),0)</f>
        <v>0</v>
      </c>
      <c r="CJ50">
        <f>IF($A50&gt;0,IF(ISNA(MATCH(CJ$5,'Utilisation profile'!$F50:$CR50,0)),0,INDEX('Asset data'!$L50:$CX50,1,MATCH(CJ$5,'Utilisation profile'!$F50:$CR50,0))),0)</f>
        <v>0</v>
      </c>
      <c r="CK50">
        <f>IF($A50&gt;0,IF(ISNA(MATCH(CK$5,'Utilisation profile'!$F50:$CR50,0)),0,INDEX('Asset data'!$L50:$CX50,1,MATCH(CK$5,'Utilisation profile'!$F50:$CR50,0))),0)</f>
        <v>0</v>
      </c>
      <c r="CL50">
        <f>IF($A50&gt;0,IF(ISNA(MATCH(CL$5,'Utilisation profile'!$F50:$CR50,0)),0,INDEX('Asset data'!$L50:$CX50,1,MATCH(CL$5,'Utilisation profile'!$F50:$CR50,0))),0)</f>
        <v>0</v>
      </c>
      <c r="CM50">
        <f>IF($A50&gt;0,IF(ISNA(MATCH(CM$5,'Utilisation profile'!$F50:$CR50,0)),0,INDEX('Asset data'!$L50:$CX50,1,MATCH(CM$5,'Utilisation profile'!$F50:$CR50,0))),0)</f>
        <v>0</v>
      </c>
      <c r="CN50">
        <f>IF($A50&gt;0,IF(ISNA(MATCH(CN$5,'Utilisation profile'!$F50:$CR50,0)),0,INDEX('Asset data'!$L50:$CX50,1,MATCH(CN$5,'Utilisation profile'!$F50:$CR50,0))),0)</f>
        <v>0</v>
      </c>
      <c r="CO50">
        <f>IF($A50&gt;0,IF(ISNA(MATCH(CO$5,'Utilisation profile'!$F50:$CR50,0)),0,INDEX('Asset data'!$L50:$CX50,1,MATCH(CO$5,'Utilisation profile'!$F50:$CR50,0))),0)</f>
        <v>0</v>
      </c>
      <c r="CP50">
        <f>IF($A50&gt;0,IF(ISNA(MATCH(CP$5,'Utilisation profile'!$F50:$CR50,0)),0,INDEX('Asset data'!$L50:$CX50,1,MATCH(CP$5,'Utilisation profile'!$F50:$CR50,0))),0)</f>
        <v>0</v>
      </c>
      <c r="CQ50">
        <f>IF($A50&gt;0,IF(ISNA(MATCH(CQ$5,'Utilisation profile'!$F50:$CR50,0)),0,INDEX('Asset data'!$L50:$CX50,1,MATCH(CQ$5,'Utilisation profile'!$F50:$CR50,0))),0)</f>
        <v>0</v>
      </c>
      <c r="CR50">
        <f>IF($A50&gt;0,IF(ISNA(MATCH(CR$5,'Utilisation profile'!$F50:$CR50,0)),0,INDEX('Asset data'!$L50:$CX50,1,MATCH(CR$5,'Utilisation profile'!$F50:$CR50,0))),0)</f>
        <v>0</v>
      </c>
      <c r="CS50">
        <f>IF($A50&gt;0,IF(ISNA(MATCH(CS$5,'Utilisation profile'!$F50:$CR50,0)),0,INDEX('Asset data'!$L50:$CX50,1,MATCH(CS$5,'Utilisation profile'!$F50:$CR50,0))),0)</f>
        <v>0</v>
      </c>
      <c r="CT50">
        <f>IF($A50&gt;0,IF(ISNA(MATCH(CT$5,'Utilisation profile'!$F50:$CR50,0)),0,INDEX('Asset data'!$L50:$CX50,1,MATCH(CT$5,'Utilisation profile'!$F50:$CR50,0))),0)</f>
        <v>0</v>
      </c>
      <c r="CU50">
        <f>IF($A50&gt;0,IF(ISNA(MATCH(CU$5,'Utilisation profile'!$F50:$CR50,0)),0,INDEX('Asset data'!$L50:$CX50,1,MATCH(CU$5,'Utilisation profile'!$F50:$CR50,0))),0)</f>
        <v>0</v>
      </c>
      <c r="CV50">
        <f>IF($A50&gt;0,IF(ISNA(MATCH(CV$5,'Utilisation profile'!$F50:$CR50,0)),0,INDEX('Asset data'!$L50:$CX50,1,MATCH(CV$5,'Utilisation profile'!$F50:$CR50,0))),0)</f>
        <v>0</v>
      </c>
      <c r="CW50">
        <f>IF($A50&gt;0,IF(ISNA(MATCH(CW$5,'Utilisation profile'!$F50:$CR50,0)),0,INDEX('Asset data'!$L50:$CX50,1,MATCH(CW$5,'Utilisation profile'!$F50:$CR50,0))),0)</f>
        <v>0</v>
      </c>
      <c r="CX50">
        <f>IF($A50&gt;0,IF(ISNA(MATCH(CX$5,'Utilisation profile'!$F50:$CR50,0)),0,INDEX('Asset data'!$L50:$CX50,1,MATCH(CX$5,'Utilisation profile'!$F50:$CR50,0))),0)</f>
        <v>0</v>
      </c>
      <c r="CY50">
        <f>IF($A50&gt;0,IF(ISNA(MATCH(CY$5,'Utilisation profile'!$F50:$CR50,0)),0,INDEX('Asset data'!$L50:$CX50,1,MATCH(CY$5,'Utilisation profile'!$F50:$CR50,0))),0)</f>
        <v>0</v>
      </c>
      <c r="CZ50">
        <f>IF($A50&gt;0,IF(ISNA(MATCH(CZ$5,'Utilisation profile'!$F50:$CR50,0)),0,INDEX('Asset data'!$L50:$CX50,1,MATCH(CZ$5,'Utilisation profile'!$F50:$CR50,0))),0)</f>
        <v>0</v>
      </c>
      <c r="DA50">
        <f>IF($A50&gt;0,IF(ISNA(MATCH(DA$5,'Utilisation profile'!$F50:$CR50,0)),0,INDEX('Asset data'!$L50:$CX50,1,MATCH(DA$5,'Utilisation profile'!$F50:$CR50,0))),0)</f>
        <v>0</v>
      </c>
      <c r="DB50">
        <f>IF($A50&gt;0,IF(ISNA(MATCH(DB$5,'Utilisation profile'!$F50:$CR50,0)),0,INDEX('Asset data'!$L50:$CX50,1,MATCH(DB$5,'Utilisation profile'!$F50:$CR50,0))),0)</f>
        <v>0</v>
      </c>
      <c r="DC50">
        <f>IF($A50&gt;0,IF(ISNA(MATCH(DC$5,'Utilisation profile'!$F50:$CR50,0)),0,INDEX('Asset data'!$L50:$CX50,1,MATCH(DC$5,'Utilisation profile'!$F50:$CR50,0))),0)</f>
        <v>0</v>
      </c>
      <c r="DD50">
        <f>IF($A50&gt;0,IF(ISNA(MATCH(DD$5,'Utilisation profile'!$F50:$CR50,0)),0,INDEX('Asset data'!$L50:$CX50,1,MATCH(DD$5,'Utilisation profile'!$F50:$CR50,0))),0)</f>
        <v>0</v>
      </c>
      <c r="DE50">
        <f>IF($A50&gt;0,IF(ISNA(MATCH(DE$5,'Utilisation profile'!$F50:$CR50,0)),0,INDEX('Asset data'!$L50:$CX50,1,MATCH(DE$5,'Utilisation profile'!$F50:$CR50,0))),0)</f>
        <v>0</v>
      </c>
      <c r="DF50">
        <f>IF($A50&gt;0,IF(ISNA(MATCH(DF$5,'Utilisation profile'!$F50:$CR50,0)),0,INDEX('Asset data'!$L50:$CX50,1,MATCH(DF$5,'Utilisation profile'!$F50:$CR50,0))),0)</f>
        <v>0</v>
      </c>
      <c r="DG50">
        <f>IF($A50&gt;0,IF(ISNA(MATCH(DG$5,'Utilisation profile'!$F50:$CR50,0)),0,INDEX('Asset data'!$L50:$CX50,1,MATCH(DG$5,'Utilisation profile'!$F50:$CR50,0))),0)</f>
        <v>0</v>
      </c>
      <c r="DH50">
        <f>IF($A50&gt;0,IF(ISNA(MATCH(DH$5,'Utilisation profile'!$F50:$CR50,0)),0,INDEX('Asset data'!$L50:$CX50,1,MATCH(DH$5,'Utilisation profile'!$F50:$CR50,0))),0)</f>
        <v>0</v>
      </c>
      <c r="DI50">
        <f>IF($A50&gt;0,IF(ISNA(MATCH(DI$5,'Utilisation profile'!$F50:$CR50,0)),0,INDEX('Asset data'!$L50:$CX50,1,MATCH(DI$5,'Utilisation profile'!$F50:$CR50,0))),0)</f>
        <v>0</v>
      </c>
      <c r="DJ50">
        <f>IF($A50&gt;0,IF(ISNA(MATCH(DJ$5,'Utilisation profile'!$F50:$CR50,0)),0,INDEX('Asset data'!$L50:$CX50,1,MATCH(DJ$5,'Utilisation profile'!$F50:$CR50,0))),0)</f>
        <v>0</v>
      </c>
      <c r="DK50">
        <f>IF($A50&gt;0,IF(ISNA(MATCH(DK$5,'Utilisation profile'!$F50:$CR50,0)),0,INDEX('Asset data'!$L50:$CX50,1,MATCH(DK$5,'Utilisation profile'!$F50:$CR50,0))),0)</f>
        <v>0</v>
      </c>
      <c r="DL50">
        <f>IF($A50&gt;0,IF(ISNA(MATCH(DL$5,'Utilisation profile'!$F50:$CR50,0)),0,INDEX('Asset data'!$L50:$CX50,1,MATCH(DL$5,'Utilisation profile'!$F50:$CR50,0))),0)</f>
        <v>0</v>
      </c>
      <c r="DM50">
        <f>IF($A50&gt;0,IF(ISNA(MATCH(DM$5,'Utilisation profile'!$F50:$CR50,0)),0,INDEX('Asset data'!$L50:$CX50,1,MATCH(DM$5,'Utilisation profile'!$F50:$CR50,0))),0)</f>
        <v>0</v>
      </c>
      <c r="DN50">
        <f>IF($A50&gt;0,IF(ISNA(MATCH(DN$5,'Utilisation profile'!$F50:$CR50,0)),0,INDEX('Asset data'!$L50:$CX50,1,MATCH(DN$5,'Utilisation profile'!$F50:$CR50,0))),0)</f>
        <v>0</v>
      </c>
      <c r="DO50">
        <f>IF($A50&gt;0,IF(ISNA(MATCH(DO$5,'Utilisation profile'!$F50:$CR50,0)),0,INDEX('Asset data'!$L50:$CX50,1,MATCH(DO$5,'Utilisation profile'!$F50:$CR50,0))),0)</f>
        <v>0</v>
      </c>
      <c r="DP50">
        <f>IF($A50&gt;0,IF(ISNA(MATCH(DP$5,'Utilisation profile'!$F50:$CR50,0)),0,INDEX('Asset data'!$L50:$CX50,1,MATCH(DP$5,'Utilisation profile'!$F50:$CR50,0))),0)</f>
        <v>0</v>
      </c>
      <c r="DQ50">
        <f>IF($A50&gt;0,IF(ISNA(MATCH(DQ$5,'Utilisation profile'!$F50:$CR50,0)),0,INDEX('Asset data'!$L50:$CX50,1,MATCH(DQ$5,'Utilisation profile'!$F50:$CR50,0))),0)</f>
        <v>0</v>
      </c>
      <c r="DR50">
        <f>IF($A50&gt;0,IF(ISNA(MATCH(DR$5,'Utilisation profile'!$F50:$CR50,0)),0,INDEX('Asset data'!$L50:$CX50,1,MATCH(DR$5,'Utilisation profile'!$F50:$CR50,0))),0)</f>
        <v>0</v>
      </c>
      <c r="DS50">
        <f>IF($A50&gt;0,IF(ISNA(MATCH(DS$5,'Utilisation profile'!$F50:$CR50,0)),0,INDEX('Asset data'!$L50:$CX50,1,MATCH(DS$5,'Utilisation profile'!$F50:$CR50,0))),0)</f>
        <v>0</v>
      </c>
      <c r="DT50">
        <f>IF($A50&gt;0,IF(ISNA(MATCH(DT$5,'Utilisation profile'!$F50:$CR50,0)),0,INDEX('Asset data'!$L50:$CX50,1,MATCH(DT$5,'Utilisation profile'!$F50:$CR50,0))),0)</f>
        <v>0</v>
      </c>
      <c r="DU50">
        <f>IF($A50&gt;0,IF(ISNA(MATCH(DU$5,'Utilisation profile'!$F50:$CR50,0)),0,INDEX('Asset data'!$L50:$CX50,1,MATCH(DU$5,'Utilisation profile'!$F50:$CR50,0))),0)</f>
        <v>0</v>
      </c>
      <c r="DV50">
        <f>IF($A50&gt;0,IF(ISNA(MATCH(DV$5,'Utilisation profile'!$F50:$CR50,0)),0,INDEX('Asset data'!$L50:$CX50,1,MATCH(DV$5,'Utilisation profile'!$F50:$CR50,0))),0)</f>
        <v>0</v>
      </c>
      <c r="DW50">
        <f>IF($A50&gt;0,IF(ISNA(MATCH(DW$5,'Utilisation profile'!$F50:$CR50,0)),0,INDEX('Asset data'!$L50:$CX50,1,MATCH(DW$5,'Utilisation profile'!$F50:$CR50,0))),0)</f>
        <v>0</v>
      </c>
      <c r="DX50">
        <f>IF($A50&gt;0,IF(ISNA(MATCH(DX$5,'Utilisation profile'!$F50:$CR50,0)),0,INDEX('Asset data'!$L50:$CX50,1,MATCH(DX$5,'Utilisation profile'!$F50:$CR50,0))),0)</f>
        <v>0</v>
      </c>
      <c r="DY50">
        <f>IF($A50&gt;0,IF(ISNA(MATCH(DY$5,'Utilisation profile'!$F50:$CR50,0)),0,INDEX('Asset data'!$L50:$CX50,1,MATCH(DY$5,'Utilisation profile'!$F50:$CR50,0))),0)</f>
        <v>0</v>
      </c>
      <c r="DZ50">
        <f>IF($A50&gt;0,IF(ISNA(MATCH(DZ$5,'Utilisation profile'!$F50:$CR50,0)),0,INDEX('Asset data'!$L50:$CX50,1,MATCH(DZ$5,'Utilisation profile'!$F50:$CR50,0))),0)</f>
        <v>0</v>
      </c>
      <c r="EA50">
        <f>IF($A50&gt;0,IF(ISNA(MATCH(EA$5,'Utilisation profile'!$F50:$CR50,0)),0,INDEX('Asset data'!$L50:$CX50,1,MATCH(EA$5,'Utilisation profile'!$F50:$CR50,0))),0)</f>
        <v>0</v>
      </c>
      <c r="EB50">
        <f>IF($A50&gt;0,IF(ISNA(MATCH(EB$5,'Utilisation profile'!$F50:$CR50,0)),0,INDEX('Asset data'!$L50:$CX50,1,MATCH(EB$5,'Utilisation profile'!$F50:$CR50,0))),0)</f>
        <v>0</v>
      </c>
      <c r="EC50">
        <f>IF($A50&gt;0,IF(ISNA(MATCH(EC$5,'Utilisation profile'!$F50:$CR50,0)),0,INDEX('Asset data'!$L50:$CX50,1,MATCH(EC$5,'Utilisation profile'!$F50:$CR50,0))),0)</f>
        <v>0</v>
      </c>
      <c r="ED50">
        <f>IF($A50&gt;0,IF(ISNA(MATCH(ED$5,'Utilisation profile'!$F50:$CR50,0)),0,INDEX('Asset data'!$L50:$CX50,1,MATCH(ED$5,'Utilisation profile'!$F50:$CR50,0))),0)</f>
        <v>0</v>
      </c>
      <c r="EE50">
        <f>IF($A50&gt;0,IF(ISNA(MATCH(EE$5,'Utilisation profile'!$F50:$CR50,0)),0,INDEX('Asset data'!$L50:$CX50,1,MATCH(EE$5,'Utilisation profile'!$F50:$CR50,0))),0)</f>
        <v>0</v>
      </c>
      <c r="EF50">
        <f>IF($A50&gt;0,IF(ISNA(MATCH(EF$5,'Utilisation profile'!$F50:$CR50,0)),0,INDEX('Asset data'!$L50:$CX50,1,MATCH(EF$5,'Utilisation profile'!$F50:$CR50,0))),0)</f>
        <v>0</v>
      </c>
      <c r="EG50">
        <f>IF($A50&gt;0,IF(ISNA(MATCH(EG$5,'Utilisation profile'!$F50:$CR50,0)),0,INDEX('Asset data'!$L50:$CX50,1,MATCH(EG$5,'Utilisation profile'!$F50:$CR50,0))),0)</f>
        <v>0</v>
      </c>
      <c r="EH50">
        <f>IF($A50&gt;0,IF(ISNA(MATCH(EH$5,'Utilisation profile'!$F50:$CR50,0)),0,INDEX('Asset data'!$L50:$CX50,1,MATCH(EH$5,'Utilisation profile'!$F50:$CR50,0))),0)</f>
        <v>0</v>
      </c>
      <c r="EI50">
        <f>IF($A50&gt;0,IF(ISNA(MATCH(EI$5,'Utilisation profile'!$F50:$CR50,0)),0,INDEX('Asset data'!$L50:$CX50,1,MATCH(EI$5,'Utilisation profile'!$F50:$CR50,0))),0)</f>
        <v>0</v>
      </c>
      <c r="EJ50">
        <f>IF($A50&gt;0,IF(ISNA(MATCH(EJ$5,'Utilisation profile'!$F50:$CR50,0)),0,INDEX('Asset data'!$L50:$CX50,1,MATCH(EJ$5,'Utilisation profile'!$F50:$CR50,0))),0)</f>
        <v>0</v>
      </c>
      <c r="EK50">
        <f>IF($A50&gt;0,IF(ISNA(MATCH(EK$5,'Utilisation profile'!$F50:$CR50,0)),0,INDEX('Asset data'!$L50:$CX50,1,MATCH(EK$5,'Utilisation profile'!$F50:$CR50,0))),0)</f>
        <v>0</v>
      </c>
      <c r="EL50">
        <f>IF($A50&gt;0,IF(ISNA(MATCH(EL$5,'Utilisation profile'!$F50:$CR50,0)),0,INDEX('Asset data'!$L50:$CX50,1,MATCH(EL$5,'Utilisation profile'!$F50:$CR50,0))),0)</f>
        <v>0</v>
      </c>
      <c r="EM50">
        <f>IF($A50&gt;0,IF(ISNA(MATCH(EM$5,'Utilisation profile'!$F50:$CR50,0)),0,INDEX('Asset data'!$L50:$CX50,1,MATCH(EM$5,'Utilisation profile'!$F50:$CR50,0))),0)</f>
        <v>0</v>
      </c>
      <c r="EN50">
        <f>IF($A50&gt;0,IF(ISNA(MATCH(EN$5,'Utilisation profile'!$F50:$CR50,0)),0,INDEX('Asset data'!$L50:$CX50,1,MATCH(EN$5,'Utilisation profile'!$F50:$CR50,0))),0)</f>
        <v>0</v>
      </c>
      <c r="EO50">
        <f>IF($A50&gt;0,IF(ISNA(MATCH(EO$5,'Utilisation profile'!$F50:$CR50,0)),0,INDEX('Asset data'!$L50:$CX50,1,MATCH(EO$5,'Utilisation profile'!$F50:$CR50,0))),0)</f>
        <v>0</v>
      </c>
      <c r="EP50">
        <f>IF($A50&gt;0,IF(ISNA(MATCH(EP$5,'Utilisation profile'!$F50:$CR50,0)),0,INDEX('Asset data'!$L50:$CX50,1,MATCH(EP$5,'Utilisation profile'!$F50:$CR50,0))),0)</f>
        <v>0</v>
      </c>
      <c r="EQ50">
        <f>IF($A50&gt;0,IF(ISNA(MATCH(EQ$5,'Utilisation profile'!$F50:$CR50,0)),0,INDEX('Asset data'!$L50:$CX50,1,MATCH(EQ$5,'Utilisation profile'!$F50:$CR50,0))),0)</f>
        <v>0</v>
      </c>
      <c r="ER50">
        <f>IF($A50&gt;0,IF(ISNA(MATCH(ER$5,'Utilisation profile'!$F50:$CR50,0)),0,INDEX('Asset data'!$L50:$CX50,1,MATCH(ER$5,'Utilisation profile'!$F50:$CR50,0))),0)</f>
        <v>0</v>
      </c>
      <c r="ES50">
        <f>IF($A50&gt;0,IF(ISNA(MATCH(ES$5,'Utilisation profile'!$F50:$CR50,0)),0,INDEX('Asset data'!$L50:$CX50,1,MATCH(ES$5,'Utilisation profile'!$F50:$CR50,0))),0)</f>
        <v>0</v>
      </c>
      <c r="ET50">
        <f>IF($A50&gt;0,IF(ISNA(MATCH(ET$5,'Utilisation profile'!$F50:$CR50,0)),0,INDEX('Asset data'!$L50:$CX50,1,MATCH(ET$5,'Utilisation profile'!$F50:$CR50,0))),0)</f>
        <v>0</v>
      </c>
      <c r="EU50">
        <f>IF($A50&gt;0,IF(ISNA(MATCH(EU$5,'Utilisation profile'!$F50:$CR50,0)),0,INDEX('Asset data'!$L50:$CX50,1,MATCH(EU$5,'Utilisation profile'!$F50:$CR50,0))),0)</f>
        <v>0</v>
      </c>
      <c r="EV50">
        <f>IF($A50&gt;0,IF(ISNA(MATCH(EV$5,'Utilisation profile'!$F50:$CR50,0)),0,INDEX('Asset data'!$L50:$CX50,1,MATCH(EV$5,'Utilisation profile'!$F50:$CR50,0))),0)</f>
        <v>0</v>
      </c>
      <c r="EW50">
        <f>IF($A50&gt;0,IF(ISNA(MATCH(EW$5,'Utilisation profile'!$F50:$CR50,0)),0,INDEX('Asset data'!$L50:$CX50,1,MATCH(EW$5,'Utilisation profile'!$F50:$CR50,0))),0)</f>
        <v>0</v>
      </c>
      <c r="EX50">
        <f>IF($A50&gt;0,IF(ISNA(MATCH(EX$5,'Utilisation profile'!$F50:$CR50,0)),0,INDEX('Asset data'!$L50:$CX50,1,MATCH(EX$5,'Utilisation profile'!$F50:$CR50,0))),0)</f>
        <v>0</v>
      </c>
      <c r="EY50">
        <f>IF($A50&gt;0,IF(ISNA(MATCH(EY$5,'Utilisation profile'!$F50:$CR50,0)),0,INDEX('Asset data'!$L50:$CX50,1,MATCH(EY$5,'Utilisation profile'!$F50:$CR50,0))),0)</f>
        <v>0</v>
      </c>
      <c r="EZ50">
        <f>IF($A50&gt;0,IF(ISNA(MATCH(EZ$5,'Utilisation profile'!$F50:$CR50,0)),0,INDEX('Asset data'!$L50:$CX50,1,MATCH(EZ$5,'Utilisation profile'!$F50:$CR50,0))),0)</f>
        <v>0</v>
      </c>
      <c r="FA50">
        <f>IF($A50&gt;0,IF(ISNA(MATCH(FA$5,'Utilisation profile'!$F50:$CR50,0)),0,INDEX('Asset data'!$L50:$CX50,1,MATCH(FA$5,'Utilisation profile'!$F50:$CR50,0))),0)</f>
        <v>0</v>
      </c>
    </row>
    <row r="51" spans="1:157">
      <c r="A51" s="10">
        <f>'Asset data'!A51</f>
        <v>0</v>
      </c>
      <c r="B51" s="10">
        <f>'Asset data'!B51</f>
        <v>0</v>
      </c>
      <c r="C51" s="10">
        <f>'Asset data'!C51</f>
        <v>0</v>
      </c>
      <c r="D51" s="10">
        <f>'Asset data'!E51</f>
        <v>0</v>
      </c>
      <c r="E51" s="16">
        <f>'Asset data'!I51</f>
        <v>0</v>
      </c>
      <c r="F51">
        <f>IF($A51&gt;0,'Utilisation profile'!CU51,0)</f>
        <v>0</v>
      </c>
      <c r="G51">
        <f>IF($A51&gt;0,IF(ISNA(MATCH(G$5,'Utilisation profile'!$F51:$CR51,0)),0,INDEX('Asset data'!$L51:$CX51,1,MATCH(G$5,'Utilisation profile'!$F51:$CR51,0))),0)</f>
        <v>0</v>
      </c>
      <c r="H51">
        <f>IF($A51&gt;0,IF(ISNA(MATCH(H$5,'Utilisation profile'!$F51:$CR51,0)),0,INDEX('Asset data'!$L51:$CX51,1,MATCH(H$5,'Utilisation profile'!$F51:$CR51,0))),0)</f>
        <v>0</v>
      </c>
      <c r="I51">
        <f>IF($A51&gt;0,IF(ISNA(MATCH(I$5,'Utilisation profile'!$F51:$CR51,0)),0,INDEX('Asset data'!$L51:$CX51,1,MATCH(I$5,'Utilisation profile'!$F51:$CR51,0))),0)</f>
        <v>0</v>
      </c>
      <c r="J51">
        <f>IF($A51&gt;0,IF(ISNA(MATCH(J$5,'Utilisation profile'!$F51:$CR51,0)),0,INDEX('Asset data'!$L51:$CX51,1,MATCH(J$5,'Utilisation profile'!$F51:$CR51,0))),0)</f>
        <v>0</v>
      </c>
      <c r="K51">
        <f>IF($A51&gt;0,IF(ISNA(MATCH(K$5,'Utilisation profile'!$F51:$CR51,0)),0,INDEX('Asset data'!$L51:$CX51,1,MATCH(K$5,'Utilisation profile'!$F51:$CR51,0))),0)</f>
        <v>0</v>
      </c>
      <c r="L51">
        <f>IF($A51&gt;0,IF(ISNA(MATCH(L$5,'Utilisation profile'!$F51:$CR51,0)),0,INDEX('Asset data'!$L51:$CX51,1,MATCH(L$5,'Utilisation profile'!$F51:$CR51,0))),0)</f>
        <v>0</v>
      </c>
      <c r="M51">
        <f>IF($A51&gt;0,IF(ISNA(MATCH(M$5,'Utilisation profile'!$F51:$CR51,0)),0,INDEX('Asset data'!$L51:$CX51,1,MATCH(M$5,'Utilisation profile'!$F51:$CR51,0))),0)</f>
        <v>0</v>
      </c>
      <c r="N51">
        <f>IF($A51&gt;0,IF(ISNA(MATCH(N$5,'Utilisation profile'!$F51:$CR51,0)),0,INDEX('Asset data'!$L51:$CX51,1,MATCH(N$5,'Utilisation profile'!$F51:$CR51,0))),0)</f>
        <v>0</v>
      </c>
      <c r="O51">
        <f>IF($A51&gt;0,IF(ISNA(MATCH(O$5,'Utilisation profile'!$F51:$CR51,0)),0,INDEX('Asset data'!$L51:$CX51,1,MATCH(O$5,'Utilisation profile'!$F51:$CR51,0))),0)</f>
        <v>0</v>
      </c>
      <c r="P51">
        <f>IF($A51&gt;0,IF(ISNA(MATCH(P$5,'Utilisation profile'!$F51:$CR51,0)),0,INDEX('Asset data'!$L51:$CX51,1,MATCH(P$5,'Utilisation profile'!$F51:$CR51,0))),0)</f>
        <v>0</v>
      </c>
      <c r="Q51">
        <f>IF($A51&gt;0,IF(ISNA(MATCH(Q$5,'Utilisation profile'!$F51:$CR51,0)),0,INDEX('Asset data'!$L51:$CX51,1,MATCH(Q$5,'Utilisation profile'!$F51:$CR51,0))),0)</f>
        <v>0</v>
      </c>
      <c r="R51">
        <f>IF($A51&gt;0,IF(ISNA(MATCH(R$5,'Utilisation profile'!$F51:$CR51,0)),0,INDEX('Asset data'!$L51:$CX51,1,MATCH(R$5,'Utilisation profile'!$F51:$CR51,0))),0)</f>
        <v>0</v>
      </c>
      <c r="S51">
        <f>IF($A51&gt;0,IF(ISNA(MATCH(S$5,'Utilisation profile'!$F51:$CR51,0)),0,INDEX('Asset data'!$L51:$CX51,1,MATCH(S$5,'Utilisation profile'!$F51:$CR51,0))),0)</f>
        <v>0</v>
      </c>
      <c r="T51">
        <f>IF($A51&gt;0,IF(ISNA(MATCH(T$5,'Utilisation profile'!$F51:$CR51,0)),0,INDEX('Asset data'!$L51:$CX51,1,MATCH(T$5,'Utilisation profile'!$F51:$CR51,0))),0)</f>
        <v>0</v>
      </c>
      <c r="U51">
        <f>IF($A51&gt;0,IF(ISNA(MATCH(U$5,'Utilisation profile'!$F51:$CR51,0)),0,INDEX('Asset data'!$L51:$CX51,1,MATCH(U$5,'Utilisation profile'!$F51:$CR51,0))),0)</f>
        <v>0</v>
      </c>
      <c r="V51">
        <f>IF($A51&gt;0,IF(ISNA(MATCH(V$5,'Utilisation profile'!$F51:$CR51,0)),0,INDEX('Asset data'!$L51:$CX51,1,MATCH(V$5,'Utilisation profile'!$F51:$CR51,0))),0)</f>
        <v>0</v>
      </c>
      <c r="W51">
        <f>IF($A51&gt;0,IF(ISNA(MATCH(W$5,'Utilisation profile'!$F51:$CR51,0)),0,INDEX('Asset data'!$L51:$CX51,1,MATCH(W$5,'Utilisation profile'!$F51:$CR51,0))),0)</f>
        <v>0</v>
      </c>
      <c r="X51">
        <f>IF($A51&gt;0,IF(ISNA(MATCH(X$5,'Utilisation profile'!$F51:$CR51,0)),0,INDEX('Asset data'!$L51:$CX51,1,MATCH(X$5,'Utilisation profile'!$F51:$CR51,0))),0)</f>
        <v>0</v>
      </c>
      <c r="Y51">
        <f>IF($A51&gt;0,IF(ISNA(MATCH(Y$5,'Utilisation profile'!$F51:$CR51,0)),0,INDEX('Asset data'!$L51:$CX51,1,MATCH(Y$5,'Utilisation profile'!$F51:$CR51,0))),0)</f>
        <v>0</v>
      </c>
      <c r="Z51">
        <f>IF($A51&gt;0,IF(ISNA(MATCH(Z$5,'Utilisation profile'!$F51:$CR51,0)),0,INDEX('Asset data'!$L51:$CX51,1,MATCH(Z$5,'Utilisation profile'!$F51:$CR51,0))),0)</f>
        <v>0</v>
      </c>
      <c r="AA51">
        <f>IF($A51&gt;0,IF(ISNA(MATCH(AA$5,'Utilisation profile'!$F51:$CR51,0)),0,INDEX('Asset data'!$L51:$CX51,1,MATCH(AA$5,'Utilisation profile'!$F51:$CR51,0))),0)</f>
        <v>0</v>
      </c>
      <c r="AB51">
        <f>IF($A51&gt;0,IF(ISNA(MATCH(AB$5,'Utilisation profile'!$F51:$CR51,0)),0,INDEX('Asset data'!$L51:$CX51,1,MATCH(AB$5,'Utilisation profile'!$F51:$CR51,0))),0)</f>
        <v>0</v>
      </c>
      <c r="AC51">
        <f>IF($A51&gt;0,IF(ISNA(MATCH(AC$5,'Utilisation profile'!$F51:$CR51,0)),0,INDEX('Asset data'!$L51:$CX51,1,MATCH(AC$5,'Utilisation profile'!$F51:$CR51,0))),0)</f>
        <v>0</v>
      </c>
      <c r="AD51">
        <f>IF($A51&gt;0,IF(ISNA(MATCH(AD$5,'Utilisation profile'!$F51:$CR51,0)),0,INDEX('Asset data'!$L51:$CX51,1,MATCH(AD$5,'Utilisation profile'!$F51:$CR51,0))),0)</f>
        <v>0</v>
      </c>
      <c r="AE51">
        <f>IF($A51&gt;0,IF(ISNA(MATCH(AE$5,'Utilisation profile'!$F51:$CR51,0)),0,INDEX('Asset data'!$L51:$CX51,1,MATCH(AE$5,'Utilisation profile'!$F51:$CR51,0))),0)</f>
        <v>0</v>
      </c>
      <c r="AF51">
        <f>IF($A51&gt;0,IF(ISNA(MATCH(AF$5,'Utilisation profile'!$F51:$CR51,0)),0,INDEX('Asset data'!$L51:$CX51,1,MATCH(AF$5,'Utilisation profile'!$F51:$CR51,0))),0)</f>
        <v>0</v>
      </c>
      <c r="AG51">
        <f>IF($A51&gt;0,IF(ISNA(MATCH(AG$5,'Utilisation profile'!$F51:$CR51,0)),0,INDEX('Asset data'!$L51:$CX51,1,MATCH(AG$5,'Utilisation profile'!$F51:$CR51,0))),0)</f>
        <v>0</v>
      </c>
      <c r="AH51">
        <f>IF($A51&gt;0,IF(ISNA(MATCH(AH$5,'Utilisation profile'!$F51:$CR51,0)),0,INDEX('Asset data'!$L51:$CX51,1,MATCH(AH$5,'Utilisation profile'!$F51:$CR51,0))),0)</f>
        <v>0</v>
      </c>
      <c r="AI51">
        <f>IF($A51&gt;0,IF(ISNA(MATCH(AI$5,'Utilisation profile'!$F51:$CR51,0)),0,INDEX('Asset data'!$L51:$CX51,1,MATCH(AI$5,'Utilisation profile'!$F51:$CR51,0))),0)</f>
        <v>0</v>
      </c>
      <c r="AJ51">
        <f>IF($A51&gt;0,IF(ISNA(MATCH(AJ$5,'Utilisation profile'!$F51:$CR51,0)),0,INDEX('Asset data'!$L51:$CX51,1,MATCH(AJ$5,'Utilisation profile'!$F51:$CR51,0))),0)</f>
        <v>0</v>
      </c>
      <c r="AK51">
        <f>IF($A51&gt;0,IF(ISNA(MATCH(AK$5,'Utilisation profile'!$F51:$CR51,0)),0,INDEX('Asset data'!$L51:$CX51,1,MATCH(AK$5,'Utilisation profile'!$F51:$CR51,0))),0)</f>
        <v>0</v>
      </c>
      <c r="AL51">
        <f>IF($A51&gt;0,IF(ISNA(MATCH(AL$5,'Utilisation profile'!$F51:$CR51,0)),0,INDEX('Asset data'!$L51:$CX51,1,MATCH(AL$5,'Utilisation profile'!$F51:$CR51,0))),0)</f>
        <v>0</v>
      </c>
      <c r="AM51">
        <f>IF($A51&gt;0,IF(ISNA(MATCH(AM$5,'Utilisation profile'!$F51:$CR51,0)),0,INDEX('Asset data'!$L51:$CX51,1,MATCH(AM$5,'Utilisation profile'!$F51:$CR51,0))),0)</f>
        <v>0</v>
      </c>
      <c r="AN51">
        <f>IF($A51&gt;0,IF(ISNA(MATCH(AN$5,'Utilisation profile'!$F51:$CR51,0)),0,INDEX('Asset data'!$L51:$CX51,1,MATCH(AN$5,'Utilisation profile'!$F51:$CR51,0))),0)</f>
        <v>0</v>
      </c>
      <c r="AO51">
        <f>IF($A51&gt;0,IF(ISNA(MATCH(AO$5,'Utilisation profile'!$F51:$CR51,0)),0,INDEX('Asset data'!$L51:$CX51,1,MATCH(AO$5,'Utilisation profile'!$F51:$CR51,0))),0)</f>
        <v>0</v>
      </c>
      <c r="AP51">
        <f>IF($A51&gt;0,IF(ISNA(MATCH(AP$5,'Utilisation profile'!$F51:$CR51,0)),0,INDEX('Asset data'!$L51:$CX51,1,MATCH(AP$5,'Utilisation profile'!$F51:$CR51,0))),0)</f>
        <v>0</v>
      </c>
      <c r="AQ51">
        <f>IF($A51&gt;0,IF(ISNA(MATCH(AQ$5,'Utilisation profile'!$F51:$CR51,0)),0,INDEX('Asset data'!$L51:$CX51,1,MATCH(AQ$5,'Utilisation profile'!$F51:$CR51,0))),0)</f>
        <v>0</v>
      </c>
      <c r="AR51">
        <f>IF($A51&gt;0,IF(ISNA(MATCH(AR$5,'Utilisation profile'!$F51:$CR51,0)),0,INDEX('Asset data'!$L51:$CX51,1,MATCH(AR$5,'Utilisation profile'!$F51:$CR51,0))),0)</f>
        <v>0</v>
      </c>
      <c r="AS51">
        <f>IF($A51&gt;0,IF(ISNA(MATCH(AS$5,'Utilisation profile'!$F51:$CR51,0)),0,INDEX('Asset data'!$L51:$CX51,1,MATCH(AS$5,'Utilisation profile'!$F51:$CR51,0))),0)</f>
        <v>0</v>
      </c>
      <c r="AT51">
        <f>IF($A51&gt;0,IF(ISNA(MATCH(AT$5,'Utilisation profile'!$F51:$CR51,0)),0,INDEX('Asset data'!$L51:$CX51,1,MATCH(AT$5,'Utilisation profile'!$F51:$CR51,0))),0)</f>
        <v>0</v>
      </c>
      <c r="AU51">
        <f>IF($A51&gt;0,IF(ISNA(MATCH(AU$5,'Utilisation profile'!$F51:$CR51,0)),0,INDEX('Asset data'!$L51:$CX51,1,MATCH(AU$5,'Utilisation profile'!$F51:$CR51,0))),0)</f>
        <v>0</v>
      </c>
      <c r="AV51">
        <f>IF($A51&gt;0,IF(ISNA(MATCH(AV$5,'Utilisation profile'!$F51:$CR51,0)),0,INDEX('Asset data'!$L51:$CX51,1,MATCH(AV$5,'Utilisation profile'!$F51:$CR51,0))),0)</f>
        <v>0</v>
      </c>
      <c r="AW51">
        <f>IF($A51&gt;0,IF(ISNA(MATCH(AW$5,'Utilisation profile'!$F51:$CR51,0)),0,INDEX('Asset data'!$L51:$CX51,1,MATCH(AW$5,'Utilisation profile'!$F51:$CR51,0))),0)</f>
        <v>0</v>
      </c>
      <c r="AX51">
        <f>IF($A51&gt;0,IF(ISNA(MATCH(AX$5,'Utilisation profile'!$F51:$CR51,0)),0,INDEX('Asset data'!$L51:$CX51,1,MATCH(AX$5,'Utilisation profile'!$F51:$CR51,0))),0)</f>
        <v>0</v>
      </c>
      <c r="AY51">
        <f>IF($A51&gt;0,IF(ISNA(MATCH(AY$5,'Utilisation profile'!$F51:$CR51,0)),0,INDEX('Asset data'!$L51:$CX51,1,MATCH(AY$5,'Utilisation profile'!$F51:$CR51,0))),0)</f>
        <v>0</v>
      </c>
      <c r="AZ51">
        <f>IF($A51&gt;0,IF(ISNA(MATCH(AZ$5,'Utilisation profile'!$F51:$CR51,0)),0,INDEX('Asset data'!$L51:$CX51,1,MATCH(AZ$5,'Utilisation profile'!$F51:$CR51,0))),0)</f>
        <v>0</v>
      </c>
      <c r="BA51">
        <f>IF($A51&gt;0,IF(ISNA(MATCH(BA$5,'Utilisation profile'!$F51:$CR51,0)),0,INDEX('Asset data'!$L51:$CX51,1,MATCH(BA$5,'Utilisation profile'!$F51:$CR51,0))),0)</f>
        <v>0</v>
      </c>
      <c r="BB51">
        <f>IF($A51&gt;0,IF(ISNA(MATCH(BB$5,'Utilisation profile'!$F51:$CR51,0)),0,INDEX('Asset data'!$L51:$CX51,1,MATCH(BB$5,'Utilisation profile'!$F51:$CR51,0))),0)</f>
        <v>0</v>
      </c>
      <c r="BC51">
        <f>IF($A51&gt;0,IF(ISNA(MATCH(BC$5,'Utilisation profile'!$F51:$CR51,0)),0,INDEX('Asset data'!$L51:$CX51,1,MATCH(BC$5,'Utilisation profile'!$F51:$CR51,0))),0)</f>
        <v>0</v>
      </c>
      <c r="BD51">
        <f>IF($A51&gt;0,IF(ISNA(MATCH(BD$5,'Utilisation profile'!$F51:$CR51,0)),0,INDEX('Asset data'!$L51:$CX51,1,MATCH(BD$5,'Utilisation profile'!$F51:$CR51,0))),0)</f>
        <v>0</v>
      </c>
      <c r="BE51">
        <f>IF($A51&gt;0,IF(ISNA(MATCH(BE$5,'Utilisation profile'!$F51:$CR51,0)),0,INDEX('Asset data'!$L51:$CX51,1,MATCH(BE$5,'Utilisation profile'!$F51:$CR51,0))),0)</f>
        <v>0</v>
      </c>
      <c r="BF51">
        <f>IF($A51&gt;0,IF(ISNA(MATCH(BF$5,'Utilisation profile'!$F51:$CR51,0)),0,INDEX('Asset data'!$L51:$CX51,1,MATCH(BF$5,'Utilisation profile'!$F51:$CR51,0))),0)</f>
        <v>0</v>
      </c>
      <c r="BG51">
        <f>IF($A51&gt;0,IF(ISNA(MATCH(BG$5,'Utilisation profile'!$F51:$CR51,0)),0,INDEX('Asset data'!$L51:$CX51,1,MATCH(BG$5,'Utilisation profile'!$F51:$CR51,0))),0)</f>
        <v>0</v>
      </c>
      <c r="BH51">
        <f>IF($A51&gt;0,IF(ISNA(MATCH(BH$5,'Utilisation profile'!$F51:$CR51,0)),0,INDEX('Asset data'!$L51:$CX51,1,MATCH(BH$5,'Utilisation profile'!$F51:$CR51,0))),0)</f>
        <v>0</v>
      </c>
      <c r="BI51">
        <f>IF($A51&gt;0,IF(ISNA(MATCH(BI$5,'Utilisation profile'!$F51:$CR51,0)),0,INDEX('Asset data'!$L51:$CX51,1,MATCH(BI$5,'Utilisation profile'!$F51:$CR51,0))),0)</f>
        <v>0</v>
      </c>
      <c r="BJ51">
        <f>IF($A51&gt;0,IF(ISNA(MATCH(BJ$5,'Utilisation profile'!$F51:$CR51,0)),0,INDEX('Asset data'!$L51:$CX51,1,MATCH(BJ$5,'Utilisation profile'!$F51:$CR51,0))),0)</f>
        <v>0</v>
      </c>
      <c r="BK51">
        <f>IF($A51&gt;0,IF(ISNA(MATCH(BK$5,'Utilisation profile'!$F51:$CR51,0)),0,INDEX('Asset data'!$L51:$CX51,1,MATCH(BK$5,'Utilisation profile'!$F51:$CR51,0))),0)</f>
        <v>0</v>
      </c>
      <c r="BL51">
        <f>IF($A51&gt;0,IF(ISNA(MATCH(BL$5,'Utilisation profile'!$F51:$CR51,0)),0,INDEX('Asset data'!$L51:$CX51,1,MATCH(BL$5,'Utilisation profile'!$F51:$CR51,0))),0)</f>
        <v>0</v>
      </c>
      <c r="BM51">
        <f>IF($A51&gt;0,IF(ISNA(MATCH(BM$5,'Utilisation profile'!$F51:$CR51,0)),0,INDEX('Asset data'!$L51:$CX51,1,MATCH(BM$5,'Utilisation profile'!$F51:$CR51,0))),0)</f>
        <v>0</v>
      </c>
      <c r="BN51">
        <f>IF($A51&gt;0,IF(ISNA(MATCH(BN$5,'Utilisation profile'!$F51:$CR51,0)),0,INDEX('Asset data'!$L51:$CX51,1,MATCH(BN$5,'Utilisation profile'!$F51:$CR51,0))),0)</f>
        <v>0</v>
      </c>
      <c r="BO51">
        <f>IF($A51&gt;0,IF(ISNA(MATCH(BO$5,'Utilisation profile'!$F51:$CR51,0)),0,INDEX('Asset data'!$L51:$CX51,1,MATCH(BO$5,'Utilisation profile'!$F51:$CR51,0))),0)</f>
        <v>0</v>
      </c>
      <c r="BP51">
        <f>IF($A51&gt;0,IF(ISNA(MATCH(BP$5,'Utilisation profile'!$F51:$CR51,0)),0,INDEX('Asset data'!$L51:$CX51,1,MATCH(BP$5,'Utilisation profile'!$F51:$CR51,0))),0)</f>
        <v>0</v>
      </c>
      <c r="BQ51">
        <f>IF($A51&gt;0,IF(ISNA(MATCH(BQ$5,'Utilisation profile'!$F51:$CR51,0)),0,INDEX('Asset data'!$L51:$CX51,1,MATCH(BQ$5,'Utilisation profile'!$F51:$CR51,0))),0)</f>
        <v>0</v>
      </c>
      <c r="BR51">
        <f>IF($A51&gt;0,IF(ISNA(MATCH(BR$5,'Utilisation profile'!$F51:$CR51,0)),0,INDEX('Asset data'!$L51:$CX51,1,MATCH(BR$5,'Utilisation profile'!$F51:$CR51,0))),0)</f>
        <v>0</v>
      </c>
      <c r="BS51">
        <f>IF($A51&gt;0,IF(ISNA(MATCH(BS$5,'Utilisation profile'!$F51:$CR51,0)),0,INDEX('Asset data'!$L51:$CX51,1,MATCH(BS$5,'Utilisation profile'!$F51:$CR51,0))),0)</f>
        <v>0</v>
      </c>
      <c r="BT51">
        <f>IF($A51&gt;0,IF(ISNA(MATCH(BT$5,'Utilisation profile'!$F51:$CR51,0)),0,INDEX('Asset data'!$L51:$CX51,1,MATCH(BT$5,'Utilisation profile'!$F51:$CR51,0))),0)</f>
        <v>0</v>
      </c>
      <c r="BU51">
        <f>IF($A51&gt;0,IF(ISNA(MATCH(BU$5,'Utilisation profile'!$F51:$CR51,0)),0,INDEX('Asset data'!$L51:$CX51,1,MATCH(BU$5,'Utilisation profile'!$F51:$CR51,0))),0)</f>
        <v>0</v>
      </c>
      <c r="BV51">
        <f>IF($A51&gt;0,IF(ISNA(MATCH(BV$5,'Utilisation profile'!$F51:$CR51,0)),0,INDEX('Asset data'!$L51:$CX51,1,MATCH(BV$5,'Utilisation profile'!$F51:$CR51,0))),0)</f>
        <v>0</v>
      </c>
      <c r="BW51">
        <f>IF($A51&gt;0,IF(ISNA(MATCH(BW$5,'Utilisation profile'!$F51:$CR51,0)),0,INDEX('Asset data'!$L51:$CX51,1,MATCH(BW$5,'Utilisation profile'!$F51:$CR51,0))),0)</f>
        <v>0</v>
      </c>
      <c r="BX51">
        <f>IF($A51&gt;0,IF(ISNA(MATCH(BX$5,'Utilisation profile'!$F51:$CR51,0)),0,INDEX('Asset data'!$L51:$CX51,1,MATCH(BX$5,'Utilisation profile'!$F51:$CR51,0))),0)</f>
        <v>0</v>
      </c>
      <c r="BY51">
        <f>IF($A51&gt;0,IF(ISNA(MATCH(BY$5,'Utilisation profile'!$F51:$CR51,0)),0,INDEX('Asset data'!$L51:$CX51,1,MATCH(BY$5,'Utilisation profile'!$F51:$CR51,0))),0)</f>
        <v>0</v>
      </c>
      <c r="BZ51">
        <f>IF($A51&gt;0,IF(ISNA(MATCH(BZ$5,'Utilisation profile'!$F51:$CR51,0)),0,INDEX('Asset data'!$L51:$CX51,1,MATCH(BZ$5,'Utilisation profile'!$F51:$CR51,0))),0)</f>
        <v>0</v>
      </c>
      <c r="CA51">
        <f>IF($A51&gt;0,IF(ISNA(MATCH(CA$5,'Utilisation profile'!$F51:$CR51,0)),0,INDEX('Asset data'!$L51:$CX51,1,MATCH(CA$5,'Utilisation profile'!$F51:$CR51,0))),0)</f>
        <v>0</v>
      </c>
      <c r="CB51">
        <f>IF($A51&gt;0,IF(ISNA(MATCH(CB$5,'Utilisation profile'!$F51:$CR51,0)),0,INDEX('Asset data'!$L51:$CX51,1,MATCH(CB$5,'Utilisation profile'!$F51:$CR51,0))),0)</f>
        <v>0</v>
      </c>
      <c r="CC51">
        <f>IF($A51&gt;0,IF(ISNA(MATCH(CC$5,'Utilisation profile'!$F51:$CR51,0)),0,INDEX('Asset data'!$L51:$CX51,1,MATCH(CC$5,'Utilisation profile'!$F51:$CR51,0))),0)</f>
        <v>0</v>
      </c>
      <c r="CD51">
        <f>IF($A51&gt;0,IF(ISNA(MATCH(CD$5,'Utilisation profile'!$F51:$CR51,0)),0,INDEX('Asset data'!$L51:$CX51,1,MATCH(CD$5,'Utilisation profile'!$F51:$CR51,0))),0)</f>
        <v>0</v>
      </c>
      <c r="CE51">
        <f>IF($A51&gt;0,IF(ISNA(MATCH(CE$5,'Utilisation profile'!$F51:$CR51,0)),0,INDEX('Asset data'!$L51:$CX51,1,MATCH(CE$5,'Utilisation profile'!$F51:$CR51,0))),0)</f>
        <v>0</v>
      </c>
      <c r="CF51">
        <f>IF($A51&gt;0,IF(ISNA(MATCH(CF$5,'Utilisation profile'!$F51:$CR51,0)),0,INDEX('Asset data'!$L51:$CX51,1,MATCH(CF$5,'Utilisation profile'!$F51:$CR51,0))),0)</f>
        <v>0</v>
      </c>
      <c r="CG51">
        <f>IF($A51&gt;0,IF(ISNA(MATCH(CG$5,'Utilisation profile'!$F51:$CR51,0)),0,INDEX('Asset data'!$L51:$CX51,1,MATCH(CG$5,'Utilisation profile'!$F51:$CR51,0))),0)</f>
        <v>0</v>
      </c>
      <c r="CH51">
        <f>IF($A51&gt;0,IF(ISNA(MATCH(CH$5,'Utilisation profile'!$F51:$CR51,0)),0,INDEX('Asset data'!$L51:$CX51,1,MATCH(CH$5,'Utilisation profile'!$F51:$CR51,0))),0)</f>
        <v>0</v>
      </c>
      <c r="CI51">
        <f>IF($A51&gt;0,IF(ISNA(MATCH(CI$5,'Utilisation profile'!$F51:$CR51,0)),0,INDEX('Asset data'!$L51:$CX51,1,MATCH(CI$5,'Utilisation profile'!$F51:$CR51,0))),0)</f>
        <v>0</v>
      </c>
      <c r="CJ51">
        <f>IF($A51&gt;0,IF(ISNA(MATCH(CJ$5,'Utilisation profile'!$F51:$CR51,0)),0,INDEX('Asset data'!$L51:$CX51,1,MATCH(CJ$5,'Utilisation profile'!$F51:$CR51,0))),0)</f>
        <v>0</v>
      </c>
      <c r="CK51">
        <f>IF($A51&gt;0,IF(ISNA(MATCH(CK$5,'Utilisation profile'!$F51:$CR51,0)),0,INDEX('Asset data'!$L51:$CX51,1,MATCH(CK$5,'Utilisation profile'!$F51:$CR51,0))),0)</f>
        <v>0</v>
      </c>
      <c r="CL51">
        <f>IF($A51&gt;0,IF(ISNA(MATCH(CL$5,'Utilisation profile'!$F51:$CR51,0)),0,INDEX('Asset data'!$L51:$CX51,1,MATCH(CL$5,'Utilisation profile'!$F51:$CR51,0))),0)</f>
        <v>0</v>
      </c>
      <c r="CM51">
        <f>IF($A51&gt;0,IF(ISNA(MATCH(CM$5,'Utilisation profile'!$F51:$CR51,0)),0,INDEX('Asset data'!$L51:$CX51,1,MATCH(CM$5,'Utilisation profile'!$F51:$CR51,0))),0)</f>
        <v>0</v>
      </c>
      <c r="CN51">
        <f>IF($A51&gt;0,IF(ISNA(MATCH(CN$5,'Utilisation profile'!$F51:$CR51,0)),0,INDEX('Asset data'!$L51:$CX51,1,MATCH(CN$5,'Utilisation profile'!$F51:$CR51,0))),0)</f>
        <v>0</v>
      </c>
      <c r="CO51">
        <f>IF($A51&gt;0,IF(ISNA(MATCH(CO$5,'Utilisation profile'!$F51:$CR51,0)),0,INDEX('Asset data'!$L51:$CX51,1,MATCH(CO$5,'Utilisation profile'!$F51:$CR51,0))),0)</f>
        <v>0</v>
      </c>
      <c r="CP51">
        <f>IF($A51&gt;0,IF(ISNA(MATCH(CP$5,'Utilisation profile'!$F51:$CR51,0)),0,INDEX('Asset data'!$L51:$CX51,1,MATCH(CP$5,'Utilisation profile'!$F51:$CR51,0))),0)</f>
        <v>0</v>
      </c>
      <c r="CQ51">
        <f>IF($A51&gt;0,IF(ISNA(MATCH(CQ$5,'Utilisation profile'!$F51:$CR51,0)),0,INDEX('Asset data'!$L51:$CX51,1,MATCH(CQ$5,'Utilisation profile'!$F51:$CR51,0))),0)</f>
        <v>0</v>
      </c>
      <c r="CR51">
        <f>IF($A51&gt;0,IF(ISNA(MATCH(CR$5,'Utilisation profile'!$F51:$CR51,0)),0,INDEX('Asset data'!$L51:$CX51,1,MATCH(CR$5,'Utilisation profile'!$F51:$CR51,0))),0)</f>
        <v>0</v>
      </c>
      <c r="CS51">
        <f>IF($A51&gt;0,IF(ISNA(MATCH(CS$5,'Utilisation profile'!$F51:$CR51,0)),0,INDEX('Asset data'!$L51:$CX51,1,MATCH(CS$5,'Utilisation profile'!$F51:$CR51,0))),0)</f>
        <v>0</v>
      </c>
      <c r="CT51">
        <f>IF($A51&gt;0,IF(ISNA(MATCH(CT$5,'Utilisation profile'!$F51:$CR51,0)),0,INDEX('Asset data'!$L51:$CX51,1,MATCH(CT$5,'Utilisation profile'!$F51:$CR51,0))),0)</f>
        <v>0</v>
      </c>
      <c r="CU51">
        <f>IF($A51&gt;0,IF(ISNA(MATCH(CU$5,'Utilisation profile'!$F51:$CR51,0)),0,INDEX('Asset data'!$L51:$CX51,1,MATCH(CU$5,'Utilisation profile'!$F51:$CR51,0))),0)</f>
        <v>0</v>
      </c>
      <c r="CV51">
        <f>IF($A51&gt;0,IF(ISNA(MATCH(CV$5,'Utilisation profile'!$F51:$CR51,0)),0,INDEX('Asset data'!$L51:$CX51,1,MATCH(CV$5,'Utilisation profile'!$F51:$CR51,0))),0)</f>
        <v>0</v>
      </c>
      <c r="CW51">
        <f>IF($A51&gt;0,IF(ISNA(MATCH(CW$5,'Utilisation profile'!$F51:$CR51,0)),0,INDEX('Asset data'!$L51:$CX51,1,MATCH(CW$5,'Utilisation profile'!$F51:$CR51,0))),0)</f>
        <v>0</v>
      </c>
      <c r="CX51">
        <f>IF($A51&gt;0,IF(ISNA(MATCH(CX$5,'Utilisation profile'!$F51:$CR51,0)),0,INDEX('Asset data'!$L51:$CX51,1,MATCH(CX$5,'Utilisation profile'!$F51:$CR51,0))),0)</f>
        <v>0</v>
      </c>
      <c r="CY51">
        <f>IF($A51&gt;0,IF(ISNA(MATCH(CY$5,'Utilisation profile'!$F51:$CR51,0)),0,INDEX('Asset data'!$L51:$CX51,1,MATCH(CY$5,'Utilisation profile'!$F51:$CR51,0))),0)</f>
        <v>0</v>
      </c>
      <c r="CZ51">
        <f>IF($A51&gt;0,IF(ISNA(MATCH(CZ$5,'Utilisation profile'!$F51:$CR51,0)),0,INDEX('Asset data'!$L51:$CX51,1,MATCH(CZ$5,'Utilisation profile'!$F51:$CR51,0))),0)</f>
        <v>0</v>
      </c>
      <c r="DA51">
        <f>IF($A51&gt;0,IF(ISNA(MATCH(DA$5,'Utilisation profile'!$F51:$CR51,0)),0,INDEX('Asset data'!$L51:$CX51,1,MATCH(DA$5,'Utilisation profile'!$F51:$CR51,0))),0)</f>
        <v>0</v>
      </c>
      <c r="DB51">
        <f>IF($A51&gt;0,IF(ISNA(MATCH(DB$5,'Utilisation profile'!$F51:$CR51,0)),0,INDEX('Asset data'!$L51:$CX51,1,MATCH(DB$5,'Utilisation profile'!$F51:$CR51,0))),0)</f>
        <v>0</v>
      </c>
      <c r="DC51">
        <f>IF($A51&gt;0,IF(ISNA(MATCH(DC$5,'Utilisation profile'!$F51:$CR51,0)),0,INDEX('Asset data'!$L51:$CX51,1,MATCH(DC$5,'Utilisation profile'!$F51:$CR51,0))),0)</f>
        <v>0</v>
      </c>
      <c r="DD51">
        <f>IF($A51&gt;0,IF(ISNA(MATCH(DD$5,'Utilisation profile'!$F51:$CR51,0)),0,INDEX('Asset data'!$L51:$CX51,1,MATCH(DD$5,'Utilisation profile'!$F51:$CR51,0))),0)</f>
        <v>0</v>
      </c>
      <c r="DE51">
        <f>IF($A51&gt;0,IF(ISNA(MATCH(DE$5,'Utilisation profile'!$F51:$CR51,0)),0,INDEX('Asset data'!$L51:$CX51,1,MATCH(DE$5,'Utilisation profile'!$F51:$CR51,0))),0)</f>
        <v>0</v>
      </c>
      <c r="DF51">
        <f>IF($A51&gt;0,IF(ISNA(MATCH(DF$5,'Utilisation profile'!$F51:$CR51,0)),0,INDEX('Asset data'!$L51:$CX51,1,MATCH(DF$5,'Utilisation profile'!$F51:$CR51,0))),0)</f>
        <v>0</v>
      </c>
      <c r="DG51">
        <f>IF($A51&gt;0,IF(ISNA(MATCH(DG$5,'Utilisation profile'!$F51:$CR51,0)),0,INDEX('Asset data'!$L51:$CX51,1,MATCH(DG$5,'Utilisation profile'!$F51:$CR51,0))),0)</f>
        <v>0</v>
      </c>
      <c r="DH51">
        <f>IF($A51&gt;0,IF(ISNA(MATCH(DH$5,'Utilisation profile'!$F51:$CR51,0)),0,INDEX('Asset data'!$L51:$CX51,1,MATCH(DH$5,'Utilisation profile'!$F51:$CR51,0))),0)</f>
        <v>0</v>
      </c>
      <c r="DI51">
        <f>IF($A51&gt;0,IF(ISNA(MATCH(DI$5,'Utilisation profile'!$F51:$CR51,0)),0,INDEX('Asset data'!$L51:$CX51,1,MATCH(DI$5,'Utilisation profile'!$F51:$CR51,0))),0)</f>
        <v>0</v>
      </c>
      <c r="DJ51">
        <f>IF($A51&gt;0,IF(ISNA(MATCH(DJ$5,'Utilisation profile'!$F51:$CR51,0)),0,INDEX('Asset data'!$L51:$CX51,1,MATCH(DJ$5,'Utilisation profile'!$F51:$CR51,0))),0)</f>
        <v>0</v>
      </c>
      <c r="DK51">
        <f>IF($A51&gt;0,IF(ISNA(MATCH(DK$5,'Utilisation profile'!$F51:$CR51,0)),0,INDEX('Asset data'!$L51:$CX51,1,MATCH(DK$5,'Utilisation profile'!$F51:$CR51,0))),0)</f>
        <v>0</v>
      </c>
      <c r="DL51">
        <f>IF($A51&gt;0,IF(ISNA(MATCH(DL$5,'Utilisation profile'!$F51:$CR51,0)),0,INDEX('Asset data'!$L51:$CX51,1,MATCH(DL$5,'Utilisation profile'!$F51:$CR51,0))),0)</f>
        <v>0</v>
      </c>
      <c r="DM51">
        <f>IF($A51&gt;0,IF(ISNA(MATCH(DM$5,'Utilisation profile'!$F51:$CR51,0)),0,INDEX('Asset data'!$L51:$CX51,1,MATCH(DM$5,'Utilisation profile'!$F51:$CR51,0))),0)</f>
        <v>0</v>
      </c>
      <c r="DN51">
        <f>IF($A51&gt;0,IF(ISNA(MATCH(DN$5,'Utilisation profile'!$F51:$CR51,0)),0,INDEX('Asset data'!$L51:$CX51,1,MATCH(DN$5,'Utilisation profile'!$F51:$CR51,0))),0)</f>
        <v>0</v>
      </c>
      <c r="DO51">
        <f>IF($A51&gt;0,IF(ISNA(MATCH(DO$5,'Utilisation profile'!$F51:$CR51,0)),0,INDEX('Asset data'!$L51:$CX51,1,MATCH(DO$5,'Utilisation profile'!$F51:$CR51,0))),0)</f>
        <v>0</v>
      </c>
      <c r="DP51">
        <f>IF($A51&gt;0,IF(ISNA(MATCH(DP$5,'Utilisation profile'!$F51:$CR51,0)),0,INDEX('Asset data'!$L51:$CX51,1,MATCH(DP$5,'Utilisation profile'!$F51:$CR51,0))),0)</f>
        <v>0</v>
      </c>
      <c r="DQ51">
        <f>IF($A51&gt;0,IF(ISNA(MATCH(DQ$5,'Utilisation profile'!$F51:$CR51,0)),0,INDEX('Asset data'!$L51:$CX51,1,MATCH(DQ$5,'Utilisation profile'!$F51:$CR51,0))),0)</f>
        <v>0</v>
      </c>
      <c r="DR51">
        <f>IF($A51&gt;0,IF(ISNA(MATCH(DR$5,'Utilisation profile'!$F51:$CR51,0)),0,INDEX('Asset data'!$L51:$CX51,1,MATCH(DR$5,'Utilisation profile'!$F51:$CR51,0))),0)</f>
        <v>0</v>
      </c>
      <c r="DS51">
        <f>IF($A51&gt;0,IF(ISNA(MATCH(DS$5,'Utilisation profile'!$F51:$CR51,0)),0,INDEX('Asset data'!$L51:$CX51,1,MATCH(DS$5,'Utilisation profile'!$F51:$CR51,0))),0)</f>
        <v>0</v>
      </c>
      <c r="DT51">
        <f>IF($A51&gt;0,IF(ISNA(MATCH(DT$5,'Utilisation profile'!$F51:$CR51,0)),0,INDEX('Asset data'!$L51:$CX51,1,MATCH(DT$5,'Utilisation profile'!$F51:$CR51,0))),0)</f>
        <v>0</v>
      </c>
      <c r="DU51">
        <f>IF($A51&gt;0,IF(ISNA(MATCH(DU$5,'Utilisation profile'!$F51:$CR51,0)),0,INDEX('Asset data'!$L51:$CX51,1,MATCH(DU$5,'Utilisation profile'!$F51:$CR51,0))),0)</f>
        <v>0</v>
      </c>
      <c r="DV51">
        <f>IF($A51&gt;0,IF(ISNA(MATCH(DV$5,'Utilisation profile'!$F51:$CR51,0)),0,INDEX('Asset data'!$L51:$CX51,1,MATCH(DV$5,'Utilisation profile'!$F51:$CR51,0))),0)</f>
        <v>0</v>
      </c>
      <c r="DW51">
        <f>IF($A51&gt;0,IF(ISNA(MATCH(DW$5,'Utilisation profile'!$F51:$CR51,0)),0,INDEX('Asset data'!$L51:$CX51,1,MATCH(DW$5,'Utilisation profile'!$F51:$CR51,0))),0)</f>
        <v>0</v>
      </c>
      <c r="DX51">
        <f>IF($A51&gt;0,IF(ISNA(MATCH(DX$5,'Utilisation profile'!$F51:$CR51,0)),0,INDEX('Asset data'!$L51:$CX51,1,MATCH(DX$5,'Utilisation profile'!$F51:$CR51,0))),0)</f>
        <v>0</v>
      </c>
      <c r="DY51">
        <f>IF($A51&gt;0,IF(ISNA(MATCH(DY$5,'Utilisation profile'!$F51:$CR51,0)),0,INDEX('Asset data'!$L51:$CX51,1,MATCH(DY$5,'Utilisation profile'!$F51:$CR51,0))),0)</f>
        <v>0</v>
      </c>
      <c r="DZ51">
        <f>IF($A51&gt;0,IF(ISNA(MATCH(DZ$5,'Utilisation profile'!$F51:$CR51,0)),0,INDEX('Asset data'!$L51:$CX51,1,MATCH(DZ$5,'Utilisation profile'!$F51:$CR51,0))),0)</f>
        <v>0</v>
      </c>
      <c r="EA51">
        <f>IF($A51&gt;0,IF(ISNA(MATCH(EA$5,'Utilisation profile'!$F51:$CR51,0)),0,INDEX('Asset data'!$L51:$CX51,1,MATCH(EA$5,'Utilisation profile'!$F51:$CR51,0))),0)</f>
        <v>0</v>
      </c>
      <c r="EB51">
        <f>IF($A51&gt;0,IF(ISNA(MATCH(EB$5,'Utilisation profile'!$F51:$CR51,0)),0,INDEX('Asset data'!$L51:$CX51,1,MATCH(EB$5,'Utilisation profile'!$F51:$CR51,0))),0)</f>
        <v>0</v>
      </c>
      <c r="EC51">
        <f>IF($A51&gt;0,IF(ISNA(MATCH(EC$5,'Utilisation profile'!$F51:$CR51,0)),0,INDEX('Asset data'!$L51:$CX51,1,MATCH(EC$5,'Utilisation profile'!$F51:$CR51,0))),0)</f>
        <v>0</v>
      </c>
      <c r="ED51">
        <f>IF($A51&gt;0,IF(ISNA(MATCH(ED$5,'Utilisation profile'!$F51:$CR51,0)),0,INDEX('Asset data'!$L51:$CX51,1,MATCH(ED$5,'Utilisation profile'!$F51:$CR51,0))),0)</f>
        <v>0</v>
      </c>
      <c r="EE51">
        <f>IF($A51&gt;0,IF(ISNA(MATCH(EE$5,'Utilisation profile'!$F51:$CR51,0)),0,INDEX('Asset data'!$L51:$CX51,1,MATCH(EE$5,'Utilisation profile'!$F51:$CR51,0))),0)</f>
        <v>0</v>
      </c>
      <c r="EF51">
        <f>IF($A51&gt;0,IF(ISNA(MATCH(EF$5,'Utilisation profile'!$F51:$CR51,0)),0,INDEX('Asset data'!$L51:$CX51,1,MATCH(EF$5,'Utilisation profile'!$F51:$CR51,0))),0)</f>
        <v>0</v>
      </c>
      <c r="EG51">
        <f>IF($A51&gt;0,IF(ISNA(MATCH(EG$5,'Utilisation profile'!$F51:$CR51,0)),0,INDEX('Asset data'!$L51:$CX51,1,MATCH(EG$5,'Utilisation profile'!$F51:$CR51,0))),0)</f>
        <v>0</v>
      </c>
      <c r="EH51">
        <f>IF($A51&gt;0,IF(ISNA(MATCH(EH$5,'Utilisation profile'!$F51:$CR51,0)),0,INDEX('Asset data'!$L51:$CX51,1,MATCH(EH$5,'Utilisation profile'!$F51:$CR51,0))),0)</f>
        <v>0</v>
      </c>
      <c r="EI51">
        <f>IF($A51&gt;0,IF(ISNA(MATCH(EI$5,'Utilisation profile'!$F51:$CR51,0)),0,INDEX('Asset data'!$L51:$CX51,1,MATCH(EI$5,'Utilisation profile'!$F51:$CR51,0))),0)</f>
        <v>0</v>
      </c>
      <c r="EJ51">
        <f>IF($A51&gt;0,IF(ISNA(MATCH(EJ$5,'Utilisation profile'!$F51:$CR51,0)),0,INDEX('Asset data'!$L51:$CX51,1,MATCH(EJ$5,'Utilisation profile'!$F51:$CR51,0))),0)</f>
        <v>0</v>
      </c>
      <c r="EK51">
        <f>IF($A51&gt;0,IF(ISNA(MATCH(EK$5,'Utilisation profile'!$F51:$CR51,0)),0,INDEX('Asset data'!$L51:$CX51,1,MATCH(EK$5,'Utilisation profile'!$F51:$CR51,0))),0)</f>
        <v>0</v>
      </c>
      <c r="EL51">
        <f>IF($A51&gt;0,IF(ISNA(MATCH(EL$5,'Utilisation profile'!$F51:$CR51,0)),0,INDEX('Asset data'!$L51:$CX51,1,MATCH(EL$5,'Utilisation profile'!$F51:$CR51,0))),0)</f>
        <v>0</v>
      </c>
      <c r="EM51">
        <f>IF($A51&gt;0,IF(ISNA(MATCH(EM$5,'Utilisation profile'!$F51:$CR51,0)),0,INDEX('Asset data'!$L51:$CX51,1,MATCH(EM$5,'Utilisation profile'!$F51:$CR51,0))),0)</f>
        <v>0</v>
      </c>
      <c r="EN51">
        <f>IF($A51&gt;0,IF(ISNA(MATCH(EN$5,'Utilisation profile'!$F51:$CR51,0)),0,INDEX('Asset data'!$L51:$CX51,1,MATCH(EN$5,'Utilisation profile'!$F51:$CR51,0))),0)</f>
        <v>0</v>
      </c>
      <c r="EO51">
        <f>IF($A51&gt;0,IF(ISNA(MATCH(EO$5,'Utilisation profile'!$F51:$CR51,0)),0,INDEX('Asset data'!$L51:$CX51,1,MATCH(EO$5,'Utilisation profile'!$F51:$CR51,0))),0)</f>
        <v>0</v>
      </c>
      <c r="EP51">
        <f>IF($A51&gt;0,IF(ISNA(MATCH(EP$5,'Utilisation profile'!$F51:$CR51,0)),0,INDEX('Asset data'!$L51:$CX51,1,MATCH(EP$5,'Utilisation profile'!$F51:$CR51,0))),0)</f>
        <v>0</v>
      </c>
      <c r="EQ51">
        <f>IF($A51&gt;0,IF(ISNA(MATCH(EQ$5,'Utilisation profile'!$F51:$CR51,0)),0,INDEX('Asset data'!$L51:$CX51,1,MATCH(EQ$5,'Utilisation profile'!$F51:$CR51,0))),0)</f>
        <v>0</v>
      </c>
      <c r="ER51">
        <f>IF($A51&gt;0,IF(ISNA(MATCH(ER$5,'Utilisation profile'!$F51:$CR51,0)),0,INDEX('Asset data'!$L51:$CX51,1,MATCH(ER$5,'Utilisation profile'!$F51:$CR51,0))),0)</f>
        <v>0</v>
      </c>
      <c r="ES51">
        <f>IF($A51&gt;0,IF(ISNA(MATCH(ES$5,'Utilisation profile'!$F51:$CR51,0)),0,INDEX('Asset data'!$L51:$CX51,1,MATCH(ES$5,'Utilisation profile'!$F51:$CR51,0))),0)</f>
        <v>0</v>
      </c>
      <c r="ET51">
        <f>IF($A51&gt;0,IF(ISNA(MATCH(ET$5,'Utilisation profile'!$F51:$CR51,0)),0,INDEX('Asset data'!$L51:$CX51,1,MATCH(ET$5,'Utilisation profile'!$F51:$CR51,0))),0)</f>
        <v>0</v>
      </c>
      <c r="EU51">
        <f>IF($A51&gt;0,IF(ISNA(MATCH(EU$5,'Utilisation profile'!$F51:$CR51,0)),0,INDEX('Asset data'!$L51:$CX51,1,MATCH(EU$5,'Utilisation profile'!$F51:$CR51,0))),0)</f>
        <v>0</v>
      </c>
      <c r="EV51">
        <f>IF($A51&gt;0,IF(ISNA(MATCH(EV$5,'Utilisation profile'!$F51:$CR51,0)),0,INDEX('Asset data'!$L51:$CX51,1,MATCH(EV$5,'Utilisation profile'!$F51:$CR51,0))),0)</f>
        <v>0</v>
      </c>
      <c r="EW51">
        <f>IF($A51&gt;0,IF(ISNA(MATCH(EW$5,'Utilisation profile'!$F51:$CR51,0)),0,INDEX('Asset data'!$L51:$CX51,1,MATCH(EW$5,'Utilisation profile'!$F51:$CR51,0))),0)</f>
        <v>0</v>
      </c>
      <c r="EX51">
        <f>IF($A51&gt;0,IF(ISNA(MATCH(EX$5,'Utilisation profile'!$F51:$CR51,0)),0,INDEX('Asset data'!$L51:$CX51,1,MATCH(EX$5,'Utilisation profile'!$F51:$CR51,0))),0)</f>
        <v>0</v>
      </c>
      <c r="EY51">
        <f>IF($A51&gt;0,IF(ISNA(MATCH(EY$5,'Utilisation profile'!$F51:$CR51,0)),0,INDEX('Asset data'!$L51:$CX51,1,MATCH(EY$5,'Utilisation profile'!$F51:$CR51,0))),0)</f>
        <v>0</v>
      </c>
      <c r="EZ51">
        <f>IF($A51&gt;0,IF(ISNA(MATCH(EZ$5,'Utilisation profile'!$F51:$CR51,0)),0,INDEX('Asset data'!$L51:$CX51,1,MATCH(EZ$5,'Utilisation profile'!$F51:$CR51,0))),0)</f>
        <v>0</v>
      </c>
      <c r="FA51">
        <f>IF($A51&gt;0,IF(ISNA(MATCH(FA$5,'Utilisation profile'!$F51:$CR51,0)),0,INDEX('Asset data'!$L51:$CX51,1,MATCH(FA$5,'Utilisation profile'!$F51:$CR51,0))),0)</f>
        <v>0</v>
      </c>
    </row>
    <row r="52" spans="1:157">
      <c r="A52" s="10">
        <f>'Asset data'!A52</f>
        <v>0</v>
      </c>
      <c r="B52" s="10">
        <f>'Asset data'!B52</f>
        <v>0</v>
      </c>
      <c r="C52" s="10">
        <f>'Asset data'!C52</f>
        <v>0</v>
      </c>
      <c r="D52" s="10">
        <f>'Asset data'!E52</f>
        <v>0</v>
      </c>
      <c r="E52" s="16">
        <f>'Asset data'!I52</f>
        <v>0</v>
      </c>
      <c r="F52">
        <f>IF($A52&gt;0,'Utilisation profile'!CU52,0)</f>
        <v>0</v>
      </c>
      <c r="G52">
        <f>IF($A52&gt;0,IF(ISNA(MATCH(G$5,'Utilisation profile'!$F52:$CR52,0)),0,INDEX('Asset data'!$L52:$CX52,1,MATCH(G$5,'Utilisation profile'!$F52:$CR52,0))),0)</f>
        <v>0</v>
      </c>
      <c r="H52">
        <f>IF($A52&gt;0,IF(ISNA(MATCH(H$5,'Utilisation profile'!$F52:$CR52,0)),0,INDEX('Asset data'!$L52:$CX52,1,MATCH(H$5,'Utilisation profile'!$F52:$CR52,0))),0)</f>
        <v>0</v>
      </c>
      <c r="I52">
        <f>IF($A52&gt;0,IF(ISNA(MATCH(I$5,'Utilisation profile'!$F52:$CR52,0)),0,INDEX('Asset data'!$L52:$CX52,1,MATCH(I$5,'Utilisation profile'!$F52:$CR52,0))),0)</f>
        <v>0</v>
      </c>
      <c r="J52">
        <f>IF($A52&gt;0,IF(ISNA(MATCH(J$5,'Utilisation profile'!$F52:$CR52,0)),0,INDEX('Asset data'!$L52:$CX52,1,MATCH(J$5,'Utilisation profile'!$F52:$CR52,0))),0)</f>
        <v>0</v>
      </c>
      <c r="K52">
        <f>IF($A52&gt;0,IF(ISNA(MATCH(K$5,'Utilisation profile'!$F52:$CR52,0)),0,INDEX('Asset data'!$L52:$CX52,1,MATCH(K$5,'Utilisation profile'!$F52:$CR52,0))),0)</f>
        <v>0</v>
      </c>
      <c r="L52">
        <f>IF($A52&gt;0,IF(ISNA(MATCH(L$5,'Utilisation profile'!$F52:$CR52,0)),0,INDEX('Asset data'!$L52:$CX52,1,MATCH(L$5,'Utilisation profile'!$F52:$CR52,0))),0)</f>
        <v>0</v>
      </c>
      <c r="M52">
        <f>IF($A52&gt;0,IF(ISNA(MATCH(M$5,'Utilisation profile'!$F52:$CR52,0)),0,INDEX('Asset data'!$L52:$CX52,1,MATCH(M$5,'Utilisation profile'!$F52:$CR52,0))),0)</f>
        <v>0</v>
      </c>
      <c r="N52">
        <f>IF($A52&gt;0,IF(ISNA(MATCH(N$5,'Utilisation profile'!$F52:$CR52,0)),0,INDEX('Asset data'!$L52:$CX52,1,MATCH(N$5,'Utilisation profile'!$F52:$CR52,0))),0)</f>
        <v>0</v>
      </c>
      <c r="O52">
        <f>IF($A52&gt;0,IF(ISNA(MATCH(O$5,'Utilisation profile'!$F52:$CR52,0)),0,INDEX('Asset data'!$L52:$CX52,1,MATCH(O$5,'Utilisation profile'!$F52:$CR52,0))),0)</f>
        <v>0</v>
      </c>
      <c r="P52">
        <f>IF($A52&gt;0,IF(ISNA(MATCH(P$5,'Utilisation profile'!$F52:$CR52,0)),0,INDEX('Asset data'!$L52:$CX52,1,MATCH(P$5,'Utilisation profile'!$F52:$CR52,0))),0)</f>
        <v>0</v>
      </c>
      <c r="Q52">
        <f>IF($A52&gt;0,IF(ISNA(MATCH(Q$5,'Utilisation profile'!$F52:$CR52,0)),0,INDEX('Asset data'!$L52:$CX52,1,MATCH(Q$5,'Utilisation profile'!$F52:$CR52,0))),0)</f>
        <v>0</v>
      </c>
      <c r="R52">
        <f>IF($A52&gt;0,IF(ISNA(MATCH(R$5,'Utilisation profile'!$F52:$CR52,0)),0,INDEX('Asset data'!$L52:$CX52,1,MATCH(R$5,'Utilisation profile'!$F52:$CR52,0))),0)</f>
        <v>0</v>
      </c>
      <c r="S52">
        <f>IF($A52&gt;0,IF(ISNA(MATCH(S$5,'Utilisation profile'!$F52:$CR52,0)),0,INDEX('Asset data'!$L52:$CX52,1,MATCH(S$5,'Utilisation profile'!$F52:$CR52,0))),0)</f>
        <v>0</v>
      </c>
      <c r="T52">
        <f>IF($A52&gt;0,IF(ISNA(MATCH(T$5,'Utilisation profile'!$F52:$CR52,0)),0,INDEX('Asset data'!$L52:$CX52,1,MATCH(T$5,'Utilisation profile'!$F52:$CR52,0))),0)</f>
        <v>0</v>
      </c>
      <c r="U52">
        <f>IF($A52&gt;0,IF(ISNA(MATCH(U$5,'Utilisation profile'!$F52:$CR52,0)),0,INDEX('Asset data'!$L52:$CX52,1,MATCH(U$5,'Utilisation profile'!$F52:$CR52,0))),0)</f>
        <v>0</v>
      </c>
      <c r="V52">
        <f>IF($A52&gt;0,IF(ISNA(MATCH(V$5,'Utilisation profile'!$F52:$CR52,0)),0,INDEX('Asset data'!$L52:$CX52,1,MATCH(V$5,'Utilisation profile'!$F52:$CR52,0))),0)</f>
        <v>0</v>
      </c>
      <c r="W52">
        <f>IF($A52&gt;0,IF(ISNA(MATCH(W$5,'Utilisation profile'!$F52:$CR52,0)),0,INDEX('Asset data'!$L52:$CX52,1,MATCH(W$5,'Utilisation profile'!$F52:$CR52,0))),0)</f>
        <v>0</v>
      </c>
      <c r="X52">
        <f>IF($A52&gt;0,IF(ISNA(MATCH(X$5,'Utilisation profile'!$F52:$CR52,0)),0,INDEX('Asset data'!$L52:$CX52,1,MATCH(X$5,'Utilisation profile'!$F52:$CR52,0))),0)</f>
        <v>0</v>
      </c>
      <c r="Y52">
        <f>IF($A52&gt;0,IF(ISNA(MATCH(Y$5,'Utilisation profile'!$F52:$CR52,0)),0,INDEX('Asset data'!$L52:$CX52,1,MATCH(Y$5,'Utilisation profile'!$F52:$CR52,0))),0)</f>
        <v>0</v>
      </c>
      <c r="Z52">
        <f>IF($A52&gt;0,IF(ISNA(MATCH(Z$5,'Utilisation profile'!$F52:$CR52,0)),0,INDEX('Asset data'!$L52:$CX52,1,MATCH(Z$5,'Utilisation profile'!$F52:$CR52,0))),0)</f>
        <v>0</v>
      </c>
      <c r="AA52">
        <f>IF($A52&gt;0,IF(ISNA(MATCH(AA$5,'Utilisation profile'!$F52:$CR52,0)),0,INDEX('Asset data'!$L52:$CX52,1,MATCH(AA$5,'Utilisation profile'!$F52:$CR52,0))),0)</f>
        <v>0</v>
      </c>
      <c r="AB52">
        <f>IF($A52&gt;0,IF(ISNA(MATCH(AB$5,'Utilisation profile'!$F52:$CR52,0)),0,INDEX('Asset data'!$L52:$CX52,1,MATCH(AB$5,'Utilisation profile'!$F52:$CR52,0))),0)</f>
        <v>0</v>
      </c>
      <c r="AC52">
        <f>IF($A52&gt;0,IF(ISNA(MATCH(AC$5,'Utilisation profile'!$F52:$CR52,0)),0,INDEX('Asset data'!$L52:$CX52,1,MATCH(AC$5,'Utilisation profile'!$F52:$CR52,0))),0)</f>
        <v>0</v>
      </c>
      <c r="AD52">
        <f>IF($A52&gt;0,IF(ISNA(MATCH(AD$5,'Utilisation profile'!$F52:$CR52,0)),0,INDEX('Asset data'!$L52:$CX52,1,MATCH(AD$5,'Utilisation profile'!$F52:$CR52,0))),0)</f>
        <v>0</v>
      </c>
      <c r="AE52">
        <f>IF($A52&gt;0,IF(ISNA(MATCH(AE$5,'Utilisation profile'!$F52:$CR52,0)),0,INDEX('Asset data'!$L52:$CX52,1,MATCH(AE$5,'Utilisation profile'!$F52:$CR52,0))),0)</f>
        <v>0</v>
      </c>
      <c r="AF52">
        <f>IF($A52&gt;0,IF(ISNA(MATCH(AF$5,'Utilisation profile'!$F52:$CR52,0)),0,INDEX('Asset data'!$L52:$CX52,1,MATCH(AF$5,'Utilisation profile'!$F52:$CR52,0))),0)</f>
        <v>0</v>
      </c>
      <c r="AG52">
        <f>IF($A52&gt;0,IF(ISNA(MATCH(AG$5,'Utilisation profile'!$F52:$CR52,0)),0,INDEX('Asset data'!$L52:$CX52,1,MATCH(AG$5,'Utilisation profile'!$F52:$CR52,0))),0)</f>
        <v>0</v>
      </c>
      <c r="AH52">
        <f>IF($A52&gt;0,IF(ISNA(MATCH(AH$5,'Utilisation profile'!$F52:$CR52,0)),0,INDEX('Asset data'!$L52:$CX52,1,MATCH(AH$5,'Utilisation profile'!$F52:$CR52,0))),0)</f>
        <v>0</v>
      </c>
      <c r="AI52">
        <f>IF($A52&gt;0,IF(ISNA(MATCH(AI$5,'Utilisation profile'!$F52:$CR52,0)),0,INDEX('Asset data'!$L52:$CX52,1,MATCH(AI$5,'Utilisation profile'!$F52:$CR52,0))),0)</f>
        <v>0</v>
      </c>
      <c r="AJ52">
        <f>IF($A52&gt;0,IF(ISNA(MATCH(AJ$5,'Utilisation profile'!$F52:$CR52,0)),0,INDEX('Asset data'!$L52:$CX52,1,MATCH(AJ$5,'Utilisation profile'!$F52:$CR52,0))),0)</f>
        <v>0</v>
      </c>
      <c r="AK52">
        <f>IF($A52&gt;0,IF(ISNA(MATCH(AK$5,'Utilisation profile'!$F52:$CR52,0)),0,INDEX('Asset data'!$L52:$CX52,1,MATCH(AK$5,'Utilisation profile'!$F52:$CR52,0))),0)</f>
        <v>0</v>
      </c>
      <c r="AL52">
        <f>IF($A52&gt;0,IF(ISNA(MATCH(AL$5,'Utilisation profile'!$F52:$CR52,0)),0,INDEX('Asset data'!$L52:$CX52,1,MATCH(AL$5,'Utilisation profile'!$F52:$CR52,0))),0)</f>
        <v>0</v>
      </c>
      <c r="AM52">
        <f>IF($A52&gt;0,IF(ISNA(MATCH(AM$5,'Utilisation profile'!$F52:$CR52,0)),0,INDEX('Asset data'!$L52:$CX52,1,MATCH(AM$5,'Utilisation profile'!$F52:$CR52,0))),0)</f>
        <v>0</v>
      </c>
      <c r="AN52">
        <f>IF($A52&gt;0,IF(ISNA(MATCH(AN$5,'Utilisation profile'!$F52:$CR52,0)),0,INDEX('Asset data'!$L52:$CX52,1,MATCH(AN$5,'Utilisation profile'!$F52:$CR52,0))),0)</f>
        <v>0</v>
      </c>
      <c r="AO52">
        <f>IF($A52&gt;0,IF(ISNA(MATCH(AO$5,'Utilisation profile'!$F52:$CR52,0)),0,INDEX('Asset data'!$L52:$CX52,1,MATCH(AO$5,'Utilisation profile'!$F52:$CR52,0))),0)</f>
        <v>0</v>
      </c>
      <c r="AP52">
        <f>IF($A52&gt;0,IF(ISNA(MATCH(AP$5,'Utilisation profile'!$F52:$CR52,0)),0,INDEX('Asset data'!$L52:$CX52,1,MATCH(AP$5,'Utilisation profile'!$F52:$CR52,0))),0)</f>
        <v>0</v>
      </c>
      <c r="AQ52">
        <f>IF($A52&gt;0,IF(ISNA(MATCH(AQ$5,'Utilisation profile'!$F52:$CR52,0)),0,INDEX('Asset data'!$L52:$CX52,1,MATCH(AQ$5,'Utilisation profile'!$F52:$CR52,0))),0)</f>
        <v>0</v>
      </c>
      <c r="AR52">
        <f>IF($A52&gt;0,IF(ISNA(MATCH(AR$5,'Utilisation profile'!$F52:$CR52,0)),0,INDEX('Asset data'!$L52:$CX52,1,MATCH(AR$5,'Utilisation profile'!$F52:$CR52,0))),0)</f>
        <v>0</v>
      </c>
      <c r="AS52">
        <f>IF($A52&gt;0,IF(ISNA(MATCH(AS$5,'Utilisation profile'!$F52:$CR52,0)),0,INDEX('Asset data'!$L52:$CX52,1,MATCH(AS$5,'Utilisation profile'!$F52:$CR52,0))),0)</f>
        <v>0</v>
      </c>
      <c r="AT52">
        <f>IF($A52&gt;0,IF(ISNA(MATCH(AT$5,'Utilisation profile'!$F52:$CR52,0)),0,INDEX('Asset data'!$L52:$CX52,1,MATCH(AT$5,'Utilisation profile'!$F52:$CR52,0))),0)</f>
        <v>0</v>
      </c>
      <c r="AU52">
        <f>IF($A52&gt;0,IF(ISNA(MATCH(AU$5,'Utilisation profile'!$F52:$CR52,0)),0,INDEX('Asset data'!$L52:$CX52,1,MATCH(AU$5,'Utilisation profile'!$F52:$CR52,0))),0)</f>
        <v>0</v>
      </c>
      <c r="AV52">
        <f>IF($A52&gt;0,IF(ISNA(MATCH(AV$5,'Utilisation profile'!$F52:$CR52,0)),0,INDEX('Asset data'!$L52:$CX52,1,MATCH(AV$5,'Utilisation profile'!$F52:$CR52,0))),0)</f>
        <v>0</v>
      </c>
      <c r="AW52">
        <f>IF($A52&gt;0,IF(ISNA(MATCH(AW$5,'Utilisation profile'!$F52:$CR52,0)),0,INDEX('Asset data'!$L52:$CX52,1,MATCH(AW$5,'Utilisation profile'!$F52:$CR52,0))),0)</f>
        <v>0</v>
      </c>
      <c r="AX52">
        <f>IF($A52&gt;0,IF(ISNA(MATCH(AX$5,'Utilisation profile'!$F52:$CR52,0)),0,INDEX('Asset data'!$L52:$CX52,1,MATCH(AX$5,'Utilisation profile'!$F52:$CR52,0))),0)</f>
        <v>0</v>
      </c>
      <c r="AY52">
        <f>IF($A52&gt;0,IF(ISNA(MATCH(AY$5,'Utilisation profile'!$F52:$CR52,0)),0,INDEX('Asset data'!$L52:$CX52,1,MATCH(AY$5,'Utilisation profile'!$F52:$CR52,0))),0)</f>
        <v>0</v>
      </c>
      <c r="AZ52">
        <f>IF($A52&gt;0,IF(ISNA(MATCH(AZ$5,'Utilisation profile'!$F52:$CR52,0)),0,INDEX('Asset data'!$L52:$CX52,1,MATCH(AZ$5,'Utilisation profile'!$F52:$CR52,0))),0)</f>
        <v>0</v>
      </c>
      <c r="BA52">
        <f>IF($A52&gt;0,IF(ISNA(MATCH(BA$5,'Utilisation profile'!$F52:$CR52,0)),0,INDEX('Asset data'!$L52:$CX52,1,MATCH(BA$5,'Utilisation profile'!$F52:$CR52,0))),0)</f>
        <v>0</v>
      </c>
      <c r="BB52">
        <f>IF($A52&gt;0,IF(ISNA(MATCH(BB$5,'Utilisation profile'!$F52:$CR52,0)),0,INDEX('Asset data'!$L52:$CX52,1,MATCH(BB$5,'Utilisation profile'!$F52:$CR52,0))),0)</f>
        <v>0</v>
      </c>
      <c r="BC52">
        <f>IF($A52&gt;0,IF(ISNA(MATCH(BC$5,'Utilisation profile'!$F52:$CR52,0)),0,INDEX('Asset data'!$L52:$CX52,1,MATCH(BC$5,'Utilisation profile'!$F52:$CR52,0))),0)</f>
        <v>0</v>
      </c>
      <c r="BD52">
        <f>IF($A52&gt;0,IF(ISNA(MATCH(BD$5,'Utilisation profile'!$F52:$CR52,0)),0,INDEX('Asset data'!$L52:$CX52,1,MATCH(BD$5,'Utilisation profile'!$F52:$CR52,0))),0)</f>
        <v>0</v>
      </c>
      <c r="BE52">
        <f>IF($A52&gt;0,IF(ISNA(MATCH(BE$5,'Utilisation profile'!$F52:$CR52,0)),0,INDEX('Asset data'!$L52:$CX52,1,MATCH(BE$5,'Utilisation profile'!$F52:$CR52,0))),0)</f>
        <v>0</v>
      </c>
      <c r="BF52">
        <f>IF($A52&gt;0,IF(ISNA(MATCH(BF$5,'Utilisation profile'!$F52:$CR52,0)),0,INDEX('Asset data'!$L52:$CX52,1,MATCH(BF$5,'Utilisation profile'!$F52:$CR52,0))),0)</f>
        <v>0</v>
      </c>
      <c r="BG52">
        <f>IF($A52&gt;0,IF(ISNA(MATCH(BG$5,'Utilisation profile'!$F52:$CR52,0)),0,INDEX('Asset data'!$L52:$CX52,1,MATCH(BG$5,'Utilisation profile'!$F52:$CR52,0))),0)</f>
        <v>0</v>
      </c>
      <c r="BH52">
        <f>IF($A52&gt;0,IF(ISNA(MATCH(BH$5,'Utilisation profile'!$F52:$CR52,0)),0,INDEX('Asset data'!$L52:$CX52,1,MATCH(BH$5,'Utilisation profile'!$F52:$CR52,0))),0)</f>
        <v>0</v>
      </c>
      <c r="BI52">
        <f>IF($A52&gt;0,IF(ISNA(MATCH(BI$5,'Utilisation profile'!$F52:$CR52,0)),0,INDEX('Asset data'!$L52:$CX52,1,MATCH(BI$5,'Utilisation profile'!$F52:$CR52,0))),0)</f>
        <v>0</v>
      </c>
      <c r="BJ52">
        <f>IF($A52&gt;0,IF(ISNA(MATCH(BJ$5,'Utilisation profile'!$F52:$CR52,0)),0,INDEX('Asset data'!$L52:$CX52,1,MATCH(BJ$5,'Utilisation profile'!$F52:$CR52,0))),0)</f>
        <v>0</v>
      </c>
      <c r="BK52">
        <f>IF($A52&gt;0,IF(ISNA(MATCH(BK$5,'Utilisation profile'!$F52:$CR52,0)),0,INDEX('Asset data'!$L52:$CX52,1,MATCH(BK$5,'Utilisation profile'!$F52:$CR52,0))),0)</f>
        <v>0</v>
      </c>
      <c r="BL52">
        <f>IF($A52&gt;0,IF(ISNA(MATCH(BL$5,'Utilisation profile'!$F52:$CR52,0)),0,INDEX('Asset data'!$L52:$CX52,1,MATCH(BL$5,'Utilisation profile'!$F52:$CR52,0))),0)</f>
        <v>0</v>
      </c>
      <c r="BM52">
        <f>IF($A52&gt;0,IF(ISNA(MATCH(BM$5,'Utilisation profile'!$F52:$CR52,0)),0,INDEX('Asset data'!$L52:$CX52,1,MATCH(BM$5,'Utilisation profile'!$F52:$CR52,0))),0)</f>
        <v>0</v>
      </c>
      <c r="BN52">
        <f>IF($A52&gt;0,IF(ISNA(MATCH(BN$5,'Utilisation profile'!$F52:$CR52,0)),0,INDEX('Asset data'!$L52:$CX52,1,MATCH(BN$5,'Utilisation profile'!$F52:$CR52,0))),0)</f>
        <v>0</v>
      </c>
      <c r="BO52">
        <f>IF($A52&gt;0,IF(ISNA(MATCH(BO$5,'Utilisation profile'!$F52:$CR52,0)),0,INDEX('Asset data'!$L52:$CX52,1,MATCH(BO$5,'Utilisation profile'!$F52:$CR52,0))),0)</f>
        <v>0</v>
      </c>
      <c r="BP52">
        <f>IF($A52&gt;0,IF(ISNA(MATCH(BP$5,'Utilisation profile'!$F52:$CR52,0)),0,INDEX('Asset data'!$L52:$CX52,1,MATCH(BP$5,'Utilisation profile'!$F52:$CR52,0))),0)</f>
        <v>0</v>
      </c>
      <c r="BQ52">
        <f>IF($A52&gt;0,IF(ISNA(MATCH(BQ$5,'Utilisation profile'!$F52:$CR52,0)),0,INDEX('Asset data'!$L52:$CX52,1,MATCH(BQ$5,'Utilisation profile'!$F52:$CR52,0))),0)</f>
        <v>0</v>
      </c>
      <c r="BR52">
        <f>IF($A52&gt;0,IF(ISNA(MATCH(BR$5,'Utilisation profile'!$F52:$CR52,0)),0,INDEX('Asset data'!$L52:$CX52,1,MATCH(BR$5,'Utilisation profile'!$F52:$CR52,0))),0)</f>
        <v>0</v>
      </c>
      <c r="BS52">
        <f>IF($A52&gt;0,IF(ISNA(MATCH(BS$5,'Utilisation profile'!$F52:$CR52,0)),0,INDEX('Asset data'!$L52:$CX52,1,MATCH(BS$5,'Utilisation profile'!$F52:$CR52,0))),0)</f>
        <v>0</v>
      </c>
      <c r="BT52">
        <f>IF($A52&gt;0,IF(ISNA(MATCH(BT$5,'Utilisation profile'!$F52:$CR52,0)),0,INDEX('Asset data'!$L52:$CX52,1,MATCH(BT$5,'Utilisation profile'!$F52:$CR52,0))),0)</f>
        <v>0</v>
      </c>
      <c r="BU52">
        <f>IF($A52&gt;0,IF(ISNA(MATCH(BU$5,'Utilisation profile'!$F52:$CR52,0)),0,INDEX('Asset data'!$L52:$CX52,1,MATCH(BU$5,'Utilisation profile'!$F52:$CR52,0))),0)</f>
        <v>0</v>
      </c>
      <c r="BV52">
        <f>IF($A52&gt;0,IF(ISNA(MATCH(BV$5,'Utilisation profile'!$F52:$CR52,0)),0,INDEX('Asset data'!$L52:$CX52,1,MATCH(BV$5,'Utilisation profile'!$F52:$CR52,0))),0)</f>
        <v>0</v>
      </c>
      <c r="BW52">
        <f>IF($A52&gt;0,IF(ISNA(MATCH(BW$5,'Utilisation profile'!$F52:$CR52,0)),0,INDEX('Asset data'!$L52:$CX52,1,MATCH(BW$5,'Utilisation profile'!$F52:$CR52,0))),0)</f>
        <v>0</v>
      </c>
      <c r="BX52">
        <f>IF($A52&gt;0,IF(ISNA(MATCH(BX$5,'Utilisation profile'!$F52:$CR52,0)),0,INDEX('Asset data'!$L52:$CX52,1,MATCH(BX$5,'Utilisation profile'!$F52:$CR52,0))),0)</f>
        <v>0</v>
      </c>
      <c r="BY52">
        <f>IF($A52&gt;0,IF(ISNA(MATCH(BY$5,'Utilisation profile'!$F52:$CR52,0)),0,INDEX('Asset data'!$L52:$CX52,1,MATCH(BY$5,'Utilisation profile'!$F52:$CR52,0))),0)</f>
        <v>0</v>
      </c>
      <c r="BZ52">
        <f>IF($A52&gt;0,IF(ISNA(MATCH(BZ$5,'Utilisation profile'!$F52:$CR52,0)),0,INDEX('Asset data'!$L52:$CX52,1,MATCH(BZ$5,'Utilisation profile'!$F52:$CR52,0))),0)</f>
        <v>0</v>
      </c>
      <c r="CA52">
        <f>IF($A52&gt;0,IF(ISNA(MATCH(CA$5,'Utilisation profile'!$F52:$CR52,0)),0,INDEX('Asset data'!$L52:$CX52,1,MATCH(CA$5,'Utilisation profile'!$F52:$CR52,0))),0)</f>
        <v>0</v>
      </c>
      <c r="CB52">
        <f>IF($A52&gt;0,IF(ISNA(MATCH(CB$5,'Utilisation profile'!$F52:$CR52,0)),0,INDEX('Asset data'!$L52:$CX52,1,MATCH(CB$5,'Utilisation profile'!$F52:$CR52,0))),0)</f>
        <v>0</v>
      </c>
      <c r="CC52">
        <f>IF($A52&gt;0,IF(ISNA(MATCH(CC$5,'Utilisation profile'!$F52:$CR52,0)),0,INDEX('Asset data'!$L52:$CX52,1,MATCH(CC$5,'Utilisation profile'!$F52:$CR52,0))),0)</f>
        <v>0</v>
      </c>
      <c r="CD52">
        <f>IF($A52&gt;0,IF(ISNA(MATCH(CD$5,'Utilisation profile'!$F52:$CR52,0)),0,INDEX('Asset data'!$L52:$CX52,1,MATCH(CD$5,'Utilisation profile'!$F52:$CR52,0))),0)</f>
        <v>0</v>
      </c>
      <c r="CE52">
        <f>IF($A52&gt;0,IF(ISNA(MATCH(CE$5,'Utilisation profile'!$F52:$CR52,0)),0,INDEX('Asset data'!$L52:$CX52,1,MATCH(CE$5,'Utilisation profile'!$F52:$CR52,0))),0)</f>
        <v>0</v>
      </c>
      <c r="CF52">
        <f>IF($A52&gt;0,IF(ISNA(MATCH(CF$5,'Utilisation profile'!$F52:$CR52,0)),0,INDEX('Asset data'!$L52:$CX52,1,MATCH(CF$5,'Utilisation profile'!$F52:$CR52,0))),0)</f>
        <v>0</v>
      </c>
      <c r="CG52">
        <f>IF($A52&gt;0,IF(ISNA(MATCH(CG$5,'Utilisation profile'!$F52:$CR52,0)),0,INDEX('Asset data'!$L52:$CX52,1,MATCH(CG$5,'Utilisation profile'!$F52:$CR52,0))),0)</f>
        <v>0</v>
      </c>
      <c r="CH52">
        <f>IF($A52&gt;0,IF(ISNA(MATCH(CH$5,'Utilisation profile'!$F52:$CR52,0)),0,INDEX('Asset data'!$L52:$CX52,1,MATCH(CH$5,'Utilisation profile'!$F52:$CR52,0))),0)</f>
        <v>0</v>
      </c>
      <c r="CI52">
        <f>IF($A52&gt;0,IF(ISNA(MATCH(CI$5,'Utilisation profile'!$F52:$CR52,0)),0,INDEX('Asset data'!$L52:$CX52,1,MATCH(CI$5,'Utilisation profile'!$F52:$CR52,0))),0)</f>
        <v>0</v>
      </c>
      <c r="CJ52">
        <f>IF($A52&gt;0,IF(ISNA(MATCH(CJ$5,'Utilisation profile'!$F52:$CR52,0)),0,INDEX('Asset data'!$L52:$CX52,1,MATCH(CJ$5,'Utilisation profile'!$F52:$CR52,0))),0)</f>
        <v>0</v>
      </c>
      <c r="CK52">
        <f>IF($A52&gt;0,IF(ISNA(MATCH(CK$5,'Utilisation profile'!$F52:$CR52,0)),0,INDEX('Asset data'!$L52:$CX52,1,MATCH(CK$5,'Utilisation profile'!$F52:$CR52,0))),0)</f>
        <v>0</v>
      </c>
      <c r="CL52">
        <f>IF($A52&gt;0,IF(ISNA(MATCH(CL$5,'Utilisation profile'!$F52:$CR52,0)),0,INDEX('Asset data'!$L52:$CX52,1,MATCH(CL$5,'Utilisation profile'!$F52:$CR52,0))),0)</f>
        <v>0</v>
      </c>
      <c r="CM52">
        <f>IF($A52&gt;0,IF(ISNA(MATCH(CM$5,'Utilisation profile'!$F52:$CR52,0)),0,INDEX('Asset data'!$L52:$CX52,1,MATCH(CM$5,'Utilisation profile'!$F52:$CR52,0))),0)</f>
        <v>0</v>
      </c>
      <c r="CN52">
        <f>IF($A52&gt;0,IF(ISNA(MATCH(CN$5,'Utilisation profile'!$F52:$CR52,0)),0,INDEX('Asset data'!$L52:$CX52,1,MATCH(CN$5,'Utilisation profile'!$F52:$CR52,0))),0)</f>
        <v>0</v>
      </c>
      <c r="CO52">
        <f>IF($A52&gt;0,IF(ISNA(MATCH(CO$5,'Utilisation profile'!$F52:$CR52,0)),0,INDEX('Asset data'!$L52:$CX52,1,MATCH(CO$5,'Utilisation profile'!$F52:$CR52,0))),0)</f>
        <v>0</v>
      </c>
      <c r="CP52">
        <f>IF($A52&gt;0,IF(ISNA(MATCH(CP$5,'Utilisation profile'!$F52:$CR52,0)),0,INDEX('Asset data'!$L52:$CX52,1,MATCH(CP$5,'Utilisation profile'!$F52:$CR52,0))),0)</f>
        <v>0</v>
      </c>
      <c r="CQ52">
        <f>IF($A52&gt;0,IF(ISNA(MATCH(CQ$5,'Utilisation profile'!$F52:$CR52,0)),0,INDEX('Asset data'!$L52:$CX52,1,MATCH(CQ$5,'Utilisation profile'!$F52:$CR52,0))),0)</f>
        <v>0</v>
      </c>
      <c r="CR52">
        <f>IF($A52&gt;0,IF(ISNA(MATCH(CR$5,'Utilisation profile'!$F52:$CR52,0)),0,INDEX('Asset data'!$L52:$CX52,1,MATCH(CR$5,'Utilisation profile'!$F52:$CR52,0))),0)</f>
        <v>0</v>
      </c>
      <c r="CS52">
        <f>IF($A52&gt;0,IF(ISNA(MATCH(CS$5,'Utilisation profile'!$F52:$CR52,0)),0,INDEX('Asset data'!$L52:$CX52,1,MATCH(CS$5,'Utilisation profile'!$F52:$CR52,0))),0)</f>
        <v>0</v>
      </c>
      <c r="CT52">
        <f>IF($A52&gt;0,IF(ISNA(MATCH(CT$5,'Utilisation profile'!$F52:$CR52,0)),0,INDEX('Asset data'!$L52:$CX52,1,MATCH(CT$5,'Utilisation profile'!$F52:$CR52,0))),0)</f>
        <v>0</v>
      </c>
      <c r="CU52">
        <f>IF($A52&gt;0,IF(ISNA(MATCH(CU$5,'Utilisation profile'!$F52:$CR52,0)),0,INDEX('Asset data'!$L52:$CX52,1,MATCH(CU$5,'Utilisation profile'!$F52:$CR52,0))),0)</f>
        <v>0</v>
      </c>
      <c r="CV52">
        <f>IF($A52&gt;0,IF(ISNA(MATCH(CV$5,'Utilisation profile'!$F52:$CR52,0)),0,INDEX('Asset data'!$L52:$CX52,1,MATCH(CV$5,'Utilisation profile'!$F52:$CR52,0))),0)</f>
        <v>0</v>
      </c>
      <c r="CW52">
        <f>IF($A52&gt;0,IF(ISNA(MATCH(CW$5,'Utilisation profile'!$F52:$CR52,0)),0,INDEX('Asset data'!$L52:$CX52,1,MATCH(CW$5,'Utilisation profile'!$F52:$CR52,0))),0)</f>
        <v>0</v>
      </c>
      <c r="CX52">
        <f>IF($A52&gt;0,IF(ISNA(MATCH(CX$5,'Utilisation profile'!$F52:$CR52,0)),0,INDEX('Asset data'!$L52:$CX52,1,MATCH(CX$5,'Utilisation profile'!$F52:$CR52,0))),0)</f>
        <v>0</v>
      </c>
      <c r="CY52">
        <f>IF($A52&gt;0,IF(ISNA(MATCH(CY$5,'Utilisation profile'!$F52:$CR52,0)),0,INDEX('Asset data'!$L52:$CX52,1,MATCH(CY$5,'Utilisation profile'!$F52:$CR52,0))),0)</f>
        <v>0</v>
      </c>
      <c r="CZ52">
        <f>IF($A52&gt;0,IF(ISNA(MATCH(CZ$5,'Utilisation profile'!$F52:$CR52,0)),0,INDEX('Asset data'!$L52:$CX52,1,MATCH(CZ$5,'Utilisation profile'!$F52:$CR52,0))),0)</f>
        <v>0</v>
      </c>
      <c r="DA52">
        <f>IF($A52&gt;0,IF(ISNA(MATCH(DA$5,'Utilisation profile'!$F52:$CR52,0)),0,INDEX('Asset data'!$L52:$CX52,1,MATCH(DA$5,'Utilisation profile'!$F52:$CR52,0))),0)</f>
        <v>0</v>
      </c>
      <c r="DB52">
        <f>IF($A52&gt;0,IF(ISNA(MATCH(DB$5,'Utilisation profile'!$F52:$CR52,0)),0,INDEX('Asset data'!$L52:$CX52,1,MATCH(DB$5,'Utilisation profile'!$F52:$CR52,0))),0)</f>
        <v>0</v>
      </c>
      <c r="DC52">
        <f>IF($A52&gt;0,IF(ISNA(MATCH(DC$5,'Utilisation profile'!$F52:$CR52,0)),0,INDEX('Asset data'!$L52:$CX52,1,MATCH(DC$5,'Utilisation profile'!$F52:$CR52,0))),0)</f>
        <v>0</v>
      </c>
      <c r="DD52">
        <f>IF($A52&gt;0,IF(ISNA(MATCH(DD$5,'Utilisation profile'!$F52:$CR52,0)),0,INDEX('Asset data'!$L52:$CX52,1,MATCH(DD$5,'Utilisation profile'!$F52:$CR52,0))),0)</f>
        <v>0</v>
      </c>
      <c r="DE52">
        <f>IF($A52&gt;0,IF(ISNA(MATCH(DE$5,'Utilisation profile'!$F52:$CR52,0)),0,INDEX('Asset data'!$L52:$CX52,1,MATCH(DE$5,'Utilisation profile'!$F52:$CR52,0))),0)</f>
        <v>0</v>
      </c>
      <c r="DF52">
        <f>IF($A52&gt;0,IF(ISNA(MATCH(DF$5,'Utilisation profile'!$F52:$CR52,0)),0,INDEX('Asset data'!$L52:$CX52,1,MATCH(DF$5,'Utilisation profile'!$F52:$CR52,0))),0)</f>
        <v>0</v>
      </c>
      <c r="DG52">
        <f>IF($A52&gt;0,IF(ISNA(MATCH(DG$5,'Utilisation profile'!$F52:$CR52,0)),0,INDEX('Asset data'!$L52:$CX52,1,MATCH(DG$5,'Utilisation profile'!$F52:$CR52,0))),0)</f>
        <v>0</v>
      </c>
      <c r="DH52">
        <f>IF($A52&gt;0,IF(ISNA(MATCH(DH$5,'Utilisation profile'!$F52:$CR52,0)),0,INDEX('Asset data'!$L52:$CX52,1,MATCH(DH$5,'Utilisation profile'!$F52:$CR52,0))),0)</f>
        <v>0</v>
      </c>
      <c r="DI52">
        <f>IF($A52&gt;0,IF(ISNA(MATCH(DI$5,'Utilisation profile'!$F52:$CR52,0)),0,INDEX('Asset data'!$L52:$CX52,1,MATCH(DI$5,'Utilisation profile'!$F52:$CR52,0))),0)</f>
        <v>0</v>
      </c>
      <c r="DJ52">
        <f>IF($A52&gt;0,IF(ISNA(MATCH(DJ$5,'Utilisation profile'!$F52:$CR52,0)),0,INDEX('Asset data'!$L52:$CX52,1,MATCH(DJ$5,'Utilisation profile'!$F52:$CR52,0))),0)</f>
        <v>0</v>
      </c>
      <c r="DK52">
        <f>IF($A52&gt;0,IF(ISNA(MATCH(DK$5,'Utilisation profile'!$F52:$CR52,0)),0,INDEX('Asset data'!$L52:$CX52,1,MATCH(DK$5,'Utilisation profile'!$F52:$CR52,0))),0)</f>
        <v>0</v>
      </c>
      <c r="DL52">
        <f>IF($A52&gt;0,IF(ISNA(MATCH(DL$5,'Utilisation profile'!$F52:$CR52,0)),0,INDEX('Asset data'!$L52:$CX52,1,MATCH(DL$5,'Utilisation profile'!$F52:$CR52,0))),0)</f>
        <v>0</v>
      </c>
      <c r="DM52">
        <f>IF($A52&gt;0,IF(ISNA(MATCH(DM$5,'Utilisation profile'!$F52:$CR52,0)),0,INDEX('Asset data'!$L52:$CX52,1,MATCH(DM$5,'Utilisation profile'!$F52:$CR52,0))),0)</f>
        <v>0</v>
      </c>
      <c r="DN52">
        <f>IF($A52&gt;0,IF(ISNA(MATCH(DN$5,'Utilisation profile'!$F52:$CR52,0)),0,INDEX('Asset data'!$L52:$CX52,1,MATCH(DN$5,'Utilisation profile'!$F52:$CR52,0))),0)</f>
        <v>0</v>
      </c>
      <c r="DO52">
        <f>IF($A52&gt;0,IF(ISNA(MATCH(DO$5,'Utilisation profile'!$F52:$CR52,0)),0,INDEX('Asset data'!$L52:$CX52,1,MATCH(DO$5,'Utilisation profile'!$F52:$CR52,0))),0)</f>
        <v>0</v>
      </c>
      <c r="DP52">
        <f>IF($A52&gt;0,IF(ISNA(MATCH(DP$5,'Utilisation profile'!$F52:$CR52,0)),0,INDEX('Asset data'!$L52:$CX52,1,MATCH(DP$5,'Utilisation profile'!$F52:$CR52,0))),0)</f>
        <v>0</v>
      </c>
      <c r="DQ52">
        <f>IF($A52&gt;0,IF(ISNA(MATCH(DQ$5,'Utilisation profile'!$F52:$CR52,0)),0,INDEX('Asset data'!$L52:$CX52,1,MATCH(DQ$5,'Utilisation profile'!$F52:$CR52,0))),0)</f>
        <v>0</v>
      </c>
      <c r="DR52">
        <f>IF($A52&gt;0,IF(ISNA(MATCH(DR$5,'Utilisation profile'!$F52:$CR52,0)),0,INDEX('Asset data'!$L52:$CX52,1,MATCH(DR$5,'Utilisation profile'!$F52:$CR52,0))),0)</f>
        <v>0</v>
      </c>
      <c r="DS52">
        <f>IF($A52&gt;0,IF(ISNA(MATCH(DS$5,'Utilisation profile'!$F52:$CR52,0)),0,INDEX('Asset data'!$L52:$CX52,1,MATCH(DS$5,'Utilisation profile'!$F52:$CR52,0))),0)</f>
        <v>0</v>
      </c>
      <c r="DT52">
        <f>IF($A52&gt;0,IF(ISNA(MATCH(DT$5,'Utilisation profile'!$F52:$CR52,0)),0,INDEX('Asset data'!$L52:$CX52,1,MATCH(DT$5,'Utilisation profile'!$F52:$CR52,0))),0)</f>
        <v>0</v>
      </c>
      <c r="DU52">
        <f>IF($A52&gt;0,IF(ISNA(MATCH(DU$5,'Utilisation profile'!$F52:$CR52,0)),0,INDEX('Asset data'!$L52:$CX52,1,MATCH(DU$5,'Utilisation profile'!$F52:$CR52,0))),0)</f>
        <v>0</v>
      </c>
      <c r="DV52">
        <f>IF($A52&gt;0,IF(ISNA(MATCH(DV$5,'Utilisation profile'!$F52:$CR52,0)),0,INDEX('Asset data'!$L52:$CX52,1,MATCH(DV$5,'Utilisation profile'!$F52:$CR52,0))),0)</f>
        <v>0</v>
      </c>
      <c r="DW52">
        <f>IF($A52&gt;0,IF(ISNA(MATCH(DW$5,'Utilisation profile'!$F52:$CR52,0)),0,INDEX('Asset data'!$L52:$CX52,1,MATCH(DW$5,'Utilisation profile'!$F52:$CR52,0))),0)</f>
        <v>0</v>
      </c>
      <c r="DX52">
        <f>IF($A52&gt;0,IF(ISNA(MATCH(DX$5,'Utilisation profile'!$F52:$CR52,0)),0,INDEX('Asset data'!$L52:$CX52,1,MATCH(DX$5,'Utilisation profile'!$F52:$CR52,0))),0)</f>
        <v>0</v>
      </c>
      <c r="DY52">
        <f>IF($A52&gt;0,IF(ISNA(MATCH(DY$5,'Utilisation profile'!$F52:$CR52,0)),0,INDEX('Asset data'!$L52:$CX52,1,MATCH(DY$5,'Utilisation profile'!$F52:$CR52,0))),0)</f>
        <v>0</v>
      </c>
      <c r="DZ52">
        <f>IF($A52&gt;0,IF(ISNA(MATCH(DZ$5,'Utilisation profile'!$F52:$CR52,0)),0,INDEX('Asset data'!$L52:$CX52,1,MATCH(DZ$5,'Utilisation profile'!$F52:$CR52,0))),0)</f>
        <v>0</v>
      </c>
      <c r="EA52">
        <f>IF($A52&gt;0,IF(ISNA(MATCH(EA$5,'Utilisation profile'!$F52:$CR52,0)),0,INDEX('Asset data'!$L52:$CX52,1,MATCH(EA$5,'Utilisation profile'!$F52:$CR52,0))),0)</f>
        <v>0</v>
      </c>
      <c r="EB52">
        <f>IF($A52&gt;0,IF(ISNA(MATCH(EB$5,'Utilisation profile'!$F52:$CR52,0)),0,INDEX('Asset data'!$L52:$CX52,1,MATCH(EB$5,'Utilisation profile'!$F52:$CR52,0))),0)</f>
        <v>0</v>
      </c>
      <c r="EC52">
        <f>IF($A52&gt;0,IF(ISNA(MATCH(EC$5,'Utilisation profile'!$F52:$CR52,0)),0,INDEX('Asset data'!$L52:$CX52,1,MATCH(EC$5,'Utilisation profile'!$F52:$CR52,0))),0)</f>
        <v>0</v>
      </c>
      <c r="ED52">
        <f>IF($A52&gt;0,IF(ISNA(MATCH(ED$5,'Utilisation profile'!$F52:$CR52,0)),0,INDEX('Asset data'!$L52:$CX52,1,MATCH(ED$5,'Utilisation profile'!$F52:$CR52,0))),0)</f>
        <v>0</v>
      </c>
      <c r="EE52">
        <f>IF($A52&gt;0,IF(ISNA(MATCH(EE$5,'Utilisation profile'!$F52:$CR52,0)),0,INDEX('Asset data'!$L52:$CX52,1,MATCH(EE$5,'Utilisation profile'!$F52:$CR52,0))),0)</f>
        <v>0</v>
      </c>
      <c r="EF52">
        <f>IF($A52&gt;0,IF(ISNA(MATCH(EF$5,'Utilisation profile'!$F52:$CR52,0)),0,INDEX('Asset data'!$L52:$CX52,1,MATCH(EF$5,'Utilisation profile'!$F52:$CR52,0))),0)</f>
        <v>0</v>
      </c>
      <c r="EG52">
        <f>IF($A52&gt;0,IF(ISNA(MATCH(EG$5,'Utilisation profile'!$F52:$CR52,0)),0,INDEX('Asset data'!$L52:$CX52,1,MATCH(EG$5,'Utilisation profile'!$F52:$CR52,0))),0)</f>
        <v>0</v>
      </c>
      <c r="EH52">
        <f>IF($A52&gt;0,IF(ISNA(MATCH(EH$5,'Utilisation profile'!$F52:$CR52,0)),0,INDEX('Asset data'!$L52:$CX52,1,MATCH(EH$5,'Utilisation profile'!$F52:$CR52,0))),0)</f>
        <v>0</v>
      </c>
      <c r="EI52">
        <f>IF($A52&gt;0,IF(ISNA(MATCH(EI$5,'Utilisation profile'!$F52:$CR52,0)),0,INDEX('Asset data'!$L52:$CX52,1,MATCH(EI$5,'Utilisation profile'!$F52:$CR52,0))),0)</f>
        <v>0</v>
      </c>
      <c r="EJ52">
        <f>IF($A52&gt;0,IF(ISNA(MATCH(EJ$5,'Utilisation profile'!$F52:$CR52,0)),0,INDEX('Asset data'!$L52:$CX52,1,MATCH(EJ$5,'Utilisation profile'!$F52:$CR52,0))),0)</f>
        <v>0</v>
      </c>
      <c r="EK52">
        <f>IF($A52&gt;0,IF(ISNA(MATCH(EK$5,'Utilisation profile'!$F52:$CR52,0)),0,INDEX('Asset data'!$L52:$CX52,1,MATCH(EK$5,'Utilisation profile'!$F52:$CR52,0))),0)</f>
        <v>0</v>
      </c>
      <c r="EL52">
        <f>IF($A52&gt;0,IF(ISNA(MATCH(EL$5,'Utilisation profile'!$F52:$CR52,0)),0,INDEX('Asset data'!$L52:$CX52,1,MATCH(EL$5,'Utilisation profile'!$F52:$CR52,0))),0)</f>
        <v>0</v>
      </c>
      <c r="EM52">
        <f>IF($A52&gt;0,IF(ISNA(MATCH(EM$5,'Utilisation profile'!$F52:$CR52,0)),0,INDEX('Asset data'!$L52:$CX52,1,MATCH(EM$5,'Utilisation profile'!$F52:$CR52,0))),0)</f>
        <v>0</v>
      </c>
      <c r="EN52">
        <f>IF($A52&gt;0,IF(ISNA(MATCH(EN$5,'Utilisation profile'!$F52:$CR52,0)),0,INDEX('Asset data'!$L52:$CX52,1,MATCH(EN$5,'Utilisation profile'!$F52:$CR52,0))),0)</f>
        <v>0</v>
      </c>
      <c r="EO52">
        <f>IF($A52&gt;0,IF(ISNA(MATCH(EO$5,'Utilisation profile'!$F52:$CR52,0)),0,INDEX('Asset data'!$L52:$CX52,1,MATCH(EO$5,'Utilisation profile'!$F52:$CR52,0))),0)</f>
        <v>0</v>
      </c>
      <c r="EP52">
        <f>IF($A52&gt;0,IF(ISNA(MATCH(EP$5,'Utilisation profile'!$F52:$CR52,0)),0,INDEX('Asset data'!$L52:$CX52,1,MATCH(EP$5,'Utilisation profile'!$F52:$CR52,0))),0)</f>
        <v>0</v>
      </c>
      <c r="EQ52">
        <f>IF($A52&gt;0,IF(ISNA(MATCH(EQ$5,'Utilisation profile'!$F52:$CR52,0)),0,INDEX('Asset data'!$L52:$CX52,1,MATCH(EQ$5,'Utilisation profile'!$F52:$CR52,0))),0)</f>
        <v>0</v>
      </c>
      <c r="ER52">
        <f>IF($A52&gt;0,IF(ISNA(MATCH(ER$5,'Utilisation profile'!$F52:$CR52,0)),0,INDEX('Asset data'!$L52:$CX52,1,MATCH(ER$5,'Utilisation profile'!$F52:$CR52,0))),0)</f>
        <v>0</v>
      </c>
      <c r="ES52">
        <f>IF($A52&gt;0,IF(ISNA(MATCH(ES$5,'Utilisation profile'!$F52:$CR52,0)),0,INDEX('Asset data'!$L52:$CX52,1,MATCH(ES$5,'Utilisation profile'!$F52:$CR52,0))),0)</f>
        <v>0</v>
      </c>
      <c r="ET52">
        <f>IF($A52&gt;0,IF(ISNA(MATCH(ET$5,'Utilisation profile'!$F52:$CR52,0)),0,INDEX('Asset data'!$L52:$CX52,1,MATCH(ET$5,'Utilisation profile'!$F52:$CR52,0))),0)</f>
        <v>0</v>
      </c>
      <c r="EU52">
        <f>IF($A52&gt;0,IF(ISNA(MATCH(EU$5,'Utilisation profile'!$F52:$CR52,0)),0,INDEX('Asset data'!$L52:$CX52,1,MATCH(EU$5,'Utilisation profile'!$F52:$CR52,0))),0)</f>
        <v>0</v>
      </c>
      <c r="EV52">
        <f>IF($A52&gt;0,IF(ISNA(MATCH(EV$5,'Utilisation profile'!$F52:$CR52,0)),0,INDEX('Asset data'!$L52:$CX52,1,MATCH(EV$5,'Utilisation profile'!$F52:$CR52,0))),0)</f>
        <v>0</v>
      </c>
      <c r="EW52">
        <f>IF($A52&gt;0,IF(ISNA(MATCH(EW$5,'Utilisation profile'!$F52:$CR52,0)),0,INDEX('Asset data'!$L52:$CX52,1,MATCH(EW$5,'Utilisation profile'!$F52:$CR52,0))),0)</f>
        <v>0</v>
      </c>
      <c r="EX52">
        <f>IF($A52&gt;0,IF(ISNA(MATCH(EX$5,'Utilisation profile'!$F52:$CR52,0)),0,INDEX('Asset data'!$L52:$CX52,1,MATCH(EX$5,'Utilisation profile'!$F52:$CR52,0))),0)</f>
        <v>0</v>
      </c>
      <c r="EY52">
        <f>IF($A52&gt;0,IF(ISNA(MATCH(EY$5,'Utilisation profile'!$F52:$CR52,0)),0,INDEX('Asset data'!$L52:$CX52,1,MATCH(EY$5,'Utilisation profile'!$F52:$CR52,0))),0)</f>
        <v>0</v>
      </c>
      <c r="EZ52">
        <f>IF($A52&gt;0,IF(ISNA(MATCH(EZ$5,'Utilisation profile'!$F52:$CR52,0)),0,INDEX('Asset data'!$L52:$CX52,1,MATCH(EZ$5,'Utilisation profile'!$F52:$CR52,0))),0)</f>
        <v>0</v>
      </c>
      <c r="FA52">
        <f>IF($A52&gt;0,IF(ISNA(MATCH(FA$5,'Utilisation profile'!$F52:$CR52,0)),0,INDEX('Asset data'!$L52:$CX52,1,MATCH(FA$5,'Utilisation profile'!$F52:$CR52,0))),0)</f>
        <v>0</v>
      </c>
    </row>
    <row r="53" spans="1:157">
      <c r="A53" s="10">
        <f>'Asset data'!A53</f>
        <v>0</v>
      </c>
      <c r="B53" s="10">
        <f>'Asset data'!B53</f>
        <v>0</v>
      </c>
      <c r="C53" s="10">
        <f>'Asset data'!C53</f>
        <v>0</v>
      </c>
      <c r="D53" s="10">
        <f>'Asset data'!E53</f>
        <v>0</v>
      </c>
      <c r="E53" s="16">
        <f>'Asset data'!I53</f>
        <v>0</v>
      </c>
      <c r="F53">
        <f>IF($A53&gt;0,'Utilisation profile'!CU53,0)</f>
        <v>0</v>
      </c>
      <c r="G53">
        <f>IF($A53&gt;0,IF(ISNA(MATCH(G$5,'Utilisation profile'!$F53:$CR53,0)),0,INDEX('Asset data'!$L53:$CX53,1,MATCH(G$5,'Utilisation profile'!$F53:$CR53,0))),0)</f>
        <v>0</v>
      </c>
      <c r="H53">
        <f>IF($A53&gt;0,IF(ISNA(MATCH(H$5,'Utilisation profile'!$F53:$CR53,0)),0,INDEX('Asset data'!$L53:$CX53,1,MATCH(H$5,'Utilisation profile'!$F53:$CR53,0))),0)</f>
        <v>0</v>
      </c>
      <c r="I53">
        <f>IF($A53&gt;0,IF(ISNA(MATCH(I$5,'Utilisation profile'!$F53:$CR53,0)),0,INDEX('Asset data'!$L53:$CX53,1,MATCH(I$5,'Utilisation profile'!$F53:$CR53,0))),0)</f>
        <v>0</v>
      </c>
      <c r="J53">
        <f>IF($A53&gt;0,IF(ISNA(MATCH(J$5,'Utilisation profile'!$F53:$CR53,0)),0,INDEX('Asset data'!$L53:$CX53,1,MATCH(J$5,'Utilisation profile'!$F53:$CR53,0))),0)</f>
        <v>0</v>
      </c>
      <c r="K53">
        <f>IF($A53&gt;0,IF(ISNA(MATCH(K$5,'Utilisation profile'!$F53:$CR53,0)),0,INDEX('Asset data'!$L53:$CX53,1,MATCH(K$5,'Utilisation profile'!$F53:$CR53,0))),0)</f>
        <v>0</v>
      </c>
      <c r="L53">
        <f>IF($A53&gt;0,IF(ISNA(MATCH(L$5,'Utilisation profile'!$F53:$CR53,0)),0,INDEX('Asset data'!$L53:$CX53,1,MATCH(L$5,'Utilisation profile'!$F53:$CR53,0))),0)</f>
        <v>0</v>
      </c>
      <c r="M53">
        <f>IF($A53&gt;0,IF(ISNA(MATCH(M$5,'Utilisation profile'!$F53:$CR53,0)),0,INDEX('Asset data'!$L53:$CX53,1,MATCH(M$5,'Utilisation profile'!$F53:$CR53,0))),0)</f>
        <v>0</v>
      </c>
      <c r="N53">
        <f>IF($A53&gt;0,IF(ISNA(MATCH(N$5,'Utilisation profile'!$F53:$CR53,0)),0,INDEX('Asset data'!$L53:$CX53,1,MATCH(N$5,'Utilisation profile'!$F53:$CR53,0))),0)</f>
        <v>0</v>
      </c>
      <c r="O53">
        <f>IF($A53&gt;0,IF(ISNA(MATCH(O$5,'Utilisation profile'!$F53:$CR53,0)),0,INDEX('Asset data'!$L53:$CX53,1,MATCH(O$5,'Utilisation profile'!$F53:$CR53,0))),0)</f>
        <v>0</v>
      </c>
      <c r="P53">
        <f>IF($A53&gt;0,IF(ISNA(MATCH(P$5,'Utilisation profile'!$F53:$CR53,0)),0,INDEX('Asset data'!$L53:$CX53,1,MATCH(P$5,'Utilisation profile'!$F53:$CR53,0))),0)</f>
        <v>0</v>
      </c>
      <c r="Q53">
        <f>IF($A53&gt;0,IF(ISNA(MATCH(Q$5,'Utilisation profile'!$F53:$CR53,0)),0,INDEX('Asset data'!$L53:$CX53,1,MATCH(Q$5,'Utilisation profile'!$F53:$CR53,0))),0)</f>
        <v>0</v>
      </c>
      <c r="R53">
        <f>IF($A53&gt;0,IF(ISNA(MATCH(R$5,'Utilisation profile'!$F53:$CR53,0)),0,INDEX('Asset data'!$L53:$CX53,1,MATCH(R$5,'Utilisation profile'!$F53:$CR53,0))),0)</f>
        <v>0</v>
      </c>
      <c r="S53">
        <f>IF($A53&gt;0,IF(ISNA(MATCH(S$5,'Utilisation profile'!$F53:$CR53,0)),0,INDEX('Asset data'!$L53:$CX53,1,MATCH(S$5,'Utilisation profile'!$F53:$CR53,0))),0)</f>
        <v>0</v>
      </c>
      <c r="T53">
        <f>IF($A53&gt;0,IF(ISNA(MATCH(T$5,'Utilisation profile'!$F53:$CR53,0)),0,INDEX('Asset data'!$L53:$CX53,1,MATCH(T$5,'Utilisation profile'!$F53:$CR53,0))),0)</f>
        <v>0</v>
      </c>
      <c r="U53">
        <f>IF($A53&gt;0,IF(ISNA(MATCH(U$5,'Utilisation profile'!$F53:$CR53,0)),0,INDEX('Asset data'!$L53:$CX53,1,MATCH(U$5,'Utilisation profile'!$F53:$CR53,0))),0)</f>
        <v>0</v>
      </c>
      <c r="V53">
        <f>IF($A53&gt;0,IF(ISNA(MATCH(V$5,'Utilisation profile'!$F53:$CR53,0)),0,INDEX('Asset data'!$L53:$CX53,1,MATCH(V$5,'Utilisation profile'!$F53:$CR53,0))),0)</f>
        <v>0</v>
      </c>
      <c r="W53">
        <f>IF($A53&gt;0,IF(ISNA(MATCH(W$5,'Utilisation profile'!$F53:$CR53,0)),0,INDEX('Asset data'!$L53:$CX53,1,MATCH(W$5,'Utilisation profile'!$F53:$CR53,0))),0)</f>
        <v>0</v>
      </c>
      <c r="X53">
        <f>IF($A53&gt;0,IF(ISNA(MATCH(X$5,'Utilisation profile'!$F53:$CR53,0)),0,INDEX('Asset data'!$L53:$CX53,1,MATCH(X$5,'Utilisation profile'!$F53:$CR53,0))),0)</f>
        <v>0</v>
      </c>
      <c r="Y53">
        <f>IF($A53&gt;0,IF(ISNA(MATCH(Y$5,'Utilisation profile'!$F53:$CR53,0)),0,INDEX('Asset data'!$L53:$CX53,1,MATCH(Y$5,'Utilisation profile'!$F53:$CR53,0))),0)</f>
        <v>0</v>
      </c>
      <c r="Z53">
        <f>IF($A53&gt;0,IF(ISNA(MATCH(Z$5,'Utilisation profile'!$F53:$CR53,0)),0,INDEX('Asset data'!$L53:$CX53,1,MATCH(Z$5,'Utilisation profile'!$F53:$CR53,0))),0)</f>
        <v>0</v>
      </c>
      <c r="AA53">
        <f>IF($A53&gt;0,IF(ISNA(MATCH(AA$5,'Utilisation profile'!$F53:$CR53,0)),0,INDEX('Asset data'!$L53:$CX53,1,MATCH(AA$5,'Utilisation profile'!$F53:$CR53,0))),0)</f>
        <v>0</v>
      </c>
      <c r="AB53">
        <f>IF($A53&gt;0,IF(ISNA(MATCH(AB$5,'Utilisation profile'!$F53:$CR53,0)),0,INDEX('Asset data'!$L53:$CX53,1,MATCH(AB$5,'Utilisation profile'!$F53:$CR53,0))),0)</f>
        <v>0</v>
      </c>
      <c r="AC53">
        <f>IF($A53&gt;0,IF(ISNA(MATCH(AC$5,'Utilisation profile'!$F53:$CR53,0)),0,INDEX('Asset data'!$L53:$CX53,1,MATCH(AC$5,'Utilisation profile'!$F53:$CR53,0))),0)</f>
        <v>0</v>
      </c>
      <c r="AD53">
        <f>IF($A53&gt;0,IF(ISNA(MATCH(AD$5,'Utilisation profile'!$F53:$CR53,0)),0,INDEX('Asset data'!$L53:$CX53,1,MATCH(AD$5,'Utilisation profile'!$F53:$CR53,0))),0)</f>
        <v>0</v>
      </c>
      <c r="AE53">
        <f>IF($A53&gt;0,IF(ISNA(MATCH(AE$5,'Utilisation profile'!$F53:$CR53,0)),0,INDEX('Asset data'!$L53:$CX53,1,MATCH(AE$5,'Utilisation profile'!$F53:$CR53,0))),0)</f>
        <v>0</v>
      </c>
      <c r="AF53">
        <f>IF($A53&gt;0,IF(ISNA(MATCH(AF$5,'Utilisation profile'!$F53:$CR53,0)),0,INDEX('Asset data'!$L53:$CX53,1,MATCH(AF$5,'Utilisation profile'!$F53:$CR53,0))),0)</f>
        <v>0</v>
      </c>
      <c r="AG53">
        <f>IF($A53&gt;0,IF(ISNA(MATCH(AG$5,'Utilisation profile'!$F53:$CR53,0)),0,INDEX('Asset data'!$L53:$CX53,1,MATCH(AG$5,'Utilisation profile'!$F53:$CR53,0))),0)</f>
        <v>0</v>
      </c>
      <c r="AH53">
        <f>IF($A53&gt;0,IF(ISNA(MATCH(AH$5,'Utilisation profile'!$F53:$CR53,0)),0,INDEX('Asset data'!$L53:$CX53,1,MATCH(AH$5,'Utilisation profile'!$F53:$CR53,0))),0)</f>
        <v>0</v>
      </c>
      <c r="AI53">
        <f>IF($A53&gt;0,IF(ISNA(MATCH(AI$5,'Utilisation profile'!$F53:$CR53,0)),0,INDEX('Asset data'!$L53:$CX53,1,MATCH(AI$5,'Utilisation profile'!$F53:$CR53,0))),0)</f>
        <v>0</v>
      </c>
      <c r="AJ53">
        <f>IF($A53&gt;0,IF(ISNA(MATCH(AJ$5,'Utilisation profile'!$F53:$CR53,0)),0,INDEX('Asset data'!$L53:$CX53,1,MATCH(AJ$5,'Utilisation profile'!$F53:$CR53,0))),0)</f>
        <v>0</v>
      </c>
      <c r="AK53">
        <f>IF($A53&gt;0,IF(ISNA(MATCH(AK$5,'Utilisation profile'!$F53:$CR53,0)),0,INDEX('Asset data'!$L53:$CX53,1,MATCH(AK$5,'Utilisation profile'!$F53:$CR53,0))),0)</f>
        <v>0</v>
      </c>
      <c r="AL53">
        <f>IF($A53&gt;0,IF(ISNA(MATCH(AL$5,'Utilisation profile'!$F53:$CR53,0)),0,INDEX('Asset data'!$L53:$CX53,1,MATCH(AL$5,'Utilisation profile'!$F53:$CR53,0))),0)</f>
        <v>0</v>
      </c>
      <c r="AM53">
        <f>IF($A53&gt;0,IF(ISNA(MATCH(AM$5,'Utilisation profile'!$F53:$CR53,0)),0,INDEX('Asset data'!$L53:$CX53,1,MATCH(AM$5,'Utilisation profile'!$F53:$CR53,0))),0)</f>
        <v>0</v>
      </c>
      <c r="AN53">
        <f>IF($A53&gt;0,IF(ISNA(MATCH(AN$5,'Utilisation profile'!$F53:$CR53,0)),0,INDEX('Asset data'!$L53:$CX53,1,MATCH(AN$5,'Utilisation profile'!$F53:$CR53,0))),0)</f>
        <v>0</v>
      </c>
      <c r="AO53">
        <f>IF($A53&gt;0,IF(ISNA(MATCH(AO$5,'Utilisation profile'!$F53:$CR53,0)),0,INDEX('Asset data'!$L53:$CX53,1,MATCH(AO$5,'Utilisation profile'!$F53:$CR53,0))),0)</f>
        <v>0</v>
      </c>
      <c r="AP53">
        <f>IF($A53&gt;0,IF(ISNA(MATCH(AP$5,'Utilisation profile'!$F53:$CR53,0)),0,INDEX('Asset data'!$L53:$CX53,1,MATCH(AP$5,'Utilisation profile'!$F53:$CR53,0))),0)</f>
        <v>0</v>
      </c>
      <c r="AQ53">
        <f>IF($A53&gt;0,IF(ISNA(MATCH(AQ$5,'Utilisation profile'!$F53:$CR53,0)),0,INDEX('Asset data'!$L53:$CX53,1,MATCH(AQ$5,'Utilisation profile'!$F53:$CR53,0))),0)</f>
        <v>0</v>
      </c>
      <c r="AR53">
        <f>IF($A53&gt;0,IF(ISNA(MATCH(AR$5,'Utilisation profile'!$F53:$CR53,0)),0,INDEX('Asset data'!$L53:$CX53,1,MATCH(AR$5,'Utilisation profile'!$F53:$CR53,0))),0)</f>
        <v>0</v>
      </c>
      <c r="AS53">
        <f>IF($A53&gt;0,IF(ISNA(MATCH(AS$5,'Utilisation profile'!$F53:$CR53,0)),0,INDEX('Asset data'!$L53:$CX53,1,MATCH(AS$5,'Utilisation profile'!$F53:$CR53,0))),0)</f>
        <v>0</v>
      </c>
      <c r="AT53">
        <f>IF($A53&gt;0,IF(ISNA(MATCH(AT$5,'Utilisation profile'!$F53:$CR53,0)),0,INDEX('Asset data'!$L53:$CX53,1,MATCH(AT$5,'Utilisation profile'!$F53:$CR53,0))),0)</f>
        <v>0</v>
      </c>
      <c r="AU53">
        <f>IF($A53&gt;0,IF(ISNA(MATCH(AU$5,'Utilisation profile'!$F53:$CR53,0)),0,INDEX('Asset data'!$L53:$CX53,1,MATCH(AU$5,'Utilisation profile'!$F53:$CR53,0))),0)</f>
        <v>0</v>
      </c>
      <c r="AV53">
        <f>IF($A53&gt;0,IF(ISNA(MATCH(AV$5,'Utilisation profile'!$F53:$CR53,0)),0,INDEX('Asset data'!$L53:$CX53,1,MATCH(AV$5,'Utilisation profile'!$F53:$CR53,0))),0)</f>
        <v>0</v>
      </c>
      <c r="AW53">
        <f>IF($A53&gt;0,IF(ISNA(MATCH(AW$5,'Utilisation profile'!$F53:$CR53,0)),0,INDEX('Asset data'!$L53:$CX53,1,MATCH(AW$5,'Utilisation profile'!$F53:$CR53,0))),0)</f>
        <v>0</v>
      </c>
      <c r="AX53">
        <f>IF($A53&gt;0,IF(ISNA(MATCH(AX$5,'Utilisation profile'!$F53:$CR53,0)),0,INDEX('Asset data'!$L53:$CX53,1,MATCH(AX$5,'Utilisation profile'!$F53:$CR53,0))),0)</f>
        <v>0</v>
      </c>
      <c r="AY53">
        <f>IF($A53&gt;0,IF(ISNA(MATCH(AY$5,'Utilisation profile'!$F53:$CR53,0)),0,INDEX('Asset data'!$L53:$CX53,1,MATCH(AY$5,'Utilisation profile'!$F53:$CR53,0))),0)</f>
        <v>0</v>
      </c>
      <c r="AZ53">
        <f>IF($A53&gt;0,IF(ISNA(MATCH(AZ$5,'Utilisation profile'!$F53:$CR53,0)),0,INDEX('Asset data'!$L53:$CX53,1,MATCH(AZ$5,'Utilisation profile'!$F53:$CR53,0))),0)</f>
        <v>0</v>
      </c>
      <c r="BA53">
        <f>IF($A53&gt;0,IF(ISNA(MATCH(BA$5,'Utilisation profile'!$F53:$CR53,0)),0,INDEX('Asset data'!$L53:$CX53,1,MATCH(BA$5,'Utilisation profile'!$F53:$CR53,0))),0)</f>
        <v>0</v>
      </c>
      <c r="BB53">
        <f>IF($A53&gt;0,IF(ISNA(MATCH(BB$5,'Utilisation profile'!$F53:$CR53,0)),0,INDEX('Asset data'!$L53:$CX53,1,MATCH(BB$5,'Utilisation profile'!$F53:$CR53,0))),0)</f>
        <v>0</v>
      </c>
      <c r="BC53">
        <f>IF($A53&gt;0,IF(ISNA(MATCH(BC$5,'Utilisation profile'!$F53:$CR53,0)),0,INDEX('Asset data'!$L53:$CX53,1,MATCH(BC$5,'Utilisation profile'!$F53:$CR53,0))),0)</f>
        <v>0</v>
      </c>
      <c r="BD53">
        <f>IF($A53&gt;0,IF(ISNA(MATCH(BD$5,'Utilisation profile'!$F53:$CR53,0)),0,INDEX('Asset data'!$L53:$CX53,1,MATCH(BD$5,'Utilisation profile'!$F53:$CR53,0))),0)</f>
        <v>0</v>
      </c>
      <c r="BE53">
        <f>IF($A53&gt;0,IF(ISNA(MATCH(BE$5,'Utilisation profile'!$F53:$CR53,0)),0,INDEX('Asset data'!$L53:$CX53,1,MATCH(BE$5,'Utilisation profile'!$F53:$CR53,0))),0)</f>
        <v>0</v>
      </c>
      <c r="BF53">
        <f>IF($A53&gt;0,IF(ISNA(MATCH(BF$5,'Utilisation profile'!$F53:$CR53,0)),0,INDEX('Asset data'!$L53:$CX53,1,MATCH(BF$5,'Utilisation profile'!$F53:$CR53,0))),0)</f>
        <v>0</v>
      </c>
      <c r="BG53">
        <f>IF($A53&gt;0,IF(ISNA(MATCH(BG$5,'Utilisation profile'!$F53:$CR53,0)),0,INDEX('Asset data'!$L53:$CX53,1,MATCH(BG$5,'Utilisation profile'!$F53:$CR53,0))),0)</f>
        <v>0</v>
      </c>
      <c r="BH53">
        <f>IF($A53&gt;0,IF(ISNA(MATCH(BH$5,'Utilisation profile'!$F53:$CR53,0)),0,INDEX('Asset data'!$L53:$CX53,1,MATCH(BH$5,'Utilisation profile'!$F53:$CR53,0))),0)</f>
        <v>0</v>
      </c>
      <c r="BI53">
        <f>IF($A53&gt;0,IF(ISNA(MATCH(BI$5,'Utilisation profile'!$F53:$CR53,0)),0,INDEX('Asset data'!$L53:$CX53,1,MATCH(BI$5,'Utilisation profile'!$F53:$CR53,0))),0)</f>
        <v>0</v>
      </c>
      <c r="BJ53">
        <f>IF($A53&gt;0,IF(ISNA(MATCH(BJ$5,'Utilisation profile'!$F53:$CR53,0)),0,INDEX('Asset data'!$L53:$CX53,1,MATCH(BJ$5,'Utilisation profile'!$F53:$CR53,0))),0)</f>
        <v>0</v>
      </c>
      <c r="BK53">
        <f>IF($A53&gt;0,IF(ISNA(MATCH(BK$5,'Utilisation profile'!$F53:$CR53,0)),0,INDEX('Asset data'!$L53:$CX53,1,MATCH(BK$5,'Utilisation profile'!$F53:$CR53,0))),0)</f>
        <v>0</v>
      </c>
      <c r="BL53">
        <f>IF($A53&gt;0,IF(ISNA(MATCH(BL$5,'Utilisation profile'!$F53:$CR53,0)),0,INDEX('Asset data'!$L53:$CX53,1,MATCH(BL$5,'Utilisation profile'!$F53:$CR53,0))),0)</f>
        <v>0</v>
      </c>
      <c r="BM53">
        <f>IF($A53&gt;0,IF(ISNA(MATCH(BM$5,'Utilisation profile'!$F53:$CR53,0)),0,INDEX('Asset data'!$L53:$CX53,1,MATCH(BM$5,'Utilisation profile'!$F53:$CR53,0))),0)</f>
        <v>0</v>
      </c>
      <c r="BN53">
        <f>IF($A53&gt;0,IF(ISNA(MATCH(BN$5,'Utilisation profile'!$F53:$CR53,0)),0,INDEX('Asset data'!$L53:$CX53,1,MATCH(BN$5,'Utilisation profile'!$F53:$CR53,0))),0)</f>
        <v>0</v>
      </c>
      <c r="BO53">
        <f>IF($A53&gt;0,IF(ISNA(MATCH(BO$5,'Utilisation profile'!$F53:$CR53,0)),0,INDEX('Asset data'!$L53:$CX53,1,MATCH(BO$5,'Utilisation profile'!$F53:$CR53,0))),0)</f>
        <v>0</v>
      </c>
      <c r="BP53">
        <f>IF($A53&gt;0,IF(ISNA(MATCH(BP$5,'Utilisation profile'!$F53:$CR53,0)),0,INDEX('Asset data'!$L53:$CX53,1,MATCH(BP$5,'Utilisation profile'!$F53:$CR53,0))),0)</f>
        <v>0</v>
      </c>
      <c r="BQ53">
        <f>IF($A53&gt;0,IF(ISNA(MATCH(BQ$5,'Utilisation profile'!$F53:$CR53,0)),0,INDEX('Asset data'!$L53:$CX53,1,MATCH(BQ$5,'Utilisation profile'!$F53:$CR53,0))),0)</f>
        <v>0</v>
      </c>
      <c r="BR53">
        <f>IF($A53&gt;0,IF(ISNA(MATCH(BR$5,'Utilisation profile'!$F53:$CR53,0)),0,INDEX('Asset data'!$L53:$CX53,1,MATCH(BR$5,'Utilisation profile'!$F53:$CR53,0))),0)</f>
        <v>0</v>
      </c>
      <c r="BS53">
        <f>IF($A53&gt;0,IF(ISNA(MATCH(BS$5,'Utilisation profile'!$F53:$CR53,0)),0,INDEX('Asset data'!$L53:$CX53,1,MATCH(BS$5,'Utilisation profile'!$F53:$CR53,0))),0)</f>
        <v>0</v>
      </c>
      <c r="BT53">
        <f>IF($A53&gt;0,IF(ISNA(MATCH(BT$5,'Utilisation profile'!$F53:$CR53,0)),0,INDEX('Asset data'!$L53:$CX53,1,MATCH(BT$5,'Utilisation profile'!$F53:$CR53,0))),0)</f>
        <v>0</v>
      </c>
      <c r="BU53">
        <f>IF($A53&gt;0,IF(ISNA(MATCH(BU$5,'Utilisation profile'!$F53:$CR53,0)),0,INDEX('Asset data'!$L53:$CX53,1,MATCH(BU$5,'Utilisation profile'!$F53:$CR53,0))),0)</f>
        <v>0</v>
      </c>
      <c r="BV53">
        <f>IF($A53&gt;0,IF(ISNA(MATCH(BV$5,'Utilisation profile'!$F53:$CR53,0)),0,INDEX('Asset data'!$L53:$CX53,1,MATCH(BV$5,'Utilisation profile'!$F53:$CR53,0))),0)</f>
        <v>0</v>
      </c>
      <c r="BW53">
        <f>IF($A53&gt;0,IF(ISNA(MATCH(BW$5,'Utilisation profile'!$F53:$CR53,0)),0,INDEX('Asset data'!$L53:$CX53,1,MATCH(BW$5,'Utilisation profile'!$F53:$CR53,0))),0)</f>
        <v>0</v>
      </c>
      <c r="BX53">
        <f>IF($A53&gt;0,IF(ISNA(MATCH(BX$5,'Utilisation profile'!$F53:$CR53,0)),0,INDEX('Asset data'!$L53:$CX53,1,MATCH(BX$5,'Utilisation profile'!$F53:$CR53,0))),0)</f>
        <v>0</v>
      </c>
      <c r="BY53">
        <f>IF($A53&gt;0,IF(ISNA(MATCH(BY$5,'Utilisation profile'!$F53:$CR53,0)),0,INDEX('Asset data'!$L53:$CX53,1,MATCH(BY$5,'Utilisation profile'!$F53:$CR53,0))),0)</f>
        <v>0</v>
      </c>
      <c r="BZ53">
        <f>IF($A53&gt;0,IF(ISNA(MATCH(BZ$5,'Utilisation profile'!$F53:$CR53,0)),0,INDEX('Asset data'!$L53:$CX53,1,MATCH(BZ$5,'Utilisation profile'!$F53:$CR53,0))),0)</f>
        <v>0</v>
      </c>
      <c r="CA53">
        <f>IF($A53&gt;0,IF(ISNA(MATCH(CA$5,'Utilisation profile'!$F53:$CR53,0)),0,INDEX('Asset data'!$L53:$CX53,1,MATCH(CA$5,'Utilisation profile'!$F53:$CR53,0))),0)</f>
        <v>0</v>
      </c>
      <c r="CB53">
        <f>IF($A53&gt;0,IF(ISNA(MATCH(CB$5,'Utilisation profile'!$F53:$CR53,0)),0,INDEX('Asset data'!$L53:$CX53,1,MATCH(CB$5,'Utilisation profile'!$F53:$CR53,0))),0)</f>
        <v>0</v>
      </c>
      <c r="CC53">
        <f>IF($A53&gt;0,IF(ISNA(MATCH(CC$5,'Utilisation profile'!$F53:$CR53,0)),0,INDEX('Asset data'!$L53:$CX53,1,MATCH(CC$5,'Utilisation profile'!$F53:$CR53,0))),0)</f>
        <v>0</v>
      </c>
      <c r="CD53">
        <f>IF($A53&gt;0,IF(ISNA(MATCH(CD$5,'Utilisation profile'!$F53:$CR53,0)),0,INDEX('Asset data'!$L53:$CX53,1,MATCH(CD$5,'Utilisation profile'!$F53:$CR53,0))),0)</f>
        <v>0</v>
      </c>
      <c r="CE53">
        <f>IF($A53&gt;0,IF(ISNA(MATCH(CE$5,'Utilisation profile'!$F53:$CR53,0)),0,INDEX('Asset data'!$L53:$CX53,1,MATCH(CE$5,'Utilisation profile'!$F53:$CR53,0))),0)</f>
        <v>0</v>
      </c>
      <c r="CF53">
        <f>IF($A53&gt;0,IF(ISNA(MATCH(CF$5,'Utilisation profile'!$F53:$CR53,0)),0,INDEX('Asset data'!$L53:$CX53,1,MATCH(CF$5,'Utilisation profile'!$F53:$CR53,0))),0)</f>
        <v>0</v>
      </c>
      <c r="CG53">
        <f>IF($A53&gt;0,IF(ISNA(MATCH(CG$5,'Utilisation profile'!$F53:$CR53,0)),0,INDEX('Asset data'!$L53:$CX53,1,MATCH(CG$5,'Utilisation profile'!$F53:$CR53,0))),0)</f>
        <v>0</v>
      </c>
      <c r="CH53">
        <f>IF($A53&gt;0,IF(ISNA(MATCH(CH$5,'Utilisation profile'!$F53:$CR53,0)),0,INDEX('Asset data'!$L53:$CX53,1,MATCH(CH$5,'Utilisation profile'!$F53:$CR53,0))),0)</f>
        <v>0</v>
      </c>
      <c r="CI53">
        <f>IF($A53&gt;0,IF(ISNA(MATCH(CI$5,'Utilisation profile'!$F53:$CR53,0)),0,INDEX('Asset data'!$L53:$CX53,1,MATCH(CI$5,'Utilisation profile'!$F53:$CR53,0))),0)</f>
        <v>0</v>
      </c>
      <c r="CJ53">
        <f>IF($A53&gt;0,IF(ISNA(MATCH(CJ$5,'Utilisation profile'!$F53:$CR53,0)),0,INDEX('Asset data'!$L53:$CX53,1,MATCH(CJ$5,'Utilisation profile'!$F53:$CR53,0))),0)</f>
        <v>0</v>
      </c>
      <c r="CK53">
        <f>IF($A53&gt;0,IF(ISNA(MATCH(CK$5,'Utilisation profile'!$F53:$CR53,0)),0,INDEX('Asset data'!$L53:$CX53,1,MATCH(CK$5,'Utilisation profile'!$F53:$CR53,0))),0)</f>
        <v>0</v>
      </c>
      <c r="CL53">
        <f>IF($A53&gt;0,IF(ISNA(MATCH(CL$5,'Utilisation profile'!$F53:$CR53,0)),0,INDEX('Asset data'!$L53:$CX53,1,MATCH(CL$5,'Utilisation profile'!$F53:$CR53,0))),0)</f>
        <v>0</v>
      </c>
      <c r="CM53">
        <f>IF($A53&gt;0,IF(ISNA(MATCH(CM$5,'Utilisation profile'!$F53:$CR53,0)),0,INDEX('Asset data'!$L53:$CX53,1,MATCH(CM$5,'Utilisation profile'!$F53:$CR53,0))),0)</f>
        <v>0</v>
      </c>
      <c r="CN53">
        <f>IF($A53&gt;0,IF(ISNA(MATCH(CN$5,'Utilisation profile'!$F53:$CR53,0)),0,INDEX('Asset data'!$L53:$CX53,1,MATCH(CN$5,'Utilisation profile'!$F53:$CR53,0))),0)</f>
        <v>0</v>
      </c>
      <c r="CO53">
        <f>IF($A53&gt;0,IF(ISNA(MATCH(CO$5,'Utilisation profile'!$F53:$CR53,0)),0,INDEX('Asset data'!$L53:$CX53,1,MATCH(CO$5,'Utilisation profile'!$F53:$CR53,0))),0)</f>
        <v>0</v>
      </c>
      <c r="CP53">
        <f>IF($A53&gt;0,IF(ISNA(MATCH(CP$5,'Utilisation profile'!$F53:$CR53,0)),0,INDEX('Asset data'!$L53:$CX53,1,MATCH(CP$5,'Utilisation profile'!$F53:$CR53,0))),0)</f>
        <v>0</v>
      </c>
      <c r="CQ53">
        <f>IF($A53&gt;0,IF(ISNA(MATCH(CQ$5,'Utilisation profile'!$F53:$CR53,0)),0,INDEX('Asset data'!$L53:$CX53,1,MATCH(CQ$5,'Utilisation profile'!$F53:$CR53,0))),0)</f>
        <v>0</v>
      </c>
      <c r="CR53">
        <f>IF($A53&gt;0,IF(ISNA(MATCH(CR$5,'Utilisation profile'!$F53:$CR53,0)),0,INDEX('Asset data'!$L53:$CX53,1,MATCH(CR$5,'Utilisation profile'!$F53:$CR53,0))),0)</f>
        <v>0</v>
      </c>
      <c r="CS53">
        <f>IF($A53&gt;0,IF(ISNA(MATCH(CS$5,'Utilisation profile'!$F53:$CR53,0)),0,INDEX('Asset data'!$L53:$CX53,1,MATCH(CS$5,'Utilisation profile'!$F53:$CR53,0))),0)</f>
        <v>0</v>
      </c>
      <c r="CT53">
        <f>IF($A53&gt;0,IF(ISNA(MATCH(CT$5,'Utilisation profile'!$F53:$CR53,0)),0,INDEX('Asset data'!$L53:$CX53,1,MATCH(CT$5,'Utilisation profile'!$F53:$CR53,0))),0)</f>
        <v>0</v>
      </c>
      <c r="CU53">
        <f>IF($A53&gt;0,IF(ISNA(MATCH(CU$5,'Utilisation profile'!$F53:$CR53,0)),0,INDEX('Asset data'!$L53:$CX53,1,MATCH(CU$5,'Utilisation profile'!$F53:$CR53,0))),0)</f>
        <v>0</v>
      </c>
      <c r="CV53">
        <f>IF($A53&gt;0,IF(ISNA(MATCH(CV$5,'Utilisation profile'!$F53:$CR53,0)),0,INDEX('Asset data'!$L53:$CX53,1,MATCH(CV$5,'Utilisation profile'!$F53:$CR53,0))),0)</f>
        <v>0</v>
      </c>
      <c r="CW53">
        <f>IF($A53&gt;0,IF(ISNA(MATCH(CW$5,'Utilisation profile'!$F53:$CR53,0)),0,INDEX('Asset data'!$L53:$CX53,1,MATCH(CW$5,'Utilisation profile'!$F53:$CR53,0))),0)</f>
        <v>0</v>
      </c>
      <c r="CX53">
        <f>IF($A53&gt;0,IF(ISNA(MATCH(CX$5,'Utilisation profile'!$F53:$CR53,0)),0,INDEX('Asset data'!$L53:$CX53,1,MATCH(CX$5,'Utilisation profile'!$F53:$CR53,0))),0)</f>
        <v>0</v>
      </c>
      <c r="CY53">
        <f>IF($A53&gt;0,IF(ISNA(MATCH(CY$5,'Utilisation profile'!$F53:$CR53,0)),0,INDEX('Asset data'!$L53:$CX53,1,MATCH(CY$5,'Utilisation profile'!$F53:$CR53,0))),0)</f>
        <v>0</v>
      </c>
      <c r="CZ53">
        <f>IF($A53&gt;0,IF(ISNA(MATCH(CZ$5,'Utilisation profile'!$F53:$CR53,0)),0,INDEX('Asset data'!$L53:$CX53,1,MATCH(CZ$5,'Utilisation profile'!$F53:$CR53,0))),0)</f>
        <v>0</v>
      </c>
      <c r="DA53">
        <f>IF($A53&gt;0,IF(ISNA(MATCH(DA$5,'Utilisation profile'!$F53:$CR53,0)),0,INDEX('Asset data'!$L53:$CX53,1,MATCH(DA$5,'Utilisation profile'!$F53:$CR53,0))),0)</f>
        <v>0</v>
      </c>
      <c r="DB53">
        <f>IF($A53&gt;0,IF(ISNA(MATCH(DB$5,'Utilisation profile'!$F53:$CR53,0)),0,INDEX('Asset data'!$L53:$CX53,1,MATCH(DB$5,'Utilisation profile'!$F53:$CR53,0))),0)</f>
        <v>0</v>
      </c>
      <c r="DC53">
        <f>IF($A53&gt;0,IF(ISNA(MATCH(DC$5,'Utilisation profile'!$F53:$CR53,0)),0,INDEX('Asset data'!$L53:$CX53,1,MATCH(DC$5,'Utilisation profile'!$F53:$CR53,0))),0)</f>
        <v>0</v>
      </c>
      <c r="DD53">
        <f>IF($A53&gt;0,IF(ISNA(MATCH(DD$5,'Utilisation profile'!$F53:$CR53,0)),0,INDEX('Asset data'!$L53:$CX53,1,MATCH(DD$5,'Utilisation profile'!$F53:$CR53,0))),0)</f>
        <v>0</v>
      </c>
      <c r="DE53">
        <f>IF($A53&gt;0,IF(ISNA(MATCH(DE$5,'Utilisation profile'!$F53:$CR53,0)),0,INDEX('Asset data'!$L53:$CX53,1,MATCH(DE$5,'Utilisation profile'!$F53:$CR53,0))),0)</f>
        <v>0</v>
      </c>
      <c r="DF53">
        <f>IF($A53&gt;0,IF(ISNA(MATCH(DF$5,'Utilisation profile'!$F53:$CR53,0)),0,INDEX('Asset data'!$L53:$CX53,1,MATCH(DF$5,'Utilisation profile'!$F53:$CR53,0))),0)</f>
        <v>0</v>
      </c>
      <c r="DG53">
        <f>IF($A53&gt;0,IF(ISNA(MATCH(DG$5,'Utilisation profile'!$F53:$CR53,0)),0,INDEX('Asset data'!$L53:$CX53,1,MATCH(DG$5,'Utilisation profile'!$F53:$CR53,0))),0)</f>
        <v>0</v>
      </c>
      <c r="DH53">
        <f>IF($A53&gt;0,IF(ISNA(MATCH(DH$5,'Utilisation profile'!$F53:$CR53,0)),0,INDEX('Asset data'!$L53:$CX53,1,MATCH(DH$5,'Utilisation profile'!$F53:$CR53,0))),0)</f>
        <v>0</v>
      </c>
      <c r="DI53">
        <f>IF($A53&gt;0,IF(ISNA(MATCH(DI$5,'Utilisation profile'!$F53:$CR53,0)),0,INDEX('Asset data'!$L53:$CX53,1,MATCH(DI$5,'Utilisation profile'!$F53:$CR53,0))),0)</f>
        <v>0</v>
      </c>
      <c r="DJ53">
        <f>IF($A53&gt;0,IF(ISNA(MATCH(DJ$5,'Utilisation profile'!$F53:$CR53,0)),0,INDEX('Asset data'!$L53:$CX53,1,MATCH(DJ$5,'Utilisation profile'!$F53:$CR53,0))),0)</f>
        <v>0</v>
      </c>
      <c r="DK53">
        <f>IF($A53&gt;0,IF(ISNA(MATCH(DK$5,'Utilisation profile'!$F53:$CR53,0)),0,INDEX('Asset data'!$L53:$CX53,1,MATCH(DK$5,'Utilisation profile'!$F53:$CR53,0))),0)</f>
        <v>0</v>
      </c>
      <c r="DL53">
        <f>IF($A53&gt;0,IF(ISNA(MATCH(DL$5,'Utilisation profile'!$F53:$CR53,0)),0,INDEX('Asset data'!$L53:$CX53,1,MATCH(DL$5,'Utilisation profile'!$F53:$CR53,0))),0)</f>
        <v>0</v>
      </c>
      <c r="DM53">
        <f>IF($A53&gt;0,IF(ISNA(MATCH(DM$5,'Utilisation profile'!$F53:$CR53,0)),0,INDEX('Asset data'!$L53:$CX53,1,MATCH(DM$5,'Utilisation profile'!$F53:$CR53,0))),0)</f>
        <v>0</v>
      </c>
      <c r="DN53">
        <f>IF($A53&gt;0,IF(ISNA(MATCH(DN$5,'Utilisation profile'!$F53:$CR53,0)),0,INDEX('Asset data'!$L53:$CX53,1,MATCH(DN$5,'Utilisation profile'!$F53:$CR53,0))),0)</f>
        <v>0</v>
      </c>
      <c r="DO53">
        <f>IF($A53&gt;0,IF(ISNA(MATCH(DO$5,'Utilisation profile'!$F53:$CR53,0)),0,INDEX('Asset data'!$L53:$CX53,1,MATCH(DO$5,'Utilisation profile'!$F53:$CR53,0))),0)</f>
        <v>0</v>
      </c>
      <c r="DP53">
        <f>IF($A53&gt;0,IF(ISNA(MATCH(DP$5,'Utilisation profile'!$F53:$CR53,0)),0,INDEX('Asset data'!$L53:$CX53,1,MATCH(DP$5,'Utilisation profile'!$F53:$CR53,0))),0)</f>
        <v>0</v>
      </c>
      <c r="DQ53">
        <f>IF($A53&gt;0,IF(ISNA(MATCH(DQ$5,'Utilisation profile'!$F53:$CR53,0)),0,INDEX('Asset data'!$L53:$CX53,1,MATCH(DQ$5,'Utilisation profile'!$F53:$CR53,0))),0)</f>
        <v>0</v>
      </c>
      <c r="DR53">
        <f>IF($A53&gt;0,IF(ISNA(MATCH(DR$5,'Utilisation profile'!$F53:$CR53,0)),0,INDEX('Asset data'!$L53:$CX53,1,MATCH(DR$5,'Utilisation profile'!$F53:$CR53,0))),0)</f>
        <v>0</v>
      </c>
      <c r="DS53">
        <f>IF($A53&gt;0,IF(ISNA(MATCH(DS$5,'Utilisation profile'!$F53:$CR53,0)),0,INDEX('Asset data'!$L53:$CX53,1,MATCH(DS$5,'Utilisation profile'!$F53:$CR53,0))),0)</f>
        <v>0</v>
      </c>
      <c r="DT53">
        <f>IF($A53&gt;0,IF(ISNA(MATCH(DT$5,'Utilisation profile'!$F53:$CR53,0)),0,INDEX('Asset data'!$L53:$CX53,1,MATCH(DT$5,'Utilisation profile'!$F53:$CR53,0))),0)</f>
        <v>0</v>
      </c>
      <c r="DU53">
        <f>IF($A53&gt;0,IF(ISNA(MATCH(DU$5,'Utilisation profile'!$F53:$CR53,0)),0,INDEX('Asset data'!$L53:$CX53,1,MATCH(DU$5,'Utilisation profile'!$F53:$CR53,0))),0)</f>
        <v>0</v>
      </c>
      <c r="DV53">
        <f>IF($A53&gt;0,IF(ISNA(MATCH(DV$5,'Utilisation profile'!$F53:$CR53,0)),0,INDEX('Asset data'!$L53:$CX53,1,MATCH(DV$5,'Utilisation profile'!$F53:$CR53,0))),0)</f>
        <v>0</v>
      </c>
      <c r="DW53">
        <f>IF($A53&gt;0,IF(ISNA(MATCH(DW$5,'Utilisation profile'!$F53:$CR53,0)),0,INDEX('Asset data'!$L53:$CX53,1,MATCH(DW$5,'Utilisation profile'!$F53:$CR53,0))),0)</f>
        <v>0</v>
      </c>
      <c r="DX53">
        <f>IF($A53&gt;0,IF(ISNA(MATCH(DX$5,'Utilisation profile'!$F53:$CR53,0)),0,INDEX('Asset data'!$L53:$CX53,1,MATCH(DX$5,'Utilisation profile'!$F53:$CR53,0))),0)</f>
        <v>0</v>
      </c>
      <c r="DY53">
        <f>IF($A53&gt;0,IF(ISNA(MATCH(DY$5,'Utilisation profile'!$F53:$CR53,0)),0,INDEX('Asset data'!$L53:$CX53,1,MATCH(DY$5,'Utilisation profile'!$F53:$CR53,0))),0)</f>
        <v>0</v>
      </c>
      <c r="DZ53">
        <f>IF($A53&gt;0,IF(ISNA(MATCH(DZ$5,'Utilisation profile'!$F53:$CR53,0)),0,INDEX('Asset data'!$L53:$CX53,1,MATCH(DZ$5,'Utilisation profile'!$F53:$CR53,0))),0)</f>
        <v>0</v>
      </c>
      <c r="EA53">
        <f>IF($A53&gt;0,IF(ISNA(MATCH(EA$5,'Utilisation profile'!$F53:$CR53,0)),0,INDEX('Asset data'!$L53:$CX53,1,MATCH(EA$5,'Utilisation profile'!$F53:$CR53,0))),0)</f>
        <v>0</v>
      </c>
      <c r="EB53">
        <f>IF($A53&gt;0,IF(ISNA(MATCH(EB$5,'Utilisation profile'!$F53:$CR53,0)),0,INDEX('Asset data'!$L53:$CX53,1,MATCH(EB$5,'Utilisation profile'!$F53:$CR53,0))),0)</f>
        <v>0</v>
      </c>
      <c r="EC53">
        <f>IF($A53&gt;0,IF(ISNA(MATCH(EC$5,'Utilisation profile'!$F53:$CR53,0)),0,INDEX('Asset data'!$L53:$CX53,1,MATCH(EC$5,'Utilisation profile'!$F53:$CR53,0))),0)</f>
        <v>0</v>
      </c>
      <c r="ED53">
        <f>IF($A53&gt;0,IF(ISNA(MATCH(ED$5,'Utilisation profile'!$F53:$CR53,0)),0,INDEX('Asset data'!$L53:$CX53,1,MATCH(ED$5,'Utilisation profile'!$F53:$CR53,0))),0)</f>
        <v>0</v>
      </c>
      <c r="EE53">
        <f>IF($A53&gt;0,IF(ISNA(MATCH(EE$5,'Utilisation profile'!$F53:$CR53,0)),0,INDEX('Asset data'!$L53:$CX53,1,MATCH(EE$5,'Utilisation profile'!$F53:$CR53,0))),0)</f>
        <v>0</v>
      </c>
      <c r="EF53">
        <f>IF($A53&gt;0,IF(ISNA(MATCH(EF$5,'Utilisation profile'!$F53:$CR53,0)),0,INDEX('Asset data'!$L53:$CX53,1,MATCH(EF$5,'Utilisation profile'!$F53:$CR53,0))),0)</f>
        <v>0</v>
      </c>
      <c r="EG53">
        <f>IF($A53&gt;0,IF(ISNA(MATCH(EG$5,'Utilisation profile'!$F53:$CR53,0)),0,INDEX('Asset data'!$L53:$CX53,1,MATCH(EG$5,'Utilisation profile'!$F53:$CR53,0))),0)</f>
        <v>0</v>
      </c>
      <c r="EH53">
        <f>IF($A53&gt;0,IF(ISNA(MATCH(EH$5,'Utilisation profile'!$F53:$CR53,0)),0,INDEX('Asset data'!$L53:$CX53,1,MATCH(EH$5,'Utilisation profile'!$F53:$CR53,0))),0)</f>
        <v>0</v>
      </c>
      <c r="EI53">
        <f>IF($A53&gt;0,IF(ISNA(MATCH(EI$5,'Utilisation profile'!$F53:$CR53,0)),0,INDEX('Asset data'!$L53:$CX53,1,MATCH(EI$5,'Utilisation profile'!$F53:$CR53,0))),0)</f>
        <v>0</v>
      </c>
      <c r="EJ53">
        <f>IF($A53&gt;0,IF(ISNA(MATCH(EJ$5,'Utilisation profile'!$F53:$CR53,0)),0,INDEX('Asset data'!$L53:$CX53,1,MATCH(EJ$5,'Utilisation profile'!$F53:$CR53,0))),0)</f>
        <v>0</v>
      </c>
      <c r="EK53">
        <f>IF($A53&gt;0,IF(ISNA(MATCH(EK$5,'Utilisation profile'!$F53:$CR53,0)),0,INDEX('Asset data'!$L53:$CX53,1,MATCH(EK$5,'Utilisation profile'!$F53:$CR53,0))),0)</f>
        <v>0</v>
      </c>
      <c r="EL53">
        <f>IF($A53&gt;0,IF(ISNA(MATCH(EL$5,'Utilisation profile'!$F53:$CR53,0)),0,INDEX('Asset data'!$L53:$CX53,1,MATCH(EL$5,'Utilisation profile'!$F53:$CR53,0))),0)</f>
        <v>0</v>
      </c>
      <c r="EM53">
        <f>IF($A53&gt;0,IF(ISNA(MATCH(EM$5,'Utilisation profile'!$F53:$CR53,0)),0,INDEX('Asset data'!$L53:$CX53,1,MATCH(EM$5,'Utilisation profile'!$F53:$CR53,0))),0)</f>
        <v>0</v>
      </c>
      <c r="EN53">
        <f>IF($A53&gt;0,IF(ISNA(MATCH(EN$5,'Utilisation profile'!$F53:$CR53,0)),0,INDEX('Asset data'!$L53:$CX53,1,MATCH(EN$5,'Utilisation profile'!$F53:$CR53,0))),0)</f>
        <v>0</v>
      </c>
      <c r="EO53">
        <f>IF($A53&gt;0,IF(ISNA(MATCH(EO$5,'Utilisation profile'!$F53:$CR53,0)),0,INDEX('Asset data'!$L53:$CX53,1,MATCH(EO$5,'Utilisation profile'!$F53:$CR53,0))),0)</f>
        <v>0</v>
      </c>
      <c r="EP53">
        <f>IF($A53&gt;0,IF(ISNA(MATCH(EP$5,'Utilisation profile'!$F53:$CR53,0)),0,INDEX('Asset data'!$L53:$CX53,1,MATCH(EP$5,'Utilisation profile'!$F53:$CR53,0))),0)</f>
        <v>0</v>
      </c>
      <c r="EQ53">
        <f>IF($A53&gt;0,IF(ISNA(MATCH(EQ$5,'Utilisation profile'!$F53:$CR53,0)),0,INDEX('Asset data'!$L53:$CX53,1,MATCH(EQ$5,'Utilisation profile'!$F53:$CR53,0))),0)</f>
        <v>0</v>
      </c>
      <c r="ER53">
        <f>IF($A53&gt;0,IF(ISNA(MATCH(ER$5,'Utilisation profile'!$F53:$CR53,0)),0,INDEX('Asset data'!$L53:$CX53,1,MATCH(ER$5,'Utilisation profile'!$F53:$CR53,0))),0)</f>
        <v>0</v>
      </c>
      <c r="ES53">
        <f>IF($A53&gt;0,IF(ISNA(MATCH(ES$5,'Utilisation profile'!$F53:$CR53,0)),0,INDEX('Asset data'!$L53:$CX53,1,MATCH(ES$5,'Utilisation profile'!$F53:$CR53,0))),0)</f>
        <v>0</v>
      </c>
      <c r="ET53">
        <f>IF($A53&gt;0,IF(ISNA(MATCH(ET$5,'Utilisation profile'!$F53:$CR53,0)),0,INDEX('Asset data'!$L53:$CX53,1,MATCH(ET$5,'Utilisation profile'!$F53:$CR53,0))),0)</f>
        <v>0</v>
      </c>
      <c r="EU53">
        <f>IF($A53&gt;0,IF(ISNA(MATCH(EU$5,'Utilisation profile'!$F53:$CR53,0)),0,INDEX('Asset data'!$L53:$CX53,1,MATCH(EU$5,'Utilisation profile'!$F53:$CR53,0))),0)</f>
        <v>0</v>
      </c>
      <c r="EV53">
        <f>IF($A53&gt;0,IF(ISNA(MATCH(EV$5,'Utilisation profile'!$F53:$CR53,0)),0,INDEX('Asset data'!$L53:$CX53,1,MATCH(EV$5,'Utilisation profile'!$F53:$CR53,0))),0)</f>
        <v>0</v>
      </c>
      <c r="EW53">
        <f>IF($A53&gt;0,IF(ISNA(MATCH(EW$5,'Utilisation profile'!$F53:$CR53,0)),0,INDEX('Asset data'!$L53:$CX53,1,MATCH(EW$5,'Utilisation profile'!$F53:$CR53,0))),0)</f>
        <v>0</v>
      </c>
      <c r="EX53">
        <f>IF($A53&gt;0,IF(ISNA(MATCH(EX$5,'Utilisation profile'!$F53:$CR53,0)),0,INDEX('Asset data'!$L53:$CX53,1,MATCH(EX$5,'Utilisation profile'!$F53:$CR53,0))),0)</f>
        <v>0</v>
      </c>
      <c r="EY53">
        <f>IF($A53&gt;0,IF(ISNA(MATCH(EY$5,'Utilisation profile'!$F53:$CR53,0)),0,INDEX('Asset data'!$L53:$CX53,1,MATCH(EY$5,'Utilisation profile'!$F53:$CR53,0))),0)</f>
        <v>0</v>
      </c>
      <c r="EZ53">
        <f>IF($A53&gt;0,IF(ISNA(MATCH(EZ$5,'Utilisation profile'!$F53:$CR53,0)),0,INDEX('Asset data'!$L53:$CX53,1,MATCH(EZ$5,'Utilisation profile'!$F53:$CR53,0))),0)</f>
        <v>0</v>
      </c>
      <c r="FA53">
        <f>IF($A53&gt;0,IF(ISNA(MATCH(FA$5,'Utilisation profile'!$F53:$CR53,0)),0,INDEX('Asset data'!$L53:$CX53,1,MATCH(FA$5,'Utilisation profile'!$F53:$CR53,0))),0)</f>
        <v>0</v>
      </c>
    </row>
    <row r="54" spans="1:157">
      <c r="A54" s="10">
        <f>'Asset data'!A54</f>
        <v>0</v>
      </c>
      <c r="B54" s="10">
        <f>'Asset data'!B54</f>
        <v>0</v>
      </c>
      <c r="C54" s="10">
        <f>'Asset data'!C54</f>
        <v>0</v>
      </c>
      <c r="D54" s="10">
        <f>'Asset data'!E54</f>
        <v>0</v>
      </c>
      <c r="E54" s="16">
        <f>'Asset data'!I54</f>
        <v>0</v>
      </c>
      <c r="F54">
        <f>IF($A54&gt;0,'Utilisation profile'!CU54,0)</f>
        <v>0</v>
      </c>
      <c r="G54">
        <f>IF($A54&gt;0,IF(ISNA(MATCH(G$5,'Utilisation profile'!$F54:$CR54,0)),0,INDEX('Asset data'!$L54:$CX54,1,MATCH(G$5,'Utilisation profile'!$F54:$CR54,0))),0)</f>
        <v>0</v>
      </c>
      <c r="H54">
        <f>IF($A54&gt;0,IF(ISNA(MATCH(H$5,'Utilisation profile'!$F54:$CR54,0)),0,INDEX('Asset data'!$L54:$CX54,1,MATCH(H$5,'Utilisation profile'!$F54:$CR54,0))),0)</f>
        <v>0</v>
      </c>
      <c r="I54">
        <f>IF($A54&gt;0,IF(ISNA(MATCH(I$5,'Utilisation profile'!$F54:$CR54,0)),0,INDEX('Asset data'!$L54:$CX54,1,MATCH(I$5,'Utilisation profile'!$F54:$CR54,0))),0)</f>
        <v>0</v>
      </c>
      <c r="J54">
        <f>IF($A54&gt;0,IF(ISNA(MATCH(J$5,'Utilisation profile'!$F54:$CR54,0)),0,INDEX('Asset data'!$L54:$CX54,1,MATCH(J$5,'Utilisation profile'!$F54:$CR54,0))),0)</f>
        <v>0</v>
      </c>
      <c r="K54">
        <f>IF($A54&gt;0,IF(ISNA(MATCH(K$5,'Utilisation profile'!$F54:$CR54,0)),0,INDEX('Asset data'!$L54:$CX54,1,MATCH(K$5,'Utilisation profile'!$F54:$CR54,0))),0)</f>
        <v>0</v>
      </c>
      <c r="L54">
        <f>IF($A54&gt;0,IF(ISNA(MATCH(L$5,'Utilisation profile'!$F54:$CR54,0)),0,INDEX('Asset data'!$L54:$CX54,1,MATCH(L$5,'Utilisation profile'!$F54:$CR54,0))),0)</f>
        <v>0</v>
      </c>
      <c r="M54">
        <f>IF($A54&gt;0,IF(ISNA(MATCH(M$5,'Utilisation profile'!$F54:$CR54,0)),0,INDEX('Asset data'!$L54:$CX54,1,MATCH(M$5,'Utilisation profile'!$F54:$CR54,0))),0)</f>
        <v>0</v>
      </c>
      <c r="N54">
        <f>IF($A54&gt;0,IF(ISNA(MATCH(N$5,'Utilisation profile'!$F54:$CR54,0)),0,INDEX('Asset data'!$L54:$CX54,1,MATCH(N$5,'Utilisation profile'!$F54:$CR54,0))),0)</f>
        <v>0</v>
      </c>
      <c r="O54">
        <f>IF($A54&gt;0,IF(ISNA(MATCH(O$5,'Utilisation profile'!$F54:$CR54,0)),0,INDEX('Asset data'!$L54:$CX54,1,MATCH(O$5,'Utilisation profile'!$F54:$CR54,0))),0)</f>
        <v>0</v>
      </c>
      <c r="P54">
        <f>IF($A54&gt;0,IF(ISNA(MATCH(P$5,'Utilisation profile'!$F54:$CR54,0)),0,INDEX('Asset data'!$L54:$CX54,1,MATCH(P$5,'Utilisation profile'!$F54:$CR54,0))),0)</f>
        <v>0</v>
      </c>
      <c r="Q54">
        <f>IF($A54&gt;0,IF(ISNA(MATCH(Q$5,'Utilisation profile'!$F54:$CR54,0)),0,INDEX('Asset data'!$L54:$CX54,1,MATCH(Q$5,'Utilisation profile'!$F54:$CR54,0))),0)</f>
        <v>0</v>
      </c>
      <c r="R54">
        <f>IF($A54&gt;0,IF(ISNA(MATCH(R$5,'Utilisation profile'!$F54:$CR54,0)),0,INDEX('Asset data'!$L54:$CX54,1,MATCH(R$5,'Utilisation profile'!$F54:$CR54,0))),0)</f>
        <v>0</v>
      </c>
      <c r="S54">
        <f>IF($A54&gt;0,IF(ISNA(MATCH(S$5,'Utilisation profile'!$F54:$CR54,0)),0,INDEX('Asset data'!$L54:$CX54,1,MATCH(S$5,'Utilisation profile'!$F54:$CR54,0))),0)</f>
        <v>0</v>
      </c>
      <c r="T54">
        <f>IF($A54&gt;0,IF(ISNA(MATCH(T$5,'Utilisation profile'!$F54:$CR54,0)),0,INDEX('Asset data'!$L54:$CX54,1,MATCH(T$5,'Utilisation profile'!$F54:$CR54,0))),0)</f>
        <v>0</v>
      </c>
      <c r="U54">
        <f>IF($A54&gt;0,IF(ISNA(MATCH(U$5,'Utilisation profile'!$F54:$CR54,0)),0,INDEX('Asset data'!$L54:$CX54,1,MATCH(U$5,'Utilisation profile'!$F54:$CR54,0))),0)</f>
        <v>0</v>
      </c>
      <c r="V54">
        <f>IF($A54&gt;0,IF(ISNA(MATCH(V$5,'Utilisation profile'!$F54:$CR54,0)),0,INDEX('Asset data'!$L54:$CX54,1,MATCH(V$5,'Utilisation profile'!$F54:$CR54,0))),0)</f>
        <v>0</v>
      </c>
      <c r="W54">
        <f>IF($A54&gt;0,IF(ISNA(MATCH(W$5,'Utilisation profile'!$F54:$CR54,0)),0,INDEX('Asset data'!$L54:$CX54,1,MATCH(W$5,'Utilisation profile'!$F54:$CR54,0))),0)</f>
        <v>0</v>
      </c>
      <c r="X54">
        <f>IF($A54&gt;0,IF(ISNA(MATCH(X$5,'Utilisation profile'!$F54:$CR54,0)),0,INDEX('Asset data'!$L54:$CX54,1,MATCH(X$5,'Utilisation profile'!$F54:$CR54,0))),0)</f>
        <v>0</v>
      </c>
      <c r="Y54">
        <f>IF($A54&gt;0,IF(ISNA(MATCH(Y$5,'Utilisation profile'!$F54:$CR54,0)),0,INDEX('Asset data'!$L54:$CX54,1,MATCH(Y$5,'Utilisation profile'!$F54:$CR54,0))),0)</f>
        <v>0</v>
      </c>
      <c r="Z54">
        <f>IF($A54&gt;0,IF(ISNA(MATCH(Z$5,'Utilisation profile'!$F54:$CR54,0)),0,INDEX('Asset data'!$L54:$CX54,1,MATCH(Z$5,'Utilisation profile'!$F54:$CR54,0))),0)</f>
        <v>0</v>
      </c>
      <c r="AA54">
        <f>IF($A54&gt;0,IF(ISNA(MATCH(AA$5,'Utilisation profile'!$F54:$CR54,0)),0,INDEX('Asset data'!$L54:$CX54,1,MATCH(AA$5,'Utilisation profile'!$F54:$CR54,0))),0)</f>
        <v>0</v>
      </c>
      <c r="AB54">
        <f>IF($A54&gt;0,IF(ISNA(MATCH(AB$5,'Utilisation profile'!$F54:$CR54,0)),0,INDEX('Asset data'!$L54:$CX54,1,MATCH(AB$5,'Utilisation profile'!$F54:$CR54,0))),0)</f>
        <v>0</v>
      </c>
      <c r="AC54">
        <f>IF($A54&gt;0,IF(ISNA(MATCH(AC$5,'Utilisation profile'!$F54:$CR54,0)),0,INDEX('Asset data'!$L54:$CX54,1,MATCH(AC$5,'Utilisation profile'!$F54:$CR54,0))),0)</f>
        <v>0</v>
      </c>
      <c r="AD54">
        <f>IF($A54&gt;0,IF(ISNA(MATCH(AD$5,'Utilisation profile'!$F54:$CR54,0)),0,INDEX('Asset data'!$L54:$CX54,1,MATCH(AD$5,'Utilisation profile'!$F54:$CR54,0))),0)</f>
        <v>0</v>
      </c>
      <c r="AE54">
        <f>IF($A54&gt;0,IF(ISNA(MATCH(AE$5,'Utilisation profile'!$F54:$CR54,0)),0,INDEX('Asset data'!$L54:$CX54,1,MATCH(AE$5,'Utilisation profile'!$F54:$CR54,0))),0)</f>
        <v>0</v>
      </c>
      <c r="AF54">
        <f>IF($A54&gt;0,IF(ISNA(MATCH(AF$5,'Utilisation profile'!$F54:$CR54,0)),0,INDEX('Asset data'!$L54:$CX54,1,MATCH(AF$5,'Utilisation profile'!$F54:$CR54,0))),0)</f>
        <v>0</v>
      </c>
      <c r="AG54">
        <f>IF($A54&gt;0,IF(ISNA(MATCH(AG$5,'Utilisation profile'!$F54:$CR54,0)),0,INDEX('Asset data'!$L54:$CX54,1,MATCH(AG$5,'Utilisation profile'!$F54:$CR54,0))),0)</f>
        <v>0</v>
      </c>
      <c r="AH54">
        <f>IF($A54&gt;0,IF(ISNA(MATCH(AH$5,'Utilisation profile'!$F54:$CR54,0)),0,INDEX('Asset data'!$L54:$CX54,1,MATCH(AH$5,'Utilisation profile'!$F54:$CR54,0))),0)</f>
        <v>0</v>
      </c>
      <c r="AI54">
        <f>IF($A54&gt;0,IF(ISNA(MATCH(AI$5,'Utilisation profile'!$F54:$CR54,0)),0,INDEX('Asset data'!$L54:$CX54,1,MATCH(AI$5,'Utilisation profile'!$F54:$CR54,0))),0)</f>
        <v>0</v>
      </c>
      <c r="AJ54">
        <f>IF($A54&gt;0,IF(ISNA(MATCH(AJ$5,'Utilisation profile'!$F54:$CR54,0)),0,INDEX('Asset data'!$L54:$CX54,1,MATCH(AJ$5,'Utilisation profile'!$F54:$CR54,0))),0)</f>
        <v>0</v>
      </c>
      <c r="AK54">
        <f>IF($A54&gt;0,IF(ISNA(MATCH(AK$5,'Utilisation profile'!$F54:$CR54,0)),0,INDEX('Asset data'!$L54:$CX54,1,MATCH(AK$5,'Utilisation profile'!$F54:$CR54,0))),0)</f>
        <v>0</v>
      </c>
      <c r="AL54">
        <f>IF($A54&gt;0,IF(ISNA(MATCH(AL$5,'Utilisation profile'!$F54:$CR54,0)),0,INDEX('Asset data'!$L54:$CX54,1,MATCH(AL$5,'Utilisation profile'!$F54:$CR54,0))),0)</f>
        <v>0</v>
      </c>
      <c r="AM54">
        <f>IF($A54&gt;0,IF(ISNA(MATCH(AM$5,'Utilisation profile'!$F54:$CR54,0)),0,INDEX('Asset data'!$L54:$CX54,1,MATCH(AM$5,'Utilisation profile'!$F54:$CR54,0))),0)</f>
        <v>0</v>
      </c>
      <c r="AN54">
        <f>IF($A54&gt;0,IF(ISNA(MATCH(AN$5,'Utilisation profile'!$F54:$CR54,0)),0,INDEX('Asset data'!$L54:$CX54,1,MATCH(AN$5,'Utilisation profile'!$F54:$CR54,0))),0)</f>
        <v>0</v>
      </c>
      <c r="AO54">
        <f>IF($A54&gt;0,IF(ISNA(MATCH(AO$5,'Utilisation profile'!$F54:$CR54,0)),0,INDEX('Asset data'!$L54:$CX54,1,MATCH(AO$5,'Utilisation profile'!$F54:$CR54,0))),0)</f>
        <v>0</v>
      </c>
      <c r="AP54">
        <f>IF($A54&gt;0,IF(ISNA(MATCH(AP$5,'Utilisation profile'!$F54:$CR54,0)),0,INDEX('Asset data'!$L54:$CX54,1,MATCH(AP$5,'Utilisation profile'!$F54:$CR54,0))),0)</f>
        <v>0</v>
      </c>
      <c r="AQ54">
        <f>IF($A54&gt;0,IF(ISNA(MATCH(AQ$5,'Utilisation profile'!$F54:$CR54,0)),0,INDEX('Asset data'!$L54:$CX54,1,MATCH(AQ$5,'Utilisation profile'!$F54:$CR54,0))),0)</f>
        <v>0</v>
      </c>
      <c r="AR54">
        <f>IF($A54&gt;0,IF(ISNA(MATCH(AR$5,'Utilisation profile'!$F54:$CR54,0)),0,INDEX('Asset data'!$L54:$CX54,1,MATCH(AR$5,'Utilisation profile'!$F54:$CR54,0))),0)</f>
        <v>0</v>
      </c>
      <c r="AS54">
        <f>IF($A54&gt;0,IF(ISNA(MATCH(AS$5,'Utilisation profile'!$F54:$CR54,0)),0,INDEX('Asset data'!$L54:$CX54,1,MATCH(AS$5,'Utilisation profile'!$F54:$CR54,0))),0)</f>
        <v>0</v>
      </c>
      <c r="AT54">
        <f>IF($A54&gt;0,IF(ISNA(MATCH(AT$5,'Utilisation profile'!$F54:$CR54,0)),0,INDEX('Asset data'!$L54:$CX54,1,MATCH(AT$5,'Utilisation profile'!$F54:$CR54,0))),0)</f>
        <v>0</v>
      </c>
      <c r="AU54">
        <f>IF($A54&gt;0,IF(ISNA(MATCH(AU$5,'Utilisation profile'!$F54:$CR54,0)),0,INDEX('Asset data'!$L54:$CX54,1,MATCH(AU$5,'Utilisation profile'!$F54:$CR54,0))),0)</f>
        <v>0</v>
      </c>
      <c r="AV54">
        <f>IF($A54&gt;0,IF(ISNA(MATCH(AV$5,'Utilisation profile'!$F54:$CR54,0)),0,INDEX('Asset data'!$L54:$CX54,1,MATCH(AV$5,'Utilisation profile'!$F54:$CR54,0))),0)</f>
        <v>0</v>
      </c>
      <c r="AW54">
        <f>IF($A54&gt;0,IF(ISNA(MATCH(AW$5,'Utilisation profile'!$F54:$CR54,0)),0,INDEX('Asset data'!$L54:$CX54,1,MATCH(AW$5,'Utilisation profile'!$F54:$CR54,0))),0)</f>
        <v>0</v>
      </c>
      <c r="AX54">
        <f>IF($A54&gt;0,IF(ISNA(MATCH(AX$5,'Utilisation profile'!$F54:$CR54,0)),0,INDEX('Asset data'!$L54:$CX54,1,MATCH(AX$5,'Utilisation profile'!$F54:$CR54,0))),0)</f>
        <v>0</v>
      </c>
      <c r="AY54">
        <f>IF($A54&gt;0,IF(ISNA(MATCH(AY$5,'Utilisation profile'!$F54:$CR54,0)),0,INDEX('Asset data'!$L54:$CX54,1,MATCH(AY$5,'Utilisation profile'!$F54:$CR54,0))),0)</f>
        <v>0</v>
      </c>
      <c r="AZ54">
        <f>IF($A54&gt;0,IF(ISNA(MATCH(AZ$5,'Utilisation profile'!$F54:$CR54,0)),0,INDEX('Asset data'!$L54:$CX54,1,MATCH(AZ$5,'Utilisation profile'!$F54:$CR54,0))),0)</f>
        <v>0</v>
      </c>
      <c r="BA54">
        <f>IF($A54&gt;0,IF(ISNA(MATCH(BA$5,'Utilisation profile'!$F54:$CR54,0)),0,INDEX('Asset data'!$L54:$CX54,1,MATCH(BA$5,'Utilisation profile'!$F54:$CR54,0))),0)</f>
        <v>0</v>
      </c>
      <c r="BB54">
        <f>IF($A54&gt;0,IF(ISNA(MATCH(BB$5,'Utilisation profile'!$F54:$CR54,0)),0,INDEX('Asset data'!$L54:$CX54,1,MATCH(BB$5,'Utilisation profile'!$F54:$CR54,0))),0)</f>
        <v>0</v>
      </c>
      <c r="BC54">
        <f>IF($A54&gt;0,IF(ISNA(MATCH(BC$5,'Utilisation profile'!$F54:$CR54,0)),0,INDEX('Asset data'!$L54:$CX54,1,MATCH(BC$5,'Utilisation profile'!$F54:$CR54,0))),0)</f>
        <v>0</v>
      </c>
      <c r="BD54">
        <f>IF($A54&gt;0,IF(ISNA(MATCH(BD$5,'Utilisation profile'!$F54:$CR54,0)),0,INDEX('Asset data'!$L54:$CX54,1,MATCH(BD$5,'Utilisation profile'!$F54:$CR54,0))),0)</f>
        <v>0</v>
      </c>
      <c r="BE54">
        <f>IF($A54&gt;0,IF(ISNA(MATCH(BE$5,'Utilisation profile'!$F54:$CR54,0)),0,INDEX('Asset data'!$L54:$CX54,1,MATCH(BE$5,'Utilisation profile'!$F54:$CR54,0))),0)</f>
        <v>0</v>
      </c>
      <c r="BF54">
        <f>IF($A54&gt;0,IF(ISNA(MATCH(BF$5,'Utilisation profile'!$F54:$CR54,0)),0,INDEX('Asset data'!$L54:$CX54,1,MATCH(BF$5,'Utilisation profile'!$F54:$CR54,0))),0)</f>
        <v>0</v>
      </c>
      <c r="BG54">
        <f>IF($A54&gt;0,IF(ISNA(MATCH(BG$5,'Utilisation profile'!$F54:$CR54,0)),0,INDEX('Asset data'!$L54:$CX54,1,MATCH(BG$5,'Utilisation profile'!$F54:$CR54,0))),0)</f>
        <v>0</v>
      </c>
      <c r="BH54">
        <f>IF($A54&gt;0,IF(ISNA(MATCH(BH$5,'Utilisation profile'!$F54:$CR54,0)),0,INDEX('Asset data'!$L54:$CX54,1,MATCH(BH$5,'Utilisation profile'!$F54:$CR54,0))),0)</f>
        <v>0</v>
      </c>
      <c r="BI54">
        <f>IF($A54&gt;0,IF(ISNA(MATCH(BI$5,'Utilisation profile'!$F54:$CR54,0)),0,INDEX('Asset data'!$L54:$CX54,1,MATCH(BI$5,'Utilisation profile'!$F54:$CR54,0))),0)</f>
        <v>0</v>
      </c>
      <c r="BJ54">
        <f>IF($A54&gt;0,IF(ISNA(MATCH(BJ$5,'Utilisation profile'!$F54:$CR54,0)),0,INDEX('Asset data'!$L54:$CX54,1,MATCH(BJ$5,'Utilisation profile'!$F54:$CR54,0))),0)</f>
        <v>0</v>
      </c>
      <c r="BK54">
        <f>IF($A54&gt;0,IF(ISNA(MATCH(BK$5,'Utilisation profile'!$F54:$CR54,0)),0,INDEX('Asset data'!$L54:$CX54,1,MATCH(BK$5,'Utilisation profile'!$F54:$CR54,0))),0)</f>
        <v>0</v>
      </c>
      <c r="BL54">
        <f>IF($A54&gt;0,IF(ISNA(MATCH(BL$5,'Utilisation profile'!$F54:$CR54,0)),0,INDEX('Asset data'!$L54:$CX54,1,MATCH(BL$5,'Utilisation profile'!$F54:$CR54,0))),0)</f>
        <v>0</v>
      </c>
      <c r="BM54">
        <f>IF($A54&gt;0,IF(ISNA(MATCH(BM$5,'Utilisation profile'!$F54:$CR54,0)),0,INDEX('Asset data'!$L54:$CX54,1,MATCH(BM$5,'Utilisation profile'!$F54:$CR54,0))),0)</f>
        <v>0</v>
      </c>
      <c r="BN54">
        <f>IF($A54&gt;0,IF(ISNA(MATCH(BN$5,'Utilisation profile'!$F54:$CR54,0)),0,INDEX('Asset data'!$L54:$CX54,1,MATCH(BN$5,'Utilisation profile'!$F54:$CR54,0))),0)</f>
        <v>0</v>
      </c>
      <c r="BO54">
        <f>IF($A54&gt;0,IF(ISNA(MATCH(BO$5,'Utilisation profile'!$F54:$CR54,0)),0,INDEX('Asset data'!$L54:$CX54,1,MATCH(BO$5,'Utilisation profile'!$F54:$CR54,0))),0)</f>
        <v>0</v>
      </c>
      <c r="BP54">
        <f>IF($A54&gt;0,IF(ISNA(MATCH(BP$5,'Utilisation profile'!$F54:$CR54,0)),0,INDEX('Asset data'!$L54:$CX54,1,MATCH(BP$5,'Utilisation profile'!$F54:$CR54,0))),0)</f>
        <v>0</v>
      </c>
      <c r="BQ54">
        <f>IF($A54&gt;0,IF(ISNA(MATCH(BQ$5,'Utilisation profile'!$F54:$CR54,0)),0,INDEX('Asset data'!$L54:$CX54,1,MATCH(BQ$5,'Utilisation profile'!$F54:$CR54,0))),0)</f>
        <v>0</v>
      </c>
      <c r="BR54">
        <f>IF($A54&gt;0,IF(ISNA(MATCH(BR$5,'Utilisation profile'!$F54:$CR54,0)),0,INDEX('Asset data'!$L54:$CX54,1,MATCH(BR$5,'Utilisation profile'!$F54:$CR54,0))),0)</f>
        <v>0</v>
      </c>
      <c r="BS54">
        <f>IF($A54&gt;0,IF(ISNA(MATCH(BS$5,'Utilisation profile'!$F54:$CR54,0)),0,INDEX('Asset data'!$L54:$CX54,1,MATCH(BS$5,'Utilisation profile'!$F54:$CR54,0))),0)</f>
        <v>0</v>
      </c>
      <c r="BT54">
        <f>IF($A54&gt;0,IF(ISNA(MATCH(BT$5,'Utilisation profile'!$F54:$CR54,0)),0,INDEX('Asset data'!$L54:$CX54,1,MATCH(BT$5,'Utilisation profile'!$F54:$CR54,0))),0)</f>
        <v>0</v>
      </c>
      <c r="BU54">
        <f>IF($A54&gt;0,IF(ISNA(MATCH(BU$5,'Utilisation profile'!$F54:$CR54,0)),0,INDEX('Asset data'!$L54:$CX54,1,MATCH(BU$5,'Utilisation profile'!$F54:$CR54,0))),0)</f>
        <v>0</v>
      </c>
      <c r="BV54">
        <f>IF($A54&gt;0,IF(ISNA(MATCH(BV$5,'Utilisation profile'!$F54:$CR54,0)),0,INDEX('Asset data'!$L54:$CX54,1,MATCH(BV$5,'Utilisation profile'!$F54:$CR54,0))),0)</f>
        <v>0</v>
      </c>
      <c r="BW54">
        <f>IF($A54&gt;0,IF(ISNA(MATCH(BW$5,'Utilisation profile'!$F54:$CR54,0)),0,INDEX('Asset data'!$L54:$CX54,1,MATCH(BW$5,'Utilisation profile'!$F54:$CR54,0))),0)</f>
        <v>0</v>
      </c>
      <c r="BX54">
        <f>IF($A54&gt;0,IF(ISNA(MATCH(BX$5,'Utilisation profile'!$F54:$CR54,0)),0,INDEX('Asset data'!$L54:$CX54,1,MATCH(BX$5,'Utilisation profile'!$F54:$CR54,0))),0)</f>
        <v>0</v>
      </c>
      <c r="BY54">
        <f>IF($A54&gt;0,IF(ISNA(MATCH(BY$5,'Utilisation profile'!$F54:$CR54,0)),0,INDEX('Asset data'!$L54:$CX54,1,MATCH(BY$5,'Utilisation profile'!$F54:$CR54,0))),0)</f>
        <v>0</v>
      </c>
      <c r="BZ54">
        <f>IF($A54&gt;0,IF(ISNA(MATCH(BZ$5,'Utilisation profile'!$F54:$CR54,0)),0,INDEX('Asset data'!$L54:$CX54,1,MATCH(BZ$5,'Utilisation profile'!$F54:$CR54,0))),0)</f>
        <v>0</v>
      </c>
      <c r="CA54">
        <f>IF($A54&gt;0,IF(ISNA(MATCH(CA$5,'Utilisation profile'!$F54:$CR54,0)),0,INDEX('Asset data'!$L54:$CX54,1,MATCH(CA$5,'Utilisation profile'!$F54:$CR54,0))),0)</f>
        <v>0</v>
      </c>
      <c r="CB54">
        <f>IF($A54&gt;0,IF(ISNA(MATCH(CB$5,'Utilisation profile'!$F54:$CR54,0)),0,INDEX('Asset data'!$L54:$CX54,1,MATCH(CB$5,'Utilisation profile'!$F54:$CR54,0))),0)</f>
        <v>0</v>
      </c>
      <c r="CC54">
        <f>IF($A54&gt;0,IF(ISNA(MATCH(CC$5,'Utilisation profile'!$F54:$CR54,0)),0,INDEX('Asset data'!$L54:$CX54,1,MATCH(CC$5,'Utilisation profile'!$F54:$CR54,0))),0)</f>
        <v>0</v>
      </c>
      <c r="CD54">
        <f>IF($A54&gt;0,IF(ISNA(MATCH(CD$5,'Utilisation profile'!$F54:$CR54,0)),0,INDEX('Asset data'!$L54:$CX54,1,MATCH(CD$5,'Utilisation profile'!$F54:$CR54,0))),0)</f>
        <v>0</v>
      </c>
      <c r="CE54">
        <f>IF($A54&gt;0,IF(ISNA(MATCH(CE$5,'Utilisation profile'!$F54:$CR54,0)),0,INDEX('Asset data'!$L54:$CX54,1,MATCH(CE$5,'Utilisation profile'!$F54:$CR54,0))),0)</f>
        <v>0</v>
      </c>
      <c r="CF54">
        <f>IF($A54&gt;0,IF(ISNA(MATCH(CF$5,'Utilisation profile'!$F54:$CR54,0)),0,INDEX('Asset data'!$L54:$CX54,1,MATCH(CF$5,'Utilisation profile'!$F54:$CR54,0))),0)</f>
        <v>0</v>
      </c>
      <c r="CG54">
        <f>IF($A54&gt;0,IF(ISNA(MATCH(CG$5,'Utilisation profile'!$F54:$CR54,0)),0,INDEX('Asset data'!$L54:$CX54,1,MATCH(CG$5,'Utilisation profile'!$F54:$CR54,0))),0)</f>
        <v>0</v>
      </c>
      <c r="CH54">
        <f>IF($A54&gt;0,IF(ISNA(MATCH(CH$5,'Utilisation profile'!$F54:$CR54,0)),0,INDEX('Asset data'!$L54:$CX54,1,MATCH(CH$5,'Utilisation profile'!$F54:$CR54,0))),0)</f>
        <v>0</v>
      </c>
      <c r="CI54">
        <f>IF($A54&gt;0,IF(ISNA(MATCH(CI$5,'Utilisation profile'!$F54:$CR54,0)),0,INDEX('Asset data'!$L54:$CX54,1,MATCH(CI$5,'Utilisation profile'!$F54:$CR54,0))),0)</f>
        <v>0</v>
      </c>
      <c r="CJ54">
        <f>IF($A54&gt;0,IF(ISNA(MATCH(CJ$5,'Utilisation profile'!$F54:$CR54,0)),0,INDEX('Asset data'!$L54:$CX54,1,MATCH(CJ$5,'Utilisation profile'!$F54:$CR54,0))),0)</f>
        <v>0</v>
      </c>
      <c r="CK54">
        <f>IF($A54&gt;0,IF(ISNA(MATCH(CK$5,'Utilisation profile'!$F54:$CR54,0)),0,INDEX('Asset data'!$L54:$CX54,1,MATCH(CK$5,'Utilisation profile'!$F54:$CR54,0))),0)</f>
        <v>0</v>
      </c>
      <c r="CL54">
        <f>IF($A54&gt;0,IF(ISNA(MATCH(CL$5,'Utilisation profile'!$F54:$CR54,0)),0,INDEX('Asset data'!$L54:$CX54,1,MATCH(CL$5,'Utilisation profile'!$F54:$CR54,0))),0)</f>
        <v>0</v>
      </c>
      <c r="CM54">
        <f>IF($A54&gt;0,IF(ISNA(MATCH(CM$5,'Utilisation profile'!$F54:$CR54,0)),0,INDEX('Asset data'!$L54:$CX54,1,MATCH(CM$5,'Utilisation profile'!$F54:$CR54,0))),0)</f>
        <v>0</v>
      </c>
      <c r="CN54">
        <f>IF($A54&gt;0,IF(ISNA(MATCH(CN$5,'Utilisation profile'!$F54:$CR54,0)),0,INDEX('Asset data'!$L54:$CX54,1,MATCH(CN$5,'Utilisation profile'!$F54:$CR54,0))),0)</f>
        <v>0</v>
      </c>
      <c r="CO54">
        <f>IF($A54&gt;0,IF(ISNA(MATCH(CO$5,'Utilisation profile'!$F54:$CR54,0)),0,INDEX('Asset data'!$L54:$CX54,1,MATCH(CO$5,'Utilisation profile'!$F54:$CR54,0))),0)</f>
        <v>0</v>
      </c>
      <c r="CP54">
        <f>IF($A54&gt;0,IF(ISNA(MATCH(CP$5,'Utilisation profile'!$F54:$CR54,0)),0,INDEX('Asset data'!$L54:$CX54,1,MATCH(CP$5,'Utilisation profile'!$F54:$CR54,0))),0)</f>
        <v>0</v>
      </c>
      <c r="CQ54">
        <f>IF($A54&gt;0,IF(ISNA(MATCH(CQ$5,'Utilisation profile'!$F54:$CR54,0)),0,INDEX('Asset data'!$L54:$CX54,1,MATCH(CQ$5,'Utilisation profile'!$F54:$CR54,0))),0)</f>
        <v>0</v>
      </c>
      <c r="CR54">
        <f>IF($A54&gt;0,IF(ISNA(MATCH(CR$5,'Utilisation profile'!$F54:$CR54,0)),0,INDEX('Asset data'!$L54:$CX54,1,MATCH(CR$5,'Utilisation profile'!$F54:$CR54,0))),0)</f>
        <v>0</v>
      </c>
      <c r="CS54">
        <f>IF($A54&gt;0,IF(ISNA(MATCH(CS$5,'Utilisation profile'!$F54:$CR54,0)),0,INDEX('Asset data'!$L54:$CX54,1,MATCH(CS$5,'Utilisation profile'!$F54:$CR54,0))),0)</f>
        <v>0</v>
      </c>
      <c r="CT54">
        <f>IF($A54&gt;0,IF(ISNA(MATCH(CT$5,'Utilisation profile'!$F54:$CR54,0)),0,INDEX('Asset data'!$L54:$CX54,1,MATCH(CT$5,'Utilisation profile'!$F54:$CR54,0))),0)</f>
        <v>0</v>
      </c>
      <c r="CU54">
        <f>IF($A54&gt;0,IF(ISNA(MATCH(CU$5,'Utilisation profile'!$F54:$CR54,0)),0,INDEX('Asset data'!$L54:$CX54,1,MATCH(CU$5,'Utilisation profile'!$F54:$CR54,0))),0)</f>
        <v>0</v>
      </c>
      <c r="CV54">
        <f>IF($A54&gt;0,IF(ISNA(MATCH(CV$5,'Utilisation profile'!$F54:$CR54,0)),0,INDEX('Asset data'!$L54:$CX54,1,MATCH(CV$5,'Utilisation profile'!$F54:$CR54,0))),0)</f>
        <v>0</v>
      </c>
      <c r="CW54">
        <f>IF($A54&gt;0,IF(ISNA(MATCH(CW$5,'Utilisation profile'!$F54:$CR54,0)),0,INDEX('Asset data'!$L54:$CX54,1,MATCH(CW$5,'Utilisation profile'!$F54:$CR54,0))),0)</f>
        <v>0</v>
      </c>
      <c r="CX54">
        <f>IF($A54&gt;0,IF(ISNA(MATCH(CX$5,'Utilisation profile'!$F54:$CR54,0)),0,INDEX('Asset data'!$L54:$CX54,1,MATCH(CX$5,'Utilisation profile'!$F54:$CR54,0))),0)</f>
        <v>0</v>
      </c>
      <c r="CY54">
        <f>IF($A54&gt;0,IF(ISNA(MATCH(CY$5,'Utilisation profile'!$F54:$CR54,0)),0,INDEX('Asset data'!$L54:$CX54,1,MATCH(CY$5,'Utilisation profile'!$F54:$CR54,0))),0)</f>
        <v>0</v>
      </c>
      <c r="CZ54">
        <f>IF($A54&gt;0,IF(ISNA(MATCH(CZ$5,'Utilisation profile'!$F54:$CR54,0)),0,INDEX('Asset data'!$L54:$CX54,1,MATCH(CZ$5,'Utilisation profile'!$F54:$CR54,0))),0)</f>
        <v>0</v>
      </c>
      <c r="DA54">
        <f>IF($A54&gt;0,IF(ISNA(MATCH(DA$5,'Utilisation profile'!$F54:$CR54,0)),0,INDEX('Asset data'!$L54:$CX54,1,MATCH(DA$5,'Utilisation profile'!$F54:$CR54,0))),0)</f>
        <v>0</v>
      </c>
      <c r="DB54">
        <f>IF($A54&gt;0,IF(ISNA(MATCH(DB$5,'Utilisation profile'!$F54:$CR54,0)),0,INDEX('Asset data'!$L54:$CX54,1,MATCH(DB$5,'Utilisation profile'!$F54:$CR54,0))),0)</f>
        <v>0</v>
      </c>
      <c r="DC54">
        <f>IF($A54&gt;0,IF(ISNA(MATCH(DC$5,'Utilisation profile'!$F54:$CR54,0)),0,INDEX('Asset data'!$L54:$CX54,1,MATCH(DC$5,'Utilisation profile'!$F54:$CR54,0))),0)</f>
        <v>0</v>
      </c>
      <c r="DD54">
        <f>IF($A54&gt;0,IF(ISNA(MATCH(DD$5,'Utilisation profile'!$F54:$CR54,0)),0,INDEX('Asset data'!$L54:$CX54,1,MATCH(DD$5,'Utilisation profile'!$F54:$CR54,0))),0)</f>
        <v>0</v>
      </c>
      <c r="DE54">
        <f>IF($A54&gt;0,IF(ISNA(MATCH(DE$5,'Utilisation profile'!$F54:$CR54,0)),0,INDEX('Asset data'!$L54:$CX54,1,MATCH(DE$5,'Utilisation profile'!$F54:$CR54,0))),0)</f>
        <v>0</v>
      </c>
      <c r="DF54">
        <f>IF($A54&gt;0,IF(ISNA(MATCH(DF$5,'Utilisation profile'!$F54:$CR54,0)),0,INDEX('Asset data'!$L54:$CX54,1,MATCH(DF$5,'Utilisation profile'!$F54:$CR54,0))),0)</f>
        <v>0</v>
      </c>
      <c r="DG54">
        <f>IF($A54&gt;0,IF(ISNA(MATCH(DG$5,'Utilisation profile'!$F54:$CR54,0)),0,INDEX('Asset data'!$L54:$CX54,1,MATCH(DG$5,'Utilisation profile'!$F54:$CR54,0))),0)</f>
        <v>0</v>
      </c>
      <c r="DH54">
        <f>IF($A54&gt;0,IF(ISNA(MATCH(DH$5,'Utilisation profile'!$F54:$CR54,0)),0,INDEX('Asset data'!$L54:$CX54,1,MATCH(DH$5,'Utilisation profile'!$F54:$CR54,0))),0)</f>
        <v>0</v>
      </c>
      <c r="DI54">
        <f>IF($A54&gt;0,IF(ISNA(MATCH(DI$5,'Utilisation profile'!$F54:$CR54,0)),0,INDEX('Asset data'!$L54:$CX54,1,MATCH(DI$5,'Utilisation profile'!$F54:$CR54,0))),0)</f>
        <v>0</v>
      </c>
      <c r="DJ54">
        <f>IF($A54&gt;0,IF(ISNA(MATCH(DJ$5,'Utilisation profile'!$F54:$CR54,0)),0,INDEX('Asset data'!$L54:$CX54,1,MATCH(DJ$5,'Utilisation profile'!$F54:$CR54,0))),0)</f>
        <v>0</v>
      </c>
      <c r="DK54">
        <f>IF($A54&gt;0,IF(ISNA(MATCH(DK$5,'Utilisation profile'!$F54:$CR54,0)),0,INDEX('Asset data'!$L54:$CX54,1,MATCH(DK$5,'Utilisation profile'!$F54:$CR54,0))),0)</f>
        <v>0</v>
      </c>
      <c r="DL54">
        <f>IF($A54&gt;0,IF(ISNA(MATCH(DL$5,'Utilisation profile'!$F54:$CR54,0)),0,INDEX('Asset data'!$L54:$CX54,1,MATCH(DL$5,'Utilisation profile'!$F54:$CR54,0))),0)</f>
        <v>0</v>
      </c>
      <c r="DM54">
        <f>IF($A54&gt;0,IF(ISNA(MATCH(DM$5,'Utilisation profile'!$F54:$CR54,0)),0,INDEX('Asset data'!$L54:$CX54,1,MATCH(DM$5,'Utilisation profile'!$F54:$CR54,0))),0)</f>
        <v>0</v>
      </c>
      <c r="DN54">
        <f>IF($A54&gt;0,IF(ISNA(MATCH(DN$5,'Utilisation profile'!$F54:$CR54,0)),0,INDEX('Asset data'!$L54:$CX54,1,MATCH(DN$5,'Utilisation profile'!$F54:$CR54,0))),0)</f>
        <v>0</v>
      </c>
      <c r="DO54">
        <f>IF($A54&gt;0,IF(ISNA(MATCH(DO$5,'Utilisation profile'!$F54:$CR54,0)),0,INDEX('Asset data'!$L54:$CX54,1,MATCH(DO$5,'Utilisation profile'!$F54:$CR54,0))),0)</f>
        <v>0</v>
      </c>
      <c r="DP54">
        <f>IF($A54&gt;0,IF(ISNA(MATCH(DP$5,'Utilisation profile'!$F54:$CR54,0)),0,INDEX('Asset data'!$L54:$CX54,1,MATCH(DP$5,'Utilisation profile'!$F54:$CR54,0))),0)</f>
        <v>0</v>
      </c>
      <c r="DQ54">
        <f>IF($A54&gt;0,IF(ISNA(MATCH(DQ$5,'Utilisation profile'!$F54:$CR54,0)),0,INDEX('Asset data'!$L54:$CX54,1,MATCH(DQ$5,'Utilisation profile'!$F54:$CR54,0))),0)</f>
        <v>0</v>
      </c>
      <c r="DR54">
        <f>IF($A54&gt;0,IF(ISNA(MATCH(DR$5,'Utilisation profile'!$F54:$CR54,0)),0,INDEX('Asset data'!$L54:$CX54,1,MATCH(DR$5,'Utilisation profile'!$F54:$CR54,0))),0)</f>
        <v>0</v>
      </c>
      <c r="DS54">
        <f>IF($A54&gt;0,IF(ISNA(MATCH(DS$5,'Utilisation profile'!$F54:$CR54,0)),0,INDEX('Asset data'!$L54:$CX54,1,MATCH(DS$5,'Utilisation profile'!$F54:$CR54,0))),0)</f>
        <v>0</v>
      </c>
      <c r="DT54">
        <f>IF($A54&gt;0,IF(ISNA(MATCH(DT$5,'Utilisation profile'!$F54:$CR54,0)),0,INDEX('Asset data'!$L54:$CX54,1,MATCH(DT$5,'Utilisation profile'!$F54:$CR54,0))),0)</f>
        <v>0</v>
      </c>
      <c r="DU54">
        <f>IF($A54&gt;0,IF(ISNA(MATCH(DU$5,'Utilisation profile'!$F54:$CR54,0)),0,INDEX('Asset data'!$L54:$CX54,1,MATCH(DU$5,'Utilisation profile'!$F54:$CR54,0))),0)</f>
        <v>0</v>
      </c>
      <c r="DV54">
        <f>IF($A54&gt;0,IF(ISNA(MATCH(DV$5,'Utilisation profile'!$F54:$CR54,0)),0,INDEX('Asset data'!$L54:$CX54,1,MATCH(DV$5,'Utilisation profile'!$F54:$CR54,0))),0)</f>
        <v>0</v>
      </c>
      <c r="DW54">
        <f>IF($A54&gt;0,IF(ISNA(MATCH(DW$5,'Utilisation profile'!$F54:$CR54,0)),0,INDEX('Asset data'!$L54:$CX54,1,MATCH(DW$5,'Utilisation profile'!$F54:$CR54,0))),0)</f>
        <v>0</v>
      </c>
      <c r="DX54">
        <f>IF($A54&gt;0,IF(ISNA(MATCH(DX$5,'Utilisation profile'!$F54:$CR54,0)),0,INDEX('Asset data'!$L54:$CX54,1,MATCH(DX$5,'Utilisation profile'!$F54:$CR54,0))),0)</f>
        <v>0</v>
      </c>
      <c r="DY54">
        <f>IF($A54&gt;0,IF(ISNA(MATCH(DY$5,'Utilisation profile'!$F54:$CR54,0)),0,INDEX('Asset data'!$L54:$CX54,1,MATCH(DY$5,'Utilisation profile'!$F54:$CR54,0))),0)</f>
        <v>0</v>
      </c>
      <c r="DZ54">
        <f>IF($A54&gt;0,IF(ISNA(MATCH(DZ$5,'Utilisation profile'!$F54:$CR54,0)),0,INDEX('Asset data'!$L54:$CX54,1,MATCH(DZ$5,'Utilisation profile'!$F54:$CR54,0))),0)</f>
        <v>0</v>
      </c>
      <c r="EA54">
        <f>IF($A54&gt;0,IF(ISNA(MATCH(EA$5,'Utilisation profile'!$F54:$CR54,0)),0,INDEX('Asset data'!$L54:$CX54,1,MATCH(EA$5,'Utilisation profile'!$F54:$CR54,0))),0)</f>
        <v>0</v>
      </c>
      <c r="EB54">
        <f>IF($A54&gt;0,IF(ISNA(MATCH(EB$5,'Utilisation profile'!$F54:$CR54,0)),0,INDEX('Asset data'!$L54:$CX54,1,MATCH(EB$5,'Utilisation profile'!$F54:$CR54,0))),0)</f>
        <v>0</v>
      </c>
      <c r="EC54">
        <f>IF($A54&gt;0,IF(ISNA(MATCH(EC$5,'Utilisation profile'!$F54:$CR54,0)),0,INDEX('Asset data'!$L54:$CX54,1,MATCH(EC$5,'Utilisation profile'!$F54:$CR54,0))),0)</f>
        <v>0</v>
      </c>
      <c r="ED54">
        <f>IF($A54&gt;0,IF(ISNA(MATCH(ED$5,'Utilisation profile'!$F54:$CR54,0)),0,INDEX('Asset data'!$L54:$CX54,1,MATCH(ED$5,'Utilisation profile'!$F54:$CR54,0))),0)</f>
        <v>0</v>
      </c>
      <c r="EE54">
        <f>IF($A54&gt;0,IF(ISNA(MATCH(EE$5,'Utilisation profile'!$F54:$CR54,0)),0,INDEX('Asset data'!$L54:$CX54,1,MATCH(EE$5,'Utilisation profile'!$F54:$CR54,0))),0)</f>
        <v>0</v>
      </c>
      <c r="EF54">
        <f>IF($A54&gt;0,IF(ISNA(MATCH(EF$5,'Utilisation profile'!$F54:$CR54,0)),0,INDEX('Asset data'!$L54:$CX54,1,MATCH(EF$5,'Utilisation profile'!$F54:$CR54,0))),0)</f>
        <v>0</v>
      </c>
      <c r="EG54">
        <f>IF($A54&gt;0,IF(ISNA(MATCH(EG$5,'Utilisation profile'!$F54:$CR54,0)),0,INDEX('Asset data'!$L54:$CX54,1,MATCH(EG$5,'Utilisation profile'!$F54:$CR54,0))),0)</f>
        <v>0</v>
      </c>
      <c r="EH54">
        <f>IF($A54&gt;0,IF(ISNA(MATCH(EH$5,'Utilisation profile'!$F54:$CR54,0)),0,INDEX('Asset data'!$L54:$CX54,1,MATCH(EH$5,'Utilisation profile'!$F54:$CR54,0))),0)</f>
        <v>0</v>
      </c>
      <c r="EI54">
        <f>IF($A54&gt;0,IF(ISNA(MATCH(EI$5,'Utilisation profile'!$F54:$CR54,0)),0,INDEX('Asset data'!$L54:$CX54,1,MATCH(EI$5,'Utilisation profile'!$F54:$CR54,0))),0)</f>
        <v>0</v>
      </c>
      <c r="EJ54">
        <f>IF($A54&gt;0,IF(ISNA(MATCH(EJ$5,'Utilisation profile'!$F54:$CR54,0)),0,INDEX('Asset data'!$L54:$CX54,1,MATCH(EJ$5,'Utilisation profile'!$F54:$CR54,0))),0)</f>
        <v>0</v>
      </c>
      <c r="EK54">
        <f>IF($A54&gt;0,IF(ISNA(MATCH(EK$5,'Utilisation profile'!$F54:$CR54,0)),0,INDEX('Asset data'!$L54:$CX54,1,MATCH(EK$5,'Utilisation profile'!$F54:$CR54,0))),0)</f>
        <v>0</v>
      </c>
      <c r="EL54">
        <f>IF($A54&gt;0,IF(ISNA(MATCH(EL$5,'Utilisation profile'!$F54:$CR54,0)),0,INDEX('Asset data'!$L54:$CX54,1,MATCH(EL$5,'Utilisation profile'!$F54:$CR54,0))),0)</f>
        <v>0</v>
      </c>
      <c r="EM54">
        <f>IF($A54&gt;0,IF(ISNA(MATCH(EM$5,'Utilisation profile'!$F54:$CR54,0)),0,INDEX('Asset data'!$L54:$CX54,1,MATCH(EM$5,'Utilisation profile'!$F54:$CR54,0))),0)</f>
        <v>0</v>
      </c>
      <c r="EN54">
        <f>IF($A54&gt;0,IF(ISNA(MATCH(EN$5,'Utilisation profile'!$F54:$CR54,0)),0,INDEX('Asset data'!$L54:$CX54,1,MATCH(EN$5,'Utilisation profile'!$F54:$CR54,0))),0)</f>
        <v>0</v>
      </c>
      <c r="EO54">
        <f>IF($A54&gt;0,IF(ISNA(MATCH(EO$5,'Utilisation profile'!$F54:$CR54,0)),0,INDEX('Asset data'!$L54:$CX54,1,MATCH(EO$5,'Utilisation profile'!$F54:$CR54,0))),0)</f>
        <v>0</v>
      </c>
      <c r="EP54">
        <f>IF($A54&gt;0,IF(ISNA(MATCH(EP$5,'Utilisation profile'!$F54:$CR54,0)),0,INDEX('Asset data'!$L54:$CX54,1,MATCH(EP$5,'Utilisation profile'!$F54:$CR54,0))),0)</f>
        <v>0</v>
      </c>
      <c r="EQ54">
        <f>IF($A54&gt;0,IF(ISNA(MATCH(EQ$5,'Utilisation profile'!$F54:$CR54,0)),0,INDEX('Asset data'!$L54:$CX54,1,MATCH(EQ$5,'Utilisation profile'!$F54:$CR54,0))),0)</f>
        <v>0</v>
      </c>
      <c r="ER54">
        <f>IF($A54&gt;0,IF(ISNA(MATCH(ER$5,'Utilisation profile'!$F54:$CR54,0)),0,INDEX('Asset data'!$L54:$CX54,1,MATCH(ER$5,'Utilisation profile'!$F54:$CR54,0))),0)</f>
        <v>0</v>
      </c>
      <c r="ES54">
        <f>IF($A54&gt;0,IF(ISNA(MATCH(ES$5,'Utilisation profile'!$F54:$CR54,0)),0,INDEX('Asset data'!$L54:$CX54,1,MATCH(ES$5,'Utilisation profile'!$F54:$CR54,0))),0)</f>
        <v>0</v>
      </c>
      <c r="ET54">
        <f>IF($A54&gt;0,IF(ISNA(MATCH(ET$5,'Utilisation profile'!$F54:$CR54,0)),0,INDEX('Asset data'!$L54:$CX54,1,MATCH(ET$5,'Utilisation profile'!$F54:$CR54,0))),0)</f>
        <v>0</v>
      </c>
      <c r="EU54">
        <f>IF($A54&gt;0,IF(ISNA(MATCH(EU$5,'Utilisation profile'!$F54:$CR54,0)),0,INDEX('Asset data'!$L54:$CX54,1,MATCH(EU$5,'Utilisation profile'!$F54:$CR54,0))),0)</f>
        <v>0</v>
      </c>
      <c r="EV54">
        <f>IF($A54&gt;0,IF(ISNA(MATCH(EV$5,'Utilisation profile'!$F54:$CR54,0)),0,INDEX('Asset data'!$L54:$CX54,1,MATCH(EV$5,'Utilisation profile'!$F54:$CR54,0))),0)</f>
        <v>0</v>
      </c>
      <c r="EW54">
        <f>IF($A54&gt;0,IF(ISNA(MATCH(EW$5,'Utilisation profile'!$F54:$CR54,0)),0,INDEX('Asset data'!$L54:$CX54,1,MATCH(EW$5,'Utilisation profile'!$F54:$CR54,0))),0)</f>
        <v>0</v>
      </c>
      <c r="EX54">
        <f>IF($A54&gt;0,IF(ISNA(MATCH(EX$5,'Utilisation profile'!$F54:$CR54,0)),0,INDEX('Asset data'!$L54:$CX54,1,MATCH(EX$5,'Utilisation profile'!$F54:$CR54,0))),0)</f>
        <v>0</v>
      </c>
      <c r="EY54">
        <f>IF($A54&gt;0,IF(ISNA(MATCH(EY$5,'Utilisation profile'!$F54:$CR54,0)),0,INDEX('Asset data'!$L54:$CX54,1,MATCH(EY$5,'Utilisation profile'!$F54:$CR54,0))),0)</f>
        <v>0</v>
      </c>
      <c r="EZ54">
        <f>IF($A54&gt;0,IF(ISNA(MATCH(EZ$5,'Utilisation profile'!$F54:$CR54,0)),0,INDEX('Asset data'!$L54:$CX54,1,MATCH(EZ$5,'Utilisation profile'!$F54:$CR54,0))),0)</f>
        <v>0</v>
      </c>
      <c r="FA54">
        <f>IF($A54&gt;0,IF(ISNA(MATCH(FA$5,'Utilisation profile'!$F54:$CR54,0)),0,INDEX('Asset data'!$L54:$CX54,1,MATCH(FA$5,'Utilisation profile'!$F54:$CR54,0))),0)</f>
        <v>0</v>
      </c>
    </row>
    <row r="55" spans="1:157">
      <c r="A55" s="10">
        <f>'Asset data'!A55</f>
        <v>0</v>
      </c>
      <c r="B55" s="10">
        <f>'Asset data'!B55</f>
        <v>0</v>
      </c>
      <c r="C55" s="10">
        <f>'Asset data'!C55</f>
        <v>0</v>
      </c>
      <c r="D55" s="10">
        <f>'Asset data'!E55</f>
        <v>0</v>
      </c>
      <c r="E55" s="16">
        <f>'Asset data'!I55</f>
        <v>0</v>
      </c>
      <c r="F55">
        <f>IF($A55&gt;0,'Utilisation profile'!CU55,0)</f>
        <v>0</v>
      </c>
      <c r="G55">
        <f>IF($A55&gt;0,IF(ISNA(MATCH(G$5,'Utilisation profile'!$F55:$CR55,0)),0,INDEX('Asset data'!$L55:$CX55,1,MATCH(G$5,'Utilisation profile'!$F55:$CR55,0))),0)</f>
        <v>0</v>
      </c>
      <c r="H55">
        <f>IF($A55&gt;0,IF(ISNA(MATCH(H$5,'Utilisation profile'!$F55:$CR55,0)),0,INDEX('Asset data'!$L55:$CX55,1,MATCH(H$5,'Utilisation profile'!$F55:$CR55,0))),0)</f>
        <v>0</v>
      </c>
      <c r="I55">
        <f>IF($A55&gt;0,IF(ISNA(MATCH(I$5,'Utilisation profile'!$F55:$CR55,0)),0,INDEX('Asset data'!$L55:$CX55,1,MATCH(I$5,'Utilisation profile'!$F55:$CR55,0))),0)</f>
        <v>0</v>
      </c>
      <c r="J55">
        <f>IF($A55&gt;0,IF(ISNA(MATCH(J$5,'Utilisation profile'!$F55:$CR55,0)),0,INDEX('Asset data'!$L55:$CX55,1,MATCH(J$5,'Utilisation profile'!$F55:$CR55,0))),0)</f>
        <v>0</v>
      </c>
      <c r="K55">
        <f>IF($A55&gt;0,IF(ISNA(MATCH(K$5,'Utilisation profile'!$F55:$CR55,0)),0,INDEX('Asset data'!$L55:$CX55,1,MATCH(K$5,'Utilisation profile'!$F55:$CR55,0))),0)</f>
        <v>0</v>
      </c>
      <c r="L55">
        <f>IF($A55&gt;0,IF(ISNA(MATCH(L$5,'Utilisation profile'!$F55:$CR55,0)),0,INDEX('Asset data'!$L55:$CX55,1,MATCH(L$5,'Utilisation profile'!$F55:$CR55,0))),0)</f>
        <v>0</v>
      </c>
      <c r="M55">
        <f>IF($A55&gt;0,IF(ISNA(MATCH(M$5,'Utilisation profile'!$F55:$CR55,0)),0,INDEX('Asset data'!$L55:$CX55,1,MATCH(M$5,'Utilisation profile'!$F55:$CR55,0))),0)</f>
        <v>0</v>
      </c>
      <c r="N55">
        <f>IF($A55&gt;0,IF(ISNA(MATCH(N$5,'Utilisation profile'!$F55:$CR55,0)),0,INDEX('Asset data'!$L55:$CX55,1,MATCH(N$5,'Utilisation profile'!$F55:$CR55,0))),0)</f>
        <v>0</v>
      </c>
      <c r="O55">
        <f>IF($A55&gt;0,IF(ISNA(MATCH(O$5,'Utilisation profile'!$F55:$CR55,0)),0,INDEX('Asset data'!$L55:$CX55,1,MATCH(O$5,'Utilisation profile'!$F55:$CR55,0))),0)</f>
        <v>0</v>
      </c>
      <c r="P55">
        <f>IF($A55&gt;0,IF(ISNA(MATCH(P$5,'Utilisation profile'!$F55:$CR55,0)),0,INDEX('Asset data'!$L55:$CX55,1,MATCH(P$5,'Utilisation profile'!$F55:$CR55,0))),0)</f>
        <v>0</v>
      </c>
      <c r="Q55">
        <f>IF($A55&gt;0,IF(ISNA(MATCH(Q$5,'Utilisation profile'!$F55:$CR55,0)),0,INDEX('Asset data'!$L55:$CX55,1,MATCH(Q$5,'Utilisation profile'!$F55:$CR55,0))),0)</f>
        <v>0</v>
      </c>
      <c r="R55">
        <f>IF($A55&gt;0,IF(ISNA(MATCH(R$5,'Utilisation profile'!$F55:$CR55,0)),0,INDEX('Asset data'!$L55:$CX55,1,MATCH(R$5,'Utilisation profile'!$F55:$CR55,0))),0)</f>
        <v>0</v>
      </c>
      <c r="S55">
        <f>IF($A55&gt;0,IF(ISNA(MATCH(S$5,'Utilisation profile'!$F55:$CR55,0)),0,INDEX('Asset data'!$L55:$CX55,1,MATCH(S$5,'Utilisation profile'!$F55:$CR55,0))),0)</f>
        <v>0</v>
      </c>
      <c r="T55">
        <f>IF($A55&gt;0,IF(ISNA(MATCH(T$5,'Utilisation profile'!$F55:$CR55,0)),0,INDEX('Asset data'!$L55:$CX55,1,MATCH(T$5,'Utilisation profile'!$F55:$CR55,0))),0)</f>
        <v>0</v>
      </c>
      <c r="U55">
        <f>IF($A55&gt;0,IF(ISNA(MATCH(U$5,'Utilisation profile'!$F55:$CR55,0)),0,INDEX('Asset data'!$L55:$CX55,1,MATCH(U$5,'Utilisation profile'!$F55:$CR55,0))),0)</f>
        <v>0</v>
      </c>
      <c r="V55">
        <f>IF($A55&gt;0,IF(ISNA(MATCH(V$5,'Utilisation profile'!$F55:$CR55,0)),0,INDEX('Asset data'!$L55:$CX55,1,MATCH(V$5,'Utilisation profile'!$F55:$CR55,0))),0)</f>
        <v>0</v>
      </c>
      <c r="W55">
        <f>IF($A55&gt;0,IF(ISNA(MATCH(W$5,'Utilisation profile'!$F55:$CR55,0)),0,INDEX('Asset data'!$L55:$CX55,1,MATCH(W$5,'Utilisation profile'!$F55:$CR55,0))),0)</f>
        <v>0</v>
      </c>
      <c r="X55">
        <f>IF($A55&gt;0,IF(ISNA(MATCH(X$5,'Utilisation profile'!$F55:$CR55,0)),0,INDEX('Asset data'!$L55:$CX55,1,MATCH(X$5,'Utilisation profile'!$F55:$CR55,0))),0)</f>
        <v>0</v>
      </c>
      <c r="Y55">
        <f>IF($A55&gt;0,IF(ISNA(MATCH(Y$5,'Utilisation profile'!$F55:$CR55,0)),0,INDEX('Asset data'!$L55:$CX55,1,MATCH(Y$5,'Utilisation profile'!$F55:$CR55,0))),0)</f>
        <v>0</v>
      </c>
      <c r="Z55">
        <f>IF($A55&gt;0,IF(ISNA(MATCH(Z$5,'Utilisation profile'!$F55:$CR55,0)),0,INDEX('Asset data'!$L55:$CX55,1,MATCH(Z$5,'Utilisation profile'!$F55:$CR55,0))),0)</f>
        <v>0</v>
      </c>
      <c r="AA55">
        <f>IF($A55&gt;0,IF(ISNA(MATCH(AA$5,'Utilisation profile'!$F55:$CR55,0)),0,INDEX('Asset data'!$L55:$CX55,1,MATCH(AA$5,'Utilisation profile'!$F55:$CR55,0))),0)</f>
        <v>0</v>
      </c>
      <c r="AB55">
        <f>IF($A55&gt;0,IF(ISNA(MATCH(AB$5,'Utilisation profile'!$F55:$CR55,0)),0,INDEX('Asset data'!$L55:$CX55,1,MATCH(AB$5,'Utilisation profile'!$F55:$CR55,0))),0)</f>
        <v>0</v>
      </c>
      <c r="AC55">
        <f>IF($A55&gt;0,IF(ISNA(MATCH(AC$5,'Utilisation profile'!$F55:$CR55,0)),0,INDEX('Asset data'!$L55:$CX55,1,MATCH(AC$5,'Utilisation profile'!$F55:$CR55,0))),0)</f>
        <v>0</v>
      </c>
      <c r="AD55">
        <f>IF($A55&gt;0,IF(ISNA(MATCH(AD$5,'Utilisation profile'!$F55:$CR55,0)),0,INDEX('Asset data'!$L55:$CX55,1,MATCH(AD$5,'Utilisation profile'!$F55:$CR55,0))),0)</f>
        <v>0</v>
      </c>
      <c r="AE55">
        <f>IF($A55&gt;0,IF(ISNA(MATCH(AE$5,'Utilisation profile'!$F55:$CR55,0)),0,INDEX('Asset data'!$L55:$CX55,1,MATCH(AE$5,'Utilisation profile'!$F55:$CR55,0))),0)</f>
        <v>0</v>
      </c>
      <c r="AF55">
        <f>IF($A55&gt;0,IF(ISNA(MATCH(AF$5,'Utilisation profile'!$F55:$CR55,0)),0,INDEX('Asset data'!$L55:$CX55,1,MATCH(AF$5,'Utilisation profile'!$F55:$CR55,0))),0)</f>
        <v>0</v>
      </c>
      <c r="AG55">
        <f>IF($A55&gt;0,IF(ISNA(MATCH(AG$5,'Utilisation profile'!$F55:$CR55,0)),0,INDEX('Asset data'!$L55:$CX55,1,MATCH(AG$5,'Utilisation profile'!$F55:$CR55,0))),0)</f>
        <v>0</v>
      </c>
      <c r="AH55">
        <f>IF($A55&gt;0,IF(ISNA(MATCH(AH$5,'Utilisation profile'!$F55:$CR55,0)),0,INDEX('Asset data'!$L55:$CX55,1,MATCH(AH$5,'Utilisation profile'!$F55:$CR55,0))),0)</f>
        <v>0</v>
      </c>
      <c r="AI55">
        <f>IF($A55&gt;0,IF(ISNA(MATCH(AI$5,'Utilisation profile'!$F55:$CR55,0)),0,INDEX('Asset data'!$L55:$CX55,1,MATCH(AI$5,'Utilisation profile'!$F55:$CR55,0))),0)</f>
        <v>0</v>
      </c>
      <c r="AJ55">
        <f>IF($A55&gt;0,IF(ISNA(MATCH(AJ$5,'Utilisation profile'!$F55:$CR55,0)),0,INDEX('Asset data'!$L55:$CX55,1,MATCH(AJ$5,'Utilisation profile'!$F55:$CR55,0))),0)</f>
        <v>0</v>
      </c>
      <c r="AK55">
        <f>IF($A55&gt;0,IF(ISNA(MATCH(AK$5,'Utilisation profile'!$F55:$CR55,0)),0,INDEX('Asset data'!$L55:$CX55,1,MATCH(AK$5,'Utilisation profile'!$F55:$CR55,0))),0)</f>
        <v>0</v>
      </c>
      <c r="AL55">
        <f>IF($A55&gt;0,IF(ISNA(MATCH(AL$5,'Utilisation profile'!$F55:$CR55,0)),0,INDEX('Asset data'!$L55:$CX55,1,MATCH(AL$5,'Utilisation profile'!$F55:$CR55,0))),0)</f>
        <v>0</v>
      </c>
      <c r="AM55">
        <f>IF($A55&gt;0,IF(ISNA(MATCH(AM$5,'Utilisation profile'!$F55:$CR55,0)),0,INDEX('Asset data'!$L55:$CX55,1,MATCH(AM$5,'Utilisation profile'!$F55:$CR55,0))),0)</f>
        <v>0</v>
      </c>
      <c r="AN55">
        <f>IF($A55&gt;0,IF(ISNA(MATCH(AN$5,'Utilisation profile'!$F55:$CR55,0)),0,INDEX('Asset data'!$L55:$CX55,1,MATCH(AN$5,'Utilisation profile'!$F55:$CR55,0))),0)</f>
        <v>0</v>
      </c>
      <c r="AO55">
        <f>IF($A55&gt;0,IF(ISNA(MATCH(AO$5,'Utilisation profile'!$F55:$CR55,0)),0,INDEX('Asset data'!$L55:$CX55,1,MATCH(AO$5,'Utilisation profile'!$F55:$CR55,0))),0)</f>
        <v>0</v>
      </c>
      <c r="AP55">
        <f>IF($A55&gt;0,IF(ISNA(MATCH(AP$5,'Utilisation profile'!$F55:$CR55,0)),0,INDEX('Asset data'!$L55:$CX55,1,MATCH(AP$5,'Utilisation profile'!$F55:$CR55,0))),0)</f>
        <v>0</v>
      </c>
      <c r="AQ55">
        <f>IF($A55&gt;0,IF(ISNA(MATCH(AQ$5,'Utilisation profile'!$F55:$CR55,0)),0,INDEX('Asset data'!$L55:$CX55,1,MATCH(AQ$5,'Utilisation profile'!$F55:$CR55,0))),0)</f>
        <v>0</v>
      </c>
      <c r="AR55">
        <f>IF($A55&gt;0,IF(ISNA(MATCH(AR$5,'Utilisation profile'!$F55:$CR55,0)),0,INDEX('Asset data'!$L55:$CX55,1,MATCH(AR$5,'Utilisation profile'!$F55:$CR55,0))),0)</f>
        <v>0</v>
      </c>
      <c r="AS55">
        <f>IF($A55&gt;0,IF(ISNA(MATCH(AS$5,'Utilisation profile'!$F55:$CR55,0)),0,INDEX('Asset data'!$L55:$CX55,1,MATCH(AS$5,'Utilisation profile'!$F55:$CR55,0))),0)</f>
        <v>0</v>
      </c>
      <c r="AT55">
        <f>IF($A55&gt;0,IF(ISNA(MATCH(AT$5,'Utilisation profile'!$F55:$CR55,0)),0,INDEX('Asset data'!$L55:$CX55,1,MATCH(AT$5,'Utilisation profile'!$F55:$CR55,0))),0)</f>
        <v>0</v>
      </c>
      <c r="AU55">
        <f>IF($A55&gt;0,IF(ISNA(MATCH(AU$5,'Utilisation profile'!$F55:$CR55,0)),0,INDEX('Asset data'!$L55:$CX55,1,MATCH(AU$5,'Utilisation profile'!$F55:$CR55,0))),0)</f>
        <v>0</v>
      </c>
      <c r="AV55">
        <f>IF($A55&gt;0,IF(ISNA(MATCH(AV$5,'Utilisation profile'!$F55:$CR55,0)),0,INDEX('Asset data'!$L55:$CX55,1,MATCH(AV$5,'Utilisation profile'!$F55:$CR55,0))),0)</f>
        <v>0</v>
      </c>
      <c r="AW55">
        <f>IF($A55&gt;0,IF(ISNA(MATCH(AW$5,'Utilisation profile'!$F55:$CR55,0)),0,INDEX('Asset data'!$L55:$CX55,1,MATCH(AW$5,'Utilisation profile'!$F55:$CR55,0))),0)</f>
        <v>0</v>
      </c>
      <c r="AX55">
        <f>IF($A55&gt;0,IF(ISNA(MATCH(AX$5,'Utilisation profile'!$F55:$CR55,0)),0,INDEX('Asset data'!$L55:$CX55,1,MATCH(AX$5,'Utilisation profile'!$F55:$CR55,0))),0)</f>
        <v>0</v>
      </c>
      <c r="AY55">
        <f>IF($A55&gt;0,IF(ISNA(MATCH(AY$5,'Utilisation profile'!$F55:$CR55,0)),0,INDEX('Asset data'!$L55:$CX55,1,MATCH(AY$5,'Utilisation profile'!$F55:$CR55,0))),0)</f>
        <v>0</v>
      </c>
      <c r="AZ55">
        <f>IF($A55&gt;0,IF(ISNA(MATCH(AZ$5,'Utilisation profile'!$F55:$CR55,0)),0,INDEX('Asset data'!$L55:$CX55,1,MATCH(AZ$5,'Utilisation profile'!$F55:$CR55,0))),0)</f>
        <v>0</v>
      </c>
      <c r="BA55">
        <f>IF($A55&gt;0,IF(ISNA(MATCH(BA$5,'Utilisation profile'!$F55:$CR55,0)),0,INDEX('Asset data'!$L55:$CX55,1,MATCH(BA$5,'Utilisation profile'!$F55:$CR55,0))),0)</f>
        <v>0</v>
      </c>
      <c r="BB55">
        <f>IF($A55&gt;0,IF(ISNA(MATCH(BB$5,'Utilisation profile'!$F55:$CR55,0)),0,INDEX('Asset data'!$L55:$CX55,1,MATCH(BB$5,'Utilisation profile'!$F55:$CR55,0))),0)</f>
        <v>0</v>
      </c>
      <c r="BC55">
        <f>IF($A55&gt;0,IF(ISNA(MATCH(BC$5,'Utilisation profile'!$F55:$CR55,0)),0,INDEX('Asset data'!$L55:$CX55,1,MATCH(BC$5,'Utilisation profile'!$F55:$CR55,0))),0)</f>
        <v>0</v>
      </c>
      <c r="BD55">
        <f>IF($A55&gt;0,IF(ISNA(MATCH(BD$5,'Utilisation profile'!$F55:$CR55,0)),0,INDEX('Asset data'!$L55:$CX55,1,MATCH(BD$5,'Utilisation profile'!$F55:$CR55,0))),0)</f>
        <v>0</v>
      </c>
      <c r="BE55">
        <f>IF($A55&gt;0,IF(ISNA(MATCH(BE$5,'Utilisation profile'!$F55:$CR55,0)),0,INDEX('Asset data'!$L55:$CX55,1,MATCH(BE$5,'Utilisation profile'!$F55:$CR55,0))),0)</f>
        <v>0</v>
      </c>
      <c r="BF55">
        <f>IF($A55&gt;0,IF(ISNA(MATCH(BF$5,'Utilisation profile'!$F55:$CR55,0)),0,INDEX('Asset data'!$L55:$CX55,1,MATCH(BF$5,'Utilisation profile'!$F55:$CR55,0))),0)</f>
        <v>0</v>
      </c>
      <c r="BG55">
        <f>IF($A55&gt;0,IF(ISNA(MATCH(BG$5,'Utilisation profile'!$F55:$CR55,0)),0,INDEX('Asset data'!$L55:$CX55,1,MATCH(BG$5,'Utilisation profile'!$F55:$CR55,0))),0)</f>
        <v>0</v>
      </c>
      <c r="BH55">
        <f>IF($A55&gt;0,IF(ISNA(MATCH(BH$5,'Utilisation profile'!$F55:$CR55,0)),0,INDEX('Asset data'!$L55:$CX55,1,MATCH(BH$5,'Utilisation profile'!$F55:$CR55,0))),0)</f>
        <v>0</v>
      </c>
      <c r="BI55">
        <f>IF($A55&gt;0,IF(ISNA(MATCH(BI$5,'Utilisation profile'!$F55:$CR55,0)),0,INDEX('Asset data'!$L55:$CX55,1,MATCH(BI$5,'Utilisation profile'!$F55:$CR55,0))),0)</f>
        <v>0</v>
      </c>
      <c r="BJ55">
        <f>IF($A55&gt;0,IF(ISNA(MATCH(BJ$5,'Utilisation profile'!$F55:$CR55,0)),0,INDEX('Asset data'!$L55:$CX55,1,MATCH(BJ$5,'Utilisation profile'!$F55:$CR55,0))),0)</f>
        <v>0</v>
      </c>
      <c r="BK55">
        <f>IF($A55&gt;0,IF(ISNA(MATCH(BK$5,'Utilisation profile'!$F55:$CR55,0)),0,INDEX('Asset data'!$L55:$CX55,1,MATCH(BK$5,'Utilisation profile'!$F55:$CR55,0))),0)</f>
        <v>0</v>
      </c>
      <c r="BL55">
        <f>IF($A55&gt;0,IF(ISNA(MATCH(BL$5,'Utilisation profile'!$F55:$CR55,0)),0,INDEX('Asset data'!$L55:$CX55,1,MATCH(BL$5,'Utilisation profile'!$F55:$CR55,0))),0)</f>
        <v>0</v>
      </c>
      <c r="BM55">
        <f>IF($A55&gt;0,IF(ISNA(MATCH(BM$5,'Utilisation profile'!$F55:$CR55,0)),0,INDEX('Asset data'!$L55:$CX55,1,MATCH(BM$5,'Utilisation profile'!$F55:$CR55,0))),0)</f>
        <v>0</v>
      </c>
      <c r="BN55">
        <f>IF($A55&gt;0,IF(ISNA(MATCH(BN$5,'Utilisation profile'!$F55:$CR55,0)),0,INDEX('Asset data'!$L55:$CX55,1,MATCH(BN$5,'Utilisation profile'!$F55:$CR55,0))),0)</f>
        <v>0</v>
      </c>
      <c r="BO55">
        <f>IF($A55&gt;0,IF(ISNA(MATCH(BO$5,'Utilisation profile'!$F55:$CR55,0)),0,INDEX('Asset data'!$L55:$CX55,1,MATCH(BO$5,'Utilisation profile'!$F55:$CR55,0))),0)</f>
        <v>0</v>
      </c>
      <c r="BP55">
        <f>IF($A55&gt;0,IF(ISNA(MATCH(BP$5,'Utilisation profile'!$F55:$CR55,0)),0,INDEX('Asset data'!$L55:$CX55,1,MATCH(BP$5,'Utilisation profile'!$F55:$CR55,0))),0)</f>
        <v>0</v>
      </c>
      <c r="BQ55">
        <f>IF($A55&gt;0,IF(ISNA(MATCH(BQ$5,'Utilisation profile'!$F55:$CR55,0)),0,INDEX('Asset data'!$L55:$CX55,1,MATCH(BQ$5,'Utilisation profile'!$F55:$CR55,0))),0)</f>
        <v>0</v>
      </c>
      <c r="BR55">
        <f>IF($A55&gt;0,IF(ISNA(MATCH(BR$5,'Utilisation profile'!$F55:$CR55,0)),0,INDEX('Asset data'!$L55:$CX55,1,MATCH(BR$5,'Utilisation profile'!$F55:$CR55,0))),0)</f>
        <v>0</v>
      </c>
      <c r="BS55">
        <f>IF($A55&gt;0,IF(ISNA(MATCH(BS$5,'Utilisation profile'!$F55:$CR55,0)),0,INDEX('Asset data'!$L55:$CX55,1,MATCH(BS$5,'Utilisation profile'!$F55:$CR55,0))),0)</f>
        <v>0</v>
      </c>
      <c r="BT55">
        <f>IF($A55&gt;0,IF(ISNA(MATCH(BT$5,'Utilisation profile'!$F55:$CR55,0)),0,INDEX('Asset data'!$L55:$CX55,1,MATCH(BT$5,'Utilisation profile'!$F55:$CR55,0))),0)</f>
        <v>0</v>
      </c>
      <c r="BU55">
        <f>IF($A55&gt;0,IF(ISNA(MATCH(BU$5,'Utilisation profile'!$F55:$CR55,0)),0,INDEX('Asset data'!$L55:$CX55,1,MATCH(BU$5,'Utilisation profile'!$F55:$CR55,0))),0)</f>
        <v>0</v>
      </c>
      <c r="BV55">
        <f>IF($A55&gt;0,IF(ISNA(MATCH(BV$5,'Utilisation profile'!$F55:$CR55,0)),0,INDEX('Asset data'!$L55:$CX55,1,MATCH(BV$5,'Utilisation profile'!$F55:$CR55,0))),0)</f>
        <v>0</v>
      </c>
      <c r="BW55">
        <f>IF($A55&gt;0,IF(ISNA(MATCH(BW$5,'Utilisation profile'!$F55:$CR55,0)),0,INDEX('Asset data'!$L55:$CX55,1,MATCH(BW$5,'Utilisation profile'!$F55:$CR55,0))),0)</f>
        <v>0</v>
      </c>
      <c r="BX55">
        <f>IF($A55&gt;0,IF(ISNA(MATCH(BX$5,'Utilisation profile'!$F55:$CR55,0)),0,INDEX('Asset data'!$L55:$CX55,1,MATCH(BX$5,'Utilisation profile'!$F55:$CR55,0))),0)</f>
        <v>0</v>
      </c>
      <c r="BY55">
        <f>IF($A55&gt;0,IF(ISNA(MATCH(BY$5,'Utilisation profile'!$F55:$CR55,0)),0,INDEX('Asset data'!$L55:$CX55,1,MATCH(BY$5,'Utilisation profile'!$F55:$CR55,0))),0)</f>
        <v>0</v>
      </c>
      <c r="BZ55">
        <f>IF($A55&gt;0,IF(ISNA(MATCH(BZ$5,'Utilisation profile'!$F55:$CR55,0)),0,INDEX('Asset data'!$L55:$CX55,1,MATCH(BZ$5,'Utilisation profile'!$F55:$CR55,0))),0)</f>
        <v>0</v>
      </c>
      <c r="CA55">
        <f>IF($A55&gt;0,IF(ISNA(MATCH(CA$5,'Utilisation profile'!$F55:$CR55,0)),0,INDEX('Asset data'!$L55:$CX55,1,MATCH(CA$5,'Utilisation profile'!$F55:$CR55,0))),0)</f>
        <v>0</v>
      </c>
      <c r="CB55">
        <f>IF($A55&gt;0,IF(ISNA(MATCH(CB$5,'Utilisation profile'!$F55:$CR55,0)),0,INDEX('Asset data'!$L55:$CX55,1,MATCH(CB$5,'Utilisation profile'!$F55:$CR55,0))),0)</f>
        <v>0</v>
      </c>
      <c r="CC55">
        <f>IF($A55&gt;0,IF(ISNA(MATCH(CC$5,'Utilisation profile'!$F55:$CR55,0)),0,INDEX('Asset data'!$L55:$CX55,1,MATCH(CC$5,'Utilisation profile'!$F55:$CR55,0))),0)</f>
        <v>0</v>
      </c>
      <c r="CD55">
        <f>IF($A55&gt;0,IF(ISNA(MATCH(CD$5,'Utilisation profile'!$F55:$CR55,0)),0,INDEX('Asset data'!$L55:$CX55,1,MATCH(CD$5,'Utilisation profile'!$F55:$CR55,0))),0)</f>
        <v>0</v>
      </c>
      <c r="CE55">
        <f>IF($A55&gt;0,IF(ISNA(MATCH(CE$5,'Utilisation profile'!$F55:$CR55,0)),0,INDEX('Asset data'!$L55:$CX55,1,MATCH(CE$5,'Utilisation profile'!$F55:$CR55,0))),0)</f>
        <v>0</v>
      </c>
      <c r="CF55">
        <f>IF($A55&gt;0,IF(ISNA(MATCH(CF$5,'Utilisation profile'!$F55:$CR55,0)),0,INDEX('Asset data'!$L55:$CX55,1,MATCH(CF$5,'Utilisation profile'!$F55:$CR55,0))),0)</f>
        <v>0</v>
      </c>
      <c r="CG55">
        <f>IF($A55&gt;0,IF(ISNA(MATCH(CG$5,'Utilisation profile'!$F55:$CR55,0)),0,INDEX('Asset data'!$L55:$CX55,1,MATCH(CG$5,'Utilisation profile'!$F55:$CR55,0))),0)</f>
        <v>0</v>
      </c>
      <c r="CH55">
        <f>IF($A55&gt;0,IF(ISNA(MATCH(CH$5,'Utilisation profile'!$F55:$CR55,0)),0,INDEX('Asset data'!$L55:$CX55,1,MATCH(CH$5,'Utilisation profile'!$F55:$CR55,0))),0)</f>
        <v>0</v>
      </c>
      <c r="CI55">
        <f>IF($A55&gt;0,IF(ISNA(MATCH(CI$5,'Utilisation profile'!$F55:$CR55,0)),0,INDEX('Asset data'!$L55:$CX55,1,MATCH(CI$5,'Utilisation profile'!$F55:$CR55,0))),0)</f>
        <v>0</v>
      </c>
      <c r="CJ55">
        <f>IF($A55&gt;0,IF(ISNA(MATCH(CJ$5,'Utilisation profile'!$F55:$CR55,0)),0,INDEX('Asset data'!$L55:$CX55,1,MATCH(CJ$5,'Utilisation profile'!$F55:$CR55,0))),0)</f>
        <v>0</v>
      </c>
      <c r="CK55">
        <f>IF($A55&gt;0,IF(ISNA(MATCH(CK$5,'Utilisation profile'!$F55:$CR55,0)),0,INDEX('Asset data'!$L55:$CX55,1,MATCH(CK$5,'Utilisation profile'!$F55:$CR55,0))),0)</f>
        <v>0</v>
      </c>
      <c r="CL55">
        <f>IF($A55&gt;0,IF(ISNA(MATCH(CL$5,'Utilisation profile'!$F55:$CR55,0)),0,INDEX('Asset data'!$L55:$CX55,1,MATCH(CL$5,'Utilisation profile'!$F55:$CR55,0))),0)</f>
        <v>0</v>
      </c>
      <c r="CM55">
        <f>IF($A55&gt;0,IF(ISNA(MATCH(CM$5,'Utilisation profile'!$F55:$CR55,0)),0,INDEX('Asset data'!$L55:$CX55,1,MATCH(CM$5,'Utilisation profile'!$F55:$CR55,0))),0)</f>
        <v>0</v>
      </c>
      <c r="CN55">
        <f>IF($A55&gt;0,IF(ISNA(MATCH(CN$5,'Utilisation profile'!$F55:$CR55,0)),0,INDEX('Asset data'!$L55:$CX55,1,MATCH(CN$5,'Utilisation profile'!$F55:$CR55,0))),0)</f>
        <v>0</v>
      </c>
      <c r="CO55">
        <f>IF($A55&gt;0,IF(ISNA(MATCH(CO$5,'Utilisation profile'!$F55:$CR55,0)),0,INDEX('Asset data'!$L55:$CX55,1,MATCH(CO$5,'Utilisation profile'!$F55:$CR55,0))),0)</f>
        <v>0</v>
      </c>
      <c r="CP55">
        <f>IF($A55&gt;0,IF(ISNA(MATCH(CP$5,'Utilisation profile'!$F55:$CR55,0)),0,INDEX('Asset data'!$L55:$CX55,1,MATCH(CP$5,'Utilisation profile'!$F55:$CR55,0))),0)</f>
        <v>0</v>
      </c>
      <c r="CQ55">
        <f>IF($A55&gt;0,IF(ISNA(MATCH(CQ$5,'Utilisation profile'!$F55:$CR55,0)),0,INDEX('Asset data'!$L55:$CX55,1,MATCH(CQ$5,'Utilisation profile'!$F55:$CR55,0))),0)</f>
        <v>0</v>
      </c>
      <c r="CR55">
        <f>IF($A55&gt;0,IF(ISNA(MATCH(CR$5,'Utilisation profile'!$F55:$CR55,0)),0,INDEX('Asset data'!$L55:$CX55,1,MATCH(CR$5,'Utilisation profile'!$F55:$CR55,0))),0)</f>
        <v>0</v>
      </c>
      <c r="CS55">
        <f>IF($A55&gt;0,IF(ISNA(MATCH(CS$5,'Utilisation profile'!$F55:$CR55,0)),0,INDEX('Asset data'!$L55:$CX55,1,MATCH(CS$5,'Utilisation profile'!$F55:$CR55,0))),0)</f>
        <v>0</v>
      </c>
      <c r="CT55">
        <f>IF($A55&gt;0,IF(ISNA(MATCH(CT$5,'Utilisation profile'!$F55:$CR55,0)),0,INDEX('Asset data'!$L55:$CX55,1,MATCH(CT$5,'Utilisation profile'!$F55:$CR55,0))),0)</f>
        <v>0</v>
      </c>
      <c r="CU55">
        <f>IF($A55&gt;0,IF(ISNA(MATCH(CU$5,'Utilisation profile'!$F55:$CR55,0)),0,INDEX('Asset data'!$L55:$CX55,1,MATCH(CU$5,'Utilisation profile'!$F55:$CR55,0))),0)</f>
        <v>0</v>
      </c>
      <c r="CV55">
        <f>IF($A55&gt;0,IF(ISNA(MATCH(CV$5,'Utilisation profile'!$F55:$CR55,0)),0,INDEX('Asset data'!$L55:$CX55,1,MATCH(CV$5,'Utilisation profile'!$F55:$CR55,0))),0)</f>
        <v>0</v>
      </c>
      <c r="CW55">
        <f>IF($A55&gt;0,IF(ISNA(MATCH(CW$5,'Utilisation profile'!$F55:$CR55,0)),0,INDEX('Asset data'!$L55:$CX55,1,MATCH(CW$5,'Utilisation profile'!$F55:$CR55,0))),0)</f>
        <v>0</v>
      </c>
      <c r="CX55">
        <f>IF($A55&gt;0,IF(ISNA(MATCH(CX$5,'Utilisation profile'!$F55:$CR55,0)),0,INDEX('Asset data'!$L55:$CX55,1,MATCH(CX$5,'Utilisation profile'!$F55:$CR55,0))),0)</f>
        <v>0</v>
      </c>
      <c r="CY55">
        <f>IF($A55&gt;0,IF(ISNA(MATCH(CY$5,'Utilisation profile'!$F55:$CR55,0)),0,INDEX('Asset data'!$L55:$CX55,1,MATCH(CY$5,'Utilisation profile'!$F55:$CR55,0))),0)</f>
        <v>0</v>
      </c>
      <c r="CZ55">
        <f>IF($A55&gt;0,IF(ISNA(MATCH(CZ$5,'Utilisation profile'!$F55:$CR55,0)),0,INDEX('Asset data'!$L55:$CX55,1,MATCH(CZ$5,'Utilisation profile'!$F55:$CR55,0))),0)</f>
        <v>0</v>
      </c>
      <c r="DA55">
        <f>IF($A55&gt;0,IF(ISNA(MATCH(DA$5,'Utilisation profile'!$F55:$CR55,0)),0,INDEX('Asset data'!$L55:$CX55,1,MATCH(DA$5,'Utilisation profile'!$F55:$CR55,0))),0)</f>
        <v>0</v>
      </c>
      <c r="DB55">
        <f>IF($A55&gt;0,IF(ISNA(MATCH(DB$5,'Utilisation profile'!$F55:$CR55,0)),0,INDEX('Asset data'!$L55:$CX55,1,MATCH(DB$5,'Utilisation profile'!$F55:$CR55,0))),0)</f>
        <v>0</v>
      </c>
      <c r="DC55">
        <f>IF($A55&gt;0,IF(ISNA(MATCH(DC$5,'Utilisation profile'!$F55:$CR55,0)),0,INDEX('Asset data'!$L55:$CX55,1,MATCH(DC$5,'Utilisation profile'!$F55:$CR55,0))),0)</f>
        <v>0</v>
      </c>
      <c r="DD55">
        <f>IF($A55&gt;0,IF(ISNA(MATCH(DD$5,'Utilisation profile'!$F55:$CR55,0)),0,INDEX('Asset data'!$L55:$CX55,1,MATCH(DD$5,'Utilisation profile'!$F55:$CR55,0))),0)</f>
        <v>0</v>
      </c>
      <c r="DE55">
        <f>IF($A55&gt;0,IF(ISNA(MATCH(DE$5,'Utilisation profile'!$F55:$CR55,0)),0,INDEX('Asset data'!$L55:$CX55,1,MATCH(DE$5,'Utilisation profile'!$F55:$CR55,0))),0)</f>
        <v>0</v>
      </c>
      <c r="DF55">
        <f>IF($A55&gt;0,IF(ISNA(MATCH(DF$5,'Utilisation profile'!$F55:$CR55,0)),0,INDEX('Asset data'!$L55:$CX55,1,MATCH(DF$5,'Utilisation profile'!$F55:$CR55,0))),0)</f>
        <v>0</v>
      </c>
      <c r="DG55">
        <f>IF($A55&gt;0,IF(ISNA(MATCH(DG$5,'Utilisation profile'!$F55:$CR55,0)),0,INDEX('Asset data'!$L55:$CX55,1,MATCH(DG$5,'Utilisation profile'!$F55:$CR55,0))),0)</f>
        <v>0</v>
      </c>
      <c r="DH55">
        <f>IF($A55&gt;0,IF(ISNA(MATCH(DH$5,'Utilisation profile'!$F55:$CR55,0)),0,INDEX('Asset data'!$L55:$CX55,1,MATCH(DH$5,'Utilisation profile'!$F55:$CR55,0))),0)</f>
        <v>0</v>
      </c>
      <c r="DI55">
        <f>IF($A55&gt;0,IF(ISNA(MATCH(DI$5,'Utilisation profile'!$F55:$CR55,0)),0,INDEX('Asset data'!$L55:$CX55,1,MATCH(DI$5,'Utilisation profile'!$F55:$CR55,0))),0)</f>
        <v>0</v>
      </c>
      <c r="DJ55">
        <f>IF($A55&gt;0,IF(ISNA(MATCH(DJ$5,'Utilisation profile'!$F55:$CR55,0)),0,INDEX('Asset data'!$L55:$CX55,1,MATCH(DJ$5,'Utilisation profile'!$F55:$CR55,0))),0)</f>
        <v>0</v>
      </c>
      <c r="DK55">
        <f>IF($A55&gt;0,IF(ISNA(MATCH(DK$5,'Utilisation profile'!$F55:$CR55,0)),0,INDEX('Asset data'!$L55:$CX55,1,MATCH(DK$5,'Utilisation profile'!$F55:$CR55,0))),0)</f>
        <v>0</v>
      </c>
      <c r="DL55">
        <f>IF($A55&gt;0,IF(ISNA(MATCH(DL$5,'Utilisation profile'!$F55:$CR55,0)),0,INDEX('Asset data'!$L55:$CX55,1,MATCH(DL$5,'Utilisation profile'!$F55:$CR55,0))),0)</f>
        <v>0</v>
      </c>
      <c r="DM55">
        <f>IF($A55&gt;0,IF(ISNA(MATCH(DM$5,'Utilisation profile'!$F55:$CR55,0)),0,INDEX('Asset data'!$L55:$CX55,1,MATCH(DM$5,'Utilisation profile'!$F55:$CR55,0))),0)</f>
        <v>0</v>
      </c>
      <c r="DN55">
        <f>IF($A55&gt;0,IF(ISNA(MATCH(DN$5,'Utilisation profile'!$F55:$CR55,0)),0,INDEX('Asset data'!$L55:$CX55,1,MATCH(DN$5,'Utilisation profile'!$F55:$CR55,0))),0)</f>
        <v>0</v>
      </c>
      <c r="DO55">
        <f>IF($A55&gt;0,IF(ISNA(MATCH(DO$5,'Utilisation profile'!$F55:$CR55,0)),0,INDEX('Asset data'!$L55:$CX55,1,MATCH(DO$5,'Utilisation profile'!$F55:$CR55,0))),0)</f>
        <v>0</v>
      </c>
      <c r="DP55">
        <f>IF($A55&gt;0,IF(ISNA(MATCH(DP$5,'Utilisation profile'!$F55:$CR55,0)),0,INDEX('Asset data'!$L55:$CX55,1,MATCH(DP$5,'Utilisation profile'!$F55:$CR55,0))),0)</f>
        <v>0</v>
      </c>
      <c r="DQ55">
        <f>IF($A55&gt;0,IF(ISNA(MATCH(DQ$5,'Utilisation profile'!$F55:$CR55,0)),0,INDEX('Asset data'!$L55:$CX55,1,MATCH(DQ$5,'Utilisation profile'!$F55:$CR55,0))),0)</f>
        <v>0</v>
      </c>
      <c r="DR55">
        <f>IF($A55&gt;0,IF(ISNA(MATCH(DR$5,'Utilisation profile'!$F55:$CR55,0)),0,INDEX('Asset data'!$L55:$CX55,1,MATCH(DR$5,'Utilisation profile'!$F55:$CR55,0))),0)</f>
        <v>0</v>
      </c>
      <c r="DS55">
        <f>IF($A55&gt;0,IF(ISNA(MATCH(DS$5,'Utilisation profile'!$F55:$CR55,0)),0,INDEX('Asset data'!$L55:$CX55,1,MATCH(DS$5,'Utilisation profile'!$F55:$CR55,0))),0)</f>
        <v>0</v>
      </c>
      <c r="DT55">
        <f>IF($A55&gt;0,IF(ISNA(MATCH(DT$5,'Utilisation profile'!$F55:$CR55,0)),0,INDEX('Asset data'!$L55:$CX55,1,MATCH(DT$5,'Utilisation profile'!$F55:$CR55,0))),0)</f>
        <v>0</v>
      </c>
      <c r="DU55">
        <f>IF($A55&gt;0,IF(ISNA(MATCH(DU$5,'Utilisation profile'!$F55:$CR55,0)),0,INDEX('Asset data'!$L55:$CX55,1,MATCH(DU$5,'Utilisation profile'!$F55:$CR55,0))),0)</f>
        <v>0</v>
      </c>
      <c r="DV55">
        <f>IF($A55&gt;0,IF(ISNA(MATCH(DV$5,'Utilisation profile'!$F55:$CR55,0)),0,INDEX('Asset data'!$L55:$CX55,1,MATCH(DV$5,'Utilisation profile'!$F55:$CR55,0))),0)</f>
        <v>0</v>
      </c>
      <c r="DW55">
        <f>IF($A55&gt;0,IF(ISNA(MATCH(DW$5,'Utilisation profile'!$F55:$CR55,0)),0,INDEX('Asset data'!$L55:$CX55,1,MATCH(DW$5,'Utilisation profile'!$F55:$CR55,0))),0)</f>
        <v>0</v>
      </c>
      <c r="DX55">
        <f>IF($A55&gt;0,IF(ISNA(MATCH(DX$5,'Utilisation profile'!$F55:$CR55,0)),0,INDEX('Asset data'!$L55:$CX55,1,MATCH(DX$5,'Utilisation profile'!$F55:$CR55,0))),0)</f>
        <v>0</v>
      </c>
      <c r="DY55">
        <f>IF($A55&gt;0,IF(ISNA(MATCH(DY$5,'Utilisation profile'!$F55:$CR55,0)),0,INDEX('Asset data'!$L55:$CX55,1,MATCH(DY$5,'Utilisation profile'!$F55:$CR55,0))),0)</f>
        <v>0</v>
      </c>
      <c r="DZ55">
        <f>IF($A55&gt;0,IF(ISNA(MATCH(DZ$5,'Utilisation profile'!$F55:$CR55,0)),0,INDEX('Asset data'!$L55:$CX55,1,MATCH(DZ$5,'Utilisation profile'!$F55:$CR55,0))),0)</f>
        <v>0</v>
      </c>
      <c r="EA55">
        <f>IF($A55&gt;0,IF(ISNA(MATCH(EA$5,'Utilisation profile'!$F55:$CR55,0)),0,INDEX('Asset data'!$L55:$CX55,1,MATCH(EA$5,'Utilisation profile'!$F55:$CR55,0))),0)</f>
        <v>0</v>
      </c>
      <c r="EB55">
        <f>IF($A55&gt;0,IF(ISNA(MATCH(EB$5,'Utilisation profile'!$F55:$CR55,0)),0,INDEX('Asset data'!$L55:$CX55,1,MATCH(EB$5,'Utilisation profile'!$F55:$CR55,0))),0)</f>
        <v>0</v>
      </c>
      <c r="EC55">
        <f>IF($A55&gt;0,IF(ISNA(MATCH(EC$5,'Utilisation profile'!$F55:$CR55,0)),0,INDEX('Asset data'!$L55:$CX55,1,MATCH(EC$5,'Utilisation profile'!$F55:$CR55,0))),0)</f>
        <v>0</v>
      </c>
      <c r="ED55">
        <f>IF($A55&gt;0,IF(ISNA(MATCH(ED$5,'Utilisation profile'!$F55:$CR55,0)),0,INDEX('Asset data'!$L55:$CX55,1,MATCH(ED$5,'Utilisation profile'!$F55:$CR55,0))),0)</f>
        <v>0</v>
      </c>
      <c r="EE55">
        <f>IF($A55&gt;0,IF(ISNA(MATCH(EE$5,'Utilisation profile'!$F55:$CR55,0)),0,INDEX('Asset data'!$L55:$CX55,1,MATCH(EE$5,'Utilisation profile'!$F55:$CR55,0))),0)</f>
        <v>0</v>
      </c>
      <c r="EF55">
        <f>IF($A55&gt;0,IF(ISNA(MATCH(EF$5,'Utilisation profile'!$F55:$CR55,0)),0,INDEX('Asset data'!$L55:$CX55,1,MATCH(EF$5,'Utilisation profile'!$F55:$CR55,0))),0)</f>
        <v>0</v>
      </c>
      <c r="EG55">
        <f>IF($A55&gt;0,IF(ISNA(MATCH(EG$5,'Utilisation profile'!$F55:$CR55,0)),0,INDEX('Asset data'!$L55:$CX55,1,MATCH(EG$5,'Utilisation profile'!$F55:$CR55,0))),0)</f>
        <v>0</v>
      </c>
      <c r="EH55">
        <f>IF($A55&gt;0,IF(ISNA(MATCH(EH$5,'Utilisation profile'!$F55:$CR55,0)),0,INDEX('Asset data'!$L55:$CX55,1,MATCH(EH$5,'Utilisation profile'!$F55:$CR55,0))),0)</f>
        <v>0</v>
      </c>
      <c r="EI55">
        <f>IF($A55&gt;0,IF(ISNA(MATCH(EI$5,'Utilisation profile'!$F55:$CR55,0)),0,INDEX('Asset data'!$L55:$CX55,1,MATCH(EI$5,'Utilisation profile'!$F55:$CR55,0))),0)</f>
        <v>0</v>
      </c>
      <c r="EJ55">
        <f>IF($A55&gt;0,IF(ISNA(MATCH(EJ$5,'Utilisation profile'!$F55:$CR55,0)),0,INDEX('Asset data'!$L55:$CX55,1,MATCH(EJ$5,'Utilisation profile'!$F55:$CR55,0))),0)</f>
        <v>0</v>
      </c>
      <c r="EK55">
        <f>IF($A55&gt;0,IF(ISNA(MATCH(EK$5,'Utilisation profile'!$F55:$CR55,0)),0,INDEX('Asset data'!$L55:$CX55,1,MATCH(EK$5,'Utilisation profile'!$F55:$CR55,0))),0)</f>
        <v>0</v>
      </c>
      <c r="EL55">
        <f>IF($A55&gt;0,IF(ISNA(MATCH(EL$5,'Utilisation profile'!$F55:$CR55,0)),0,INDEX('Asset data'!$L55:$CX55,1,MATCH(EL$5,'Utilisation profile'!$F55:$CR55,0))),0)</f>
        <v>0</v>
      </c>
      <c r="EM55">
        <f>IF($A55&gt;0,IF(ISNA(MATCH(EM$5,'Utilisation profile'!$F55:$CR55,0)),0,INDEX('Asset data'!$L55:$CX55,1,MATCH(EM$5,'Utilisation profile'!$F55:$CR55,0))),0)</f>
        <v>0</v>
      </c>
      <c r="EN55">
        <f>IF($A55&gt;0,IF(ISNA(MATCH(EN$5,'Utilisation profile'!$F55:$CR55,0)),0,INDEX('Asset data'!$L55:$CX55,1,MATCH(EN$5,'Utilisation profile'!$F55:$CR55,0))),0)</f>
        <v>0</v>
      </c>
      <c r="EO55">
        <f>IF($A55&gt;0,IF(ISNA(MATCH(EO$5,'Utilisation profile'!$F55:$CR55,0)),0,INDEX('Asset data'!$L55:$CX55,1,MATCH(EO$5,'Utilisation profile'!$F55:$CR55,0))),0)</f>
        <v>0</v>
      </c>
      <c r="EP55">
        <f>IF($A55&gt;0,IF(ISNA(MATCH(EP$5,'Utilisation profile'!$F55:$CR55,0)),0,INDEX('Asset data'!$L55:$CX55,1,MATCH(EP$5,'Utilisation profile'!$F55:$CR55,0))),0)</f>
        <v>0</v>
      </c>
      <c r="EQ55">
        <f>IF($A55&gt;0,IF(ISNA(MATCH(EQ$5,'Utilisation profile'!$F55:$CR55,0)),0,INDEX('Asset data'!$L55:$CX55,1,MATCH(EQ$5,'Utilisation profile'!$F55:$CR55,0))),0)</f>
        <v>0</v>
      </c>
      <c r="ER55">
        <f>IF($A55&gt;0,IF(ISNA(MATCH(ER$5,'Utilisation profile'!$F55:$CR55,0)),0,INDEX('Asset data'!$L55:$CX55,1,MATCH(ER$5,'Utilisation profile'!$F55:$CR55,0))),0)</f>
        <v>0</v>
      </c>
      <c r="ES55">
        <f>IF($A55&gt;0,IF(ISNA(MATCH(ES$5,'Utilisation profile'!$F55:$CR55,0)),0,INDEX('Asset data'!$L55:$CX55,1,MATCH(ES$5,'Utilisation profile'!$F55:$CR55,0))),0)</f>
        <v>0</v>
      </c>
      <c r="ET55">
        <f>IF($A55&gt;0,IF(ISNA(MATCH(ET$5,'Utilisation profile'!$F55:$CR55,0)),0,INDEX('Asset data'!$L55:$CX55,1,MATCH(ET$5,'Utilisation profile'!$F55:$CR55,0))),0)</f>
        <v>0</v>
      </c>
      <c r="EU55">
        <f>IF($A55&gt;0,IF(ISNA(MATCH(EU$5,'Utilisation profile'!$F55:$CR55,0)),0,INDEX('Asset data'!$L55:$CX55,1,MATCH(EU$5,'Utilisation profile'!$F55:$CR55,0))),0)</f>
        <v>0</v>
      </c>
      <c r="EV55">
        <f>IF($A55&gt;0,IF(ISNA(MATCH(EV$5,'Utilisation profile'!$F55:$CR55,0)),0,INDEX('Asset data'!$L55:$CX55,1,MATCH(EV$5,'Utilisation profile'!$F55:$CR55,0))),0)</f>
        <v>0</v>
      </c>
      <c r="EW55">
        <f>IF($A55&gt;0,IF(ISNA(MATCH(EW$5,'Utilisation profile'!$F55:$CR55,0)),0,INDEX('Asset data'!$L55:$CX55,1,MATCH(EW$5,'Utilisation profile'!$F55:$CR55,0))),0)</f>
        <v>0</v>
      </c>
      <c r="EX55">
        <f>IF($A55&gt;0,IF(ISNA(MATCH(EX$5,'Utilisation profile'!$F55:$CR55,0)),0,INDEX('Asset data'!$L55:$CX55,1,MATCH(EX$5,'Utilisation profile'!$F55:$CR55,0))),0)</f>
        <v>0</v>
      </c>
      <c r="EY55">
        <f>IF($A55&gt;0,IF(ISNA(MATCH(EY$5,'Utilisation profile'!$F55:$CR55,0)),0,INDEX('Asset data'!$L55:$CX55,1,MATCH(EY$5,'Utilisation profile'!$F55:$CR55,0))),0)</f>
        <v>0</v>
      </c>
      <c r="EZ55">
        <f>IF($A55&gt;0,IF(ISNA(MATCH(EZ$5,'Utilisation profile'!$F55:$CR55,0)),0,INDEX('Asset data'!$L55:$CX55,1,MATCH(EZ$5,'Utilisation profile'!$F55:$CR55,0))),0)</f>
        <v>0</v>
      </c>
      <c r="FA55">
        <f>IF($A55&gt;0,IF(ISNA(MATCH(FA$5,'Utilisation profile'!$F55:$CR55,0)),0,INDEX('Asset data'!$L55:$CX55,1,MATCH(FA$5,'Utilisation profile'!$F55:$CR55,0))),0)</f>
        <v>0</v>
      </c>
    </row>
    <row r="56" spans="1:157">
      <c r="A56" s="10">
        <f>'Asset data'!A56</f>
        <v>0</v>
      </c>
      <c r="B56" s="10">
        <f>'Asset data'!B56</f>
        <v>0</v>
      </c>
      <c r="C56" s="10">
        <f>'Asset data'!C56</f>
        <v>0</v>
      </c>
      <c r="D56" s="10">
        <f>'Asset data'!E56</f>
        <v>0</v>
      </c>
      <c r="E56" s="16">
        <f>'Asset data'!I56</f>
        <v>0</v>
      </c>
      <c r="F56">
        <f>IF($A56&gt;0,'Utilisation profile'!CU56,0)</f>
        <v>0</v>
      </c>
      <c r="G56">
        <f>IF($A56&gt;0,IF(ISNA(MATCH(G$5,'Utilisation profile'!$F56:$CR56,0)),0,INDEX('Asset data'!$L56:$CX56,1,MATCH(G$5,'Utilisation profile'!$F56:$CR56,0))),0)</f>
        <v>0</v>
      </c>
      <c r="H56">
        <f>IF($A56&gt;0,IF(ISNA(MATCH(H$5,'Utilisation profile'!$F56:$CR56,0)),0,INDEX('Asset data'!$L56:$CX56,1,MATCH(H$5,'Utilisation profile'!$F56:$CR56,0))),0)</f>
        <v>0</v>
      </c>
      <c r="I56">
        <f>IF($A56&gt;0,IF(ISNA(MATCH(I$5,'Utilisation profile'!$F56:$CR56,0)),0,INDEX('Asset data'!$L56:$CX56,1,MATCH(I$5,'Utilisation profile'!$F56:$CR56,0))),0)</f>
        <v>0</v>
      </c>
      <c r="J56">
        <f>IF($A56&gt;0,IF(ISNA(MATCH(J$5,'Utilisation profile'!$F56:$CR56,0)),0,INDEX('Asset data'!$L56:$CX56,1,MATCH(J$5,'Utilisation profile'!$F56:$CR56,0))),0)</f>
        <v>0</v>
      </c>
      <c r="K56">
        <f>IF($A56&gt;0,IF(ISNA(MATCH(K$5,'Utilisation profile'!$F56:$CR56,0)),0,INDEX('Asset data'!$L56:$CX56,1,MATCH(K$5,'Utilisation profile'!$F56:$CR56,0))),0)</f>
        <v>0</v>
      </c>
      <c r="L56">
        <f>IF($A56&gt;0,IF(ISNA(MATCH(L$5,'Utilisation profile'!$F56:$CR56,0)),0,INDEX('Asset data'!$L56:$CX56,1,MATCH(L$5,'Utilisation profile'!$F56:$CR56,0))),0)</f>
        <v>0</v>
      </c>
      <c r="M56">
        <f>IF($A56&gt;0,IF(ISNA(MATCH(M$5,'Utilisation profile'!$F56:$CR56,0)),0,INDEX('Asset data'!$L56:$CX56,1,MATCH(M$5,'Utilisation profile'!$F56:$CR56,0))),0)</f>
        <v>0</v>
      </c>
      <c r="N56">
        <f>IF($A56&gt;0,IF(ISNA(MATCH(N$5,'Utilisation profile'!$F56:$CR56,0)),0,INDEX('Asset data'!$L56:$CX56,1,MATCH(N$5,'Utilisation profile'!$F56:$CR56,0))),0)</f>
        <v>0</v>
      </c>
      <c r="O56">
        <f>IF($A56&gt;0,IF(ISNA(MATCH(O$5,'Utilisation profile'!$F56:$CR56,0)),0,INDEX('Asset data'!$L56:$CX56,1,MATCH(O$5,'Utilisation profile'!$F56:$CR56,0))),0)</f>
        <v>0</v>
      </c>
      <c r="P56">
        <f>IF($A56&gt;0,IF(ISNA(MATCH(P$5,'Utilisation profile'!$F56:$CR56,0)),0,INDEX('Asset data'!$L56:$CX56,1,MATCH(P$5,'Utilisation profile'!$F56:$CR56,0))),0)</f>
        <v>0</v>
      </c>
      <c r="Q56">
        <f>IF($A56&gt;0,IF(ISNA(MATCH(Q$5,'Utilisation profile'!$F56:$CR56,0)),0,INDEX('Asset data'!$L56:$CX56,1,MATCH(Q$5,'Utilisation profile'!$F56:$CR56,0))),0)</f>
        <v>0</v>
      </c>
      <c r="R56">
        <f>IF($A56&gt;0,IF(ISNA(MATCH(R$5,'Utilisation profile'!$F56:$CR56,0)),0,INDEX('Asset data'!$L56:$CX56,1,MATCH(R$5,'Utilisation profile'!$F56:$CR56,0))),0)</f>
        <v>0</v>
      </c>
      <c r="S56">
        <f>IF($A56&gt;0,IF(ISNA(MATCH(S$5,'Utilisation profile'!$F56:$CR56,0)),0,INDEX('Asset data'!$L56:$CX56,1,MATCH(S$5,'Utilisation profile'!$F56:$CR56,0))),0)</f>
        <v>0</v>
      </c>
      <c r="T56">
        <f>IF($A56&gt;0,IF(ISNA(MATCH(T$5,'Utilisation profile'!$F56:$CR56,0)),0,INDEX('Asset data'!$L56:$CX56,1,MATCH(T$5,'Utilisation profile'!$F56:$CR56,0))),0)</f>
        <v>0</v>
      </c>
      <c r="U56">
        <f>IF($A56&gt;0,IF(ISNA(MATCH(U$5,'Utilisation profile'!$F56:$CR56,0)),0,INDEX('Asset data'!$L56:$CX56,1,MATCH(U$5,'Utilisation profile'!$F56:$CR56,0))),0)</f>
        <v>0</v>
      </c>
      <c r="V56">
        <f>IF($A56&gt;0,IF(ISNA(MATCH(V$5,'Utilisation profile'!$F56:$CR56,0)),0,INDEX('Asset data'!$L56:$CX56,1,MATCH(V$5,'Utilisation profile'!$F56:$CR56,0))),0)</f>
        <v>0</v>
      </c>
      <c r="W56">
        <f>IF($A56&gt;0,IF(ISNA(MATCH(W$5,'Utilisation profile'!$F56:$CR56,0)),0,INDEX('Asset data'!$L56:$CX56,1,MATCH(W$5,'Utilisation profile'!$F56:$CR56,0))),0)</f>
        <v>0</v>
      </c>
      <c r="X56">
        <f>IF($A56&gt;0,IF(ISNA(MATCH(X$5,'Utilisation profile'!$F56:$CR56,0)),0,INDEX('Asset data'!$L56:$CX56,1,MATCH(X$5,'Utilisation profile'!$F56:$CR56,0))),0)</f>
        <v>0</v>
      </c>
      <c r="Y56">
        <f>IF($A56&gt;0,IF(ISNA(MATCH(Y$5,'Utilisation profile'!$F56:$CR56,0)),0,INDEX('Asset data'!$L56:$CX56,1,MATCH(Y$5,'Utilisation profile'!$F56:$CR56,0))),0)</f>
        <v>0</v>
      </c>
      <c r="Z56">
        <f>IF($A56&gt;0,IF(ISNA(MATCH(Z$5,'Utilisation profile'!$F56:$CR56,0)),0,INDEX('Asset data'!$L56:$CX56,1,MATCH(Z$5,'Utilisation profile'!$F56:$CR56,0))),0)</f>
        <v>0</v>
      </c>
      <c r="AA56">
        <f>IF($A56&gt;0,IF(ISNA(MATCH(AA$5,'Utilisation profile'!$F56:$CR56,0)),0,INDEX('Asset data'!$L56:$CX56,1,MATCH(AA$5,'Utilisation profile'!$F56:$CR56,0))),0)</f>
        <v>0</v>
      </c>
      <c r="AB56">
        <f>IF($A56&gt;0,IF(ISNA(MATCH(AB$5,'Utilisation profile'!$F56:$CR56,0)),0,INDEX('Asset data'!$L56:$CX56,1,MATCH(AB$5,'Utilisation profile'!$F56:$CR56,0))),0)</f>
        <v>0</v>
      </c>
      <c r="AC56">
        <f>IF($A56&gt;0,IF(ISNA(MATCH(AC$5,'Utilisation profile'!$F56:$CR56,0)),0,INDEX('Asset data'!$L56:$CX56,1,MATCH(AC$5,'Utilisation profile'!$F56:$CR56,0))),0)</f>
        <v>0</v>
      </c>
      <c r="AD56">
        <f>IF($A56&gt;0,IF(ISNA(MATCH(AD$5,'Utilisation profile'!$F56:$CR56,0)),0,INDEX('Asset data'!$L56:$CX56,1,MATCH(AD$5,'Utilisation profile'!$F56:$CR56,0))),0)</f>
        <v>0</v>
      </c>
      <c r="AE56">
        <f>IF($A56&gt;0,IF(ISNA(MATCH(AE$5,'Utilisation profile'!$F56:$CR56,0)),0,INDEX('Asset data'!$L56:$CX56,1,MATCH(AE$5,'Utilisation profile'!$F56:$CR56,0))),0)</f>
        <v>0</v>
      </c>
      <c r="AF56">
        <f>IF($A56&gt;0,IF(ISNA(MATCH(AF$5,'Utilisation profile'!$F56:$CR56,0)),0,INDEX('Asset data'!$L56:$CX56,1,MATCH(AF$5,'Utilisation profile'!$F56:$CR56,0))),0)</f>
        <v>0</v>
      </c>
      <c r="AG56">
        <f>IF($A56&gt;0,IF(ISNA(MATCH(AG$5,'Utilisation profile'!$F56:$CR56,0)),0,INDEX('Asset data'!$L56:$CX56,1,MATCH(AG$5,'Utilisation profile'!$F56:$CR56,0))),0)</f>
        <v>0</v>
      </c>
      <c r="AH56">
        <f>IF($A56&gt;0,IF(ISNA(MATCH(AH$5,'Utilisation profile'!$F56:$CR56,0)),0,INDEX('Asset data'!$L56:$CX56,1,MATCH(AH$5,'Utilisation profile'!$F56:$CR56,0))),0)</f>
        <v>0</v>
      </c>
      <c r="AI56">
        <f>IF($A56&gt;0,IF(ISNA(MATCH(AI$5,'Utilisation profile'!$F56:$CR56,0)),0,INDEX('Asset data'!$L56:$CX56,1,MATCH(AI$5,'Utilisation profile'!$F56:$CR56,0))),0)</f>
        <v>0</v>
      </c>
      <c r="AJ56">
        <f>IF($A56&gt;0,IF(ISNA(MATCH(AJ$5,'Utilisation profile'!$F56:$CR56,0)),0,INDEX('Asset data'!$L56:$CX56,1,MATCH(AJ$5,'Utilisation profile'!$F56:$CR56,0))),0)</f>
        <v>0</v>
      </c>
      <c r="AK56">
        <f>IF($A56&gt;0,IF(ISNA(MATCH(AK$5,'Utilisation profile'!$F56:$CR56,0)),0,INDEX('Asset data'!$L56:$CX56,1,MATCH(AK$5,'Utilisation profile'!$F56:$CR56,0))),0)</f>
        <v>0</v>
      </c>
      <c r="AL56">
        <f>IF($A56&gt;0,IF(ISNA(MATCH(AL$5,'Utilisation profile'!$F56:$CR56,0)),0,INDEX('Asset data'!$L56:$CX56,1,MATCH(AL$5,'Utilisation profile'!$F56:$CR56,0))),0)</f>
        <v>0</v>
      </c>
      <c r="AM56">
        <f>IF($A56&gt;0,IF(ISNA(MATCH(AM$5,'Utilisation profile'!$F56:$CR56,0)),0,INDEX('Asset data'!$L56:$CX56,1,MATCH(AM$5,'Utilisation profile'!$F56:$CR56,0))),0)</f>
        <v>0</v>
      </c>
      <c r="AN56">
        <f>IF($A56&gt;0,IF(ISNA(MATCH(AN$5,'Utilisation profile'!$F56:$CR56,0)),0,INDEX('Asset data'!$L56:$CX56,1,MATCH(AN$5,'Utilisation profile'!$F56:$CR56,0))),0)</f>
        <v>0</v>
      </c>
      <c r="AO56">
        <f>IF($A56&gt;0,IF(ISNA(MATCH(AO$5,'Utilisation profile'!$F56:$CR56,0)),0,INDEX('Asset data'!$L56:$CX56,1,MATCH(AO$5,'Utilisation profile'!$F56:$CR56,0))),0)</f>
        <v>0</v>
      </c>
      <c r="AP56">
        <f>IF($A56&gt;0,IF(ISNA(MATCH(AP$5,'Utilisation profile'!$F56:$CR56,0)),0,INDEX('Asset data'!$L56:$CX56,1,MATCH(AP$5,'Utilisation profile'!$F56:$CR56,0))),0)</f>
        <v>0</v>
      </c>
      <c r="AQ56">
        <f>IF($A56&gt;0,IF(ISNA(MATCH(AQ$5,'Utilisation profile'!$F56:$CR56,0)),0,INDEX('Asset data'!$L56:$CX56,1,MATCH(AQ$5,'Utilisation profile'!$F56:$CR56,0))),0)</f>
        <v>0</v>
      </c>
      <c r="AR56">
        <f>IF($A56&gt;0,IF(ISNA(MATCH(AR$5,'Utilisation profile'!$F56:$CR56,0)),0,INDEX('Asset data'!$L56:$CX56,1,MATCH(AR$5,'Utilisation profile'!$F56:$CR56,0))),0)</f>
        <v>0</v>
      </c>
      <c r="AS56">
        <f>IF($A56&gt;0,IF(ISNA(MATCH(AS$5,'Utilisation profile'!$F56:$CR56,0)),0,INDEX('Asset data'!$L56:$CX56,1,MATCH(AS$5,'Utilisation profile'!$F56:$CR56,0))),0)</f>
        <v>0</v>
      </c>
      <c r="AT56">
        <f>IF($A56&gt;0,IF(ISNA(MATCH(AT$5,'Utilisation profile'!$F56:$CR56,0)),0,INDEX('Asset data'!$L56:$CX56,1,MATCH(AT$5,'Utilisation profile'!$F56:$CR56,0))),0)</f>
        <v>0</v>
      </c>
      <c r="AU56">
        <f>IF($A56&gt;0,IF(ISNA(MATCH(AU$5,'Utilisation profile'!$F56:$CR56,0)),0,INDEX('Asset data'!$L56:$CX56,1,MATCH(AU$5,'Utilisation profile'!$F56:$CR56,0))),0)</f>
        <v>0</v>
      </c>
      <c r="AV56">
        <f>IF($A56&gt;0,IF(ISNA(MATCH(AV$5,'Utilisation profile'!$F56:$CR56,0)),0,INDEX('Asset data'!$L56:$CX56,1,MATCH(AV$5,'Utilisation profile'!$F56:$CR56,0))),0)</f>
        <v>0</v>
      </c>
      <c r="AW56">
        <f>IF($A56&gt;0,IF(ISNA(MATCH(AW$5,'Utilisation profile'!$F56:$CR56,0)),0,INDEX('Asset data'!$L56:$CX56,1,MATCH(AW$5,'Utilisation profile'!$F56:$CR56,0))),0)</f>
        <v>0</v>
      </c>
      <c r="AX56">
        <f>IF($A56&gt;0,IF(ISNA(MATCH(AX$5,'Utilisation profile'!$F56:$CR56,0)),0,INDEX('Asset data'!$L56:$CX56,1,MATCH(AX$5,'Utilisation profile'!$F56:$CR56,0))),0)</f>
        <v>0</v>
      </c>
      <c r="AY56">
        <f>IF($A56&gt;0,IF(ISNA(MATCH(AY$5,'Utilisation profile'!$F56:$CR56,0)),0,INDEX('Asset data'!$L56:$CX56,1,MATCH(AY$5,'Utilisation profile'!$F56:$CR56,0))),0)</f>
        <v>0</v>
      </c>
      <c r="AZ56">
        <f>IF($A56&gt;0,IF(ISNA(MATCH(AZ$5,'Utilisation profile'!$F56:$CR56,0)),0,INDEX('Asset data'!$L56:$CX56,1,MATCH(AZ$5,'Utilisation profile'!$F56:$CR56,0))),0)</f>
        <v>0</v>
      </c>
      <c r="BA56">
        <f>IF($A56&gt;0,IF(ISNA(MATCH(BA$5,'Utilisation profile'!$F56:$CR56,0)),0,INDEX('Asset data'!$L56:$CX56,1,MATCH(BA$5,'Utilisation profile'!$F56:$CR56,0))),0)</f>
        <v>0</v>
      </c>
      <c r="BB56">
        <f>IF($A56&gt;0,IF(ISNA(MATCH(BB$5,'Utilisation profile'!$F56:$CR56,0)),0,INDEX('Asset data'!$L56:$CX56,1,MATCH(BB$5,'Utilisation profile'!$F56:$CR56,0))),0)</f>
        <v>0</v>
      </c>
      <c r="BC56">
        <f>IF($A56&gt;0,IF(ISNA(MATCH(BC$5,'Utilisation profile'!$F56:$CR56,0)),0,INDEX('Asset data'!$L56:$CX56,1,MATCH(BC$5,'Utilisation profile'!$F56:$CR56,0))),0)</f>
        <v>0</v>
      </c>
      <c r="BD56">
        <f>IF($A56&gt;0,IF(ISNA(MATCH(BD$5,'Utilisation profile'!$F56:$CR56,0)),0,INDEX('Asset data'!$L56:$CX56,1,MATCH(BD$5,'Utilisation profile'!$F56:$CR56,0))),0)</f>
        <v>0</v>
      </c>
      <c r="BE56">
        <f>IF($A56&gt;0,IF(ISNA(MATCH(BE$5,'Utilisation profile'!$F56:$CR56,0)),0,INDEX('Asset data'!$L56:$CX56,1,MATCH(BE$5,'Utilisation profile'!$F56:$CR56,0))),0)</f>
        <v>0</v>
      </c>
      <c r="BF56">
        <f>IF($A56&gt;0,IF(ISNA(MATCH(BF$5,'Utilisation profile'!$F56:$CR56,0)),0,INDEX('Asset data'!$L56:$CX56,1,MATCH(BF$5,'Utilisation profile'!$F56:$CR56,0))),0)</f>
        <v>0</v>
      </c>
      <c r="BG56">
        <f>IF($A56&gt;0,IF(ISNA(MATCH(BG$5,'Utilisation profile'!$F56:$CR56,0)),0,INDEX('Asset data'!$L56:$CX56,1,MATCH(BG$5,'Utilisation profile'!$F56:$CR56,0))),0)</f>
        <v>0</v>
      </c>
      <c r="BH56">
        <f>IF($A56&gt;0,IF(ISNA(MATCH(BH$5,'Utilisation profile'!$F56:$CR56,0)),0,INDEX('Asset data'!$L56:$CX56,1,MATCH(BH$5,'Utilisation profile'!$F56:$CR56,0))),0)</f>
        <v>0</v>
      </c>
      <c r="BI56">
        <f>IF($A56&gt;0,IF(ISNA(MATCH(BI$5,'Utilisation profile'!$F56:$CR56,0)),0,INDEX('Asset data'!$L56:$CX56,1,MATCH(BI$5,'Utilisation profile'!$F56:$CR56,0))),0)</f>
        <v>0</v>
      </c>
      <c r="BJ56">
        <f>IF($A56&gt;0,IF(ISNA(MATCH(BJ$5,'Utilisation profile'!$F56:$CR56,0)),0,INDEX('Asset data'!$L56:$CX56,1,MATCH(BJ$5,'Utilisation profile'!$F56:$CR56,0))),0)</f>
        <v>0</v>
      </c>
      <c r="BK56">
        <f>IF($A56&gt;0,IF(ISNA(MATCH(BK$5,'Utilisation profile'!$F56:$CR56,0)),0,INDEX('Asset data'!$L56:$CX56,1,MATCH(BK$5,'Utilisation profile'!$F56:$CR56,0))),0)</f>
        <v>0</v>
      </c>
      <c r="BL56">
        <f>IF($A56&gt;0,IF(ISNA(MATCH(BL$5,'Utilisation profile'!$F56:$CR56,0)),0,INDEX('Asset data'!$L56:$CX56,1,MATCH(BL$5,'Utilisation profile'!$F56:$CR56,0))),0)</f>
        <v>0</v>
      </c>
      <c r="BM56">
        <f>IF($A56&gt;0,IF(ISNA(MATCH(BM$5,'Utilisation profile'!$F56:$CR56,0)),0,INDEX('Asset data'!$L56:$CX56,1,MATCH(BM$5,'Utilisation profile'!$F56:$CR56,0))),0)</f>
        <v>0</v>
      </c>
      <c r="BN56">
        <f>IF($A56&gt;0,IF(ISNA(MATCH(BN$5,'Utilisation profile'!$F56:$CR56,0)),0,INDEX('Asset data'!$L56:$CX56,1,MATCH(BN$5,'Utilisation profile'!$F56:$CR56,0))),0)</f>
        <v>0</v>
      </c>
      <c r="BO56">
        <f>IF($A56&gt;0,IF(ISNA(MATCH(BO$5,'Utilisation profile'!$F56:$CR56,0)),0,INDEX('Asset data'!$L56:$CX56,1,MATCH(BO$5,'Utilisation profile'!$F56:$CR56,0))),0)</f>
        <v>0</v>
      </c>
      <c r="BP56">
        <f>IF($A56&gt;0,IF(ISNA(MATCH(BP$5,'Utilisation profile'!$F56:$CR56,0)),0,INDEX('Asset data'!$L56:$CX56,1,MATCH(BP$5,'Utilisation profile'!$F56:$CR56,0))),0)</f>
        <v>0</v>
      </c>
      <c r="BQ56">
        <f>IF($A56&gt;0,IF(ISNA(MATCH(BQ$5,'Utilisation profile'!$F56:$CR56,0)),0,INDEX('Asset data'!$L56:$CX56,1,MATCH(BQ$5,'Utilisation profile'!$F56:$CR56,0))),0)</f>
        <v>0</v>
      </c>
      <c r="BR56">
        <f>IF($A56&gt;0,IF(ISNA(MATCH(BR$5,'Utilisation profile'!$F56:$CR56,0)),0,INDEX('Asset data'!$L56:$CX56,1,MATCH(BR$5,'Utilisation profile'!$F56:$CR56,0))),0)</f>
        <v>0</v>
      </c>
      <c r="BS56">
        <f>IF($A56&gt;0,IF(ISNA(MATCH(BS$5,'Utilisation profile'!$F56:$CR56,0)),0,INDEX('Asset data'!$L56:$CX56,1,MATCH(BS$5,'Utilisation profile'!$F56:$CR56,0))),0)</f>
        <v>0</v>
      </c>
      <c r="BT56">
        <f>IF($A56&gt;0,IF(ISNA(MATCH(BT$5,'Utilisation profile'!$F56:$CR56,0)),0,INDEX('Asset data'!$L56:$CX56,1,MATCH(BT$5,'Utilisation profile'!$F56:$CR56,0))),0)</f>
        <v>0</v>
      </c>
      <c r="BU56">
        <f>IF($A56&gt;0,IF(ISNA(MATCH(BU$5,'Utilisation profile'!$F56:$CR56,0)),0,INDEX('Asset data'!$L56:$CX56,1,MATCH(BU$5,'Utilisation profile'!$F56:$CR56,0))),0)</f>
        <v>0</v>
      </c>
      <c r="BV56">
        <f>IF($A56&gt;0,IF(ISNA(MATCH(BV$5,'Utilisation profile'!$F56:$CR56,0)),0,INDEX('Asset data'!$L56:$CX56,1,MATCH(BV$5,'Utilisation profile'!$F56:$CR56,0))),0)</f>
        <v>0</v>
      </c>
      <c r="BW56">
        <f>IF($A56&gt;0,IF(ISNA(MATCH(BW$5,'Utilisation profile'!$F56:$CR56,0)),0,INDEX('Asset data'!$L56:$CX56,1,MATCH(BW$5,'Utilisation profile'!$F56:$CR56,0))),0)</f>
        <v>0</v>
      </c>
      <c r="BX56">
        <f>IF($A56&gt;0,IF(ISNA(MATCH(BX$5,'Utilisation profile'!$F56:$CR56,0)),0,INDEX('Asset data'!$L56:$CX56,1,MATCH(BX$5,'Utilisation profile'!$F56:$CR56,0))),0)</f>
        <v>0</v>
      </c>
      <c r="BY56">
        <f>IF($A56&gt;0,IF(ISNA(MATCH(BY$5,'Utilisation profile'!$F56:$CR56,0)),0,INDEX('Asset data'!$L56:$CX56,1,MATCH(BY$5,'Utilisation profile'!$F56:$CR56,0))),0)</f>
        <v>0</v>
      </c>
      <c r="BZ56">
        <f>IF($A56&gt;0,IF(ISNA(MATCH(BZ$5,'Utilisation profile'!$F56:$CR56,0)),0,INDEX('Asset data'!$L56:$CX56,1,MATCH(BZ$5,'Utilisation profile'!$F56:$CR56,0))),0)</f>
        <v>0</v>
      </c>
      <c r="CA56">
        <f>IF($A56&gt;0,IF(ISNA(MATCH(CA$5,'Utilisation profile'!$F56:$CR56,0)),0,INDEX('Asset data'!$L56:$CX56,1,MATCH(CA$5,'Utilisation profile'!$F56:$CR56,0))),0)</f>
        <v>0</v>
      </c>
      <c r="CB56">
        <f>IF($A56&gt;0,IF(ISNA(MATCH(CB$5,'Utilisation profile'!$F56:$CR56,0)),0,INDEX('Asset data'!$L56:$CX56,1,MATCH(CB$5,'Utilisation profile'!$F56:$CR56,0))),0)</f>
        <v>0</v>
      </c>
      <c r="CC56">
        <f>IF($A56&gt;0,IF(ISNA(MATCH(CC$5,'Utilisation profile'!$F56:$CR56,0)),0,INDEX('Asset data'!$L56:$CX56,1,MATCH(CC$5,'Utilisation profile'!$F56:$CR56,0))),0)</f>
        <v>0</v>
      </c>
      <c r="CD56">
        <f>IF($A56&gt;0,IF(ISNA(MATCH(CD$5,'Utilisation profile'!$F56:$CR56,0)),0,INDEX('Asset data'!$L56:$CX56,1,MATCH(CD$5,'Utilisation profile'!$F56:$CR56,0))),0)</f>
        <v>0</v>
      </c>
      <c r="CE56">
        <f>IF($A56&gt;0,IF(ISNA(MATCH(CE$5,'Utilisation profile'!$F56:$CR56,0)),0,INDEX('Asset data'!$L56:$CX56,1,MATCH(CE$5,'Utilisation profile'!$F56:$CR56,0))),0)</f>
        <v>0</v>
      </c>
      <c r="CF56">
        <f>IF($A56&gt;0,IF(ISNA(MATCH(CF$5,'Utilisation profile'!$F56:$CR56,0)),0,INDEX('Asset data'!$L56:$CX56,1,MATCH(CF$5,'Utilisation profile'!$F56:$CR56,0))),0)</f>
        <v>0</v>
      </c>
      <c r="CG56">
        <f>IF($A56&gt;0,IF(ISNA(MATCH(CG$5,'Utilisation profile'!$F56:$CR56,0)),0,INDEX('Asset data'!$L56:$CX56,1,MATCH(CG$5,'Utilisation profile'!$F56:$CR56,0))),0)</f>
        <v>0</v>
      </c>
      <c r="CH56">
        <f>IF($A56&gt;0,IF(ISNA(MATCH(CH$5,'Utilisation profile'!$F56:$CR56,0)),0,INDEX('Asset data'!$L56:$CX56,1,MATCH(CH$5,'Utilisation profile'!$F56:$CR56,0))),0)</f>
        <v>0</v>
      </c>
      <c r="CI56">
        <f>IF($A56&gt;0,IF(ISNA(MATCH(CI$5,'Utilisation profile'!$F56:$CR56,0)),0,INDEX('Asset data'!$L56:$CX56,1,MATCH(CI$5,'Utilisation profile'!$F56:$CR56,0))),0)</f>
        <v>0</v>
      </c>
      <c r="CJ56">
        <f>IF($A56&gt;0,IF(ISNA(MATCH(CJ$5,'Utilisation profile'!$F56:$CR56,0)),0,INDEX('Asset data'!$L56:$CX56,1,MATCH(CJ$5,'Utilisation profile'!$F56:$CR56,0))),0)</f>
        <v>0</v>
      </c>
      <c r="CK56">
        <f>IF($A56&gt;0,IF(ISNA(MATCH(CK$5,'Utilisation profile'!$F56:$CR56,0)),0,INDEX('Asset data'!$L56:$CX56,1,MATCH(CK$5,'Utilisation profile'!$F56:$CR56,0))),0)</f>
        <v>0</v>
      </c>
      <c r="CL56">
        <f>IF($A56&gt;0,IF(ISNA(MATCH(CL$5,'Utilisation profile'!$F56:$CR56,0)),0,INDEX('Asset data'!$L56:$CX56,1,MATCH(CL$5,'Utilisation profile'!$F56:$CR56,0))),0)</f>
        <v>0</v>
      </c>
      <c r="CM56">
        <f>IF($A56&gt;0,IF(ISNA(MATCH(CM$5,'Utilisation profile'!$F56:$CR56,0)),0,INDEX('Asset data'!$L56:$CX56,1,MATCH(CM$5,'Utilisation profile'!$F56:$CR56,0))),0)</f>
        <v>0</v>
      </c>
      <c r="CN56">
        <f>IF($A56&gt;0,IF(ISNA(MATCH(CN$5,'Utilisation profile'!$F56:$CR56,0)),0,INDEX('Asset data'!$L56:$CX56,1,MATCH(CN$5,'Utilisation profile'!$F56:$CR56,0))),0)</f>
        <v>0</v>
      </c>
      <c r="CO56">
        <f>IF($A56&gt;0,IF(ISNA(MATCH(CO$5,'Utilisation profile'!$F56:$CR56,0)),0,INDEX('Asset data'!$L56:$CX56,1,MATCH(CO$5,'Utilisation profile'!$F56:$CR56,0))),0)</f>
        <v>0</v>
      </c>
      <c r="CP56">
        <f>IF($A56&gt;0,IF(ISNA(MATCH(CP$5,'Utilisation profile'!$F56:$CR56,0)),0,INDEX('Asset data'!$L56:$CX56,1,MATCH(CP$5,'Utilisation profile'!$F56:$CR56,0))),0)</f>
        <v>0</v>
      </c>
      <c r="CQ56">
        <f>IF($A56&gt;0,IF(ISNA(MATCH(CQ$5,'Utilisation profile'!$F56:$CR56,0)),0,INDEX('Asset data'!$L56:$CX56,1,MATCH(CQ$5,'Utilisation profile'!$F56:$CR56,0))),0)</f>
        <v>0</v>
      </c>
      <c r="CR56">
        <f>IF($A56&gt;0,IF(ISNA(MATCH(CR$5,'Utilisation profile'!$F56:$CR56,0)),0,INDEX('Asset data'!$L56:$CX56,1,MATCH(CR$5,'Utilisation profile'!$F56:$CR56,0))),0)</f>
        <v>0</v>
      </c>
      <c r="CS56">
        <f>IF($A56&gt;0,IF(ISNA(MATCH(CS$5,'Utilisation profile'!$F56:$CR56,0)),0,INDEX('Asset data'!$L56:$CX56,1,MATCH(CS$5,'Utilisation profile'!$F56:$CR56,0))),0)</f>
        <v>0</v>
      </c>
      <c r="CT56">
        <f>IF($A56&gt;0,IF(ISNA(MATCH(CT$5,'Utilisation profile'!$F56:$CR56,0)),0,INDEX('Asset data'!$L56:$CX56,1,MATCH(CT$5,'Utilisation profile'!$F56:$CR56,0))),0)</f>
        <v>0</v>
      </c>
      <c r="CU56">
        <f>IF($A56&gt;0,IF(ISNA(MATCH(CU$5,'Utilisation profile'!$F56:$CR56,0)),0,INDEX('Asset data'!$L56:$CX56,1,MATCH(CU$5,'Utilisation profile'!$F56:$CR56,0))),0)</f>
        <v>0</v>
      </c>
      <c r="CV56">
        <f>IF($A56&gt;0,IF(ISNA(MATCH(CV$5,'Utilisation profile'!$F56:$CR56,0)),0,INDEX('Asset data'!$L56:$CX56,1,MATCH(CV$5,'Utilisation profile'!$F56:$CR56,0))),0)</f>
        <v>0</v>
      </c>
      <c r="CW56">
        <f>IF($A56&gt;0,IF(ISNA(MATCH(CW$5,'Utilisation profile'!$F56:$CR56,0)),0,INDEX('Asset data'!$L56:$CX56,1,MATCH(CW$5,'Utilisation profile'!$F56:$CR56,0))),0)</f>
        <v>0</v>
      </c>
      <c r="CX56">
        <f>IF($A56&gt;0,IF(ISNA(MATCH(CX$5,'Utilisation profile'!$F56:$CR56,0)),0,INDEX('Asset data'!$L56:$CX56,1,MATCH(CX$5,'Utilisation profile'!$F56:$CR56,0))),0)</f>
        <v>0</v>
      </c>
      <c r="CY56">
        <f>IF($A56&gt;0,IF(ISNA(MATCH(CY$5,'Utilisation profile'!$F56:$CR56,0)),0,INDEX('Asset data'!$L56:$CX56,1,MATCH(CY$5,'Utilisation profile'!$F56:$CR56,0))),0)</f>
        <v>0</v>
      </c>
      <c r="CZ56">
        <f>IF($A56&gt;0,IF(ISNA(MATCH(CZ$5,'Utilisation profile'!$F56:$CR56,0)),0,INDEX('Asset data'!$L56:$CX56,1,MATCH(CZ$5,'Utilisation profile'!$F56:$CR56,0))),0)</f>
        <v>0</v>
      </c>
      <c r="DA56">
        <f>IF($A56&gt;0,IF(ISNA(MATCH(DA$5,'Utilisation profile'!$F56:$CR56,0)),0,INDEX('Asset data'!$L56:$CX56,1,MATCH(DA$5,'Utilisation profile'!$F56:$CR56,0))),0)</f>
        <v>0</v>
      </c>
      <c r="DB56">
        <f>IF($A56&gt;0,IF(ISNA(MATCH(DB$5,'Utilisation profile'!$F56:$CR56,0)),0,INDEX('Asset data'!$L56:$CX56,1,MATCH(DB$5,'Utilisation profile'!$F56:$CR56,0))),0)</f>
        <v>0</v>
      </c>
      <c r="DC56">
        <f>IF($A56&gt;0,IF(ISNA(MATCH(DC$5,'Utilisation profile'!$F56:$CR56,0)),0,INDEX('Asset data'!$L56:$CX56,1,MATCH(DC$5,'Utilisation profile'!$F56:$CR56,0))),0)</f>
        <v>0</v>
      </c>
      <c r="DD56">
        <f>IF($A56&gt;0,IF(ISNA(MATCH(DD$5,'Utilisation profile'!$F56:$CR56,0)),0,INDEX('Asset data'!$L56:$CX56,1,MATCH(DD$5,'Utilisation profile'!$F56:$CR56,0))),0)</f>
        <v>0</v>
      </c>
      <c r="DE56">
        <f>IF($A56&gt;0,IF(ISNA(MATCH(DE$5,'Utilisation profile'!$F56:$CR56,0)),0,INDEX('Asset data'!$L56:$CX56,1,MATCH(DE$5,'Utilisation profile'!$F56:$CR56,0))),0)</f>
        <v>0</v>
      </c>
      <c r="DF56">
        <f>IF($A56&gt;0,IF(ISNA(MATCH(DF$5,'Utilisation profile'!$F56:$CR56,0)),0,INDEX('Asset data'!$L56:$CX56,1,MATCH(DF$5,'Utilisation profile'!$F56:$CR56,0))),0)</f>
        <v>0</v>
      </c>
      <c r="DG56">
        <f>IF($A56&gt;0,IF(ISNA(MATCH(DG$5,'Utilisation profile'!$F56:$CR56,0)),0,INDEX('Asset data'!$L56:$CX56,1,MATCH(DG$5,'Utilisation profile'!$F56:$CR56,0))),0)</f>
        <v>0</v>
      </c>
      <c r="DH56">
        <f>IF($A56&gt;0,IF(ISNA(MATCH(DH$5,'Utilisation profile'!$F56:$CR56,0)),0,INDEX('Asset data'!$L56:$CX56,1,MATCH(DH$5,'Utilisation profile'!$F56:$CR56,0))),0)</f>
        <v>0</v>
      </c>
      <c r="DI56">
        <f>IF($A56&gt;0,IF(ISNA(MATCH(DI$5,'Utilisation profile'!$F56:$CR56,0)),0,INDEX('Asset data'!$L56:$CX56,1,MATCH(DI$5,'Utilisation profile'!$F56:$CR56,0))),0)</f>
        <v>0</v>
      </c>
      <c r="DJ56">
        <f>IF($A56&gt;0,IF(ISNA(MATCH(DJ$5,'Utilisation profile'!$F56:$CR56,0)),0,INDEX('Asset data'!$L56:$CX56,1,MATCH(DJ$5,'Utilisation profile'!$F56:$CR56,0))),0)</f>
        <v>0</v>
      </c>
      <c r="DK56">
        <f>IF($A56&gt;0,IF(ISNA(MATCH(DK$5,'Utilisation profile'!$F56:$CR56,0)),0,INDEX('Asset data'!$L56:$CX56,1,MATCH(DK$5,'Utilisation profile'!$F56:$CR56,0))),0)</f>
        <v>0</v>
      </c>
      <c r="DL56">
        <f>IF($A56&gt;0,IF(ISNA(MATCH(DL$5,'Utilisation profile'!$F56:$CR56,0)),0,INDEX('Asset data'!$L56:$CX56,1,MATCH(DL$5,'Utilisation profile'!$F56:$CR56,0))),0)</f>
        <v>0</v>
      </c>
      <c r="DM56">
        <f>IF($A56&gt;0,IF(ISNA(MATCH(DM$5,'Utilisation profile'!$F56:$CR56,0)),0,INDEX('Asset data'!$L56:$CX56,1,MATCH(DM$5,'Utilisation profile'!$F56:$CR56,0))),0)</f>
        <v>0</v>
      </c>
      <c r="DN56">
        <f>IF($A56&gt;0,IF(ISNA(MATCH(DN$5,'Utilisation profile'!$F56:$CR56,0)),0,INDEX('Asset data'!$L56:$CX56,1,MATCH(DN$5,'Utilisation profile'!$F56:$CR56,0))),0)</f>
        <v>0</v>
      </c>
      <c r="DO56">
        <f>IF($A56&gt;0,IF(ISNA(MATCH(DO$5,'Utilisation profile'!$F56:$CR56,0)),0,INDEX('Asset data'!$L56:$CX56,1,MATCH(DO$5,'Utilisation profile'!$F56:$CR56,0))),0)</f>
        <v>0</v>
      </c>
      <c r="DP56">
        <f>IF($A56&gt;0,IF(ISNA(MATCH(DP$5,'Utilisation profile'!$F56:$CR56,0)),0,INDEX('Asset data'!$L56:$CX56,1,MATCH(DP$5,'Utilisation profile'!$F56:$CR56,0))),0)</f>
        <v>0</v>
      </c>
      <c r="DQ56">
        <f>IF($A56&gt;0,IF(ISNA(MATCH(DQ$5,'Utilisation profile'!$F56:$CR56,0)),0,INDEX('Asset data'!$L56:$CX56,1,MATCH(DQ$5,'Utilisation profile'!$F56:$CR56,0))),0)</f>
        <v>0</v>
      </c>
      <c r="DR56">
        <f>IF($A56&gt;0,IF(ISNA(MATCH(DR$5,'Utilisation profile'!$F56:$CR56,0)),0,INDEX('Asset data'!$L56:$CX56,1,MATCH(DR$5,'Utilisation profile'!$F56:$CR56,0))),0)</f>
        <v>0</v>
      </c>
      <c r="DS56">
        <f>IF($A56&gt;0,IF(ISNA(MATCH(DS$5,'Utilisation profile'!$F56:$CR56,0)),0,INDEX('Asset data'!$L56:$CX56,1,MATCH(DS$5,'Utilisation profile'!$F56:$CR56,0))),0)</f>
        <v>0</v>
      </c>
      <c r="DT56">
        <f>IF($A56&gt;0,IF(ISNA(MATCH(DT$5,'Utilisation profile'!$F56:$CR56,0)),0,INDEX('Asset data'!$L56:$CX56,1,MATCH(DT$5,'Utilisation profile'!$F56:$CR56,0))),0)</f>
        <v>0</v>
      </c>
      <c r="DU56">
        <f>IF($A56&gt;0,IF(ISNA(MATCH(DU$5,'Utilisation profile'!$F56:$CR56,0)),0,INDEX('Asset data'!$L56:$CX56,1,MATCH(DU$5,'Utilisation profile'!$F56:$CR56,0))),0)</f>
        <v>0</v>
      </c>
      <c r="DV56">
        <f>IF($A56&gt;0,IF(ISNA(MATCH(DV$5,'Utilisation profile'!$F56:$CR56,0)),0,INDEX('Asset data'!$L56:$CX56,1,MATCH(DV$5,'Utilisation profile'!$F56:$CR56,0))),0)</f>
        <v>0</v>
      </c>
      <c r="DW56">
        <f>IF($A56&gt;0,IF(ISNA(MATCH(DW$5,'Utilisation profile'!$F56:$CR56,0)),0,INDEX('Asset data'!$L56:$CX56,1,MATCH(DW$5,'Utilisation profile'!$F56:$CR56,0))),0)</f>
        <v>0</v>
      </c>
      <c r="DX56">
        <f>IF($A56&gt;0,IF(ISNA(MATCH(DX$5,'Utilisation profile'!$F56:$CR56,0)),0,INDEX('Asset data'!$L56:$CX56,1,MATCH(DX$5,'Utilisation profile'!$F56:$CR56,0))),0)</f>
        <v>0</v>
      </c>
      <c r="DY56">
        <f>IF($A56&gt;0,IF(ISNA(MATCH(DY$5,'Utilisation profile'!$F56:$CR56,0)),0,INDEX('Asset data'!$L56:$CX56,1,MATCH(DY$5,'Utilisation profile'!$F56:$CR56,0))),0)</f>
        <v>0</v>
      </c>
      <c r="DZ56">
        <f>IF($A56&gt;0,IF(ISNA(MATCH(DZ$5,'Utilisation profile'!$F56:$CR56,0)),0,INDEX('Asset data'!$L56:$CX56,1,MATCH(DZ$5,'Utilisation profile'!$F56:$CR56,0))),0)</f>
        <v>0</v>
      </c>
      <c r="EA56">
        <f>IF($A56&gt;0,IF(ISNA(MATCH(EA$5,'Utilisation profile'!$F56:$CR56,0)),0,INDEX('Asset data'!$L56:$CX56,1,MATCH(EA$5,'Utilisation profile'!$F56:$CR56,0))),0)</f>
        <v>0</v>
      </c>
      <c r="EB56">
        <f>IF($A56&gt;0,IF(ISNA(MATCH(EB$5,'Utilisation profile'!$F56:$CR56,0)),0,INDEX('Asset data'!$L56:$CX56,1,MATCH(EB$5,'Utilisation profile'!$F56:$CR56,0))),0)</f>
        <v>0</v>
      </c>
      <c r="EC56">
        <f>IF($A56&gt;0,IF(ISNA(MATCH(EC$5,'Utilisation profile'!$F56:$CR56,0)),0,INDEX('Asset data'!$L56:$CX56,1,MATCH(EC$5,'Utilisation profile'!$F56:$CR56,0))),0)</f>
        <v>0</v>
      </c>
      <c r="ED56">
        <f>IF($A56&gt;0,IF(ISNA(MATCH(ED$5,'Utilisation profile'!$F56:$CR56,0)),0,INDEX('Asset data'!$L56:$CX56,1,MATCH(ED$5,'Utilisation profile'!$F56:$CR56,0))),0)</f>
        <v>0</v>
      </c>
      <c r="EE56">
        <f>IF($A56&gt;0,IF(ISNA(MATCH(EE$5,'Utilisation profile'!$F56:$CR56,0)),0,INDEX('Asset data'!$L56:$CX56,1,MATCH(EE$5,'Utilisation profile'!$F56:$CR56,0))),0)</f>
        <v>0</v>
      </c>
      <c r="EF56">
        <f>IF($A56&gt;0,IF(ISNA(MATCH(EF$5,'Utilisation profile'!$F56:$CR56,0)),0,INDEX('Asset data'!$L56:$CX56,1,MATCH(EF$5,'Utilisation profile'!$F56:$CR56,0))),0)</f>
        <v>0</v>
      </c>
      <c r="EG56">
        <f>IF($A56&gt;0,IF(ISNA(MATCH(EG$5,'Utilisation profile'!$F56:$CR56,0)),0,INDEX('Asset data'!$L56:$CX56,1,MATCH(EG$5,'Utilisation profile'!$F56:$CR56,0))),0)</f>
        <v>0</v>
      </c>
      <c r="EH56">
        <f>IF($A56&gt;0,IF(ISNA(MATCH(EH$5,'Utilisation profile'!$F56:$CR56,0)),0,INDEX('Asset data'!$L56:$CX56,1,MATCH(EH$5,'Utilisation profile'!$F56:$CR56,0))),0)</f>
        <v>0</v>
      </c>
      <c r="EI56">
        <f>IF($A56&gt;0,IF(ISNA(MATCH(EI$5,'Utilisation profile'!$F56:$CR56,0)),0,INDEX('Asset data'!$L56:$CX56,1,MATCH(EI$5,'Utilisation profile'!$F56:$CR56,0))),0)</f>
        <v>0</v>
      </c>
      <c r="EJ56">
        <f>IF($A56&gt;0,IF(ISNA(MATCH(EJ$5,'Utilisation profile'!$F56:$CR56,0)),0,INDEX('Asset data'!$L56:$CX56,1,MATCH(EJ$5,'Utilisation profile'!$F56:$CR56,0))),0)</f>
        <v>0</v>
      </c>
      <c r="EK56">
        <f>IF($A56&gt;0,IF(ISNA(MATCH(EK$5,'Utilisation profile'!$F56:$CR56,0)),0,INDEX('Asset data'!$L56:$CX56,1,MATCH(EK$5,'Utilisation profile'!$F56:$CR56,0))),0)</f>
        <v>0</v>
      </c>
      <c r="EL56">
        <f>IF($A56&gt;0,IF(ISNA(MATCH(EL$5,'Utilisation profile'!$F56:$CR56,0)),0,INDEX('Asset data'!$L56:$CX56,1,MATCH(EL$5,'Utilisation profile'!$F56:$CR56,0))),0)</f>
        <v>0</v>
      </c>
      <c r="EM56">
        <f>IF($A56&gt;0,IF(ISNA(MATCH(EM$5,'Utilisation profile'!$F56:$CR56,0)),0,INDEX('Asset data'!$L56:$CX56,1,MATCH(EM$5,'Utilisation profile'!$F56:$CR56,0))),0)</f>
        <v>0</v>
      </c>
      <c r="EN56">
        <f>IF($A56&gt;0,IF(ISNA(MATCH(EN$5,'Utilisation profile'!$F56:$CR56,0)),0,INDEX('Asset data'!$L56:$CX56,1,MATCH(EN$5,'Utilisation profile'!$F56:$CR56,0))),0)</f>
        <v>0</v>
      </c>
      <c r="EO56">
        <f>IF($A56&gt;0,IF(ISNA(MATCH(EO$5,'Utilisation profile'!$F56:$CR56,0)),0,INDEX('Asset data'!$L56:$CX56,1,MATCH(EO$5,'Utilisation profile'!$F56:$CR56,0))),0)</f>
        <v>0</v>
      </c>
      <c r="EP56">
        <f>IF($A56&gt;0,IF(ISNA(MATCH(EP$5,'Utilisation profile'!$F56:$CR56,0)),0,INDEX('Asset data'!$L56:$CX56,1,MATCH(EP$5,'Utilisation profile'!$F56:$CR56,0))),0)</f>
        <v>0</v>
      </c>
      <c r="EQ56">
        <f>IF($A56&gt;0,IF(ISNA(MATCH(EQ$5,'Utilisation profile'!$F56:$CR56,0)),0,INDEX('Asset data'!$L56:$CX56,1,MATCH(EQ$5,'Utilisation profile'!$F56:$CR56,0))),0)</f>
        <v>0</v>
      </c>
      <c r="ER56">
        <f>IF($A56&gt;0,IF(ISNA(MATCH(ER$5,'Utilisation profile'!$F56:$CR56,0)),0,INDEX('Asset data'!$L56:$CX56,1,MATCH(ER$5,'Utilisation profile'!$F56:$CR56,0))),0)</f>
        <v>0</v>
      </c>
      <c r="ES56">
        <f>IF($A56&gt;0,IF(ISNA(MATCH(ES$5,'Utilisation profile'!$F56:$CR56,0)),0,INDEX('Asset data'!$L56:$CX56,1,MATCH(ES$5,'Utilisation profile'!$F56:$CR56,0))),0)</f>
        <v>0</v>
      </c>
      <c r="ET56">
        <f>IF($A56&gt;0,IF(ISNA(MATCH(ET$5,'Utilisation profile'!$F56:$CR56,0)),0,INDEX('Asset data'!$L56:$CX56,1,MATCH(ET$5,'Utilisation profile'!$F56:$CR56,0))),0)</f>
        <v>0</v>
      </c>
      <c r="EU56">
        <f>IF($A56&gt;0,IF(ISNA(MATCH(EU$5,'Utilisation profile'!$F56:$CR56,0)),0,INDEX('Asset data'!$L56:$CX56,1,MATCH(EU$5,'Utilisation profile'!$F56:$CR56,0))),0)</f>
        <v>0</v>
      </c>
      <c r="EV56">
        <f>IF($A56&gt;0,IF(ISNA(MATCH(EV$5,'Utilisation profile'!$F56:$CR56,0)),0,INDEX('Asset data'!$L56:$CX56,1,MATCH(EV$5,'Utilisation profile'!$F56:$CR56,0))),0)</f>
        <v>0</v>
      </c>
      <c r="EW56">
        <f>IF($A56&gt;0,IF(ISNA(MATCH(EW$5,'Utilisation profile'!$F56:$CR56,0)),0,INDEX('Asset data'!$L56:$CX56,1,MATCH(EW$5,'Utilisation profile'!$F56:$CR56,0))),0)</f>
        <v>0</v>
      </c>
      <c r="EX56">
        <f>IF($A56&gt;0,IF(ISNA(MATCH(EX$5,'Utilisation profile'!$F56:$CR56,0)),0,INDEX('Asset data'!$L56:$CX56,1,MATCH(EX$5,'Utilisation profile'!$F56:$CR56,0))),0)</f>
        <v>0</v>
      </c>
      <c r="EY56">
        <f>IF($A56&gt;0,IF(ISNA(MATCH(EY$5,'Utilisation profile'!$F56:$CR56,0)),0,INDEX('Asset data'!$L56:$CX56,1,MATCH(EY$5,'Utilisation profile'!$F56:$CR56,0))),0)</f>
        <v>0</v>
      </c>
      <c r="EZ56">
        <f>IF($A56&gt;0,IF(ISNA(MATCH(EZ$5,'Utilisation profile'!$F56:$CR56,0)),0,INDEX('Asset data'!$L56:$CX56,1,MATCH(EZ$5,'Utilisation profile'!$F56:$CR56,0))),0)</f>
        <v>0</v>
      </c>
      <c r="FA56">
        <f>IF($A56&gt;0,IF(ISNA(MATCH(FA$5,'Utilisation profile'!$F56:$CR56,0)),0,INDEX('Asset data'!$L56:$CX56,1,MATCH(FA$5,'Utilisation profile'!$F56:$CR56,0))),0)</f>
        <v>0</v>
      </c>
    </row>
    <row r="57" spans="1:157">
      <c r="A57" s="10">
        <f>'Asset data'!A57</f>
        <v>0</v>
      </c>
      <c r="B57" s="10">
        <f>'Asset data'!B57</f>
        <v>0</v>
      </c>
      <c r="C57" s="10">
        <f>'Asset data'!C57</f>
        <v>0</v>
      </c>
      <c r="D57" s="10">
        <f>'Asset data'!E57</f>
        <v>0</v>
      </c>
      <c r="E57" s="16">
        <f>'Asset data'!I57</f>
        <v>0</v>
      </c>
      <c r="F57">
        <f>IF($A57&gt;0,'Utilisation profile'!CU57,0)</f>
        <v>0</v>
      </c>
      <c r="G57">
        <f>IF($A57&gt;0,IF(ISNA(MATCH(G$5,'Utilisation profile'!$F57:$CR57,0)),0,INDEX('Asset data'!$L57:$CX57,1,MATCH(G$5,'Utilisation profile'!$F57:$CR57,0))),0)</f>
        <v>0</v>
      </c>
      <c r="H57">
        <f>IF($A57&gt;0,IF(ISNA(MATCH(H$5,'Utilisation profile'!$F57:$CR57,0)),0,INDEX('Asset data'!$L57:$CX57,1,MATCH(H$5,'Utilisation profile'!$F57:$CR57,0))),0)</f>
        <v>0</v>
      </c>
      <c r="I57">
        <f>IF($A57&gt;0,IF(ISNA(MATCH(I$5,'Utilisation profile'!$F57:$CR57,0)),0,INDEX('Asset data'!$L57:$CX57,1,MATCH(I$5,'Utilisation profile'!$F57:$CR57,0))),0)</f>
        <v>0</v>
      </c>
      <c r="J57">
        <f>IF($A57&gt;0,IF(ISNA(MATCH(J$5,'Utilisation profile'!$F57:$CR57,0)),0,INDEX('Asset data'!$L57:$CX57,1,MATCH(J$5,'Utilisation profile'!$F57:$CR57,0))),0)</f>
        <v>0</v>
      </c>
      <c r="K57">
        <f>IF($A57&gt;0,IF(ISNA(MATCH(K$5,'Utilisation profile'!$F57:$CR57,0)),0,INDEX('Asset data'!$L57:$CX57,1,MATCH(K$5,'Utilisation profile'!$F57:$CR57,0))),0)</f>
        <v>0</v>
      </c>
      <c r="L57">
        <f>IF($A57&gt;0,IF(ISNA(MATCH(L$5,'Utilisation profile'!$F57:$CR57,0)),0,INDEX('Asset data'!$L57:$CX57,1,MATCH(L$5,'Utilisation profile'!$F57:$CR57,0))),0)</f>
        <v>0</v>
      </c>
      <c r="M57">
        <f>IF($A57&gt;0,IF(ISNA(MATCH(M$5,'Utilisation profile'!$F57:$CR57,0)),0,INDEX('Asset data'!$L57:$CX57,1,MATCH(M$5,'Utilisation profile'!$F57:$CR57,0))),0)</f>
        <v>0</v>
      </c>
      <c r="N57">
        <f>IF($A57&gt;0,IF(ISNA(MATCH(N$5,'Utilisation profile'!$F57:$CR57,0)),0,INDEX('Asset data'!$L57:$CX57,1,MATCH(N$5,'Utilisation profile'!$F57:$CR57,0))),0)</f>
        <v>0</v>
      </c>
      <c r="O57">
        <f>IF($A57&gt;0,IF(ISNA(MATCH(O$5,'Utilisation profile'!$F57:$CR57,0)),0,INDEX('Asset data'!$L57:$CX57,1,MATCH(O$5,'Utilisation profile'!$F57:$CR57,0))),0)</f>
        <v>0</v>
      </c>
      <c r="P57">
        <f>IF($A57&gt;0,IF(ISNA(MATCH(P$5,'Utilisation profile'!$F57:$CR57,0)),0,INDEX('Asset data'!$L57:$CX57,1,MATCH(P$5,'Utilisation profile'!$F57:$CR57,0))),0)</f>
        <v>0</v>
      </c>
      <c r="Q57">
        <f>IF($A57&gt;0,IF(ISNA(MATCH(Q$5,'Utilisation profile'!$F57:$CR57,0)),0,INDEX('Asset data'!$L57:$CX57,1,MATCH(Q$5,'Utilisation profile'!$F57:$CR57,0))),0)</f>
        <v>0</v>
      </c>
      <c r="R57">
        <f>IF($A57&gt;0,IF(ISNA(MATCH(R$5,'Utilisation profile'!$F57:$CR57,0)),0,INDEX('Asset data'!$L57:$CX57,1,MATCH(R$5,'Utilisation profile'!$F57:$CR57,0))),0)</f>
        <v>0</v>
      </c>
      <c r="S57">
        <f>IF($A57&gt;0,IF(ISNA(MATCH(S$5,'Utilisation profile'!$F57:$CR57,0)),0,INDEX('Asset data'!$L57:$CX57,1,MATCH(S$5,'Utilisation profile'!$F57:$CR57,0))),0)</f>
        <v>0</v>
      </c>
      <c r="T57">
        <f>IF($A57&gt;0,IF(ISNA(MATCH(T$5,'Utilisation profile'!$F57:$CR57,0)),0,INDEX('Asset data'!$L57:$CX57,1,MATCH(T$5,'Utilisation profile'!$F57:$CR57,0))),0)</f>
        <v>0</v>
      </c>
      <c r="U57">
        <f>IF($A57&gt;0,IF(ISNA(MATCH(U$5,'Utilisation profile'!$F57:$CR57,0)),0,INDEX('Asset data'!$L57:$CX57,1,MATCH(U$5,'Utilisation profile'!$F57:$CR57,0))),0)</f>
        <v>0</v>
      </c>
      <c r="V57">
        <f>IF($A57&gt;0,IF(ISNA(MATCH(V$5,'Utilisation profile'!$F57:$CR57,0)),0,INDEX('Asset data'!$L57:$CX57,1,MATCH(V$5,'Utilisation profile'!$F57:$CR57,0))),0)</f>
        <v>0</v>
      </c>
      <c r="W57">
        <f>IF($A57&gt;0,IF(ISNA(MATCH(W$5,'Utilisation profile'!$F57:$CR57,0)),0,INDEX('Asset data'!$L57:$CX57,1,MATCH(W$5,'Utilisation profile'!$F57:$CR57,0))),0)</f>
        <v>0</v>
      </c>
      <c r="X57">
        <f>IF($A57&gt;0,IF(ISNA(MATCH(X$5,'Utilisation profile'!$F57:$CR57,0)),0,INDEX('Asset data'!$L57:$CX57,1,MATCH(X$5,'Utilisation profile'!$F57:$CR57,0))),0)</f>
        <v>0</v>
      </c>
      <c r="Y57">
        <f>IF($A57&gt;0,IF(ISNA(MATCH(Y$5,'Utilisation profile'!$F57:$CR57,0)),0,INDEX('Asset data'!$L57:$CX57,1,MATCH(Y$5,'Utilisation profile'!$F57:$CR57,0))),0)</f>
        <v>0</v>
      </c>
      <c r="Z57">
        <f>IF($A57&gt;0,IF(ISNA(MATCH(Z$5,'Utilisation profile'!$F57:$CR57,0)),0,INDEX('Asset data'!$L57:$CX57,1,MATCH(Z$5,'Utilisation profile'!$F57:$CR57,0))),0)</f>
        <v>0</v>
      </c>
      <c r="AA57">
        <f>IF($A57&gt;0,IF(ISNA(MATCH(AA$5,'Utilisation profile'!$F57:$CR57,0)),0,INDEX('Asset data'!$L57:$CX57,1,MATCH(AA$5,'Utilisation profile'!$F57:$CR57,0))),0)</f>
        <v>0</v>
      </c>
      <c r="AB57">
        <f>IF($A57&gt;0,IF(ISNA(MATCH(AB$5,'Utilisation profile'!$F57:$CR57,0)),0,INDEX('Asset data'!$L57:$CX57,1,MATCH(AB$5,'Utilisation profile'!$F57:$CR57,0))),0)</f>
        <v>0</v>
      </c>
      <c r="AC57">
        <f>IF($A57&gt;0,IF(ISNA(MATCH(AC$5,'Utilisation profile'!$F57:$CR57,0)),0,INDEX('Asset data'!$L57:$CX57,1,MATCH(AC$5,'Utilisation profile'!$F57:$CR57,0))),0)</f>
        <v>0</v>
      </c>
      <c r="AD57">
        <f>IF($A57&gt;0,IF(ISNA(MATCH(AD$5,'Utilisation profile'!$F57:$CR57,0)),0,INDEX('Asset data'!$L57:$CX57,1,MATCH(AD$5,'Utilisation profile'!$F57:$CR57,0))),0)</f>
        <v>0</v>
      </c>
      <c r="AE57">
        <f>IF($A57&gt;0,IF(ISNA(MATCH(AE$5,'Utilisation profile'!$F57:$CR57,0)),0,INDEX('Asset data'!$L57:$CX57,1,MATCH(AE$5,'Utilisation profile'!$F57:$CR57,0))),0)</f>
        <v>0</v>
      </c>
      <c r="AF57">
        <f>IF($A57&gt;0,IF(ISNA(MATCH(AF$5,'Utilisation profile'!$F57:$CR57,0)),0,INDEX('Asset data'!$L57:$CX57,1,MATCH(AF$5,'Utilisation profile'!$F57:$CR57,0))),0)</f>
        <v>0</v>
      </c>
      <c r="AG57">
        <f>IF($A57&gt;0,IF(ISNA(MATCH(AG$5,'Utilisation profile'!$F57:$CR57,0)),0,INDEX('Asset data'!$L57:$CX57,1,MATCH(AG$5,'Utilisation profile'!$F57:$CR57,0))),0)</f>
        <v>0</v>
      </c>
      <c r="AH57">
        <f>IF($A57&gt;0,IF(ISNA(MATCH(AH$5,'Utilisation profile'!$F57:$CR57,0)),0,INDEX('Asset data'!$L57:$CX57,1,MATCH(AH$5,'Utilisation profile'!$F57:$CR57,0))),0)</f>
        <v>0</v>
      </c>
      <c r="AI57">
        <f>IF($A57&gt;0,IF(ISNA(MATCH(AI$5,'Utilisation profile'!$F57:$CR57,0)),0,INDEX('Asset data'!$L57:$CX57,1,MATCH(AI$5,'Utilisation profile'!$F57:$CR57,0))),0)</f>
        <v>0</v>
      </c>
      <c r="AJ57">
        <f>IF($A57&gt;0,IF(ISNA(MATCH(AJ$5,'Utilisation profile'!$F57:$CR57,0)),0,INDEX('Asset data'!$L57:$CX57,1,MATCH(AJ$5,'Utilisation profile'!$F57:$CR57,0))),0)</f>
        <v>0</v>
      </c>
      <c r="AK57">
        <f>IF($A57&gt;0,IF(ISNA(MATCH(AK$5,'Utilisation profile'!$F57:$CR57,0)),0,INDEX('Asset data'!$L57:$CX57,1,MATCH(AK$5,'Utilisation profile'!$F57:$CR57,0))),0)</f>
        <v>0</v>
      </c>
      <c r="AL57">
        <f>IF($A57&gt;0,IF(ISNA(MATCH(AL$5,'Utilisation profile'!$F57:$CR57,0)),0,INDEX('Asset data'!$L57:$CX57,1,MATCH(AL$5,'Utilisation profile'!$F57:$CR57,0))),0)</f>
        <v>0</v>
      </c>
      <c r="AM57">
        <f>IF($A57&gt;0,IF(ISNA(MATCH(AM$5,'Utilisation profile'!$F57:$CR57,0)),0,INDEX('Asset data'!$L57:$CX57,1,MATCH(AM$5,'Utilisation profile'!$F57:$CR57,0))),0)</f>
        <v>0</v>
      </c>
      <c r="AN57">
        <f>IF($A57&gt;0,IF(ISNA(MATCH(AN$5,'Utilisation profile'!$F57:$CR57,0)),0,INDEX('Asset data'!$L57:$CX57,1,MATCH(AN$5,'Utilisation profile'!$F57:$CR57,0))),0)</f>
        <v>0</v>
      </c>
      <c r="AO57">
        <f>IF($A57&gt;0,IF(ISNA(MATCH(AO$5,'Utilisation profile'!$F57:$CR57,0)),0,INDEX('Asset data'!$L57:$CX57,1,MATCH(AO$5,'Utilisation profile'!$F57:$CR57,0))),0)</f>
        <v>0</v>
      </c>
      <c r="AP57">
        <f>IF($A57&gt;0,IF(ISNA(MATCH(AP$5,'Utilisation profile'!$F57:$CR57,0)),0,INDEX('Asset data'!$L57:$CX57,1,MATCH(AP$5,'Utilisation profile'!$F57:$CR57,0))),0)</f>
        <v>0</v>
      </c>
      <c r="AQ57">
        <f>IF($A57&gt;0,IF(ISNA(MATCH(AQ$5,'Utilisation profile'!$F57:$CR57,0)),0,INDEX('Asset data'!$L57:$CX57,1,MATCH(AQ$5,'Utilisation profile'!$F57:$CR57,0))),0)</f>
        <v>0</v>
      </c>
      <c r="AR57">
        <f>IF($A57&gt;0,IF(ISNA(MATCH(AR$5,'Utilisation profile'!$F57:$CR57,0)),0,INDEX('Asset data'!$L57:$CX57,1,MATCH(AR$5,'Utilisation profile'!$F57:$CR57,0))),0)</f>
        <v>0</v>
      </c>
      <c r="AS57">
        <f>IF($A57&gt;0,IF(ISNA(MATCH(AS$5,'Utilisation profile'!$F57:$CR57,0)),0,INDEX('Asset data'!$L57:$CX57,1,MATCH(AS$5,'Utilisation profile'!$F57:$CR57,0))),0)</f>
        <v>0</v>
      </c>
      <c r="AT57">
        <f>IF($A57&gt;0,IF(ISNA(MATCH(AT$5,'Utilisation profile'!$F57:$CR57,0)),0,INDEX('Asset data'!$L57:$CX57,1,MATCH(AT$5,'Utilisation profile'!$F57:$CR57,0))),0)</f>
        <v>0</v>
      </c>
      <c r="AU57">
        <f>IF($A57&gt;0,IF(ISNA(MATCH(AU$5,'Utilisation profile'!$F57:$CR57,0)),0,INDEX('Asset data'!$L57:$CX57,1,MATCH(AU$5,'Utilisation profile'!$F57:$CR57,0))),0)</f>
        <v>0</v>
      </c>
      <c r="AV57">
        <f>IF($A57&gt;0,IF(ISNA(MATCH(AV$5,'Utilisation profile'!$F57:$CR57,0)),0,INDEX('Asset data'!$L57:$CX57,1,MATCH(AV$5,'Utilisation profile'!$F57:$CR57,0))),0)</f>
        <v>0</v>
      </c>
      <c r="AW57">
        <f>IF($A57&gt;0,IF(ISNA(MATCH(AW$5,'Utilisation profile'!$F57:$CR57,0)),0,INDEX('Asset data'!$L57:$CX57,1,MATCH(AW$5,'Utilisation profile'!$F57:$CR57,0))),0)</f>
        <v>0</v>
      </c>
      <c r="AX57">
        <f>IF($A57&gt;0,IF(ISNA(MATCH(AX$5,'Utilisation profile'!$F57:$CR57,0)),0,INDEX('Asset data'!$L57:$CX57,1,MATCH(AX$5,'Utilisation profile'!$F57:$CR57,0))),0)</f>
        <v>0</v>
      </c>
      <c r="AY57">
        <f>IF($A57&gt;0,IF(ISNA(MATCH(AY$5,'Utilisation profile'!$F57:$CR57,0)),0,INDEX('Asset data'!$L57:$CX57,1,MATCH(AY$5,'Utilisation profile'!$F57:$CR57,0))),0)</f>
        <v>0</v>
      </c>
      <c r="AZ57">
        <f>IF($A57&gt;0,IF(ISNA(MATCH(AZ$5,'Utilisation profile'!$F57:$CR57,0)),0,INDEX('Asset data'!$L57:$CX57,1,MATCH(AZ$5,'Utilisation profile'!$F57:$CR57,0))),0)</f>
        <v>0</v>
      </c>
      <c r="BA57">
        <f>IF($A57&gt;0,IF(ISNA(MATCH(BA$5,'Utilisation profile'!$F57:$CR57,0)),0,INDEX('Asset data'!$L57:$CX57,1,MATCH(BA$5,'Utilisation profile'!$F57:$CR57,0))),0)</f>
        <v>0</v>
      </c>
      <c r="BB57">
        <f>IF($A57&gt;0,IF(ISNA(MATCH(BB$5,'Utilisation profile'!$F57:$CR57,0)),0,INDEX('Asset data'!$L57:$CX57,1,MATCH(BB$5,'Utilisation profile'!$F57:$CR57,0))),0)</f>
        <v>0</v>
      </c>
      <c r="BC57">
        <f>IF($A57&gt;0,IF(ISNA(MATCH(BC$5,'Utilisation profile'!$F57:$CR57,0)),0,INDEX('Asset data'!$L57:$CX57,1,MATCH(BC$5,'Utilisation profile'!$F57:$CR57,0))),0)</f>
        <v>0</v>
      </c>
      <c r="BD57">
        <f>IF($A57&gt;0,IF(ISNA(MATCH(BD$5,'Utilisation profile'!$F57:$CR57,0)),0,INDEX('Asset data'!$L57:$CX57,1,MATCH(BD$5,'Utilisation profile'!$F57:$CR57,0))),0)</f>
        <v>0</v>
      </c>
      <c r="BE57">
        <f>IF($A57&gt;0,IF(ISNA(MATCH(BE$5,'Utilisation profile'!$F57:$CR57,0)),0,INDEX('Asset data'!$L57:$CX57,1,MATCH(BE$5,'Utilisation profile'!$F57:$CR57,0))),0)</f>
        <v>0</v>
      </c>
      <c r="BF57">
        <f>IF($A57&gt;0,IF(ISNA(MATCH(BF$5,'Utilisation profile'!$F57:$CR57,0)),0,INDEX('Asset data'!$L57:$CX57,1,MATCH(BF$5,'Utilisation profile'!$F57:$CR57,0))),0)</f>
        <v>0</v>
      </c>
      <c r="BG57">
        <f>IF($A57&gt;0,IF(ISNA(MATCH(BG$5,'Utilisation profile'!$F57:$CR57,0)),0,INDEX('Asset data'!$L57:$CX57,1,MATCH(BG$5,'Utilisation profile'!$F57:$CR57,0))),0)</f>
        <v>0</v>
      </c>
      <c r="BH57">
        <f>IF($A57&gt;0,IF(ISNA(MATCH(BH$5,'Utilisation profile'!$F57:$CR57,0)),0,INDEX('Asset data'!$L57:$CX57,1,MATCH(BH$5,'Utilisation profile'!$F57:$CR57,0))),0)</f>
        <v>0</v>
      </c>
      <c r="BI57">
        <f>IF($A57&gt;0,IF(ISNA(MATCH(BI$5,'Utilisation profile'!$F57:$CR57,0)),0,INDEX('Asset data'!$L57:$CX57,1,MATCH(BI$5,'Utilisation profile'!$F57:$CR57,0))),0)</f>
        <v>0</v>
      </c>
      <c r="BJ57">
        <f>IF($A57&gt;0,IF(ISNA(MATCH(BJ$5,'Utilisation profile'!$F57:$CR57,0)),0,INDEX('Asset data'!$L57:$CX57,1,MATCH(BJ$5,'Utilisation profile'!$F57:$CR57,0))),0)</f>
        <v>0</v>
      </c>
      <c r="BK57">
        <f>IF($A57&gt;0,IF(ISNA(MATCH(BK$5,'Utilisation profile'!$F57:$CR57,0)),0,INDEX('Asset data'!$L57:$CX57,1,MATCH(BK$5,'Utilisation profile'!$F57:$CR57,0))),0)</f>
        <v>0</v>
      </c>
      <c r="BL57">
        <f>IF($A57&gt;0,IF(ISNA(MATCH(BL$5,'Utilisation profile'!$F57:$CR57,0)),0,INDEX('Asset data'!$L57:$CX57,1,MATCH(BL$5,'Utilisation profile'!$F57:$CR57,0))),0)</f>
        <v>0</v>
      </c>
      <c r="BM57">
        <f>IF($A57&gt;0,IF(ISNA(MATCH(BM$5,'Utilisation profile'!$F57:$CR57,0)),0,INDEX('Asset data'!$L57:$CX57,1,MATCH(BM$5,'Utilisation profile'!$F57:$CR57,0))),0)</f>
        <v>0</v>
      </c>
      <c r="BN57">
        <f>IF($A57&gt;0,IF(ISNA(MATCH(BN$5,'Utilisation profile'!$F57:$CR57,0)),0,INDEX('Asset data'!$L57:$CX57,1,MATCH(BN$5,'Utilisation profile'!$F57:$CR57,0))),0)</f>
        <v>0</v>
      </c>
      <c r="BO57">
        <f>IF($A57&gt;0,IF(ISNA(MATCH(BO$5,'Utilisation profile'!$F57:$CR57,0)),0,INDEX('Asset data'!$L57:$CX57,1,MATCH(BO$5,'Utilisation profile'!$F57:$CR57,0))),0)</f>
        <v>0</v>
      </c>
      <c r="BP57">
        <f>IF($A57&gt;0,IF(ISNA(MATCH(BP$5,'Utilisation profile'!$F57:$CR57,0)),0,INDEX('Asset data'!$L57:$CX57,1,MATCH(BP$5,'Utilisation profile'!$F57:$CR57,0))),0)</f>
        <v>0</v>
      </c>
      <c r="BQ57">
        <f>IF($A57&gt;0,IF(ISNA(MATCH(BQ$5,'Utilisation profile'!$F57:$CR57,0)),0,INDEX('Asset data'!$L57:$CX57,1,MATCH(BQ$5,'Utilisation profile'!$F57:$CR57,0))),0)</f>
        <v>0</v>
      </c>
      <c r="BR57">
        <f>IF($A57&gt;0,IF(ISNA(MATCH(BR$5,'Utilisation profile'!$F57:$CR57,0)),0,INDEX('Asset data'!$L57:$CX57,1,MATCH(BR$5,'Utilisation profile'!$F57:$CR57,0))),0)</f>
        <v>0</v>
      </c>
      <c r="BS57">
        <f>IF($A57&gt;0,IF(ISNA(MATCH(BS$5,'Utilisation profile'!$F57:$CR57,0)),0,INDEX('Asset data'!$L57:$CX57,1,MATCH(BS$5,'Utilisation profile'!$F57:$CR57,0))),0)</f>
        <v>0</v>
      </c>
      <c r="BT57">
        <f>IF($A57&gt;0,IF(ISNA(MATCH(BT$5,'Utilisation profile'!$F57:$CR57,0)),0,INDEX('Asset data'!$L57:$CX57,1,MATCH(BT$5,'Utilisation profile'!$F57:$CR57,0))),0)</f>
        <v>0</v>
      </c>
      <c r="BU57">
        <f>IF($A57&gt;0,IF(ISNA(MATCH(BU$5,'Utilisation profile'!$F57:$CR57,0)),0,INDEX('Asset data'!$L57:$CX57,1,MATCH(BU$5,'Utilisation profile'!$F57:$CR57,0))),0)</f>
        <v>0</v>
      </c>
      <c r="BV57">
        <f>IF($A57&gt;0,IF(ISNA(MATCH(BV$5,'Utilisation profile'!$F57:$CR57,0)),0,INDEX('Asset data'!$L57:$CX57,1,MATCH(BV$5,'Utilisation profile'!$F57:$CR57,0))),0)</f>
        <v>0</v>
      </c>
      <c r="BW57">
        <f>IF($A57&gt;0,IF(ISNA(MATCH(BW$5,'Utilisation profile'!$F57:$CR57,0)),0,INDEX('Asset data'!$L57:$CX57,1,MATCH(BW$5,'Utilisation profile'!$F57:$CR57,0))),0)</f>
        <v>0</v>
      </c>
      <c r="BX57">
        <f>IF($A57&gt;0,IF(ISNA(MATCH(BX$5,'Utilisation profile'!$F57:$CR57,0)),0,INDEX('Asset data'!$L57:$CX57,1,MATCH(BX$5,'Utilisation profile'!$F57:$CR57,0))),0)</f>
        <v>0</v>
      </c>
      <c r="BY57">
        <f>IF($A57&gt;0,IF(ISNA(MATCH(BY$5,'Utilisation profile'!$F57:$CR57,0)),0,INDEX('Asset data'!$L57:$CX57,1,MATCH(BY$5,'Utilisation profile'!$F57:$CR57,0))),0)</f>
        <v>0</v>
      </c>
      <c r="BZ57">
        <f>IF($A57&gt;0,IF(ISNA(MATCH(BZ$5,'Utilisation profile'!$F57:$CR57,0)),0,INDEX('Asset data'!$L57:$CX57,1,MATCH(BZ$5,'Utilisation profile'!$F57:$CR57,0))),0)</f>
        <v>0</v>
      </c>
      <c r="CA57">
        <f>IF($A57&gt;0,IF(ISNA(MATCH(CA$5,'Utilisation profile'!$F57:$CR57,0)),0,INDEX('Asset data'!$L57:$CX57,1,MATCH(CA$5,'Utilisation profile'!$F57:$CR57,0))),0)</f>
        <v>0</v>
      </c>
      <c r="CB57">
        <f>IF($A57&gt;0,IF(ISNA(MATCH(CB$5,'Utilisation profile'!$F57:$CR57,0)),0,INDEX('Asset data'!$L57:$CX57,1,MATCH(CB$5,'Utilisation profile'!$F57:$CR57,0))),0)</f>
        <v>0</v>
      </c>
      <c r="CC57">
        <f>IF($A57&gt;0,IF(ISNA(MATCH(CC$5,'Utilisation profile'!$F57:$CR57,0)),0,INDEX('Asset data'!$L57:$CX57,1,MATCH(CC$5,'Utilisation profile'!$F57:$CR57,0))),0)</f>
        <v>0</v>
      </c>
      <c r="CD57">
        <f>IF($A57&gt;0,IF(ISNA(MATCH(CD$5,'Utilisation profile'!$F57:$CR57,0)),0,INDEX('Asset data'!$L57:$CX57,1,MATCH(CD$5,'Utilisation profile'!$F57:$CR57,0))),0)</f>
        <v>0</v>
      </c>
      <c r="CE57">
        <f>IF($A57&gt;0,IF(ISNA(MATCH(CE$5,'Utilisation profile'!$F57:$CR57,0)),0,INDEX('Asset data'!$L57:$CX57,1,MATCH(CE$5,'Utilisation profile'!$F57:$CR57,0))),0)</f>
        <v>0</v>
      </c>
      <c r="CF57">
        <f>IF($A57&gt;0,IF(ISNA(MATCH(CF$5,'Utilisation profile'!$F57:$CR57,0)),0,INDEX('Asset data'!$L57:$CX57,1,MATCH(CF$5,'Utilisation profile'!$F57:$CR57,0))),0)</f>
        <v>0</v>
      </c>
      <c r="CG57">
        <f>IF($A57&gt;0,IF(ISNA(MATCH(CG$5,'Utilisation profile'!$F57:$CR57,0)),0,INDEX('Asset data'!$L57:$CX57,1,MATCH(CG$5,'Utilisation profile'!$F57:$CR57,0))),0)</f>
        <v>0</v>
      </c>
      <c r="CH57">
        <f>IF($A57&gt;0,IF(ISNA(MATCH(CH$5,'Utilisation profile'!$F57:$CR57,0)),0,INDEX('Asset data'!$L57:$CX57,1,MATCH(CH$5,'Utilisation profile'!$F57:$CR57,0))),0)</f>
        <v>0</v>
      </c>
      <c r="CI57">
        <f>IF($A57&gt;0,IF(ISNA(MATCH(CI$5,'Utilisation profile'!$F57:$CR57,0)),0,INDEX('Asset data'!$L57:$CX57,1,MATCH(CI$5,'Utilisation profile'!$F57:$CR57,0))),0)</f>
        <v>0</v>
      </c>
      <c r="CJ57">
        <f>IF($A57&gt;0,IF(ISNA(MATCH(CJ$5,'Utilisation profile'!$F57:$CR57,0)),0,INDEX('Asset data'!$L57:$CX57,1,MATCH(CJ$5,'Utilisation profile'!$F57:$CR57,0))),0)</f>
        <v>0</v>
      </c>
      <c r="CK57">
        <f>IF($A57&gt;0,IF(ISNA(MATCH(CK$5,'Utilisation profile'!$F57:$CR57,0)),0,INDEX('Asset data'!$L57:$CX57,1,MATCH(CK$5,'Utilisation profile'!$F57:$CR57,0))),0)</f>
        <v>0</v>
      </c>
      <c r="CL57">
        <f>IF($A57&gt;0,IF(ISNA(MATCH(CL$5,'Utilisation profile'!$F57:$CR57,0)),0,INDEX('Asset data'!$L57:$CX57,1,MATCH(CL$5,'Utilisation profile'!$F57:$CR57,0))),0)</f>
        <v>0</v>
      </c>
      <c r="CM57">
        <f>IF($A57&gt;0,IF(ISNA(MATCH(CM$5,'Utilisation profile'!$F57:$CR57,0)),0,INDEX('Asset data'!$L57:$CX57,1,MATCH(CM$5,'Utilisation profile'!$F57:$CR57,0))),0)</f>
        <v>0</v>
      </c>
      <c r="CN57">
        <f>IF($A57&gt;0,IF(ISNA(MATCH(CN$5,'Utilisation profile'!$F57:$CR57,0)),0,INDEX('Asset data'!$L57:$CX57,1,MATCH(CN$5,'Utilisation profile'!$F57:$CR57,0))),0)</f>
        <v>0</v>
      </c>
      <c r="CO57">
        <f>IF($A57&gt;0,IF(ISNA(MATCH(CO$5,'Utilisation profile'!$F57:$CR57,0)),0,INDEX('Asset data'!$L57:$CX57,1,MATCH(CO$5,'Utilisation profile'!$F57:$CR57,0))),0)</f>
        <v>0</v>
      </c>
      <c r="CP57">
        <f>IF($A57&gt;0,IF(ISNA(MATCH(CP$5,'Utilisation profile'!$F57:$CR57,0)),0,INDEX('Asset data'!$L57:$CX57,1,MATCH(CP$5,'Utilisation profile'!$F57:$CR57,0))),0)</f>
        <v>0</v>
      </c>
      <c r="CQ57">
        <f>IF($A57&gt;0,IF(ISNA(MATCH(CQ$5,'Utilisation profile'!$F57:$CR57,0)),0,INDEX('Asset data'!$L57:$CX57,1,MATCH(CQ$5,'Utilisation profile'!$F57:$CR57,0))),0)</f>
        <v>0</v>
      </c>
      <c r="CR57">
        <f>IF($A57&gt;0,IF(ISNA(MATCH(CR$5,'Utilisation profile'!$F57:$CR57,0)),0,INDEX('Asset data'!$L57:$CX57,1,MATCH(CR$5,'Utilisation profile'!$F57:$CR57,0))),0)</f>
        <v>0</v>
      </c>
      <c r="CS57">
        <f>IF($A57&gt;0,IF(ISNA(MATCH(CS$5,'Utilisation profile'!$F57:$CR57,0)),0,INDEX('Asset data'!$L57:$CX57,1,MATCH(CS$5,'Utilisation profile'!$F57:$CR57,0))),0)</f>
        <v>0</v>
      </c>
      <c r="CT57">
        <f>IF($A57&gt;0,IF(ISNA(MATCH(CT$5,'Utilisation profile'!$F57:$CR57,0)),0,INDEX('Asset data'!$L57:$CX57,1,MATCH(CT$5,'Utilisation profile'!$F57:$CR57,0))),0)</f>
        <v>0</v>
      </c>
      <c r="CU57">
        <f>IF($A57&gt;0,IF(ISNA(MATCH(CU$5,'Utilisation profile'!$F57:$CR57,0)),0,INDEX('Asset data'!$L57:$CX57,1,MATCH(CU$5,'Utilisation profile'!$F57:$CR57,0))),0)</f>
        <v>0</v>
      </c>
      <c r="CV57">
        <f>IF($A57&gt;0,IF(ISNA(MATCH(CV$5,'Utilisation profile'!$F57:$CR57,0)),0,INDEX('Asset data'!$L57:$CX57,1,MATCH(CV$5,'Utilisation profile'!$F57:$CR57,0))),0)</f>
        <v>0</v>
      </c>
      <c r="CW57">
        <f>IF($A57&gt;0,IF(ISNA(MATCH(CW$5,'Utilisation profile'!$F57:$CR57,0)),0,INDEX('Asset data'!$L57:$CX57,1,MATCH(CW$5,'Utilisation profile'!$F57:$CR57,0))),0)</f>
        <v>0</v>
      </c>
      <c r="CX57">
        <f>IF($A57&gt;0,IF(ISNA(MATCH(CX$5,'Utilisation profile'!$F57:$CR57,0)),0,INDEX('Asset data'!$L57:$CX57,1,MATCH(CX$5,'Utilisation profile'!$F57:$CR57,0))),0)</f>
        <v>0</v>
      </c>
      <c r="CY57">
        <f>IF($A57&gt;0,IF(ISNA(MATCH(CY$5,'Utilisation profile'!$F57:$CR57,0)),0,INDEX('Asset data'!$L57:$CX57,1,MATCH(CY$5,'Utilisation profile'!$F57:$CR57,0))),0)</f>
        <v>0</v>
      </c>
      <c r="CZ57">
        <f>IF($A57&gt;0,IF(ISNA(MATCH(CZ$5,'Utilisation profile'!$F57:$CR57,0)),0,INDEX('Asset data'!$L57:$CX57,1,MATCH(CZ$5,'Utilisation profile'!$F57:$CR57,0))),0)</f>
        <v>0</v>
      </c>
      <c r="DA57">
        <f>IF($A57&gt;0,IF(ISNA(MATCH(DA$5,'Utilisation profile'!$F57:$CR57,0)),0,INDEX('Asset data'!$L57:$CX57,1,MATCH(DA$5,'Utilisation profile'!$F57:$CR57,0))),0)</f>
        <v>0</v>
      </c>
      <c r="DB57">
        <f>IF($A57&gt;0,IF(ISNA(MATCH(DB$5,'Utilisation profile'!$F57:$CR57,0)),0,INDEX('Asset data'!$L57:$CX57,1,MATCH(DB$5,'Utilisation profile'!$F57:$CR57,0))),0)</f>
        <v>0</v>
      </c>
      <c r="DC57">
        <f>IF($A57&gt;0,IF(ISNA(MATCH(DC$5,'Utilisation profile'!$F57:$CR57,0)),0,INDEX('Asset data'!$L57:$CX57,1,MATCH(DC$5,'Utilisation profile'!$F57:$CR57,0))),0)</f>
        <v>0</v>
      </c>
      <c r="DD57">
        <f>IF($A57&gt;0,IF(ISNA(MATCH(DD$5,'Utilisation profile'!$F57:$CR57,0)),0,INDEX('Asset data'!$L57:$CX57,1,MATCH(DD$5,'Utilisation profile'!$F57:$CR57,0))),0)</f>
        <v>0</v>
      </c>
      <c r="DE57">
        <f>IF($A57&gt;0,IF(ISNA(MATCH(DE$5,'Utilisation profile'!$F57:$CR57,0)),0,INDEX('Asset data'!$L57:$CX57,1,MATCH(DE$5,'Utilisation profile'!$F57:$CR57,0))),0)</f>
        <v>0</v>
      </c>
      <c r="DF57">
        <f>IF($A57&gt;0,IF(ISNA(MATCH(DF$5,'Utilisation profile'!$F57:$CR57,0)),0,INDEX('Asset data'!$L57:$CX57,1,MATCH(DF$5,'Utilisation profile'!$F57:$CR57,0))),0)</f>
        <v>0</v>
      </c>
      <c r="DG57">
        <f>IF($A57&gt;0,IF(ISNA(MATCH(DG$5,'Utilisation profile'!$F57:$CR57,0)),0,INDEX('Asset data'!$L57:$CX57,1,MATCH(DG$5,'Utilisation profile'!$F57:$CR57,0))),0)</f>
        <v>0</v>
      </c>
      <c r="DH57">
        <f>IF($A57&gt;0,IF(ISNA(MATCH(DH$5,'Utilisation profile'!$F57:$CR57,0)),0,INDEX('Asset data'!$L57:$CX57,1,MATCH(DH$5,'Utilisation profile'!$F57:$CR57,0))),0)</f>
        <v>0</v>
      </c>
      <c r="DI57">
        <f>IF($A57&gt;0,IF(ISNA(MATCH(DI$5,'Utilisation profile'!$F57:$CR57,0)),0,INDEX('Asset data'!$L57:$CX57,1,MATCH(DI$5,'Utilisation profile'!$F57:$CR57,0))),0)</f>
        <v>0</v>
      </c>
      <c r="DJ57">
        <f>IF($A57&gt;0,IF(ISNA(MATCH(DJ$5,'Utilisation profile'!$F57:$CR57,0)),0,INDEX('Asset data'!$L57:$CX57,1,MATCH(DJ$5,'Utilisation profile'!$F57:$CR57,0))),0)</f>
        <v>0</v>
      </c>
      <c r="DK57">
        <f>IF($A57&gt;0,IF(ISNA(MATCH(DK$5,'Utilisation profile'!$F57:$CR57,0)),0,INDEX('Asset data'!$L57:$CX57,1,MATCH(DK$5,'Utilisation profile'!$F57:$CR57,0))),0)</f>
        <v>0</v>
      </c>
      <c r="DL57">
        <f>IF($A57&gt;0,IF(ISNA(MATCH(DL$5,'Utilisation profile'!$F57:$CR57,0)),0,INDEX('Asset data'!$L57:$CX57,1,MATCH(DL$5,'Utilisation profile'!$F57:$CR57,0))),0)</f>
        <v>0</v>
      </c>
      <c r="DM57">
        <f>IF($A57&gt;0,IF(ISNA(MATCH(DM$5,'Utilisation profile'!$F57:$CR57,0)),0,INDEX('Asset data'!$L57:$CX57,1,MATCH(DM$5,'Utilisation profile'!$F57:$CR57,0))),0)</f>
        <v>0</v>
      </c>
      <c r="DN57">
        <f>IF($A57&gt;0,IF(ISNA(MATCH(DN$5,'Utilisation profile'!$F57:$CR57,0)),0,INDEX('Asset data'!$L57:$CX57,1,MATCH(DN$5,'Utilisation profile'!$F57:$CR57,0))),0)</f>
        <v>0</v>
      </c>
      <c r="DO57">
        <f>IF($A57&gt;0,IF(ISNA(MATCH(DO$5,'Utilisation profile'!$F57:$CR57,0)),0,INDEX('Asset data'!$L57:$CX57,1,MATCH(DO$5,'Utilisation profile'!$F57:$CR57,0))),0)</f>
        <v>0</v>
      </c>
      <c r="DP57">
        <f>IF($A57&gt;0,IF(ISNA(MATCH(DP$5,'Utilisation profile'!$F57:$CR57,0)),0,INDEX('Asset data'!$L57:$CX57,1,MATCH(DP$5,'Utilisation profile'!$F57:$CR57,0))),0)</f>
        <v>0</v>
      </c>
      <c r="DQ57">
        <f>IF($A57&gt;0,IF(ISNA(MATCH(DQ$5,'Utilisation profile'!$F57:$CR57,0)),0,INDEX('Asset data'!$L57:$CX57,1,MATCH(DQ$5,'Utilisation profile'!$F57:$CR57,0))),0)</f>
        <v>0</v>
      </c>
      <c r="DR57">
        <f>IF($A57&gt;0,IF(ISNA(MATCH(DR$5,'Utilisation profile'!$F57:$CR57,0)),0,INDEX('Asset data'!$L57:$CX57,1,MATCH(DR$5,'Utilisation profile'!$F57:$CR57,0))),0)</f>
        <v>0</v>
      </c>
      <c r="DS57">
        <f>IF($A57&gt;0,IF(ISNA(MATCH(DS$5,'Utilisation profile'!$F57:$CR57,0)),0,INDEX('Asset data'!$L57:$CX57,1,MATCH(DS$5,'Utilisation profile'!$F57:$CR57,0))),0)</f>
        <v>0</v>
      </c>
      <c r="DT57">
        <f>IF($A57&gt;0,IF(ISNA(MATCH(DT$5,'Utilisation profile'!$F57:$CR57,0)),0,INDEX('Asset data'!$L57:$CX57,1,MATCH(DT$5,'Utilisation profile'!$F57:$CR57,0))),0)</f>
        <v>0</v>
      </c>
      <c r="DU57">
        <f>IF($A57&gt;0,IF(ISNA(MATCH(DU$5,'Utilisation profile'!$F57:$CR57,0)),0,INDEX('Asset data'!$L57:$CX57,1,MATCH(DU$5,'Utilisation profile'!$F57:$CR57,0))),0)</f>
        <v>0</v>
      </c>
      <c r="DV57">
        <f>IF($A57&gt;0,IF(ISNA(MATCH(DV$5,'Utilisation profile'!$F57:$CR57,0)),0,INDEX('Asset data'!$L57:$CX57,1,MATCH(DV$5,'Utilisation profile'!$F57:$CR57,0))),0)</f>
        <v>0</v>
      </c>
      <c r="DW57">
        <f>IF($A57&gt;0,IF(ISNA(MATCH(DW$5,'Utilisation profile'!$F57:$CR57,0)),0,INDEX('Asset data'!$L57:$CX57,1,MATCH(DW$5,'Utilisation profile'!$F57:$CR57,0))),0)</f>
        <v>0</v>
      </c>
      <c r="DX57">
        <f>IF($A57&gt;0,IF(ISNA(MATCH(DX$5,'Utilisation profile'!$F57:$CR57,0)),0,INDEX('Asset data'!$L57:$CX57,1,MATCH(DX$5,'Utilisation profile'!$F57:$CR57,0))),0)</f>
        <v>0</v>
      </c>
      <c r="DY57">
        <f>IF($A57&gt;0,IF(ISNA(MATCH(DY$5,'Utilisation profile'!$F57:$CR57,0)),0,INDEX('Asset data'!$L57:$CX57,1,MATCH(DY$5,'Utilisation profile'!$F57:$CR57,0))),0)</f>
        <v>0</v>
      </c>
      <c r="DZ57">
        <f>IF($A57&gt;0,IF(ISNA(MATCH(DZ$5,'Utilisation profile'!$F57:$CR57,0)),0,INDEX('Asset data'!$L57:$CX57,1,MATCH(DZ$5,'Utilisation profile'!$F57:$CR57,0))),0)</f>
        <v>0</v>
      </c>
      <c r="EA57">
        <f>IF($A57&gt;0,IF(ISNA(MATCH(EA$5,'Utilisation profile'!$F57:$CR57,0)),0,INDEX('Asset data'!$L57:$CX57,1,MATCH(EA$5,'Utilisation profile'!$F57:$CR57,0))),0)</f>
        <v>0</v>
      </c>
      <c r="EB57">
        <f>IF($A57&gt;0,IF(ISNA(MATCH(EB$5,'Utilisation profile'!$F57:$CR57,0)),0,INDEX('Asset data'!$L57:$CX57,1,MATCH(EB$5,'Utilisation profile'!$F57:$CR57,0))),0)</f>
        <v>0</v>
      </c>
      <c r="EC57">
        <f>IF($A57&gt;0,IF(ISNA(MATCH(EC$5,'Utilisation profile'!$F57:$CR57,0)),0,INDEX('Asset data'!$L57:$CX57,1,MATCH(EC$5,'Utilisation profile'!$F57:$CR57,0))),0)</f>
        <v>0</v>
      </c>
      <c r="ED57">
        <f>IF($A57&gt;0,IF(ISNA(MATCH(ED$5,'Utilisation profile'!$F57:$CR57,0)),0,INDEX('Asset data'!$L57:$CX57,1,MATCH(ED$5,'Utilisation profile'!$F57:$CR57,0))),0)</f>
        <v>0</v>
      </c>
      <c r="EE57">
        <f>IF($A57&gt;0,IF(ISNA(MATCH(EE$5,'Utilisation profile'!$F57:$CR57,0)),0,INDEX('Asset data'!$L57:$CX57,1,MATCH(EE$5,'Utilisation profile'!$F57:$CR57,0))),0)</f>
        <v>0</v>
      </c>
      <c r="EF57">
        <f>IF($A57&gt;0,IF(ISNA(MATCH(EF$5,'Utilisation profile'!$F57:$CR57,0)),0,INDEX('Asset data'!$L57:$CX57,1,MATCH(EF$5,'Utilisation profile'!$F57:$CR57,0))),0)</f>
        <v>0</v>
      </c>
      <c r="EG57">
        <f>IF($A57&gt;0,IF(ISNA(MATCH(EG$5,'Utilisation profile'!$F57:$CR57,0)),0,INDEX('Asset data'!$L57:$CX57,1,MATCH(EG$5,'Utilisation profile'!$F57:$CR57,0))),0)</f>
        <v>0</v>
      </c>
      <c r="EH57">
        <f>IF($A57&gt;0,IF(ISNA(MATCH(EH$5,'Utilisation profile'!$F57:$CR57,0)),0,INDEX('Asset data'!$L57:$CX57,1,MATCH(EH$5,'Utilisation profile'!$F57:$CR57,0))),0)</f>
        <v>0</v>
      </c>
      <c r="EI57">
        <f>IF($A57&gt;0,IF(ISNA(MATCH(EI$5,'Utilisation profile'!$F57:$CR57,0)),0,INDEX('Asset data'!$L57:$CX57,1,MATCH(EI$5,'Utilisation profile'!$F57:$CR57,0))),0)</f>
        <v>0</v>
      </c>
      <c r="EJ57">
        <f>IF($A57&gt;0,IF(ISNA(MATCH(EJ$5,'Utilisation profile'!$F57:$CR57,0)),0,INDEX('Asset data'!$L57:$CX57,1,MATCH(EJ$5,'Utilisation profile'!$F57:$CR57,0))),0)</f>
        <v>0</v>
      </c>
      <c r="EK57">
        <f>IF($A57&gt;0,IF(ISNA(MATCH(EK$5,'Utilisation profile'!$F57:$CR57,0)),0,INDEX('Asset data'!$L57:$CX57,1,MATCH(EK$5,'Utilisation profile'!$F57:$CR57,0))),0)</f>
        <v>0</v>
      </c>
      <c r="EL57">
        <f>IF($A57&gt;0,IF(ISNA(MATCH(EL$5,'Utilisation profile'!$F57:$CR57,0)),0,INDEX('Asset data'!$L57:$CX57,1,MATCH(EL$5,'Utilisation profile'!$F57:$CR57,0))),0)</f>
        <v>0</v>
      </c>
      <c r="EM57">
        <f>IF($A57&gt;0,IF(ISNA(MATCH(EM$5,'Utilisation profile'!$F57:$CR57,0)),0,INDEX('Asset data'!$L57:$CX57,1,MATCH(EM$5,'Utilisation profile'!$F57:$CR57,0))),0)</f>
        <v>0</v>
      </c>
      <c r="EN57">
        <f>IF($A57&gt;0,IF(ISNA(MATCH(EN$5,'Utilisation profile'!$F57:$CR57,0)),0,INDEX('Asset data'!$L57:$CX57,1,MATCH(EN$5,'Utilisation profile'!$F57:$CR57,0))),0)</f>
        <v>0</v>
      </c>
      <c r="EO57">
        <f>IF($A57&gt;0,IF(ISNA(MATCH(EO$5,'Utilisation profile'!$F57:$CR57,0)),0,INDEX('Asset data'!$L57:$CX57,1,MATCH(EO$5,'Utilisation profile'!$F57:$CR57,0))),0)</f>
        <v>0</v>
      </c>
      <c r="EP57">
        <f>IF($A57&gt;0,IF(ISNA(MATCH(EP$5,'Utilisation profile'!$F57:$CR57,0)),0,INDEX('Asset data'!$L57:$CX57,1,MATCH(EP$5,'Utilisation profile'!$F57:$CR57,0))),0)</f>
        <v>0</v>
      </c>
      <c r="EQ57">
        <f>IF($A57&gt;0,IF(ISNA(MATCH(EQ$5,'Utilisation profile'!$F57:$CR57,0)),0,INDEX('Asset data'!$L57:$CX57,1,MATCH(EQ$5,'Utilisation profile'!$F57:$CR57,0))),0)</f>
        <v>0</v>
      </c>
      <c r="ER57">
        <f>IF($A57&gt;0,IF(ISNA(MATCH(ER$5,'Utilisation profile'!$F57:$CR57,0)),0,INDEX('Asset data'!$L57:$CX57,1,MATCH(ER$5,'Utilisation profile'!$F57:$CR57,0))),0)</f>
        <v>0</v>
      </c>
      <c r="ES57">
        <f>IF($A57&gt;0,IF(ISNA(MATCH(ES$5,'Utilisation profile'!$F57:$CR57,0)),0,INDEX('Asset data'!$L57:$CX57,1,MATCH(ES$5,'Utilisation profile'!$F57:$CR57,0))),0)</f>
        <v>0</v>
      </c>
      <c r="ET57">
        <f>IF($A57&gt;0,IF(ISNA(MATCH(ET$5,'Utilisation profile'!$F57:$CR57,0)),0,INDEX('Asset data'!$L57:$CX57,1,MATCH(ET$5,'Utilisation profile'!$F57:$CR57,0))),0)</f>
        <v>0</v>
      </c>
      <c r="EU57">
        <f>IF($A57&gt;0,IF(ISNA(MATCH(EU$5,'Utilisation profile'!$F57:$CR57,0)),0,INDEX('Asset data'!$L57:$CX57,1,MATCH(EU$5,'Utilisation profile'!$F57:$CR57,0))),0)</f>
        <v>0</v>
      </c>
      <c r="EV57">
        <f>IF($A57&gt;0,IF(ISNA(MATCH(EV$5,'Utilisation profile'!$F57:$CR57,0)),0,INDEX('Asset data'!$L57:$CX57,1,MATCH(EV$5,'Utilisation profile'!$F57:$CR57,0))),0)</f>
        <v>0</v>
      </c>
      <c r="EW57">
        <f>IF($A57&gt;0,IF(ISNA(MATCH(EW$5,'Utilisation profile'!$F57:$CR57,0)),0,INDEX('Asset data'!$L57:$CX57,1,MATCH(EW$5,'Utilisation profile'!$F57:$CR57,0))),0)</f>
        <v>0</v>
      </c>
      <c r="EX57">
        <f>IF($A57&gt;0,IF(ISNA(MATCH(EX$5,'Utilisation profile'!$F57:$CR57,0)),0,INDEX('Asset data'!$L57:$CX57,1,MATCH(EX$5,'Utilisation profile'!$F57:$CR57,0))),0)</f>
        <v>0</v>
      </c>
      <c r="EY57">
        <f>IF($A57&gt;0,IF(ISNA(MATCH(EY$5,'Utilisation profile'!$F57:$CR57,0)),0,INDEX('Asset data'!$L57:$CX57,1,MATCH(EY$5,'Utilisation profile'!$F57:$CR57,0))),0)</f>
        <v>0</v>
      </c>
      <c r="EZ57">
        <f>IF($A57&gt;0,IF(ISNA(MATCH(EZ$5,'Utilisation profile'!$F57:$CR57,0)),0,INDEX('Asset data'!$L57:$CX57,1,MATCH(EZ$5,'Utilisation profile'!$F57:$CR57,0))),0)</f>
        <v>0</v>
      </c>
      <c r="FA57">
        <f>IF($A57&gt;0,IF(ISNA(MATCH(FA$5,'Utilisation profile'!$F57:$CR57,0)),0,INDEX('Asset data'!$L57:$CX57,1,MATCH(FA$5,'Utilisation profile'!$F57:$CR57,0))),0)</f>
        <v>0</v>
      </c>
    </row>
    <row r="58" spans="1:157">
      <c r="A58" s="10">
        <f>'Asset data'!A58</f>
        <v>0</v>
      </c>
      <c r="B58" s="10">
        <f>'Asset data'!B58</f>
        <v>0</v>
      </c>
      <c r="C58" s="10">
        <f>'Asset data'!C58</f>
        <v>0</v>
      </c>
      <c r="D58" s="10">
        <f>'Asset data'!E58</f>
        <v>0</v>
      </c>
      <c r="E58" s="16">
        <f>'Asset data'!I58</f>
        <v>0</v>
      </c>
      <c r="F58">
        <f>IF($A58&gt;0,'Utilisation profile'!CU58,0)</f>
        <v>0</v>
      </c>
      <c r="G58">
        <f>IF($A58&gt;0,IF(ISNA(MATCH(G$5,'Utilisation profile'!$F58:$CR58,0)),0,INDEX('Asset data'!$L58:$CX58,1,MATCH(G$5,'Utilisation profile'!$F58:$CR58,0))),0)</f>
        <v>0</v>
      </c>
      <c r="H58">
        <f>IF($A58&gt;0,IF(ISNA(MATCH(H$5,'Utilisation profile'!$F58:$CR58,0)),0,INDEX('Asset data'!$L58:$CX58,1,MATCH(H$5,'Utilisation profile'!$F58:$CR58,0))),0)</f>
        <v>0</v>
      </c>
      <c r="I58">
        <f>IF($A58&gt;0,IF(ISNA(MATCH(I$5,'Utilisation profile'!$F58:$CR58,0)),0,INDEX('Asset data'!$L58:$CX58,1,MATCH(I$5,'Utilisation profile'!$F58:$CR58,0))),0)</f>
        <v>0</v>
      </c>
      <c r="J58">
        <f>IF($A58&gt;0,IF(ISNA(MATCH(J$5,'Utilisation profile'!$F58:$CR58,0)),0,INDEX('Asset data'!$L58:$CX58,1,MATCH(J$5,'Utilisation profile'!$F58:$CR58,0))),0)</f>
        <v>0</v>
      </c>
      <c r="K58">
        <f>IF($A58&gt;0,IF(ISNA(MATCH(K$5,'Utilisation profile'!$F58:$CR58,0)),0,INDEX('Asset data'!$L58:$CX58,1,MATCH(K$5,'Utilisation profile'!$F58:$CR58,0))),0)</f>
        <v>0</v>
      </c>
      <c r="L58">
        <f>IF($A58&gt;0,IF(ISNA(MATCH(L$5,'Utilisation profile'!$F58:$CR58,0)),0,INDEX('Asset data'!$L58:$CX58,1,MATCH(L$5,'Utilisation profile'!$F58:$CR58,0))),0)</f>
        <v>0</v>
      </c>
      <c r="M58">
        <f>IF($A58&gt;0,IF(ISNA(MATCH(M$5,'Utilisation profile'!$F58:$CR58,0)),0,INDEX('Asset data'!$L58:$CX58,1,MATCH(M$5,'Utilisation profile'!$F58:$CR58,0))),0)</f>
        <v>0</v>
      </c>
      <c r="N58">
        <f>IF($A58&gt;0,IF(ISNA(MATCH(N$5,'Utilisation profile'!$F58:$CR58,0)),0,INDEX('Asset data'!$L58:$CX58,1,MATCH(N$5,'Utilisation profile'!$F58:$CR58,0))),0)</f>
        <v>0</v>
      </c>
      <c r="O58">
        <f>IF($A58&gt;0,IF(ISNA(MATCH(O$5,'Utilisation profile'!$F58:$CR58,0)),0,INDEX('Asset data'!$L58:$CX58,1,MATCH(O$5,'Utilisation profile'!$F58:$CR58,0))),0)</f>
        <v>0</v>
      </c>
      <c r="P58">
        <f>IF($A58&gt;0,IF(ISNA(MATCH(P$5,'Utilisation profile'!$F58:$CR58,0)),0,INDEX('Asset data'!$L58:$CX58,1,MATCH(P$5,'Utilisation profile'!$F58:$CR58,0))),0)</f>
        <v>0</v>
      </c>
      <c r="Q58">
        <f>IF($A58&gt;0,IF(ISNA(MATCH(Q$5,'Utilisation profile'!$F58:$CR58,0)),0,INDEX('Asset data'!$L58:$CX58,1,MATCH(Q$5,'Utilisation profile'!$F58:$CR58,0))),0)</f>
        <v>0</v>
      </c>
      <c r="R58">
        <f>IF($A58&gt;0,IF(ISNA(MATCH(R$5,'Utilisation profile'!$F58:$CR58,0)),0,INDEX('Asset data'!$L58:$CX58,1,MATCH(R$5,'Utilisation profile'!$F58:$CR58,0))),0)</f>
        <v>0</v>
      </c>
      <c r="S58">
        <f>IF($A58&gt;0,IF(ISNA(MATCH(S$5,'Utilisation profile'!$F58:$CR58,0)),0,INDEX('Asset data'!$L58:$CX58,1,MATCH(S$5,'Utilisation profile'!$F58:$CR58,0))),0)</f>
        <v>0</v>
      </c>
      <c r="T58">
        <f>IF($A58&gt;0,IF(ISNA(MATCH(T$5,'Utilisation profile'!$F58:$CR58,0)),0,INDEX('Asset data'!$L58:$CX58,1,MATCH(T$5,'Utilisation profile'!$F58:$CR58,0))),0)</f>
        <v>0</v>
      </c>
      <c r="U58">
        <f>IF($A58&gt;0,IF(ISNA(MATCH(U$5,'Utilisation profile'!$F58:$CR58,0)),0,INDEX('Asset data'!$L58:$CX58,1,MATCH(U$5,'Utilisation profile'!$F58:$CR58,0))),0)</f>
        <v>0</v>
      </c>
      <c r="V58">
        <f>IF($A58&gt;0,IF(ISNA(MATCH(V$5,'Utilisation profile'!$F58:$CR58,0)),0,INDEX('Asset data'!$L58:$CX58,1,MATCH(V$5,'Utilisation profile'!$F58:$CR58,0))),0)</f>
        <v>0</v>
      </c>
      <c r="W58">
        <f>IF($A58&gt;0,IF(ISNA(MATCH(W$5,'Utilisation profile'!$F58:$CR58,0)),0,INDEX('Asset data'!$L58:$CX58,1,MATCH(W$5,'Utilisation profile'!$F58:$CR58,0))),0)</f>
        <v>0</v>
      </c>
      <c r="X58">
        <f>IF($A58&gt;0,IF(ISNA(MATCH(X$5,'Utilisation profile'!$F58:$CR58,0)),0,INDEX('Asset data'!$L58:$CX58,1,MATCH(X$5,'Utilisation profile'!$F58:$CR58,0))),0)</f>
        <v>0</v>
      </c>
      <c r="Y58">
        <f>IF($A58&gt;0,IF(ISNA(MATCH(Y$5,'Utilisation profile'!$F58:$CR58,0)),0,INDEX('Asset data'!$L58:$CX58,1,MATCH(Y$5,'Utilisation profile'!$F58:$CR58,0))),0)</f>
        <v>0</v>
      </c>
      <c r="Z58">
        <f>IF($A58&gt;0,IF(ISNA(MATCH(Z$5,'Utilisation profile'!$F58:$CR58,0)),0,INDEX('Asset data'!$L58:$CX58,1,MATCH(Z$5,'Utilisation profile'!$F58:$CR58,0))),0)</f>
        <v>0</v>
      </c>
      <c r="AA58">
        <f>IF($A58&gt;0,IF(ISNA(MATCH(AA$5,'Utilisation profile'!$F58:$CR58,0)),0,INDEX('Asset data'!$L58:$CX58,1,MATCH(AA$5,'Utilisation profile'!$F58:$CR58,0))),0)</f>
        <v>0</v>
      </c>
      <c r="AB58">
        <f>IF($A58&gt;0,IF(ISNA(MATCH(AB$5,'Utilisation profile'!$F58:$CR58,0)),0,INDEX('Asset data'!$L58:$CX58,1,MATCH(AB$5,'Utilisation profile'!$F58:$CR58,0))),0)</f>
        <v>0</v>
      </c>
      <c r="AC58">
        <f>IF($A58&gt;0,IF(ISNA(MATCH(AC$5,'Utilisation profile'!$F58:$CR58,0)),0,INDEX('Asset data'!$L58:$CX58,1,MATCH(AC$5,'Utilisation profile'!$F58:$CR58,0))),0)</f>
        <v>0</v>
      </c>
      <c r="AD58">
        <f>IF($A58&gt;0,IF(ISNA(MATCH(AD$5,'Utilisation profile'!$F58:$CR58,0)),0,INDEX('Asset data'!$L58:$CX58,1,MATCH(AD$5,'Utilisation profile'!$F58:$CR58,0))),0)</f>
        <v>0</v>
      </c>
      <c r="AE58">
        <f>IF($A58&gt;0,IF(ISNA(MATCH(AE$5,'Utilisation profile'!$F58:$CR58,0)),0,INDEX('Asset data'!$L58:$CX58,1,MATCH(AE$5,'Utilisation profile'!$F58:$CR58,0))),0)</f>
        <v>0</v>
      </c>
      <c r="AF58">
        <f>IF($A58&gt;0,IF(ISNA(MATCH(AF$5,'Utilisation profile'!$F58:$CR58,0)),0,INDEX('Asset data'!$L58:$CX58,1,MATCH(AF$5,'Utilisation profile'!$F58:$CR58,0))),0)</f>
        <v>0</v>
      </c>
      <c r="AG58">
        <f>IF($A58&gt;0,IF(ISNA(MATCH(AG$5,'Utilisation profile'!$F58:$CR58,0)),0,INDEX('Asset data'!$L58:$CX58,1,MATCH(AG$5,'Utilisation profile'!$F58:$CR58,0))),0)</f>
        <v>0</v>
      </c>
      <c r="AH58">
        <f>IF($A58&gt;0,IF(ISNA(MATCH(AH$5,'Utilisation profile'!$F58:$CR58,0)),0,INDEX('Asset data'!$L58:$CX58,1,MATCH(AH$5,'Utilisation profile'!$F58:$CR58,0))),0)</f>
        <v>0</v>
      </c>
      <c r="AI58">
        <f>IF($A58&gt;0,IF(ISNA(MATCH(AI$5,'Utilisation profile'!$F58:$CR58,0)),0,INDEX('Asset data'!$L58:$CX58,1,MATCH(AI$5,'Utilisation profile'!$F58:$CR58,0))),0)</f>
        <v>0</v>
      </c>
      <c r="AJ58">
        <f>IF($A58&gt;0,IF(ISNA(MATCH(AJ$5,'Utilisation profile'!$F58:$CR58,0)),0,INDEX('Asset data'!$L58:$CX58,1,MATCH(AJ$5,'Utilisation profile'!$F58:$CR58,0))),0)</f>
        <v>0</v>
      </c>
      <c r="AK58">
        <f>IF($A58&gt;0,IF(ISNA(MATCH(AK$5,'Utilisation profile'!$F58:$CR58,0)),0,INDEX('Asset data'!$L58:$CX58,1,MATCH(AK$5,'Utilisation profile'!$F58:$CR58,0))),0)</f>
        <v>0</v>
      </c>
      <c r="AL58">
        <f>IF($A58&gt;0,IF(ISNA(MATCH(AL$5,'Utilisation profile'!$F58:$CR58,0)),0,INDEX('Asset data'!$L58:$CX58,1,MATCH(AL$5,'Utilisation profile'!$F58:$CR58,0))),0)</f>
        <v>0</v>
      </c>
      <c r="AM58">
        <f>IF($A58&gt;0,IF(ISNA(MATCH(AM$5,'Utilisation profile'!$F58:$CR58,0)),0,INDEX('Asset data'!$L58:$CX58,1,MATCH(AM$5,'Utilisation profile'!$F58:$CR58,0))),0)</f>
        <v>0</v>
      </c>
      <c r="AN58">
        <f>IF($A58&gt;0,IF(ISNA(MATCH(AN$5,'Utilisation profile'!$F58:$CR58,0)),0,INDEX('Asset data'!$L58:$CX58,1,MATCH(AN$5,'Utilisation profile'!$F58:$CR58,0))),0)</f>
        <v>0</v>
      </c>
      <c r="AO58">
        <f>IF($A58&gt;0,IF(ISNA(MATCH(AO$5,'Utilisation profile'!$F58:$CR58,0)),0,INDEX('Asset data'!$L58:$CX58,1,MATCH(AO$5,'Utilisation profile'!$F58:$CR58,0))),0)</f>
        <v>0</v>
      </c>
      <c r="AP58">
        <f>IF($A58&gt;0,IF(ISNA(MATCH(AP$5,'Utilisation profile'!$F58:$CR58,0)),0,INDEX('Asset data'!$L58:$CX58,1,MATCH(AP$5,'Utilisation profile'!$F58:$CR58,0))),0)</f>
        <v>0</v>
      </c>
      <c r="AQ58">
        <f>IF($A58&gt;0,IF(ISNA(MATCH(AQ$5,'Utilisation profile'!$F58:$CR58,0)),0,INDEX('Asset data'!$L58:$CX58,1,MATCH(AQ$5,'Utilisation profile'!$F58:$CR58,0))),0)</f>
        <v>0</v>
      </c>
      <c r="AR58">
        <f>IF($A58&gt;0,IF(ISNA(MATCH(AR$5,'Utilisation profile'!$F58:$CR58,0)),0,INDEX('Asset data'!$L58:$CX58,1,MATCH(AR$5,'Utilisation profile'!$F58:$CR58,0))),0)</f>
        <v>0</v>
      </c>
      <c r="AS58">
        <f>IF($A58&gt;0,IF(ISNA(MATCH(AS$5,'Utilisation profile'!$F58:$CR58,0)),0,INDEX('Asset data'!$L58:$CX58,1,MATCH(AS$5,'Utilisation profile'!$F58:$CR58,0))),0)</f>
        <v>0</v>
      </c>
      <c r="AT58">
        <f>IF($A58&gt;0,IF(ISNA(MATCH(AT$5,'Utilisation profile'!$F58:$CR58,0)),0,INDEX('Asset data'!$L58:$CX58,1,MATCH(AT$5,'Utilisation profile'!$F58:$CR58,0))),0)</f>
        <v>0</v>
      </c>
      <c r="AU58">
        <f>IF($A58&gt;0,IF(ISNA(MATCH(AU$5,'Utilisation profile'!$F58:$CR58,0)),0,INDEX('Asset data'!$L58:$CX58,1,MATCH(AU$5,'Utilisation profile'!$F58:$CR58,0))),0)</f>
        <v>0</v>
      </c>
      <c r="AV58">
        <f>IF($A58&gt;0,IF(ISNA(MATCH(AV$5,'Utilisation profile'!$F58:$CR58,0)),0,INDEX('Asset data'!$L58:$CX58,1,MATCH(AV$5,'Utilisation profile'!$F58:$CR58,0))),0)</f>
        <v>0</v>
      </c>
      <c r="AW58">
        <f>IF($A58&gt;0,IF(ISNA(MATCH(AW$5,'Utilisation profile'!$F58:$CR58,0)),0,INDEX('Asset data'!$L58:$CX58,1,MATCH(AW$5,'Utilisation profile'!$F58:$CR58,0))),0)</f>
        <v>0</v>
      </c>
      <c r="AX58">
        <f>IF($A58&gt;0,IF(ISNA(MATCH(AX$5,'Utilisation profile'!$F58:$CR58,0)),0,INDEX('Asset data'!$L58:$CX58,1,MATCH(AX$5,'Utilisation profile'!$F58:$CR58,0))),0)</f>
        <v>0</v>
      </c>
      <c r="AY58">
        <f>IF($A58&gt;0,IF(ISNA(MATCH(AY$5,'Utilisation profile'!$F58:$CR58,0)),0,INDEX('Asset data'!$L58:$CX58,1,MATCH(AY$5,'Utilisation profile'!$F58:$CR58,0))),0)</f>
        <v>0</v>
      </c>
      <c r="AZ58">
        <f>IF($A58&gt;0,IF(ISNA(MATCH(AZ$5,'Utilisation profile'!$F58:$CR58,0)),0,INDEX('Asset data'!$L58:$CX58,1,MATCH(AZ$5,'Utilisation profile'!$F58:$CR58,0))),0)</f>
        <v>0</v>
      </c>
      <c r="BA58">
        <f>IF($A58&gt;0,IF(ISNA(MATCH(BA$5,'Utilisation profile'!$F58:$CR58,0)),0,INDEX('Asset data'!$L58:$CX58,1,MATCH(BA$5,'Utilisation profile'!$F58:$CR58,0))),0)</f>
        <v>0</v>
      </c>
      <c r="BB58">
        <f>IF($A58&gt;0,IF(ISNA(MATCH(BB$5,'Utilisation profile'!$F58:$CR58,0)),0,INDEX('Asset data'!$L58:$CX58,1,MATCH(BB$5,'Utilisation profile'!$F58:$CR58,0))),0)</f>
        <v>0</v>
      </c>
      <c r="BC58">
        <f>IF($A58&gt;0,IF(ISNA(MATCH(BC$5,'Utilisation profile'!$F58:$CR58,0)),0,INDEX('Asset data'!$L58:$CX58,1,MATCH(BC$5,'Utilisation profile'!$F58:$CR58,0))),0)</f>
        <v>0</v>
      </c>
      <c r="BD58">
        <f>IF($A58&gt;0,IF(ISNA(MATCH(BD$5,'Utilisation profile'!$F58:$CR58,0)),0,INDEX('Asset data'!$L58:$CX58,1,MATCH(BD$5,'Utilisation profile'!$F58:$CR58,0))),0)</f>
        <v>0</v>
      </c>
      <c r="BE58">
        <f>IF($A58&gt;0,IF(ISNA(MATCH(BE$5,'Utilisation profile'!$F58:$CR58,0)),0,INDEX('Asset data'!$L58:$CX58,1,MATCH(BE$5,'Utilisation profile'!$F58:$CR58,0))),0)</f>
        <v>0</v>
      </c>
      <c r="BF58">
        <f>IF($A58&gt;0,IF(ISNA(MATCH(BF$5,'Utilisation profile'!$F58:$CR58,0)),0,INDEX('Asset data'!$L58:$CX58,1,MATCH(BF$5,'Utilisation profile'!$F58:$CR58,0))),0)</f>
        <v>0</v>
      </c>
      <c r="BG58">
        <f>IF($A58&gt;0,IF(ISNA(MATCH(BG$5,'Utilisation profile'!$F58:$CR58,0)),0,INDEX('Asset data'!$L58:$CX58,1,MATCH(BG$5,'Utilisation profile'!$F58:$CR58,0))),0)</f>
        <v>0</v>
      </c>
      <c r="BH58">
        <f>IF($A58&gt;0,IF(ISNA(MATCH(BH$5,'Utilisation profile'!$F58:$CR58,0)),0,INDEX('Asset data'!$L58:$CX58,1,MATCH(BH$5,'Utilisation profile'!$F58:$CR58,0))),0)</f>
        <v>0</v>
      </c>
      <c r="BI58">
        <f>IF($A58&gt;0,IF(ISNA(MATCH(BI$5,'Utilisation profile'!$F58:$CR58,0)),0,INDEX('Asset data'!$L58:$CX58,1,MATCH(BI$5,'Utilisation profile'!$F58:$CR58,0))),0)</f>
        <v>0</v>
      </c>
      <c r="BJ58">
        <f>IF($A58&gt;0,IF(ISNA(MATCH(BJ$5,'Utilisation profile'!$F58:$CR58,0)),0,INDEX('Asset data'!$L58:$CX58,1,MATCH(BJ$5,'Utilisation profile'!$F58:$CR58,0))),0)</f>
        <v>0</v>
      </c>
      <c r="BK58">
        <f>IF($A58&gt;0,IF(ISNA(MATCH(BK$5,'Utilisation profile'!$F58:$CR58,0)),0,INDEX('Asset data'!$L58:$CX58,1,MATCH(BK$5,'Utilisation profile'!$F58:$CR58,0))),0)</f>
        <v>0</v>
      </c>
      <c r="BL58">
        <f>IF($A58&gt;0,IF(ISNA(MATCH(BL$5,'Utilisation profile'!$F58:$CR58,0)),0,INDEX('Asset data'!$L58:$CX58,1,MATCH(BL$5,'Utilisation profile'!$F58:$CR58,0))),0)</f>
        <v>0</v>
      </c>
      <c r="BM58">
        <f>IF($A58&gt;0,IF(ISNA(MATCH(BM$5,'Utilisation profile'!$F58:$CR58,0)),0,INDEX('Asset data'!$L58:$CX58,1,MATCH(BM$5,'Utilisation profile'!$F58:$CR58,0))),0)</f>
        <v>0</v>
      </c>
      <c r="BN58">
        <f>IF($A58&gt;0,IF(ISNA(MATCH(BN$5,'Utilisation profile'!$F58:$CR58,0)),0,INDEX('Asset data'!$L58:$CX58,1,MATCH(BN$5,'Utilisation profile'!$F58:$CR58,0))),0)</f>
        <v>0</v>
      </c>
      <c r="BO58">
        <f>IF($A58&gt;0,IF(ISNA(MATCH(BO$5,'Utilisation profile'!$F58:$CR58,0)),0,INDEX('Asset data'!$L58:$CX58,1,MATCH(BO$5,'Utilisation profile'!$F58:$CR58,0))),0)</f>
        <v>0</v>
      </c>
      <c r="BP58">
        <f>IF($A58&gt;0,IF(ISNA(MATCH(BP$5,'Utilisation profile'!$F58:$CR58,0)),0,INDEX('Asset data'!$L58:$CX58,1,MATCH(BP$5,'Utilisation profile'!$F58:$CR58,0))),0)</f>
        <v>0</v>
      </c>
      <c r="BQ58">
        <f>IF($A58&gt;0,IF(ISNA(MATCH(BQ$5,'Utilisation profile'!$F58:$CR58,0)),0,INDEX('Asset data'!$L58:$CX58,1,MATCH(BQ$5,'Utilisation profile'!$F58:$CR58,0))),0)</f>
        <v>0</v>
      </c>
      <c r="BR58">
        <f>IF($A58&gt;0,IF(ISNA(MATCH(BR$5,'Utilisation profile'!$F58:$CR58,0)),0,INDEX('Asset data'!$L58:$CX58,1,MATCH(BR$5,'Utilisation profile'!$F58:$CR58,0))),0)</f>
        <v>0</v>
      </c>
      <c r="BS58">
        <f>IF($A58&gt;0,IF(ISNA(MATCH(BS$5,'Utilisation profile'!$F58:$CR58,0)),0,INDEX('Asset data'!$L58:$CX58,1,MATCH(BS$5,'Utilisation profile'!$F58:$CR58,0))),0)</f>
        <v>0</v>
      </c>
      <c r="BT58">
        <f>IF($A58&gt;0,IF(ISNA(MATCH(BT$5,'Utilisation profile'!$F58:$CR58,0)),0,INDEX('Asset data'!$L58:$CX58,1,MATCH(BT$5,'Utilisation profile'!$F58:$CR58,0))),0)</f>
        <v>0</v>
      </c>
      <c r="BU58">
        <f>IF($A58&gt;0,IF(ISNA(MATCH(BU$5,'Utilisation profile'!$F58:$CR58,0)),0,INDEX('Asset data'!$L58:$CX58,1,MATCH(BU$5,'Utilisation profile'!$F58:$CR58,0))),0)</f>
        <v>0</v>
      </c>
      <c r="BV58">
        <f>IF($A58&gt;0,IF(ISNA(MATCH(BV$5,'Utilisation profile'!$F58:$CR58,0)),0,INDEX('Asset data'!$L58:$CX58,1,MATCH(BV$5,'Utilisation profile'!$F58:$CR58,0))),0)</f>
        <v>0</v>
      </c>
      <c r="BW58">
        <f>IF($A58&gt;0,IF(ISNA(MATCH(BW$5,'Utilisation profile'!$F58:$CR58,0)),0,INDEX('Asset data'!$L58:$CX58,1,MATCH(BW$5,'Utilisation profile'!$F58:$CR58,0))),0)</f>
        <v>0</v>
      </c>
      <c r="BX58">
        <f>IF($A58&gt;0,IF(ISNA(MATCH(BX$5,'Utilisation profile'!$F58:$CR58,0)),0,INDEX('Asset data'!$L58:$CX58,1,MATCH(BX$5,'Utilisation profile'!$F58:$CR58,0))),0)</f>
        <v>0</v>
      </c>
      <c r="BY58">
        <f>IF($A58&gt;0,IF(ISNA(MATCH(BY$5,'Utilisation profile'!$F58:$CR58,0)),0,INDEX('Asset data'!$L58:$CX58,1,MATCH(BY$5,'Utilisation profile'!$F58:$CR58,0))),0)</f>
        <v>0</v>
      </c>
      <c r="BZ58">
        <f>IF($A58&gt;0,IF(ISNA(MATCH(BZ$5,'Utilisation profile'!$F58:$CR58,0)),0,INDEX('Asset data'!$L58:$CX58,1,MATCH(BZ$5,'Utilisation profile'!$F58:$CR58,0))),0)</f>
        <v>0</v>
      </c>
      <c r="CA58">
        <f>IF($A58&gt;0,IF(ISNA(MATCH(CA$5,'Utilisation profile'!$F58:$CR58,0)),0,INDEX('Asset data'!$L58:$CX58,1,MATCH(CA$5,'Utilisation profile'!$F58:$CR58,0))),0)</f>
        <v>0</v>
      </c>
      <c r="CB58">
        <f>IF($A58&gt;0,IF(ISNA(MATCH(CB$5,'Utilisation profile'!$F58:$CR58,0)),0,INDEX('Asset data'!$L58:$CX58,1,MATCH(CB$5,'Utilisation profile'!$F58:$CR58,0))),0)</f>
        <v>0</v>
      </c>
      <c r="CC58">
        <f>IF($A58&gt;0,IF(ISNA(MATCH(CC$5,'Utilisation profile'!$F58:$CR58,0)),0,INDEX('Asset data'!$L58:$CX58,1,MATCH(CC$5,'Utilisation profile'!$F58:$CR58,0))),0)</f>
        <v>0</v>
      </c>
      <c r="CD58">
        <f>IF($A58&gt;0,IF(ISNA(MATCH(CD$5,'Utilisation profile'!$F58:$CR58,0)),0,INDEX('Asset data'!$L58:$CX58,1,MATCH(CD$5,'Utilisation profile'!$F58:$CR58,0))),0)</f>
        <v>0</v>
      </c>
      <c r="CE58">
        <f>IF($A58&gt;0,IF(ISNA(MATCH(CE$5,'Utilisation profile'!$F58:$CR58,0)),0,INDEX('Asset data'!$L58:$CX58,1,MATCH(CE$5,'Utilisation profile'!$F58:$CR58,0))),0)</f>
        <v>0</v>
      </c>
      <c r="CF58">
        <f>IF($A58&gt;0,IF(ISNA(MATCH(CF$5,'Utilisation profile'!$F58:$CR58,0)),0,INDEX('Asset data'!$L58:$CX58,1,MATCH(CF$5,'Utilisation profile'!$F58:$CR58,0))),0)</f>
        <v>0</v>
      </c>
      <c r="CG58">
        <f>IF($A58&gt;0,IF(ISNA(MATCH(CG$5,'Utilisation profile'!$F58:$CR58,0)),0,INDEX('Asset data'!$L58:$CX58,1,MATCH(CG$5,'Utilisation profile'!$F58:$CR58,0))),0)</f>
        <v>0</v>
      </c>
      <c r="CH58">
        <f>IF($A58&gt;0,IF(ISNA(MATCH(CH$5,'Utilisation profile'!$F58:$CR58,0)),0,INDEX('Asset data'!$L58:$CX58,1,MATCH(CH$5,'Utilisation profile'!$F58:$CR58,0))),0)</f>
        <v>0</v>
      </c>
      <c r="CI58">
        <f>IF($A58&gt;0,IF(ISNA(MATCH(CI$5,'Utilisation profile'!$F58:$CR58,0)),0,INDEX('Asset data'!$L58:$CX58,1,MATCH(CI$5,'Utilisation profile'!$F58:$CR58,0))),0)</f>
        <v>0</v>
      </c>
      <c r="CJ58">
        <f>IF($A58&gt;0,IF(ISNA(MATCH(CJ$5,'Utilisation profile'!$F58:$CR58,0)),0,INDEX('Asset data'!$L58:$CX58,1,MATCH(CJ$5,'Utilisation profile'!$F58:$CR58,0))),0)</f>
        <v>0</v>
      </c>
      <c r="CK58">
        <f>IF($A58&gt;0,IF(ISNA(MATCH(CK$5,'Utilisation profile'!$F58:$CR58,0)),0,INDEX('Asset data'!$L58:$CX58,1,MATCH(CK$5,'Utilisation profile'!$F58:$CR58,0))),0)</f>
        <v>0</v>
      </c>
      <c r="CL58">
        <f>IF($A58&gt;0,IF(ISNA(MATCH(CL$5,'Utilisation profile'!$F58:$CR58,0)),0,INDEX('Asset data'!$L58:$CX58,1,MATCH(CL$5,'Utilisation profile'!$F58:$CR58,0))),0)</f>
        <v>0</v>
      </c>
      <c r="CM58">
        <f>IF($A58&gt;0,IF(ISNA(MATCH(CM$5,'Utilisation profile'!$F58:$CR58,0)),0,INDEX('Asset data'!$L58:$CX58,1,MATCH(CM$5,'Utilisation profile'!$F58:$CR58,0))),0)</f>
        <v>0</v>
      </c>
      <c r="CN58">
        <f>IF($A58&gt;0,IF(ISNA(MATCH(CN$5,'Utilisation profile'!$F58:$CR58,0)),0,INDEX('Asset data'!$L58:$CX58,1,MATCH(CN$5,'Utilisation profile'!$F58:$CR58,0))),0)</f>
        <v>0</v>
      </c>
      <c r="CO58">
        <f>IF($A58&gt;0,IF(ISNA(MATCH(CO$5,'Utilisation profile'!$F58:$CR58,0)),0,INDEX('Asset data'!$L58:$CX58,1,MATCH(CO$5,'Utilisation profile'!$F58:$CR58,0))),0)</f>
        <v>0</v>
      </c>
      <c r="CP58">
        <f>IF($A58&gt;0,IF(ISNA(MATCH(CP$5,'Utilisation profile'!$F58:$CR58,0)),0,INDEX('Asset data'!$L58:$CX58,1,MATCH(CP$5,'Utilisation profile'!$F58:$CR58,0))),0)</f>
        <v>0</v>
      </c>
      <c r="CQ58">
        <f>IF($A58&gt;0,IF(ISNA(MATCH(CQ$5,'Utilisation profile'!$F58:$CR58,0)),0,INDEX('Asset data'!$L58:$CX58,1,MATCH(CQ$5,'Utilisation profile'!$F58:$CR58,0))),0)</f>
        <v>0</v>
      </c>
      <c r="CR58">
        <f>IF($A58&gt;0,IF(ISNA(MATCH(CR$5,'Utilisation profile'!$F58:$CR58,0)),0,INDEX('Asset data'!$L58:$CX58,1,MATCH(CR$5,'Utilisation profile'!$F58:$CR58,0))),0)</f>
        <v>0</v>
      </c>
      <c r="CS58">
        <f>IF($A58&gt;0,IF(ISNA(MATCH(CS$5,'Utilisation profile'!$F58:$CR58,0)),0,INDEX('Asset data'!$L58:$CX58,1,MATCH(CS$5,'Utilisation profile'!$F58:$CR58,0))),0)</f>
        <v>0</v>
      </c>
      <c r="CT58">
        <f>IF($A58&gt;0,IF(ISNA(MATCH(CT$5,'Utilisation profile'!$F58:$CR58,0)),0,INDEX('Asset data'!$L58:$CX58,1,MATCH(CT$5,'Utilisation profile'!$F58:$CR58,0))),0)</f>
        <v>0</v>
      </c>
      <c r="CU58">
        <f>IF($A58&gt;0,IF(ISNA(MATCH(CU$5,'Utilisation profile'!$F58:$CR58,0)),0,INDEX('Asset data'!$L58:$CX58,1,MATCH(CU$5,'Utilisation profile'!$F58:$CR58,0))),0)</f>
        <v>0</v>
      </c>
      <c r="CV58">
        <f>IF($A58&gt;0,IF(ISNA(MATCH(CV$5,'Utilisation profile'!$F58:$CR58,0)),0,INDEX('Asset data'!$L58:$CX58,1,MATCH(CV$5,'Utilisation profile'!$F58:$CR58,0))),0)</f>
        <v>0</v>
      </c>
      <c r="CW58">
        <f>IF($A58&gt;0,IF(ISNA(MATCH(CW$5,'Utilisation profile'!$F58:$CR58,0)),0,INDEX('Asset data'!$L58:$CX58,1,MATCH(CW$5,'Utilisation profile'!$F58:$CR58,0))),0)</f>
        <v>0</v>
      </c>
      <c r="CX58">
        <f>IF($A58&gt;0,IF(ISNA(MATCH(CX$5,'Utilisation profile'!$F58:$CR58,0)),0,INDEX('Asset data'!$L58:$CX58,1,MATCH(CX$5,'Utilisation profile'!$F58:$CR58,0))),0)</f>
        <v>0</v>
      </c>
      <c r="CY58">
        <f>IF($A58&gt;0,IF(ISNA(MATCH(CY$5,'Utilisation profile'!$F58:$CR58,0)),0,INDEX('Asset data'!$L58:$CX58,1,MATCH(CY$5,'Utilisation profile'!$F58:$CR58,0))),0)</f>
        <v>0</v>
      </c>
      <c r="CZ58">
        <f>IF($A58&gt;0,IF(ISNA(MATCH(CZ$5,'Utilisation profile'!$F58:$CR58,0)),0,INDEX('Asset data'!$L58:$CX58,1,MATCH(CZ$5,'Utilisation profile'!$F58:$CR58,0))),0)</f>
        <v>0</v>
      </c>
      <c r="DA58">
        <f>IF($A58&gt;0,IF(ISNA(MATCH(DA$5,'Utilisation profile'!$F58:$CR58,0)),0,INDEX('Asset data'!$L58:$CX58,1,MATCH(DA$5,'Utilisation profile'!$F58:$CR58,0))),0)</f>
        <v>0</v>
      </c>
      <c r="DB58">
        <f>IF($A58&gt;0,IF(ISNA(MATCH(DB$5,'Utilisation profile'!$F58:$CR58,0)),0,INDEX('Asset data'!$L58:$CX58,1,MATCH(DB$5,'Utilisation profile'!$F58:$CR58,0))),0)</f>
        <v>0</v>
      </c>
      <c r="DC58">
        <f>IF($A58&gt;0,IF(ISNA(MATCH(DC$5,'Utilisation profile'!$F58:$CR58,0)),0,INDEX('Asset data'!$L58:$CX58,1,MATCH(DC$5,'Utilisation profile'!$F58:$CR58,0))),0)</f>
        <v>0</v>
      </c>
      <c r="DD58">
        <f>IF($A58&gt;0,IF(ISNA(MATCH(DD$5,'Utilisation profile'!$F58:$CR58,0)),0,INDEX('Asset data'!$L58:$CX58,1,MATCH(DD$5,'Utilisation profile'!$F58:$CR58,0))),0)</f>
        <v>0</v>
      </c>
      <c r="DE58">
        <f>IF($A58&gt;0,IF(ISNA(MATCH(DE$5,'Utilisation profile'!$F58:$CR58,0)),0,INDEX('Asset data'!$L58:$CX58,1,MATCH(DE$5,'Utilisation profile'!$F58:$CR58,0))),0)</f>
        <v>0</v>
      </c>
      <c r="DF58">
        <f>IF($A58&gt;0,IF(ISNA(MATCH(DF$5,'Utilisation profile'!$F58:$CR58,0)),0,INDEX('Asset data'!$L58:$CX58,1,MATCH(DF$5,'Utilisation profile'!$F58:$CR58,0))),0)</f>
        <v>0</v>
      </c>
      <c r="DG58">
        <f>IF($A58&gt;0,IF(ISNA(MATCH(DG$5,'Utilisation profile'!$F58:$CR58,0)),0,INDEX('Asset data'!$L58:$CX58,1,MATCH(DG$5,'Utilisation profile'!$F58:$CR58,0))),0)</f>
        <v>0</v>
      </c>
      <c r="DH58">
        <f>IF($A58&gt;0,IF(ISNA(MATCH(DH$5,'Utilisation profile'!$F58:$CR58,0)),0,INDEX('Asset data'!$L58:$CX58,1,MATCH(DH$5,'Utilisation profile'!$F58:$CR58,0))),0)</f>
        <v>0</v>
      </c>
      <c r="DI58">
        <f>IF($A58&gt;0,IF(ISNA(MATCH(DI$5,'Utilisation profile'!$F58:$CR58,0)),0,INDEX('Asset data'!$L58:$CX58,1,MATCH(DI$5,'Utilisation profile'!$F58:$CR58,0))),0)</f>
        <v>0</v>
      </c>
      <c r="DJ58">
        <f>IF($A58&gt;0,IF(ISNA(MATCH(DJ$5,'Utilisation profile'!$F58:$CR58,0)),0,INDEX('Asset data'!$L58:$CX58,1,MATCH(DJ$5,'Utilisation profile'!$F58:$CR58,0))),0)</f>
        <v>0</v>
      </c>
      <c r="DK58">
        <f>IF($A58&gt;0,IF(ISNA(MATCH(DK$5,'Utilisation profile'!$F58:$CR58,0)),0,INDEX('Asset data'!$L58:$CX58,1,MATCH(DK$5,'Utilisation profile'!$F58:$CR58,0))),0)</f>
        <v>0</v>
      </c>
      <c r="DL58">
        <f>IF($A58&gt;0,IF(ISNA(MATCH(DL$5,'Utilisation profile'!$F58:$CR58,0)),0,INDEX('Asset data'!$L58:$CX58,1,MATCH(DL$5,'Utilisation profile'!$F58:$CR58,0))),0)</f>
        <v>0</v>
      </c>
      <c r="DM58">
        <f>IF($A58&gt;0,IF(ISNA(MATCH(DM$5,'Utilisation profile'!$F58:$CR58,0)),0,INDEX('Asset data'!$L58:$CX58,1,MATCH(DM$5,'Utilisation profile'!$F58:$CR58,0))),0)</f>
        <v>0</v>
      </c>
      <c r="DN58">
        <f>IF($A58&gt;0,IF(ISNA(MATCH(DN$5,'Utilisation profile'!$F58:$CR58,0)),0,INDEX('Asset data'!$L58:$CX58,1,MATCH(DN$5,'Utilisation profile'!$F58:$CR58,0))),0)</f>
        <v>0</v>
      </c>
      <c r="DO58">
        <f>IF($A58&gt;0,IF(ISNA(MATCH(DO$5,'Utilisation profile'!$F58:$CR58,0)),0,INDEX('Asset data'!$L58:$CX58,1,MATCH(DO$5,'Utilisation profile'!$F58:$CR58,0))),0)</f>
        <v>0</v>
      </c>
      <c r="DP58">
        <f>IF($A58&gt;0,IF(ISNA(MATCH(DP$5,'Utilisation profile'!$F58:$CR58,0)),0,INDEX('Asset data'!$L58:$CX58,1,MATCH(DP$5,'Utilisation profile'!$F58:$CR58,0))),0)</f>
        <v>0</v>
      </c>
      <c r="DQ58">
        <f>IF($A58&gt;0,IF(ISNA(MATCH(DQ$5,'Utilisation profile'!$F58:$CR58,0)),0,INDEX('Asset data'!$L58:$CX58,1,MATCH(DQ$5,'Utilisation profile'!$F58:$CR58,0))),0)</f>
        <v>0</v>
      </c>
      <c r="DR58">
        <f>IF($A58&gt;0,IF(ISNA(MATCH(DR$5,'Utilisation profile'!$F58:$CR58,0)),0,INDEX('Asset data'!$L58:$CX58,1,MATCH(DR$5,'Utilisation profile'!$F58:$CR58,0))),0)</f>
        <v>0</v>
      </c>
      <c r="DS58">
        <f>IF($A58&gt;0,IF(ISNA(MATCH(DS$5,'Utilisation profile'!$F58:$CR58,0)),0,INDEX('Asset data'!$L58:$CX58,1,MATCH(DS$5,'Utilisation profile'!$F58:$CR58,0))),0)</f>
        <v>0</v>
      </c>
      <c r="DT58">
        <f>IF($A58&gt;0,IF(ISNA(MATCH(DT$5,'Utilisation profile'!$F58:$CR58,0)),0,INDEX('Asset data'!$L58:$CX58,1,MATCH(DT$5,'Utilisation profile'!$F58:$CR58,0))),0)</f>
        <v>0</v>
      </c>
      <c r="DU58">
        <f>IF($A58&gt;0,IF(ISNA(MATCH(DU$5,'Utilisation profile'!$F58:$CR58,0)),0,INDEX('Asset data'!$L58:$CX58,1,MATCH(DU$5,'Utilisation profile'!$F58:$CR58,0))),0)</f>
        <v>0</v>
      </c>
      <c r="DV58">
        <f>IF($A58&gt;0,IF(ISNA(MATCH(DV$5,'Utilisation profile'!$F58:$CR58,0)),0,INDEX('Asset data'!$L58:$CX58,1,MATCH(DV$5,'Utilisation profile'!$F58:$CR58,0))),0)</f>
        <v>0</v>
      </c>
      <c r="DW58">
        <f>IF($A58&gt;0,IF(ISNA(MATCH(DW$5,'Utilisation profile'!$F58:$CR58,0)),0,INDEX('Asset data'!$L58:$CX58,1,MATCH(DW$5,'Utilisation profile'!$F58:$CR58,0))),0)</f>
        <v>0</v>
      </c>
      <c r="DX58">
        <f>IF($A58&gt;0,IF(ISNA(MATCH(DX$5,'Utilisation profile'!$F58:$CR58,0)),0,INDEX('Asset data'!$L58:$CX58,1,MATCH(DX$5,'Utilisation profile'!$F58:$CR58,0))),0)</f>
        <v>0</v>
      </c>
      <c r="DY58">
        <f>IF($A58&gt;0,IF(ISNA(MATCH(DY$5,'Utilisation profile'!$F58:$CR58,0)),0,INDEX('Asset data'!$L58:$CX58,1,MATCH(DY$5,'Utilisation profile'!$F58:$CR58,0))),0)</f>
        <v>0</v>
      </c>
      <c r="DZ58">
        <f>IF($A58&gt;0,IF(ISNA(MATCH(DZ$5,'Utilisation profile'!$F58:$CR58,0)),0,INDEX('Asset data'!$L58:$CX58,1,MATCH(DZ$5,'Utilisation profile'!$F58:$CR58,0))),0)</f>
        <v>0</v>
      </c>
      <c r="EA58">
        <f>IF($A58&gt;0,IF(ISNA(MATCH(EA$5,'Utilisation profile'!$F58:$CR58,0)),0,INDEX('Asset data'!$L58:$CX58,1,MATCH(EA$5,'Utilisation profile'!$F58:$CR58,0))),0)</f>
        <v>0</v>
      </c>
      <c r="EB58">
        <f>IF($A58&gt;0,IF(ISNA(MATCH(EB$5,'Utilisation profile'!$F58:$CR58,0)),0,INDEX('Asset data'!$L58:$CX58,1,MATCH(EB$5,'Utilisation profile'!$F58:$CR58,0))),0)</f>
        <v>0</v>
      </c>
      <c r="EC58">
        <f>IF($A58&gt;0,IF(ISNA(MATCH(EC$5,'Utilisation profile'!$F58:$CR58,0)),0,INDEX('Asset data'!$L58:$CX58,1,MATCH(EC$5,'Utilisation profile'!$F58:$CR58,0))),0)</f>
        <v>0</v>
      </c>
      <c r="ED58">
        <f>IF($A58&gt;0,IF(ISNA(MATCH(ED$5,'Utilisation profile'!$F58:$CR58,0)),0,INDEX('Asset data'!$L58:$CX58,1,MATCH(ED$5,'Utilisation profile'!$F58:$CR58,0))),0)</f>
        <v>0</v>
      </c>
      <c r="EE58">
        <f>IF($A58&gt;0,IF(ISNA(MATCH(EE$5,'Utilisation profile'!$F58:$CR58,0)),0,INDEX('Asset data'!$L58:$CX58,1,MATCH(EE$5,'Utilisation profile'!$F58:$CR58,0))),0)</f>
        <v>0</v>
      </c>
      <c r="EF58">
        <f>IF($A58&gt;0,IF(ISNA(MATCH(EF$5,'Utilisation profile'!$F58:$CR58,0)),0,INDEX('Asset data'!$L58:$CX58,1,MATCH(EF$5,'Utilisation profile'!$F58:$CR58,0))),0)</f>
        <v>0</v>
      </c>
      <c r="EG58">
        <f>IF($A58&gt;0,IF(ISNA(MATCH(EG$5,'Utilisation profile'!$F58:$CR58,0)),0,INDEX('Asset data'!$L58:$CX58,1,MATCH(EG$5,'Utilisation profile'!$F58:$CR58,0))),0)</f>
        <v>0</v>
      </c>
      <c r="EH58">
        <f>IF($A58&gt;0,IF(ISNA(MATCH(EH$5,'Utilisation profile'!$F58:$CR58,0)),0,INDEX('Asset data'!$L58:$CX58,1,MATCH(EH$5,'Utilisation profile'!$F58:$CR58,0))),0)</f>
        <v>0</v>
      </c>
      <c r="EI58">
        <f>IF($A58&gt;0,IF(ISNA(MATCH(EI$5,'Utilisation profile'!$F58:$CR58,0)),0,INDEX('Asset data'!$L58:$CX58,1,MATCH(EI$5,'Utilisation profile'!$F58:$CR58,0))),0)</f>
        <v>0</v>
      </c>
      <c r="EJ58">
        <f>IF($A58&gt;0,IF(ISNA(MATCH(EJ$5,'Utilisation profile'!$F58:$CR58,0)),0,INDEX('Asset data'!$L58:$CX58,1,MATCH(EJ$5,'Utilisation profile'!$F58:$CR58,0))),0)</f>
        <v>0</v>
      </c>
      <c r="EK58">
        <f>IF($A58&gt;0,IF(ISNA(MATCH(EK$5,'Utilisation profile'!$F58:$CR58,0)),0,INDEX('Asset data'!$L58:$CX58,1,MATCH(EK$5,'Utilisation profile'!$F58:$CR58,0))),0)</f>
        <v>0</v>
      </c>
      <c r="EL58">
        <f>IF($A58&gt;0,IF(ISNA(MATCH(EL$5,'Utilisation profile'!$F58:$CR58,0)),0,INDEX('Asset data'!$L58:$CX58,1,MATCH(EL$5,'Utilisation profile'!$F58:$CR58,0))),0)</f>
        <v>0</v>
      </c>
      <c r="EM58">
        <f>IF($A58&gt;0,IF(ISNA(MATCH(EM$5,'Utilisation profile'!$F58:$CR58,0)),0,INDEX('Asset data'!$L58:$CX58,1,MATCH(EM$5,'Utilisation profile'!$F58:$CR58,0))),0)</f>
        <v>0</v>
      </c>
      <c r="EN58">
        <f>IF($A58&gt;0,IF(ISNA(MATCH(EN$5,'Utilisation profile'!$F58:$CR58,0)),0,INDEX('Asset data'!$L58:$CX58,1,MATCH(EN$5,'Utilisation profile'!$F58:$CR58,0))),0)</f>
        <v>0</v>
      </c>
      <c r="EO58">
        <f>IF($A58&gt;0,IF(ISNA(MATCH(EO$5,'Utilisation profile'!$F58:$CR58,0)),0,INDEX('Asset data'!$L58:$CX58,1,MATCH(EO$5,'Utilisation profile'!$F58:$CR58,0))),0)</f>
        <v>0</v>
      </c>
      <c r="EP58">
        <f>IF($A58&gt;0,IF(ISNA(MATCH(EP$5,'Utilisation profile'!$F58:$CR58,0)),0,INDEX('Asset data'!$L58:$CX58,1,MATCH(EP$5,'Utilisation profile'!$F58:$CR58,0))),0)</f>
        <v>0</v>
      </c>
      <c r="EQ58">
        <f>IF($A58&gt;0,IF(ISNA(MATCH(EQ$5,'Utilisation profile'!$F58:$CR58,0)),0,INDEX('Asset data'!$L58:$CX58,1,MATCH(EQ$5,'Utilisation profile'!$F58:$CR58,0))),0)</f>
        <v>0</v>
      </c>
      <c r="ER58">
        <f>IF($A58&gt;0,IF(ISNA(MATCH(ER$5,'Utilisation profile'!$F58:$CR58,0)),0,INDEX('Asset data'!$L58:$CX58,1,MATCH(ER$5,'Utilisation profile'!$F58:$CR58,0))),0)</f>
        <v>0</v>
      </c>
      <c r="ES58">
        <f>IF($A58&gt;0,IF(ISNA(MATCH(ES$5,'Utilisation profile'!$F58:$CR58,0)),0,INDEX('Asset data'!$L58:$CX58,1,MATCH(ES$5,'Utilisation profile'!$F58:$CR58,0))),0)</f>
        <v>0</v>
      </c>
      <c r="ET58">
        <f>IF($A58&gt;0,IF(ISNA(MATCH(ET$5,'Utilisation profile'!$F58:$CR58,0)),0,INDEX('Asset data'!$L58:$CX58,1,MATCH(ET$5,'Utilisation profile'!$F58:$CR58,0))),0)</f>
        <v>0</v>
      </c>
      <c r="EU58">
        <f>IF($A58&gt;0,IF(ISNA(MATCH(EU$5,'Utilisation profile'!$F58:$CR58,0)),0,INDEX('Asset data'!$L58:$CX58,1,MATCH(EU$5,'Utilisation profile'!$F58:$CR58,0))),0)</f>
        <v>0</v>
      </c>
      <c r="EV58">
        <f>IF($A58&gt;0,IF(ISNA(MATCH(EV$5,'Utilisation profile'!$F58:$CR58,0)),0,INDEX('Asset data'!$L58:$CX58,1,MATCH(EV$5,'Utilisation profile'!$F58:$CR58,0))),0)</f>
        <v>0</v>
      </c>
      <c r="EW58">
        <f>IF($A58&gt;0,IF(ISNA(MATCH(EW$5,'Utilisation profile'!$F58:$CR58,0)),0,INDEX('Asset data'!$L58:$CX58,1,MATCH(EW$5,'Utilisation profile'!$F58:$CR58,0))),0)</f>
        <v>0</v>
      </c>
      <c r="EX58">
        <f>IF($A58&gt;0,IF(ISNA(MATCH(EX$5,'Utilisation profile'!$F58:$CR58,0)),0,INDEX('Asset data'!$L58:$CX58,1,MATCH(EX$5,'Utilisation profile'!$F58:$CR58,0))),0)</f>
        <v>0</v>
      </c>
      <c r="EY58">
        <f>IF($A58&gt;0,IF(ISNA(MATCH(EY$5,'Utilisation profile'!$F58:$CR58,0)),0,INDEX('Asset data'!$L58:$CX58,1,MATCH(EY$5,'Utilisation profile'!$F58:$CR58,0))),0)</f>
        <v>0</v>
      </c>
      <c r="EZ58">
        <f>IF($A58&gt;0,IF(ISNA(MATCH(EZ$5,'Utilisation profile'!$F58:$CR58,0)),0,INDEX('Asset data'!$L58:$CX58,1,MATCH(EZ$5,'Utilisation profile'!$F58:$CR58,0))),0)</f>
        <v>0</v>
      </c>
      <c r="FA58">
        <f>IF($A58&gt;0,IF(ISNA(MATCH(FA$5,'Utilisation profile'!$F58:$CR58,0)),0,INDEX('Asset data'!$L58:$CX58,1,MATCH(FA$5,'Utilisation profile'!$F58:$CR58,0))),0)</f>
        <v>0</v>
      </c>
    </row>
    <row r="59" spans="1:157">
      <c r="A59" s="10">
        <f>'Asset data'!A59</f>
        <v>0</v>
      </c>
      <c r="B59" s="10">
        <f>'Asset data'!B59</f>
        <v>0</v>
      </c>
      <c r="C59" s="10">
        <f>'Asset data'!C59</f>
        <v>0</v>
      </c>
      <c r="D59" s="10">
        <f>'Asset data'!E59</f>
        <v>0</v>
      </c>
      <c r="E59" s="16">
        <f>'Asset data'!I59</f>
        <v>0</v>
      </c>
      <c r="F59">
        <f>IF($A59&gt;0,'Utilisation profile'!CU59,0)</f>
        <v>0</v>
      </c>
      <c r="G59">
        <f>IF($A59&gt;0,IF(ISNA(MATCH(G$5,'Utilisation profile'!$F59:$CR59,0)),0,INDEX('Asset data'!$L59:$CX59,1,MATCH(G$5,'Utilisation profile'!$F59:$CR59,0))),0)</f>
        <v>0</v>
      </c>
      <c r="H59">
        <f>IF($A59&gt;0,IF(ISNA(MATCH(H$5,'Utilisation profile'!$F59:$CR59,0)),0,INDEX('Asset data'!$L59:$CX59,1,MATCH(H$5,'Utilisation profile'!$F59:$CR59,0))),0)</f>
        <v>0</v>
      </c>
      <c r="I59">
        <f>IF($A59&gt;0,IF(ISNA(MATCH(I$5,'Utilisation profile'!$F59:$CR59,0)),0,INDEX('Asset data'!$L59:$CX59,1,MATCH(I$5,'Utilisation profile'!$F59:$CR59,0))),0)</f>
        <v>0</v>
      </c>
      <c r="J59">
        <f>IF($A59&gt;0,IF(ISNA(MATCH(J$5,'Utilisation profile'!$F59:$CR59,0)),0,INDEX('Asset data'!$L59:$CX59,1,MATCH(J$5,'Utilisation profile'!$F59:$CR59,0))),0)</f>
        <v>0</v>
      </c>
      <c r="K59">
        <f>IF($A59&gt;0,IF(ISNA(MATCH(K$5,'Utilisation profile'!$F59:$CR59,0)),0,INDEX('Asset data'!$L59:$CX59,1,MATCH(K$5,'Utilisation profile'!$F59:$CR59,0))),0)</f>
        <v>0</v>
      </c>
      <c r="L59">
        <f>IF($A59&gt;0,IF(ISNA(MATCH(L$5,'Utilisation profile'!$F59:$CR59,0)),0,INDEX('Asset data'!$L59:$CX59,1,MATCH(L$5,'Utilisation profile'!$F59:$CR59,0))),0)</f>
        <v>0</v>
      </c>
      <c r="M59">
        <f>IF($A59&gt;0,IF(ISNA(MATCH(M$5,'Utilisation profile'!$F59:$CR59,0)),0,INDEX('Asset data'!$L59:$CX59,1,MATCH(M$5,'Utilisation profile'!$F59:$CR59,0))),0)</f>
        <v>0</v>
      </c>
      <c r="N59">
        <f>IF($A59&gt;0,IF(ISNA(MATCH(N$5,'Utilisation profile'!$F59:$CR59,0)),0,INDEX('Asset data'!$L59:$CX59,1,MATCH(N$5,'Utilisation profile'!$F59:$CR59,0))),0)</f>
        <v>0</v>
      </c>
      <c r="O59">
        <f>IF($A59&gt;0,IF(ISNA(MATCH(O$5,'Utilisation profile'!$F59:$CR59,0)),0,INDEX('Asset data'!$L59:$CX59,1,MATCH(O$5,'Utilisation profile'!$F59:$CR59,0))),0)</f>
        <v>0</v>
      </c>
      <c r="P59">
        <f>IF($A59&gt;0,IF(ISNA(MATCH(P$5,'Utilisation profile'!$F59:$CR59,0)),0,INDEX('Asset data'!$L59:$CX59,1,MATCH(P$5,'Utilisation profile'!$F59:$CR59,0))),0)</f>
        <v>0</v>
      </c>
      <c r="Q59">
        <f>IF($A59&gt;0,IF(ISNA(MATCH(Q$5,'Utilisation profile'!$F59:$CR59,0)),0,INDEX('Asset data'!$L59:$CX59,1,MATCH(Q$5,'Utilisation profile'!$F59:$CR59,0))),0)</f>
        <v>0</v>
      </c>
      <c r="R59">
        <f>IF($A59&gt;0,IF(ISNA(MATCH(R$5,'Utilisation profile'!$F59:$CR59,0)),0,INDEX('Asset data'!$L59:$CX59,1,MATCH(R$5,'Utilisation profile'!$F59:$CR59,0))),0)</f>
        <v>0</v>
      </c>
      <c r="S59">
        <f>IF($A59&gt;0,IF(ISNA(MATCH(S$5,'Utilisation profile'!$F59:$CR59,0)),0,INDEX('Asset data'!$L59:$CX59,1,MATCH(S$5,'Utilisation profile'!$F59:$CR59,0))),0)</f>
        <v>0</v>
      </c>
      <c r="T59">
        <f>IF($A59&gt;0,IF(ISNA(MATCH(T$5,'Utilisation profile'!$F59:$CR59,0)),0,INDEX('Asset data'!$L59:$CX59,1,MATCH(T$5,'Utilisation profile'!$F59:$CR59,0))),0)</f>
        <v>0</v>
      </c>
      <c r="U59">
        <f>IF($A59&gt;0,IF(ISNA(MATCH(U$5,'Utilisation profile'!$F59:$CR59,0)),0,INDEX('Asset data'!$L59:$CX59,1,MATCH(U$5,'Utilisation profile'!$F59:$CR59,0))),0)</f>
        <v>0</v>
      </c>
      <c r="V59">
        <f>IF($A59&gt;0,IF(ISNA(MATCH(V$5,'Utilisation profile'!$F59:$CR59,0)),0,INDEX('Asset data'!$L59:$CX59,1,MATCH(V$5,'Utilisation profile'!$F59:$CR59,0))),0)</f>
        <v>0</v>
      </c>
      <c r="W59">
        <f>IF($A59&gt;0,IF(ISNA(MATCH(W$5,'Utilisation profile'!$F59:$CR59,0)),0,INDEX('Asset data'!$L59:$CX59,1,MATCH(W$5,'Utilisation profile'!$F59:$CR59,0))),0)</f>
        <v>0</v>
      </c>
      <c r="X59">
        <f>IF($A59&gt;0,IF(ISNA(MATCH(X$5,'Utilisation profile'!$F59:$CR59,0)),0,INDEX('Asset data'!$L59:$CX59,1,MATCH(X$5,'Utilisation profile'!$F59:$CR59,0))),0)</f>
        <v>0</v>
      </c>
      <c r="Y59">
        <f>IF($A59&gt;0,IF(ISNA(MATCH(Y$5,'Utilisation profile'!$F59:$CR59,0)),0,INDEX('Asset data'!$L59:$CX59,1,MATCH(Y$5,'Utilisation profile'!$F59:$CR59,0))),0)</f>
        <v>0</v>
      </c>
      <c r="Z59">
        <f>IF($A59&gt;0,IF(ISNA(MATCH(Z$5,'Utilisation profile'!$F59:$CR59,0)),0,INDEX('Asset data'!$L59:$CX59,1,MATCH(Z$5,'Utilisation profile'!$F59:$CR59,0))),0)</f>
        <v>0</v>
      </c>
      <c r="AA59">
        <f>IF($A59&gt;0,IF(ISNA(MATCH(AA$5,'Utilisation profile'!$F59:$CR59,0)),0,INDEX('Asset data'!$L59:$CX59,1,MATCH(AA$5,'Utilisation profile'!$F59:$CR59,0))),0)</f>
        <v>0</v>
      </c>
      <c r="AB59">
        <f>IF($A59&gt;0,IF(ISNA(MATCH(AB$5,'Utilisation profile'!$F59:$CR59,0)),0,INDEX('Asset data'!$L59:$CX59,1,MATCH(AB$5,'Utilisation profile'!$F59:$CR59,0))),0)</f>
        <v>0</v>
      </c>
      <c r="AC59">
        <f>IF($A59&gt;0,IF(ISNA(MATCH(AC$5,'Utilisation profile'!$F59:$CR59,0)),0,INDEX('Asset data'!$L59:$CX59,1,MATCH(AC$5,'Utilisation profile'!$F59:$CR59,0))),0)</f>
        <v>0</v>
      </c>
      <c r="AD59">
        <f>IF($A59&gt;0,IF(ISNA(MATCH(AD$5,'Utilisation profile'!$F59:$CR59,0)),0,INDEX('Asset data'!$L59:$CX59,1,MATCH(AD$5,'Utilisation profile'!$F59:$CR59,0))),0)</f>
        <v>0</v>
      </c>
      <c r="AE59">
        <f>IF($A59&gt;0,IF(ISNA(MATCH(AE$5,'Utilisation profile'!$F59:$CR59,0)),0,INDEX('Asset data'!$L59:$CX59,1,MATCH(AE$5,'Utilisation profile'!$F59:$CR59,0))),0)</f>
        <v>0</v>
      </c>
      <c r="AF59">
        <f>IF($A59&gt;0,IF(ISNA(MATCH(AF$5,'Utilisation profile'!$F59:$CR59,0)),0,INDEX('Asset data'!$L59:$CX59,1,MATCH(AF$5,'Utilisation profile'!$F59:$CR59,0))),0)</f>
        <v>0</v>
      </c>
      <c r="AG59">
        <f>IF($A59&gt;0,IF(ISNA(MATCH(AG$5,'Utilisation profile'!$F59:$CR59,0)),0,INDEX('Asset data'!$L59:$CX59,1,MATCH(AG$5,'Utilisation profile'!$F59:$CR59,0))),0)</f>
        <v>0</v>
      </c>
      <c r="AH59">
        <f>IF($A59&gt;0,IF(ISNA(MATCH(AH$5,'Utilisation profile'!$F59:$CR59,0)),0,INDEX('Asset data'!$L59:$CX59,1,MATCH(AH$5,'Utilisation profile'!$F59:$CR59,0))),0)</f>
        <v>0</v>
      </c>
      <c r="AI59">
        <f>IF($A59&gt;0,IF(ISNA(MATCH(AI$5,'Utilisation profile'!$F59:$CR59,0)),0,INDEX('Asset data'!$L59:$CX59,1,MATCH(AI$5,'Utilisation profile'!$F59:$CR59,0))),0)</f>
        <v>0</v>
      </c>
      <c r="AJ59">
        <f>IF($A59&gt;0,IF(ISNA(MATCH(AJ$5,'Utilisation profile'!$F59:$CR59,0)),0,INDEX('Asset data'!$L59:$CX59,1,MATCH(AJ$5,'Utilisation profile'!$F59:$CR59,0))),0)</f>
        <v>0</v>
      </c>
      <c r="AK59">
        <f>IF($A59&gt;0,IF(ISNA(MATCH(AK$5,'Utilisation profile'!$F59:$CR59,0)),0,INDEX('Asset data'!$L59:$CX59,1,MATCH(AK$5,'Utilisation profile'!$F59:$CR59,0))),0)</f>
        <v>0</v>
      </c>
      <c r="AL59">
        <f>IF($A59&gt;0,IF(ISNA(MATCH(AL$5,'Utilisation profile'!$F59:$CR59,0)),0,INDEX('Asset data'!$L59:$CX59,1,MATCH(AL$5,'Utilisation profile'!$F59:$CR59,0))),0)</f>
        <v>0</v>
      </c>
      <c r="AM59">
        <f>IF($A59&gt;0,IF(ISNA(MATCH(AM$5,'Utilisation profile'!$F59:$CR59,0)),0,INDEX('Asset data'!$L59:$CX59,1,MATCH(AM$5,'Utilisation profile'!$F59:$CR59,0))),0)</f>
        <v>0</v>
      </c>
      <c r="AN59">
        <f>IF($A59&gt;0,IF(ISNA(MATCH(AN$5,'Utilisation profile'!$F59:$CR59,0)),0,INDEX('Asset data'!$L59:$CX59,1,MATCH(AN$5,'Utilisation profile'!$F59:$CR59,0))),0)</f>
        <v>0</v>
      </c>
      <c r="AO59">
        <f>IF($A59&gt;0,IF(ISNA(MATCH(AO$5,'Utilisation profile'!$F59:$CR59,0)),0,INDEX('Asset data'!$L59:$CX59,1,MATCH(AO$5,'Utilisation profile'!$F59:$CR59,0))),0)</f>
        <v>0</v>
      </c>
      <c r="AP59">
        <f>IF($A59&gt;0,IF(ISNA(MATCH(AP$5,'Utilisation profile'!$F59:$CR59,0)),0,INDEX('Asset data'!$L59:$CX59,1,MATCH(AP$5,'Utilisation profile'!$F59:$CR59,0))),0)</f>
        <v>0</v>
      </c>
      <c r="AQ59">
        <f>IF($A59&gt;0,IF(ISNA(MATCH(AQ$5,'Utilisation profile'!$F59:$CR59,0)),0,INDEX('Asset data'!$L59:$CX59,1,MATCH(AQ$5,'Utilisation profile'!$F59:$CR59,0))),0)</f>
        <v>0</v>
      </c>
      <c r="AR59">
        <f>IF($A59&gt;0,IF(ISNA(MATCH(AR$5,'Utilisation profile'!$F59:$CR59,0)),0,INDEX('Asset data'!$L59:$CX59,1,MATCH(AR$5,'Utilisation profile'!$F59:$CR59,0))),0)</f>
        <v>0</v>
      </c>
      <c r="AS59">
        <f>IF($A59&gt;0,IF(ISNA(MATCH(AS$5,'Utilisation profile'!$F59:$CR59,0)),0,INDEX('Asset data'!$L59:$CX59,1,MATCH(AS$5,'Utilisation profile'!$F59:$CR59,0))),0)</f>
        <v>0</v>
      </c>
      <c r="AT59">
        <f>IF($A59&gt;0,IF(ISNA(MATCH(AT$5,'Utilisation profile'!$F59:$CR59,0)),0,INDEX('Asset data'!$L59:$CX59,1,MATCH(AT$5,'Utilisation profile'!$F59:$CR59,0))),0)</f>
        <v>0</v>
      </c>
      <c r="AU59">
        <f>IF($A59&gt;0,IF(ISNA(MATCH(AU$5,'Utilisation profile'!$F59:$CR59,0)),0,INDEX('Asset data'!$L59:$CX59,1,MATCH(AU$5,'Utilisation profile'!$F59:$CR59,0))),0)</f>
        <v>0</v>
      </c>
      <c r="AV59">
        <f>IF($A59&gt;0,IF(ISNA(MATCH(AV$5,'Utilisation profile'!$F59:$CR59,0)),0,INDEX('Asset data'!$L59:$CX59,1,MATCH(AV$5,'Utilisation profile'!$F59:$CR59,0))),0)</f>
        <v>0</v>
      </c>
      <c r="AW59">
        <f>IF($A59&gt;0,IF(ISNA(MATCH(AW$5,'Utilisation profile'!$F59:$CR59,0)),0,INDEX('Asset data'!$L59:$CX59,1,MATCH(AW$5,'Utilisation profile'!$F59:$CR59,0))),0)</f>
        <v>0</v>
      </c>
      <c r="AX59">
        <f>IF($A59&gt;0,IF(ISNA(MATCH(AX$5,'Utilisation profile'!$F59:$CR59,0)),0,INDEX('Asset data'!$L59:$CX59,1,MATCH(AX$5,'Utilisation profile'!$F59:$CR59,0))),0)</f>
        <v>0</v>
      </c>
      <c r="AY59">
        <f>IF($A59&gt;0,IF(ISNA(MATCH(AY$5,'Utilisation profile'!$F59:$CR59,0)),0,INDEX('Asset data'!$L59:$CX59,1,MATCH(AY$5,'Utilisation profile'!$F59:$CR59,0))),0)</f>
        <v>0</v>
      </c>
      <c r="AZ59">
        <f>IF($A59&gt;0,IF(ISNA(MATCH(AZ$5,'Utilisation profile'!$F59:$CR59,0)),0,INDEX('Asset data'!$L59:$CX59,1,MATCH(AZ$5,'Utilisation profile'!$F59:$CR59,0))),0)</f>
        <v>0</v>
      </c>
      <c r="BA59">
        <f>IF($A59&gt;0,IF(ISNA(MATCH(BA$5,'Utilisation profile'!$F59:$CR59,0)),0,INDEX('Asset data'!$L59:$CX59,1,MATCH(BA$5,'Utilisation profile'!$F59:$CR59,0))),0)</f>
        <v>0</v>
      </c>
      <c r="BB59">
        <f>IF($A59&gt;0,IF(ISNA(MATCH(BB$5,'Utilisation profile'!$F59:$CR59,0)),0,INDEX('Asset data'!$L59:$CX59,1,MATCH(BB$5,'Utilisation profile'!$F59:$CR59,0))),0)</f>
        <v>0</v>
      </c>
      <c r="BC59">
        <f>IF($A59&gt;0,IF(ISNA(MATCH(BC$5,'Utilisation profile'!$F59:$CR59,0)),0,INDEX('Asset data'!$L59:$CX59,1,MATCH(BC$5,'Utilisation profile'!$F59:$CR59,0))),0)</f>
        <v>0</v>
      </c>
      <c r="BD59">
        <f>IF($A59&gt;0,IF(ISNA(MATCH(BD$5,'Utilisation profile'!$F59:$CR59,0)),0,INDEX('Asset data'!$L59:$CX59,1,MATCH(BD$5,'Utilisation profile'!$F59:$CR59,0))),0)</f>
        <v>0</v>
      </c>
      <c r="BE59">
        <f>IF($A59&gt;0,IF(ISNA(MATCH(BE$5,'Utilisation profile'!$F59:$CR59,0)),0,INDEX('Asset data'!$L59:$CX59,1,MATCH(BE$5,'Utilisation profile'!$F59:$CR59,0))),0)</f>
        <v>0</v>
      </c>
      <c r="BF59">
        <f>IF($A59&gt;0,IF(ISNA(MATCH(BF$5,'Utilisation profile'!$F59:$CR59,0)),0,INDEX('Asset data'!$L59:$CX59,1,MATCH(BF$5,'Utilisation profile'!$F59:$CR59,0))),0)</f>
        <v>0</v>
      </c>
      <c r="BG59">
        <f>IF($A59&gt;0,IF(ISNA(MATCH(BG$5,'Utilisation profile'!$F59:$CR59,0)),0,INDEX('Asset data'!$L59:$CX59,1,MATCH(BG$5,'Utilisation profile'!$F59:$CR59,0))),0)</f>
        <v>0</v>
      </c>
      <c r="BH59">
        <f>IF($A59&gt;0,IF(ISNA(MATCH(BH$5,'Utilisation profile'!$F59:$CR59,0)),0,INDEX('Asset data'!$L59:$CX59,1,MATCH(BH$5,'Utilisation profile'!$F59:$CR59,0))),0)</f>
        <v>0</v>
      </c>
      <c r="BI59">
        <f>IF($A59&gt;0,IF(ISNA(MATCH(BI$5,'Utilisation profile'!$F59:$CR59,0)),0,INDEX('Asset data'!$L59:$CX59,1,MATCH(BI$5,'Utilisation profile'!$F59:$CR59,0))),0)</f>
        <v>0</v>
      </c>
      <c r="BJ59">
        <f>IF($A59&gt;0,IF(ISNA(MATCH(BJ$5,'Utilisation profile'!$F59:$CR59,0)),0,INDEX('Asset data'!$L59:$CX59,1,MATCH(BJ$5,'Utilisation profile'!$F59:$CR59,0))),0)</f>
        <v>0</v>
      </c>
      <c r="BK59">
        <f>IF($A59&gt;0,IF(ISNA(MATCH(BK$5,'Utilisation profile'!$F59:$CR59,0)),0,INDEX('Asset data'!$L59:$CX59,1,MATCH(BK$5,'Utilisation profile'!$F59:$CR59,0))),0)</f>
        <v>0</v>
      </c>
      <c r="BL59">
        <f>IF($A59&gt;0,IF(ISNA(MATCH(BL$5,'Utilisation profile'!$F59:$CR59,0)),0,INDEX('Asset data'!$L59:$CX59,1,MATCH(BL$5,'Utilisation profile'!$F59:$CR59,0))),0)</f>
        <v>0</v>
      </c>
      <c r="BM59">
        <f>IF($A59&gt;0,IF(ISNA(MATCH(BM$5,'Utilisation profile'!$F59:$CR59,0)),0,INDEX('Asset data'!$L59:$CX59,1,MATCH(BM$5,'Utilisation profile'!$F59:$CR59,0))),0)</f>
        <v>0</v>
      </c>
      <c r="BN59">
        <f>IF($A59&gt;0,IF(ISNA(MATCH(BN$5,'Utilisation profile'!$F59:$CR59,0)),0,INDEX('Asset data'!$L59:$CX59,1,MATCH(BN$5,'Utilisation profile'!$F59:$CR59,0))),0)</f>
        <v>0</v>
      </c>
      <c r="BO59">
        <f>IF($A59&gt;0,IF(ISNA(MATCH(BO$5,'Utilisation profile'!$F59:$CR59,0)),0,INDEX('Asset data'!$L59:$CX59,1,MATCH(BO$5,'Utilisation profile'!$F59:$CR59,0))),0)</f>
        <v>0</v>
      </c>
      <c r="BP59">
        <f>IF($A59&gt;0,IF(ISNA(MATCH(BP$5,'Utilisation profile'!$F59:$CR59,0)),0,INDEX('Asset data'!$L59:$CX59,1,MATCH(BP$5,'Utilisation profile'!$F59:$CR59,0))),0)</f>
        <v>0</v>
      </c>
      <c r="BQ59">
        <f>IF($A59&gt;0,IF(ISNA(MATCH(BQ$5,'Utilisation profile'!$F59:$CR59,0)),0,INDEX('Asset data'!$L59:$CX59,1,MATCH(BQ$5,'Utilisation profile'!$F59:$CR59,0))),0)</f>
        <v>0</v>
      </c>
      <c r="BR59">
        <f>IF($A59&gt;0,IF(ISNA(MATCH(BR$5,'Utilisation profile'!$F59:$CR59,0)),0,INDEX('Asset data'!$L59:$CX59,1,MATCH(BR$5,'Utilisation profile'!$F59:$CR59,0))),0)</f>
        <v>0</v>
      </c>
      <c r="BS59">
        <f>IF($A59&gt;0,IF(ISNA(MATCH(BS$5,'Utilisation profile'!$F59:$CR59,0)),0,INDEX('Asset data'!$L59:$CX59,1,MATCH(BS$5,'Utilisation profile'!$F59:$CR59,0))),0)</f>
        <v>0</v>
      </c>
      <c r="BT59">
        <f>IF($A59&gt;0,IF(ISNA(MATCH(BT$5,'Utilisation profile'!$F59:$CR59,0)),0,INDEX('Asset data'!$L59:$CX59,1,MATCH(BT$5,'Utilisation profile'!$F59:$CR59,0))),0)</f>
        <v>0</v>
      </c>
      <c r="BU59">
        <f>IF($A59&gt;0,IF(ISNA(MATCH(BU$5,'Utilisation profile'!$F59:$CR59,0)),0,INDEX('Asset data'!$L59:$CX59,1,MATCH(BU$5,'Utilisation profile'!$F59:$CR59,0))),0)</f>
        <v>0</v>
      </c>
      <c r="BV59">
        <f>IF($A59&gt;0,IF(ISNA(MATCH(BV$5,'Utilisation profile'!$F59:$CR59,0)),0,INDEX('Asset data'!$L59:$CX59,1,MATCH(BV$5,'Utilisation profile'!$F59:$CR59,0))),0)</f>
        <v>0</v>
      </c>
      <c r="BW59">
        <f>IF($A59&gt;0,IF(ISNA(MATCH(BW$5,'Utilisation profile'!$F59:$CR59,0)),0,INDEX('Asset data'!$L59:$CX59,1,MATCH(BW$5,'Utilisation profile'!$F59:$CR59,0))),0)</f>
        <v>0</v>
      </c>
      <c r="BX59">
        <f>IF($A59&gt;0,IF(ISNA(MATCH(BX$5,'Utilisation profile'!$F59:$CR59,0)),0,INDEX('Asset data'!$L59:$CX59,1,MATCH(BX$5,'Utilisation profile'!$F59:$CR59,0))),0)</f>
        <v>0</v>
      </c>
      <c r="BY59">
        <f>IF($A59&gt;0,IF(ISNA(MATCH(BY$5,'Utilisation profile'!$F59:$CR59,0)),0,INDEX('Asset data'!$L59:$CX59,1,MATCH(BY$5,'Utilisation profile'!$F59:$CR59,0))),0)</f>
        <v>0</v>
      </c>
      <c r="BZ59">
        <f>IF($A59&gt;0,IF(ISNA(MATCH(BZ$5,'Utilisation profile'!$F59:$CR59,0)),0,INDEX('Asset data'!$L59:$CX59,1,MATCH(BZ$5,'Utilisation profile'!$F59:$CR59,0))),0)</f>
        <v>0</v>
      </c>
      <c r="CA59">
        <f>IF($A59&gt;0,IF(ISNA(MATCH(CA$5,'Utilisation profile'!$F59:$CR59,0)),0,INDEX('Asset data'!$L59:$CX59,1,MATCH(CA$5,'Utilisation profile'!$F59:$CR59,0))),0)</f>
        <v>0</v>
      </c>
      <c r="CB59">
        <f>IF($A59&gt;0,IF(ISNA(MATCH(CB$5,'Utilisation profile'!$F59:$CR59,0)),0,INDEX('Asset data'!$L59:$CX59,1,MATCH(CB$5,'Utilisation profile'!$F59:$CR59,0))),0)</f>
        <v>0</v>
      </c>
      <c r="CC59">
        <f>IF($A59&gt;0,IF(ISNA(MATCH(CC$5,'Utilisation profile'!$F59:$CR59,0)),0,INDEX('Asset data'!$L59:$CX59,1,MATCH(CC$5,'Utilisation profile'!$F59:$CR59,0))),0)</f>
        <v>0</v>
      </c>
      <c r="CD59">
        <f>IF($A59&gt;0,IF(ISNA(MATCH(CD$5,'Utilisation profile'!$F59:$CR59,0)),0,INDEX('Asset data'!$L59:$CX59,1,MATCH(CD$5,'Utilisation profile'!$F59:$CR59,0))),0)</f>
        <v>0</v>
      </c>
      <c r="CE59">
        <f>IF($A59&gt;0,IF(ISNA(MATCH(CE$5,'Utilisation profile'!$F59:$CR59,0)),0,INDEX('Asset data'!$L59:$CX59,1,MATCH(CE$5,'Utilisation profile'!$F59:$CR59,0))),0)</f>
        <v>0</v>
      </c>
      <c r="CF59">
        <f>IF($A59&gt;0,IF(ISNA(MATCH(CF$5,'Utilisation profile'!$F59:$CR59,0)),0,INDEX('Asset data'!$L59:$CX59,1,MATCH(CF$5,'Utilisation profile'!$F59:$CR59,0))),0)</f>
        <v>0</v>
      </c>
      <c r="CG59">
        <f>IF($A59&gt;0,IF(ISNA(MATCH(CG$5,'Utilisation profile'!$F59:$CR59,0)),0,INDEX('Asset data'!$L59:$CX59,1,MATCH(CG$5,'Utilisation profile'!$F59:$CR59,0))),0)</f>
        <v>0</v>
      </c>
      <c r="CH59">
        <f>IF($A59&gt;0,IF(ISNA(MATCH(CH$5,'Utilisation profile'!$F59:$CR59,0)),0,INDEX('Asset data'!$L59:$CX59,1,MATCH(CH$5,'Utilisation profile'!$F59:$CR59,0))),0)</f>
        <v>0</v>
      </c>
      <c r="CI59">
        <f>IF($A59&gt;0,IF(ISNA(MATCH(CI$5,'Utilisation profile'!$F59:$CR59,0)),0,INDEX('Asset data'!$L59:$CX59,1,MATCH(CI$5,'Utilisation profile'!$F59:$CR59,0))),0)</f>
        <v>0</v>
      </c>
      <c r="CJ59">
        <f>IF($A59&gt;0,IF(ISNA(MATCH(CJ$5,'Utilisation profile'!$F59:$CR59,0)),0,INDEX('Asset data'!$L59:$CX59,1,MATCH(CJ$5,'Utilisation profile'!$F59:$CR59,0))),0)</f>
        <v>0</v>
      </c>
      <c r="CK59">
        <f>IF($A59&gt;0,IF(ISNA(MATCH(CK$5,'Utilisation profile'!$F59:$CR59,0)),0,INDEX('Asset data'!$L59:$CX59,1,MATCH(CK$5,'Utilisation profile'!$F59:$CR59,0))),0)</f>
        <v>0</v>
      </c>
      <c r="CL59">
        <f>IF($A59&gt;0,IF(ISNA(MATCH(CL$5,'Utilisation profile'!$F59:$CR59,0)),0,INDEX('Asset data'!$L59:$CX59,1,MATCH(CL$5,'Utilisation profile'!$F59:$CR59,0))),0)</f>
        <v>0</v>
      </c>
      <c r="CM59">
        <f>IF($A59&gt;0,IF(ISNA(MATCH(CM$5,'Utilisation profile'!$F59:$CR59,0)),0,INDEX('Asset data'!$L59:$CX59,1,MATCH(CM$5,'Utilisation profile'!$F59:$CR59,0))),0)</f>
        <v>0</v>
      </c>
      <c r="CN59">
        <f>IF($A59&gt;0,IF(ISNA(MATCH(CN$5,'Utilisation profile'!$F59:$CR59,0)),0,INDEX('Asset data'!$L59:$CX59,1,MATCH(CN$5,'Utilisation profile'!$F59:$CR59,0))),0)</f>
        <v>0</v>
      </c>
      <c r="CO59">
        <f>IF($A59&gt;0,IF(ISNA(MATCH(CO$5,'Utilisation profile'!$F59:$CR59,0)),0,INDEX('Asset data'!$L59:$CX59,1,MATCH(CO$5,'Utilisation profile'!$F59:$CR59,0))),0)</f>
        <v>0</v>
      </c>
      <c r="CP59">
        <f>IF($A59&gt;0,IF(ISNA(MATCH(CP$5,'Utilisation profile'!$F59:$CR59,0)),0,INDEX('Asset data'!$L59:$CX59,1,MATCH(CP$5,'Utilisation profile'!$F59:$CR59,0))),0)</f>
        <v>0</v>
      </c>
      <c r="CQ59">
        <f>IF($A59&gt;0,IF(ISNA(MATCH(CQ$5,'Utilisation profile'!$F59:$CR59,0)),0,INDEX('Asset data'!$L59:$CX59,1,MATCH(CQ$5,'Utilisation profile'!$F59:$CR59,0))),0)</f>
        <v>0</v>
      </c>
      <c r="CR59">
        <f>IF($A59&gt;0,IF(ISNA(MATCH(CR$5,'Utilisation profile'!$F59:$CR59,0)),0,INDEX('Asset data'!$L59:$CX59,1,MATCH(CR$5,'Utilisation profile'!$F59:$CR59,0))),0)</f>
        <v>0</v>
      </c>
      <c r="CS59">
        <f>IF($A59&gt;0,IF(ISNA(MATCH(CS$5,'Utilisation profile'!$F59:$CR59,0)),0,INDEX('Asset data'!$L59:$CX59,1,MATCH(CS$5,'Utilisation profile'!$F59:$CR59,0))),0)</f>
        <v>0</v>
      </c>
      <c r="CT59">
        <f>IF($A59&gt;0,IF(ISNA(MATCH(CT$5,'Utilisation profile'!$F59:$CR59,0)),0,INDEX('Asset data'!$L59:$CX59,1,MATCH(CT$5,'Utilisation profile'!$F59:$CR59,0))),0)</f>
        <v>0</v>
      </c>
      <c r="CU59">
        <f>IF($A59&gt;0,IF(ISNA(MATCH(CU$5,'Utilisation profile'!$F59:$CR59,0)),0,INDEX('Asset data'!$L59:$CX59,1,MATCH(CU$5,'Utilisation profile'!$F59:$CR59,0))),0)</f>
        <v>0</v>
      </c>
      <c r="CV59">
        <f>IF($A59&gt;0,IF(ISNA(MATCH(CV$5,'Utilisation profile'!$F59:$CR59,0)),0,INDEX('Asset data'!$L59:$CX59,1,MATCH(CV$5,'Utilisation profile'!$F59:$CR59,0))),0)</f>
        <v>0</v>
      </c>
      <c r="CW59">
        <f>IF($A59&gt;0,IF(ISNA(MATCH(CW$5,'Utilisation profile'!$F59:$CR59,0)),0,INDEX('Asset data'!$L59:$CX59,1,MATCH(CW$5,'Utilisation profile'!$F59:$CR59,0))),0)</f>
        <v>0</v>
      </c>
      <c r="CX59">
        <f>IF($A59&gt;0,IF(ISNA(MATCH(CX$5,'Utilisation profile'!$F59:$CR59,0)),0,INDEX('Asset data'!$L59:$CX59,1,MATCH(CX$5,'Utilisation profile'!$F59:$CR59,0))),0)</f>
        <v>0</v>
      </c>
      <c r="CY59">
        <f>IF($A59&gt;0,IF(ISNA(MATCH(CY$5,'Utilisation profile'!$F59:$CR59,0)),0,INDEX('Asset data'!$L59:$CX59,1,MATCH(CY$5,'Utilisation profile'!$F59:$CR59,0))),0)</f>
        <v>0</v>
      </c>
      <c r="CZ59">
        <f>IF($A59&gt;0,IF(ISNA(MATCH(CZ$5,'Utilisation profile'!$F59:$CR59,0)),0,INDEX('Asset data'!$L59:$CX59,1,MATCH(CZ$5,'Utilisation profile'!$F59:$CR59,0))),0)</f>
        <v>0</v>
      </c>
      <c r="DA59">
        <f>IF($A59&gt;0,IF(ISNA(MATCH(DA$5,'Utilisation profile'!$F59:$CR59,0)),0,INDEX('Asset data'!$L59:$CX59,1,MATCH(DA$5,'Utilisation profile'!$F59:$CR59,0))),0)</f>
        <v>0</v>
      </c>
      <c r="DB59">
        <f>IF($A59&gt;0,IF(ISNA(MATCH(DB$5,'Utilisation profile'!$F59:$CR59,0)),0,INDEX('Asset data'!$L59:$CX59,1,MATCH(DB$5,'Utilisation profile'!$F59:$CR59,0))),0)</f>
        <v>0</v>
      </c>
      <c r="DC59">
        <f>IF($A59&gt;0,IF(ISNA(MATCH(DC$5,'Utilisation profile'!$F59:$CR59,0)),0,INDEX('Asset data'!$L59:$CX59,1,MATCH(DC$5,'Utilisation profile'!$F59:$CR59,0))),0)</f>
        <v>0</v>
      </c>
      <c r="DD59">
        <f>IF($A59&gt;0,IF(ISNA(MATCH(DD$5,'Utilisation profile'!$F59:$CR59,0)),0,INDEX('Asset data'!$L59:$CX59,1,MATCH(DD$5,'Utilisation profile'!$F59:$CR59,0))),0)</f>
        <v>0</v>
      </c>
      <c r="DE59">
        <f>IF($A59&gt;0,IF(ISNA(MATCH(DE$5,'Utilisation profile'!$F59:$CR59,0)),0,INDEX('Asset data'!$L59:$CX59,1,MATCH(DE$5,'Utilisation profile'!$F59:$CR59,0))),0)</f>
        <v>0</v>
      </c>
      <c r="DF59">
        <f>IF($A59&gt;0,IF(ISNA(MATCH(DF$5,'Utilisation profile'!$F59:$CR59,0)),0,INDEX('Asset data'!$L59:$CX59,1,MATCH(DF$5,'Utilisation profile'!$F59:$CR59,0))),0)</f>
        <v>0</v>
      </c>
      <c r="DG59">
        <f>IF($A59&gt;0,IF(ISNA(MATCH(DG$5,'Utilisation profile'!$F59:$CR59,0)),0,INDEX('Asset data'!$L59:$CX59,1,MATCH(DG$5,'Utilisation profile'!$F59:$CR59,0))),0)</f>
        <v>0</v>
      </c>
      <c r="DH59">
        <f>IF($A59&gt;0,IF(ISNA(MATCH(DH$5,'Utilisation profile'!$F59:$CR59,0)),0,INDEX('Asset data'!$L59:$CX59,1,MATCH(DH$5,'Utilisation profile'!$F59:$CR59,0))),0)</f>
        <v>0</v>
      </c>
      <c r="DI59">
        <f>IF($A59&gt;0,IF(ISNA(MATCH(DI$5,'Utilisation profile'!$F59:$CR59,0)),0,INDEX('Asset data'!$L59:$CX59,1,MATCH(DI$5,'Utilisation profile'!$F59:$CR59,0))),0)</f>
        <v>0</v>
      </c>
      <c r="DJ59">
        <f>IF($A59&gt;0,IF(ISNA(MATCH(DJ$5,'Utilisation profile'!$F59:$CR59,0)),0,INDEX('Asset data'!$L59:$CX59,1,MATCH(DJ$5,'Utilisation profile'!$F59:$CR59,0))),0)</f>
        <v>0</v>
      </c>
      <c r="DK59">
        <f>IF($A59&gt;0,IF(ISNA(MATCH(DK$5,'Utilisation profile'!$F59:$CR59,0)),0,INDEX('Asset data'!$L59:$CX59,1,MATCH(DK$5,'Utilisation profile'!$F59:$CR59,0))),0)</f>
        <v>0</v>
      </c>
      <c r="DL59">
        <f>IF($A59&gt;0,IF(ISNA(MATCH(DL$5,'Utilisation profile'!$F59:$CR59,0)),0,INDEX('Asset data'!$L59:$CX59,1,MATCH(DL$5,'Utilisation profile'!$F59:$CR59,0))),0)</f>
        <v>0</v>
      </c>
      <c r="DM59">
        <f>IF($A59&gt;0,IF(ISNA(MATCH(DM$5,'Utilisation profile'!$F59:$CR59,0)),0,INDEX('Asset data'!$L59:$CX59,1,MATCH(DM$5,'Utilisation profile'!$F59:$CR59,0))),0)</f>
        <v>0</v>
      </c>
      <c r="DN59">
        <f>IF($A59&gt;0,IF(ISNA(MATCH(DN$5,'Utilisation profile'!$F59:$CR59,0)),0,INDEX('Asset data'!$L59:$CX59,1,MATCH(DN$5,'Utilisation profile'!$F59:$CR59,0))),0)</f>
        <v>0</v>
      </c>
      <c r="DO59">
        <f>IF($A59&gt;0,IF(ISNA(MATCH(DO$5,'Utilisation profile'!$F59:$CR59,0)),0,INDEX('Asset data'!$L59:$CX59,1,MATCH(DO$5,'Utilisation profile'!$F59:$CR59,0))),0)</f>
        <v>0</v>
      </c>
      <c r="DP59">
        <f>IF($A59&gt;0,IF(ISNA(MATCH(DP$5,'Utilisation profile'!$F59:$CR59,0)),0,INDEX('Asset data'!$L59:$CX59,1,MATCH(DP$5,'Utilisation profile'!$F59:$CR59,0))),0)</f>
        <v>0</v>
      </c>
      <c r="DQ59">
        <f>IF($A59&gt;0,IF(ISNA(MATCH(DQ$5,'Utilisation profile'!$F59:$CR59,0)),0,INDEX('Asset data'!$L59:$CX59,1,MATCH(DQ$5,'Utilisation profile'!$F59:$CR59,0))),0)</f>
        <v>0</v>
      </c>
      <c r="DR59">
        <f>IF($A59&gt;0,IF(ISNA(MATCH(DR$5,'Utilisation profile'!$F59:$CR59,0)),0,INDEX('Asset data'!$L59:$CX59,1,MATCH(DR$5,'Utilisation profile'!$F59:$CR59,0))),0)</f>
        <v>0</v>
      </c>
      <c r="DS59">
        <f>IF($A59&gt;0,IF(ISNA(MATCH(DS$5,'Utilisation profile'!$F59:$CR59,0)),0,INDEX('Asset data'!$L59:$CX59,1,MATCH(DS$5,'Utilisation profile'!$F59:$CR59,0))),0)</f>
        <v>0</v>
      </c>
      <c r="DT59">
        <f>IF($A59&gt;0,IF(ISNA(MATCH(DT$5,'Utilisation profile'!$F59:$CR59,0)),0,INDEX('Asset data'!$L59:$CX59,1,MATCH(DT$5,'Utilisation profile'!$F59:$CR59,0))),0)</f>
        <v>0</v>
      </c>
      <c r="DU59">
        <f>IF($A59&gt;0,IF(ISNA(MATCH(DU$5,'Utilisation profile'!$F59:$CR59,0)),0,INDEX('Asset data'!$L59:$CX59,1,MATCH(DU$5,'Utilisation profile'!$F59:$CR59,0))),0)</f>
        <v>0</v>
      </c>
      <c r="DV59">
        <f>IF($A59&gt;0,IF(ISNA(MATCH(DV$5,'Utilisation profile'!$F59:$CR59,0)),0,INDEX('Asset data'!$L59:$CX59,1,MATCH(DV$5,'Utilisation profile'!$F59:$CR59,0))),0)</f>
        <v>0</v>
      </c>
      <c r="DW59">
        <f>IF($A59&gt;0,IF(ISNA(MATCH(DW$5,'Utilisation profile'!$F59:$CR59,0)),0,INDEX('Asset data'!$L59:$CX59,1,MATCH(DW$5,'Utilisation profile'!$F59:$CR59,0))),0)</f>
        <v>0</v>
      </c>
      <c r="DX59">
        <f>IF($A59&gt;0,IF(ISNA(MATCH(DX$5,'Utilisation profile'!$F59:$CR59,0)),0,INDEX('Asset data'!$L59:$CX59,1,MATCH(DX$5,'Utilisation profile'!$F59:$CR59,0))),0)</f>
        <v>0</v>
      </c>
      <c r="DY59">
        <f>IF($A59&gt;0,IF(ISNA(MATCH(DY$5,'Utilisation profile'!$F59:$CR59,0)),0,INDEX('Asset data'!$L59:$CX59,1,MATCH(DY$5,'Utilisation profile'!$F59:$CR59,0))),0)</f>
        <v>0</v>
      </c>
      <c r="DZ59">
        <f>IF($A59&gt;0,IF(ISNA(MATCH(DZ$5,'Utilisation profile'!$F59:$CR59,0)),0,INDEX('Asset data'!$L59:$CX59,1,MATCH(DZ$5,'Utilisation profile'!$F59:$CR59,0))),0)</f>
        <v>0</v>
      </c>
      <c r="EA59">
        <f>IF($A59&gt;0,IF(ISNA(MATCH(EA$5,'Utilisation profile'!$F59:$CR59,0)),0,INDEX('Asset data'!$L59:$CX59,1,MATCH(EA$5,'Utilisation profile'!$F59:$CR59,0))),0)</f>
        <v>0</v>
      </c>
      <c r="EB59">
        <f>IF($A59&gt;0,IF(ISNA(MATCH(EB$5,'Utilisation profile'!$F59:$CR59,0)),0,INDEX('Asset data'!$L59:$CX59,1,MATCH(EB$5,'Utilisation profile'!$F59:$CR59,0))),0)</f>
        <v>0</v>
      </c>
      <c r="EC59">
        <f>IF($A59&gt;0,IF(ISNA(MATCH(EC$5,'Utilisation profile'!$F59:$CR59,0)),0,INDEX('Asset data'!$L59:$CX59,1,MATCH(EC$5,'Utilisation profile'!$F59:$CR59,0))),0)</f>
        <v>0</v>
      </c>
      <c r="ED59">
        <f>IF($A59&gt;0,IF(ISNA(MATCH(ED$5,'Utilisation profile'!$F59:$CR59,0)),0,INDEX('Asset data'!$L59:$CX59,1,MATCH(ED$5,'Utilisation profile'!$F59:$CR59,0))),0)</f>
        <v>0</v>
      </c>
      <c r="EE59">
        <f>IF($A59&gt;0,IF(ISNA(MATCH(EE$5,'Utilisation profile'!$F59:$CR59,0)),0,INDEX('Asset data'!$L59:$CX59,1,MATCH(EE$5,'Utilisation profile'!$F59:$CR59,0))),0)</f>
        <v>0</v>
      </c>
      <c r="EF59">
        <f>IF($A59&gt;0,IF(ISNA(MATCH(EF$5,'Utilisation profile'!$F59:$CR59,0)),0,INDEX('Asset data'!$L59:$CX59,1,MATCH(EF$5,'Utilisation profile'!$F59:$CR59,0))),0)</f>
        <v>0</v>
      </c>
      <c r="EG59">
        <f>IF($A59&gt;0,IF(ISNA(MATCH(EG$5,'Utilisation profile'!$F59:$CR59,0)),0,INDEX('Asset data'!$L59:$CX59,1,MATCH(EG$5,'Utilisation profile'!$F59:$CR59,0))),0)</f>
        <v>0</v>
      </c>
      <c r="EH59">
        <f>IF($A59&gt;0,IF(ISNA(MATCH(EH$5,'Utilisation profile'!$F59:$CR59,0)),0,INDEX('Asset data'!$L59:$CX59,1,MATCH(EH$5,'Utilisation profile'!$F59:$CR59,0))),0)</f>
        <v>0</v>
      </c>
      <c r="EI59">
        <f>IF($A59&gt;0,IF(ISNA(MATCH(EI$5,'Utilisation profile'!$F59:$CR59,0)),0,INDEX('Asset data'!$L59:$CX59,1,MATCH(EI$5,'Utilisation profile'!$F59:$CR59,0))),0)</f>
        <v>0</v>
      </c>
      <c r="EJ59">
        <f>IF($A59&gt;0,IF(ISNA(MATCH(EJ$5,'Utilisation profile'!$F59:$CR59,0)),0,INDEX('Asset data'!$L59:$CX59,1,MATCH(EJ$5,'Utilisation profile'!$F59:$CR59,0))),0)</f>
        <v>0</v>
      </c>
      <c r="EK59">
        <f>IF($A59&gt;0,IF(ISNA(MATCH(EK$5,'Utilisation profile'!$F59:$CR59,0)),0,INDEX('Asset data'!$L59:$CX59,1,MATCH(EK$5,'Utilisation profile'!$F59:$CR59,0))),0)</f>
        <v>0</v>
      </c>
      <c r="EL59">
        <f>IF($A59&gt;0,IF(ISNA(MATCH(EL$5,'Utilisation profile'!$F59:$CR59,0)),0,INDEX('Asset data'!$L59:$CX59,1,MATCH(EL$5,'Utilisation profile'!$F59:$CR59,0))),0)</f>
        <v>0</v>
      </c>
      <c r="EM59">
        <f>IF($A59&gt;0,IF(ISNA(MATCH(EM$5,'Utilisation profile'!$F59:$CR59,0)),0,INDEX('Asset data'!$L59:$CX59,1,MATCH(EM$5,'Utilisation profile'!$F59:$CR59,0))),0)</f>
        <v>0</v>
      </c>
      <c r="EN59">
        <f>IF($A59&gt;0,IF(ISNA(MATCH(EN$5,'Utilisation profile'!$F59:$CR59,0)),0,INDEX('Asset data'!$L59:$CX59,1,MATCH(EN$5,'Utilisation profile'!$F59:$CR59,0))),0)</f>
        <v>0</v>
      </c>
      <c r="EO59">
        <f>IF($A59&gt;0,IF(ISNA(MATCH(EO$5,'Utilisation profile'!$F59:$CR59,0)),0,INDEX('Asset data'!$L59:$CX59,1,MATCH(EO$5,'Utilisation profile'!$F59:$CR59,0))),0)</f>
        <v>0</v>
      </c>
      <c r="EP59">
        <f>IF($A59&gt;0,IF(ISNA(MATCH(EP$5,'Utilisation profile'!$F59:$CR59,0)),0,INDEX('Asset data'!$L59:$CX59,1,MATCH(EP$5,'Utilisation profile'!$F59:$CR59,0))),0)</f>
        <v>0</v>
      </c>
      <c r="EQ59">
        <f>IF($A59&gt;0,IF(ISNA(MATCH(EQ$5,'Utilisation profile'!$F59:$CR59,0)),0,INDEX('Asset data'!$L59:$CX59,1,MATCH(EQ$5,'Utilisation profile'!$F59:$CR59,0))),0)</f>
        <v>0</v>
      </c>
      <c r="ER59">
        <f>IF($A59&gt;0,IF(ISNA(MATCH(ER$5,'Utilisation profile'!$F59:$CR59,0)),0,INDEX('Asset data'!$L59:$CX59,1,MATCH(ER$5,'Utilisation profile'!$F59:$CR59,0))),0)</f>
        <v>0</v>
      </c>
      <c r="ES59">
        <f>IF($A59&gt;0,IF(ISNA(MATCH(ES$5,'Utilisation profile'!$F59:$CR59,0)),0,INDEX('Asset data'!$L59:$CX59,1,MATCH(ES$5,'Utilisation profile'!$F59:$CR59,0))),0)</f>
        <v>0</v>
      </c>
      <c r="ET59">
        <f>IF($A59&gt;0,IF(ISNA(MATCH(ET$5,'Utilisation profile'!$F59:$CR59,0)),0,INDEX('Asset data'!$L59:$CX59,1,MATCH(ET$5,'Utilisation profile'!$F59:$CR59,0))),0)</f>
        <v>0</v>
      </c>
      <c r="EU59">
        <f>IF($A59&gt;0,IF(ISNA(MATCH(EU$5,'Utilisation profile'!$F59:$CR59,0)),0,INDEX('Asset data'!$L59:$CX59,1,MATCH(EU$5,'Utilisation profile'!$F59:$CR59,0))),0)</f>
        <v>0</v>
      </c>
      <c r="EV59">
        <f>IF($A59&gt;0,IF(ISNA(MATCH(EV$5,'Utilisation profile'!$F59:$CR59,0)),0,INDEX('Asset data'!$L59:$CX59,1,MATCH(EV$5,'Utilisation profile'!$F59:$CR59,0))),0)</f>
        <v>0</v>
      </c>
      <c r="EW59">
        <f>IF($A59&gt;0,IF(ISNA(MATCH(EW$5,'Utilisation profile'!$F59:$CR59,0)),0,INDEX('Asset data'!$L59:$CX59,1,MATCH(EW$5,'Utilisation profile'!$F59:$CR59,0))),0)</f>
        <v>0</v>
      </c>
      <c r="EX59">
        <f>IF($A59&gt;0,IF(ISNA(MATCH(EX$5,'Utilisation profile'!$F59:$CR59,0)),0,INDEX('Asset data'!$L59:$CX59,1,MATCH(EX$5,'Utilisation profile'!$F59:$CR59,0))),0)</f>
        <v>0</v>
      </c>
      <c r="EY59">
        <f>IF($A59&gt;0,IF(ISNA(MATCH(EY$5,'Utilisation profile'!$F59:$CR59,0)),0,INDEX('Asset data'!$L59:$CX59,1,MATCH(EY$5,'Utilisation profile'!$F59:$CR59,0))),0)</f>
        <v>0</v>
      </c>
      <c r="EZ59">
        <f>IF($A59&gt;0,IF(ISNA(MATCH(EZ$5,'Utilisation profile'!$F59:$CR59,0)),0,INDEX('Asset data'!$L59:$CX59,1,MATCH(EZ$5,'Utilisation profile'!$F59:$CR59,0))),0)</f>
        <v>0</v>
      </c>
      <c r="FA59">
        <f>IF($A59&gt;0,IF(ISNA(MATCH(FA$5,'Utilisation profile'!$F59:$CR59,0)),0,INDEX('Asset data'!$L59:$CX59,1,MATCH(FA$5,'Utilisation profile'!$F59:$CR59,0))),0)</f>
        <v>0</v>
      </c>
    </row>
    <row r="60" spans="1:157">
      <c r="A60" s="10">
        <f>'Asset data'!A60</f>
        <v>0</v>
      </c>
      <c r="B60" s="10">
        <f>'Asset data'!B60</f>
        <v>0</v>
      </c>
      <c r="C60" s="10">
        <f>'Asset data'!C60</f>
        <v>0</v>
      </c>
      <c r="D60" s="10">
        <f>'Asset data'!E60</f>
        <v>0</v>
      </c>
      <c r="E60" s="16">
        <f>'Asset data'!I60</f>
        <v>0</v>
      </c>
      <c r="F60">
        <f>IF($A60&gt;0,'Utilisation profile'!CU60,0)</f>
        <v>0</v>
      </c>
      <c r="G60">
        <f>IF($A60&gt;0,IF(ISNA(MATCH(G$5,'Utilisation profile'!$F60:$CR60,0)),0,INDEX('Asset data'!$L60:$CX60,1,MATCH(G$5,'Utilisation profile'!$F60:$CR60,0))),0)</f>
        <v>0</v>
      </c>
      <c r="H60">
        <f>IF($A60&gt;0,IF(ISNA(MATCH(H$5,'Utilisation profile'!$F60:$CR60,0)),0,INDEX('Asset data'!$L60:$CX60,1,MATCH(H$5,'Utilisation profile'!$F60:$CR60,0))),0)</f>
        <v>0</v>
      </c>
      <c r="I60">
        <f>IF($A60&gt;0,IF(ISNA(MATCH(I$5,'Utilisation profile'!$F60:$CR60,0)),0,INDEX('Asset data'!$L60:$CX60,1,MATCH(I$5,'Utilisation profile'!$F60:$CR60,0))),0)</f>
        <v>0</v>
      </c>
      <c r="J60">
        <f>IF($A60&gt;0,IF(ISNA(MATCH(J$5,'Utilisation profile'!$F60:$CR60,0)),0,INDEX('Asset data'!$L60:$CX60,1,MATCH(J$5,'Utilisation profile'!$F60:$CR60,0))),0)</f>
        <v>0</v>
      </c>
      <c r="K60">
        <f>IF($A60&gt;0,IF(ISNA(MATCH(K$5,'Utilisation profile'!$F60:$CR60,0)),0,INDEX('Asset data'!$L60:$CX60,1,MATCH(K$5,'Utilisation profile'!$F60:$CR60,0))),0)</f>
        <v>0</v>
      </c>
      <c r="L60">
        <f>IF($A60&gt;0,IF(ISNA(MATCH(L$5,'Utilisation profile'!$F60:$CR60,0)),0,INDEX('Asset data'!$L60:$CX60,1,MATCH(L$5,'Utilisation profile'!$F60:$CR60,0))),0)</f>
        <v>0</v>
      </c>
      <c r="M60">
        <f>IF($A60&gt;0,IF(ISNA(MATCH(M$5,'Utilisation profile'!$F60:$CR60,0)),0,INDEX('Asset data'!$L60:$CX60,1,MATCH(M$5,'Utilisation profile'!$F60:$CR60,0))),0)</f>
        <v>0</v>
      </c>
      <c r="N60">
        <f>IF($A60&gt;0,IF(ISNA(MATCH(N$5,'Utilisation profile'!$F60:$CR60,0)),0,INDEX('Asset data'!$L60:$CX60,1,MATCH(N$5,'Utilisation profile'!$F60:$CR60,0))),0)</f>
        <v>0</v>
      </c>
      <c r="O60">
        <f>IF($A60&gt;0,IF(ISNA(MATCH(O$5,'Utilisation profile'!$F60:$CR60,0)),0,INDEX('Asset data'!$L60:$CX60,1,MATCH(O$5,'Utilisation profile'!$F60:$CR60,0))),0)</f>
        <v>0</v>
      </c>
      <c r="P60">
        <f>IF($A60&gt;0,IF(ISNA(MATCH(P$5,'Utilisation profile'!$F60:$CR60,0)),0,INDEX('Asset data'!$L60:$CX60,1,MATCH(P$5,'Utilisation profile'!$F60:$CR60,0))),0)</f>
        <v>0</v>
      </c>
      <c r="Q60">
        <f>IF($A60&gt;0,IF(ISNA(MATCH(Q$5,'Utilisation profile'!$F60:$CR60,0)),0,INDEX('Asset data'!$L60:$CX60,1,MATCH(Q$5,'Utilisation profile'!$F60:$CR60,0))),0)</f>
        <v>0</v>
      </c>
      <c r="R60">
        <f>IF($A60&gt;0,IF(ISNA(MATCH(R$5,'Utilisation profile'!$F60:$CR60,0)),0,INDEX('Asset data'!$L60:$CX60,1,MATCH(R$5,'Utilisation profile'!$F60:$CR60,0))),0)</f>
        <v>0</v>
      </c>
      <c r="S60">
        <f>IF($A60&gt;0,IF(ISNA(MATCH(S$5,'Utilisation profile'!$F60:$CR60,0)),0,INDEX('Asset data'!$L60:$CX60,1,MATCH(S$5,'Utilisation profile'!$F60:$CR60,0))),0)</f>
        <v>0</v>
      </c>
      <c r="T60">
        <f>IF($A60&gt;0,IF(ISNA(MATCH(T$5,'Utilisation profile'!$F60:$CR60,0)),0,INDEX('Asset data'!$L60:$CX60,1,MATCH(T$5,'Utilisation profile'!$F60:$CR60,0))),0)</f>
        <v>0</v>
      </c>
      <c r="U60">
        <f>IF($A60&gt;0,IF(ISNA(MATCH(U$5,'Utilisation profile'!$F60:$CR60,0)),0,INDEX('Asset data'!$L60:$CX60,1,MATCH(U$5,'Utilisation profile'!$F60:$CR60,0))),0)</f>
        <v>0</v>
      </c>
      <c r="V60">
        <f>IF($A60&gt;0,IF(ISNA(MATCH(V$5,'Utilisation profile'!$F60:$CR60,0)),0,INDEX('Asset data'!$L60:$CX60,1,MATCH(V$5,'Utilisation profile'!$F60:$CR60,0))),0)</f>
        <v>0</v>
      </c>
      <c r="W60">
        <f>IF($A60&gt;0,IF(ISNA(MATCH(W$5,'Utilisation profile'!$F60:$CR60,0)),0,INDEX('Asset data'!$L60:$CX60,1,MATCH(W$5,'Utilisation profile'!$F60:$CR60,0))),0)</f>
        <v>0</v>
      </c>
      <c r="X60">
        <f>IF($A60&gt;0,IF(ISNA(MATCH(X$5,'Utilisation profile'!$F60:$CR60,0)),0,INDEX('Asset data'!$L60:$CX60,1,MATCH(X$5,'Utilisation profile'!$F60:$CR60,0))),0)</f>
        <v>0</v>
      </c>
      <c r="Y60">
        <f>IF($A60&gt;0,IF(ISNA(MATCH(Y$5,'Utilisation profile'!$F60:$CR60,0)),0,INDEX('Asset data'!$L60:$CX60,1,MATCH(Y$5,'Utilisation profile'!$F60:$CR60,0))),0)</f>
        <v>0</v>
      </c>
      <c r="Z60">
        <f>IF($A60&gt;0,IF(ISNA(MATCH(Z$5,'Utilisation profile'!$F60:$CR60,0)),0,INDEX('Asset data'!$L60:$CX60,1,MATCH(Z$5,'Utilisation profile'!$F60:$CR60,0))),0)</f>
        <v>0</v>
      </c>
      <c r="AA60">
        <f>IF($A60&gt;0,IF(ISNA(MATCH(AA$5,'Utilisation profile'!$F60:$CR60,0)),0,INDEX('Asset data'!$L60:$CX60,1,MATCH(AA$5,'Utilisation profile'!$F60:$CR60,0))),0)</f>
        <v>0</v>
      </c>
      <c r="AB60">
        <f>IF($A60&gt;0,IF(ISNA(MATCH(AB$5,'Utilisation profile'!$F60:$CR60,0)),0,INDEX('Asset data'!$L60:$CX60,1,MATCH(AB$5,'Utilisation profile'!$F60:$CR60,0))),0)</f>
        <v>0</v>
      </c>
      <c r="AC60">
        <f>IF($A60&gt;0,IF(ISNA(MATCH(AC$5,'Utilisation profile'!$F60:$CR60,0)),0,INDEX('Asset data'!$L60:$CX60,1,MATCH(AC$5,'Utilisation profile'!$F60:$CR60,0))),0)</f>
        <v>0</v>
      </c>
      <c r="AD60">
        <f>IF($A60&gt;0,IF(ISNA(MATCH(AD$5,'Utilisation profile'!$F60:$CR60,0)),0,INDEX('Asset data'!$L60:$CX60,1,MATCH(AD$5,'Utilisation profile'!$F60:$CR60,0))),0)</f>
        <v>0</v>
      </c>
      <c r="AE60">
        <f>IF($A60&gt;0,IF(ISNA(MATCH(AE$5,'Utilisation profile'!$F60:$CR60,0)),0,INDEX('Asset data'!$L60:$CX60,1,MATCH(AE$5,'Utilisation profile'!$F60:$CR60,0))),0)</f>
        <v>0</v>
      </c>
      <c r="AF60">
        <f>IF($A60&gt;0,IF(ISNA(MATCH(AF$5,'Utilisation profile'!$F60:$CR60,0)),0,INDEX('Asset data'!$L60:$CX60,1,MATCH(AF$5,'Utilisation profile'!$F60:$CR60,0))),0)</f>
        <v>0</v>
      </c>
      <c r="AG60">
        <f>IF($A60&gt;0,IF(ISNA(MATCH(AG$5,'Utilisation profile'!$F60:$CR60,0)),0,INDEX('Asset data'!$L60:$CX60,1,MATCH(AG$5,'Utilisation profile'!$F60:$CR60,0))),0)</f>
        <v>0</v>
      </c>
      <c r="AH60">
        <f>IF($A60&gt;0,IF(ISNA(MATCH(AH$5,'Utilisation profile'!$F60:$CR60,0)),0,INDEX('Asset data'!$L60:$CX60,1,MATCH(AH$5,'Utilisation profile'!$F60:$CR60,0))),0)</f>
        <v>0</v>
      </c>
      <c r="AI60">
        <f>IF($A60&gt;0,IF(ISNA(MATCH(AI$5,'Utilisation profile'!$F60:$CR60,0)),0,INDEX('Asset data'!$L60:$CX60,1,MATCH(AI$5,'Utilisation profile'!$F60:$CR60,0))),0)</f>
        <v>0</v>
      </c>
      <c r="AJ60">
        <f>IF($A60&gt;0,IF(ISNA(MATCH(AJ$5,'Utilisation profile'!$F60:$CR60,0)),0,INDEX('Asset data'!$L60:$CX60,1,MATCH(AJ$5,'Utilisation profile'!$F60:$CR60,0))),0)</f>
        <v>0</v>
      </c>
      <c r="AK60">
        <f>IF($A60&gt;0,IF(ISNA(MATCH(AK$5,'Utilisation profile'!$F60:$CR60,0)),0,INDEX('Asset data'!$L60:$CX60,1,MATCH(AK$5,'Utilisation profile'!$F60:$CR60,0))),0)</f>
        <v>0</v>
      </c>
      <c r="AL60">
        <f>IF($A60&gt;0,IF(ISNA(MATCH(AL$5,'Utilisation profile'!$F60:$CR60,0)),0,INDEX('Asset data'!$L60:$CX60,1,MATCH(AL$5,'Utilisation profile'!$F60:$CR60,0))),0)</f>
        <v>0</v>
      </c>
      <c r="AM60">
        <f>IF($A60&gt;0,IF(ISNA(MATCH(AM$5,'Utilisation profile'!$F60:$CR60,0)),0,INDEX('Asset data'!$L60:$CX60,1,MATCH(AM$5,'Utilisation profile'!$F60:$CR60,0))),0)</f>
        <v>0</v>
      </c>
      <c r="AN60">
        <f>IF($A60&gt;0,IF(ISNA(MATCH(AN$5,'Utilisation profile'!$F60:$CR60,0)),0,INDEX('Asset data'!$L60:$CX60,1,MATCH(AN$5,'Utilisation profile'!$F60:$CR60,0))),0)</f>
        <v>0</v>
      </c>
      <c r="AO60">
        <f>IF($A60&gt;0,IF(ISNA(MATCH(AO$5,'Utilisation profile'!$F60:$CR60,0)),0,INDEX('Asset data'!$L60:$CX60,1,MATCH(AO$5,'Utilisation profile'!$F60:$CR60,0))),0)</f>
        <v>0</v>
      </c>
      <c r="AP60">
        <f>IF($A60&gt;0,IF(ISNA(MATCH(AP$5,'Utilisation profile'!$F60:$CR60,0)),0,INDEX('Asset data'!$L60:$CX60,1,MATCH(AP$5,'Utilisation profile'!$F60:$CR60,0))),0)</f>
        <v>0</v>
      </c>
      <c r="AQ60">
        <f>IF($A60&gt;0,IF(ISNA(MATCH(AQ$5,'Utilisation profile'!$F60:$CR60,0)),0,INDEX('Asset data'!$L60:$CX60,1,MATCH(AQ$5,'Utilisation profile'!$F60:$CR60,0))),0)</f>
        <v>0</v>
      </c>
      <c r="AR60">
        <f>IF($A60&gt;0,IF(ISNA(MATCH(AR$5,'Utilisation profile'!$F60:$CR60,0)),0,INDEX('Asset data'!$L60:$CX60,1,MATCH(AR$5,'Utilisation profile'!$F60:$CR60,0))),0)</f>
        <v>0</v>
      </c>
      <c r="AS60">
        <f>IF($A60&gt;0,IF(ISNA(MATCH(AS$5,'Utilisation profile'!$F60:$CR60,0)),0,INDEX('Asset data'!$L60:$CX60,1,MATCH(AS$5,'Utilisation profile'!$F60:$CR60,0))),0)</f>
        <v>0</v>
      </c>
      <c r="AT60">
        <f>IF($A60&gt;0,IF(ISNA(MATCH(AT$5,'Utilisation profile'!$F60:$CR60,0)),0,INDEX('Asset data'!$L60:$CX60,1,MATCH(AT$5,'Utilisation profile'!$F60:$CR60,0))),0)</f>
        <v>0</v>
      </c>
      <c r="AU60">
        <f>IF($A60&gt;0,IF(ISNA(MATCH(AU$5,'Utilisation profile'!$F60:$CR60,0)),0,INDEX('Asset data'!$L60:$CX60,1,MATCH(AU$5,'Utilisation profile'!$F60:$CR60,0))),0)</f>
        <v>0</v>
      </c>
      <c r="AV60">
        <f>IF($A60&gt;0,IF(ISNA(MATCH(AV$5,'Utilisation profile'!$F60:$CR60,0)),0,INDEX('Asset data'!$L60:$CX60,1,MATCH(AV$5,'Utilisation profile'!$F60:$CR60,0))),0)</f>
        <v>0</v>
      </c>
      <c r="AW60">
        <f>IF($A60&gt;0,IF(ISNA(MATCH(AW$5,'Utilisation profile'!$F60:$CR60,0)),0,INDEX('Asset data'!$L60:$CX60,1,MATCH(AW$5,'Utilisation profile'!$F60:$CR60,0))),0)</f>
        <v>0</v>
      </c>
      <c r="AX60">
        <f>IF($A60&gt;0,IF(ISNA(MATCH(AX$5,'Utilisation profile'!$F60:$CR60,0)),0,INDEX('Asset data'!$L60:$CX60,1,MATCH(AX$5,'Utilisation profile'!$F60:$CR60,0))),0)</f>
        <v>0</v>
      </c>
      <c r="AY60">
        <f>IF($A60&gt;0,IF(ISNA(MATCH(AY$5,'Utilisation profile'!$F60:$CR60,0)),0,INDEX('Asset data'!$L60:$CX60,1,MATCH(AY$5,'Utilisation profile'!$F60:$CR60,0))),0)</f>
        <v>0</v>
      </c>
      <c r="AZ60">
        <f>IF($A60&gt;0,IF(ISNA(MATCH(AZ$5,'Utilisation profile'!$F60:$CR60,0)),0,INDEX('Asset data'!$L60:$CX60,1,MATCH(AZ$5,'Utilisation profile'!$F60:$CR60,0))),0)</f>
        <v>0</v>
      </c>
      <c r="BA60">
        <f>IF($A60&gt;0,IF(ISNA(MATCH(BA$5,'Utilisation profile'!$F60:$CR60,0)),0,INDEX('Asset data'!$L60:$CX60,1,MATCH(BA$5,'Utilisation profile'!$F60:$CR60,0))),0)</f>
        <v>0</v>
      </c>
      <c r="BB60">
        <f>IF($A60&gt;0,IF(ISNA(MATCH(BB$5,'Utilisation profile'!$F60:$CR60,0)),0,INDEX('Asset data'!$L60:$CX60,1,MATCH(BB$5,'Utilisation profile'!$F60:$CR60,0))),0)</f>
        <v>0</v>
      </c>
      <c r="BC60">
        <f>IF($A60&gt;0,IF(ISNA(MATCH(BC$5,'Utilisation profile'!$F60:$CR60,0)),0,INDEX('Asset data'!$L60:$CX60,1,MATCH(BC$5,'Utilisation profile'!$F60:$CR60,0))),0)</f>
        <v>0</v>
      </c>
      <c r="BD60">
        <f>IF($A60&gt;0,IF(ISNA(MATCH(BD$5,'Utilisation profile'!$F60:$CR60,0)),0,INDEX('Asset data'!$L60:$CX60,1,MATCH(BD$5,'Utilisation profile'!$F60:$CR60,0))),0)</f>
        <v>0</v>
      </c>
      <c r="BE60">
        <f>IF($A60&gt;0,IF(ISNA(MATCH(BE$5,'Utilisation profile'!$F60:$CR60,0)),0,INDEX('Asset data'!$L60:$CX60,1,MATCH(BE$5,'Utilisation profile'!$F60:$CR60,0))),0)</f>
        <v>0</v>
      </c>
      <c r="BF60">
        <f>IF($A60&gt;0,IF(ISNA(MATCH(BF$5,'Utilisation profile'!$F60:$CR60,0)),0,INDEX('Asset data'!$L60:$CX60,1,MATCH(BF$5,'Utilisation profile'!$F60:$CR60,0))),0)</f>
        <v>0</v>
      </c>
      <c r="BG60">
        <f>IF($A60&gt;0,IF(ISNA(MATCH(BG$5,'Utilisation profile'!$F60:$CR60,0)),0,INDEX('Asset data'!$L60:$CX60,1,MATCH(BG$5,'Utilisation profile'!$F60:$CR60,0))),0)</f>
        <v>0</v>
      </c>
      <c r="BH60">
        <f>IF($A60&gt;0,IF(ISNA(MATCH(BH$5,'Utilisation profile'!$F60:$CR60,0)),0,INDEX('Asset data'!$L60:$CX60,1,MATCH(BH$5,'Utilisation profile'!$F60:$CR60,0))),0)</f>
        <v>0</v>
      </c>
      <c r="BI60">
        <f>IF($A60&gt;0,IF(ISNA(MATCH(BI$5,'Utilisation profile'!$F60:$CR60,0)),0,INDEX('Asset data'!$L60:$CX60,1,MATCH(BI$5,'Utilisation profile'!$F60:$CR60,0))),0)</f>
        <v>0</v>
      </c>
      <c r="BJ60">
        <f>IF($A60&gt;0,IF(ISNA(MATCH(BJ$5,'Utilisation profile'!$F60:$CR60,0)),0,INDEX('Asset data'!$L60:$CX60,1,MATCH(BJ$5,'Utilisation profile'!$F60:$CR60,0))),0)</f>
        <v>0</v>
      </c>
      <c r="BK60">
        <f>IF($A60&gt;0,IF(ISNA(MATCH(BK$5,'Utilisation profile'!$F60:$CR60,0)),0,INDEX('Asset data'!$L60:$CX60,1,MATCH(BK$5,'Utilisation profile'!$F60:$CR60,0))),0)</f>
        <v>0</v>
      </c>
      <c r="BL60">
        <f>IF($A60&gt;0,IF(ISNA(MATCH(BL$5,'Utilisation profile'!$F60:$CR60,0)),0,INDEX('Asset data'!$L60:$CX60,1,MATCH(BL$5,'Utilisation profile'!$F60:$CR60,0))),0)</f>
        <v>0</v>
      </c>
      <c r="BM60">
        <f>IF($A60&gt;0,IF(ISNA(MATCH(BM$5,'Utilisation profile'!$F60:$CR60,0)),0,INDEX('Asset data'!$L60:$CX60,1,MATCH(BM$5,'Utilisation profile'!$F60:$CR60,0))),0)</f>
        <v>0</v>
      </c>
      <c r="BN60">
        <f>IF($A60&gt;0,IF(ISNA(MATCH(BN$5,'Utilisation profile'!$F60:$CR60,0)),0,INDEX('Asset data'!$L60:$CX60,1,MATCH(BN$5,'Utilisation profile'!$F60:$CR60,0))),0)</f>
        <v>0</v>
      </c>
      <c r="BO60">
        <f>IF($A60&gt;0,IF(ISNA(MATCH(BO$5,'Utilisation profile'!$F60:$CR60,0)),0,INDEX('Asset data'!$L60:$CX60,1,MATCH(BO$5,'Utilisation profile'!$F60:$CR60,0))),0)</f>
        <v>0</v>
      </c>
      <c r="BP60">
        <f>IF($A60&gt;0,IF(ISNA(MATCH(BP$5,'Utilisation profile'!$F60:$CR60,0)),0,INDEX('Asset data'!$L60:$CX60,1,MATCH(BP$5,'Utilisation profile'!$F60:$CR60,0))),0)</f>
        <v>0</v>
      </c>
      <c r="BQ60">
        <f>IF($A60&gt;0,IF(ISNA(MATCH(BQ$5,'Utilisation profile'!$F60:$CR60,0)),0,INDEX('Asset data'!$L60:$CX60,1,MATCH(BQ$5,'Utilisation profile'!$F60:$CR60,0))),0)</f>
        <v>0</v>
      </c>
      <c r="BR60">
        <f>IF($A60&gt;0,IF(ISNA(MATCH(BR$5,'Utilisation profile'!$F60:$CR60,0)),0,INDEX('Asset data'!$L60:$CX60,1,MATCH(BR$5,'Utilisation profile'!$F60:$CR60,0))),0)</f>
        <v>0</v>
      </c>
      <c r="BS60">
        <f>IF($A60&gt;0,IF(ISNA(MATCH(BS$5,'Utilisation profile'!$F60:$CR60,0)),0,INDEX('Asset data'!$L60:$CX60,1,MATCH(BS$5,'Utilisation profile'!$F60:$CR60,0))),0)</f>
        <v>0</v>
      </c>
      <c r="BT60">
        <f>IF($A60&gt;0,IF(ISNA(MATCH(BT$5,'Utilisation profile'!$F60:$CR60,0)),0,INDEX('Asset data'!$L60:$CX60,1,MATCH(BT$5,'Utilisation profile'!$F60:$CR60,0))),0)</f>
        <v>0</v>
      </c>
      <c r="BU60">
        <f>IF($A60&gt;0,IF(ISNA(MATCH(BU$5,'Utilisation profile'!$F60:$CR60,0)),0,INDEX('Asset data'!$L60:$CX60,1,MATCH(BU$5,'Utilisation profile'!$F60:$CR60,0))),0)</f>
        <v>0</v>
      </c>
      <c r="BV60">
        <f>IF($A60&gt;0,IF(ISNA(MATCH(BV$5,'Utilisation profile'!$F60:$CR60,0)),0,INDEX('Asset data'!$L60:$CX60,1,MATCH(BV$5,'Utilisation profile'!$F60:$CR60,0))),0)</f>
        <v>0</v>
      </c>
      <c r="BW60">
        <f>IF($A60&gt;0,IF(ISNA(MATCH(BW$5,'Utilisation profile'!$F60:$CR60,0)),0,INDEX('Asset data'!$L60:$CX60,1,MATCH(BW$5,'Utilisation profile'!$F60:$CR60,0))),0)</f>
        <v>0</v>
      </c>
      <c r="BX60">
        <f>IF($A60&gt;0,IF(ISNA(MATCH(BX$5,'Utilisation profile'!$F60:$CR60,0)),0,INDEX('Asset data'!$L60:$CX60,1,MATCH(BX$5,'Utilisation profile'!$F60:$CR60,0))),0)</f>
        <v>0</v>
      </c>
      <c r="BY60">
        <f>IF($A60&gt;0,IF(ISNA(MATCH(BY$5,'Utilisation profile'!$F60:$CR60,0)),0,INDEX('Asset data'!$L60:$CX60,1,MATCH(BY$5,'Utilisation profile'!$F60:$CR60,0))),0)</f>
        <v>0</v>
      </c>
      <c r="BZ60">
        <f>IF($A60&gt;0,IF(ISNA(MATCH(BZ$5,'Utilisation profile'!$F60:$CR60,0)),0,INDEX('Asset data'!$L60:$CX60,1,MATCH(BZ$5,'Utilisation profile'!$F60:$CR60,0))),0)</f>
        <v>0</v>
      </c>
      <c r="CA60">
        <f>IF($A60&gt;0,IF(ISNA(MATCH(CA$5,'Utilisation profile'!$F60:$CR60,0)),0,INDEX('Asset data'!$L60:$CX60,1,MATCH(CA$5,'Utilisation profile'!$F60:$CR60,0))),0)</f>
        <v>0</v>
      </c>
      <c r="CB60">
        <f>IF($A60&gt;0,IF(ISNA(MATCH(CB$5,'Utilisation profile'!$F60:$CR60,0)),0,INDEX('Asset data'!$L60:$CX60,1,MATCH(CB$5,'Utilisation profile'!$F60:$CR60,0))),0)</f>
        <v>0</v>
      </c>
      <c r="CC60">
        <f>IF($A60&gt;0,IF(ISNA(MATCH(CC$5,'Utilisation profile'!$F60:$CR60,0)),0,INDEX('Asset data'!$L60:$CX60,1,MATCH(CC$5,'Utilisation profile'!$F60:$CR60,0))),0)</f>
        <v>0</v>
      </c>
      <c r="CD60">
        <f>IF($A60&gt;0,IF(ISNA(MATCH(CD$5,'Utilisation profile'!$F60:$CR60,0)),0,INDEX('Asset data'!$L60:$CX60,1,MATCH(CD$5,'Utilisation profile'!$F60:$CR60,0))),0)</f>
        <v>0</v>
      </c>
      <c r="CE60">
        <f>IF($A60&gt;0,IF(ISNA(MATCH(CE$5,'Utilisation profile'!$F60:$CR60,0)),0,INDEX('Asset data'!$L60:$CX60,1,MATCH(CE$5,'Utilisation profile'!$F60:$CR60,0))),0)</f>
        <v>0</v>
      </c>
      <c r="CF60">
        <f>IF($A60&gt;0,IF(ISNA(MATCH(CF$5,'Utilisation profile'!$F60:$CR60,0)),0,INDEX('Asset data'!$L60:$CX60,1,MATCH(CF$5,'Utilisation profile'!$F60:$CR60,0))),0)</f>
        <v>0</v>
      </c>
      <c r="CG60">
        <f>IF($A60&gt;0,IF(ISNA(MATCH(CG$5,'Utilisation profile'!$F60:$CR60,0)),0,INDEX('Asset data'!$L60:$CX60,1,MATCH(CG$5,'Utilisation profile'!$F60:$CR60,0))),0)</f>
        <v>0</v>
      </c>
      <c r="CH60">
        <f>IF($A60&gt;0,IF(ISNA(MATCH(CH$5,'Utilisation profile'!$F60:$CR60,0)),0,INDEX('Asset data'!$L60:$CX60,1,MATCH(CH$5,'Utilisation profile'!$F60:$CR60,0))),0)</f>
        <v>0</v>
      </c>
      <c r="CI60">
        <f>IF($A60&gt;0,IF(ISNA(MATCH(CI$5,'Utilisation profile'!$F60:$CR60,0)),0,INDEX('Asset data'!$L60:$CX60,1,MATCH(CI$5,'Utilisation profile'!$F60:$CR60,0))),0)</f>
        <v>0</v>
      </c>
      <c r="CJ60">
        <f>IF($A60&gt;0,IF(ISNA(MATCH(CJ$5,'Utilisation profile'!$F60:$CR60,0)),0,INDEX('Asset data'!$L60:$CX60,1,MATCH(CJ$5,'Utilisation profile'!$F60:$CR60,0))),0)</f>
        <v>0</v>
      </c>
      <c r="CK60">
        <f>IF($A60&gt;0,IF(ISNA(MATCH(CK$5,'Utilisation profile'!$F60:$CR60,0)),0,INDEX('Asset data'!$L60:$CX60,1,MATCH(CK$5,'Utilisation profile'!$F60:$CR60,0))),0)</f>
        <v>0</v>
      </c>
      <c r="CL60">
        <f>IF($A60&gt;0,IF(ISNA(MATCH(CL$5,'Utilisation profile'!$F60:$CR60,0)),0,INDEX('Asset data'!$L60:$CX60,1,MATCH(CL$5,'Utilisation profile'!$F60:$CR60,0))),0)</f>
        <v>0</v>
      </c>
      <c r="CM60">
        <f>IF($A60&gt;0,IF(ISNA(MATCH(CM$5,'Utilisation profile'!$F60:$CR60,0)),0,INDEX('Asset data'!$L60:$CX60,1,MATCH(CM$5,'Utilisation profile'!$F60:$CR60,0))),0)</f>
        <v>0</v>
      </c>
      <c r="CN60">
        <f>IF($A60&gt;0,IF(ISNA(MATCH(CN$5,'Utilisation profile'!$F60:$CR60,0)),0,INDEX('Asset data'!$L60:$CX60,1,MATCH(CN$5,'Utilisation profile'!$F60:$CR60,0))),0)</f>
        <v>0</v>
      </c>
      <c r="CO60">
        <f>IF($A60&gt;0,IF(ISNA(MATCH(CO$5,'Utilisation profile'!$F60:$CR60,0)),0,INDEX('Asset data'!$L60:$CX60,1,MATCH(CO$5,'Utilisation profile'!$F60:$CR60,0))),0)</f>
        <v>0</v>
      </c>
      <c r="CP60">
        <f>IF($A60&gt;0,IF(ISNA(MATCH(CP$5,'Utilisation profile'!$F60:$CR60,0)),0,INDEX('Asset data'!$L60:$CX60,1,MATCH(CP$5,'Utilisation profile'!$F60:$CR60,0))),0)</f>
        <v>0</v>
      </c>
      <c r="CQ60">
        <f>IF($A60&gt;0,IF(ISNA(MATCH(CQ$5,'Utilisation profile'!$F60:$CR60,0)),0,INDEX('Asset data'!$L60:$CX60,1,MATCH(CQ$5,'Utilisation profile'!$F60:$CR60,0))),0)</f>
        <v>0</v>
      </c>
      <c r="CR60">
        <f>IF($A60&gt;0,IF(ISNA(MATCH(CR$5,'Utilisation profile'!$F60:$CR60,0)),0,INDEX('Asset data'!$L60:$CX60,1,MATCH(CR$5,'Utilisation profile'!$F60:$CR60,0))),0)</f>
        <v>0</v>
      </c>
      <c r="CS60">
        <f>IF($A60&gt;0,IF(ISNA(MATCH(CS$5,'Utilisation profile'!$F60:$CR60,0)),0,INDEX('Asset data'!$L60:$CX60,1,MATCH(CS$5,'Utilisation profile'!$F60:$CR60,0))),0)</f>
        <v>0</v>
      </c>
      <c r="CT60">
        <f>IF($A60&gt;0,IF(ISNA(MATCH(CT$5,'Utilisation profile'!$F60:$CR60,0)),0,INDEX('Asset data'!$L60:$CX60,1,MATCH(CT$5,'Utilisation profile'!$F60:$CR60,0))),0)</f>
        <v>0</v>
      </c>
      <c r="CU60">
        <f>IF($A60&gt;0,IF(ISNA(MATCH(CU$5,'Utilisation profile'!$F60:$CR60,0)),0,INDEX('Asset data'!$L60:$CX60,1,MATCH(CU$5,'Utilisation profile'!$F60:$CR60,0))),0)</f>
        <v>0</v>
      </c>
      <c r="CV60">
        <f>IF($A60&gt;0,IF(ISNA(MATCH(CV$5,'Utilisation profile'!$F60:$CR60,0)),0,INDEX('Asset data'!$L60:$CX60,1,MATCH(CV$5,'Utilisation profile'!$F60:$CR60,0))),0)</f>
        <v>0</v>
      </c>
      <c r="CW60">
        <f>IF($A60&gt;0,IF(ISNA(MATCH(CW$5,'Utilisation profile'!$F60:$CR60,0)),0,INDEX('Asset data'!$L60:$CX60,1,MATCH(CW$5,'Utilisation profile'!$F60:$CR60,0))),0)</f>
        <v>0</v>
      </c>
      <c r="CX60">
        <f>IF($A60&gt;0,IF(ISNA(MATCH(CX$5,'Utilisation profile'!$F60:$CR60,0)),0,INDEX('Asset data'!$L60:$CX60,1,MATCH(CX$5,'Utilisation profile'!$F60:$CR60,0))),0)</f>
        <v>0</v>
      </c>
      <c r="CY60">
        <f>IF($A60&gt;0,IF(ISNA(MATCH(CY$5,'Utilisation profile'!$F60:$CR60,0)),0,INDEX('Asset data'!$L60:$CX60,1,MATCH(CY$5,'Utilisation profile'!$F60:$CR60,0))),0)</f>
        <v>0</v>
      </c>
      <c r="CZ60">
        <f>IF($A60&gt;0,IF(ISNA(MATCH(CZ$5,'Utilisation profile'!$F60:$CR60,0)),0,INDEX('Asset data'!$L60:$CX60,1,MATCH(CZ$5,'Utilisation profile'!$F60:$CR60,0))),0)</f>
        <v>0</v>
      </c>
      <c r="DA60">
        <f>IF($A60&gt;0,IF(ISNA(MATCH(DA$5,'Utilisation profile'!$F60:$CR60,0)),0,INDEX('Asset data'!$L60:$CX60,1,MATCH(DA$5,'Utilisation profile'!$F60:$CR60,0))),0)</f>
        <v>0</v>
      </c>
      <c r="DB60">
        <f>IF($A60&gt;0,IF(ISNA(MATCH(DB$5,'Utilisation profile'!$F60:$CR60,0)),0,INDEX('Asset data'!$L60:$CX60,1,MATCH(DB$5,'Utilisation profile'!$F60:$CR60,0))),0)</f>
        <v>0</v>
      </c>
      <c r="DC60">
        <f>IF($A60&gt;0,IF(ISNA(MATCH(DC$5,'Utilisation profile'!$F60:$CR60,0)),0,INDEX('Asset data'!$L60:$CX60,1,MATCH(DC$5,'Utilisation profile'!$F60:$CR60,0))),0)</f>
        <v>0</v>
      </c>
      <c r="DD60">
        <f>IF($A60&gt;0,IF(ISNA(MATCH(DD$5,'Utilisation profile'!$F60:$CR60,0)),0,INDEX('Asset data'!$L60:$CX60,1,MATCH(DD$5,'Utilisation profile'!$F60:$CR60,0))),0)</f>
        <v>0</v>
      </c>
      <c r="DE60">
        <f>IF($A60&gt;0,IF(ISNA(MATCH(DE$5,'Utilisation profile'!$F60:$CR60,0)),0,INDEX('Asset data'!$L60:$CX60,1,MATCH(DE$5,'Utilisation profile'!$F60:$CR60,0))),0)</f>
        <v>0</v>
      </c>
      <c r="DF60">
        <f>IF($A60&gt;0,IF(ISNA(MATCH(DF$5,'Utilisation profile'!$F60:$CR60,0)),0,INDEX('Asset data'!$L60:$CX60,1,MATCH(DF$5,'Utilisation profile'!$F60:$CR60,0))),0)</f>
        <v>0</v>
      </c>
      <c r="DG60">
        <f>IF($A60&gt;0,IF(ISNA(MATCH(DG$5,'Utilisation profile'!$F60:$CR60,0)),0,INDEX('Asset data'!$L60:$CX60,1,MATCH(DG$5,'Utilisation profile'!$F60:$CR60,0))),0)</f>
        <v>0</v>
      </c>
      <c r="DH60">
        <f>IF($A60&gt;0,IF(ISNA(MATCH(DH$5,'Utilisation profile'!$F60:$CR60,0)),0,INDEX('Asset data'!$L60:$CX60,1,MATCH(DH$5,'Utilisation profile'!$F60:$CR60,0))),0)</f>
        <v>0</v>
      </c>
      <c r="DI60">
        <f>IF($A60&gt;0,IF(ISNA(MATCH(DI$5,'Utilisation profile'!$F60:$CR60,0)),0,INDEX('Asset data'!$L60:$CX60,1,MATCH(DI$5,'Utilisation profile'!$F60:$CR60,0))),0)</f>
        <v>0</v>
      </c>
      <c r="DJ60">
        <f>IF($A60&gt;0,IF(ISNA(MATCH(DJ$5,'Utilisation profile'!$F60:$CR60,0)),0,INDEX('Asset data'!$L60:$CX60,1,MATCH(DJ$5,'Utilisation profile'!$F60:$CR60,0))),0)</f>
        <v>0</v>
      </c>
      <c r="DK60">
        <f>IF($A60&gt;0,IF(ISNA(MATCH(DK$5,'Utilisation profile'!$F60:$CR60,0)),0,INDEX('Asset data'!$L60:$CX60,1,MATCH(DK$5,'Utilisation profile'!$F60:$CR60,0))),0)</f>
        <v>0</v>
      </c>
      <c r="DL60">
        <f>IF($A60&gt;0,IF(ISNA(MATCH(DL$5,'Utilisation profile'!$F60:$CR60,0)),0,INDEX('Asset data'!$L60:$CX60,1,MATCH(DL$5,'Utilisation profile'!$F60:$CR60,0))),0)</f>
        <v>0</v>
      </c>
      <c r="DM60">
        <f>IF($A60&gt;0,IF(ISNA(MATCH(DM$5,'Utilisation profile'!$F60:$CR60,0)),0,INDEX('Asset data'!$L60:$CX60,1,MATCH(DM$5,'Utilisation profile'!$F60:$CR60,0))),0)</f>
        <v>0</v>
      </c>
      <c r="DN60">
        <f>IF($A60&gt;0,IF(ISNA(MATCH(DN$5,'Utilisation profile'!$F60:$CR60,0)),0,INDEX('Asset data'!$L60:$CX60,1,MATCH(DN$5,'Utilisation profile'!$F60:$CR60,0))),0)</f>
        <v>0</v>
      </c>
      <c r="DO60">
        <f>IF($A60&gt;0,IF(ISNA(MATCH(DO$5,'Utilisation profile'!$F60:$CR60,0)),0,INDEX('Asset data'!$L60:$CX60,1,MATCH(DO$5,'Utilisation profile'!$F60:$CR60,0))),0)</f>
        <v>0</v>
      </c>
      <c r="DP60">
        <f>IF($A60&gt;0,IF(ISNA(MATCH(DP$5,'Utilisation profile'!$F60:$CR60,0)),0,INDEX('Asset data'!$L60:$CX60,1,MATCH(DP$5,'Utilisation profile'!$F60:$CR60,0))),0)</f>
        <v>0</v>
      </c>
      <c r="DQ60">
        <f>IF($A60&gt;0,IF(ISNA(MATCH(DQ$5,'Utilisation profile'!$F60:$CR60,0)),0,INDEX('Asset data'!$L60:$CX60,1,MATCH(DQ$5,'Utilisation profile'!$F60:$CR60,0))),0)</f>
        <v>0</v>
      </c>
      <c r="DR60">
        <f>IF($A60&gt;0,IF(ISNA(MATCH(DR$5,'Utilisation profile'!$F60:$CR60,0)),0,INDEX('Asset data'!$L60:$CX60,1,MATCH(DR$5,'Utilisation profile'!$F60:$CR60,0))),0)</f>
        <v>0</v>
      </c>
      <c r="DS60">
        <f>IF($A60&gt;0,IF(ISNA(MATCH(DS$5,'Utilisation profile'!$F60:$CR60,0)),0,INDEX('Asset data'!$L60:$CX60,1,MATCH(DS$5,'Utilisation profile'!$F60:$CR60,0))),0)</f>
        <v>0</v>
      </c>
      <c r="DT60">
        <f>IF($A60&gt;0,IF(ISNA(MATCH(DT$5,'Utilisation profile'!$F60:$CR60,0)),0,INDEX('Asset data'!$L60:$CX60,1,MATCH(DT$5,'Utilisation profile'!$F60:$CR60,0))),0)</f>
        <v>0</v>
      </c>
      <c r="DU60">
        <f>IF($A60&gt;0,IF(ISNA(MATCH(DU$5,'Utilisation profile'!$F60:$CR60,0)),0,INDEX('Asset data'!$L60:$CX60,1,MATCH(DU$5,'Utilisation profile'!$F60:$CR60,0))),0)</f>
        <v>0</v>
      </c>
      <c r="DV60">
        <f>IF($A60&gt;0,IF(ISNA(MATCH(DV$5,'Utilisation profile'!$F60:$CR60,0)),0,INDEX('Asset data'!$L60:$CX60,1,MATCH(DV$5,'Utilisation profile'!$F60:$CR60,0))),0)</f>
        <v>0</v>
      </c>
      <c r="DW60">
        <f>IF($A60&gt;0,IF(ISNA(MATCH(DW$5,'Utilisation profile'!$F60:$CR60,0)),0,INDEX('Asset data'!$L60:$CX60,1,MATCH(DW$5,'Utilisation profile'!$F60:$CR60,0))),0)</f>
        <v>0</v>
      </c>
      <c r="DX60">
        <f>IF($A60&gt;0,IF(ISNA(MATCH(DX$5,'Utilisation profile'!$F60:$CR60,0)),0,INDEX('Asset data'!$L60:$CX60,1,MATCH(DX$5,'Utilisation profile'!$F60:$CR60,0))),0)</f>
        <v>0</v>
      </c>
      <c r="DY60">
        <f>IF($A60&gt;0,IF(ISNA(MATCH(DY$5,'Utilisation profile'!$F60:$CR60,0)),0,INDEX('Asset data'!$L60:$CX60,1,MATCH(DY$5,'Utilisation profile'!$F60:$CR60,0))),0)</f>
        <v>0</v>
      </c>
      <c r="DZ60">
        <f>IF($A60&gt;0,IF(ISNA(MATCH(DZ$5,'Utilisation profile'!$F60:$CR60,0)),0,INDEX('Asset data'!$L60:$CX60,1,MATCH(DZ$5,'Utilisation profile'!$F60:$CR60,0))),0)</f>
        <v>0</v>
      </c>
      <c r="EA60">
        <f>IF($A60&gt;0,IF(ISNA(MATCH(EA$5,'Utilisation profile'!$F60:$CR60,0)),0,INDEX('Asset data'!$L60:$CX60,1,MATCH(EA$5,'Utilisation profile'!$F60:$CR60,0))),0)</f>
        <v>0</v>
      </c>
      <c r="EB60">
        <f>IF($A60&gt;0,IF(ISNA(MATCH(EB$5,'Utilisation profile'!$F60:$CR60,0)),0,INDEX('Asset data'!$L60:$CX60,1,MATCH(EB$5,'Utilisation profile'!$F60:$CR60,0))),0)</f>
        <v>0</v>
      </c>
      <c r="EC60">
        <f>IF($A60&gt;0,IF(ISNA(MATCH(EC$5,'Utilisation profile'!$F60:$CR60,0)),0,INDEX('Asset data'!$L60:$CX60,1,MATCH(EC$5,'Utilisation profile'!$F60:$CR60,0))),0)</f>
        <v>0</v>
      </c>
      <c r="ED60">
        <f>IF($A60&gt;0,IF(ISNA(MATCH(ED$5,'Utilisation profile'!$F60:$CR60,0)),0,INDEX('Asset data'!$L60:$CX60,1,MATCH(ED$5,'Utilisation profile'!$F60:$CR60,0))),0)</f>
        <v>0</v>
      </c>
      <c r="EE60">
        <f>IF($A60&gt;0,IF(ISNA(MATCH(EE$5,'Utilisation profile'!$F60:$CR60,0)),0,INDEX('Asset data'!$L60:$CX60,1,MATCH(EE$5,'Utilisation profile'!$F60:$CR60,0))),0)</f>
        <v>0</v>
      </c>
      <c r="EF60">
        <f>IF($A60&gt;0,IF(ISNA(MATCH(EF$5,'Utilisation profile'!$F60:$CR60,0)),0,INDEX('Asset data'!$L60:$CX60,1,MATCH(EF$5,'Utilisation profile'!$F60:$CR60,0))),0)</f>
        <v>0</v>
      </c>
      <c r="EG60">
        <f>IF($A60&gt;0,IF(ISNA(MATCH(EG$5,'Utilisation profile'!$F60:$CR60,0)),0,INDEX('Asset data'!$L60:$CX60,1,MATCH(EG$5,'Utilisation profile'!$F60:$CR60,0))),0)</f>
        <v>0</v>
      </c>
      <c r="EH60">
        <f>IF($A60&gt;0,IF(ISNA(MATCH(EH$5,'Utilisation profile'!$F60:$CR60,0)),0,INDEX('Asset data'!$L60:$CX60,1,MATCH(EH$5,'Utilisation profile'!$F60:$CR60,0))),0)</f>
        <v>0</v>
      </c>
      <c r="EI60">
        <f>IF($A60&gt;0,IF(ISNA(MATCH(EI$5,'Utilisation profile'!$F60:$CR60,0)),0,INDEX('Asset data'!$L60:$CX60,1,MATCH(EI$5,'Utilisation profile'!$F60:$CR60,0))),0)</f>
        <v>0</v>
      </c>
      <c r="EJ60">
        <f>IF($A60&gt;0,IF(ISNA(MATCH(EJ$5,'Utilisation profile'!$F60:$CR60,0)),0,INDEX('Asset data'!$L60:$CX60,1,MATCH(EJ$5,'Utilisation profile'!$F60:$CR60,0))),0)</f>
        <v>0</v>
      </c>
      <c r="EK60">
        <f>IF($A60&gt;0,IF(ISNA(MATCH(EK$5,'Utilisation profile'!$F60:$CR60,0)),0,INDEX('Asset data'!$L60:$CX60,1,MATCH(EK$5,'Utilisation profile'!$F60:$CR60,0))),0)</f>
        <v>0</v>
      </c>
      <c r="EL60">
        <f>IF($A60&gt;0,IF(ISNA(MATCH(EL$5,'Utilisation profile'!$F60:$CR60,0)),0,INDEX('Asset data'!$L60:$CX60,1,MATCH(EL$5,'Utilisation profile'!$F60:$CR60,0))),0)</f>
        <v>0</v>
      </c>
      <c r="EM60">
        <f>IF($A60&gt;0,IF(ISNA(MATCH(EM$5,'Utilisation profile'!$F60:$CR60,0)),0,INDEX('Asset data'!$L60:$CX60,1,MATCH(EM$5,'Utilisation profile'!$F60:$CR60,0))),0)</f>
        <v>0</v>
      </c>
      <c r="EN60">
        <f>IF($A60&gt;0,IF(ISNA(MATCH(EN$5,'Utilisation profile'!$F60:$CR60,0)),0,INDEX('Asset data'!$L60:$CX60,1,MATCH(EN$5,'Utilisation profile'!$F60:$CR60,0))),0)</f>
        <v>0</v>
      </c>
      <c r="EO60">
        <f>IF($A60&gt;0,IF(ISNA(MATCH(EO$5,'Utilisation profile'!$F60:$CR60,0)),0,INDEX('Asset data'!$L60:$CX60,1,MATCH(EO$5,'Utilisation profile'!$F60:$CR60,0))),0)</f>
        <v>0</v>
      </c>
      <c r="EP60">
        <f>IF($A60&gt;0,IF(ISNA(MATCH(EP$5,'Utilisation profile'!$F60:$CR60,0)),0,INDEX('Asset data'!$L60:$CX60,1,MATCH(EP$5,'Utilisation profile'!$F60:$CR60,0))),0)</f>
        <v>0</v>
      </c>
      <c r="EQ60">
        <f>IF($A60&gt;0,IF(ISNA(MATCH(EQ$5,'Utilisation profile'!$F60:$CR60,0)),0,INDEX('Asset data'!$L60:$CX60,1,MATCH(EQ$5,'Utilisation profile'!$F60:$CR60,0))),0)</f>
        <v>0</v>
      </c>
      <c r="ER60">
        <f>IF($A60&gt;0,IF(ISNA(MATCH(ER$5,'Utilisation profile'!$F60:$CR60,0)),0,INDEX('Asset data'!$L60:$CX60,1,MATCH(ER$5,'Utilisation profile'!$F60:$CR60,0))),0)</f>
        <v>0</v>
      </c>
      <c r="ES60">
        <f>IF($A60&gt;0,IF(ISNA(MATCH(ES$5,'Utilisation profile'!$F60:$CR60,0)),0,INDEX('Asset data'!$L60:$CX60,1,MATCH(ES$5,'Utilisation profile'!$F60:$CR60,0))),0)</f>
        <v>0</v>
      </c>
      <c r="ET60">
        <f>IF($A60&gt;0,IF(ISNA(MATCH(ET$5,'Utilisation profile'!$F60:$CR60,0)),0,INDEX('Asset data'!$L60:$CX60,1,MATCH(ET$5,'Utilisation profile'!$F60:$CR60,0))),0)</f>
        <v>0</v>
      </c>
      <c r="EU60">
        <f>IF($A60&gt;0,IF(ISNA(MATCH(EU$5,'Utilisation profile'!$F60:$CR60,0)),0,INDEX('Asset data'!$L60:$CX60,1,MATCH(EU$5,'Utilisation profile'!$F60:$CR60,0))),0)</f>
        <v>0</v>
      </c>
      <c r="EV60">
        <f>IF($A60&gt;0,IF(ISNA(MATCH(EV$5,'Utilisation profile'!$F60:$CR60,0)),0,INDEX('Asset data'!$L60:$CX60,1,MATCH(EV$5,'Utilisation profile'!$F60:$CR60,0))),0)</f>
        <v>0</v>
      </c>
      <c r="EW60">
        <f>IF($A60&gt;0,IF(ISNA(MATCH(EW$5,'Utilisation profile'!$F60:$CR60,0)),0,INDEX('Asset data'!$L60:$CX60,1,MATCH(EW$5,'Utilisation profile'!$F60:$CR60,0))),0)</f>
        <v>0</v>
      </c>
      <c r="EX60">
        <f>IF($A60&gt;0,IF(ISNA(MATCH(EX$5,'Utilisation profile'!$F60:$CR60,0)),0,INDEX('Asset data'!$L60:$CX60,1,MATCH(EX$5,'Utilisation profile'!$F60:$CR60,0))),0)</f>
        <v>0</v>
      </c>
      <c r="EY60">
        <f>IF($A60&gt;0,IF(ISNA(MATCH(EY$5,'Utilisation profile'!$F60:$CR60,0)),0,INDEX('Asset data'!$L60:$CX60,1,MATCH(EY$5,'Utilisation profile'!$F60:$CR60,0))),0)</f>
        <v>0</v>
      </c>
      <c r="EZ60">
        <f>IF($A60&gt;0,IF(ISNA(MATCH(EZ$5,'Utilisation profile'!$F60:$CR60,0)),0,INDEX('Asset data'!$L60:$CX60,1,MATCH(EZ$5,'Utilisation profile'!$F60:$CR60,0))),0)</f>
        <v>0</v>
      </c>
      <c r="FA60">
        <f>IF($A60&gt;0,IF(ISNA(MATCH(FA$5,'Utilisation profile'!$F60:$CR60,0)),0,INDEX('Asset data'!$L60:$CX60,1,MATCH(FA$5,'Utilisation profile'!$F60:$CR60,0))),0)</f>
        <v>0</v>
      </c>
    </row>
    <row r="61" spans="1:157">
      <c r="A61" s="10">
        <f>'Asset data'!A61</f>
        <v>0</v>
      </c>
      <c r="B61" s="10">
        <f>'Asset data'!B61</f>
        <v>0</v>
      </c>
      <c r="C61" s="10">
        <f>'Asset data'!C61</f>
        <v>0</v>
      </c>
      <c r="D61" s="10">
        <f>'Asset data'!E61</f>
        <v>0</v>
      </c>
      <c r="E61" s="16">
        <f>'Asset data'!I61</f>
        <v>0</v>
      </c>
      <c r="F61">
        <f>IF($A61&gt;0,'Utilisation profile'!CU61,0)</f>
        <v>0</v>
      </c>
      <c r="G61">
        <f>IF($A61&gt;0,IF(ISNA(MATCH(G$5,'Utilisation profile'!$F61:$CR61,0)),0,INDEX('Asset data'!$L61:$CX61,1,MATCH(G$5,'Utilisation profile'!$F61:$CR61,0))),0)</f>
        <v>0</v>
      </c>
      <c r="H61">
        <f>IF($A61&gt;0,IF(ISNA(MATCH(H$5,'Utilisation profile'!$F61:$CR61,0)),0,INDEX('Asset data'!$L61:$CX61,1,MATCH(H$5,'Utilisation profile'!$F61:$CR61,0))),0)</f>
        <v>0</v>
      </c>
      <c r="I61">
        <f>IF($A61&gt;0,IF(ISNA(MATCH(I$5,'Utilisation profile'!$F61:$CR61,0)),0,INDEX('Asset data'!$L61:$CX61,1,MATCH(I$5,'Utilisation profile'!$F61:$CR61,0))),0)</f>
        <v>0</v>
      </c>
      <c r="J61">
        <f>IF($A61&gt;0,IF(ISNA(MATCH(J$5,'Utilisation profile'!$F61:$CR61,0)),0,INDEX('Asset data'!$L61:$CX61,1,MATCH(J$5,'Utilisation profile'!$F61:$CR61,0))),0)</f>
        <v>0</v>
      </c>
      <c r="K61">
        <f>IF($A61&gt;0,IF(ISNA(MATCH(K$5,'Utilisation profile'!$F61:$CR61,0)),0,INDEX('Asset data'!$L61:$CX61,1,MATCH(K$5,'Utilisation profile'!$F61:$CR61,0))),0)</f>
        <v>0</v>
      </c>
      <c r="L61">
        <f>IF($A61&gt;0,IF(ISNA(MATCH(L$5,'Utilisation profile'!$F61:$CR61,0)),0,INDEX('Asset data'!$L61:$CX61,1,MATCH(L$5,'Utilisation profile'!$F61:$CR61,0))),0)</f>
        <v>0</v>
      </c>
      <c r="M61">
        <f>IF($A61&gt;0,IF(ISNA(MATCH(M$5,'Utilisation profile'!$F61:$CR61,0)),0,INDEX('Asset data'!$L61:$CX61,1,MATCH(M$5,'Utilisation profile'!$F61:$CR61,0))),0)</f>
        <v>0</v>
      </c>
      <c r="N61">
        <f>IF($A61&gt;0,IF(ISNA(MATCH(N$5,'Utilisation profile'!$F61:$CR61,0)),0,INDEX('Asset data'!$L61:$CX61,1,MATCH(N$5,'Utilisation profile'!$F61:$CR61,0))),0)</f>
        <v>0</v>
      </c>
      <c r="O61">
        <f>IF($A61&gt;0,IF(ISNA(MATCH(O$5,'Utilisation profile'!$F61:$CR61,0)),0,INDEX('Asset data'!$L61:$CX61,1,MATCH(O$5,'Utilisation profile'!$F61:$CR61,0))),0)</f>
        <v>0</v>
      </c>
      <c r="P61">
        <f>IF($A61&gt;0,IF(ISNA(MATCH(P$5,'Utilisation profile'!$F61:$CR61,0)),0,INDEX('Asset data'!$L61:$CX61,1,MATCH(P$5,'Utilisation profile'!$F61:$CR61,0))),0)</f>
        <v>0</v>
      </c>
      <c r="Q61">
        <f>IF($A61&gt;0,IF(ISNA(MATCH(Q$5,'Utilisation profile'!$F61:$CR61,0)),0,INDEX('Asset data'!$L61:$CX61,1,MATCH(Q$5,'Utilisation profile'!$F61:$CR61,0))),0)</f>
        <v>0</v>
      </c>
      <c r="R61">
        <f>IF($A61&gt;0,IF(ISNA(MATCH(R$5,'Utilisation profile'!$F61:$CR61,0)),0,INDEX('Asset data'!$L61:$CX61,1,MATCH(R$5,'Utilisation profile'!$F61:$CR61,0))),0)</f>
        <v>0</v>
      </c>
      <c r="S61">
        <f>IF($A61&gt;0,IF(ISNA(MATCH(S$5,'Utilisation profile'!$F61:$CR61,0)),0,INDEX('Asset data'!$L61:$CX61,1,MATCH(S$5,'Utilisation profile'!$F61:$CR61,0))),0)</f>
        <v>0</v>
      </c>
      <c r="T61">
        <f>IF($A61&gt;0,IF(ISNA(MATCH(T$5,'Utilisation profile'!$F61:$CR61,0)),0,INDEX('Asset data'!$L61:$CX61,1,MATCH(T$5,'Utilisation profile'!$F61:$CR61,0))),0)</f>
        <v>0</v>
      </c>
      <c r="U61">
        <f>IF($A61&gt;0,IF(ISNA(MATCH(U$5,'Utilisation profile'!$F61:$CR61,0)),0,INDEX('Asset data'!$L61:$CX61,1,MATCH(U$5,'Utilisation profile'!$F61:$CR61,0))),0)</f>
        <v>0</v>
      </c>
      <c r="V61">
        <f>IF($A61&gt;0,IF(ISNA(MATCH(V$5,'Utilisation profile'!$F61:$CR61,0)),0,INDEX('Asset data'!$L61:$CX61,1,MATCH(V$5,'Utilisation profile'!$F61:$CR61,0))),0)</f>
        <v>0</v>
      </c>
      <c r="W61">
        <f>IF($A61&gt;0,IF(ISNA(MATCH(W$5,'Utilisation profile'!$F61:$CR61,0)),0,INDEX('Asset data'!$L61:$CX61,1,MATCH(W$5,'Utilisation profile'!$F61:$CR61,0))),0)</f>
        <v>0</v>
      </c>
      <c r="X61">
        <f>IF($A61&gt;0,IF(ISNA(MATCH(X$5,'Utilisation profile'!$F61:$CR61,0)),0,INDEX('Asset data'!$L61:$CX61,1,MATCH(X$5,'Utilisation profile'!$F61:$CR61,0))),0)</f>
        <v>0</v>
      </c>
      <c r="Y61">
        <f>IF($A61&gt;0,IF(ISNA(MATCH(Y$5,'Utilisation profile'!$F61:$CR61,0)),0,INDEX('Asset data'!$L61:$CX61,1,MATCH(Y$5,'Utilisation profile'!$F61:$CR61,0))),0)</f>
        <v>0</v>
      </c>
      <c r="Z61">
        <f>IF($A61&gt;0,IF(ISNA(MATCH(Z$5,'Utilisation profile'!$F61:$CR61,0)),0,INDEX('Asset data'!$L61:$CX61,1,MATCH(Z$5,'Utilisation profile'!$F61:$CR61,0))),0)</f>
        <v>0</v>
      </c>
      <c r="AA61">
        <f>IF($A61&gt;0,IF(ISNA(MATCH(AA$5,'Utilisation profile'!$F61:$CR61,0)),0,INDEX('Asset data'!$L61:$CX61,1,MATCH(AA$5,'Utilisation profile'!$F61:$CR61,0))),0)</f>
        <v>0</v>
      </c>
      <c r="AB61">
        <f>IF($A61&gt;0,IF(ISNA(MATCH(AB$5,'Utilisation profile'!$F61:$CR61,0)),0,INDEX('Asset data'!$L61:$CX61,1,MATCH(AB$5,'Utilisation profile'!$F61:$CR61,0))),0)</f>
        <v>0</v>
      </c>
      <c r="AC61">
        <f>IF($A61&gt;0,IF(ISNA(MATCH(AC$5,'Utilisation profile'!$F61:$CR61,0)),0,INDEX('Asset data'!$L61:$CX61,1,MATCH(AC$5,'Utilisation profile'!$F61:$CR61,0))),0)</f>
        <v>0</v>
      </c>
      <c r="AD61">
        <f>IF($A61&gt;0,IF(ISNA(MATCH(AD$5,'Utilisation profile'!$F61:$CR61,0)),0,INDEX('Asset data'!$L61:$CX61,1,MATCH(AD$5,'Utilisation profile'!$F61:$CR61,0))),0)</f>
        <v>0</v>
      </c>
      <c r="AE61">
        <f>IF($A61&gt;0,IF(ISNA(MATCH(AE$5,'Utilisation profile'!$F61:$CR61,0)),0,INDEX('Asset data'!$L61:$CX61,1,MATCH(AE$5,'Utilisation profile'!$F61:$CR61,0))),0)</f>
        <v>0</v>
      </c>
      <c r="AF61">
        <f>IF($A61&gt;0,IF(ISNA(MATCH(AF$5,'Utilisation profile'!$F61:$CR61,0)),0,INDEX('Asset data'!$L61:$CX61,1,MATCH(AF$5,'Utilisation profile'!$F61:$CR61,0))),0)</f>
        <v>0</v>
      </c>
      <c r="AG61">
        <f>IF($A61&gt;0,IF(ISNA(MATCH(AG$5,'Utilisation profile'!$F61:$CR61,0)),0,INDEX('Asset data'!$L61:$CX61,1,MATCH(AG$5,'Utilisation profile'!$F61:$CR61,0))),0)</f>
        <v>0</v>
      </c>
      <c r="AH61">
        <f>IF($A61&gt;0,IF(ISNA(MATCH(AH$5,'Utilisation profile'!$F61:$CR61,0)),0,INDEX('Asset data'!$L61:$CX61,1,MATCH(AH$5,'Utilisation profile'!$F61:$CR61,0))),0)</f>
        <v>0</v>
      </c>
      <c r="AI61">
        <f>IF($A61&gt;0,IF(ISNA(MATCH(AI$5,'Utilisation profile'!$F61:$CR61,0)),0,INDEX('Asset data'!$L61:$CX61,1,MATCH(AI$5,'Utilisation profile'!$F61:$CR61,0))),0)</f>
        <v>0</v>
      </c>
      <c r="AJ61">
        <f>IF($A61&gt;0,IF(ISNA(MATCH(AJ$5,'Utilisation profile'!$F61:$CR61,0)),0,INDEX('Asset data'!$L61:$CX61,1,MATCH(AJ$5,'Utilisation profile'!$F61:$CR61,0))),0)</f>
        <v>0</v>
      </c>
      <c r="AK61">
        <f>IF($A61&gt;0,IF(ISNA(MATCH(AK$5,'Utilisation profile'!$F61:$CR61,0)),0,INDEX('Asset data'!$L61:$CX61,1,MATCH(AK$5,'Utilisation profile'!$F61:$CR61,0))),0)</f>
        <v>0</v>
      </c>
      <c r="AL61">
        <f>IF($A61&gt;0,IF(ISNA(MATCH(AL$5,'Utilisation profile'!$F61:$CR61,0)),0,INDEX('Asset data'!$L61:$CX61,1,MATCH(AL$5,'Utilisation profile'!$F61:$CR61,0))),0)</f>
        <v>0</v>
      </c>
      <c r="AM61">
        <f>IF($A61&gt;0,IF(ISNA(MATCH(AM$5,'Utilisation profile'!$F61:$CR61,0)),0,INDEX('Asset data'!$L61:$CX61,1,MATCH(AM$5,'Utilisation profile'!$F61:$CR61,0))),0)</f>
        <v>0</v>
      </c>
      <c r="AN61">
        <f>IF($A61&gt;0,IF(ISNA(MATCH(AN$5,'Utilisation profile'!$F61:$CR61,0)),0,INDEX('Asset data'!$L61:$CX61,1,MATCH(AN$5,'Utilisation profile'!$F61:$CR61,0))),0)</f>
        <v>0</v>
      </c>
      <c r="AO61">
        <f>IF($A61&gt;0,IF(ISNA(MATCH(AO$5,'Utilisation profile'!$F61:$CR61,0)),0,INDEX('Asset data'!$L61:$CX61,1,MATCH(AO$5,'Utilisation profile'!$F61:$CR61,0))),0)</f>
        <v>0</v>
      </c>
      <c r="AP61">
        <f>IF($A61&gt;0,IF(ISNA(MATCH(AP$5,'Utilisation profile'!$F61:$CR61,0)),0,INDEX('Asset data'!$L61:$CX61,1,MATCH(AP$5,'Utilisation profile'!$F61:$CR61,0))),0)</f>
        <v>0</v>
      </c>
      <c r="AQ61">
        <f>IF($A61&gt;0,IF(ISNA(MATCH(AQ$5,'Utilisation profile'!$F61:$CR61,0)),0,INDEX('Asset data'!$L61:$CX61,1,MATCH(AQ$5,'Utilisation profile'!$F61:$CR61,0))),0)</f>
        <v>0</v>
      </c>
      <c r="AR61">
        <f>IF($A61&gt;0,IF(ISNA(MATCH(AR$5,'Utilisation profile'!$F61:$CR61,0)),0,INDEX('Asset data'!$L61:$CX61,1,MATCH(AR$5,'Utilisation profile'!$F61:$CR61,0))),0)</f>
        <v>0</v>
      </c>
      <c r="AS61">
        <f>IF($A61&gt;0,IF(ISNA(MATCH(AS$5,'Utilisation profile'!$F61:$CR61,0)),0,INDEX('Asset data'!$L61:$CX61,1,MATCH(AS$5,'Utilisation profile'!$F61:$CR61,0))),0)</f>
        <v>0</v>
      </c>
      <c r="AT61">
        <f>IF($A61&gt;0,IF(ISNA(MATCH(AT$5,'Utilisation profile'!$F61:$CR61,0)),0,INDEX('Asset data'!$L61:$CX61,1,MATCH(AT$5,'Utilisation profile'!$F61:$CR61,0))),0)</f>
        <v>0</v>
      </c>
      <c r="AU61">
        <f>IF($A61&gt;0,IF(ISNA(MATCH(AU$5,'Utilisation profile'!$F61:$CR61,0)),0,INDEX('Asset data'!$L61:$CX61,1,MATCH(AU$5,'Utilisation profile'!$F61:$CR61,0))),0)</f>
        <v>0</v>
      </c>
      <c r="AV61">
        <f>IF($A61&gt;0,IF(ISNA(MATCH(AV$5,'Utilisation profile'!$F61:$CR61,0)),0,INDEX('Asset data'!$L61:$CX61,1,MATCH(AV$5,'Utilisation profile'!$F61:$CR61,0))),0)</f>
        <v>0</v>
      </c>
      <c r="AW61">
        <f>IF($A61&gt;0,IF(ISNA(MATCH(AW$5,'Utilisation profile'!$F61:$CR61,0)),0,INDEX('Asset data'!$L61:$CX61,1,MATCH(AW$5,'Utilisation profile'!$F61:$CR61,0))),0)</f>
        <v>0</v>
      </c>
      <c r="AX61">
        <f>IF($A61&gt;0,IF(ISNA(MATCH(AX$5,'Utilisation profile'!$F61:$CR61,0)),0,INDEX('Asset data'!$L61:$CX61,1,MATCH(AX$5,'Utilisation profile'!$F61:$CR61,0))),0)</f>
        <v>0</v>
      </c>
      <c r="AY61">
        <f>IF($A61&gt;0,IF(ISNA(MATCH(AY$5,'Utilisation profile'!$F61:$CR61,0)),0,INDEX('Asset data'!$L61:$CX61,1,MATCH(AY$5,'Utilisation profile'!$F61:$CR61,0))),0)</f>
        <v>0</v>
      </c>
      <c r="AZ61">
        <f>IF($A61&gt;0,IF(ISNA(MATCH(AZ$5,'Utilisation profile'!$F61:$CR61,0)),0,INDEX('Asset data'!$L61:$CX61,1,MATCH(AZ$5,'Utilisation profile'!$F61:$CR61,0))),0)</f>
        <v>0</v>
      </c>
      <c r="BA61">
        <f>IF($A61&gt;0,IF(ISNA(MATCH(BA$5,'Utilisation profile'!$F61:$CR61,0)),0,INDEX('Asset data'!$L61:$CX61,1,MATCH(BA$5,'Utilisation profile'!$F61:$CR61,0))),0)</f>
        <v>0</v>
      </c>
      <c r="BB61">
        <f>IF($A61&gt;0,IF(ISNA(MATCH(BB$5,'Utilisation profile'!$F61:$CR61,0)),0,INDEX('Asset data'!$L61:$CX61,1,MATCH(BB$5,'Utilisation profile'!$F61:$CR61,0))),0)</f>
        <v>0</v>
      </c>
      <c r="BC61">
        <f>IF($A61&gt;0,IF(ISNA(MATCH(BC$5,'Utilisation profile'!$F61:$CR61,0)),0,INDEX('Asset data'!$L61:$CX61,1,MATCH(BC$5,'Utilisation profile'!$F61:$CR61,0))),0)</f>
        <v>0</v>
      </c>
      <c r="BD61">
        <f>IF($A61&gt;0,IF(ISNA(MATCH(BD$5,'Utilisation profile'!$F61:$CR61,0)),0,INDEX('Asset data'!$L61:$CX61,1,MATCH(BD$5,'Utilisation profile'!$F61:$CR61,0))),0)</f>
        <v>0</v>
      </c>
      <c r="BE61">
        <f>IF($A61&gt;0,IF(ISNA(MATCH(BE$5,'Utilisation profile'!$F61:$CR61,0)),0,INDEX('Asset data'!$L61:$CX61,1,MATCH(BE$5,'Utilisation profile'!$F61:$CR61,0))),0)</f>
        <v>0</v>
      </c>
      <c r="BF61">
        <f>IF($A61&gt;0,IF(ISNA(MATCH(BF$5,'Utilisation profile'!$F61:$CR61,0)),0,INDEX('Asset data'!$L61:$CX61,1,MATCH(BF$5,'Utilisation profile'!$F61:$CR61,0))),0)</f>
        <v>0</v>
      </c>
      <c r="BG61">
        <f>IF($A61&gt;0,IF(ISNA(MATCH(BG$5,'Utilisation profile'!$F61:$CR61,0)),0,INDEX('Asset data'!$L61:$CX61,1,MATCH(BG$5,'Utilisation profile'!$F61:$CR61,0))),0)</f>
        <v>0</v>
      </c>
      <c r="BH61">
        <f>IF($A61&gt;0,IF(ISNA(MATCH(BH$5,'Utilisation profile'!$F61:$CR61,0)),0,INDEX('Asset data'!$L61:$CX61,1,MATCH(BH$5,'Utilisation profile'!$F61:$CR61,0))),0)</f>
        <v>0</v>
      </c>
      <c r="BI61">
        <f>IF($A61&gt;0,IF(ISNA(MATCH(BI$5,'Utilisation profile'!$F61:$CR61,0)),0,INDEX('Asset data'!$L61:$CX61,1,MATCH(BI$5,'Utilisation profile'!$F61:$CR61,0))),0)</f>
        <v>0</v>
      </c>
      <c r="BJ61">
        <f>IF($A61&gt;0,IF(ISNA(MATCH(BJ$5,'Utilisation profile'!$F61:$CR61,0)),0,INDEX('Asset data'!$L61:$CX61,1,MATCH(BJ$5,'Utilisation profile'!$F61:$CR61,0))),0)</f>
        <v>0</v>
      </c>
      <c r="BK61">
        <f>IF($A61&gt;0,IF(ISNA(MATCH(BK$5,'Utilisation profile'!$F61:$CR61,0)),0,INDEX('Asset data'!$L61:$CX61,1,MATCH(BK$5,'Utilisation profile'!$F61:$CR61,0))),0)</f>
        <v>0</v>
      </c>
      <c r="BL61">
        <f>IF($A61&gt;0,IF(ISNA(MATCH(BL$5,'Utilisation profile'!$F61:$CR61,0)),0,INDEX('Asset data'!$L61:$CX61,1,MATCH(BL$5,'Utilisation profile'!$F61:$CR61,0))),0)</f>
        <v>0</v>
      </c>
      <c r="BM61">
        <f>IF($A61&gt;0,IF(ISNA(MATCH(BM$5,'Utilisation profile'!$F61:$CR61,0)),0,INDEX('Asset data'!$L61:$CX61,1,MATCH(BM$5,'Utilisation profile'!$F61:$CR61,0))),0)</f>
        <v>0</v>
      </c>
      <c r="BN61">
        <f>IF($A61&gt;0,IF(ISNA(MATCH(BN$5,'Utilisation profile'!$F61:$CR61,0)),0,INDEX('Asset data'!$L61:$CX61,1,MATCH(BN$5,'Utilisation profile'!$F61:$CR61,0))),0)</f>
        <v>0</v>
      </c>
      <c r="BO61">
        <f>IF($A61&gt;0,IF(ISNA(MATCH(BO$5,'Utilisation profile'!$F61:$CR61,0)),0,INDEX('Asset data'!$L61:$CX61,1,MATCH(BO$5,'Utilisation profile'!$F61:$CR61,0))),0)</f>
        <v>0</v>
      </c>
      <c r="BP61">
        <f>IF($A61&gt;0,IF(ISNA(MATCH(BP$5,'Utilisation profile'!$F61:$CR61,0)),0,INDEX('Asset data'!$L61:$CX61,1,MATCH(BP$5,'Utilisation profile'!$F61:$CR61,0))),0)</f>
        <v>0</v>
      </c>
      <c r="BQ61">
        <f>IF($A61&gt;0,IF(ISNA(MATCH(BQ$5,'Utilisation profile'!$F61:$CR61,0)),0,INDEX('Asset data'!$L61:$CX61,1,MATCH(BQ$5,'Utilisation profile'!$F61:$CR61,0))),0)</f>
        <v>0</v>
      </c>
      <c r="BR61">
        <f>IF($A61&gt;0,IF(ISNA(MATCH(BR$5,'Utilisation profile'!$F61:$CR61,0)),0,INDEX('Asset data'!$L61:$CX61,1,MATCH(BR$5,'Utilisation profile'!$F61:$CR61,0))),0)</f>
        <v>0</v>
      </c>
      <c r="BS61">
        <f>IF($A61&gt;0,IF(ISNA(MATCH(BS$5,'Utilisation profile'!$F61:$CR61,0)),0,INDEX('Asset data'!$L61:$CX61,1,MATCH(BS$5,'Utilisation profile'!$F61:$CR61,0))),0)</f>
        <v>0</v>
      </c>
      <c r="BT61">
        <f>IF($A61&gt;0,IF(ISNA(MATCH(BT$5,'Utilisation profile'!$F61:$CR61,0)),0,INDEX('Asset data'!$L61:$CX61,1,MATCH(BT$5,'Utilisation profile'!$F61:$CR61,0))),0)</f>
        <v>0</v>
      </c>
      <c r="BU61">
        <f>IF($A61&gt;0,IF(ISNA(MATCH(BU$5,'Utilisation profile'!$F61:$CR61,0)),0,INDEX('Asset data'!$L61:$CX61,1,MATCH(BU$5,'Utilisation profile'!$F61:$CR61,0))),0)</f>
        <v>0</v>
      </c>
      <c r="BV61">
        <f>IF($A61&gt;0,IF(ISNA(MATCH(BV$5,'Utilisation profile'!$F61:$CR61,0)),0,INDEX('Asset data'!$L61:$CX61,1,MATCH(BV$5,'Utilisation profile'!$F61:$CR61,0))),0)</f>
        <v>0</v>
      </c>
      <c r="BW61">
        <f>IF($A61&gt;0,IF(ISNA(MATCH(BW$5,'Utilisation profile'!$F61:$CR61,0)),0,INDEX('Asset data'!$L61:$CX61,1,MATCH(BW$5,'Utilisation profile'!$F61:$CR61,0))),0)</f>
        <v>0</v>
      </c>
      <c r="BX61">
        <f>IF($A61&gt;0,IF(ISNA(MATCH(BX$5,'Utilisation profile'!$F61:$CR61,0)),0,INDEX('Asset data'!$L61:$CX61,1,MATCH(BX$5,'Utilisation profile'!$F61:$CR61,0))),0)</f>
        <v>0</v>
      </c>
      <c r="BY61">
        <f>IF($A61&gt;0,IF(ISNA(MATCH(BY$5,'Utilisation profile'!$F61:$CR61,0)),0,INDEX('Asset data'!$L61:$CX61,1,MATCH(BY$5,'Utilisation profile'!$F61:$CR61,0))),0)</f>
        <v>0</v>
      </c>
      <c r="BZ61">
        <f>IF($A61&gt;0,IF(ISNA(MATCH(BZ$5,'Utilisation profile'!$F61:$CR61,0)),0,INDEX('Asset data'!$L61:$CX61,1,MATCH(BZ$5,'Utilisation profile'!$F61:$CR61,0))),0)</f>
        <v>0</v>
      </c>
      <c r="CA61">
        <f>IF($A61&gt;0,IF(ISNA(MATCH(CA$5,'Utilisation profile'!$F61:$CR61,0)),0,INDEX('Asset data'!$L61:$CX61,1,MATCH(CA$5,'Utilisation profile'!$F61:$CR61,0))),0)</f>
        <v>0</v>
      </c>
      <c r="CB61">
        <f>IF($A61&gt;0,IF(ISNA(MATCH(CB$5,'Utilisation profile'!$F61:$CR61,0)),0,INDEX('Asset data'!$L61:$CX61,1,MATCH(CB$5,'Utilisation profile'!$F61:$CR61,0))),0)</f>
        <v>0</v>
      </c>
      <c r="CC61">
        <f>IF($A61&gt;0,IF(ISNA(MATCH(CC$5,'Utilisation profile'!$F61:$CR61,0)),0,INDEX('Asset data'!$L61:$CX61,1,MATCH(CC$5,'Utilisation profile'!$F61:$CR61,0))),0)</f>
        <v>0</v>
      </c>
      <c r="CD61">
        <f>IF($A61&gt;0,IF(ISNA(MATCH(CD$5,'Utilisation profile'!$F61:$CR61,0)),0,INDEX('Asset data'!$L61:$CX61,1,MATCH(CD$5,'Utilisation profile'!$F61:$CR61,0))),0)</f>
        <v>0</v>
      </c>
      <c r="CE61">
        <f>IF($A61&gt;0,IF(ISNA(MATCH(CE$5,'Utilisation profile'!$F61:$CR61,0)),0,INDEX('Asset data'!$L61:$CX61,1,MATCH(CE$5,'Utilisation profile'!$F61:$CR61,0))),0)</f>
        <v>0</v>
      </c>
      <c r="CF61">
        <f>IF($A61&gt;0,IF(ISNA(MATCH(CF$5,'Utilisation profile'!$F61:$CR61,0)),0,INDEX('Asset data'!$L61:$CX61,1,MATCH(CF$5,'Utilisation profile'!$F61:$CR61,0))),0)</f>
        <v>0</v>
      </c>
      <c r="CG61">
        <f>IF($A61&gt;0,IF(ISNA(MATCH(CG$5,'Utilisation profile'!$F61:$CR61,0)),0,INDEX('Asset data'!$L61:$CX61,1,MATCH(CG$5,'Utilisation profile'!$F61:$CR61,0))),0)</f>
        <v>0</v>
      </c>
      <c r="CH61">
        <f>IF($A61&gt;0,IF(ISNA(MATCH(CH$5,'Utilisation profile'!$F61:$CR61,0)),0,INDEX('Asset data'!$L61:$CX61,1,MATCH(CH$5,'Utilisation profile'!$F61:$CR61,0))),0)</f>
        <v>0</v>
      </c>
      <c r="CI61">
        <f>IF($A61&gt;0,IF(ISNA(MATCH(CI$5,'Utilisation profile'!$F61:$CR61,0)),0,INDEX('Asset data'!$L61:$CX61,1,MATCH(CI$5,'Utilisation profile'!$F61:$CR61,0))),0)</f>
        <v>0</v>
      </c>
      <c r="CJ61">
        <f>IF($A61&gt;0,IF(ISNA(MATCH(CJ$5,'Utilisation profile'!$F61:$CR61,0)),0,INDEX('Asset data'!$L61:$CX61,1,MATCH(CJ$5,'Utilisation profile'!$F61:$CR61,0))),0)</f>
        <v>0</v>
      </c>
      <c r="CK61">
        <f>IF($A61&gt;0,IF(ISNA(MATCH(CK$5,'Utilisation profile'!$F61:$CR61,0)),0,INDEX('Asset data'!$L61:$CX61,1,MATCH(CK$5,'Utilisation profile'!$F61:$CR61,0))),0)</f>
        <v>0</v>
      </c>
      <c r="CL61">
        <f>IF($A61&gt;0,IF(ISNA(MATCH(CL$5,'Utilisation profile'!$F61:$CR61,0)),0,INDEX('Asset data'!$L61:$CX61,1,MATCH(CL$5,'Utilisation profile'!$F61:$CR61,0))),0)</f>
        <v>0</v>
      </c>
      <c r="CM61">
        <f>IF($A61&gt;0,IF(ISNA(MATCH(CM$5,'Utilisation profile'!$F61:$CR61,0)),0,INDEX('Asset data'!$L61:$CX61,1,MATCH(CM$5,'Utilisation profile'!$F61:$CR61,0))),0)</f>
        <v>0</v>
      </c>
      <c r="CN61">
        <f>IF($A61&gt;0,IF(ISNA(MATCH(CN$5,'Utilisation profile'!$F61:$CR61,0)),0,INDEX('Asset data'!$L61:$CX61,1,MATCH(CN$5,'Utilisation profile'!$F61:$CR61,0))),0)</f>
        <v>0</v>
      </c>
      <c r="CO61">
        <f>IF($A61&gt;0,IF(ISNA(MATCH(CO$5,'Utilisation profile'!$F61:$CR61,0)),0,INDEX('Asset data'!$L61:$CX61,1,MATCH(CO$5,'Utilisation profile'!$F61:$CR61,0))),0)</f>
        <v>0</v>
      </c>
      <c r="CP61">
        <f>IF($A61&gt;0,IF(ISNA(MATCH(CP$5,'Utilisation profile'!$F61:$CR61,0)),0,INDEX('Asset data'!$L61:$CX61,1,MATCH(CP$5,'Utilisation profile'!$F61:$CR61,0))),0)</f>
        <v>0</v>
      </c>
      <c r="CQ61">
        <f>IF($A61&gt;0,IF(ISNA(MATCH(CQ$5,'Utilisation profile'!$F61:$CR61,0)),0,INDEX('Asset data'!$L61:$CX61,1,MATCH(CQ$5,'Utilisation profile'!$F61:$CR61,0))),0)</f>
        <v>0</v>
      </c>
      <c r="CR61">
        <f>IF($A61&gt;0,IF(ISNA(MATCH(CR$5,'Utilisation profile'!$F61:$CR61,0)),0,INDEX('Asset data'!$L61:$CX61,1,MATCH(CR$5,'Utilisation profile'!$F61:$CR61,0))),0)</f>
        <v>0</v>
      </c>
      <c r="CS61">
        <f>IF($A61&gt;0,IF(ISNA(MATCH(CS$5,'Utilisation profile'!$F61:$CR61,0)),0,INDEX('Asset data'!$L61:$CX61,1,MATCH(CS$5,'Utilisation profile'!$F61:$CR61,0))),0)</f>
        <v>0</v>
      </c>
      <c r="CT61">
        <f>IF($A61&gt;0,IF(ISNA(MATCH(CT$5,'Utilisation profile'!$F61:$CR61,0)),0,INDEX('Asset data'!$L61:$CX61,1,MATCH(CT$5,'Utilisation profile'!$F61:$CR61,0))),0)</f>
        <v>0</v>
      </c>
      <c r="CU61">
        <f>IF($A61&gt;0,IF(ISNA(MATCH(CU$5,'Utilisation profile'!$F61:$CR61,0)),0,INDEX('Asset data'!$L61:$CX61,1,MATCH(CU$5,'Utilisation profile'!$F61:$CR61,0))),0)</f>
        <v>0</v>
      </c>
      <c r="CV61">
        <f>IF($A61&gt;0,IF(ISNA(MATCH(CV$5,'Utilisation profile'!$F61:$CR61,0)),0,INDEX('Asset data'!$L61:$CX61,1,MATCH(CV$5,'Utilisation profile'!$F61:$CR61,0))),0)</f>
        <v>0</v>
      </c>
      <c r="CW61">
        <f>IF($A61&gt;0,IF(ISNA(MATCH(CW$5,'Utilisation profile'!$F61:$CR61,0)),0,INDEX('Asset data'!$L61:$CX61,1,MATCH(CW$5,'Utilisation profile'!$F61:$CR61,0))),0)</f>
        <v>0</v>
      </c>
      <c r="CX61">
        <f>IF($A61&gt;0,IF(ISNA(MATCH(CX$5,'Utilisation profile'!$F61:$CR61,0)),0,INDEX('Asset data'!$L61:$CX61,1,MATCH(CX$5,'Utilisation profile'!$F61:$CR61,0))),0)</f>
        <v>0</v>
      </c>
      <c r="CY61">
        <f>IF($A61&gt;0,IF(ISNA(MATCH(CY$5,'Utilisation profile'!$F61:$CR61,0)),0,INDEX('Asset data'!$L61:$CX61,1,MATCH(CY$5,'Utilisation profile'!$F61:$CR61,0))),0)</f>
        <v>0</v>
      </c>
      <c r="CZ61">
        <f>IF($A61&gt;0,IF(ISNA(MATCH(CZ$5,'Utilisation profile'!$F61:$CR61,0)),0,INDEX('Asset data'!$L61:$CX61,1,MATCH(CZ$5,'Utilisation profile'!$F61:$CR61,0))),0)</f>
        <v>0</v>
      </c>
      <c r="DA61">
        <f>IF($A61&gt;0,IF(ISNA(MATCH(DA$5,'Utilisation profile'!$F61:$CR61,0)),0,INDEX('Asset data'!$L61:$CX61,1,MATCH(DA$5,'Utilisation profile'!$F61:$CR61,0))),0)</f>
        <v>0</v>
      </c>
      <c r="DB61">
        <f>IF($A61&gt;0,IF(ISNA(MATCH(DB$5,'Utilisation profile'!$F61:$CR61,0)),0,INDEX('Asset data'!$L61:$CX61,1,MATCH(DB$5,'Utilisation profile'!$F61:$CR61,0))),0)</f>
        <v>0</v>
      </c>
      <c r="DC61">
        <f>IF($A61&gt;0,IF(ISNA(MATCH(DC$5,'Utilisation profile'!$F61:$CR61,0)),0,INDEX('Asset data'!$L61:$CX61,1,MATCH(DC$5,'Utilisation profile'!$F61:$CR61,0))),0)</f>
        <v>0</v>
      </c>
      <c r="DD61">
        <f>IF($A61&gt;0,IF(ISNA(MATCH(DD$5,'Utilisation profile'!$F61:$CR61,0)),0,INDEX('Asset data'!$L61:$CX61,1,MATCH(DD$5,'Utilisation profile'!$F61:$CR61,0))),0)</f>
        <v>0</v>
      </c>
      <c r="DE61">
        <f>IF($A61&gt;0,IF(ISNA(MATCH(DE$5,'Utilisation profile'!$F61:$CR61,0)),0,INDEX('Asset data'!$L61:$CX61,1,MATCH(DE$5,'Utilisation profile'!$F61:$CR61,0))),0)</f>
        <v>0</v>
      </c>
      <c r="DF61">
        <f>IF($A61&gt;0,IF(ISNA(MATCH(DF$5,'Utilisation profile'!$F61:$CR61,0)),0,INDEX('Asset data'!$L61:$CX61,1,MATCH(DF$5,'Utilisation profile'!$F61:$CR61,0))),0)</f>
        <v>0</v>
      </c>
      <c r="DG61">
        <f>IF($A61&gt;0,IF(ISNA(MATCH(DG$5,'Utilisation profile'!$F61:$CR61,0)),0,INDEX('Asset data'!$L61:$CX61,1,MATCH(DG$5,'Utilisation profile'!$F61:$CR61,0))),0)</f>
        <v>0</v>
      </c>
      <c r="DH61">
        <f>IF($A61&gt;0,IF(ISNA(MATCH(DH$5,'Utilisation profile'!$F61:$CR61,0)),0,INDEX('Asset data'!$L61:$CX61,1,MATCH(DH$5,'Utilisation profile'!$F61:$CR61,0))),0)</f>
        <v>0</v>
      </c>
      <c r="DI61">
        <f>IF($A61&gt;0,IF(ISNA(MATCH(DI$5,'Utilisation profile'!$F61:$CR61,0)),0,INDEX('Asset data'!$L61:$CX61,1,MATCH(DI$5,'Utilisation profile'!$F61:$CR61,0))),0)</f>
        <v>0</v>
      </c>
      <c r="DJ61">
        <f>IF($A61&gt;0,IF(ISNA(MATCH(DJ$5,'Utilisation profile'!$F61:$CR61,0)),0,INDEX('Asset data'!$L61:$CX61,1,MATCH(DJ$5,'Utilisation profile'!$F61:$CR61,0))),0)</f>
        <v>0</v>
      </c>
      <c r="DK61">
        <f>IF($A61&gt;0,IF(ISNA(MATCH(DK$5,'Utilisation profile'!$F61:$CR61,0)),0,INDEX('Asset data'!$L61:$CX61,1,MATCH(DK$5,'Utilisation profile'!$F61:$CR61,0))),0)</f>
        <v>0</v>
      </c>
      <c r="DL61">
        <f>IF($A61&gt;0,IF(ISNA(MATCH(DL$5,'Utilisation profile'!$F61:$CR61,0)),0,INDEX('Asset data'!$L61:$CX61,1,MATCH(DL$5,'Utilisation profile'!$F61:$CR61,0))),0)</f>
        <v>0</v>
      </c>
      <c r="DM61">
        <f>IF($A61&gt;0,IF(ISNA(MATCH(DM$5,'Utilisation profile'!$F61:$CR61,0)),0,INDEX('Asset data'!$L61:$CX61,1,MATCH(DM$5,'Utilisation profile'!$F61:$CR61,0))),0)</f>
        <v>0</v>
      </c>
      <c r="DN61">
        <f>IF($A61&gt;0,IF(ISNA(MATCH(DN$5,'Utilisation profile'!$F61:$CR61,0)),0,INDEX('Asset data'!$L61:$CX61,1,MATCH(DN$5,'Utilisation profile'!$F61:$CR61,0))),0)</f>
        <v>0</v>
      </c>
      <c r="DO61">
        <f>IF($A61&gt;0,IF(ISNA(MATCH(DO$5,'Utilisation profile'!$F61:$CR61,0)),0,INDEX('Asset data'!$L61:$CX61,1,MATCH(DO$5,'Utilisation profile'!$F61:$CR61,0))),0)</f>
        <v>0</v>
      </c>
      <c r="DP61">
        <f>IF($A61&gt;0,IF(ISNA(MATCH(DP$5,'Utilisation profile'!$F61:$CR61,0)),0,INDEX('Asset data'!$L61:$CX61,1,MATCH(DP$5,'Utilisation profile'!$F61:$CR61,0))),0)</f>
        <v>0</v>
      </c>
      <c r="DQ61">
        <f>IF($A61&gt;0,IF(ISNA(MATCH(DQ$5,'Utilisation profile'!$F61:$CR61,0)),0,INDEX('Asset data'!$L61:$CX61,1,MATCH(DQ$5,'Utilisation profile'!$F61:$CR61,0))),0)</f>
        <v>0</v>
      </c>
      <c r="DR61">
        <f>IF($A61&gt;0,IF(ISNA(MATCH(DR$5,'Utilisation profile'!$F61:$CR61,0)),0,INDEX('Asset data'!$L61:$CX61,1,MATCH(DR$5,'Utilisation profile'!$F61:$CR61,0))),0)</f>
        <v>0</v>
      </c>
      <c r="DS61">
        <f>IF($A61&gt;0,IF(ISNA(MATCH(DS$5,'Utilisation profile'!$F61:$CR61,0)),0,INDEX('Asset data'!$L61:$CX61,1,MATCH(DS$5,'Utilisation profile'!$F61:$CR61,0))),0)</f>
        <v>0</v>
      </c>
      <c r="DT61">
        <f>IF($A61&gt;0,IF(ISNA(MATCH(DT$5,'Utilisation profile'!$F61:$CR61,0)),0,INDEX('Asset data'!$L61:$CX61,1,MATCH(DT$5,'Utilisation profile'!$F61:$CR61,0))),0)</f>
        <v>0</v>
      </c>
      <c r="DU61">
        <f>IF($A61&gt;0,IF(ISNA(MATCH(DU$5,'Utilisation profile'!$F61:$CR61,0)),0,INDEX('Asset data'!$L61:$CX61,1,MATCH(DU$5,'Utilisation profile'!$F61:$CR61,0))),0)</f>
        <v>0</v>
      </c>
      <c r="DV61">
        <f>IF($A61&gt;0,IF(ISNA(MATCH(DV$5,'Utilisation profile'!$F61:$CR61,0)),0,INDEX('Asset data'!$L61:$CX61,1,MATCH(DV$5,'Utilisation profile'!$F61:$CR61,0))),0)</f>
        <v>0</v>
      </c>
      <c r="DW61">
        <f>IF($A61&gt;0,IF(ISNA(MATCH(DW$5,'Utilisation profile'!$F61:$CR61,0)),0,INDEX('Asset data'!$L61:$CX61,1,MATCH(DW$5,'Utilisation profile'!$F61:$CR61,0))),0)</f>
        <v>0</v>
      </c>
      <c r="DX61">
        <f>IF($A61&gt;0,IF(ISNA(MATCH(DX$5,'Utilisation profile'!$F61:$CR61,0)),0,INDEX('Asset data'!$L61:$CX61,1,MATCH(DX$5,'Utilisation profile'!$F61:$CR61,0))),0)</f>
        <v>0</v>
      </c>
      <c r="DY61">
        <f>IF($A61&gt;0,IF(ISNA(MATCH(DY$5,'Utilisation profile'!$F61:$CR61,0)),0,INDEX('Asset data'!$L61:$CX61,1,MATCH(DY$5,'Utilisation profile'!$F61:$CR61,0))),0)</f>
        <v>0</v>
      </c>
      <c r="DZ61">
        <f>IF($A61&gt;0,IF(ISNA(MATCH(DZ$5,'Utilisation profile'!$F61:$CR61,0)),0,INDEX('Asset data'!$L61:$CX61,1,MATCH(DZ$5,'Utilisation profile'!$F61:$CR61,0))),0)</f>
        <v>0</v>
      </c>
      <c r="EA61">
        <f>IF($A61&gt;0,IF(ISNA(MATCH(EA$5,'Utilisation profile'!$F61:$CR61,0)),0,INDEX('Asset data'!$L61:$CX61,1,MATCH(EA$5,'Utilisation profile'!$F61:$CR61,0))),0)</f>
        <v>0</v>
      </c>
      <c r="EB61">
        <f>IF($A61&gt;0,IF(ISNA(MATCH(EB$5,'Utilisation profile'!$F61:$CR61,0)),0,INDEX('Asset data'!$L61:$CX61,1,MATCH(EB$5,'Utilisation profile'!$F61:$CR61,0))),0)</f>
        <v>0</v>
      </c>
      <c r="EC61">
        <f>IF($A61&gt;0,IF(ISNA(MATCH(EC$5,'Utilisation profile'!$F61:$CR61,0)),0,INDEX('Asset data'!$L61:$CX61,1,MATCH(EC$5,'Utilisation profile'!$F61:$CR61,0))),0)</f>
        <v>0</v>
      </c>
      <c r="ED61">
        <f>IF($A61&gt;0,IF(ISNA(MATCH(ED$5,'Utilisation profile'!$F61:$CR61,0)),0,INDEX('Asset data'!$L61:$CX61,1,MATCH(ED$5,'Utilisation profile'!$F61:$CR61,0))),0)</f>
        <v>0</v>
      </c>
      <c r="EE61">
        <f>IF($A61&gt;0,IF(ISNA(MATCH(EE$5,'Utilisation profile'!$F61:$CR61,0)),0,INDEX('Asset data'!$L61:$CX61,1,MATCH(EE$5,'Utilisation profile'!$F61:$CR61,0))),0)</f>
        <v>0</v>
      </c>
      <c r="EF61">
        <f>IF($A61&gt;0,IF(ISNA(MATCH(EF$5,'Utilisation profile'!$F61:$CR61,0)),0,INDEX('Asset data'!$L61:$CX61,1,MATCH(EF$5,'Utilisation profile'!$F61:$CR61,0))),0)</f>
        <v>0</v>
      </c>
      <c r="EG61">
        <f>IF($A61&gt;0,IF(ISNA(MATCH(EG$5,'Utilisation profile'!$F61:$CR61,0)),0,INDEX('Asset data'!$L61:$CX61,1,MATCH(EG$5,'Utilisation profile'!$F61:$CR61,0))),0)</f>
        <v>0</v>
      </c>
      <c r="EH61">
        <f>IF($A61&gt;0,IF(ISNA(MATCH(EH$5,'Utilisation profile'!$F61:$CR61,0)),0,INDEX('Asset data'!$L61:$CX61,1,MATCH(EH$5,'Utilisation profile'!$F61:$CR61,0))),0)</f>
        <v>0</v>
      </c>
      <c r="EI61">
        <f>IF($A61&gt;0,IF(ISNA(MATCH(EI$5,'Utilisation profile'!$F61:$CR61,0)),0,INDEX('Asset data'!$L61:$CX61,1,MATCH(EI$5,'Utilisation profile'!$F61:$CR61,0))),0)</f>
        <v>0</v>
      </c>
      <c r="EJ61">
        <f>IF($A61&gt;0,IF(ISNA(MATCH(EJ$5,'Utilisation profile'!$F61:$CR61,0)),0,INDEX('Asset data'!$L61:$CX61,1,MATCH(EJ$5,'Utilisation profile'!$F61:$CR61,0))),0)</f>
        <v>0</v>
      </c>
      <c r="EK61">
        <f>IF($A61&gt;0,IF(ISNA(MATCH(EK$5,'Utilisation profile'!$F61:$CR61,0)),0,INDEX('Asset data'!$L61:$CX61,1,MATCH(EK$5,'Utilisation profile'!$F61:$CR61,0))),0)</f>
        <v>0</v>
      </c>
      <c r="EL61">
        <f>IF($A61&gt;0,IF(ISNA(MATCH(EL$5,'Utilisation profile'!$F61:$CR61,0)),0,INDEX('Asset data'!$L61:$CX61,1,MATCH(EL$5,'Utilisation profile'!$F61:$CR61,0))),0)</f>
        <v>0</v>
      </c>
      <c r="EM61">
        <f>IF($A61&gt;0,IF(ISNA(MATCH(EM$5,'Utilisation profile'!$F61:$CR61,0)),0,INDEX('Asset data'!$L61:$CX61,1,MATCH(EM$5,'Utilisation profile'!$F61:$CR61,0))),0)</f>
        <v>0</v>
      </c>
      <c r="EN61">
        <f>IF($A61&gt;0,IF(ISNA(MATCH(EN$5,'Utilisation profile'!$F61:$CR61,0)),0,INDEX('Asset data'!$L61:$CX61,1,MATCH(EN$5,'Utilisation profile'!$F61:$CR61,0))),0)</f>
        <v>0</v>
      </c>
      <c r="EO61">
        <f>IF($A61&gt;0,IF(ISNA(MATCH(EO$5,'Utilisation profile'!$F61:$CR61,0)),0,INDEX('Asset data'!$L61:$CX61,1,MATCH(EO$5,'Utilisation profile'!$F61:$CR61,0))),0)</f>
        <v>0</v>
      </c>
      <c r="EP61">
        <f>IF($A61&gt;0,IF(ISNA(MATCH(EP$5,'Utilisation profile'!$F61:$CR61,0)),0,INDEX('Asset data'!$L61:$CX61,1,MATCH(EP$5,'Utilisation profile'!$F61:$CR61,0))),0)</f>
        <v>0</v>
      </c>
      <c r="EQ61">
        <f>IF($A61&gt;0,IF(ISNA(MATCH(EQ$5,'Utilisation profile'!$F61:$CR61,0)),0,INDEX('Asset data'!$L61:$CX61,1,MATCH(EQ$5,'Utilisation profile'!$F61:$CR61,0))),0)</f>
        <v>0</v>
      </c>
      <c r="ER61">
        <f>IF($A61&gt;0,IF(ISNA(MATCH(ER$5,'Utilisation profile'!$F61:$CR61,0)),0,INDEX('Asset data'!$L61:$CX61,1,MATCH(ER$5,'Utilisation profile'!$F61:$CR61,0))),0)</f>
        <v>0</v>
      </c>
      <c r="ES61">
        <f>IF($A61&gt;0,IF(ISNA(MATCH(ES$5,'Utilisation profile'!$F61:$CR61,0)),0,INDEX('Asset data'!$L61:$CX61,1,MATCH(ES$5,'Utilisation profile'!$F61:$CR61,0))),0)</f>
        <v>0</v>
      </c>
      <c r="ET61">
        <f>IF($A61&gt;0,IF(ISNA(MATCH(ET$5,'Utilisation profile'!$F61:$CR61,0)),0,INDEX('Asset data'!$L61:$CX61,1,MATCH(ET$5,'Utilisation profile'!$F61:$CR61,0))),0)</f>
        <v>0</v>
      </c>
      <c r="EU61">
        <f>IF($A61&gt;0,IF(ISNA(MATCH(EU$5,'Utilisation profile'!$F61:$CR61,0)),0,INDEX('Asset data'!$L61:$CX61,1,MATCH(EU$5,'Utilisation profile'!$F61:$CR61,0))),0)</f>
        <v>0</v>
      </c>
      <c r="EV61">
        <f>IF($A61&gt;0,IF(ISNA(MATCH(EV$5,'Utilisation profile'!$F61:$CR61,0)),0,INDEX('Asset data'!$L61:$CX61,1,MATCH(EV$5,'Utilisation profile'!$F61:$CR61,0))),0)</f>
        <v>0</v>
      </c>
      <c r="EW61">
        <f>IF($A61&gt;0,IF(ISNA(MATCH(EW$5,'Utilisation profile'!$F61:$CR61,0)),0,INDEX('Asset data'!$L61:$CX61,1,MATCH(EW$5,'Utilisation profile'!$F61:$CR61,0))),0)</f>
        <v>0</v>
      </c>
      <c r="EX61">
        <f>IF($A61&gt;0,IF(ISNA(MATCH(EX$5,'Utilisation profile'!$F61:$CR61,0)),0,INDEX('Asset data'!$L61:$CX61,1,MATCH(EX$5,'Utilisation profile'!$F61:$CR61,0))),0)</f>
        <v>0</v>
      </c>
      <c r="EY61">
        <f>IF($A61&gt;0,IF(ISNA(MATCH(EY$5,'Utilisation profile'!$F61:$CR61,0)),0,INDEX('Asset data'!$L61:$CX61,1,MATCH(EY$5,'Utilisation profile'!$F61:$CR61,0))),0)</f>
        <v>0</v>
      </c>
      <c r="EZ61">
        <f>IF($A61&gt;0,IF(ISNA(MATCH(EZ$5,'Utilisation profile'!$F61:$CR61,0)),0,INDEX('Asset data'!$L61:$CX61,1,MATCH(EZ$5,'Utilisation profile'!$F61:$CR61,0))),0)</f>
        <v>0</v>
      </c>
      <c r="FA61">
        <f>IF($A61&gt;0,IF(ISNA(MATCH(FA$5,'Utilisation profile'!$F61:$CR61,0)),0,INDEX('Asset data'!$L61:$CX61,1,MATCH(FA$5,'Utilisation profile'!$F61:$CR61,0))),0)</f>
        <v>0</v>
      </c>
    </row>
    <row r="62" spans="1:157">
      <c r="A62" s="10"/>
      <c r="B62" s="10"/>
      <c r="C62" s="10"/>
      <c r="D62" s="10"/>
      <c r="E62" s="16"/>
    </row>
    <row r="63" spans="1:157">
      <c r="A63" s="10"/>
      <c r="B63" s="10"/>
      <c r="C63" s="10"/>
      <c r="D63" s="10"/>
      <c r="E63" s="16"/>
    </row>
    <row r="64" spans="1:157">
      <c r="A64" s="10"/>
      <c r="B64" s="10"/>
      <c r="C64" s="10"/>
      <c r="D64" s="10"/>
      <c r="E64" s="16"/>
    </row>
    <row r="65" spans="1:5">
      <c r="A65" s="10"/>
      <c r="B65" s="10"/>
      <c r="C65" s="10"/>
      <c r="D65" s="10"/>
      <c r="E65" s="16"/>
    </row>
    <row r="66" spans="1:5">
      <c r="A66" s="10"/>
      <c r="B66" s="10"/>
      <c r="C66" s="10"/>
      <c r="D66" s="10"/>
      <c r="E66" s="16"/>
    </row>
    <row r="67" spans="1:5">
      <c r="A67" s="10"/>
      <c r="B67" s="10"/>
      <c r="C67" s="10"/>
      <c r="D67" s="10"/>
      <c r="E67" s="16"/>
    </row>
    <row r="68" spans="1:5">
      <c r="A68" s="10"/>
      <c r="B68" s="10"/>
      <c r="C68" s="10"/>
      <c r="D68" s="10"/>
      <c r="E68" s="16"/>
    </row>
    <row r="69" spans="1:5">
      <c r="A69" s="10"/>
      <c r="B69" s="10"/>
      <c r="C69" s="10"/>
      <c r="D69" s="10"/>
      <c r="E69" s="16"/>
    </row>
    <row r="70" spans="1:5">
      <c r="A70" s="10"/>
      <c r="B70" s="10"/>
      <c r="C70" s="10"/>
      <c r="D70" s="10"/>
      <c r="E70" s="16"/>
    </row>
    <row r="71" spans="1:5">
      <c r="A71" s="10"/>
      <c r="B71" s="10"/>
      <c r="C71" s="10"/>
      <c r="D71" s="10"/>
      <c r="E71" s="16"/>
    </row>
    <row r="72" spans="1:5">
      <c r="A72" s="10"/>
      <c r="B72" s="10"/>
      <c r="C72" s="10"/>
      <c r="D72" s="10"/>
      <c r="E72" s="16"/>
    </row>
    <row r="73" spans="1:5">
      <c r="A73" s="10"/>
      <c r="B73" s="10"/>
      <c r="C73" s="10"/>
      <c r="D73" s="10"/>
      <c r="E73" s="16"/>
    </row>
    <row r="74" spans="1:5">
      <c r="A74" s="10"/>
      <c r="B74" s="10"/>
      <c r="C74" s="10"/>
      <c r="D74" s="10"/>
      <c r="E74" s="16"/>
    </row>
    <row r="75" spans="1:5">
      <c r="A75" s="10"/>
      <c r="B75" s="10"/>
      <c r="C75" s="10"/>
      <c r="D75" s="10"/>
      <c r="E75" s="16"/>
    </row>
    <row r="76" spans="1:5">
      <c r="A76" s="10"/>
      <c r="B76" s="10"/>
      <c r="C76" s="10"/>
      <c r="D76" s="10"/>
      <c r="E76" s="16"/>
    </row>
    <row r="77" spans="1:5">
      <c r="A77" s="10"/>
      <c r="B77" s="10"/>
      <c r="C77" s="10"/>
      <c r="D77" s="10"/>
      <c r="E77" s="16"/>
    </row>
    <row r="78" spans="1:5">
      <c r="A78" s="10"/>
      <c r="B78" s="10"/>
      <c r="C78" s="10"/>
      <c r="D78" s="10"/>
      <c r="E78" s="16"/>
    </row>
    <row r="79" spans="1:5">
      <c r="A79" s="10"/>
      <c r="B79" s="10"/>
      <c r="C79" s="10"/>
      <c r="D79" s="10"/>
      <c r="E79" s="16"/>
    </row>
    <row r="80" spans="1:5">
      <c r="A80" s="10"/>
      <c r="B80" s="10"/>
      <c r="C80" s="10"/>
      <c r="D80" s="10"/>
      <c r="E80" s="16"/>
    </row>
    <row r="81" spans="1:5">
      <c r="A81" s="10"/>
      <c r="B81" s="10"/>
      <c r="C81" s="10"/>
      <c r="D81" s="10"/>
      <c r="E81" s="16"/>
    </row>
    <row r="82" spans="1:5">
      <c r="A82" s="10"/>
      <c r="B82" s="10"/>
      <c r="C82" s="10"/>
      <c r="D82" s="10"/>
      <c r="E82" s="16"/>
    </row>
    <row r="83" spans="1:5">
      <c r="A83" s="10"/>
      <c r="B83" s="10"/>
      <c r="C83" s="10"/>
      <c r="D83" s="10"/>
      <c r="E83" s="16"/>
    </row>
    <row r="84" spans="1:5">
      <c r="A84" s="10"/>
      <c r="B84" s="10"/>
      <c r="C84" s="10"/>
      <c r="D84" s="10"/>
      <c r="E84" s="16"/>
    </row>
    <row r="85" spans="1:5">
      <c r="A85" s="10"/>
      <c r="B85" s="10"/>
      <c r="C85" s="10"/>
      <c r="D85" s="10"/>
      <c r="E85" s="16"/>
    </row>
    <row r="86" spans="1:5">
      <c r="A86" s="10"/>
      <c r="B86" s="10"/>
      <c r="C86" s="10"/>
      <c r="D86" s="10"/>
      <c r="E86" s="16"/>
    </row>
    <row r="87" spans="1:5">
      <c r="A87" s="10"/>
      <c r="B87" s="10"/>
      <c r="C87" s="10"/>
      <c r="D87" s="10"/>
      <c r="E87" s="16"/>
    </row>
    <row r="88" spans="1:5">
      <c r="A88" s="10"/>
      <c r="B88" s="10"/>
      <c r="C88" s="10"/>
      <c r="D88" s="10"/>
      <c r="E88" s="16"/>
    </row>
    <row r="89" spans="1:5">
      <c r="A89" s="10"/>
      <c r="B89" s="10"/>
      <c r="C89" s="10"/>
      <c r="D89" s="10"/>
      <c r="E89" s="16"/>
    </row>
    <row r="90" spans="1:5">
      <c r="A90" s="10"/>
      <c r="B90" s="10"/>
      <c r="C90" s="10"/>
      <c r="D90" s="10"/>
      <c r="E90" s="16"/>
    </row>
    <row r="91" spans="1:5">
      <c r="A91" s="10"/>
      <c r="B91" s="10"/>
      <c r="C91" s="10"/>
      <c r="D91" s="10"/>
      <c r="E91" s="16"/>
    </row>
    <row r="92" spans="1:5">
      <c r="A92" s="10"/>
      <c r="B92" s="10"/>
      <c r="C92" s="10"/>
      <c r="D92" s="10"/>
      <c r="E92" s="16"/>
    </row>
    <row r="93" spans="1:5">
      <c r="A93" s="10"/>
      <c r="B93" s="10"/>
      <c r="C93" s="10"/>
      <c r="D93" s="10"/>
      <c r="E93" s="16"/>
    </row>
    <row r="94" spans="1:5">
      <c r="A94" s="10"/>
      <c r="B94" s="10"/>
      <c r="C94" s="10"/>
      <c r="D94" s="10"/>
      <c r="E94" s="16"/>
    </row>
    <row r="95" spans="1:5">
      <c r="A95" s="10"/>
      <c r="B95" s="10"/>
      <c r="C95" s="10"/>
      <c r="D95" s="10"/>
      <c r="E95" s="16"/>
    </row>
    <row r="96" spans="1:5">
      <c r="A96" s="10"/>
      <c r="B96" s="10"/>
      <c r="C96" s="10"/>
      <c r="D96" s="10"/>
      <c r="E96" s="16"/>
    </row>
    <row r="97" spans="1:5">
      <c r="A97" s="10"/>
      <c r="B97" s="10"/>
      <c r="C97" s="10"/>
      <c r="D97" s="10"/>
      <c r="E97" s="16"/>
    </row>
    <row r="98" spans="1:5">
      <c r="A98" s="10"/>
      <c r="B98" s="10"/>
      <c r="C98" s="10"/>
      <c r="D98" s="10"/>
      <c r="E98" s="16"/>
    </row>
    <row r="99" spans="1:5">
      <c r="A99" s="10"/>
      <c r="B99" s="10"/>
      <c r="C99" s="10"/>
      <c r="D99" s="10"/>
      <c r="E99" s="16"/>
    </row>
    <row r="100" spans="1:5">
      <c r="A100" s="10"/>
      <c r="B100" s="10"/>
      <c r="C100" s="10"/>
      <c r="D100" s="10"/>
      <c r="E100" s="16"/>
    </row>
    <row r="101" spans="1:5">
      <c r="A101" s="10"/>
      <c r="B101" s="10"/>
      <c r="C101" s="10"/>
      <c r="D101" s="10"/>
      <c r="E101" s="16"/>
    </row>
    <row r="102" spans="1:5">
      <c r="A102" s="10"/>
      <c r="B102" s="10"/>
      <c r="C102" s="10"/>
      <c r="D102" s="10"/>
      <c r="E102" s="16"/>
    </row>
    <row r="103" spans="1:5">
      <c r="A103" s="10"/>
      <c r="B103" s="10"/>
      <c r="C103" s="10"/>
      <c r="D103" s="10"/>
      <c r="E103" s="16"/>
    </row>
    <row r="104" spans="1:5">
      <c r="A104" s="10"/>
      <c r="B104" s="10"/>
      <c r="C104" s="10"/>
      <c r="D104" s="10"/>
      <c r="E104" s="16"/>
    </row>
    <row r="105" spans="1:5">
      <c r="A105" s="10"/>
      <c r="B105" s="10"/>
      <c r="C105" s="10"/>
      <c r="D105" s="10"/>
      <c r="E105" s="16"/>
    </row>
    <row r="106" spans="1:5">
      <c r="A106" s="10"/>
      <c r="B106" s="10"/>
      <c r="C106" s="10"/>
      <c r="D106" s="10"/>
      <c r="E106" s="16"/>
    </row>
    <row r="107" spans="1:5">
      <c r="A107" s="10"/>
      <c r="B107" s="10"/>
      <c r="C107" s="10"/>
      <c r="D107" s="10"/>
      <c r="E107" s="16"/>
    </row>
    <row r="108" spans="1:5">
      <c r="A108" s="10"/>
      <c r="B108" s="10"/>
      <c r="C108" s="10"/>
      <c r="D108" s="10"/>
      <c r="E108" s="16"/>
    </row>
    <row r="109" spans="1:5">
      <c r="A109" s="10"/>
      <c r="B109" s="10"/>
      <c r="C109" s="10"/>
      <c r="D109" s="10"/>
      <c r="E109" s="16"/>
    </row>
    <row r="110" spans="1:5">
      <c r="A110" s="10"/>
      <c r="B110" s="10"/>
      <c r="C110" s="10"/>
      <c r="D110" s="10"/>
      <c r="E110" s="16"/>
    </row>
    <row r="111" spans="1:5">
      <c r="A111" s="10"/>
      <c r="B111" s="10"/>
      <c r="C111" s="10"/>
      <c r="D111" s="10"/>
      <c r="E111" s="16"/>
    </row>
    <row r="112" spans="1:5">
      <c r="A112" s="10"/>
      <c r="B112" s="10"/>
      <c r="C112" s="10"/>
      <c r="D112" s="10"/>
      <c r="E112" s="16"/>
    </row>
    <row r="113" spans="1:5">
      <c r="A113" s="10"/>
      <c r="B113" s="10"/>
      <c r="C113" s="10"/>
      <c r="D113" s="10"/>
      <c r="E113" s="16"/>
    </row>
    <row r="114" spans="1:5">
      <c r="A114" s="10"/>
      <c r="B114" s="10"/>
      <c r="C114" s="10"/>
      <c r="D114" s="10"/>
      <c r="E114" s="16"/>
    </row>
    <row r="115" spans="1:5">
      <c r="A115" s="10"/>
      <c r="B115" s="10"/>
      <c r="C115" s="10"/>
      <c r="D115" s="10"/>
      <c r="E115" s="16"/>
    </row>
    <row r="116" spans="1:5">
      <c r="A116" s="10"/>
      <c r="B116" s="10"/>
      <c r="C116" s="10"/>
      <c r="D116" s="10"/>
      <c r="E116" s="16"/>
    </row>
    <row r="117" spans="1:5">
      <c r="A117" s="10"/>
      <c r="B117" s="10"/>
      <c r="C117" s="10"/>
      <c r="D117" s="10"/>
      <c r="E117" s="16"/>
    </row>
    <row r="118" spans="1:5">
      <c r="A118" s="10"/>
      <c r="B118" s="10"/>
      <c r="C118" s="10"/>
      <c r="D118" s="10"/>
      <c r="E118" s="16"/>
    </row>
    <row r="119" spans="1:5">
      <c r="A119" s="10"/>
      <c r="B119" s="10"/>
      <c r="C119" s="10"/>
      <c r="D119" s="10"/>
      <c r="E119" s="16"/>
    </row>
    <row r="120" spans="1:5">
      <c r="A120" s="10"/>
      <c r="B120" s="10"/>
      <c r="C120" s="10"/>
      <c r="D120" s="10"/>
      <c r="E120" s="16"/>
    </row>
    <row r="121" spans="1:5">
      <c r="A121" s="10"/>
      <c r="B121" s="10"/>
      <c r="C121" s="10"/>
      <c r="D121" s="10"/>
      <c r="E121" s="16"/>
    </row>
    <row r="122" spans="1:5">
      <c r="A122" s="10"/>
      <c r="B122" s="10"/>
      <c r="C122" s="10"/>
      <c r="D122" s="10"/>
      <c r="E122" s="16"/>
    </row>
    <row r="123" spans="1:5">
      <c r="A123" s="10"/>
      <c r="B123" s="10"/>
      <c r="C123" s="10"/>
      <c r="D123" s="10"/>
      <c r="E123" s="16"/>
    </row>
    <row r="124" spans="1:5">
      <c r="A124" s="10"/>
      <c r="B124" s="10"/>
      <c r="C124" s="10"/>
      <c r="D124" s="10"/>
      <c r="E124" s="16"/>
    </row>
    <row r="125" spans="1:5">
      <c r="A125" s="10"/>
      <c r="B125" s="10"/>
      <c r="C125" s="10"/>
      <c r="D125" s="10"/>
      <c r="E125" s="16"/>
    </row>
    <row r="126" spans="1:5">
      <c r="A126" s="10"/>
      <c r="B126" s="10"/>
      <c r="C126" s="10"/>
      <c r="D126" s="10"/>
      <c r="E126" s="16"/>
    </row>
    <row r="127" spans="1:5">
      <c r="A127" s="10"/>
      <c r="B127" s="10"/>
      <c r="C127" s="10"/>
      <c r="D127" s="10"/>
      <c r="E127" s="16"/>
    </row>
    <row r="128" spans="1:5">
      <c r="A128" s="10"/>
      <c r="B128" s="10"/>
      <c r="C128" s="10"/>
      <c r="D128" s="10"/>
      <c r="E128" s="16"/>
    </row>
    <row r="129" spans="1:5">
      <c r="A129" s="10"/>
      <c r="B129" s="10"/>
      <c r="C129" s="10"/>
      <c r="D129" s="10"/>
      <c r="E129" s="16"/>
    </row>
    <row r="130" spans="1:5">
      <c r="A130" s="10"/>
      <c r="B130" s="10"/>
      <c r="C130" s="10"/>
      <c r="D130" s="10"/>
      <c r="E130" s="16"/>
    </row>
    <row r="131" spans="1:5">
      <c r="A131" s="10"/>
      <c r="B131" s="10"/>
      <c r="C131" s="10"/>
      <c r="D131" s="10"/>
      <c r="E131" s="16"/>
    </row>
    <row r="132" spans="1:5">
      <c r="A132" s="10"/>
      <c r="B132" s="10"/>
      <c r="C132" s="10"/>
      <c r="D132" s="10"/>
      <c r="E132" s="16"/>
    </row>
    <row r="133" spans="1:5">
      <c r="A133" s="10"/>
      <c r="B133" s="10"/>
      <c r="C133" s="10"/>
      <c r="D133" s="10"/>
      <c r="E133" s="16"/>
    </row>
    <row r="134" spans="1:5">
      <c r="A134" s="10"/>
      <c r="B134" s="10"/>
      <c r="C134" s="10"/>
      <c r="D134" s="10"/>
      <c r="E134" s="16"/>
    </row>
    <row r="135" spans="1:5">
      <c r="A135" s="10"/>
      <c r="B135" s="10"/>
      <c r="C135" s="10"/>
      <c r="D135" s="10"/>
      <c r="E135" s="16"/>
    </row>
    <row r="136" spans="1:5">
      <c r="A136" s="10"/>
      <c r="B136" s="10"/>
      <c r="C136" s="10"/>
      <c r="D136" s="10"/>
      <c r="E136" s="16"/>
    </row>
    <row r="137" spans="1:5">
      <c r="A137" s="10"/>
      <c r="B137" s="10"/>
      <c r="C137" s="10"/>
      <c r="D137" s="10"/>
      <c r="E137" s="16"/>
    </row>
    <row r="138" spans="1:5">
      <c r="A138" s="10"/>
      <c r="B138" s="10"/>
      <c r="C138" s="10"/>
      <c r="D138" s="10"/>
      <c r="E138" s="16"/>
    </row>
    <row r="139" spans="1:5">
      <c r="A139" s="10"/>
      <c r="B139" s="10"/>
      <c r="C139" s="10"/>
      <c r="D139" s="10"/>
      <c r="E139" s="16"/>
    </row>
    <row r="140" spans="1:5">
      <c r="A140" s="10"/>
      <c r="B140" s="10"/>
      <c r="C140" s="10"/>
      <c r="D140" s="10"/>
      <c r="E140" s="16"/>
    </row>
    <row r="141" spans="1:5">
      <c r="A141" s="10"/>
      <c r="B141" s="10"/>
      <c r="C141" s="10"/>
      <c r="D141" s="10"/>
      <c r="E141" s="16"/>
    </row>
    <row r="142" spans="1:5">
      <c r="A142" s="10"/>
      <c r="B142" s="10"/>
      <c r="C142" s="10"/>
      <c r="D142" s="10"/>
      <c r="E142" s="16"/>
    </row>
    <row r="143" spans="1:5">
      <c r="A143" s="10"/>
      <c r="B143" s="10"/>
      <c r="C143" s="10"/>
      <c r="D143" s="10"/>
      <c r="E143" s="16"/>
    </row>
    <row r="144" spans="1:5">
      <c r="A144" s="10"/>
      <c r="B144" s="10"/>
      <c r="C144" s="10"/>
      <c r="D144" s="10"/>
      <c r="E144" s="16"/>
    </row>
    <row r="145" spans="1:5">
      <c r="A145" s="10"/>
      <c r="B145" s="10"/>
      <c r="C145" s="10"/>
      <c r="D145" s="10"/>
      <c r="E145" s="16"/>
    </row>
    <row r="146" spans="1:5">
      <c r="A146" s="10"/>
      <c r="B146" s="10"/>
      <c r="C146" s="10"/>
      <c r="D146" s="10"/>
      <c r="E146" s="16"/>
    </row>
    <row r="147" spans="1:5">
      <c r="A147" s="10"/>
      <c r="B147" s="10"/>
      <c r="C147" s="10"/>
      <c r="D147" s="10"/>
      <c r="E147" s="16"/>
    </row>
    <row r="148" spans="1:5">
      <c r="A148" s="10"/>
      <c r="B148" s="10"/>
      <c r="C148" s="10"/>
      <c r="D148" s="10"/>
      <c r="E148" s="16"/>
    </row>
    <row r="149" spans="1:5">
      <c r="A149" s="10"/>
      <c r="B149" s="10"/>
      <c r="C149" s="10"/>
      <c r="D149" s="10"/>
      <c r="E149" s="16"/>
    </row>
    <row r="150" spans="1:5">
      <c r="A150" s="10"/>
      <c r="B150" s="10"/>
      <c r="C150" s="10"/>
      <c r="D150" s="10"/>
      <c r="E150" s="16"/>
    </row>
    <row r="151" spans="1:5">
      <c r="A151" s="10"/>
      <c r="B151" s="10"/>
      <c r="C151" s="10"/>
      <c r="D151" s="10"/>
      <c r="E151" s="16"/>
    </row>
    <row r="152" spans="1:5">
      <c r="A152" s="10"/>
      <c r="B152" s="10"/>
      <c r="C152" s="10"/>
      <c r="D152" s="10"/>
      <c r="E152" s="16"/>
    </row>
    <row r="153" spans="1:5">
      <c r="A153" s="10"/>
      <c r="B153" s="10"/>
      <c r="C153" s="10"/>
      <c r="D153" s="10"/>
      <c r="E153" s="16"/>
    </row>
    <row r="154" spans="1:5">
      <c r="A154" s="10"/>
      <c r="B154" s="10"/>
      <c r="C154" s="10"/>
      <c r="D154" s="10"/>
      <c r="E154" s="16"/>
    </row>
    <row r="155" spans="1:5">
      <c r="A155" s="10"/>
      <c r="B155" s="10"/>
      <c r="C155" s="10"/>
      <c r="D155" s="10"/>
      <c r="E155" s="16"/>
    </row>
    <row r="156" spans="1:5">
      <c r="A156" s="10"/>
      <c r="B156" s="10"/>
      <c r="C156" s="10"/>
      <c r="D156" s="10"/>
      <c r="E156" s="16"/>
    </row>
    <row r="157" spans="1:5">
      <c r="A157" s="10"/>
      <c r="B157" s="10"/>
      <c r="C157" s="10"/>
      <c r="D157" s="10"/>
      <c r="E157" s="16"/>
    </row>
    <row r="158" spans="1:5">
      <c r="A158" s="10"/>
      <c r="B158" s="10"/>
      <c r="C158" s="10"/>
      <c r="D158" s="10"/>
      <c r="E158" s="16"/>
    </row>
    <row r="159" spans="1:5">
      <c r="A159" s="10"/>
      <c r="B159" s="10"/>
      <c r="C159" s="10"/>
      <c r="D159" s="10"/>
      <c r="E159" s="16"/>
    </row>
    <row r="160" spans="1:5">
      <c r="A160" s="10"/>
      <c r="B160" s="10"/>
      <c r="C160" s="10"/>
      <c r="D160" s="10"/>
      <c r="E160" s="16"/>
    </row>
    <row r="161" spans="1:5">
      <c r="A161" s="10"/>
      <c r="B161" s="10"/>
      <c r="C161" s="10"/>
      <c r="D161" s="10"/>
      <c r="E161" s="16"/>
    </row>
    <row r="162" spans="1:5">
      <c r="A162" s="10"/>
      <c r="B162" s="10"/>
      <c r="C162" s="10"/>
      <c r="D162" s="10"/>
      <c r="E162" s="16"/>
    </row>
    <row r="163" spans="1:5">
      <c r="A163" s="10"/>
      <c r="B163" s="10"/>
      <c r="C163" s="10"/>
      <c r="D163" s="10"/>
      <c r="E163" s="16"/>
    </row>
    <row r="164" spans="1:5">
      <c r="A164" s="10"/>
      <c r="B164" s="10"/>
      <c r="C164" s="10"/>
      <c r="D164" s="10"/>
      <c r="E164" s="16"/>
    </row>
    <row r="165" spans="1:5">
      <c r="A165" s="10"/>
      <c r="B165" s="10"/>
      <c r="C165" s="10"/>
      <c r="D165" s="10"/>
      <c r="E165" s="16"/>
    </row>
    <row r="166" spans="1:5">
      <c r="A166" s="10"/>
      <c r="B166" s="10"/>
      <c r="C166" s="10"/>
      <c r="D166" s="10"/>
      <c r="E166" s="16"/>
    </row>
    <row r="167" spans="1:5">
      <c r="A167" s="10"/>
      <c r="B167" s="10"/>
      <c r="C167" s="10"/>
      <c r="D167" s="10"/>
      <c r="E167" s="16"/>
    </row>
    <row r="168" spans="1:5">
      <c r="A168" s="10"/>
      <c r="B168" s="10"/>
      <c r="C168" s="10"/>
      <c r="D168" s="10"/>
      <c r="E168" s="16"/>
    </row>
    <row r="169" spans="1:5">
      <c r="A169" s="10"/>
      <c r="B169" s="10"/>
      <c r="C169" s="10"/>
      <c r="D169" s="10"/>
      <c r="E169" s="16"/>
    </row>
    <row r="170" spans="1:5">
      <c r="A170" s="10"/>
      <c r="B170" s="10"/>
      <c r="C170" s="10"/>
      <c r="D170" s="10"/>
      <c r="E170" s="16"/>
    </row>
    <row r="171" spans="1:5">
      <c r="A171" s="10"/>
      <c r="B171" s="10"/>
      <c r="C171" s="10"/>
      <c r="D171" s="10"/>
      <c r="E171" s="16"/>
    </row>
    <row r="172" spans="1:5">
      <c r="A172" s="10"/>
      <c r="B172" s="10"/>
      <c r="C172" s="10"/>
      <c r="D172" s="10"/>
      <c r="E172" s="16"/>
    </row>
    <row r="173" spans="1:5">
      <c r="A173" s="10"/>
      <c r="B173" s="10"/>
      <c r="C173" s="10"/>
      <c r="D173" s="10"/>
      <c r="E173" s="16"/>
    </row>
    <row r="174" spans="1:5">
      <c r="A174" s="10"/>
      <c r="B174" s="10"/>
      <c r="C174" s="10"/>
      <c r="D174" s="10"/>
      <c r="E174" s="16"/>
    </row>
    <row r="175" spans="1:5">
      <c r="A175" s="10"/>
      <c r="B175" s="10"/>
      <c r="C175" s="10"/>
      <c r="D175" s="10"/>
      <c r="E175" s="16"/>
    </row>
    <row r="176" spans="1:5">
      <c r="A176" s="10"/>
      <c r="B176" s="10"/>
      <c r="C176" s="10"/>
      <c r="D176" s="10"/>
      <c r="E176" s="16"/>
    </row>
    <row r="177" spans="1:5">
      <c r="A177" s="10"/>
      <c r="B177" s="10"/>
      <c r="C177" s="10"/>
      <c r="D177" s="10"/>
      <c r="E177" s="16"/>
    </row>
    <row r="178" spans="1:5">
      <c r="A178" s="10"/>
      <c r="B178" s="10"/>
      <c r="C178" s="10"/>
      <c r="D178" s="10"/>
      <c r="E178" s="16"/>
    </row>
    <row r="179" spans="1:5">
      <c r="A179" s="10"/>
      <c r="B179" s="10"/>
      <c r="C179" s="10"/>
      <c r="D179" s="10"/>
      <c r="E179" s="16"/>
    </row>
    <row r="180" spans="1:5">
      <c r="A180" s="10"/>
      <c r="B180" s="10"/>
      <c r="C180" s="10"/>
      <c r="D180" s="10"/>
      <c r="E180" s="16"/>
    </row>
    <row r="181" spans="1:5">
      <c r="A181" s="10"/>
      <c r="B181" s="10"/>
      <c r="C181" s="10"/>
      <c r="D181" s="10"/>
      <c r="E181" s="16"/>
    </row>
    <row r="182" spans="1:5">
      <c r="A182" s="10"/>
      <c r="B182" s="10"/>
      <c r="C182" s="10"/>
      <c r="D182" s="10"/>
      <c r="E182" s="16"/>
    </row>
    <row r="183" spans="1:5">
      <c r="A183" s="10"/>
      <c r="B183" s="10"/>
      <c r="C183" s="10"/>
      <c r="D183" s="10"/>
      <c r="E183" s="16"/>
    </row>
    <row r="184" spans="1:5">
      <c r="A184" s="10"/>
      <c r="B184" s="10"/>
      <c r="C184" s="10"/>
      <c r="D184" s="10"/>
      <c r="E184" s="16"/>
    </row>
    <row r="185" spans="1:5">
      <c r="A185" s="10"/>
      <c r="B185" s="10"/>
      <c r="C185" s="10"/>
      <c r="D185" s="10"/>
      <c r="E185" s="16"/>
    </row>
    <row r="186" spans="1:5">
      <c r="A186" s="10"/>
      <c r="B186" s="10"/>
      <c r="C186" s="10"/>
      <c r="D186" s="10"/>
      <c r="E186" s="16"/>
    </row>
    <row r="187" spans="1:5">
      <c r="A187" s="10"/>
      <c r="B187" s="10"/>
      <c r="C187" s="10"/>
      <c r="D187" s="10"/>
      <c r="E187" s="16"/>
    </row>
    <row r="188" spans="1:5">
      <c r="A188" s="10"/>
      <c r="B188" s="10"/>
      <c r="C188" s="10"/>
      <c r="D188" s="10"/>
      <c r="E188" s="16"/>
    </row>
    <row r="189" spans="1:5">
      <c r="A189" s="10"/>
      <c r="B189" s="10"/>
      <c r="C189" s="10"/>
      <c r="D189" s="10"/>
      <c r="E189" s="16"/>
    </row>
    <row r="190" spans="1:5">
      <c r="A190" s="10"/>
      <c r="B190" s="10"/>
      <c r="C190" s="10"/>
      <c r="D190" s="10"/>
      <c r="E190" s="16"/>
    </row>
    <row r="191" spans="1:5">
      <c r="A191" s="10"/>
      <c r="B191" s="10"/>
      <c r="C191" s="10"/>
      <c r="D191" s="10"/>
      <c r="E191" s="16"/>
    </row>
    <row r="192" spans="1:5">
      <c r="A192" s="10"/>
      <c r="B192" s="10"/>
      <c r="C192" s="10"/>
      <c r="D192" s="10"/>
      <c r="E192" s="16"/>
    </row>
    <row r="193" spans="1:5">
      <c r="A193" s="10"/>
      <c r="B193" s="10"/>
      <c r="C193" s="10"/>
      <c r="D193" s="10"/>
      <c r="E193" s="16"/>
    </row>
    <row r="194" spans="1:5">
      <c r="A194" s="10"/>
      <c r="B194" s="10"/>
      <c r="C194" s="10"/>
      <c r="D194" s="10"/>
      <c r="E194" s="16"/>
    </row>
    <row r="195" spans="1:5">
      <c r="A195" s="10"/>
      <c r="B195" s="10"/>
      <c r="C195" s="10"/>
      <c r="D195" s="10"/>
      <c r="E195" s="16"/>
    </row>
    <row r="196" spans="1:5">
      <c r="A196" s="10"/>
      <c r="B196" s="10"/>
      <c r="C196" s="10"/>
      <c r="D196" s="10"/>
      <c r="E196" s="16"/>
    </row>
    <row r="197" spans="1:5">
      <c r="A197" s="10"/>
      <c r="B197" s="10"/>
      <c r="C197" s="10"/>
      <c r="D197" s="10"/>
      <c r="E197" s="16"/>
    </row>
    <row r="198" spans="1:5">
      <c r="A198" s="10"/>
      <c r="B198" s="10"/>
      <c r="C198" s="10"/>
      <c r="D198" s="10"/>
      <c r="E198" s="16"/>
    </row>
    <row r="199" spans="1:5">
      <c r="A199" s="10"/>
      <c r="B199" s="10"/>
      <c r="C199" s="10"/>
      <c r="D199" s="10"/>
      <c r="E199" s="16"/>
    </row>
    <row r="200" spans="1:5">
      <c r="A200" s="10"/>
      <c r="B200" s="10"/>
      <c r="C200" s="10"/>
      <c r="D200" s="10"/>
      <c r="E200" s="16"/>
    </row>
    <row r="201" spans="1:5">
      <c r="A201" s="10"/>
      <c r="B201" s="10"/>
      <c r="C201" s="10"/>
      <c r="D201" s="10"/>
      <c r="E201" s="16"/>
    </row>
    <row r="202" spans="1:5">
      <c r="A202" s="10"/>
      <c r="B202" s="10"/>
      <c r="C202" s="10"/>
      <c r="D202" s="10"/>
      <c r="E202" s="16"/>
    </row>
    <row r="203" spans="1:5">
      <c r="A203" s="10"/>
      <c r="B203" s="10"/>
      <c r="C203" s="10"/>
      <c r="D203" s="10"/>
      <c r="E203" s="16"/>
    </row>
    <row r="204" spans="1:5">
      <c r="A204" s="10"/>
      <c r="B204" s="10"/>
      <c r="C204" s="10"/>
      <c r="D204" s="10"/>
      <c r="E204" s="16"/>
    </row>
    <row r="205" spans="1:5">
      <c r="A205" s="10"/>
      <c r="B205" s="10"/>
      <c r="C205" s="10"/>
      <c r="D205" s="17"/>
      <c r="E205" s="16"/>
    </row>
    <row r="206" spans="1:5">
      <c r="C206" s="7"/>
      <c r="D206" s="18"/>
      <c r="E206" s="18"/>
    </row>
    <row r="207" spans="1:5" ht="15.75">
      <c r="C207" s="7"/>
      <c r="D207" s="11"/>
      <c r="E207" s="11"/>
    </row>
    <row r="208" spans="1:5">
      <c r="C208" s="7"/>
      <c r="D208" s="18"/>
      <c r="E208" s="18"/>
    </row>
    <row r="209" spans="3:5" ht="15.75">
      <c r="C209" s="7"/>
      <c r="D209" s="11"/>
      <c r="E209" s="11"/>
    </row>
    <row r="210" spans="3:5">
      <c r="C210" s="7"/>
      <c r="D210" s="18"/>
      <c r="E210" s="18"/>
    </row>
  </sheetData>
  <phoneticPr fontId="3" type="noConversion"/>
  <pageMargins left="0.39370078740157483" right="0.39370078740157483" top="0.39370078740157483" bottom="0.39370078740157483" header="0.51181102362204722" footer="0.51181102362204722"/>
  <pageSetup paperSize="8" scale="42" fitToWidth="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249977111117893"/>
    <pageSetUpPr fitToPage="1"/>
  </sheetPr>
  <dimension ref="A1:FA210"/>
  <sheetViews>
    <sheetView showZeros="0" zoomScale="75" workbookViewId="0">
      <pane xSplit="5" ySplit="5" topLeftCell="F6" activePane="bottomRight" state="frozen"/>
      <selection activeCell="D16" sqref="D16"/>
      <selection pane="topRight" activeCell="D16" sqref="D16"/>
      <selection pane="bottomLeft" activeCell="D16" sqref="D16"/>
      <selection pane="bottomRight" activeCell="FA57" sqref="FA57"/>
    </sheetView>
  </sheetViews>
  <sheetFormatPr defaultRowHeight="12.75"/>
  <cols>
    <col min="1" max="1" width="4.42578125" style="6" customWidth="1"/>
    <col min="2" max="2" width="3.85546875" style="6" customWidth="1"/>
    <col min="3" max="3" width="3.28515625" style="6" customWidth="1"/>
    <col min="4" max="4" width="54.85546875" style="6" customWidth="1"/>
    <col min="5" max="5" width="13.7109375" style="6" customWidth="1"/>
    <col min="6" max="6" width="9.140625" style="27"/>
  </cols>
  <sheetData>
    <row r="1" spans="1:157" ht="18">
      <c r="A1" s="63" t="s">
        <v>33</v>
      </c>
      <c r="C1" s="7"/>
      <c r="D1" s="8"/>
      <c r="E1" s="8"/>
    </row>
    <row r="2" spans="1:157" ht="18">
      <c r="C2" s="7"/>
      <c r="D2" s="8"/>
      <c r="E2" s="8"/>
    </row>
    <row r="3" spans="1:157" ht="15.75">
      <c r="C3" s="7"/>
      <c r="D3" s="9"/>
      <c r="E3" s="9"/>
    </row>
    <row r="4" spans="1:157">
      <c r="C4" s="7"/>
      <c r="D4" s="10"/>
      <c r="E4" s="10" t="s">
        <v>55</v>
      </c>
      <c r="F4" s="342" t="s">
        <v>64</v>
      </c>
    </row>
    <row r="5" spans="1:157" s="22" customFormat="1" ht="15.75">
      <c r="A5" s="19" t="s">
        <v>0</v>
      </c>
      <c r="B5" s="19" t="s">
        <v>0</v>
      </c>
      <c r="C5" s="20" t="s">
        <v>0</v>
      </c>
      <c r="D5" s="21" t="s">
        <v>3</v>
      </c>
      <c r="E5" s="21"/>
      <c r="F5" s="28">
        <v>0.5</v>
      </c>
      <c r="G5" s="22">
        <f>F5+1</f>
        <v>1.5</v>
      </c>
      <c r="H5" s="22">
        <f t="shared" ref="H5:BS5" si="0">G5+1</f>
        <v>2.5</v>
      </c>
      <c r="I5" s="22">
        <f t="shared" si="0"/>
        <v>3.5</v>
      </c>
      <c r="J5" s="22">
        <f t="shared" si="0"/>
        <v>4.5</v>
      </c>
      <c r="K5" s="22">
        <f t="shared" si="0"/>
        <v>5.5</v>
      </c>
      <c r="L5" s="22">
        <f t="shared" si="0"/>
        <v>6.5</v>
      </c>
      <c r="M5" s="22">
        <f t="shared" si="0"/>
        <v>7.5</v>
      </c>
      <c r="N5" s="22">
        <f t="shared" si="0"/>
        <v>8.5</v>
      </c>
      <c r="O5" s="22">
        <f t="shared" si="0"/>
        <v>9.5</v>
      </c>
      <c r="P5" s="22">
        <f t="shared" si="0"/>
        <v>10.5</v>
      </c>
      <c r="Q5" s="22">
        <f t="shared" si="0"/>
        <v>11.5</v>
      </c>
      <c r="R5" s="22">
        <f t="shared" si="0"/>
        <v>12.5</v>
      </c>
      <c r="S5" s="22">
        <f t="shared" si="0"/>
        <v>13.5</v>
      </c>
      <c r="T5" s="22">
        <f t="shared" si="0"/>
        <v>14.5</v>
      </c>
      <c r="U5" s="22">
        <f t="shared" si="0"/>
        <v>15.5</v>
      </c>
      <c r="V5" s="22">
        <f t="shared" si="0"/>
        <v>16.5</v>
      </c>
      <c r="W5" s="22">
        <f t="shared" si="0"/>
        <v>17.5</v>
      </c>
      <c r="X5" s="22">
        <f t="shared" si="0"/>
        <v>18.5</v>
      </c>
      <c r="Y5" s="22">
        <f t="shared" si="0"/>
        <v>19.5</v>
      </c>
      <c r="Z5" s="22">
        <f t="shared" si="0"/>
        <v>20.5</v>
      </c>
      <c r="AA5" s="22">
        <f t="shared" si="0"/>
        <v>21.5</v>
      </c>
      <c r="AB5" s="22">
        <f t="shared" si="0"/>
        <v>22.5</v>
      </c>
      <c r="AC5" s="22">
        <f t="shared" si="0"/>
        <v>23.5</v>
      </c>
      <c r="AD5" s="22">
        <f t="shared" si="0"/>
        <v>24.5</v>
      </c>
      <c r="AE5" s="22">
        <f t="shared" si="0"/>
        <v>25.5</v>
      </c>
      <c r="AF5" s="22">
        <f t="shared" si="0"/>
        <v>26.5</v>
      </c>
      <c r="AG5" s="22">
        <f t="shared" si="0"/>
        <v>27.5</v>
      </c>
      <c r="AH5" s="22">
        <f t="shared" si="0"/>
        <v>28.5</v>
      </c>
      <c r="AI5" s="22">
        <f t="shared" si="0"/>
        <v>29.5</v>
      </c>
      <c r="AJ5" s="22">
        <f t="shared" si="0"/>
        <v>30.5</v>
      </c>
      <c r="AK5" s="22">
        <f t="shared" si="0"/>
        <v>31.5</v>
      </c>
      <c r="AL5" s="22">
        <f t="shared" si="0"/>
        <v>32.5</v>
      </c>
      <c r="AM5" s="22">
        <f t="shared" si="0"/>
        <v>33.5</v>
      </c>
      <c r="AN5" s="22">
        <f t="shared" si="0"/>
        <v>34.5</v>
      </c>
      <c r="AO5" s="22">
        <f t="shared" si="0"/>
        <v>35.5</v>
      </c>
      <c r="AP5" s="22">
        <f t="shared" si="0"/>
        <v>36.5</v>
      </c>
      <c r="AQ5" s="22">
        <f t="shared" si="0"/>
        <v>37.5</v>
      </c>
      <c r="AR5" s="22">
        <f t="shared" si="0"/>
        <v>38.5</v>
      </c>
      <c r="AS5" s="22">
        <f t="shared" si="0"/>
        <v>39.5</v>
      </c>
      <c r="AT5" s="22">
        <f t="shared" si="0"/>
        <v>40.5</v>
      </c>
      <c r="AU5" s="22">
        <f t="shared" si="0"/>
        <v>41.5</v>
      </c>
      <c r="AV5" s="22">
        <f t="shared" si="0"/>
        <v>42.5</v>
      </c>
      <c r="AW5" s="22">
        <f t="shared" si="0"/>
        <v>43.5</v>
      </c>
      <c r="AX5" s="22">
        <f t="shared" si="0"/>
        <v>44.5</v>
      </c>
      <c r="AY5" s="22">
        <f t="shared" si="0"/>
        <v>45.5</v>
      </c>
      <c r="AZ5" s="22">
        <f t="shared" si="0"/>
        <v>46.5</v>
      </c>
      <c r="BA5" s="22">
        <f t="shared" si="0"/>
        <v>47.5</v>
      </c>
      <c r="BB5" s="22">
        <f t="shared" si="0"/>
        <v>48.5</v>
      </c>
      <c r="BC5" s="22">
        <f t="shared" si="0"/>
        <v>49.5</v>
      </c>
      <c r="BD5" s="22">
        <f t="shared" si="0"/>
        <v>50.5</v>
      </c>
      <c r="BE5" s="22">
        <f t="shared" si="0"/>
        <v>51.5</v>
      </c>
      <c r="BF5" s="22">
        <f t="shared" si="0"/>
        <v>52.5</v>
      </c>
      <c r="BG5" s="22">
        <f t="shared" si="0"/>
        <v>53.5</v>
      </c>
      <c r="BH5" s="22">
        <f t="shared" si="0"/>
        <v>54.5</v>
      </c>
      <c r="BI5" s="22">
        <f t="shared" si="0"/>
        <v>55.5</v>
      </c>
      <c r="BJ5" s="22">
        <f t="shared" si="0"/>
        <v>56.5</v>
      </c>
      <c r="BK5" s="22">
        <f t="shared" si="0"/>
        <v>57.5</v>
      </c>
      <c r="BL5" s="22">
        <f t="shared" si="0"/>
        <v>58.5</v>
      </c>
      <c r="BM5" s="22">
        <f t="shared" si="0"/>
        <v>59.5</v>
      </c>
      <c r="BN5" s="22">
        <f t="shared" si="0"/>
        <v>60.5</v>
      </c>
      <c r="BO5" s="22">
        <f t="shared" si="0"/>
        <v>61.5</v>
      </c>
      <c r="BP5" s="22">
        <f t="shared" si="0"/>
        <v>62.5</v>
      </c>
      <c r="BQ5" s="22">
        <f t="shared" si="0"/>
        <v>63.5</v>
      </c>
      <c r="BR5" s="22">
        <f t="shared" si="0"/>
        <v>64.5</v>
      </c>
      <c r="BS5" s="22">
        <f t="shared" si="0"/>
        <v>65.5</v>
      </c>
      <c r="BT5" s="22">
        <f t="shared" ref="BT5:CR5" si="1">BS5+1</f>
        <v>66.5</v>
      </c>
      <c r="BU5" s="22">
        <f t="shared" si="1"/>
        <v>67.5</v>
      </c>
      <c r="BV5" s="22">
        <f t="shared" si="1"/>
        <v>68.5</v>
      </c>
      <c r="BW5" s="22">
        <f t="shared" si="1"/>
        <v>69.5</v>
      </c>
      <c r="BX5" s="22">
        <f t="shared" si="1"/>
        <v>70.5</v>
      </c>
      <c r="BY5" s="22">
        <f t="shared" si="1"/>
        <v>71.5</v>
      </c>
      <c r="BZ5" s="22">
        <f t="shared" si="1"/>
        <v>72.5</v>
      </c>
      <c r="CA5" s="22">
        <f t="shared" si="1"/>
        <v>73.5</v>
      </c>
      <c r="CB5" s="22">
        <f t="shared" si="1"/>
        <v>74.5</v>
      </c>
      <c r="CC5" s="22">
        <f t="shared" si="1"/>
        <v>75.5</v>
      </c>
      <c r="CD5" s="22">
        <f t="shared" si="1"/>
        <v>76.5</v>
      </c>
      <c r="CE5" s="22">
        <f t="shared" si="1"/>
        <v>77.5</v>
      </c>
      <c r="CF5" s="22">
        <f t="shared" si="1"/>
        <v>78.5</v>
      </c>
      <c r="CG5" s="22">
        <f t="shared" si="1"/>
        <v>79.5</v>
      </c>
      <c r="CH5" s="22">
        <f t="shared" si="1"/>
        <v>80.5</v>
      </c>
      <c r="CI5" s="22">
        <f t="shared" si="1"/>
        <v>81.5</v>
      </c>
      <c r="CJ5" s="22">
        <f t="shared" si="1"/>
        <v>82.5</v>
      </c>
      <c r="CK5" s="22">
        <f t="shared" si="1"/>
        <v>83.5</v>
      </c>
      <c r="CL5" s="22">
        <f t="shared" si="1"/>
        <v>84.5</v>
      </c>
      <c r="CM5" s="22">
        <f t="shared" si="1"/>
        <v>85.5</v>
      </c>
      <c r="CN5" s="22">
        <f t="shared" si="1"/>
        <v>86.5</v>
      </c>
      <c r="CO5" s="22">
        <f t="shared" si="1"/>
        <v>87.5</v>
      </c>
      <c r="CP5" s="22">
        <f t="shared" si="1"/>
        <v>88.5</v>
      </c>
      <c r="CQ5" s="22">
        <f t="shared" si="1"/>
        <v>89.5</v>
      </c>
      <c r="CR5" s="22">
        <f t="shared" si="1"/>
        <v>90.5</v>
      </c>
      <c r="CS5" s="22">
        <f t="shared" ref="CS5:DX5" si="2">CR5+1</f>
        <v>91.5</v>
      </c>
      <c r="CT5" s="22">
        <f t="shared" si="2"/>
        <v>92.5</v>
      </c>
      <c r="CU5" s="22">
        <f t="shared" si="2"/>
        <v>93.5</v>
      </c>
      <c r="CV5" s="22">
        <f t="shared" si="2"/>
        <v>94.5</v>
      </c>
      <c r="CW5" s="22">
        <f t="shared" si="2"/>
        <v>95.5</v>
      </c>
      <c r="CX5" s="22">
        <f t="shared" si="2"/>
        <v>96.5</v>
      </c>
      <c r="CY5" s="22">
        <f t="shared" si="2"/>
        <v>97.5</v>
      </c>
      <c r="CZ5" s="22">
        <f t="shared" si="2"/>
        <v>98.5</v>
      </c>
      <c r="DA5" s="22">
        <f t="shared" si="2"/>
        <v>99.5</v>
      </c>
      <c r="DB5" s="22">
        <f t="shared" si="2"/>
        <v>100.5</v>
      </c>
      <c r="DC5" s="22">
        <f t="shared" si="2"/>
        <v>101.5</v>
      </c>
      <c r="DD5" s="22">
        <f t="shared" si="2"/>
        <v>102.5</v>
      </c>
      <c r="DE5" s="22">
        <f t="shared" si="2"/>
        <v>103.5</v>
      </c>
      <c r="DF5" s="22">
        <f t="shared" si="2"/>
        <v>104.5</v>
      </c>
      <c r="DG5" s="22">
        <f t="shared" si="2"/>
        <v>105.5</v>
      </c>
      <c r="DH5" s="22">
        <f t="shared" si="2"/>
        <v>106.5</v>
      </c>
      <c r="DI5" s="22">
        <f t="shared" si="2"/>
        <v>107.5</v>
      </c>
      <c r="DJ5" s="22">
        <f t="shared" si="2"/>
        <v>108.5</v>
      </c>
      <c r="DK5" s="22">
        <f t="shared" si="2"/>
        <v>109.5</v>
      </c>
      <c r="DL5" s="22">
        <f t="shared" si="2"/>
        <v>110.5</v>
      </c>
      <c r="DM5" s="22">
        <f t="shared" si="2"/>
        <v>111.5</v>
      </c>
      <c r="DN5" s="22">
        <f t="shared" si="2"/>
        <v>112.5</v>
      </c>
      <c r="DO5" s="22">
        <f t="shared" si="2"/>
        <v>113.5</v>
      </c>
      <c r="DP5" s="22">
        <f t="shared" si="2"/>
        <v>114.5</v>
      </c>
      <c r="DQ5" s="22">
        <f t="shared" si="2"/>
        <v>115.5</v>
      </c>
      <c r="DR5" s="22">
        <f t="shared" si="2"/>
        <v>116.5</v>
      </c>
      <c r="DS5" s="22">
        <f t="shared" si="2"/>
        <v>117.5</v>
      </c>
      <c r="DT5" s="22">
        <f t="shared" si="2"/>
        <v>118.5</v>
      </c>
      <c r="DU5" s="22">
        <f t="shared" si="2"/>
        <v>119.5</v>
      </c>
      <c r="DV5" s="22">
        <f t="shared" si="2"/>
        <v>120.5</v>
      </c>
      <c r="DW5" s="22">
        <f t="shared" si="2"/>
        <v>121.5</v>
      </c>
      <c r="DX5" s="22">
        <f t="shared" si="2"/>
        <v>122.5</v>
      </c>
      <c r="DY5" s="22">
        <f t="shared" ref="DY5:FA5" si="3">DX5+1</f>
        <v>123.5</v>
      </c>
      <c r="DZ5" s="22">
        <f t="shared" si="3"/>
        <v>124.5</v>
      </c>
      <c r="EA5" s="22">
        <f t="shared" si="3"/>
        <v>125.5</v>
      </c>
      <c r="EB5" s="22">
        <f t="shared" si="3"/>
        <v>126.5</v>
      </c>
      <c r="EC5" s="22">
        <f t="shared" si="3"/>
        <v>127.5</v>
      </c>
      <c r="ED5" s="22">
        <f t="shared" si="3"/>
        <v>128.5</v>
      </c>
      <c r="EE5" s="22">
        <f t="shared" si="3"/>
        <v>129.5</v>
      </c>
      <c r="EF5" s="22">
        <f t="shared" si="3"/>
        <v>130.5</v>
      </c>
      <c r="EG5" s="22">
        <f t="shared" si="3"/>
        <v>131.5</v>
      </c>
      <c r="EH5" s="22">
        <f t="shared" si="3"/>
        <v>132.5</v>
      </c>
      <c r="EI5" s="22">
        <f t="shared" si="3"/>
        <v>133.5</v>
      </c>
      <c r="EJ5" s="22">
        <f t="shared" si="3"/>
        <v>134.5</v>
      </c>
      <c r="EK5" s="22">
        <f t="shared" si="3"/>
        <v>135.5</v>
      </c>
      <c r="EL5" s="22">
        <f t="shared" si="3"/>
        <v>136.5</v>
      </c>
      <c r="EM5" s="22">
        <f t="shared" si="3"/>
        <v>137.5</v>
      </c>
      <c r="EN5" s="22">
        <f t="shared" si="3"/>
        <v>138.5</v>
      </c>
      <c r="EO5" s="22">
        <f t="shared" si="3"/>
        <v>139.5</v>
      </c>
      <c r="EP5" s="22">
        <f t="shared" si="3"/>
        <v>140.5</v>
      </c>
      <c r="EQ5" s="22">
        <f t="shared" si="3"/>
        <v>141.5</v>
      </c>
      <c r="ER5" s="22">
        <f t="shared" si="3"/>
        <v>142.5</v>
      </c>
      <c r="ES5" s="22">
        <f t="shared" si="3"/>
        <v>143.5</v>
      </c>
      <c r="ET5" s="22">
        <f t="shared" si="3"/>
        <v>144.5</v>
      </c>
      <c r="EU5" s="22">
        <f t="shared" si="3"/>
        <v>145.5</v>
      </c>
      <c r="EV5" s="22">
        <f t="shared" si="3"/>
        <v>146.5</v>
      </c>
      <c r="EW5" s="22">
        <f t="shared" si="3"/>
        <v>147.5</v>
      </c>
      <c r="EX5" s="22">
        <f t="shared" si="3"/>
        <v>148.5</v>
      </c>
      <c r="EY5" s="22">
        <f t="shared" si="3"/>
        <v>149.5</v>
      </c>
      <c r="EZ5" s="22">
        <f t="shared" si="3"/>
        <v>150.5</v>
      </c>
      <c r="FA5" s="22">
        <f t="shared" si="3"/>
        <v>151.5</v>
      </c>
    </row>
    <row r="6" spans="1:157" ht="15.75">
      <c r="A6" s="12">
        <v>1</v>
      </c>
      <c r="D6" s="11" t="str">
        <f t="shared" ref="D6:D13" si="4">VLOOKUP(A6,IDtable,2)</f>
        <v>Sub-transmission lines</v>
      </c>
      <c r="E6" s="11"/>
    </row>
    <row r="7" spans="1:157" ht="15.75">
      <c r="A7" s="12">
        <v>2</v>
      </c>
      <c r="D7" s="11" t="str">
        <f t="shared" si="4"/>
        <v>Sub-transmission substations</v>
      </c>
      <c r="E7" s="11"/>
    </row>
    <row r="8" spans="1:157" ht="15.75">
      <c r="A8" s="12">
        <v>3</v>
      </c>
      <c r="D8" s="11" t="str">
        <f t="shared" si="4"/>
        <v>Zone substations</v>
      </c>
      <c r="E8" s="11"/>
    </row>
    <row r="9" spans="1:157" ht="15.75">
      <c r="A9" s="12">
        <v>4</v>
      </c>
      <c r="D9" s="11" t="str">
        <f t="shared" si="4"/>
        <v>Distribution feeders - CBD</v>
      </c>
      <c r="E9" s="11"/>
    </row>
    <row r="10" spans="1:157" ht="15.75">
      <c r="A10" s="12">
        <v>5</v>
      </c>
      <c r="D10" s="11" t="str">
        <f t="shared" si="4"/>
        <v>Distribution feeders - Urban</v>
      </c>
      <c r="E10" s="11"/>
    </row>
    <row r="11" spans="1:157" ht="15.75">
      <c r="A11" s="12">
        <v>6</v>
      </c>
      <c r="D11" s="11" t="str">
        <f t="shared" si="4"/>
        <v>Distribution feeders - Short rural</v>
      </c>
      <c r="E11" s="11"/>
    </row>
    <row r="12" spans="1:157" ht="15.75">
      <c r="A12" s="12">
        <v>7</v>
      </c>
      <c r="D12" s="11" t="str">
        <f t="shared" si="4"/>
        <v>Distribution feeders - Long rural</v>
      </c>
      <c r="E12" s="11"/>
    </row>
    <row r="13" spans="1:157" ht="15.75">
      <c r="A13" s="12">
        <v>8</v>
      </c>
      <c r="D13" s="11" t="str">
        <f t="shared" si="4"/>
        <v>Distribution substations - CBD</v>
      </c>
      <c r="E13" s="11"/>
    </row>
    <row r="14" spans="1:157" ht="15.75">
      <c r="A14" s="12">
        <v>9</v>
      </c>
      <c r="D14" s="11" t="str">
        <f>VLOOKUP(A14,IDtable,2)</f>
        <v>Distribution substations - Urban</v>
      </c>
      <c r="E14" s="11"/>
    </row>
    <row r="15" spans="1:157" ht="15.75">
      <c r="A15" s="12">
        <v>10</v>
      </c>
      <c r="D15" s="11" t="str">
        <f>VLOOKUP(A15,IDtable,2)</f>
        <v>Distribution substations - Short rural</v>
      </c>
      <c r="E15" s="11"/>
    </row>
    <row r="16" spans="1:157" ht="15.75">
      <c r="A16" s="12">
        <v>11</v>
      </c>
      <c r="D16" s="11" t="str">
        <f>VLOOKUP(A16,IDtable,2)</f>
        <v>Distribution substations - Long rural</v>
      </c>
      <c r="E16" s="11"/>
    </row>
    <row r="17" spans="1:157" ht="15.75">
      <c r="A17" s="12">
        <v>12</v>
      </c>
      <c r="D17" s="11">
        <f>VLOOKUP(A17,IDtable,2)</f>
        <v>0</v>
      </c>
      <c r="E17" s="11"/>
    </row>
    <row r="18" spans="1:157" s="5" customFormat="1" ht="16.5" thickBot="1">
      <c r="A18" s="13"/>
      <c r="B18" s="14"/>
      <c r="C18" s="14"/>
      <c r="D18" s="15" t="s">
        <v>2</v>
      </c>
      <c r="E18" s="15"/>
      <c r="F18" s="29"/>
    </row>
    <row r="19" spans="1:157" ht="16.5" thickTop="1">
      <c r="A19" s="12"/>
      <c r="D19" s="11"/>
      <c r="E19" s="11"/>
    </row>
    <row r="20" spans="1:157" ht="15.75">
      <c r="A20" s="12"/>
      <c r="D20" s="11" t="s">
        <v>6</v>
      </c>
      <c r="E20" s="11"/>
    </row>
    <row r="21" spans="1:157">
      <c r="A21" s="10">
        <f>'Asset data'!A21</f>
        <v>0</v>
      </c>
      <c r="B21" s="10">
        <f>'Asset data'!B21</f>
        <v>0</v>
      </c>
      <c r="C21" s="10">
        <f>'Asset data'!C21</f>
        <v>0</v>
      </c>
      <c r="D21" s="10">
        <f>'Asset data'!E21</f>
        <v>0</v>
      </c>
      <c r="E21" s="16">
        <f>'Asset data'!I21</f>
        <v>0</v>
      </c>
      <c r="F21" s="27">
        <f>ROUND(IF($A21&gt;0,$E21-'Asset data'!L$5,0),0)</f>
        <v>0</v>
      </c>
      <c r="G21">
        <f>ROUND(IF($A21&gt;0,$E21-'Asset data'!M$5,0),0)</f>
        <v>0</v>
      </c>
      <c r="H21">
        <f>ROUND(IF($A21&gt;0,$E21-'Asset data'!N$5,0),0)</f>
        <v>0</v>
      </c>
      <c r="I21">
        <f>ROUND(IF($A21&gt;0,$E21-'Asset data'!O$5,0),0)</f>
        <v>0</v>
      </c>
      <c r="J21">
        <f>ROUND(IF($A21&gt;0,$E21-'Asset data'!P$5,0),0)</f>
        <v>0</v>
      </c>
      <c r="K21">
        <f>ROUND(IF($A21&gt;0,$E21-'Asset data'!Q$5,0),0)</f>
        <v>0</v>
      </c>
      <c r="L21">
        <f>ROUND(IF($A21&gt;0,$E21-'Asset data'!R$5,0),0)</f>
        <v>0</v>
      </c>
      <c r="M21">
        <f>ROUND(IF($A21&gt;0,$E21-'Asset data'!S$5,0),0)</f>
        <v>0</v>
      </c>
      <c r="N21">
        <f>ROUND(IF($A21&gt;0,$E21-'Asset data'!T$5,0),0)</f>
        <v>0</v>
      </c>
      <c r="O21">
        <f>ROUND(IF($A21&gt;0,$E21-'Asset data'!U$5,0),0)</f>
        <v>0</v>
      </c>
      <c r="P21">
        <f>ROUND(IF($A21&gt;0,$E21-'Asset data'!V$5,0),0)</f>
        <v>0</v>
      </c>
      <c r="Q21">
        <f>ROUND(IF($A21&gt;0,$E21-'Asset data'!W$5,0),0)</f>
        <v>0</v>
      </c>
      <c r="R21">
        <f>ROUND(IF($A21&gt;0,$E21-'Asset data'!X$5,0),0)</f>
        <v>0</v>
      </c>
      <c r="S21">
        <f>ROUND(IF($A21&gt;0,$E21-'Asset data'!Y$5,0),0)</f>
        <v>0</v>
      </c>
      <c r="T21">
        <f>ROUND(IF($A21&gt;0,$E21-'Asset data'!Z$5,0),0)</f>
        <v>0</v>
      </c>
      <c r="U21">
        <f>ROUND(IF($A21&gt;0,$E21-'Asset data'!AA$5,0),0)</f>
        <v>0</v>
      </c>
      <c r="V21">
        <f>ROUND(IF($A21&gt;0,$E21-'Asset data'!AB$5,0),0)</f>
        <v>0</v>
      </c>
      <c r="W21">
        <f>ROUND(IF($A21&gt;0,$E21-'Asset data'!AC$5,0),0)</f>
        <v>0</v>
      </c>
      <c r="X21">
        <f>ROUND(IF($A21&gt;0,$E21-'Asset data'!AD$5,0),0)</f>
        <v>0</v>
      </c>
      <c r="Y21">
        <f>ROUND(IF($A21&gt;0,$E21-'Asset data'!AE$5,0),0)</f>
        <v>0</v>
      </c>
      <c r="Z21">
        <f>ROUND(IF($A21&gt;0,$E21-'Asset data'!AF$5,0),0)</f>
        <v>0</v>
      </c>
      <c r="AA21">
        <f>ROUND(IF($A21&gt;0,$E21-'Asset data'!AG$5,0),0)</f>
        <v>0</v>
      </c>
      <c r="AB21">
        <f>ROUND(IF($A21&gt;0,$E21-'Asset data'!AH$5,0),0)</f>
        <v>0</v>
      </c>
      <c r="AC21">
        <f>ROUND(IF($A21&gt;0,$E21-'Asset data'!AI$5,0),0)</f>
        <v>0</v>
      </c>
      <c r="AD21">
        <f>ROUND(IF($A21&gt;0,$E21-'Asset data'!AJ$5,0),0)</f>
        <v>0</v>
      </c>
      <c r="AE21">
        <f>ROUND(IF($A21&gt;0,$E21-'Asset data'!AK$5,0),0)</f>
        <v>0</v>
      </c>
      <c r="AF21">
        <f>ROUND(IF($A21&gt;0,$E21-'Asset data'!AL$5,0),0)</f>
        <v>0</v>
      </c>
      <c r="AG21">
        <f>ROUND(IF($A21&gt;0,$E21-'Asset data'!AM$5,0),0)</f>
        <v>0</v>
      </c>
      <c r="AH21">
        <f>ROUND(IF($A21&gt;0,$E21-'Asset data'!AN$5,0),0)</f>
        <v>0</v>
      </c>
      <c r="AI21">
        <f>ROUND(IF($A21&gt;0,$E21-'Asset data'!AO$5,0),0)</f>
        <v>0</v>
      </c>
      <c r="AJ21">
        <f>ROUND(IF($A21&gt;0,$E21-'Asset data'!AP$5,0),0)</f>
        <v>0</v>
      </c>
      <c r="AK21">
        <f>ROUND(IF($A21&gt;0,$E21-'Asset data'!AQ$5,0),0)</f>
        <v>0</v>
      </c>
      <c r="AL21">
        <f>ROUND(IF($A21&gt;0,$E21-'Asset data'!AR$5,0),0)</f>
        <v>0</v>
      </c>
      <c r="AM21">
        <f>ROUND(IF($A21&gt;0,$E21-'Asset data'!AS$5,0),0)</f>
        <v>0</v>
      </c>
      <c r="AN21">
        <f>ROUND(IF($A21&gt;0,$E21-'Asset data'!AT$5,0),0)</f>
        <v>0</v>
      </c>
      <c r="AO21">
        <f>ROUND(IF($A21&gt;0,$E21-'Asset data'!AU$5,0),0)</f>
        <v>0</v>
      </c>
      <c r="AP21">
        <f>ROUND(IF($A21&gt;0,$E21-'Asset data'!AV$5,0),0)</f>
        <v>0</v>
      </c>
      <c r="AQ21">
        <f>ROUND(IF($A21&gt;0,$E21-'Asset data'!AW$5,0),0)</f>
        <v>0</v>
      </c>
      <c r="AR21">
        <f>ROUND(IF($A21&gt;0,$E21-'Asset data'!AX$5,0),0)</f>
        <v>0</v>
      </c>
      <c r="AS21">
        <f>ROUND(IF($A21&gt;0,$E21-'Asset data'!AY$5,0),0)</f>
        <v>0</v>
      </c>
      <c r="AT21">
        <f>ROUND(IF($A21&gt;0,$E21-'Asset data'!AZ$5,0),0)</f>
        <v>0</v>
      </c>
      <c r="AU21">
        <f>ROUND(IF($A21&gt;0,$E21-'Asset data'!BA$5,0),0)</f>
        <v>0</v>
      </c>
      <c r="AV21">
        <f>ROUND(IF($A21&gt;0,$E21-'Asset data'!BB$5,0),0)</f>
        <v>0</v>
      </c>
      <c r="AW21">
        <f>ROUND(IF($A21&gt;0,$E21-'Asset data'!BC$5,0),0)</f>
        <v>0</v>
      </c>
      <c r="AX21">
        <f>ROUND(IF($A21&gt;0,$E21-'Asset data'!BD$5,0),0)</f>
        <v>0</v>
      </c>
      <c r="AY21">
        <f>ROUND(IF($A21&gt;0,$E21-'Asset data'!BE$5,0),0)</f>
        <v>0</v>
      </c>
      <c r="AZ21">
        <f>ROUND(IF($A21&gt;0,$E21-'Asset data'!BF$5,0),0)</f>
        <v>0</v>
      </c>
      <c r="BA21">
        <f>ROUND(IF($A21&gt;0,$E21-'Asset data'!BG$5,0),0)</f>
        <v>0</v>
      </c>
      <c r="BB21">
        <f>ROUND(IF($A21&gt;0,$E21-'Asset data'!BH$5,0),0)</f>
        <v>0</v>
      </c>
      <c r="BC21">
        <f>ROUND(IF($A21&gt;0,$E21-'Asset data'!BI$5,0),0)</f>
        <v>0</v>
      </c>
      <c r="BD21">
        <f>ROUND(IF($A21&gt;0,$E21-'Asset data'!BJ$5,0),0)</f>
        <v>0</v>
      </c>
      <c r="BE21">
        <f>ROUND(IF($A21&gt;0,$E21-'Asset data'!BK$5,0),0)</f>
        <v>0</v>
      </c>
      <c r="BF21">
        <f>ROUND(IF($A21&gt;0,$E21-'Asset data'!BL$5,0),0)</f>
        <v>0</v>
      </c>
      <c r="BG21">
        <f>ROUND(IF($A21&gt;0,$E21-'Asset data'!BM$5,0),0)</f>
        <v>0</v>
      </c>
      <c r="BH21">
        <f>ROUND(IF($A21&gt;0,$E21-'Asset data'!BN$5,0),0)</f>
        <v>0</v>
      </c>
      <c r="BI21">
        <f>ROUND(IF($A21&gt;0,$E21-'Asset data'!BO$5,0),0)</f>
        <v>0</v>
      </c>
      <c r="BJ21">
        <f>ROUND(IF($A21&gt;0,$E21-'Asset data'!BP$5,0),0)</f>
        <v>0</v>
      </c>
      <c r="BK21">
        <f>ROUND(IF($A21&gt;0,$E21-'Asset data'!BQ$5,0),0)</f>
        <v>0</v>
      </c>
      <c r="BL21">
        <f>ROUND(IF($A21&gt;0,$E21-'Asset data'!BR$5,0),0)</f>
        <v>0</v>
      </c>
      <c r="BM21">
        <f>ROUND(IF($A21&gt;0,$E21-'Asset data'!BS$5,0),0)</f>
        <v>0</v>
      </c>
      <c r="BN21">
        <f>ROUND(IF($A21&gt;0,$E21-'Asset data'!BT$5,0),0)</f>
        <v>0</v>
      </c>
      <c r="BO21">
        <f>ROUND(IF($A21&gt;0,$E21-'Asset data'!BU$5,0),0)</f>
        <v>0</v>
      </c>
      <c r="BP21">
        <f>ROUND(IF($A21&gt;0,$E21-'Asset data'!BV$5,0),0)</f>
        <v>0</v>
      </c>
      <c r="BQ21">
        <f>ROUND(IF($A21&gt;0,$E21-'Asset data'!BW$5,0),0)</f>
        <v>0</v>
      </c>
      <c r="BR21">
        <f>ROUND(IF($A21&gt;0,$E21-'Asset data'!BX$5,0),0)</f>
        <v>0</v>
      </c>
      <c r="BS21">
        <f>ROUND(IF($A21&gt;0,$E21-'Asset data'!BY$5,0),0)</f>
        <v>0</v>
      </c>
      <c r="BT21">
        <f>ROUND(IF($A21&gt;0,$E21-'Asset data'!BZ$5,0),0)</f>
        <v>0</v>
      </c>
      <c r="BU21">
        <f>ROUND(IF($A21&gt;0,$E21-'Asset data'!CA$5,0),0)</f>
        <v>0</v>
      </c>
      <c r="BV21">
        <f>ROUND(IF($A21&gt;0,$E21-'Asset data'!CB$5,0),0)</f>
        <v>0</v>
      </c>
      <c r="BW21">
        <f>ROUND(IF($A21&gt;0,$E21-'Asset data'!CC$5,0),0)</f>
        <v>0</v>
      </c>
      <c r="BX21">
        <f>ROUND(IF($A21&gt;0,$E21-'Asset data'!CD$5,0),0)</f>
        <v>0</v>
      </c>
      <c r="BY21">
        <f>ROUND(IF($A21&gt;0,$E21-'Asset data'!CE$5,0),0)</f>
        <v>0</v>
      </c>
      <c r="BZ21">
        <f>ROUND(IF($A21&gt;0,$E21-'Asset data'!CF$5,0),0)</f>
        <v>0</v>
      </c>
      <c r="CA21">
        <f>ROUND(IF($A21&gt;0,$E21-'Asset data'!CG$5,0),0)</f>
        <v>0</v>
      </c>
      <c r="CB21">
        <f>ROUND(IF($A21&gt;0,$E21-'Asset data'!CH$5,0),0)</f>
        <v>0</v>
      </c>
      <c r="CC21">
        <f>ROUND(IF($A21&gt;0,$E21-'Asset data'!CI$5,0),0)</f>
        <v>0</v>
      </c>
      <c r="CD21">
        <f>ROUND(IF($A21&gt;0,$E21-'Asset data'!CJ$5,0),0)</f>
        <v>0</v>
      </c>
      <c r="CE21">
        <f>ROUND(IF($A21&gt;0,$E21-'Asset data'!CK$5,0),0)</f>
        <v>0</v>
      </c>
      <c r="CF21">
        <f>ROUND(IF($A21&gt;0,$E21-'Asset data'!CL$5,0),0)</f>
        <v>0</v>
      </c>
      <c r="CG21">
        <f>ROUND(IF($A21&gt;0,$E21-'Asset data'!CM$5,0),0)</f>
        <v>0</v>
      </c>
      <c r="CH21">
        <f>ROUND(IF($A21&gt;0,$E21-'Asset data'!CN$5,0),0)</f>
        <v>0</v>
      </c>
      <c r="CI21">
        <f>ROUND(IF($A21&gt;0,$E21-'Asset data'!CO$5,0),0)</f>
        <v>0</v>
      </c>
      <c r="CJ21">
        <f>ROUND(IF($A21&gt;0,$E21-'Asset data'!CP$5,0),0)</f>
        <v>0</v>
      </c>
      <c r="CK21">
        <f>ROUND(IF($A21&gt;0,$E21-'Asset data'!CQ$5,0),0)</f>
        <v>0</v>
      </c>
      <c r="CL21">
        <f>ROUND(IF($A21&gt;0,$E21-'Asset data'!CR$5,0),0)</f>
        <v>0</v>
      </c>
      <c r="CM21">
        <f>ROUND(IF($A21&gt;0,$E21-'Asset data'!CS$5,0),0)</f>
        <v>0</v>
      </c>
      <c r="CN21">
        <f>ROUND(IF($A21&gt;0,$E21-'Asset data'!CT$5,0),0)</f>
        <v>0</v>
      </c>
      <c r="CO21">
        <f>ROUND(IF($A21&gt;0,$E21-'Asset data'!CU$5,0),0)</f>
        <v>0</v>
      </c>
      <c r="CP21">
        <f>ROUND(IF($A21&gt;0,$E21-'Asset data'!CV$5,0),0)</f>
        <v>0</v>
      </c>
      <c r="CQ21">
        <f>ROUND(IF($A21&gt;0,$E21-'Asset data'!CW$5,0),0)</f>
        <v>0</v>
      </c>
      <c r="CR21">
        <f>ROUND(IF($A21&gt;0,$E21-'Asset data'!CX$5,0),0)</f>
        <v>0</v>
      </c>
      <c r="CS21">
        <f>ROUND(IF($A21&gt;0,$E21-'Asset data'!CY$5,0),0)</f>
        <v>0</v>
      </c>
      <c r="CT21">
        <f>ROUND(IF($A21&gt;0,$E21-'Asset data'!CZ$5,0),0)</f>
        <v>0</v>
      </c>
      <c r="CU21">
        <f>ROUND(IF($A21&gt;0,$E21-'Asset data'!DA$5,0),0)</f>
        <v>0</v>
      </c>
      <c r="CV21">
        <f>ROUND(IF($A21&gt;0,$E21-'Asset data'!DB$5,0),0)</f>
        <v>0</v>
      </c>
      <c r="CW21">
        <f>ROUND(IF($A21&gt;0,$E21-'Asset data'!DC$5,0),0)</f>
        <v>0</v>
      </c>
      <c r="CX21">
        <f>ROUND(IF($A21&gt;0,$E21-'Asset data'!DD$5,0),0)</f>
        <v>0</v>
      </c>
      <c r="CY21">
        <f>ROUND(IF($A21&gt;0,$E21-'Asset data'!DE$5,0),0)</f>
        <v>0</v>
      </c>
      <c r="CZ21">
        <f>ROUND(IF($A21&gt;0,$E21-'Asset data'!DF$5,0),0)</f>
        <v>0</v>
      </c>
      <c r="DA21">
        <f>ROUND(IF($A21&gt;0,$E21-'Asset data'!DG$5,0),0)</f>
        <v>0</v>
      </c>
      <c r="DB21">
        <f>ROUND(IF($A21&gt;0,$E21-'Asset data'!DH$5,0),0)</f>
        <v>0</v>
      </c>
      <c r="DC21">
        <f>ROUND(IF($A21&gt;0,$E21-'Asset data'!DI$5,0),0)</f>
        <v>0</v>
      </c>
      <c r="DD21">
        <f>ROUND(IF($A21&gt;0,$E21-'Asset data'!DJ$5,0),0)</f>
        <v>0</v>
      </c>
      <c r="DE21">
        <f>ROUND(IF($A21&gt;0,$E21-'Asset data'!DK$5,0),0)</f>
        <v>0</v>
      </c>
      <c r="DF21">
        <f>ROUND(IF($A21&gt;0,$E21-'Asset data'!DL$5,0),0)</f>
        <v>0</v>
      </c>
      <c r="DG21">
        <f>ROUND(IF($A21&gt;0,$E21-'Asset data'!DM$5,0),0)</f>
        <v>0</v>
      </c>
      <c r="DH21">
        <f>ROUND(IF($A21&gt;0,$E21-'Asset data'!DN$5,0),0)</f>
        <v>0</v>
      </c>
      <c r="DI21">
        <f>ROUND(IF($A21&gt;0,$E21-'Asset data'!DO$5,0),0)</f>
        <v>0</v>
      </c>
      <c r="DJ21">
        <f>ROUND(IF($A21&gt;0,$E21-'Asset data'!DP$5,0),0)</f>
        <v>0</v>
      </c>
      <c r="DK21">
        <f>ROUND(IF($A21&gt;0,$E21-'Asset data'!DQ$5,0),0)</f>
        <v>0</v>
      </c>
      <c r="DL21">
        <f>ROUND(IF($A21&gt;0,$E21-'Asset data'!DR$5,0),0)</f>
        <v>0</v>
      </c>
      <c r="DM21">
        <f>ROUND(IF($A21&gt;0,$E21-'Asset data'!DS$5,0),0)</f>
        <v>0</v>
      </c>
      <c r="DN21">
        <f>ROUND(IF($A21&gt;0,$E21-'Asset data'!DT$5,0),0)</f>
        <v>0</v>
      </c>
      <c r="DO21">
        <f>ROUND(IF($A21&gt;0,$E21-'Asset data'!DU$5,0),0)</f>
        <v>0</v>
      </c>
      <c r="DP21">
        <f>ROUND(IF($A21&gt;0,$E21-'Asset data'!DV$5,0),0)</f>
        <v>0</v>
      </c>
      <c r="DQ21">
        <f>ROUND(IF($A21&gt;0,$E21-'Asset data'!DW$5,0),0)</f>
        <v>0</v>
      </c>
      <c r="DR21">
        <f>ROUND(IF($A21&gt;0,$E21-'Asset data'!DX$5,0),0)</f>
        <v>0</v>
      </c>
      <c r="DS21">
        <f>ROUND(IF($A21&gt;0,$E21-'Asset data'!DY$5,0),0)</f>
        <v>0</v>
      </c>
      <c r="DT21">
        <f>ROUND(IF($A21&gt;0,$E21-'Asset data'!DZ$5,0),0)</f>
        <v>0</v>
      </c>
      <c r="DU21">
        <f>ROUND(IF($A21&gt;0,$E21-'Asset data'!EA$5,0),0)</f>
        <v>0</v>
      </c>
      <c r="DV21">
        <f>ROUND(IF($A21&gt;0,$E21-'Asset data'!EB$5,0),0)</f>
        <v>0</v>
      </c>
      <c r="DW21">
        <f>ROUND(IF($A21&gt;0,$E21-'Asset data'!EC$5,0),0)</f>
        <v>0</v>
      </c>
      <c r="DX21">
        <f>ROUND(IF($A21&gt;0,$E21-'Asset data'!ED$5,0),0)</f>
        <v>0</v>
      </c>
      <c r="DY21">
        <f>ROUND(IF($A21&gt;0,$E21-'Asset data'!EE$5,0),0)</f>
        <v>0</v>
      </c>
      <c r="DZ21">
        <f>ROUND(IF($A21&gt;0,$E21-'Asset data'!EF$5,0),0)</f>
        <v>0</v>
      </c>
      <c r="EA21">
        <f>ROUND(IF($A21&gt;0,$E21-'Asset data'!EG$5,0),0)</f>
        <v>0</v>
      </c>
      <c r="EB21">
        <f>ROUND(IF($A21&gt;0,$E21-'Asset data'!EH$5,0),0)</f>
        <v>0</v>
      </c>
      <c r="EC21">
        <f>ROUND(IF($A21&gt;0,$E21-'Asset data'!EI$5,0),0)</f>
        <v>0</v>
      </c>
      <c r="ED21">
        <f>ROUND(IF($A21&gt;0,$E21-'Asset data'!EJ$5,0),0)</f>
        <v>0</v>
      </c>
      <c r="EE21">
        <f>ROUND(IF($A21&gt;0,$E21-'Asset data'!EK$5,0),0)</f>
        <v>0</v>
      </c>
      <c r="EF21">
        <f>ROUND(IF($A21&gt;0,$E21-'Asset data'!EL$5,0),0)</f>
        <v>0</v>
      </c>
      <c r="EG21">
        <f>ROUND(IF($A21&gt;0,$E21-'Asset data'!EM$5,0),0)</f>
        <v>0</v>
      </c>
      <c r="EH21">
        <f>ROUND(IF($A21&gt;0,$E21-'Asset data'!EN$5,0),0)</f>
        <v>0</v>
      </c>
      <c r="EI21">
        <f>ROUND(IF($A21&gt;0,$E21-'Asset data'!EO$5,0),0)</f>
        <v>0</v>
      </c>
      <c r="EJ21">
        <f>ROUND(IF($A21&gt;0,$E21-'Asset data'!EP$5,0),0)</f>
        <v>0</v>
      </c>
      <c r="EK21">
        <f>ROUND(IF($A21&gt;0,$E21-'Asset data'!EQ$5,0),0)</f>
        <v>0</v>
      </c>
      <c r="EL21">
        <f>ROUND(IF($A21&gt;0,$E21-'Asset data'!ER$5,0),0)</f>
        <v>0</v>
      </c>
      <c r="EM21">
        <f>ROUND(IF($A21&gt;0,$E21-'Asset data'!ES$5,0),0)</f>
        <v>0</v>
      </c>
      <c r="EN21">
        <f>ROUND(IF($A21&gt;0,$E21-'Asset data'!ET$5,0),0)</f>
        <v>0</v>
      </c>
      <c r="EO21">
        <f>ROUND(IF($A21&gt;0,$E21-'Asset data'!EU$5,0),0)</f>
        <v>0</v>
      </c>
      <c r="EP21">
        <f>ROUND(IF($A21&gt;0,$E21-'Asset data'!EV$5,0),0)</f>
        <v>0</v>
      </c>
      <c r="EQ21">
        <f>ROUND(IF($A21&gt;0,$E21-'Asset data'!EW$5,0),0)</f>
        <v>0</v>
      </c>
      <c r="ER21">
        <f>ROUND(IF($A21&gt;0,$E21-'Asset data'!EX$5,0),0)</f>
        <v>0</v>
      </c>
      <c r="ES21">
        <f>ROUND(IF($A21&gt;0,$E21-'Asset data'!EY$5,0),0)</f>
        <v>0</v>
      </c>
      <c r="ET21">
        <f>ROUND(IF($A21&gt;0,$E21-'Asset data'!EZ$5,0),0)</f>
        <v>0</v>
      </c>
      <c r="EU21">
        <f>ROUND(IF($A21&gt;0,$E21-'Asset data'!FA$5,0),0)</f>
        <v>0</v>
      </c>
      <c r="EV21">
        <f>ROUND(IF($A21&gt;0,$E21-'Asset data'!FB$5,0),0)</f>
        <v>0</v>
      </c>
      <c r="EW21">
        <f>ROUND(IF($A21&gt;0,$E21-'Asset data'!FC$5,0),0)</f>
        <v>0</v>
      </c>
      <c r="EX21">
        <f>ROUND(IF($A21&gt;0,$E21-'Asset data'!FD$5,0),0)</f>
        <v>0</v>
      </c>
      <c r="EY21">
        <f>ROUND(IF($A21&gt;0,$E21-'Asset data'!FE$5,0),0)</f>
        <v>0</v>
      </c>
      <c r="EZ21">
        <f>ROUND(IF($A21&gt;0,$E21-'Asset data'!FF$5,0),0)</f>
        <v>0</v>
      </c>
      <c r="FA21">
        <f>ROUND(IF($A21&gt;0,$E21-'Asset data'!FG$5,0),0)</f>
        <v>0</v>
      </c>
    </row>
    <row r="22" spans="1:157">
      <c r="A22" s="10">
        <f>'Asset data'!A22</f>
        <v>0</v>
      </c>
      <c r="B22" s="10">
        <f>'Asset data'!B22</f>
        <v>0</v>
      </c>
      <c r="C22" s="10">
        <f>'Asset data'!C22</f>
        <v>0</v>
      </c>
      <c r="D22" s="10">
        <f>'Asset data'!E22</f>
        <v>0</v>
      </c>
      <c r="E22" s="16">
        <f>'Asset data'!I22</f>
        <v>0</v>
      </c>
      <c r="F22" s="27">
        <f>ROUND(IF($A22&gt;0,$E22-'Asset data'!L$5,0),0)</f>
        <v>0</v>
      </c>
      <c r="G22">
        <f>ROUND(IF($A22&gt;0,$E22-'Asset data'!M$5,0),0)</f>
        <v>0</v>
      </c>
      <c r="H22">
        <f>ROUND(IF($A22&gt;0,$E22-'Asset data'!N$5,0),0)</f>
        <v>0</v>
      </c>
      <c r="I22">
        <f>ROUND(IF($A22&gt;0,$E22-'Asset data'!O$5,0),0)</f>
        <v>0</v>
      </c>
      <c r="J22">
        <f>ROUND(IF($A22&gt;0,$E22-'Asset data'!P$5,0),0)</f>
        <v>0</v>
      </c>
      <c r="K22">
        <f>ROUND(IF($A22&gt;0,$E22-'Asset data'!Q$5,0),0)</f>
        <v>0</v>
      </c>
      <c r="L22">
        <f>ROUND(IF($A22&gt;0,$E22-'Asset data'!R$5,0),0)</f>
        <v>0</v>
      </c>
      <c r="M22">
        <f>ROUND(IF($A22&gt;0,$E22-'Asset data'!S$5,0),0)</f>
        <v>0</v>
      </c>
      <c r="N22">
        <f>ROUND(IF($A22&gt;0,$E22-'Asset data'!T$5,0),0)</f>
        <v>0</v>
      </c>
      <c r="O22">
        <f>ROUND(IF($A22&gt;0,$E22-'Asset data'!U$5,0),0)</f>
        <v>0</v>
      </c>
      <c r="P22">
        <f>ROUND(IF($A22&gt;0,$E22-'Asset data'!V$5,0),0)</f>
        <v>0</v>
      </c>
      <c r="Q22">
        <f>ROUND(IF($A22&gt;0,$E22-'Asset data'!W$5,0),0)</f>
        <v>0</v>
      </c>
      <c r="R22">
        <f>ROUND(IF($A22&gt;0,$E22-'Asset data'!X$5,0),0)</f>
        <v>0</v>
      </c>
      <c r="S22">
        <f>ROUND(IF($A22&gt;0,$E22-'Asset data'!Y$5,0),0)</f>
        <v>0</v>
      </c>
      <c r="T22">
        <f>ROUND(IF($A22&gt;0,$E22-'Asset data'!Z$5,0),0)</f>
        <v>0</v>
      </c>
      <c r="U22">
        <f>ROUND(IF($A22&gt;0,$E22-'Asset data'!AA$5,0),0)</f>
        <v>0</v>
      </c>
      <c r="V22">
        <f>ROUND(IF($A22&gt;0,$E22-'Asset data'!AB$5,0),0)</f>
        <v>0</v>
      </c>
      <c r="W22">
        <f>ROUND(IF($A22&gt;0,$E22-'Asset data'!AC$5,0),0)</f>
        <v>0</v>
      </c>
      <c r="X22">
        <f>ROUND(IF($A22&gt;0,$E22-'Asset data'!AD$5,0),0)</f>
        <v>0</v>
      </c>
      <c r="Y22">
        <f>ROUND(IF($A22&gt;0,$E22-'Asset data'!AE$5,0),0)</f>
        <v>0</v>
      </c>
      <c r="Z22">
        <f>ROUND(IF($A22&gt;0,$E22-'Asset data'!AF$5,0),0)</f>
        <v>0</v>
      </c>
      <c r="AA22">
        <f>ROUND(IF($A22&gt;0,$E22-'Asset data'!AG$5,0),0)</f>
        <v>0</v>
      </c>
      <c r="AB22">
        <f>ROUND(IF($A22&gt;0,$E22-'Asset data'!AH$5,0),0)</f>
        <v>0</v>
      </c>
      <c r="AC22">
        <f>ROUND(IF($A22&gt;0,$E22-'Asset data'!AI$5,0),0)</f>
        <v>0</v>
      </c>
      <c r="AD22">
        <f>ROUND(IF($A22&gt;0,$E22-'Asset data'!AJ$5,0),0)</f>
        <v>0</v>
      </c>
      <c r="AE22">
        <f>ROUND(IF($A22&gt;0,$E22-'Asset data'!AK$5,0),0)</f>
        <v>0</v>
      </c>
      <c r="AF22">
        <f>ROUND(IF($A22&gt;0,$E22-'Asset data'!AL$5,0),0)</f>
        <v>0</v>
      </c>
      <c r="AG22">
        <f>ROUND(IF($A22&gt;0,$E22-'Asset data'!AM$5,0),0)</f>
        <v>0</v>
      </c>
      <c r="AH22">
        <f>ROUND(IF($A22&gt;0,$E22-'Asset data'!AN$5,0),0)</f>
        <v>0</v>
      </c>
      <c r="AI22">
        <f>ROUND(IF($A22&gt;0,$E22-'Asset data'!AO$5,0),0)</f>
        <v>0</v>
      </c>
      <c r="AJ22">
        <f>ROUND(IF($A22&gt;0,$E22-'Asset data'!AP$5,0),0)</f>
        <v>0</v>
      </c>
      <c r="AK22">
        <f>ROUND(IF($A22&gt;0,$E22-'Asset data'!AQ$5,0),0)</f>
        <v>0</v>
      </c>
      <c r="AL22">
        <f>ROUND(IF($A22&gt;0,$E22-'Asset data'!AR$5,0),0)</f>
        <v>0</v>
      </c>
      <c r="AM22">
        <f>ROUND(IF($A22&gt;0,$E22-'Asset data'!AS$5,0),0)</f>
        <v>0</v>
      </c>
      <c r="AN22">
        <f>ROUND(IF($A22&gt;0,$E22-'Asset data'!AT$5,0),0)</f>
        <v>0</v>
      </c>
      <c r="AO22">
        <f>ROUND(IF($A22&gt;0,$E22-'Asset data'!AU$5,0),0)</f>
        <v>0</v>
      </c>
      <c r="AP22">
        <f>ROUND(IF($A22&gt;0,$E22-'Asset data'!AV$5,0),0)</f>
        <v>0</v>
      </c>
      <c r="AQ22">
        <f>ROUND(IF($A22&gt;0,$E22-'Asset data'!AW$5,0),0)</f>
        <v>0</v>
      </c>
      <c r="AR22">
        <f>ROUND(IF($A22&gt;0,$E22-'Asset data'!AX$5,0),0)</f>
        <v>0</v>
      </c>
      <c r="AS22">
        <f>ROUND(IF($A22&gt;0,$E22-'Asset data'!AY$5,0),0)</f>
        <v>0</v>
      </c>
      <c r="AT22">
        <f>ROUND(IF($A22&gt;0,$E22-'Asset data'!AZ$5,0),0)</f>
        <v>0</v>
      </c>
      <c r="AU22">
        <f>ROUND(IF($A22&gt;0,$E22-'Asset data'!BA$5,0),0)</f>
        <v>0</v>
      </c>
      <c r="AV22">
        <f>ROUND(IF($A22&gt;0,$E22-'Asset data'!BB$5,0),0)</f>
        <v>0</v>
      </c>
      <c r="AW22">
        <f>ROUND(IF($A22&gt;0,$E22-'Asset data'!BC$5,0),0)</f>
        <v>0</v>
      </c>
      <c r="AX22">
        <f>ROUND(IF($A22&gt;0,$E22-'Asset data'!BD$5,0),0)</f>
        <v>0</v>
      </c>
      <c r="AY22">
        <f>ROUND(IF($A22&gt;0,$E22-'Asset data'!BE$5,0),0)</f>
        <v>0</v>
      </c>
      <c r="AZ22">
        <f>ROUND(IF($A22&gt;0,$E22-'Asset data'!BF$5,0),0)</f>
        <v>0</v>
      </c>
      <c r="BA22">
        <f>ROUND(IF($A22&gt;0,$E22-'Asset data'!BG$5,0),0)</f>
        <v>0</v>
      </c>
      <c r="BB22">
        <f>ROUND(IF($A22&gt;0,$E22-'Asset data'!BH$5,0),0)</f>
        <v>0</v>
      </c>
      <c r="BC22">
        <f>ROUND(IF($A22&gt;0,$E22-'Asset data'!BI$5,0),0)</f>
        <v>0</v>
      </c>
      <c r="BD22">
        <f>ROUND(IF($A22&gt;0,$E22-'Asset data'!BJ$5,0),0)</f>
        <v>0</v>
      </c>
      <c r="BE22">
        <f>ROUND(IF($A22&gt;0,$E22-'Asset data'!BK$5,0),0)</f>
        <v>0</v>
      </c>
      <c r="BF22">
        <f>ROUND(IF($A22&gt;0,$E22-'Asset data'!BL$5,0),0)</f>
        <v>0</v>
      </c>
      <c r="BG22">
        <f>ROUND(IF($A22&gt;0,$E22-'Asset data'!BM$5,0),0)</f>
        <v>0</v>
      </c>
      <c r="BH22">
        <f>ROUND(IF($A22&gt;0,$E22-'Asset data'!BN$5,0),0)</f>
        <v>0</v>
      </c>
      <c r="BI22">
        <f>ROUND(IF($A22&gt;0,$E22-'Asset data'!BO$5,0),0)</f>
        <v>0</v>
      </c>
      <c r="BJ22">
        <f>ROUND(IF($A22&gt;0,$E22-'Asset data'!BP$5,0),0)</f>
        <v>0</v>
      </c>
      <c r="BK22">
        <f>ROUND(IF($A22&gt;0,$E22-'Asset data'!BQ$5,0),0)</f>
        <v>0</v>
      </c>
      <c r="BL22">
        <f>ROUND(IF($A22&gt;0,$E22-'Asset data'!BR$5,0),0)</f>
        <v>0</v>
      </c>
      <c r="BM22">
        <f>ROUND(IF($A22&gt;0,$E22-'Asset data'!BS$5,0),0)</f>
        <v>0</v>
      </c>
      <c r="BN22">
        <f>ROUND(IF($A22&gt;0,$E22-'Asset data'!BT$5,0),0)</f>
        <v>0</v>
      </c>
      <c r="BO22">
        <f>ROUND(IF($A22&gt;0,$E22-'Asset data'!BU$5,0),0)</f>
        <v>0</v>
      </c>
      <c r="BP22">
        <f>ROUND(IF($A22&gt;0,$E22-'Asset data'!BV$5,0),0)</f>
        <v>0</v>
      </c>
      <c r="BQ22">
        <f>ROUND(IF($A22&gt;0,$E22-'Asset data'!BW$5,0),0)</f>
        <v>0</v>
      </c>
      <c r="BR22">
        <f>ROUND(IF($A22&gt;0,$E22-'Asset data'!BX$5,0),0)</f>
        <v>0</v>
      </c>
      <c r="BS22">
        <f>ROUND(IF($A22&gt;0,$E22-'Asset data'!BY$5,0),0)</f>
        <v>0</v>
      </c>
      <c r="BT22">
        <f>ROUND(IF($A22&gt;0,$E22-'Asset data'!BZ$5,0),0)</f>
        <v>0</v>
      </c>
      <c r="BU22">
        <f>ROUND(IF($A22&gt;0,$E22-'Asset data'!CA$5,0),0)</f>
        <v>0</v>
      </c>
      <c r="BV22">
        <f>ROUND(IF($A22&gt;0,$E22-'Asset data'!CB$5,0),0)</f>
        <v>0</v>
      </c>
      <c r="BW22">
        <f>ROUND(IF($A22&gt;0,$E22-'Asset data'!CC$5,0),0)</f>
        <v>0</v>
      </c>
      <c r="BX22">
        <f>ROUND(IF($A22&gt;0,$E22-'Asset data'!CD$5,0),0)</f>
        <v>0</v>
      </c>
      <c r="BY22">
        <f>ROUND(IF($A22&gt;0,$E22-'Asset data'!CE$5,0),0)</f>
        <v>0</v>
      </c>
      <c r="BZ22">
        <f>ROUND(IF($A22&gt;0,$E22-'Asset data'!CF$5,0),0)</f>
        <v>0</v>
      </c>
      <c r="CA22">
        <f>ROUND(IF($A22&gt;0,$E22-'Asset data'!CG$5,0),0)</f>
        <v>0</v>
      </c>
      <c r="CB22">
        <f>ROUND(IF($A22&gt;0,$E22-'Asset data'!CH$5,0),0)</f>
        <v>0</v>
      </c>
      <c r="CC22">
        <f>ROUND(IF($A22&gt;0,$E22-'Asset data'!CI$5,0),0)</f>
        <v>0</v>
      </c>
      <c r="CD22">
        <f>ROUND(IF($A22&gt;0,$E22-'Asset data'!CJ$5,0),0)</f>
        <v>0</v>
      </c>
      <c r="CE22">
        <f>ROUND(IF($A22&gt;0,$E22-'Asset data'!CK$5,0),0)</f>
        <v>0</v>
      </c>
      <c r="CF22">
        <f>ROUND(IF($A22&gt;0,$E22-'Asset data'!CL$5,0),0)</f>
        <v>0</v>
      </c>
      <c r="CG22">
        <f>ROUND(IF($A22&gt;0,$E22-'Asset data'!CM$5,0),0)</f>
        <v>0</v>
      </c>
      <c r="CH22">
        <f>ROUND(IF($A22&gt;0,$E22-'Asset data'!CN$5,0),0)</f>
        <v>0</v>
      </c>
      <c r="CI22">
        <f>ROUND(IF($A22&gt;0,$E22-'Asset data'!CO$5,0),0)</f>
        <v>0</v>
      </c>
      <c r="CJ22">
        <f>ROUND(IF($A22&gt;0,$E22-'Asset data'!CP$5,0),0)</f>
        <v>0</v>
      </c>
      <c r="CK22">
        <f>ROUND(IF($A22&gt;0,$E22-'Asset data'!CQ$5,0),0)</f>
        <v>0</v>
      </c>
      <c r="CL22">
        <f>ROUND(IF($A22&gt;0,$E22-'Asset data'!CR$5,0),0)</f>
        <v>0</v>
      </c>
      <c r="CM22">
        <f>ROUND(IF($A22&gt;0,$E22-'Asset data'!CS$5,0),0)</f>
        <v>0</v>
      </c>
      <c r="CN22">
        <f>ROUND(IF($A22&gt;0,$E22-'Asset data'!CT$5,0),0)</f>
        <v>0</v>
      </c>
      <c r="CO22">
        <f>ROUND(IF($A22&gt;0,$E22-'Asset data'!CU$5,0),0)</f>
        <v>0</v>
      </c>
      <c r="CP22">
        <f>ROUND(IF($A22&gt;0,$E22-'Asset data'!CV$5,0),0)</f>
        <v>0</v>
      </c>
      <c r="CQ22">
        <f>ROUND(IF($A22&gt;0,$E22-'Asset data'!CW$5,0),0)</f>
        <v>0</v>
      </c>
      <c r="CR22">
        <f>ROUND(IF($A22&gt;0,$E22-'Asset data'!CX$5,0),0)</f>
        <v>0</v>
      </c>
      <c r="CS22">
        <f>ROUND(IF($A22&gt;0,$E22-'Asset data'!CY$5,0),0)</f>
        <v>0</v>
      </c>
      <c r="CT22">
        <f>ROUND(IF($A22&gt;0,$E22-'Asset data'!CZ$5,0),0)</f>
        <v>0</v>
      </c>
      <c r="CU22">
        <f>ROUND(IF($A22&gt;0,$E22-'Asset data'!DA$5,0),0)</f>
        <v>0</v>
      </c>
      <c r="CV22">
        <f>ROUND(IF($A22&gt;0,$E22-'Asset data'!DB$5,0),0)</f>
        <v>0</v>
      </c>
      <c r="CW22">
        <f>ROUND(IF($A22&gt;0,$E22-'Asset data'!DC$5,0),0)</f>
        <v>0</v>
      </c>
      <c r="CX22">
        <f>ROUND(IF($A22&gt;0,$E22-'Asset data'!DD$5,0),0)</f>
        <v>0</v>
      </c>
      <c r="CY22">
        <f>ROUND(IF($A22&gt;0,$E22-'Asset data'!DE$5,0),0)</f>
        <v>0</v>
      </c>
      <c r="CZ22">
        <f>ROUND(IF($A22&gt;0,$E22-'Asset data'!DF$5,0),0)</f>
        <v>0</v>
      </c>
      <c r="DA22">
        <f>ROUND(IF($A22&gt;0,$E22-'Asset data'!DG$5,0),0)</f>
        <v>0</v>
      </c>
      <c r="DB22">
        <f>ROUND(IF($A22&gt;0,$E22-'Asset data'!DH$5,0),0)</f>
        <v>0</v>
      </c>
      <c r="DC22">
        <f>ROUND(IF($A22&gt;0,$E22-'Asset data'!DI$5,0),0)</f>
        <v>0</v>
      </c>
      <c r="DD22">
        <f>ROUND(IF($A22&gt;0,$E22-'Asset data'!DJ$5,0),0)</f>
        <v>0</v>
      </c>
      <c r="DE22">
        <f>ROUND(IF($A22&gt;0,$E22-'Asset data'!DK$5,0),0)</f>
        <v>0</v>
      </c>
      <c r="DF22">
        <f>ROUND(IF($A22&gt;0,$E22-'Asset data'!DL$5,0),0)</f>
        <v>0</v>
      </c>
      <c r="DG22">
        <f>ROUND(IF($A22&gt;0,$E22-'Asset data'!DM$5,0),0)</f>
        <v>0</v>
      </c>
      <c r="DH22">
        <f>ROUND(IF($A22&gt;0,$E22-'Asset data'!DN$5,0),0)</f>
        <v>0</v>
      </c>
      <c r="DI22">
        <f>ROUND(IF($A22&gt;0,$E22-'Asset data'!DO$5,0),0)</f>
        <v>0</v>
      </c>
      <c r="DJ22">
        <f>ROUND(IF($A22&gt;0,$E22-'Asset data'!DP$5,0),0)</f>
        <v>0</v>
      </c>
      <c r="DK22">
        <f>ROUND(IF($A22&gt;0,$E22-'Asset data'!DQ$5,0),0)</f>
        <v>0</v>
      </c>
      <c r="DL22">
        <f>ROUND(IF($A22&gt;0,$E22-'Asset data'!DR$5,0),0)</f>
        <v>0</v>
      </c>
      <c r="DM22">
        <f>ROUND(IF($A22&gt;0,$E22-'Asset data'!DS$5,0),0)</f>
        <v>0</v>
      </c>
      <c r="DN22">
        <f>ROUND(IF($A22&gt;0,$E22-'Asset data'!DT$5,0),0)</f>
        <v>0</v>
      </c>
      <c r="DO22">
        <f>ROUND(IF($A22&gt;0,$E22-'Asset data'!DU$5,0),0)</f>
        <v>0</v>
      </c>
      <c r="DP22">
        <f>ROUND(IF($A22&gt;0,$E22-'Asset data'!DV$5,0),0)</f>
        <v>0</v>
      </c>
      <c r="DQ22">
        <f>ROUND(IF($A22&gt;0,$E22-'Asset data'!DW$5,0),0)</f>
        <v>0</v>
      </c>
      <c r="DR22">
        <f>ROUND(IF($A22&gt;0,$E22-'Asset data'!DX$5,0),0)</f>
        <v>0</v>
      </c>
      <c r="DS22">
        <f>ROUND(IF($A22&gt;0,$E22-'Asset data'!DY$5,0),0)</f>
        <v>0</v>
      </c>
      <c r="DT22">
        <f>ROUND(IF($A22&gt;0,$E22-'Asset data'!DZ$5,0),0)</f>
        <v>0</v>
      </c>
      <c r="DU22">
        <f>ROUND(IF($A22&gt;0,$E22-'Asset data'!EA$5,0),0)</f>
        <v>0</v>
      </c>
      <c r="DV22">
        <f>ROUND(IF($A22&gt;0,$E22-'Asset data'!EB$5,0),0)</f>
        <v>0</v>
      </c>
      <c r="DW22">
        <f>ROUND(IF($A22&gt;0,$E22-'Asset data'!EC$5,0),0)</f>
        <v>0</v>
      </c>
      <c r="DX22">
        <f>ROUND(IF($A22&gt;0,$E22-'Asset data'!ED$5,0),0)</f>
        <v>0</v>
      </c>
      <c r="DY22">
        <f>ROUND(IF($A22&gt;0,$E22-'Asset data'!EE$5,0),0)</f>
        <v>0</v>
      </c>
      <c r="DZ22">
        <f>ROUND(IF($A22&gt;0,$E22-'Asset data'!EF$5,0),0)</f>
        <v>0</v>
      </c>
      <c r="EA22">
        <f>ROUND(IF($A22&gt;0,$E22-'Asset data'!EG$5,0),0)</f>
        <v>0</v>
      </c>
      <c r="EB22">
        <f>ROUND(IF($A22&gt;0,$E22-'Asset data'!EH$5,0),0)</f>
        <v>0</v>
      </c>
      <c r="EC22">
        <f>ROUND(IF($A22&gt;0,$E22-'Asset data'!EI$5,0),0)</f>
        <v>0</v>
      </c>
      <c r="ED22">
        <f>ROUND(IF($A22&gt;0,$E22-'Asset data'!EJ$5,0),0)</f>
        <v>0</v>
      </c>
      <c r="EE22">
        <f>ROUND(IF($A22&gt;0,$E22-'Asset data'!EK$5,0),0)</f>
        <v>0</v>
      </c>
      <c r="EF22">
        <f>ROUND(IF($A22&gt;0,$E22-'Asset data'!EL$5,0),0)</f>
        <v>0</v>
      </c>
      <c r="EG22">
        <f>ROUND(IF($A22&gt;0,$E22-'Asset data'!EM$5,0),0)</f>
        <v>0</v>
      </c>
      <c r="EH22">
        <f>ROUND(IF($A22&gt;0,$E22-'Asset data'!EN$5,0),0)</f>
        <v>0</v>
      </c>
      <c r="EI22">
        <f>ROUND(IF($A22&gt;0,$E22-'Asset data'!EO$5,0),0)</f>
        <v>0</v>
      </c>
      <c r="EJ22">
        <f>ROUND(IF($A22&gt;0,$E22-'Asset data'!EP$5,0),0)</f>
        <v>0</v>
      </c>
      <c r="EK22">
        <f>ROUND(IF($A22&gt;0,$E22-'Asset data'!EQ$5,0),0)</f>
        <v>0</v>
      </c>
      <c r="EL22">
        <f>ROUND(IF($A22&gt;0,$E22-'Asset data'!ER$5,0),0)</f>
        <v>0</v>
      </c>
      <c r="EM22">
        <f>ROUND(IF($A22&gt;0,$E22-'Asset data'!ES$5,0),0)</f>
        <v>0</v>
      </c>
      <c r="EN22">
        <f>ROUND(IF($A22&gt;0,$E22-'Asset data'!ET$5,0),0)</f>
        <v>0</v>
      </c>
      <c r="EO22">
        <f>ROUND(IF($A22&gt;0,$E22-'Asset data'!EU$5,0),0)</f>
        <v>0</v>
      </c>
      <c r="EP22">
        <f>ROUND(IF($A22&gt;0,$E22-'Asset data'!EV$5,0),0)</f>
        <v>0</v>
      </c>
      <c r="EQ22">
        <f>ROUND(IF($A22&gt;0,$E22-'Asset data'!EW$5,0),0)</f>
        <v>0</v>
      </c>
      <c r="ER22">
        <f>ROUND(IF($A22&gt;0,$E22-'Asset data'!EX$5,0),0)</f>
        <v>0</v>
      </c>
      <c r="ES22">
        <f>ROUND(IF($A22&gt;0,$E22-'Asset data'!EY$5,0),0)</f>
        <v>0</v>
      </c>
      <c r="ET22">
        <f>ROUND(IF($A22&gt;0,$E22-'Asset data'!EZ$5,0),0)</f>
        <v>0</v>
      </c>
      <c r="EU22">
        <f>ROUND(IF($A22&gt;0,$E22-'Asset data'!FA$5,0),0)</f>
        <v>0</v>
      </c>
      <c r="EV22">
        <f>ROUND(IF($A22&gt;0,$E22-'Asset data'!FB$5,0),0)</f>
        <v>0</v>
      </c>
      <c r="EW22">
        <f>ROUND(IF($A22&gt;0,$E22-'Asset data'!FC$5,0),0)</f>
        <v>0</v>
      </c>
      <c r="EX22">
        <f>ROUND(IF($A22&gt;0,$E22-'Asset data'!FD$5,0),0)</f>
        <v>0</v>
      </c>
      <c r="EY22">
        <f>ROUND(IF($A22&gt;0,$E22-'Asset data'!FE$5,0),0)</f>
        <v>0</v>
      </c>
      <c r="EZ22">
        <f>ROUND(IF($A22&gt;0,$E22-'Asset data'!FF$5,0),0)</f>
        <v>0</v>
      </c>
      <c r="FA22">
        <f>ROUND(IF($A22&gt;0,$E22-'Asset data'!FG$5,0),0)</f>
        <v>0</v>
      </c>
    </row>
    <row r="23" spans="1:157">
      <c r="A23" s="10">
        <f>'Asset data'!A23</f>
        <v>1</v>
      </c>
      <c r="B23" s="10">
        <f>'Asset data'!B23</f>
        <v>0</v>
      </c>
      <c r="C23" s="10">
        <f>'Asset data'!C23</f>
        <v>0</v>
      </c>
      <c r="D23" s="10" t="str">
        <f>'Asset data'!E23</f>
        <v>SubTx Lines - Radial</v>
      </c>
      <c r="E23" s="16">
        <f>'Asset data'!I23</f>
        <v>100</v>
      </c>
      <c r="F23" s="27">
        <f>ROUND(IF($A23&gt;0,$E23-'Asset data'!L$5,0),0)</f>
        <v>100</v>
      </c>
      <c r="G23">
        <f>ROUND(IF($A23&gt;0,$E23-'Asset data'!M$5,0),0)</f>
        <v>99</v>
      </c>
      <c r="H23">
        <f>ROUND(IF($A23&gt;0,$E23-'Asset data'!N$5,0),0)</f>
        <v>98</v>
      </c>
      <c r="I23">
        <f>ROUND(IF($A23&gt;0,$E23-'Asset data'!O$5,0),0)</f>
        <v>97</v>
      </c>
      <c r="J23">
        <f>ROUND(IF($A23&gt;0,$E23-'Asset data'!P$5,0),0)</f>
        <v>96</v>
      </c>
      <c r="K23">
        <f>ROUND(IF($A23&gt;0,$E23-'Asset data'!Q$5,0),0)</f>
        <v>95</v>
      </c>
      <c r="L23">
        <f>ROUND(IF($A23&gt;0,$E23-'Asset data'!R$5,0),0)</f>
        <v>94</v>
      </c>
      <c r="M23">
        <f>ROUND(IF($A23&gt;0,$E23-'Asset data'!S$5,0),0)</f>
        <v>93</v>
      </c>
      <c r="N23">
        <f>ROUND(IF($A23&gt;0,$E23-'Asset data'!T$5,0),0)</f>
        <v>92</v>
      </c>
      <c r="O23">
        <f>ROUND(IF($A23&gt;0,$E23-'Asset data'!U$5,0),0)</f>
        <v>91</v>
      </c>
      <c r="P23">
        <f>ROUND(IF($A23&gt;0,$E23-'Asset data'!V$5,0),0)</f>
        <v>90</v>
      </c>
      <c r="Q23">
        <f>ROUND(IF($A23&gt;0,$E23-'Asset data'!W$5,0),0)</f>
        <v>89</v>
      </c>
      <c r="R23">
        <f>ROUND(IF($A23&gt;0,$E23-'Asset data'!X$5,0),0)</f>
        <v>88</v>
      </c>
      <c r="S23">
        <f>ROUND(IF($A23&gt;0,$E23-'Asset data'!Y$5,0),0)</f>
        <v>87</v>
      </c>
      <c r="T23">
        <f>ROUND(IF($A23&gt;0,$E23-'Asset data'!Z$5,0),0)</f>
        <v>86</v>
      </c>
      <c r="U23">
        <f>ROUND(IF($A23&gt;0,$E23-'Asset data'!AA$5,0),0)</f>
        <v>85</v>
      </c>
      <c r="V23">
        <f>ROUND(IF($A23&gt;0,$E23-'Asset data'!AB$5,0),0)</f>
        <v>84</v>
      </c>
      <c r="W23">
        <f>ROUND(IF($A23&gt;0,$E23-'Asset data'!AC$5,0),0)</f>
        <v>83</v>
      </c>
      <c r="X23">
        <f>ROUND(IF($A23&gt;0,$E23-'Asset data'!AD$5,0),0)</f>
        <v>82</v>
      </c>
      <c r="Y23">
        <f>ROUND(IF($A23&gt;0,$E23-'Asset data'!AE$5,0),0)</f>
        <v>81</v>
      </c>
      <c r="Z23">
        <f>ROUND(IF($A23&gt;0,$E23-'Asset data'!AF$5,0),0)</f>
        <v>80</v>
      </c>
      <c r="AA23">
        <f>ROUND(IF($A23&gt;0,$E23-'Asset data'!AG$5,0),0)</f>
        <v>79</v>
      </c>
      <c r="AB23">
        <f>ROUND(IF($A23&gt;0,$E23-'Asset data'!AH$5,0),0)</f>
        <v>78</v>
      </c>
      <c r="AC23">
        <f>ROUND(IF($A23&gt;0,$E23-'Asset data'!AI$5,0),0)</f>
        <v>77</v>
      </c>
      <c r="AD23">
        <f>ROUND(IF($A23&gt;0,$E23-'Asset data'!AJ$5,0),0)</f>
        <v>76</v>
      </c>
      <c r="AE23">
        <f>ROUND(IF($A23&gt;0,$E23-'Asset data'!AK$5,0),0)</f>
        <v>75</v>
      </c>
      <c r="AF23">
        <f>ROUND(IF($A23&gt;0,$E23-'Asset data'!AL$5,0),0)</f>
        <v>74</v>
      </c>
      <c r="AG23">
        <f>ROUND(IF($A23&gt;0,$E23-'Asset data'!AM$5,0),0)</f>
        <v>73</v>
      </c>
      <c r="AH23">
        <f>ROUND(IF($A23&gt;0,$E23-'Asset data'!AN$5,0),0)</f>
        <v>72</v>
      </c>
      <c r="AI23">
        <f>ROUND(IF($A23&gt;0,$E23-'Asset data'!AO$5,0),0)</f>
        <v>71</v>
      </c>
      <c r="AJ23">
        <f>ROUND(IF($A23&gt;0,$E23-'Asset data'!AP$5,0),0)</f>
        <v>70</v>
      </c>
      <c r="AK23">
        <f>ROUND(IF($A23&gt;0,$E23-'Asset data'!AQ$5,0),0)</f>
        <v>69</v>
      </c>
      <c r="AL23">
        <f>ROUND(IF($A23&gt;0,$E23-'Asset data'!AR$5,0),0)</f>
        <v>68</v>
      </c>
      <c r="AM23">
        <f>ROUND(IF($A23&gt;0,$E23-'Asset data'!AS$5,0),0)</f>
        <v>67</v>
      </c>
      <c r="AN23">
        <f>ROUND(IF($A23&gt;0,$E23-'Asset data'!AT$5,0),0)</f>
        <v>66</v>
      </c>
      <c r="AO23">
        <f>ROUND(IF($A23&gt;0,$E23-'Asset data'!AU$5,0),0)</f>
        <v>65</v>
      </c>
      <c r="AP23">
        <f>ROUND(IF($A23&gt;0,$E23-'Asset data'!AV$5,0),0)</f>
        <v>64</v>
      </c>
      <c r="AQ23">
        <f>ROUND(IF($A23&gt;0,$E23-'Asset data'!AW$5,0),0)</f>
        <v>63</v>
      </c>
      <c r="AR23">
        <f>ROUND(IF($A23&gt;0,$E23-'Asset data'!AX$5,0),0)</f>
        <v>62</v>
      </c>
      <c r="AS23">
        <f>ROUND(IF($A23&gt;0,$E23-'Asset data'!AY$5,0),0)</f>
        <v>61</v>
      </c>
      <c r="AT23">
        <f>ROUND(IF($A23&gt;0,$E23-'Asset data'!AZ$5,0),0)</f>
        <v>60</v>
      </c>
      <c r="AU23">
        <f>ROUND(IF($A23&gt;0,$E23-'Asset data'!BA$5,0),0)</f>
        <v>59</v>
      </c>
      <c r="AV23">
        <f>ROUND(IF($A23&gt;0,$E23-'Asset data'!BB$5,0),0)</f>
        <v>58</v>
      </c>
      <c r="AW23">
        <f>ROUND(IF($A23&gt;0,$E23-'Asset data'!BC$5,0),0)</f>
        <v>57</v>
      </c>
      <c r="AX23">
        <f>ROUND(IF($A23&gt;0,$E23-'Asset data'!BD$5,0),0)</f>
        <v>56</v>
      </c>
      <c r="AY23">
        <f>ROUND(IF($A23&gt;0,$E23-'Asset data'!BE$5,0),0)</f>
        <v>55</v>
      </c>
      <c r="AZ23">
        <f>ROUND(IF($A23&gt;0,$E23-'Asset data'!BF$5,0),0)</f>
        <v>54</v>
      </c>
      <c r="BA23">
        <f>ROUND(IF($A23&gt;0,$E23-'Asset data'!BG$5,0),0)</f>
        <v>53</v>
      </c>
      <c r="BB23">
        <f>ROUND(IF($A23&gt;0,$E23-'Asset data'!BH$5,0),0)</f>
        <v>52</v>
      </c>
      <c r="BC23">
        <f>ROUND(IF($A23&gt;0,$E23-'Asset data'!BI$5,0),0)</f>
        <v>51</v>
      </c>
      <c r="BD23">
        <f>ROUND(IF($A23&gt;0,$E23-'Asset data'!BJ$5,0),0)</f>
        <v>50</v>
      </c>
      <c r="BE23">
        <f>ROUND(IF($A23&gt;0,$E23-'Asset data'!BK$5,0),0)</f>
        <v>49</v>
      </c>
      <c r="BF23">
        <f>ROUND(IF($A23&gt;0,$E23-'Asset data'!BL$5,0),0)</f>
        <v>48</v>
      </c>
      <c r="BG23">
        <f>ROUND(IF($A23&gt;0,$E23-'Asset data'!BM$5,0),0)</f>
        <v>47</v>
      </c>
      <c r="BH23">
        <f>ROUND(IF($A23&gt;0,$E23-'Asset data'!BN$5,0),0)</f>
        <v>46</v>
      </c>
      <c r="BI23">
        <f>ROUND(IF($A23&gt;0,$E23-'Asset data'!BO$5,0),0)</f>
        <v>45</v>
      </c>
      <c r="BJ23">
        <f>ROUND(IF($A23&gt;0,$E23-'Asset data'!BP$5,0),0)</f>
        <v>44</v>
      </c>
      <c r="BK23">
        <f>ROUND(IF($A23&gt;0,$E23-'Asset data'!BQ$5,0),0)</f>
        <v>43</v>
      </c>
      <c r="BL23">
        <f>ROUND(IF($A23&gt;0,$E23-'Asset data'!BR$5,0),0)</f>
        <v>42</v>
      </c>
      <c r="BM23">
        <f>ROUND(IF($A23&gt;0,$E23-'Asset data'!BS$5,0),0)</f>
        <v>41</v>
      </c>
      <c r="BN23">
        <f>ROUND(IF($A23&gt;0,$E23-'Asset data'!BT$5,0),0)</f>
        <v>40</v>
      </c>
      <c r="BO23">
        <f>ROUND(IF($A23&gt;0,$E23-'Asset data'!BU$5,0),0)</f>
        <v>39</v>
      </c>
      <c r="BP23">
        <f>ROUND(IF($A23&gt;0,$E23-'Asset data'!BV$5,0),0)</f>
        <v>38</v>
      </c>
      <c r="BQ23">
        <f>ROUND(IF($A23&gt;0,$E23-'Asset data'!BW$5,0),0)</f>
        <v>37</v>
      </c>
      <c r="BR23">
        <f>ROUND(IF($A23&gt;0,$E23-'Asset data'!BX$5,0),0)</f>
        <v>36</v>
      </c>
      <c r="BS23">
        <f>ROUND(IF($A23&gt;0,$E23-'Asset data'!BY$5,0),0)</f>
        <v>35</v>
      </c>
      <c r="BT23">
        <f>ROUND(IF($A23&gt;0,$E23-'Asset data'!BZ$5,0),0)</f>
        <v>34</v>
      </c>
      <c r="BU23">
        <f>ROUND(IF($A23&gt;0,$E23-'Asset data'!CA$5,0),0)</f>
        <v>33</v>
      </c>
      <c r="BV23">
        <f>ROUND(IF($A23&gt;0,$E23-'Asset data'!CB$5,0),0)</f>
        <v>32</v>
      </c>
      <c r="BW23">
        <f>ROUND(IF($A23&gt;0,$E23-'Asset data'!CC$5,0),0)</f>
        <v>31</v>
      </c>
      <c r="BX23">
        <f>ROUND(IF($A23&gt;0,$E23-'Asset data'!CD$5,0),0)</f>
        <v>30</v>
      </c>
      <c r="BY23">
        <f>ROUND(IF($A23&gt;0,$E23-'Asset data'!CE$5,0),0)</f>
        <v>29</v>
      </c>
      <c r="BZ23">
        <f>ROUND(IF($A23&gt;0,$E23-'Asset data'!CF$5,0),0)</f>
        <v>28</v>
      </c>
      <c r="CA23">
        <f>ROUND(IF($A23&gt;0,$E23-'Asset data'!CG$5,0),0)</f>
        <v>27</v>
      </c>
      <c r="CB23">
        <f>ROUND(IF($A23&gt;0,$E23-'Asset data'!CH$5,0),0)</f>
        <v>26</v>
      </c>
      <c r="CC23">
        <f>ROUND(IF($A23&gt;0,$E23-'Asset data'!CI$5,0),0)</f>
        <v>25</v>
      </c>
      <c r="CD23">
        <f>ROUND(IF($A23&gt;0,$E23-'Asset data'!CJ$5,0),0)</f>
        <v>24</v>
      </c>
      <c r="CE23">
        <f>ROUND(IF($A23&gt;0,$E23-'Asset data'!CK$5,0),0)</f>
        <v>23</v>
      </c>
      <c r="CF23">
        <f>ROUND(IF($A23&gt;0,$E23-'Asset data'!CL$5,0),0)</f>
        <v>22</v>
      </c>
      <c r="CG23">
        <f>ROUND(IF($A23&gt;0,$E23-'Asset data'!CM$5,0),0)</f>
        <v>21</v>
      </c>
      <c r="CH23">
        <f>ROUND(IF($A23&gt;0,$E23-'Asset data'!CN$5,0),0)</f>
        <v>20</v>
      </c>
      <c r="CI23">
        <f>ROUND(IF($A23&gt;0,$E23-'Asset data'!CO$5,0),0)</f>
        <v>19</v>
      </c>
      <c r="CJ23">
        <f>ROUND(IF($A23&gt;0,$E23-'Asset data'!CP$5,0),0)</f>
        <v>18</v>
      </c>
      <c r="CK23">
        <f>ROUND(IF($A23&gt;0,$E23-'Asset data'!CQ$5,0),0)</f>
        <v>17</v>
      </c>
      <c r="CL23">
        <f>ROUND(IF($A23&gt;0,$E23-'Asset data'!CR$5,0),0)</f>
        <v>16</v>
      </c>
      <c r="CM23">
        <f>ROUND(IF($A23&gt;0,$E23-'Asset data'!CS$5,0),0)</f>
        <v>15</v>
      </c>
      <c r="CN23">
        <f>ROUND(IF($A23&gt;0,$E23-'Asset data'!CT$5,0),0)</f>
        <v>14</v>
      </c>
      <c r="CO23">
        <f>ROUND(IF($A23&gt;0,$E23-'Asset data'!CU$5,0),0)</f>
        <v>13</v>
      </c>
      <c r="CP23">
        <f>ROUND(IF($A23&gt;0,$E23-'Asset data'!CV$5,0),0)</f>
        <v>12</v>
      </c>
      <c r="CQ23">
        <f>ROUND(IF($A23&gt;0,$E23-'Asset data'!CW$5,0),0)</f>
        <v>11</v>
      </c>
      <c r="CR23">
        <f>ROUND(IF($A23&gt;0,$E23-'Asset data'!CX$5,0),0)</f>
        <v>10</v>
      </c>
      <c r="CS23">
        <f>ROUND(IF($A23&gt;0,$E23-'Asset data'!CY$5,0),0)</f>
        <v>9</v>
      </c>
      <c r="CT23">
        <f>ROUND(IF($A23&gt;0,$E23-'Asset data'!CZ$5,0),0)</f>
        <v>8</v>
      </c>
      <c r="CU23">
        <f>ROUND(IF($A23&gt;0,$E23-'Asset data'!DA$5,0),0)</f>
        <v>7</v>
      </c>
      <c r="CV23">
        <f>ROUND(IF($A23&gt;0,$E23-'Asset data'!DB$5,0),0)</f>
        <v>6</v>
      </c>
      <c r="CW23">
        <f>ROUND(IF($A23&gt;0,$E23-'Asset data'!DC$5,0),0)</f>
        <v>5</v>
      </c>
      <c r="CX23">
        <f>ROUND(IF($A23&gt;0,$E23-'Asset data'!DD$5,0),0)</f>
        <v>4</v>
      </c>
      <c r="CY23">
        <f>ROUND(IF($A23&gt;0,$E23-'Asset data'!DE$5,0),0)</f>
        <v>3</v>
      </c>
      <c r="CZ23">
        <f>ROUND(IF($A23&gt;0,$E23-'Asset data'!DF$5,0),0)</f>
        <v>2</v>
      </c>
      <c r="DA23">
        <f>ROUND(IF($A23&gt;0,$E23-'Asset data'!DG$5,0),0)</f>
        <v>1</v>
      </c>
      <c r="DB23">
        <f>ROUND(IF($A23&gt;0,$E23-'Asset data'!DH$5,0),0)</f>
        <v>0</v>
      </c>
      <c r="DC23">
        <f>ROUND(IF($A23&gt;0,$E23-'Asset data'!DI$5,0),0)</f>
        <v>-1</v>
      </c>
      <c r="DD23">
        <f>ROUND(IF($A23&gt;0,$E23-'Asset data'!DJ$5,0),0)</f>
        <v>-2</v>
      </c>
      <c r="DE23">
        <f>ROUND(IF($A23&gt;0,$E23-'Asset data'!DK$5,0),0)</f>
        <v>-3</v>
      </c>
      <c r="DF23">
        <f>ROUND(IF($A23&gt;0,$E23-'Asset data'!DL$5,0),0)</f>
        <v>-4</v>
      </c>
      <c r="DG23">
        <f>ROUND(IF($A23&gt;0,$E23-'Asset data'!DM$5,0),0)</f>
        <v>-5</v>
      </c>
      <c r="DH23">
        <f>ROUND(IF($A23&gt;0,$E23-'Asset data'!DN$5,0),0)</f>
        <v>-6</v>
      </c>
      <c r="DI23">
        <f>ROUND(IF($A23&gt;0,$E23-'Asset data'!DO$5,0),0)</f>
        <v>-7</v>
      </c>
      <c r="DJ23">
        <f>ROUND(IF($A23&gt;0,$E23-'Asset data'!DP$5,0),0)</f>
        <v>-8</v>
      </c>
      <c r="DK23">
        <f>ROUND(IF($A23&gt;0,$E23-'Asset data'!DQ$5,0),0)</f>
        <v>-9</v>
      </c>
      <c r="DL23">
        <f>ROUND(IF($A23&gt;0,$E23-'Asset data'!DR$5,0),0)</f>
        <v>-10</v>
      </c>
      <c r="DM23">
        <f>ROUND(IF($A23&gt;0,$E23-'Asset data'!DS$5,0),0)</f>
        <v>-11</v>
      </c>
      <c r="DN23">
        <f>ROUND(IF($A23&gt;0,$E23-'Asset data'!DT$5,0),0)</f>
        <v>-12</v>
      </c>
      <c r="DO23">
        <f>ROUND(IF($A23&gt;0,$E23-'Asset data'!DU$5,0),0)</f>
        <v>-13</v>
      </c>
      <c r="DP23">
        <f>ROUND(IF($A23&gt;0,$E23-'Asset data'!DV$5,0),0)</f>
        <v>-14</v>
      </c>
      <c r="DQ23">
        <f>ROUND(IF($A23&gt;0,$E23-'Asset data'!DW$5,0),0)</f>
        <v>-15</v>
      </c>
      <c r="DR23">
        <f>ROUND(IF($A23&gt;0,$E23-'Asset data'!DX$5,0),0)</f>
        <v>-16</v>
      </c>
      <c r="DS23">
        <f>ROUND(IF($A23&gt;0,$E23-'Asset data'!DY$5,0),0)</f>
        <v>-17</v>
      </c>
      <c r="DT23">
        <f>ROUND(IF($A23&gt;0,$E23-'Asset data'!DZ$5,0),0)</f>
        <v>-18</v>
      </c>
      <c r="DU23">
        <f>ROUND(IF($A23&gt;0,$E23-'Asset data'!EA$5,0),0)</f>
        <v>-19</v>
      </c>
      <c r="DV23">
        <f>ROUND(IF($A23&gt;0,$E23-'Asset data'!EB$5,0),0)</f>
        <v>-20</v>
      </c>
      <c r="DW23">
        <f>ROUND(IF($A23&gt;0,$E23-'Asset data'!EC$5,0),0)</f>
        <v>-21</v>
      </c>
      <c r="DX23">
        <f>ROUND(IF($A23&gt;0,$E23-'Asset data'!ED$5,0),0)</f>
        <v>-22</v>
      </c>
      <c r="DY23">
        <f>ROUND(IF($A23&gt;0,$E23-'Asset data'!EE$5,0),0)</f>
        <v>-23</v>
      </c>
      <c r="DZ23">
        <f>ROUND(IF($A23&gt;0,$E23-'Asset data'!EF$5,0),0)</f>
        <v>-24</v>
      </c>
      <c r="EA23">
        <f>ROUND(IF($A23&gt;0,$E23-'Asset data'!EG$5,0),0)</f>
        <v>-25</v>
      </c>
      <c r="EB23">
        <f>ROUND(IF($A23&gt;0,$E23-'Asset data'!EH$5,0),0)</f>
        <v>-26</v>
      </c>
      <c r="EC23">
        <f>ROUND(IF($A23&gt;0,$E23-'Asset data'!EI$5,0),0)</f>
        <v>-27</v>
      </c>
      <c r="ED23">
        <f>ROUND(IF($A23&gt;0,$E23-'Asset data'!EJ$5,0),0)</f>
        <v>-28</v>
      </c>
      <c r="EE23">
        <f>ROUND(IF($A23&gt;0,$E23-'Asset data'!EK$5,0),0)</f>
        <v>-29</v>
      </c>
      <c r="EF23">
        <f>ROUND(IF($A23&gt;0,$E23-'Asset data'!EL$5,0),0)</f>
        <v>-30</v>
      </c>
      <c r="EG23">
        <f>ROUND(IF($A23&gt;0,$E23-'Asset data'!EM$5,0),0)</f>
        <v>-31</v>
      </c>
      <c r="EH23">
        <f>ROUND(IF($A23&gt;0,$E23-'Asset data'!EN$5,0),0)</f>
        <v>-32</v>
      </c>
      <c r="EI23">
        <f>ROUND(IF($A23&gt;0,$E23-'Asset data'!EO$5,0),0)</f>
        <v>-33</v>
      </c>
      <c r="EJ23">
        <f>ROUND(IF($A23&gt;0,$E23-'Asset data'!EP$5,0),0)</f>
        <v>-34</v>
      </c>
      <c r="EK23">
        <f>ROUND(IF($A23&gt;0,$E23-'Asset data'!EQ$5,0),0)</f>
        <v>-35</v>
      </c>
      <c r="EL23">
        <f>ROUND(IF($A23&gt;0,$E23-'Asset data'!ER$5,0),0)</f>
        <v>-36</v>
      </c>
      <c r="EM23">
        <f>ROUND(IF($A23&gt;0,$E23-'Asset data'!ES$5,0),0)</f>
        <v>-37</v>
      </c>
      <c r="EN23">
        <f>ROUND(IF($A23&gt;0,$E23-'Asset data'!ET$5,0),0)</f>
        <v>-38</v>
      </c>
      <c r="EO23">
        <f>ROUND(IF($A23&gt;0,$E23-'Asset data'!EU$5,0),0)</f>
        <v>-39</v>
      </c>
      <c r="EP23">
        <f>ROUND(IF($A23&gt;0,$E23-'Asset data'!EV$5,0),0)</f>
        <v>-40</v>
      </c>
      <c r="EQ23">
        <f>ROUND(IF($A23&gt;0,$E23-'Asset data'!EW$5,0),0)</f>
        <v>-41</v>
      </c>
      <c r="ER23">
        <f>ROUND(IF($A23&gt;0,$E23-'Asset data'!EX$5,0),0)</f>
        <v>-42</v>
      </c>
      <c r="ES23">
        <f>ROUND(IF($A23&gt;0,$E23-'Asset data'!EY$5,0),0)</f>
        <v>-43</v>
      </c>
      <c r="ET23">
        <f>ROUND(IF($A23&gt;0,$E23-'Asset data'!EZ$5,0),0)</f>
        <v>-44</v>
      </c>
      <c r="EU23">
        <f>ROUND(IF($A23&gt;0,$E23-'Asset data'!FA$5,0),0)</f>
        <v>-45</v>
      </c>
      <c r="EV23">
        <f>ROUND(IF($A23&gt;0,$E23-'Asset data'!FB$5,0),0)</f>
        <v>-46</v>
      </c>
      <c r="EW23">
        <f>ROUND(IF($A23&gt;0,$E23-'Asset data'!FC$5,0),0)</f>
        <v>-47</v>
      </c>
      <c r="EX23">
        <f>ROUND(IF($A23&gt;0,$E23-'Asset data'!FD$5,0),0)</f>
        <v>-48</v>
      </c>
      <c r="EY23">
        <f>ROUND(IF($A23&gt;0,$E23-'Asset data'!FE$5,0),0)</f>
        <v>-49</v>
      </c>
      <c r="EZ23">
        <f>ROUND(IF($A23&gt;0,$E23-'Asset data'!FF$5,0),0)</f>
        <v>-50</v>
      </c>
      <c r="FA23">
        <f>ROUND(IF($A23&gt;0,$E23-'Asset data'!FG$5,0),0)</f>
        <v>-51</v>
      </c>
    </row>
    <row r="24" spans="1:157">
      <c r="A24" s="10">
        <f>'Asset data'!A24</f>
        <v>1</v>
      </c>
      <c r="B24" s="10">
        <f>'Asset data'!B24</f>
        <v>0</v>
      </c>
      <c r="C24" s="10">
        <f>'Asset data'!C24</f>
        <v>0</v>
      </c>
      <c r="D24" s="10" t="str">
        <f>'Asset data'!E24</f>
        <v>SubTx Lines - Meshed</v>
      </c>
      <c r="E24" s="16">
        <f>'Asset data'!I24</f>
        <v>65</v>
      </c>
      <c r="F24" s="27">
        <f>ROUND(IF($A24&gt;0,$E24-'Asset data'!L$5,0),0)</f>
        <v>65</v>
      </c>
      <c r="G24">
        <f>ROUND(IF($A24&gt;0,$E24-'Asset data'!M$5,0),0)</f>
        <v>64</v>
      </c>
      <c r="H24">
        <f>ROUND(IF($A24&gt;0,$E24-'Asset data'!N$5,0),0)</f>
        <v>63</v>
      </c>
      <c r="I24">
        <f>ROUND(IF($A24&gt;0,$E24-'Asset data'!O$5,0),0)</f>
        <v>62</v>
      </c>
      <c r="J24">
        <f>ROUND(IF($A24&gt;0,$E24-'Asset data'!P$5,0),0)</f>
        <v>61</v>
      </c>
      <c r="K24">
        <f>ROUND(IF($A24&gt;0,$E24-'Asset data'!Q$5,0),0)</f>
        <v>60</v>
      </c>
      <c r="L24">
        <f>ROUND(IF($A24&gt;0,$E24-'Asset data'!R$5,0),0)</f>
        <v>59</v>
      </c>
      <c r="M24">
        <f>ROUND(IF($A24&gt;0,$E24-'Asset data'!S$5,0),0)</f>
        <v>58</v>
      </c>
      <c r="N24">
        <f>ROUND(IF($A24&gt;0,$E24-'Asset data'!T$5,0),0)</f>
        <v>57</v>
      </c>
      <c r="O24">
        <f>ROUND(IF($A24&gt;0,$E24-'Asset data'!U$5,0),0)</f>
        <v>56</v>
      </c>
      <c r="P24">
        <f>ROUND(IF($A24&gt;0,$E24-'Asset data'!V$5,0),0)</f>
        <v>55</v>
      </c>
      <c r="Q24">
        <f>ROUND(IF($A24&gt;0,$E24-'Asset data'!W$5,0),0)</f>
        <v>54</v>
      </c>
      <c r="R24">
        <f>ROUND(IF($A24&gt;0,$E24-'Asset data'!X$5,0),0)</f>
        <v>53</v>
      </c>
      <c r="S24">
        <f>ROUND(IF($A24&gt;0,$E24-'Asset data'!Y$5,0),0)</f>
        <v>52</v>
      </c>
      <c r="T24">
        <f>ROUND(IF($A24&gt;0,$E24-'Asset data'!Z$5,0),0)</f>
        <v>51</v>
      </c>
      <c r="U24">
        <f>ROUND(IF($A24&gt;0,$E24-'Asset data'!AA$5,0),0)</f>
        <v>50</v>
      </c>
      <c r="V24">
        <f>ROUND(IF($A24&gt;0,$E24-'Asset data'!AB$5,0),0)</f>
        <v>49</v>
      </c>
      <c r="W24">
        <f>ROUND(IF($A24&gt;0,$E24-'Asset data'!AC$5,0),0)</f>
        <v>48</v>
      </c>
      <c r="X24">
        <f>ROUND(IF($A24&gt;0,$E24-'Asset data'!AD$5,0),0)</f>
        <v>47</v>
      </c>
      <c r="Y24">
        <f>ROUND(IF($A24&gt;0,$E24-'Asset data'!AE$5,0),0)</f>
        <v>46</v>
      </c>
      <c r="Z24">
        <f>ROUND(IF($A24&gt;0,$E24-'Asset data'!AF$5,0),0)</f>
        <v>45</v>
      </c>
      <c r="AA24">
        <f>ROUND(IF($A24&gt;0,$E24-'Asset data'!AG$5,0),0)</f>
        <v>44</v>
      </c>
      <c r="AB24">
        <f>ROUND(IF($A24&gt;0,$E24-'Asset data'!AH$5,0),0)</f>
        <v>43</v>
      </c>
      <c r="AC24">
        <f>ROUND(IF($A24&gt;0,$E24-'Asset data'!AI$5,0),0)</f>
        <v>42</v>
      </c>
      <c r="AD24">
        <f>ROUND(IF($A24&gt;0,$E24-'Asset data'!AJ$5,0),0)</f>
        <v>41</v>
      </c>
      <c r="AE24">
        <f>ROUND(IF($A24&gt;0,$E24-'Asset data'!AK$5,0),0)</f>
        <v>40</v>
      </c>
      <c r="AF24">
        <f>ROUND(IF($A24&gt;0,$E24-'Asset data'!AL$5,0),0)</f>
        <v>39</v>
      </c>
      <c r="AG24">
        <f>ROUND(IF($A24&gt;0,$E24-'Asset data'!AM$5,0),0)</f>
        <v>38</v>
      </c>
      <c r="AH24">
        <f>ROUND(IF($A24&gt;0,$E24-'Asset data'!AN$5,0),0)</f>
        <v>37</v>
      </c>
      <c r="AI24">
        <f>ROUND(IF($A24&gt;0,$E24-'Asset data'!AO$5,0),0)</f>
        <v>36</v>
      </c>
      <c r="AJ24">
        <f>ROUND(IF($A24&gt;0,$E24-'Asset data'!AP$5,0),0)</f>
        <v>35</v>
      </c>
      <c r="AK24">
        <f>ROUND(IF($A24&gt;0,$E24-'Asset data'!AQ$5,0),0)</f>
        <v>34</v>
      </c>
      <c r="AL24">
        <f>ROUND(IF($A24&gt;0,$E24-'Asset data'!AR$5,0),0)</f>
        <v>33</v>
      </c>
      <c r="AM24">
        <f>ROUND(IF($A24&gt;0,$E24-'Asset data'!AS$5,0),0)</f>
        <v>32</v>
      </c>
      <c r="AN24">
        <f>ROUND(IF($A24&gt;0,$E24-'Asset data'!AT$5,0),0)</f>
        <v>31</v>
      </c>
      <c r="AO24">
        <f>ROUND(IF($A24&gt;0,$E24-'Asset data'!AU$5,0),0)</f>
        <v>30</v>
      </c>
      <c r="AP24">
        <f>ROUND(IF($A24&gt;0,$E24-'Asset data'!AV$5,0),0)</f>
        <v>29</v>
      </c>
      <c r="AQ24">
        <f>ROUND(IF($A24&gt;0,$E24-'Asset data'!AW$5,0),0)</f>
        <v>28</v>
      </c>
      <c r="AR24">
        <f>ROUND(IF($A24&gt;0,$E24-'Asset data'!AX$5,0),0)</f>
        <v>27</v>
      </c>
      <c r="AS24">
        <f>ROUND(IF($A24&gt;0,$E24-'Asset data'!AY$5,0),0)</f>
        <v>26</v>
      </c>
      <c r="AT24">
        <f>ROUND(IF($A24&gt;0,$E24-'Asset data'!AZ$5,0),0)</f>
        <v>25</v>
      </c>
      <c r="AU24">
        <f>ROUND(IF($A24&gt;0,$E24-'Asset data'!BA$5,0),0)</f>
        <v>24</v>
      </c>
      <c r="AV24">
        <f>ROUND(IF($A24&gt;0,$E24-'Asset data'!BB$5,0),0)</f>
        <v>23</v>
      </c>
      <c r="AW24">
        <f>ROUND(IF($A24&gt;0,$E24-'Asset data'!BC$5,0),0)</f>
        <v>22</v>
      </c>
      <c r="AX24">
        <f>ROUND(IF($A24&gt;0,$E24-'Asset data'!BD$5,0),0)</f>
        <v>21</v>
      </c>
      <c r="AY24">
        <f>ROUND(IF($A24&gt;0,$E24-'Asset data'!BE$5,0),0)</f>
        <v>20</v>
      </c>
      <c r="AZ24">
        <f>ROUND(IF($A24&gt;0,$E24-'Asset data'!BF$5,0),0)</f>
        <v>19</v>
      </c>
      <c r="BA24">
        <f>ROUND(IF($A24&gt;0,$E24-'Asset data'!BG$5,0),0)</f>
        <v>18</v>
      </c>
      <c r="BB24">
        <f>ROUND(IF($A24&gt;0,$E24-'Asset data'!BH$5,0),0)</f>
        <v>17</v>
      </c>
      <c r="BC24">
        <f>ROUND(IF($A24&gt;0,$E24-'Asset data'!BI$5,0),0)</f>
        <v>16</v>
      </c>
      <c r="BD24">
        <f>ROUND(IF($A24&gt;0,$E24-'Asset data'!BJ$5,0),0)</f>
        <v>15</v>
      </c>
      <c r="BE24">
        <f>ROUND(IF($A24&gt;0,$E24-'Asset data'!BK$5,0),0)</f>
        <v>14</v>
      </c>
      <c r="BF24">
        <f>ROUND(IF($A24&gt;0,$E24-'Asset data'!BL$5,0),0)</f>
        <v>13</v>
      </c>
      <c r="BG24">
        <f>ROUND(IF($A24&gt;0,$E24-'Asset data'!BM$5,0),0)</f>
        <v>12</v>
      </c>
      <c r="BH24">
        <f>ROUND(IF($A24&gt;0,$E24-'Asset data'!BN$5,0),0)</f>
        <v>11</v>
      </c>
      <c r="BI24">
        <f>ROUND(IF($A24&gt;0,$E24-'Asset data'!BO$5,0),0)</f>
        <v>10</v>
      </c>
      <c r="BJ24">
        <f>ROUND(IF($A24&gt;0,$E24-'Asset data'!BP$5,0),0)</f>
        <v>9</v>
      </c>
      <c r="BK24">
        <f>ROUND(IF($A24&gt;0,$E24-'Asset data'!BQ$5,0),0)</f>
        <v>8</v>
      </c>
      <c r="BL24">
        <f>ROUND(IF($A24&gt;0,$E24-'Asset data'!BR$5,0),0)</f>
        <v>7</v>
      </c>
      <c r="BM24">
        <f>ROUND(IF($A24&gt;0,$E24-'Asset data'!BS$5,0),0)</f>
        <v>6</v>
      </c>
      <c r="BN24">
        <f>ROUND(IF($A24&gt;0,$E24-'Asset data'!BT$5,0),0)</f>
        <v>5</v>
      </c>
      <c r="BO24">
        <f>ROUND(IF($A24&gt;0,$E24-'Asset data'!BU$5,0),0)</f>
        <v>4</v>
      </c>
      <c r="BP24">
        <f>ROUND(IF($A24&gt;0,$E24-'Asset data'!BV$5,0),0)</f>
        <v>3</v>
      </c>
      <c r="BQ24">
        <f>ROUND(IF($A24&gt;0,$E24-'Asset data'!BW$5,0),0)</f>
        <v>2</v>
      </c>
      <c r="BR24">
        <f>ROUND(IF($A24&gt;0,$E24-'Asset data'!BX$5,0),0)</f>
        <v>1</v>
      </c>
      <c r="BS24">
        <f>ROUND(IF($A24&gt;0,$E24-'Asset data'!BY$5,0),0)</f>
        <v>0</v>
      </c>
      <c r="BT24">
        <f>ROUND(IF($A24&gt;0,$E24-'Asset data'!BZ$5,0),0)</f>
        <v>-1</v>
      </c>
      <c r="BU24">
        <f>ROUND(IF($A24&gt;0,$E24-'Asset data'!CA$5,0),0)</f>
        <v>-2</v>
      </c>
      <c r="BV24">
        <f>ROUND(IF($A24&gt;0,$E24-'Asset data'!CB$5,0),0)</f>
        <v>-3</v>
      </c>
      <c r="BW24">
        <f>ROUND(IF($A24&gt;0,$E24-'Asset data'!CC$5,0),0)</f>
        <v>-4</v>
      </c>
      <c r="BX24">
        <f>ROUND(IF($A24&gt;0,$E24-'Asset data'!CD$5,0),0)</f>
        <v>-5</v>
      </c>
      <c r="BY24">
        <f>ROUND(IF($A24&gt;0,$E24-'Asset data'!CE$5,0),0)</f>
        <v>-6</v>
      </c>
      <c r="BZ24">
        <f>ROUND(IF($A24&gt;0,$E24-'Asset data'!CF$5,0),0)</f>
        <v>-7</v>
      </c>
      <c r="CA24">
        <f>ROUND(IF($A24&gt;0,$E24-'Asset data'!CG$5,0),0)</f>
        <v>-8</v>
      </c>
      <c r="CB24">
        <f>ROUND(IF($A24&gt;0,$E24-'Asset data'!CH$5,0),0)</f>
        <v>-9</v>
      </c>
      <c r="CC24">
        <f>ROUND(IF($A24&gt;0,$E24-'Asset data'!CI$5,0),0)</f>
        <v>-10</v>
      </c>
      <c r="CD24">
        <f>ROUND(IF($A24&gt;0,$E24-'Asset data'!CJ$5,0),0)</f>
        <v>-11</v>
      </c>
      <c r="CE24">
        <f>ROUND(IF($A24&gt;0,$E24-'Asset data'!CK$5,0),0)</f>
        <v>-12</v>
      </c>
      <c r="CF24">
        <f>ROUND(IF($A24&gt;0,$E24-'Asset data'!CL$5,0),0)</f>
        <v>-13</v>
      </c>
      <c r="CG24">
        <f>ROUND(IF($A24&gt;0,$E24-'Asset data'!CM$5,0),0)</f>
        <v>-14</v>
      </c>
      <c r="CH24">
        <f>ROUND(IF($A24&gt;0,$E24-'Asset data'!CN$5,0),0)</f>
        <v>-15</v>
      </c>
      <c r="CI24">
        <f>ROUND(IF($A24&gt;0,$E24-'Asset data'!CO$5,0),0)</f>
        <v>-16</v>
      </c>
      <c r="CJ24">
        <f>ROUND(IF($A24&gt;0,$E24-'Asset data'!CP$5,0),0)</f>
        <v>-17</v>
      </c>
      <c r="CK24">
        <f>ROUND(IF($A24&gt;0,$E24-'Asset data'!CQ$5,0),0)</f>
        <v>-18</v>
      </c>
      <c r="CL24">
        <f>ROUND(IF($A24&gt;0,$E24-'Asset data'!CR$5,0),0)</f>
        <v>-19</v>
      </c>
      <c r="CM24">
        <f>ROUND(IF($A24&gt;0,$E24-'Asset data'!CS$5,0),0)</f>
        <v>-20</v>
      </c>
      <c r="CN24">
        <f>ROUND(IF($A24&gt;0,$E24-'Asset data'!CT$5,0),0)</f>
        <v>-21</v>
      </c>
      <c r="CO24">
        <f>ROUND(IF($A24&gt;0,$E24-'Asset data'!CU$5,0),0)</f>
        <v>-22</v>
      </c>
      <c r="CP24">
        <f>ROUND(IF($A24&gt;0,$E24-'Asset data'!CV$5,0),0)</f>
        <v>-23</v>
      </c>
      <c r="CQ24">
        <f>ROUND(IF($A24&gt;0,$E24-'Asset data'!CW$5,0),0)</f>
        <v>-24</v>
      </c>
      <c r="CR24">
        <f>ROUND(IF($A24&gt;0,$E24-'Asset data'!CX$5,0),0)</f>
        <v>-25</v>
      </c>
      <c r="CS24">
        <f>ROUND(IF($A24&gt;0,$E24-'Asset data'!CY$5,0),0)</f>
        <v>-26</v>
      </c>
      <c r="CT24">
        <f>ROUND(IF($A24&gt;0,$E24-'Asset data'!CZ$5,0),0)</f>
        <v>-27</v>
      </c>
      <c r="CU24">
        <f>ROUND(IF($A24&gt;0,$E24-'Asset data'!DA$5,0),0)</f>
        <v>-28</v>
      </c>
      <c r="CV24">
        <f>ROUND(IF($A24&gt;0,$E24-'Asset data'!DB$5,0),0)</f>
        <v>-29</v>
      </c>
      <c r="CW24">
        <f>ROUND(IF($A24&gt;0,$E24-'Asset data'!DC$5,0),0)</f>
        <v>-30</v>
      </c>
      <c r="CX24">
        <f>ROUND(IF($A24&gt;0,$E24-'Asset data'!DD$5,0),0)</f>
        <v>-31</v>
      </c>
      <c r="CY24">
        <f>ROUND(IF($A24&gt;0,$E24-'Asset data'!DE$5,0),0)</f>
        <v>-32</v>
      </c>
      <c r="CZ24">
        <f>ROUND(IF($A24&gt;0,$E24-'Asset data'!DF$5,0),0)</f>
        <v>-33</v>
      </c>
      <c r="DA24">
        <f>ROUND(IF($A24&gt;0,$E24-'Asset data'!DG$5,0),0)</f>
        <v>-34</v>
      </c>
      <c r="DB24">
        <f>ROUND(IF($A24&gt;0,$E24-'Asset data'!DH$5,0),0)</f>
        <v>-35</v>
      </c>
      <c r="DC24">
        <f>ROUND(IF($A24&gt;0,$E24-'Asset data'!DI$5,0),0)</f>
        <v>-36</v>
      </c>
      <c r="DD24">
        <f>ROUND(IF($A24&gt;0,$E24-'Asset data'!DJ$5,0),0)</f>
        <v>-37</v>
      </c>
      <c r="DE24">
        <f>ROUND(IF($A24&gt;0,$E24-'Asset data'!DK$5,0),0)</f>
        <v>-38</v>
      </c>
      <c r="DF24">
        <f>ROUND(IF($A24&gt;0,$E24-'Asset data'!DL$5,0),0)</f>
        <v>-39</v>
      </c>
      <c r="DG24">
        <f>ROUND(IF($A24&gt;0,$E24-'Asset data'!DM$5,0),0)</f>
        <v>-40</v>
      </c>
      <c r="DH24">
        <f>ROUND(IF($A24&gt;0,$E24-'Asset data'!DN$5,0),0)</f>
        <v>-41</v>
      </c>
      <c r="DI24">
        <f>ROUND(IF($A24&gt;0,$E24-'Asset data'!DO$5,0),0)</f>
        <v>-42</v>
      </c>
      <c r="DJ24">
        <f>ROUND(IF($A24&gt;0,$E24-'Asset data'!DP$5,0),0)</f>
        <v>-43</v>
      </c>
      <c r="DK24">
        <f>ROUND(IF($A24&gt;0,$E24-'Asset data'!DQ$5,0),0)</f>
        <v>-44</v>
      </c>
      <c r="DL24">
        <f>ROUND(IF($A24&gt;0,$E24-'Asset data'!DR$5,0),0)</f>
        <v>-45</v>
      </c>
      <c r="DM24">
        <f>ROUND(IF($A24&gt;0,$E24-'Asset data'!DS$5,0),0)</f>
        <v>-46</v>
      </c>
      <c r="DN24">
        <f>ROUND(IF($A24&gt;0,$E24-'Asset data'!DT$5,0),0)</f>
        <v>-47</v>
      </c>
      <c r="DO24">
        <f>ROUND(IF($A24&gt;0,$E24-'Asset data'!DU$5,0),0)</f>
        <v>-48</v>
      </c>
      <c r="DP24">
        <f>ROUND(IF($A24&gt;0,$E24-'Asset data'!DV$5,0),0)</f>
        <v>-49</v>
      </c>
      <c r="DQ24">
        <f>ROUND(IF($A24&gt;0,$E24-'Asset data'!DW$5,0),0)</f>
        <v>-50</v>
      </c>
      <c r="DR24">
        <f>ROUND(IF($A24&gt;0,$E24-'Asset data'!DX$5,0),0)</f>
        <v>-51</v>
      </c>
      <c r="DS24">
        <f>ROUND(IF($A24&gt;0,$E24-'Asset data'!DY$5,0),0)</f>
        <v>-52</v>
      </c>
      <c r="DT24">
        <f>ROUND(IF($A24&gt;0,$E24-'Asset data'!DZ$5,0),0)</f>
        <v>-53</v>
      </c>
      <c r="DU24">
        <f>ROUND(IF($A24&gt;0,$E24-'Asset data'!EA$5,0),0)</f>
        <v>-54</v>
      </c>
      <c r="DV24">
        <f>ROUND(IF($A24&gt;0,$E24-'Asset data'!EB$5,0),0)</f>
        <v>-55</v>
      </c>
      <c r="DW24">
        <f>ROUND(IF($A24&gt;0,$E24-'Asset data'!EC$5,0),0)</f>
        <v>-56</v>
      </c>
      <c r="DX24">
        <f>ROUND(IF($A24&gt;0,$E24-'Asset data'!ED$5,0),0)</f>
        <v>-57</v>
      </c>
      <c r="DY24">
        <f>ROUND(IF($A24&gt;0,$E24-'Asset data'!EE$5,0),0)</f>
        <v>-58</v>
      </c>
      <c r="DZ24">
        <f>ROUND(IF($A24&gt;0,$E24-'Asset data'!EF$5,0),0)</f>
        <v>-59</v>
      </c>
      <c r="EA24">
        <f>ROUND(IF($A24&gt;0,$E24-'Asset data'!EG$5,0),0)</f>
        <v>-60</v>
      </c>
      <c r="EB24">
        <f>ROUND(IF($A24&gt;0,$E24-'Asset data'!EH$5,0),0)</f>
        <v>-61</v>
      </c>
      <c r="EC24">
        <f>ROUND(IF($A24&gt;0,$E24-'Asset data'!EI$5,0),0)</f>
        <v>-62</v>
      </c>
      <c r="ED24">
        <f>ROUND(IF($A24&gt;0,$E24-'Asset data'!EJ$5,0),0)</f>
        <v>-63</v>
      </c>
      <c r="EE24">
        <f>ROUND(IF($A24&gt;0,$E24-'Asset data'!EK$5,0),0)</f>
        <v>-64</v>
      </c>
      <c r="EF24">
        <f>ROUND(IF($A24&gt;0,$E24-'Asset data'!EL$5,0),0)</f>
        <v>-65</v>
      </c>
      <c r="EG24">
        <f>ROUND(IF($A24&gt;0,$E24-'Asset data'!EM$5,0),0)</f>
        <v>-66</v>
      </c>
      <c r="EH24">
        <f>ROUND(IF($A24&gt;0,$E24-'Asset data'!EN$5,0),0)</f>
        <v>-67</v>
      </c>
      <c r="EI24">
        <f>ROUND(IF($A24&gt;0,$E24-'Asset data'!EO$5,0),0)</f>
        <v>-68</v>
      </c>
      <c r="EJ24">
        <f>ROUND(IF($A24&gt;0,$E24-'Asset data'!EP$5,0),0)</f>
        <v>-69</v>
      </c>
      <c r="EK24">
        <f>ROUND(IF($A24&gt;0,$E24-'Asset data'!EQ$5,0),0)</f>
        <v>-70</v>
      </c>
      <c r="EL24">
        <f>ROUND(IF($A24&gt;0,$E24-'Asset data'!ER$5,0),0)</f>
        <v>-71</v>
      </c>
      <c r="EM24">
        <f>ROUND(IF($A24&gt;0,$E24-'Asset data'!ES$5,0),0)</f>
        <v>-72</v>
      </c>
      <c r="EN24">
        <f>ROUND(IF($A24&gt;0,$E24-'Asset data'!ET$5,0),0)</f>
        <v>-73</v>
      </c>
      <c r="EO24">
        <f>ROUND(IF($A24&gt;0,$E24-'Asset data'!EU$5,0),0)</f>
        <v>-74</v>
      </c>
      <c r="EP24">
        <f>ROUND(IF($A24&gt;0,$E24-'Asset data'!EV$5,0),0)</f>
        <v>-75</v>
      </c>
      <c r="EQ24">
        <f>ROUND(IF($A24&gt;0,$E24-'Asset data'!EW$5,0),0)</f>
        <v>-76</v>
      </c>
      <c r="ER24">
        <f>ROUND(IF($A24&gt;0,$E24-'Asset data'!EX$5,0),0)</f>
        <v>-77</v>
      </c>
      <c r="ES24">
        <f>ROUND(IF($A24&gt;0,$E24-'Asset data'!EY$5,0),0)</f>
        <v>-78</v>
      </c>
      <c r="ET24">
        <f>ROUND(IF($A24&gt;0,$E24-'Asset data'!EZ$5,0),0)</f>
        <v>-79</v>
      </c>
      <c r="EU24">
        <f>ROUND(IF($A24&gt;0,$E24-'Asset data'!FA$5,0),0)</f>
        <v>-80</v>
      </c>
      <c r="EV24">
        <f>ROUND(IF($A24&gt;0,$E24-'Asset data'!FB$5,0),0)</f>
        <v>-81</v>
      </c>
      <c r="EW24">
        <f>ROUND(IF($A24&gt;0,$E24-'Asset data'!FC$5,0),0)</f>
        <v>-82</v>
      </c>
      <c r="EX24">
        <f>ROUND(IF($A24&gt;0,$E24-'Asset data'!FD$5,0),0)</f>
        <v>-83</v>
      </c>
      <c r="EY24">
        <f>ROUND(IF($A24&gt;0,$E24-'Asset data'!FE$5,0),0)</f>
        <v>-84</v>
      </c>
      <c r="EZ24">
        <f>ROUND(IF($A24&gt;0,$E24-'Asset data'!FF$5,0),0)</f>
        <v>-85</v>
      </c>
      <c r="FA24">
        <f>ROUND(IF($A24&gt;0,$E24-'Asset data'!FG$5,0),0)</f>
        <v>-86</v>
      </c>
    </row>
    <row r="25" spans="1:157">
      <c r="A25" s="10">
        <f>'Asset data'!A25</f>
        <v>1</v>
      </c>
      <c r="B25" s="10">
        <f>'Asset data'!B25</f>
        <v>0</v>
      </c>
      <c r="C25" s="10">
        <f>'Asset data'!C25</f>
        <v>0</v>
      </c>
      <c r="D25" s="10" t="str">
        <f>'Asset data'!E25</f>
        <v>SubTx Lines - CBD</v>
      </c>
      <c r="E25" s="16">
        <f>'Asset data'!I25</f>
        <v>65</v>
      </c>
      <c r="F25" s="27">
        <f>ROUND(IF($A25&gt;0,$E25-'Asset data'!L$5,0),0)</f>
        <v>65</v>
      </c>
      <c r="G25">
        <f>ROUND(IF($A25&gt;0,$E25-'Asset data'!M$5,0),0)</f>
        <v>64</v>
      </c>
      <c r="H25">
        <f>ROUND(IF($A25&gt;0,$E25-'Asset data'!N$5,0),0)</f>
        <v>63</v>
      </c>
      <c r="I25">
        <f>ROUND(IF($A25&gt;0,$E25-'Asset data'!O$5,0),0)</f>
        <v>62</v>
      </c>
      <c r="J25">
        <f>ROUND(IF($A25&gt;0,$E25-'Asset data'!P$5,0),0)</f>
        <v>61</v>
      </c>
      <c r="K25">
        <f>ROUND(IF($A25&gt;0,$E25-'Asset data'!Q$5,0),0)</f>
        <v>60</v>
      </c>
      <c r="L25">
        <f>ROUND(IF($A25&gt;0,$E25-'Asset data'!R$5,0),0)</f>
        <v>59</v>
      </c>
      <c r="M25">
        <f>ROUND(IF($A25&gt;0,$E25-'Asset data'!S$5,0),0)</f>
        <v>58</v>
      </c>
      <c r="N25">
        <f>ROUND(IF($A25&gt;0,$E25-'Asset data'!T$5,0),0)</f>
        <v>57</v>
      </c>
      <c r="O25">
        <f>ROUND(IF($A25&gt;0,$E25-'Asset data'!U$5,0),0)</f>
        <v>56</v>
      </c>
      <c r="P25">
        <f>ROUND(IF($A25&gt;0,$E25-'Asset data'!V$5,0),0)</f>
        <v>55</v>
      </c>
      <c r="Q25">
        <f>ROUND(IF($A25&gt;0,$E25-'Asset data'!W$5,0),0)</f>
        <v>54</v>
      </c>
      <c r="R25">
        <f>ROUND(IF($A25&gt;0,$E25-'Asset data'!X$5,0),0)</f>
        <v>53</v>
      </c>
      <c r="S25">
        <f>ROUND(IF($A25&gt;0,$E25-'Asset data'!Y$5,0),0)</f>
        <v>52</v>
      </c>
      <c r="T25">
        <f>ROUND(IF($A25&gt;0,$E25-'Asset data'!Z$5,0),0)</f>
        <v>51</v>
      </c>
      <c r="U25">
        <f>ROUND(IF($A25&gt;0,$E25-'Asset data'!AA$5,0),0)</f>
        <v>50</v>
      </c>
      <c r="V25">
        <f>ROUND(IF($A25&gt;0,$E25-'Asset data'!AB$5,0),0)</f>
        <v>49</v>
      </c>
      <c r="W25">
        <f>ROUND(IF($A25&gt;0,$E25-'Asset data'!AC$5,0),0)</f>
        <v>48</v>
      </c>
      <c r="X25">
        <f>ROUND(IF($A25&gt;0,$E25-'Asset data'!AD$5,0),0)</f>
        <v>47</v>
      </c>
      <c r="Y25">
        <f>ROUND(IF($A25&gt;0,$E25-'Asset data'!AE$5,0),0)</f>
        <v>46</v>
      </c>
      <c r="Z25">
        <f>ROUND(IF($A25&gt;0,$E25-'Asset data'!AF$5,0),0)</f>
        <v>45</v>
      </c>
      <c r="AA25">
        <f>ROUND(IF($A25&gt;0,$E25-'Asset data'!AG$5,0),0)</f>
        <v>44</v>
      </c>
      <c r="AB25">
        <f>ROUND(IF($A25&gt;0,$E25-'Asset data'!AH$5,0),0)</f>
        <v>43</v>
      </c>
      <c r="AC25">
        <f>ROUND(IF($A25&gt;0,$E25-'Asset data'!AI$5,0),0)</f>
        <v>42</v>
      </c>
      <c r="AD25">
        <f>ROUND(IF($A25&gt;0,$E25-'Asset data'!AJ$5,0),0)</f>
        <v>41</v>
      </c>
      <c r="AE25">
        <f>ROUND(IF($A25&gt;0,$E25-'Asset data'!AK$5,0),0)</f>
        <v>40</v>
      </c>
      <c r="AF25">
        <f>ROUND(IF($A25&gt;0,$E25-'Asset data'!AL$5,0),0)</f>
        <v>39</v>
      </c>
      <c r="AG25">
        <f>ROUND(IF($A25&gt;0,$E25-'Asset data'!AM$5,0),0)</f>
        <v>38</v>
      </c>
      <c r="AH25">
        <f>ROUND(IF($A25&gt;0,$E25-'Asset data'!AN$5,0),0)</f>
        <v>37</v>
      </c>
      <c r="AI25">
        <f>ROUND(IF($A25&gt;0,$E25-'Asset data'!AO$5,0),0)</f>
        <v>36</v>
      </c>
      <c r="AJ25">
        <f>ROUND(IF($A25&gt;0,$E25-'Asset data'!AP$5,0),0)</f>
        <v>35</v>
      </c>
      <c r="AK25">
        <f>ROUND(IF($A25&gt;0,$E25-'Asset data'!AQ$5,0),0)</f>
        <v>34</v>
      </c>
      <c r="AL25">
        <f>ROUND(IF($A25&gt;0,$E25-'Asset data'!AR$5,0),0)</f>
        <v>33</v>
      </c>
      <c r="AM25">
        <f>ROUND(IF($A25&gt;0,$E25-'Asset data'!AS$5,0),0)</f>
        <v>32</v>
      </c>
      <c r="AN25">
        <f>ROUND(IF($A25&gt;0,$E25-'Asset data'!AT$5,0),0)</f>
        <v>31</v>
      </c>
      <c r="AO25">
        <f>ROUND(IF($A25&gt;0,$E25-'Asset data'!AU$5,0),0)</f>
        <v>30</v>
      </c>
      <c r="AP25">
        <f>ROUND(IF($A25&gt;0,$E25-'Asset data'!AV$5,0),0)</f>
        <v>29</v>
      </c>
      <c r="AQ25">
        <f>ROUND(IF($A25&gt;0,$E25-'Asset data'!AW$5,0),0)</f>
        <v>28</v>
      </c>
      <c r="AR25">
        <f>ROUND(IF($A25&gt;0,$E25-'Asset data'!AX$5,0),0)</f>
        <v>27</v>
      </c>
      <c r="AS25">
        <f>ROUND(IF($A25&gt;0,$E25-'Asset data'!AY$5,0),0)</f>
        <v>26</v>
      </c>
      <c r="AT25">
        <f>ROUND(IF($A25&gt;0,$E25-'Asset data'!AZ$5,0),0)</f>
        <v>25</v>
      </c>
      <c r="AU25">
        <f>ROUND(IF($A25&gt;0,$E25-'Asset data'!BA$5,0),0)</f>
        <v>24</v>
      </c>
      <c r="AV25">
        <f>ROUND(IF($A25&gt;0,$E25-'Asset data'!BB$5,0),0)</f>
        <v>23</v>
      </c>
      <c r="AW25">
        <f>ROUND(IF($A25&gt;0,$E25-'Asset data'!BC$5,0),0)</f>
        <v>22</v>
      </c>
      <c r="AX25">
        <f>ROUND(IF($A25&gt;0,$E25-'Asset data'!BD$5,0),0)</f>
        <v>21</v>
      </c>
      <c r="AY25">
        <f>ROUND(IF($A25&gt;0,$E25-'Asset data'!BE$5,0),0)</f>
        <v>20</v>
      </c>
      <c r="AZ25">
        <f>ROUND(IF($A25&gt;0,$E25-'Asset data'!BF$5,0),0)</f>
        <v>19</v>
      </c>
      <c r="BA25">
        <f>ROUND(IF($A25&gt;0,$E25-'Asset data'!BG$5,0),0)</f>
        <v>18</v>
      </c>
      <c r="BB25">
        <f>ROUND(IF($A25&gt;0,$E25-'Asset data'!BH$5,0),0)</f>
        <v>17</v>
      </c>
      <c r="BC25">
        <f>ROUND(IF($A25&gt;0,$E25-'Asset data'!BI$5,0),0)</f>
        <v>16</v>
      </c>
      <c r="BD25">
        <f>ROUND(IF($A25&gt;0,$E25-'Asset data'!BJ$5,0),0)</f>
        <v>15</v>
      </c>
      <c r="BE25">
        <f>ROUND(IF($A25&gt;0,$E25-'Asset data'!BK$5,0),0)</f>
        <v>14</v>
      </c>
      <c r="BF25">
        <f>ROUND(IF($A25&gt;0,$E25-'Asset data'!BL$5,0),0)</f>
        <v>13</v>
      </c>
      <c r="BG25">
        <f>ROUND(IF($A25&gt;0,$E25-'Asset data'!BM$5,0),0)</f>
        <v>12</v>
      </c>
      <c r="BH25">
        <f>ROUND(IF($A25&gt;0,$E25-'Asset data'!BN$5,0),0)</f>
        <v>11</v>
      </c>
      <c r="BI25">
        <f>ROUND(IF($A25&gt;0,$E25-'Asset data'!BO$5,0),0)</f>
        <v>10</v>
      </c>
      <c r="BJ25">
        <f>ROUND(IF($A25&gt;0,$E25-'Asset data'!BP$5,0),0)</f>
        <v>9</v>
      </c>
      <c r="BK25">
        <f>ROUND(IF($A25&gt;0,$E25-'Asset data'!BQ$5,0),0)</f>
        <v>8</v>
      </c>
      <c r="BL25">
        <f>ROUND(IF($A25&gt;0,$E25-'Asset data'!BR$5,0),0)</f>
        <v>7</v>
      </c>
      <c r="BM25">
        <f>ROUND(IF($A25&gt;0,$E25-'Asset data'!BS$5,0),0)</f>
        <v>6</v>
      </c>
      <c r="BN25">
        <f>ROUND(IF($A25&gt;0,$E25-'Asset data'!BT$5,0),0)</f>
        <v>5</v>
      </c>
      <c r="BO25">
        <f>ROUND(IF($A25&gt;0,$E25-'Asset data'!BU$5,0),0)</f>
        <v>4</v>
      </c>
      <c r="BP25">
        <f>ROUND(IF($A25&gt;0,$E25-'Asset data'!BV$5,0),0)</f>
        <v>3</v>
      </c>
      <c r="BQ25">
        <f>ROUND(IF($A25&gt;0,$E25-'Asset data'!BW$5,0),0)</f>
        <v>2</v>
      </c>
      <c r="BR25">
        <f>ROUND(IF($A25&gt;0,$E25-'Asset data'!BX$5,0),0)</f>
        <v>1</v>
      </c>
      <c r="BS25">
        <f>ROUND(IF($A25&gt;0,$E25-'Asset data'!BY$5,0),0)</f>
        <v>0</v>
      </c>
      <c r="BT25">
        <f>ROUND(IF($A25&gt;0,$E25-'Asset data'!BZ$5,0),0)</f>
        <v>-1</v>
      </c>
      <c r="BU25">
        <f>ROUND(IF($A25&gt;0,$E25-'Asset data'!CA$5,0),0)</f>
        <v>-2</v>
      </c>
      <c r="BV25">
        <f>ROUND(IF($A25&gt;0,$E25-'Asset data'!CB$5,0),0)</f>
        <v>-3</v>
      </c>
      <c r="BW25">
        <f>ROUND(IF($A25&gt;0,$E25-'Asset data'!CC$5,0),0)</f>
        <v>-4</v>
      </c>
      <c r="BX25">
        <f>ROUND(IF($A25&gt;0,$E25-'Asset data'!CD$5,0),0)</f>
        <v>-5</v>
      </c>
      <c r="BY25">
        <f>ROUND(IF($A25&gt;0,$E25-'Asset data'!CE$5,0),0)</f>
        <v>-6</v>
      </c>
      <c r="BZ25">
        <f>ROUND(IF($A25&gt;0,$E25-'Asset data'!CF$5,0),0)</f>
        <v>-7</v>
      </c>
      <c r="CA25">
        <f>ROUND(IF($A25&gt;0,$E25-'Asset data'!CG$5,0),0)</f>
        <v>-8</v>
      </c>
      <c r="CB25">
        <f>ROUND(IF($A25&gt;0,$E25-'Asset data'!CH$5,0),0)</f>
        <v>-9</v>
      </c>
      <c r="CC25">
        <f>ROUND(IF($A25&gt;0,$E25-'Asset data'!CI$5,0),0)</f>
        <v>-10</v>
      </c>
      <c r="CD25">
        <f>ROUND(IF($A25&gt;0,$E25-'Asset data'!CJ$5,0),0)</f>
        <v>-11</v>
      </c>
      <c r="CE25">
        <f>ROUND(IF($A25&gt;0,$E25-'Asset data'!CK$5,0),0)</f>
        <v>-12</v>
      </c>
      <c r="CF25">
        <f>ROUND(IF($A25&gt;0,$E25-'Asset data'!CL$5,0),0)</f>
        <v>-13</v>
      </c>
      <c r="CG25">
        <f>ROUND(IF($A25&gt;0,$E25-'Asset data'!CM$5,0),0)</f>
        <v>-14</v>
      </c>
      <c r="CH25">
        <f>ROUND(IF($A25&gt;0,$E25-'Asset data'!CN$5,0),0)</f>
        <v>-15</v>
      </c>
      <c r="CI25">
        <f>ROUND(IF($A25&gt;0,$E25-'Asset data'!CO$5,0),0)</f>
        <v>-16</v>
      </c>
      <c r="CJ25">
        <f>ROUND(IF($A25&gt;0,$E25-'Asset data'!CP$5,0),0)</f>
        <v>-17</v>
      </c>
      <c r="CK25">
        <f>ROUND(IF($A25&gt;0,$E25-'Asset data'!CQ$5,0),0)</f>
        <v>-18</v>
      </c>
      <c r="CL25">
        <f>ROUND(IF($A25&gt;0,$E25-'Asset data'!CR$5,0),0)</f>
        <v>-19</v>
      </c>
      <c r="CM25">
        <f>ROUND(IF($A25&gt;0,$E25-'Asset data'!CS$5,0),0)</f>
        <v>-20</v>
      </c>
      <c r="CN25">
        <f>ROUND(IF($A25&gt;0,$E25-'Asset data'!CT$5,0),0)</f>
        <v>-21</v>
      </c>
      <c r="CO25">
        <f>ROUND(IF($A25&gt;0,$E25-'Asset data'!CU$5,0),0)</f>
        <v>-22</v>
      </c>
      <c r="CP25">
        <f>ROUND(IF($A25&gt;0,$E25-'Asset data'!CV$5,0),0)</f>
        <v>-23</v>
      </c>
      <c r="CQ25">
        <f>ROUND(IF($A25&gt;0,$E25-'Asset data'!CW$5,0),0)</f>
        <v>-24</v>
      </c>
      <c r="CR25">
        <f>ROUND(IF($A25&gt;0,$E25-'Asset data'!CX$5,0),0)</f>
        <v>-25</v>
      </c>
      <c r="CS25">
        <f>ROUND(IF($A25&gt;0,$E25-'Asset data'!CY$5,0),0)</f>
        <v>-26</v>
      </c>
      <c r="CT25">
        <f>ROUND(IF($A25&gt;0,$E25-'Asset data'!CZ$5,0),0)</f>
        <v>-27</v>
      </c>
      <c r="CU25">
        <f>ROUND(IF($A25&gt;0,$E25-'Asset data'!DA$5,0),0)</f>
        <v>-28</v>
      </c>
      <c r="CV25">
        <f>ROUND(IF($A25&gt;0,$E25-'Asset data'!DB$5,0),0)</f>
        <v>-29</v>
      </c>
      <c r="CW25">
        <f>ROUND(IF($A25&gt;0,$E25-'Asset data'!DC$5,0),0)</f>
        <v>-30</v>
      </c>
      <c r="CX25">
        <f>ROUND(IF($A25&gt;0,$E25-'Asset data'!DD$5,0),0)</f>
        <v>-31</v>
      </c>
      <c r="CY25">
        <f>ROUND(IF($A25&gt;0,$E25-'Asset data'!DE$5,0),0)</f>
        <v>-32</v>
      </c>
      <c r="CZ25">
        <f>ROUND(IF($A25&gt;0,$E25-'Asset data'!DF$5,0),0)</f>
        <v>-33</v>
      </c>
      <c r="DA25">
        <f>ROUND(IF($A25&gt;0,$E25-'Asset data'!DG$5,0),0)</f>
        <v>-34</v>
      </c>
      <c r="DB25">
        <f>ROUND(IF($A25&gt;0,$E25-'Asset data'!DH$5,0),0)</f>
        <v>-35</v>
      </c>
      <c r="DC25">
        <f>ROUND(IF($A25&gt;0,$E25-'Asset data'!DI$5,0),0)</f>
        <v>-36</v>
      </c>
      <c r="DD25">
        <f>ROUND(IF($A25&gt;0,$E25-'Asset data'!DJ$5,0),0)</f>
        <v>-37</v>
      </c>
      <c r="DE25">
        <f>ROUND(IF($A25&gt;0,$E25-'Asset data'!DK$5,0),0)</f>
        <v>-38</v>
      </c>
      <c r="DF25">
        <f>ROUND(IF($A25&gt;0,$E25-'Asset data'!DL$5,0),0)</f>
        <v>-39</v>
      </c>
      <c r="DG25">
        <f>ROUND(IF($A25&gt;0,$E25-'Asset data'!DM$5,0),0)</f>
        <v>-40</v>
      </c>
      <c r="DH25">
        <f>ROUND(IF($A25&gt;0,$E25-'Asset data'!DN$5,0),0)</f>
        <v>-41</v>
      </c>
      <c r="DI25">
        <f>ROUND(IF($A25&gt;0,$E25-'Asset data'!DO$5,0),0)</f>
        <v>-42</v>
      </c>
      <c r="DJ25">
        <f>ROUND(IF($A25&gt;0,$E25-'Asset data'!DP$5,0),0)</f>
        <v>-43</v>
      </c>
      <c r="DK25">
        <f>ROUND(IF($A25&gt;0,$E25-'Asset data'!DQ$5,0),0)</f>
        <v>-44</v>
      </c>
      <c r="DL25">
        <f>ROUND(IF($A25&gt;0,$E25-'Asset data'!DR$5,0),0)</f>
        <v>-45</v>
      </c>
      <c r="DM25">
        <f>ROUND(IF($A25&gt;0,$E25-'Asset data'!DS$5,0),0)</f>
        <v>-46</v>
      </c>
      <c r="DN25">
        <f>ROUND(IF($A25&gt;0,$E25-'Asset data'!DT$5,0),0)</f>
        <v>-47</v>
      </c>
      <c r="DO25">
        <f>ROUND(IF($A25&gt;0,$E25-'Asset data'!DU$5,0),0)</f>
        <v>-48</v>
      </c>
      <c r="DP25">
        <f>ROUND(IF($A25&gt;0,$E25-'Asset data'!DV$5,0),0)</f>
        <v>-49</v>
      </c>
      <c r="DQ25">
        <f>ROUND(IF($A25&gt;0,$E25-'Asset data'!DW$5,0),0)</f>
        <v>-50</v>
      </c>
      <c r="DR25">
        <f>ROUND(IF($A25&gt;0,$E25-'Asset data'!DX$5,0),0)</f>
        <v>-51</v>
      </c>
      <c r="DS25">
        <f>ROUND(IF($A25&gt;0,$E25-'Asset data'!DY$5,0),0)</f>
        <v>-52</v>
      </c>
      <c r="DT25">
        <f>ROUND(IF($A25&gt;0,$E25-'Asset data'!DZ$5,0),0)</f>
        <v>-53</v>
      </c>
      <c r="DU25">
        <f>ROUND(IF($A25&gt;0,$E25-'Asset data'!EA$5,0),0)</f>
        <v>-54</v>
      </c>
      <c r="DV25">
        <f>ROUND(IF($A25&gt;0,$E25-'Asset data'!EB$5,0),0)</f>
        <v>-55</v>
      </c>
      <c r="DW25">
        <f>ROUND(IF($A25&gt;0,$E25-'Asset data'!EC$5,0),0)</f>
        <v>-56</v>
      </c>
      <c r="DX25">
        <f>ROUND(IF($A25&gt;0,$E25-'Asset data'!ED$5,0),0)</f>
        <v>-57</v>
      </c>
      <c r="DY25">
        <f>ROUND(IF($A25&gt;0,$E25-'Asset data'!EE$5,0),0)</f>
        <v>-58</v>
      </c>
      <c r="DZ25">
        <f>ROUND(IF($A25&gt;0,$E25-'Asset data'!EF$5,0),0)</f>
        <v>-59</v>
      </c>
      <c r="EA25">
        <f>ROUND(IF($A25&gt;0,$E25-'Asset data'!EG$5,0),0)</f>
        <v>-60</v>
      </c>
      <c r="EB25">
        <f>ROUND(IF($A25&gt;0,$E25-'Asset data'!EH$5,0),0)</f>
        <v>-61</v>
      </c>
      <c r="EC25">
        <f>ROUND(IF($A25&gt;0,$E25-'Asset data'!EI$5,0),0)</f>
        <v>-62</v>
      </c>
      <c r="ED25">
        <f>ROUND(IF($A25&gt;0,$E25-'Asset data'!EJ$5,0),0)</f>
        <v>-63</v>
      </c>
      <c r="EE25">
        <f>ROUND(IF($A25&gt;0,$E25-'Asset data'!EK$5,0),0)</f>
        <v>-64</v>
      </c>
      <c r="EF25">
        <f>ROUND(IF($A25&gt;0,$E25-'Asset data'!EL$5,0),0)</f>
        <v>-65</v>
      </c>
      <c r="EG25">
        <f>ROUND(IF($A25&gt;0,$E25-'Asset data'!EM$5,0),0)</f>
        <v>-66</v>
      </c>
      <c r="EH25">
        <f>ROUND(IF($A25&gt;0,$E25-'Asset data'!EN$5,0),0)</f>
        <v>-67</v>
      </c>
      <c r="EI25">
        <f>ROUND(IF($A25&gt;0,$E25-'Asset data'!EO$5,0),0)</f>
        <v>-68</v>
      </c>
      <c r="EJ25">
        <f>ROUND(IF($A25&gt;0,$E25-'Asset data'!EP$5,0),0)</f>
        <v>-69</v>
      </c>
      <c r="EK25">
        <f>ROUND(IF($A25&gt;0,$E25-'Asset data'!EQ$5,0),0)</f>
        <v>-70</v>
      </c>
      <c r="EL25">
        <f>ROUND(IF($A25&gt;0,$E25-'Asset data'!ER$5,0),0)</f>
        <v>-71</v>
      </c>
      <c r="EM25">
        <f>ROUND(IF($A25&gt;0,$E25-'Asset data'!ES$5,0),0)</f>
        <v>-72</v>
      </c>
      <c r="EN25">
        <f>ROUND(IF($A25&gt;0,$E25-'Asset data'!ET$5,0),0)</f>
        <v>-73</v>
      </c>
      <c r="EO25">
        <f>ROUND(IF($A25&gt;0,$E25-'Asset data'!EU$5,0),0)</f>
        <v>-74</v>
      </c>
      <c r="EP25">
        <f>ROUND(IF($A25&gt;0,$E25-'Asset data'!EV$5,0),0)</f>
        <v>-75</v>
      </c>
      <c r="EQ25">
        <f>ROUND(IF($A25&gt;0,$E25-'Asset data'!EW$5,0),0)</f>
        <v>-76</v>
      </c>
      <c r="ER25">
        <f>ROUND(IF($A25&gt;0,$E25-'Asset data'!EX$5,0),0)</f>
        <v>-77</v>
      </c>
      <c r="ES25">
        <f>ROUND(IF($A25&gt;0,$E25-'Asset data'!EY$5,0),0)</f>
        <v>-78</v>
      </c>
      <c r="ET25">
        <f>ROUND(IF($A25&gt;0,$E25-'Asset data'!EZ$5,0),0)</f>
        <v>-79</v>
      </c>
      <c r="EU25">
        <f>ROUND(IF($A25&gt;0,$E25-'Asset data'!FA$5,0),0)</f>
        <v>-80</v>
      </c>
      <c r="EV25">
        <f>ROUND(IF($A25&gt;0,$E25-'Asset data'!FB$5,0),0)</f>
        <v>-81</v>
      </c>
      <c r="EW25">
        <f>ROUND(IF($A25&gt;0,$E25-'Asset data'!FC$5,0),0)</f>
        <v>-82</v>
      </c>
      <c r="EX25">
        <f>ROUND(IF($A25&gt;0,$E25-'Asset data'!FD$5,0),0)</f>
        <v>-83</v>
      </c>
      <c r="EY25">
        <f>ROUND(IF($A25&gt;0,$E25-'Asset data'!FE$5,0),0)</f>
        <v>-84</v>
      </c>
      <c r="EZ25">
        <f>ROUND(IF($A25&gt;0,$E25-'Asset data'!FF$5,0),0)</f>
        <v>-85</v>
      </c>
      <c r="FA25">
        <f>ROUND(IF($A25&gt;0,$E25-'Asset data'!FG$5,0),0)</f>
        <v>-86</v>
      </c>
    </row>
    <row r="26" spans="1:157">
      <c r="A26" s="10">
        <f>'Asset data'!A26</f>
        <v>2</v>
      </c>
      <c r="B26" s="10">
        <f>'Asset data'!B26</f>
        <v>0</v>
      </c>
      <c r="C26" s="10">
        <f>'Asset data'!C26</f>
        <v>0</v>
      </c>
      <c r="D26" s="10" t="str">
        <f>'Asset data'!E26</f>
        <v>SubTx Substations</v>
      </c>
      <c r="E26" s="16">
        <f>'Asset data'!I26</f>
        <v>65</v>
      </c>
      <c r="F26" s="27">
        <f>ROUND(IF($A26&gt;0,$E26-'Asset data'!L$5,0),0)</f>
        <v>65</v>
      </c>
      <c r="G26">
        <f>ROUND(IF($A26&gt;0,$E26-'Asset data'!M$5,0),0)</f>
        <v>64</v>
      </c>
      <c r="H26">
        <f>ROUND(IF($A26&gt;0,$E26-'Asset data'!N$5,0),0)</f>
        <v>63</v>
      </c>
      <c r="I26">
        <f>ROUND(IF($A26&gt;0,$E26-'Asset data'!O$5,0),0)</f>
        <v>62</v>
      </c>
      <c r="J26">
        <f>ROUND(IF($A26&gt;0,$E26-'Asset data'!P$5,0),0)</f>
        <v>61</v>
      </c>
      <c r="K26">
        <f>ROUND(IF($A26&gt;0,$E26-'Asset data'!Q$5,0),0)</f>
        <v>60</v>
      </c>
      <c r="L26">
        <f>ROUND(IF($A26&gt;0,$E26-'Asset data'!R$5,0),0)</f>
        <v>59</v>
      </c>
      <c r="M26">
        <f>ROUND(IF($A26&gt;0,$E26-'Asset data'!S$5,0),0)</f>
        <v>58</v>
      </c>
      <c r="N26">
        <f>ROUND(IF($A26&gt;0,$E26-'Asset data'!T$5,0),0)</f>
        <v>57</v>
      </c>
      <c r="O26">
        <f>ROUND(IF($A26&gt;0,$E26-'Asset data'!U$5,0),0)</f>
        <v>56</v>
      </c>
      <c r="P26">
        <f>ROUND(IF($A26&gt;0,$E26-'Asset data'!V$5,0),0)</f>
        <v>55</v>
      </c>
      <c r="Q26">
        <f>ROUND(IF($A26&gt;0,$E26-'Asset data'!W$5,0),0)</f>
        <v>54</v>
      </c>
      <c r="R26">
        <f>ROUND(IF($A26&gt;0,$E26-'Asset data'!X$5,0),0)</f>
        <v>53</v>
      </c>
      <c r="S26">
        <f>ROUND(IF($A26&gt;0,$E26-'Asset data'!Y$5,0),0)</f>
        <v>52</v>
      </c>
      <c r="T26">
        <f>ROUND(IF($A26&gt;0,$E26-'Asset data'!Z$5,0),0)</f>
        <v>51</v>
      </c>
      <c r="U26">
        <f>ROUND(IF($A26&gt;0,$E26-'Asset data'!AA$5,0),0)</f>
        <v>50</v>
      </c>
      <c r="V26">
        <f>ROUND(IF($A26&gt;0,$E26-'Asset data'!AB$5,0),0)</f>
        <v>49</v>
      </c>
      <c r="W26">
        <f>ROUND(IF($A26&gt;0,$E26-'Asset data'!AC$5,0),0)</f>
        <v>48</v>
      </c>
      <c r="X26">
        <f>ROUND(IF($A26&gt;0,$E26-'Asset data'!AD$5,0),0)</f>
        <v>47</v>
      </c>
      <c r="Y26">
        <f>ROUND(IF($A26&gt;0,$E26-'Asset data'!AE$5,0),0)</f>
        <v>46</v>
      </c>
      <c r="Z26">
        <f>ROUND(IF($A26&gt;0,$E26-'Asset data'!AF$5,0),0)</f>
        <v>45</v>
      </c>
      <c r="AA26">
        <f>ROUND(IF($A26&gt;0,$E26-'Asset data'!AG$5,0),0)</f>
        <v>44</v>
      </c>
      <c r="AB26">
        <f>ROUND(IF($A26&gt;0,$E26-'Asset data'!AH$5,0),0)</f>
        <v>43</v>
      </c>
      <c r="AC26">
        <f>ROUND(IF($A26&gt;0,$E26-'Asset data'!AI$5,0),0)</f>
        <v>42</v>
      </c>
      <c r="AD26">
        <f>ROUND(IF($A26&gt;0,$E26-'Asset data'!AJ$5,0),0)</f>
        <v>41</v>
      </c>
      <c r="AE26">
        <f>ROUND(IF($A26&gt;0,$E26-'Asset data'!AK$5,0),0)</f>
        <v>40</v>
      </c>
      <c r="AF26">
        <f>ROUND(IF($A26&gt;0,$E26-'Asset data'!AL$5,0),0)</f>
        <v>39</v>
      </c>
      <c r="AG26">
        <f>ROUND(IF($A26&gt;0,$E26-'Asset data'!AM$5,0),0)</f>
        <v>38</v>
      </c>
      <c r="AH26">
        <f>ROUND(IF($A26&gt;0,$E26-'Asset data'!AN$5,0),0)</f>
        <v>37</v>
      </c>
      <c r="AI26">
        <f>ROUND(IF($A26&gt;0,$E26-'Asset data'!AO$5,0),0)</f>
        <v>36</v>
      </c>
      <c r="AJ26">
        <f>ROUND(IF($A26&gt;0,$E26-'Asset data'!AP$5,0),0)</f>
        <v>35</v>
      </c>
      <c r="AK26">
        <f>ROUND(IF($A26&gt;0,$E26-'Asset data'!AQ$5,0),0)</f>
        <v>34</v>
      </c>
      <c r="AL26">
        <f>ROUND(IF($A26&gt;0,$E26-'Asset data'!AR$5,0),0)</f>
        <v>33</v>
      </c>
      <c r="AM26">
        <f>ROUND(IF($A26&gt;0,$E26-'Asset data'!AS$5,0),0)</f>
        <v>32</v>
      </c>
      <c r="AN26">
        <f>ROUND(IF($A26&gt;0,$E26-'Asset data'!AT$5,0),0)</f>
        <v>31</v>
      </c>
      <c r="AO26">
        <f>ROUND(IF($A26&gt;0,$E26-'Asset data'!AU$5,0),0)</f>
        <v>30</v>
      </c>
      <c r="AP26">
        <f>ROUND(IF($A26&gt;0,$E26-'Asset data'!AV$5,0),0)</f>
        <v>29</v>
      </c>
      <c r="AQ26">
        <f>ROUND(IF($A26&gt;0,$E26-'Asset data'!AW$5,0),0)</f>
        <v>28</v>
      </c>
      <c r="AR26">
        <f>ROUND(IF($A26&gt;0,$E26-'Asset data'!AX$5,0),0)</f>
        <v>27</v>
      </c>
      <c r="AS26">
        <f>ROUND(IF($A26&gt;0,$E26-'Asset data'!AY$5,0),0)</f>
        <v>26</v>
      </c>
      <c r="AT26">
        <f>ROUND(IF($A26&gt;0,$E26-'Asset data'!AZ$5,0),0)</f>
        <v>25</v>
      </c>
      <c r="AU26">
        <f>ROUND(IF($A26&gt;0,$E26-'Asset data'!BA$5,0),0)</f>
        <v>24</v>
      </c>
      <c r="AV26">
        <f>ROUND(IF($A26&gt;0,$E26-'Asset data'!BB$5,0),0)</f>
        <v>23</v>
      </c>
      <c r="AW26">
        <f>ROUND(IF($A26&gt;0,$E26-'Asset data'!BC$5,0),0)</f>
        <v>22</v>
      </c>
      <c r="AX26">
        <f>ROUND(IF($A26&gt;0,$E26-'Asset data'!BD$5,0),0)</f>
        <v>21</v>
      </c>
      <c r="AY26">
        <f>ROUND(IF($A26&gt;0,$E26-'Asset data'!BE$5,0),0)</f>
        <v>20</v>
      </c>
      <c r="AZ26">
        <f>ROUND(IF($A26&gt;0,$E26-'Asset data'!BF$5,0),0)</f>
        <v>19</v>
      </c>
      <c r="BA26">
        <f>ROUND(IF($A26&gt;0,$E26-'Asset data'!BG$5,0),0)</f>
        <v>18</v>
      </c>
      <c r="BB26">
        <f>ROUND(IF($A26&gt;0,$E26-'Asset data'!BH$5,0),0)</f>
        <v>17</v>
      </c>
      <c r="BC26">
        <f>ROUND(IF($A26&gt;0,$E26-'Asset data'!BI$5,0),0)</f>
        <v>16</v>
      </c>
      <c r="BD26">
        <f>ROUND(IF($A26&gt;0,$E26-'Asset data'!BJ$5,0),0)</f>
        <v>15</v>
      </c>
      <c r="BE26">
        <f>ROUND(IF($A26&gt;0,$E26-'Asset data'!BK$5,0),0)</f>
        <v>14</v>
      </c>
      <c r="BF26">
        <f>ROUND(IF($A26&gt;0,$E26-'Asset data'!BL$5,0),0)</f>
        <v>13</v>
      </c>
      <c r="BG26">
        <f>ROUND(IF($A26&gt;0,$E26-'Asset data'!BM$5,0),0)</f>
        <v>12</v>
      </c>
      <c r="BH26">
        <f>ROUND(IF($A26&gt;0,$E26-'Asset data'!BN$5,0),0)</f>
        <v>11</v>
      </c>
      <c r="BI26">
        <f>ROUND(IF($A26&gt;0,$E26-'Asset data'!BO$5,0),0)</f>
        <v>10</v>
      </c>
      <c r="BJ26">
        <f>ROUND(IF($A26&gt;0,$E26-'Asset data'!BP$5,0),0)</f>
        <v>9</v>
      </c>
      <c r="BK26">
        <f>ROUND(IF($A26&gt;0,$E26-'Asset data'!BQ$5,0),0)</f>
        <v>8</v>
      </c>
      <c r="BL26">
        <f>ROUND(IF($A26&gt;0,$E26-'Asset data'!BR$5,0),0)</f>
        <v>7</v>
      </c>
      <c r="BM26">
        <f>ROUND(IF($A26&gt;0,$E26-'Asset data'!BS$5,0),0)</f>
        <v>6</v>
      </c>
      <c r="BN26">
        <f>ROUND(IF($A26&gt;0,$E26-'Asset data'!BT$5,0),0)</f>
        <v>5</v>
      </c>
      <c r="BO26">
        <f>ROUND(IF($A26&gt;0,$E26-'Asset data'!BU$5,0),0)</f>
        <v>4</v>
      </c>
      <c r="BP26">
        <f>ROUND(IF($A26&gt;0,$E26-'Asset data'!BV$5,0),0)</f>
        <v>3</v>
      </c>
      <c r="BQ26">
        <f>ROUND(IF($A26&gt;0,$E26-'Asset data'!BW$5,0),0)</f>
        <v>2</v>
      </c>
      <c r="BR26">
        <f>ROUND(IF($A26&gt;0,$E26-'Asset data'!BX$5,0),0)</f>
        <v>1</v>
      </c>
      <c r="BS26">
        <f>ROUND(IF($A26&gt;0,$E26-'Asset data'!BY$5,0),0)</f>
        <v>0</v>
      </c>
      <c r="BT26">
        <f>ROUND(IF($A26&gt;0,$E26-'Asset data'!BZ$5,0),0)</f>
        <v>-1</v>
      </c>
      <c r="BU26">
        <f>ROUND(IF($A26&gt;0,$E26-'Asset data'!CA$5,0),0)</f>
        <v>-2</v>
      </c>
      <c r="BV26">
        <f>ROUND(IF($A26&gt;0,$E26-'Asset data'!CB$5,0),0)</f>
        <v>-3</v>
      </c>
      <c r="BW26">
        <f>ROUND(IF($A26&gt;0,$E26-'Asset data'!CC$5,0),0)</f>
        <v>-4</v>
      </c>
      <c r="BX26">
        <f>ROUND(IF($A26&gt;0,$E26-'Asset data'!CD$5,0),0)</f>
        <v>-5</v>
      </c>
      <c r="BY26">
        <f>ROUND(IF($A26&gt;0,$E26-'Asset data'!CE$5,0),0)</f>
        <v>-6</v>
      </c>
      <c r="BZ26">
        <f>ROUND(IF($A26&gt;0,$E26-'Asset data'!CF$5,0),0)</f>
        <v>-7</v>
      </c>
      <c r="CA26">
        <f>ROUND(IF($A26&gt;0,$E26-'Asset data'!CG$5,0),0)</f>
        <v>-8</v>
      </c>
      <c r="CB26">
        <f>ROUND(IF($A26&gt;0,$E26-'Asset data'!CH$5,0),0)</f>
        <v>-9</v>
      </c>
      <c r="CC26">
        <f>ROUND(IF($A26&gt;0,$E26-'Asset data'!CI$5,0),0)</f>
        <v>-10</v>
      </c>
      <c r="CD26">
        <f>ROUND(IF($A26&gt;0,$E26-'Asset data'!CJ$5,0),0)</f>
        <v>-11</v>
      </c>
      <c r="CE26">
        <f>ROUND(IF($A26&gt;0,$E26-'Asset data'!CK$5,0),0)</f>
        <v>-12</v>
      </c>
      <c r="CF26">
        <f>ROUND(IF($A26&gt;0,$E26-'Asset data'!CL$5,0),0)</f>
        <v>-13</v>
      </c>
      <c r="CG26">
        <f>ROUND(IF($A26&gt;0,$E26-'Asset data'!CM$5,0),0)</f>
        <v>-14</v>
      </c>
      <c r="CH26">
        <f>ROUND(IF($A26&gt;0,$E26-'Asset data'!CN$5,0),0)</f>
        <v>-15</v>
      </c>
      <c r="CI26">
        <f>ROUND(IF($A26&gt;0,$E26-'Asset data'!CO$5,0),0)</f>
        <v>-16</v>
      </c>
      <c r="CJ26">
        <f>ROUND(IF($A26&gt;0,$E26-'Asset data'!CP$5,0),0)</f>
        <v>-17</v>
      </c>
      <c r="CK26">
        <f>ROUND(IF($A26&gt;0,$E26-'Asset data'!CQ$5,0),0)</f>
        <v>-18</v>
      </c>
      <c r="CL26">
        <f>ROUND(IF($A26&gt;0,$E26-'Asset data'!CR$5,0),0)</f>
        <v>-19</v>
      </c>
      <c r="CM26">
        <f>ROUND(IF($A26&gt;0,$E26-'Asset data'!CS$5,0),0)</f>
        <v>-20</v>
      </c>
      <c r="CN26">
        <f>ROUND(IF($A26&gt;0,$E26-'Asset data'!CT$5,0),0)</f>
        <v>-21</v>
      </c>
      <c r="CO26">
        <f>ROUND(IF($A26&gt;0,$E26-'Asset data'!CU$5,0),0)</f>
        <v>-22</v>
      </c>
      <c r="CP26">
        <f>ROUND(IF($A26&gt;0,$E26-'Asset data'!CV$5,0),0)</f>
        <v>-23</v>
      </c>
      <c r="CQ26">
        <f>ROUND(IF($A26&gt;0,$E26-'Asset data'!CW$5,0),0)</f>
        <v>-24</v>
      </c>
      <c r="CR26">
        <f>ROUND(IF($A26&gt;0,$E26-'Asset data'!CX$5,0),0)</f>
        <v>-25</v>
      </c>
      <c r="CS26">
        <f>ROUND(IF($A26&gt;0,$E26-'Asset data'!CY$5,0),0)</f>
        <v>-26</v>
      </c>
      <c r="CT26">
        <f>ROUND(IF($A26&gt;0,$E26-'Asset data'!CZ$5,0),0)</f>
        <v>-27</v>
      </c>
      <c r="CU26">
        <f>ROUND(IF($A26&gt;0,$E26-'Asset data'!DA$5,0),0)</f>
        <v>-28</v>
      </c>
      <c r="CV26">
        <f>ROUND(IF($A26&gt;0,$E26-'Asset data'!DB$5,0),0)</f>
        <v>-29</v>
      </c>
      <c r="CW26">
        <f>ROUND(IF($A26&gt;0,$E26-'Asset data'!DC$5,0),0)</f>
        <v>-30</v>
      </c>
      <c r="CX26">
        <f>ROUND(IF($A26&gt;0,$E26-'Asset data'!DD$5,0),0)</f>
        <v>-31</v>
      </c>
      <c r="CY26">
        <f>ROUND(IF($A26&gt;0,$E26-'Asset data'!DE$5,0),0)</f>
        <v>-32</v>
      </c>
      <c r="CZ26">
        <f>ROUND(IF($A26&gt;0,$E26-'Asset data'!DF$5,0),0)</f>
        <v>-33</v>
      </c>
      <c r="DA26">
        <f>ROUND(IF($A26&gt;0,$E26-'Asset data'!DG$5,0),0)</f>
        <v>-34</v>
      </c>
      <c r="DB26">
        <f>ROUND(IF($A26&gt;0,$E26-'Asset data'!DH$5,0),0)</f>
        <v>-35</v>
      </c>
      <c r="DC26">
        <f>ROUND(IF($A26&gt;0,$E26-'Asset data'!DI$5,0),0)</f>
        <v>-36</v>
      </c>
      <c r="DD26">
        <f>ROUND(IF($A26&gt;0,$E26-'Asset data'!DJ$5,0),0)</f>
        <v>-37</v>
      </c>
      <c r="DE26">
        <f>ROUND(IF($A26&gt;0,$E26-'Asset data'!DK$5,0),0)</f>
        <v>-38</v>
      </c>
      <c r="DF26">
        <f>ROUND(IF($A26&gt;0,$E26-'Asset data'!DL$5,0),0)</f>
        <v>-39</v>
      </c>
      <c r="DG26">
        <f>ROUND(IF($A26&gt;0,$E26-'Asset data'!DM$5,0),0)</f>
        <v>-40</v>
      </c>
      <c r="DH26">
        <f>ROUND(IF($A26&gt;0,$E26-'Asset data'!DN$5,0),0)</f>
        <v>-41</v>
      </c>
      <c r="DI26">
        <f>ROUND(IF($A26&gt;0,$E26-'Asset data'!DO$5,0),0)</f>
        <v>-42</v>
      </c>
      <c r="DJ26">
        <f>ROUND(IF($A26&gt;0,$E26-'Asset data'!DP$5,0),0)</f>
        <v>-43</v>
      </c>
      <c r="DK26">
        <f>ROUND(IF($A26&gt;0,$E26-'Asset data'!DQ$5,0),0)</f>
        <v>-44</v>
      </c>
      <c r="DL26">
        <f>ROUND(IF($A26&gt;0,$E26-'Asset data'!DR$5,0),0)</f>
        <v>-45</v>
      </c>
      <c r="DM26">
        <f>ROUND(IF($A26&gt;0,$E26-'Asset data'!DS$5,0),0)</f>
        <v>-46</v>
      </c>
      <c r="DN26">
        <f>ROUND(IF($A26&gt;0,$E26-'Asset data'!DT$5,0),0)</f>
        <v>-47</v>
      </c>
      <c r="DO26">
        <f>ROUND(IF($A26&gt;0,$E26-'Asset data'!DU$5,0),0)</f>
        <v>-48</v>
      </c>
      <c r="DP26">
        <f>ROUND(IF($A26&gt;0,$E26-'Asset data'!DV$5,0),0)</f>
        <v>-49</v>
      </c>
      <c r="DQ26">
        <f>ROUND(IF($A26&gt;0,$E26-'Asset data'!DW$5,0),0)</f>
        <v>-50</v>
      </c>
      <c r="DR26">
        <f>ROUND(IF($A26&gt;0,$E26-'Asset data'!DX$5,0),0)</f>
        <v>-51</v>
      </c>
      <c r="DS26">
        <f>ROUND(IF($A26&gt;0,$E26-'Asset data'!DY$5,0),0)</f>
        <v>-52</v>
      </c>
      <c r="DT26">
        <f>ROUND(IF($A26&gt;0,$E26-'Asset data'!DZ$5,0),0)</f>
        <v>-53</v>
      </c>
      <c r="DU26">
        <f>ROUND(IF($A26&gt;0,$E26-'Asset data'!EA$5,0),0)</f>
        <v>-54</v>
      </c>
      <c r="DV26">
        <f>ROUND(IF($A26&gt;0,$E26-'Asset data'!EB$5,0),0)</f>
        <v>-55</v>
      </c>
      <c r="DW26">
        <f>ROUND(IF($A26&gt;0,$E26-'Asset data'!EC$5,0),0)</f>
        <v>-56</v>
      </c>
      <c r="DX26">
        <f>ROUND(IF($A26&gt;0,$E26-'Asset data'!ED$5,0),0)</f>
        <v>-57</v>
      </c>
      <c r="DY26">
        <f>ROUND(IF($A26&gt;0,$E26-'Asset data'!EE$5,0),0)</f>
        <v>-58</v>
      </c>
      <c r="DZ26">
        <f>ROUND(IF($A26&gt;0,$E26-'Asset data'!EF$5,0),0)</f>
        <v>-59</v>
      </c>
      <c r="EA26">
        <f>ROUND(IF($A26&gt;0,$E26-'Asset data'!EG$5,0),0)</f>
        <v>-60</v>
      </c>
      <c r="EB26">
        <f>ROUND(IF($A26&gt;0,$E26-'Asset data'!EH$5,0),0)</f>
        <v>-61</v>
      </c>
      <c r="EC26">
        <f>ROUND(IF($A26&gt;0,$E26-'Asset data'!EI$5,0),0)</f>
        <v>-62</v>
      </c>
      <c r="ED26">
        <f>ROUND(IF($A26&gt;0,$E26-'Asset data'!EJ$5,0),0)</f>
        <v>-63</v>
      </c>
      <c r="EE26">
        <f>ROUND(IF($A26&gt;0,$E26-'Asset data'!EK$5,0),0)</f>
        <v>-64</v>
      </c>
      <c r="EF26">
        <f>ROUND(IF($A26&gt;0,$E26-'Asset data'!EL$5,0),0)</f>
        <v>-65</v>
      </c>
      <c r="EG26">
        <f>ROUND(IF($A26&gt;0,$E26-'Asset data'!EM$5,0),0)</f>
        <v>-66</v>
      </c>
      <c r="EH26">
        <f>ROUND(IF($A26&gt;0,$E26-'Asset data'!EN$5,0),0)</f>
        <v>-67</v>
      </c>
      <c r="EI26">
        <f>ROUND(IF($A26&gt;0,$E26-'Asset data'!EO$5,0),0)</f>
        <v>-68</v>
      </c>
      <c r="EJ26">
        <f>ROUND(IF($A26&gt;0,$E26-'Asset data'!EP$5,0),0)</f>
        <v>-69</v>
      </c>
      <c r="EK26">
        <f>ROUND(IF($A26&gt;0,$E26-'Asset data'!EQ$5,0),0)</f>
        <v>-70</v>
      </c>
      <c r="EL26">
        <f>ROUND(IF($A26&gt;0,$E26-'Asset data'!ER$5,0),0)</f>
        <v>-71</v>
      </c>
      <c r="EM26">
        <f>ROUND(IF($A26&gt;0,$E26-'Asset data'!ES$5,0),0)</f>
        <v>-72</v>
      </c>
      <c r="EN26">
        <f>ROUND(IF($A26&gt;0,$E26-'Asset data'!ET$5,0),0)</f>
        <v>-73</v>
      </c>
      <c r="EO26">
        <f>ROUND(IF($A26&gt;0,$E26-'Asset data'!EU$5,0),0)</f>
        <v>-74</v>
      </c>
      <c r="EP26">
        <f>ROUND(IF($A26&gt;0,$E26-'Asset data'!EV$5,0),0)</f>
        <v>-75</v>
      </c>
      <c r="EQ26">
        <f>ROUND(IF($A26&gt;0,$E26-'Asset data'!EW$5,0),0)</f>
        <v>-76</v>
      </c>
      <c r="ER26">
        <f>ROUND(IF($A26&gt;0,$E26-'Asset data'!EX$5,0),0)</f>
        <v>-77</v>
      </c>
      <c r="ES26">
        <f>ROUND(IF($A26&gt;0,$E26-'Asset data'!EY$5,0),0)</f>
        <v>-78</v>
      </c>
      <c r="ET26">
        <f>ROUND(IF($A26&gt;0,$E26-'Asset data'!EZ$5,0),0)</f>
        <v>-79</v>
      </c>
      <c r="EU26">
        <f>ROUND(IF($A26&gt;0,$E26-'Asset data'!FA$5,0),0)</f>
        <v>-80</v>
      </c>
      <c r="EV26">
        <f>ROUND(IF($A26&gt;0,$E26-'Asset data'!FB$5,0),0)</f>
        <v>-81</v>
      </c>
      <c r="EW26">
        <f>ROUND(IF($A26&gt;0,$E26-'Asset data'!FC$5,0),0)</f>
        <v>-82</v>
      </c>
      <c r="EX26">
        <f>ROUND(IF($A26&gt;0,$E26-'Asset data'!FD$5,0),0)</f>
        <v>-83</v>
      </c>
      <c r="EY26">
        <f>ROUND(IF($A26&gt;0,$E26-'Asset data'!FE$5,0),0)</f>
        <v>-84</v>
      </c>
      <c r="EZ26">
        <f>ROUND(IF($A26&gt;0,$E26-'Asset data'!FF$5,0),0)</f>
        <v>-85</v>
      </c>
      <c r="FA26">
        <f>ROUND(IF($A26&gt;0,$E26-'Asset data'!FG$5,0),0)</f>
        <v>-86</v>
      </c>
    </row>
    <row r="27" spans="1:157">
      <c r="A27" s="10">
        <f>'Asset data'!A27</f>
        <v>3</v>
      </c>
      <c r="B27" s="10">
        <f>'Asset data'!B27</f>
        <v>0</v>
      </c>
      <c r="C27" s="10">
        <f>'Asset data'!C27</f>
        <v>0</v>
      </c>
      <c r="D27" s="10" t="str">
        <f>'Asset data'!E27</f>
        <v>Zone Substations - Urban</v>
      </c>
      <c r="E27" s="16">
        <f>'Asset data'!I27</f>
        <v>65</v>
      </c>
      <c r="F27" s="27">
        <f>ROUND(IF($A27&gt;0,$E27-'Asset data'!L$5,0),0)</f>
        <v>65</v>
      </c>
      <c r="G27">
        <f>ROUND(IF($A27&gt;0,$E27-'Asset data'!M$5,0),0)</f>
        <v>64</v>
      </c>
      <c r="H27">
        <f>ROUND(IF($A27&gt;0,$E27-'Asset data'!N$5,0),0)</f>
        <v>63</v>
      </c>
      <c r="I27">
        <f>ROUND(IF($A27&gt;0,$E27-'Asset data'!O$5,0),0)</f>
        <v>62</v>
      </c>
      <c r="J27">
        <f>ROUND(IF($A27&gt;0,$E27-'Asset data'!P$5,0),0)</f>
        <v>61</v>
      </c>
      <c r="K27">
        <f>ROUND(IF($A27&gt;0,$E27-'Asset data'!Q$5,0),0)</f>
        <v>60</v>
      </c>
      <c r="L27">
        <f>ROUND(IF($A27&gt;0,$E27-'Asset data'!R$5,0),0)</f>
        <v>59</v>
      </c>
      <c r="M27">
        <f>ROUND(IF($A27&gt;0,$E27-'Asset data'!S$5,0),0)</f>
        <v>58</v>
      </c>
      <c r="N27">
        <f>ROUND(IF($A27&gt;0,$E27-'Asset data'!T$5,0),0)</f>
        <v>57</v>
      </c>
      <c r="O27">
        <f>ROUND(IF($A27&gt;0,$E27-'Asset data'!U$5,0),0)</f>
        <v>56</v>
      </c>
      <c r="P27">
        <f>ROUND(IF($A27&gt;0,$E27-'Asset data'!V$5,0),0)</f>
        <v>55</v>
      </c>
      <c r="Q27">
        <f>ROUND(IF($A27&gt;0,$E27-'Asset data'!W$5,0),0)</f>
        <v>54</v>
      </c>
      <c r="R27">
        <f>ROUND(IF($A27&gt;0,$E27-'Asset data'!X$5,0),0)</f>
        <v>53</v>
      </c>
      <c r="S27">
        <f>ROUND(IF($A27&gt;0,$E27-'Asset data'!Y$5,0),0)</f>
        <v>52</v>
      </c>
      <c r="T27">
        <f>ROUND(IF($A27&gt;0,$E27-'Asset data'!Z$5,0),0)</f>
        <v>51</v>
      </c>
      <c r="U27">
        <f>ROUND(IF($A27&gt;0,$E27-'Asset data'!AA$5,0),0)</f>
        <v>50</v>
      </c>
      <c r="V27">
        <f>ROUND(IF($A27&gt;0,$E27-'Asset data'!AB$5,0),0)</f>
        <v>49</v>
      </c>
      <c r="W27">
        <f>ROUND(IF($A27&gt;0,$E27-'Asset data'!AC$5,0),0)</f>
        <v>48</v>
      </c>
      <c r="X27">
        <f>ROUND(IF($A27&gt;0,$E27-'Asset data'!AD$5,0),0)</f>
        <v>47</v>
      </c>
      <c r="Y27">
        <f>ROUND(IF($A27&gt;0,$E27-'Asset data'!AE$5,0),0)</f>
        <v>46</v>
      </c>
      <c r="Z27">
        <f>ROUND(IF($A27&gt;0,$E27-'Asset data'!AF$5,0),0)</f>
        <v>45</v>
      </c>
      <c r="AA27">
        <f>ROUND(IF($A27&gt;0,$E27-'Asset data'!AG$5,0),0)</f>
        <v>44</v>
      </c>
      <c r="AB27">
        <f>ROUND(IF($A27&gt;0,$E27-'Asset data'!AH$5,0),0)</f>
        <v>43</v>
      </c>
      <c r="AC27">
        <f>ROUND(IF($A27&gt;0,$E27-'Asset data'!AI$5,0),0)</f>
        <v>42</v>
      </c>
      <c r="AD27">
        <f>ROUND(IF($A27&gt;0,$E27-'Asset data'!AJ$5,0),0)</f>
        <v>41</v>
      </c>
      <c r="AE27">
        <f>ROUND(IF($A27&gt;0,$E27-'Asset data'!AK$5,0),0)</f>
        <v>40</v>
      </c>
      <c r="AF27">
        <f>ROUND(IF($A27&gt;0,$E27-'Asset data'!AL$5,0),0)</f>
        <v>39</v>
      </c>
      <c r="AG27">
        <f>ROUND(IF($A27&gt;0,$E27-'Asset data'!AM$5,0),0)</f>
        <v>38</v>
      </c>
      <c r="AH27">
        <f>ROUND(IF($A27&gt;0,$E27-'Asset data'!AN$5,0),0)</f>
        <v>37</v>
      </c>
      <c r="AI27">
        <f>ROUND(IF($A27&gt;0,$E27-'Asset data'!AO$5,0),0)</f>
        <v>36</v>
      </c>
      <c r="AJ27">
        <f>ROUND(IF($A27&gt;0,$E27-'Asset data'!AP$5,0),0)</f>
        <v>35</v>
      </c>
      <c r="AK27">
        <f>ROUND(IF($A27&gt;0,$E27-'Asset data'!AQ$5,0),0)</f>
        <v>34</v>
      </c>
      <c r="AL27">
        <f>ROUND(IF($A27&gt;0,$E27-'Asset data'!AR$5,0),0)</f>
        <v>33</v>
      </c>
      <c r="AM27">
        <f>ROUND(IF($A27&gt;0,$E27-'Asset data'!AS$5,0),0)</f>
        <v>32</v>
      </c>
      <c r="AN27">
        <f>ROUND(IF($A27&gt;0,$E27-'Asset data'!AT$5,0),0)</f>
        <v>31</v>
      </c>
      <c r="AO27">
        <f>ROUND(IF($A27&gt;0,$E27-'Asset data'!AU$5,0),0)</f>
        <v>30</v>
      </c>
      <c r="AP27">
        <f>ROUND(IF($A27&gt;0,$E27-'Asset data'!AV$5,0),0)</f>
        <v>29</v>
      </c>
      <c r="AQ27">
        <f>ROUND(IF($A27&gt;0,$E27-'Asset data'!AW$5,0),0)</f>
        <v>28</v>
      </c>
      <c r="AR27">
        <f>ROUND(IF($A27&gt;0,$E27-'Asset data'!AX$5,0),0)</f>
        <v>27</v>
      </c>
      <c r="AS27">
        <f>ROUND(IF($A27&gt;0,$E27-'Asset data'!AY$5,0),0)</f>
        <v>26</v>
      </c>
      <c r="AT27">
        <f>ROUND(IF($A27&gt;0,$E27-'Asset data'!AZ$5,0),0)</f>
        <v>25</v>
      </c>
      <c r="AU27">
        <f>ROUND(IF($A27&gt;0,$E27-'Asset data'!BA$5,0),0)</f>
        <v>24</v>
      </c>
      <c r="AV27">
        <f>ROUND(IF($A27&gt;0,$E27-'Asset data'!BB$5,0),0)</f>
        <v>23</v>
      </c>
      <c r="AW27">
        <f>ROUND(IF($A27&gt;0,$E27-'Asset data'!BC$5,0),0)</f>
        <v>22</v>
      </c>
      <c r="AX27">
        <f>ROUND(IF($A27&gt;0,$E27-'Asset data'!BD$5,0),0)</f>
        <v>21</v>
      </c>
      <c r="AY27">
        <f>ROUND(IF($A27&gt;0,$E27-'Asset data'!BE$5,0),0)</f>
        <v>20</v>
      </c>
      <c r="AZ27">
        <f>ROUND(IF($A27&gt;0,$E27-'Asset data'!BF$5,0),0)</f>
        <v>19</v>
      </c>
      <c r="BA27">
        <f>ROUND(IF($A27&gt;0,$E27-'Asset data'!BG$5,0),0)</f>
        <v>18</v>
      </c>
      <c r="BB27">
        <f>ROUND(IF($A27&gt;0,$E27-'Asset data'!BH$5,0),0)</f>
        <v>17</v>
      </c>
      <c r="BC27">
        <f>ROUND(IF($A27&gt;0,$E27-'Asset data'!BI$5,0),0)</f>
        <v>16</v>
      </c>
      <c r="BD27">
        <f>ROUND(IF($A27&gt;0,$E27-'Asset data'!BJ$5,0),0)</f>
        <v>15</v>
      </c>
      <c r="BE27">
        <f>ROUND(IF($A27&gt;0,$E27-'Asset data'!BK$5,0),0)</f>
        <v>14</v>
      </c>
      <c r="BF27">
        <f>ROUND(IF($A27&gt;0,$E27-'Asset data'!BL$5,0),0)</f>
        <v>13</v>
      </c>
      <c r="BG27">
        <f>ROUND(IF($A27&gt;0,$E27-'Asset data'!BM$5,0),0)</f>
        <v>12</v>
      </c>
      <c r="BH27">
        <f>ROUND(IF($A27&gt;0,$E27-'Asset data'!BN$5,0),0)</f>
        <v>11</v>
      </c>
      <c r="BI27">
        <f>ROUND(IF($A27&gt;0,$E27-'Asset data'!BO$5,0),0)</f>
        <v>10</v>
      </c>
      <c r="BJ27">
        <f>ROUND(IF($A27&gt;0,$E27-'Asset data'!BP$5,0),0)</f>
        <v>9</v>
      </c>
      <c r="BK27">
        <f>ROUND(IF($A27&gt;0,$E27-'Asset data'!BQ$5,0),0)</f>
        <v>8</v>
      </c>
      <c r="BL27">
        <f>ROUND(IF($A27&gt;0,$E27-'Asset data'!BR$5,0),0)</f>
        <v>7</v>
      </c>
      <c r="BM27">
        <f>ROUND(IF($A27&gt;0,$E27-'Asset data'!BS$5,0),0)</f>
        <v>6</v>
      </c>
      <c r="BN27">
        <f>ROUND(IF($A27&gt;0,$E27-'Asset data'!BT$5,0),0)</f>
        <v>5</v>
      </c>
      <c r="BO27">
        <f>ROUND(IF($A27&gt;0,$E27-'Asset data'!BU$5,0),0)</f>
        <v>4</v>
      </c>
      <c r="BP27">
        <f>ROUND(IF($A27&gt;0,$E27-'Asset data'!BV$5,0),0)</f>
        <v>3</v>
      </c>
      <c r="BQ27">
        <f>ROUND(IF($A27&gt;0,$E27-'Asset data'!BW$5,0),0)</f>
        <v>2</v>
      </c>
      <c r="BR27">
        <f>ROUND(IF($A27&gt;0,$E27-'Asset data'!BX$5,0),0)</f>
        <v>1</v>
      </c>
      <c r="BS27">
        <f>ROUND(IF($A27&gt;0,$E27-'Asset data'!BY$5,0),0)</f>
        <v>0</v>
      </c>
      <c r="BT27">
        <f>ROUND(IF($A27&gt;0,$E27-'Asset data'!BZ$5,0),0)</f>
        <v>-1</v>
      </c>
      <c r="BU27">
        <f>ROUND(IF($A27&gt;0,$E27-'Asset data'!CA$5,0),0)</f>
        <v>-2</v>
      </c>
      <c r="BV27">
        <f>ROUND(IF($A27&gt;0,$E27-'Asset data'!CB$5,0),0)</f>
        <v>-3</v>
      </c>
      <c r="BW27">
        <f>ROUND(IF($A27&gt;0,$E27-'Asset data'!CC$5,0),0)</f>
        <v>-4</v>
      </c>
      <c r="BX27">
        <f>ROUND(IF($A27&gt;0,$E27-'Asset data'!CD$5,0),0)</f>
        <v>-5</v>
      </c>
      <c r="BY27">
        <f>ROUND(IF($A27&gt;0,$E27-'Asset data'!CE$5,0),0)</f>
        <v>-6</v>
      </c>
      <c r="BZ27">
        <f>ROUND(IF($A27&gt;0,$E27-'Asset data'!CF$5,0),0)</f>
        <v>-7</v>
      </c>
      <c r="CA27">
        <f>ROUND(IF($A27&gt;0,$E27-'Asset data'!CG$5,0),0)</f>
        <v>-8</v>
      </c>
      <c r="CB27">
        <f>ROUND(IF($A27&gt;0,$E27-'Asset data'!CH$5,0),0)</f>
        <v>-9</v>
      </c>
      <c r="CC27">
        <f>ROUND(IF($A27&gt;0,$E27-'Asset data'!CI$5,0),0)</f>
        <v>-10</v>
      </c>
      <c r="CD27">
        <f>ROUND(IF($A27&gt;0,$E27-'Asset data'!CJ$5,0),0)</f>
        <v>-11</v>
      </c>
      <c r="CE27">
        <f>ROUND(IF($A27&gt;0,$E27-'Asset data'!CK$5,0),0)</f>
        <v>-12</v>
      </c>
      <c r="CF27">
        <f>ROUND(IF($A27&gt;0,$E27-'Asset data'!CL$5,0),0)</f>
        <v>-13</v>
      </c>
      <c r="CG27">
        <f>ROUND(IF($A27&gt;0,$E27-'Asset data'!CM$5,0),0)</f>
        <v>-14</v>
      </c>
      <c r="CH27">
        <f>ROUND(IF($A27&gt;0,$E27-'Asset data'!CN$5,0),0)</f>
        <v>-15</v>
      </c>
      <c r="CI27">
        <f>ROUND(IF($A27&gt;0,$E27-'Asset data'!CO$5,0),0)</f>
        <v>-16</v>
      </c>
      <c r="CJ27">
        <f>ROUND(IF($A27&gt;0,$E27-'Asset data'!CP$5,0),0)</f>
        <v>-17</v>
      </c>
      <c r="CK27">
        <f>ROUND(IF($A27&gt;0,$E27-'Asset data'!CQ$5,0),0)</f>
        <v>-18</v>
      </c>
      <c r="CL27">
        <f>ROUND(IF($A27&gt;0,$E27-'Asset data'!CR$5,0),0)</f>
        <v>-19</v>
      </c>
      <c r="CM27">
        <f>ROUND(IF($A27&gt;0,$E27-'Asset data'!CS$5,0),0)</f>
        <v>-20</v>
      </c>
      <c r="CN27">
        <f>ROUND(IF($A27&gt;0,$E27-'Asset data'!CT$5,0),0)</f>
        <v>-21</v>
      </c>
      <c r="CO27">
        <f>ROUND(IF($A27&gt;0,$E27-'Asset data'!CU$5,0),0)</f>
        <v>-22</v>
      </c>
      <c r="CP27">
        <f>ROUND(IF($A27&gt;0,$E27-'Asset data'!CV$5,0),0)</f>
        <v>-23</v>
      </c>
      <c r="CQ27">
        <f>ROUND(IF($A27&gt;0,$E27-'Asset data'!CW$5,0),0)</f>
        <v>-24</v>
      </c>
      <c r="CR27">
        <f>ROUND(IF($A27&gt;0,$E27-'Asset data'!CX$5,0),0)</f>
        <v>-25</v>
      </c>
      <c r="CS27">
        <f>ROUND(IF($A27&gt;0,$E27-'Asset data'!CY$5,0),0)</f>
        <v>-26</v>
      </c>
      <c r="CT27">
        <f>ROUND(IF($A27&gt;0,$E27-'Asset data'!CZ$5,0),0)</f>
        <v>-27</v>
      </c>
      <c r="CU27">
        <f>ROUND(IF($A27&gt;0,$E27-'Asset data'!DA$5,0),0)</f>
        <v>-28</v>
      </c>
      <c r="CV27">
        <f>ROUND(IF($A27&gt;0,$E27-'Asset data'!DB$5,0),0)</f>
        <v>-29</v>
      </c>
      <c r="CW27">
        <f>ROUND(IF($A27&gt;0,$E27-'Asset data'!DC$5,0),0)</f>
        <v>-30</v>
      </c>
      <c r="CX27">
        <f>ROUND(IF($A27&gt;0,$E27-'Asset data'!DD$5,0),0)</f>
        <v>-31</v>
      </c>
      <c r="CY27">
        <f>ROUND(IF($A27&gt;0,$E27-'Asset data'!DE$5,0),0)</f>
        <v>-32</v>
      </c>
      <c r="CZ27">
        <f>ROUND(IF($A27&gt;0,$E27-'Asset data'!DF$5,0),0)</f>
        <v>-33</v>
      </c>
      <c r="DA27">
        <f>ROUND(IF($A27&gt;0,$E27-'Asset data'!DG$5,0),0)</f>
        <v>-34</v>
      </c>
      <c r="DB27">
        <f>ROUND(IF($A27&gt;0,$E27-'Asset data'!DH$5,0),0)</f>
        <v>-35</v>
      </c>
      <c r="DC27">
        <f>ROUND(IF($A27&gt;0,$E27-'Asset data'!DI$5,0),0)</f>
        <v>-36</v>
      </c>
      <c r="DD27">
        <f>ROUND(IF($A27&gt;0,$E27-'Asset data'!DJ$5,0),0)</f>
        <v>-37</v>
      </c>
      <c r="DE27">
        <f>ROUND(IF($A27&gt;0,$E27-'Asset data'!DK$5,0),0)</f>
        <v>-38</v>
      </c>
      <c r="DF27">
        <f>ROUND(IF($A27&gt;0,$E27-'Asset data'!DL$5,0),0)</f>
        <v>-39</v>
      </c>
      <c r="DG27">
        <f>ROUND(IF($A27&gt;0,$E27-'Asset data'!DM$5,0),0)</f>
        <v>-40</v>
      </c>
      <c r="DH27">
        <f>ROUND(IF($A27&gt;0,$E27-'Asset data'!DN$5,0),0)</f>
        <v>-41</v>
      </c>
      <c r="DI27">
        <f>ROUND(IF($A27&gt;0,$E27-'Asset data'!DO$5,0),0)</f>
        <v>-42</v>
      </c>
      <c r="DJ27">
        <f>ROUND(IF($A27&gt;0,$E27-'Asset data'!DP$5,0),0)</f>
        <v>-43</v>
      </c>
      <c r="DK27">
        <f>ROUND(IF($A27&gt;0,$E27-'Asset data'!DQ$5,0),0)</f>
        <v>-44</v>
      </c>
      <c r="DL27">
        <f>ROUND(IF($A27&gt;0,$E27-'Asset data'!DR$5,0),0)</f>
        <v>-45</v>
      </c>
      <c r="DM27">
        <f>ROUND(IF($A27&gt;0,$E27-'Asset data'!DS$5,0),0)</f>
        <v>-46</v>
      </c>
      <c r="DN27">
        <f>ROUND(IF($A27&gt;0,$E27-'Asset data'!DT$5,0),0)</f>
        <v>-47</v>
      </c>
      <c r="DO27">
        <f>ROUND(IF($A27&gt;0,$E27-'Asset data'!DU$5,0),0)</f>
        <v>-48</v>
      </c>
      <c r="DP27">
        <f>ROUND(IF($A27&gt;0,$E27-'Asset data'!DV$5,0),0)</f>
        <v>-49</v>
      </c>
      <c r="DQ27">
        <f>ROUND(IF($A27&gt;0,$E27-'Asset data'!DW$5,0),0)</f>
        <v>-50</v>
      </c>
      <c r="DR27">
        <f>ROUND(IF($A27&gt;0,$E27-'Asset data'!DX$5,0),0)</f>
        <v>-51</v>
      </c>
      <c r="DS27">
        <f>ROUND(IF($A27&gt;0,$E27-'Asset data'!DY$5,0),0)</f>
        <v>-52</v>
      </c>
      <c r="DT27">
        <f>ROUND(IF($A27&gt;0,$E27-'Asset data'!DZ$5,0),0)</f>
        <v>-53</v>
      </c>
      <c r="DU27">
        <f>ROUND(IF($A27&gt;0,$E27-'Asset data'!EA$5,0),0)</f>
        <v>-54</v>
      </c>
      <c r="DV27">
        <f>ROUND(IF($A27&gt;0,$E27-'Asset data'!EB$5,0),0)</f>
        <v>-55</v>
      </c>
      <c r="DW27">
        <f>ROUND(IF($A27&gt;0,$E27-'Asset data'!EC$5,0),0)</f>
        <v>-56</v>
      </c>
      <c r="DX27">
        <f>ROUND(IF($A27&gt;0,$E27-'Asset data'!ED$5,0),0)</f>
        <v>-57</v>
      </c>
      <c r="DY27">
        <f>ROUND(IF($A27&gt;0,$E27-'Asset data'!EE$5,0),0)</f>
        <v>-58</v>
      </c>
      <c r="DZ27">
        <f>ROUND(IF($A27&gt;0,$E27-'Asset data'!EF$5,0),0)</f>
        <v>-59</v>
      </c>
      <c r="EA27">
        <f>ROUND(IF($A27&gt;0,$E27-'Asset data'!EG$5,0),0)</f>
        <v>-60</v>
      </c>
      <c r="EB27">
        <f>ROUND(IF($A27&gt;0,$E27-'Asset data'!EH$5,0),0)</f>
        <v>-61</v>
      </c>
      <c r="EC27">
        <f>ROUND(IF($A27&gt;0,$E27-'Asset data'!EI$5,0),0)</f>
        <v>-62</v>
      </c>
      <c r="ED27">
        <f>ROUND(IF($A27&gt;0,$E27-'Asset data'!EJ$5,0),0)</f>
        <v>-63</v>
      </c>
      <c r="EE27">
        <f>ROUND(IF($A27&gt;0,$E27-'Asset data'!EK$5,0),0)</f>
        <v>-64</v>
      </c>
      <c r="EF27">
        <f>ROUND(IF($A27&gt;0,$E27-'Asset data'!EL$5,0),0)</f>
        <v>-65</v>
      </c>
      <c r="EG27">
        <f>ROUND(IF($A27&gt;0,$E27-'Asset data'!EM$5,0),0)</f>
        <v>-66</v>
      </c>
      <c r="EH27">
        <f>ROUND(IF($A27&gt;0,$E27-'Asset data'!EN$5,0),0)</f>
        <v>-67</v>
      </c>
      <c r="EI27">
        <f>ROUND(IF($A27&gt;0,$E27-'Asset data'!EO$5,0),0)</f>
        <v>-68</v>
      </c>
      <c r="EJ27">
        <f>ROUND(IF($A27&gt;0,$E27-'Asset data'!EP$5,0),0)</f>
        <v>-69</v>
      </c>
      <c r="EK27">
        <f>ROUND(IF($A27&gt;0,$E27-'Asset data'!EQ$5,0),0)</f>
        <v>-70</v>
      </c>
      <c r="EL27">
        <f>ROUND(IF($A27&gt;0,$E27-'Asset data'!ER$5,0),0)</f>
        <v>-71</v>
      </c>
      <c r="EM27">
        <f>ROUND(IF($A27&gt;0,$E27-'Asset data'!ES$5,0),0)</f>
        <v>-72</v>
      </c>
      <c r="EN27">
        <f>ROUND(IF($A27&gt;0,$E27-'Asset data'!ET$5,0),0)</f>
        <v>-73</v>
      </c>
      <c r="EO27">
        <f>ROUND(IF($A27&gt;0,$E27-'Asset data'!EU$5,0),0)</f>
        <v>-74</v>
      </c>
      <c r="EP27">
        <f>ROUND(IF($A27&gt;0,$E27-'Asset data'!EV$5,0),0)</f>
        <v>-75</v>
      </c>
      <c r="EQ27">
        <f>ROUND(IF($A27&gt;0,$E27-'Asset data'!EW$5,0),0)</f>
        <v>-76</v>
      </c>
      <c r="ER27">
        <f>ROUND(IF($A27&gt;0,$E27-'Asset data'!EX$5,0),0)</f>
        <v>-77</v>
      </c>
      <c r="ES27">
        <f>ROUND(IF($A27&gt;0,$E27-'Asset data'!EY$5,0),0)</f>
        <v>-78</v>
      </c>
      <c r="ET27">
        <f>ROUND(IF($A27&gt;0,$E27-'Asset data'!EZ$5,0),0)</f>
        <v>-79</v>
      </c>
      <c r="EU27">
        <f>ROUND(IF($A27&gt;0,$E27-'Asset data'!FA$5,0),0)</f>
        <v>-80</v>
      </c>
      <c r="EV27">
        <f>ROUND(IF($A27&gt;0,$E27-'Asset data'!FB$5,0),0)</f>
        <v>-81</v>
      </c>
      <c r="EW27">
        <f>ROUND(IF($A27&gt;0,$E27-'Asset data'!FC$5,0),0)</f>
        <v>-82</v>
      </c>
      <c r="EX27">
        <f>ROUND(IF($A27&gt;0,$E27-'Asset data'!FD$5,0),0)</f>
        <v>-83</v>
      </c>
      <c r="EY27">
        <f>ROUND(IF($A27&gt;0,$E27-'Asset data'!FE$5,0),0)</f>
        <v>-84</v>
      </c>
      <c r="EZ27">
        <f>ROUND(IF($A27&gt;0,$E27-'Asset data'!FF$5,0),0)</f>
        <v>-85</v>
      </c>
      <c r="FA27">
        <f>ROUND(IF($A27&gt;0,$E27-'Asset data'!FG$5,0),0)</f>
        <v>-86</v>
      </c>
    </row>
    <row r="28" spans="1:157">
      <c r="A28" s="10">
        <f>'Asset data'!A28</f>
        <v>3</v>
      </c>
      <c r="B28" s="10">
        <f>'Asset data'!B28</f>
        <v>0</v>
      </c>
      <c r="C28" s="10">
        <f>'Asset data'!C28</f>
        <v>0</v>
      </c>
      <c r="D28" s="10" t="str">
        <f>'Asset data'!E28</f>
        <v>Zone Substations - Rural</v>
      </c>
      <c r="E28" s="16">
        <f>'Asset data'!I28</f>
        <v>82</v>
      </c>
      <c r="F28" s="27">
        <f>ROUND(IF($A28&gt;0,$E28-'Asset data'!L$5,0),0)</f>
        <v>82</v>
      </c>
      <c r="G28">
        <f>ROUND(IF($A28&gt;0,$E28-'Asset data'!M$5,0),0)</f>
        <v>81</v>
      </c>
      <c r="H28">
        <f>ROUND(IF($A28&gt;0,$E28-'Asset data'!N$5,0),0)</f>
        <v>80</v>
      </c>
      <c r="I28">
        <f>ROUND(IF($A28&gt;0,$E28-'Asset data'!O$5,0),0)</f>
        <v>79</v>
      </c>
      <c r="J28">
        <f>ROUND(IF($A28&gt;0,$E28-'Asset data'!P$5,0),0)</f>
        <v>78</v>
      </c>
      <c r="K28">
        <f>ROUND(IF($A28&gt;0,$E28-'Asset data'!Q$5,0),0)</f>
        <v>77</v>
      </c>
      <c r="L28">
        <f>ROUND(IF($A28&gt;0,$E28-'Asset data'!R$5,0),0)</f>
        <v>76</v>
      </c>
      <c r="M28">
        <f>ROUND(IF($A28&gt;0,$E28-'Asset data'!S$5,0),0)</f>
        <v>75</v>
      </c>
      <c r="N28">
        <f>ROUND(IF($A28&gt;0,$E28-'Asset data'!T$5,0),0)</f>
        <v>74</v>
      </c>
      <c r="O28">
        <f>ROUND(IF($A28&gt;0,$E28-'Asset data'!U$5,0),0)</f>
        <v>73</v>
      </c>
      <c r="P28">
        <f>ROUND(IF($A28&gt;0,$E28-'Asset data'!V$5,0),0)</f>
        <v>72</v>
      </c>
      <c r="Q28">
        <f>ROUND(IF($A28&gt;0,$E28-'Asset data'!W$5,0),0)</f>
        <v>71</v>
      </c>
      <c r="R28">
        <f>ROUND(IF($A28&gt;0,$E28-'Asset data'!X$5,0),0)</f>
        <v>70</v>
      </c>
      <c r="S28">
        <f>ROUND(IF($A28&gt;0,$E28-'Asset data'!Y$5,0),0)</f>
        <v>69</v>
      </c>
      <c r="T28">
        <f>ROUND(IF($A28&gt;0,$E28-'Asset data'!Z$5,0),0)</f>
        <v>68</v>
      </c>
      <c r="U28">
        <f>ROUND(IF($A28&gt;0,$E28-'Asset data'!AA$5,0),0)</f>
        <v>67</v>
      </c>
      <c r="V28">
        <f>ROUND(IF($A28&gt;0,$E28-'Asset data'!AB$5,0),0)</f>
        <v>66</v>
      </c>
      <c r="W28">
        <f>ROUND(IF($A28&gt;0,$E28-'Asset data'!AC$5,0),0)</f>
        <v>65</v>
      </c>
      <c r="X28">
        <f>ROUND(IF($A28&gt;0,$E28-'Asset data'!AD$5,0),0)</f>
        <v>64</v>
      </c>
      <c r="Y28">
        <f>ROUND(IF($A28&gt;0,$E28-'Asset data'!AE$5,0),0)</f>
        <v>63</v>
      </c>
      <c r="Z28">
        <f>ROUND(IF($A28&gt;0,$E28-'Asset data'!AF$5,0),0)</f>
        <v>62</v>
      </c>
      <c r="AA28">
        <f>ROUND(IF($A28&gt;0,$E28-'Asset data'!AG$5,0),0)</f>
        <v>61</v>
      </c>
      <c r="AB28">
        <f>ROUND(IF($A28&gt;0,$E28-'Asset data'!AH$5,0),0)</f>
        <v>60</v>
      </c>
      <c r="AC28">
        <f>ROUND(IF($A28&gt;0,$E28-'Asset data'!AI$5,0),0)</f>
        <v>59</v>
      </c>
      <c r="AD28">
        <f>ROUND(IF($A28&gt;0,$E28-'Asset data'!AJ$5,0),0)</f>
        <v>58</v>
      </c>
      <c r="AE28">
        <f>ROUND(IF($A28&gt;0,$E28-'Asset data'!AK$5,0),0)</f>
        <v>57</v>
      </c>
      <c r="AF28">
        <f>ROUND(IF($A28&gt;0,$E28-'Asset data'!AL$5,0),0)</f>
        <v>56</v>
      </c>
      <c r="AG28">
        <f>ROUND(IF($A28&gt;0,$E28-'Asset data'!AM$5,0),0)</f>
        <v>55</v>
      </c>
      <c r="AH28">
        <f>ROUND(IF($A28&gt;0,$E28-'Asset data'!AN$5,0),0)</f>
        <v>54</v>
      </c>
      <c r="AI28">
        <f>ROUND(IF($A28&gt;0,$E28-'Asset data'!AO$5,0),0)</f>
        <v>53</v>
      </c>
      <c r="AJ28">
        <f>ROUND(IF($A28&gt;0,$E28-'Asset data'!AP$5,0),0)</f>
        <v>52</v>
      </c>
      <c r="AK28">
        <f>ROUND(IF($A28&gt;0,$E28-'Asset data'!AQ$5,0),0)</f>
        <v>51</v>
      </c>
      <c r="AL28">
        <f>ROUND(IF($A28&gt;0,$E28-'Asset data'!AR$5,0),0)</f>
        <v>50</v>
      </c>
      <c r="AM28">
        <f>ROUND(IF($A28&gt;0,$E28-'Asset data'!AS$5,0),0)</f>
        <v>49</v>
      </c>
      <c r="AN28">
        <f>ROUND(IF($A28&gt;0,$E28-'Asset data'!AT$5,0),0)</f>
        <v>48</v>
      </c>
      <c r="AO28">
        <f>ROUND(IF($A28&gt;0,$E28-'Asset data'!AU$5,0),0)</f>
        <v>47</v>
      </c>
      <c r="AP28">
        <f>ROUND(IF($A28&gt;0,$E28-'Asset data'!AV$5,0),0)</f>
        <v>46</v>
      </c>
      <c r="AQ28">
        <f>ROUND(IF($A28&gt;0,$E28-'Asset data'!AW$5,0),0)</f>
        <v>45</v>
      </c>
      <c r="AR28">
        <f>ROUND(IF($A28&gt;0,$E28-'Asset data'!AX$5,0),0)</f>
        <v>44</v>
      </c>
      <c r="AS28">
        <f>ROUND(IF($A28&gt;0,$E28-'Asset data'!AY$5,0),0)</f>
        <v>43</v>
      </c>
      <c r="AT28">
        <f>ROUND(IF($A28&gt;0,$E28-'Asset data'!AZ$5,0),0)</f>
        <v>42</v>
      </c>
      <c r="AU28">
        <f>ROUND(IF($A28&gt;0,$E28-'Asset data'!BA$5,0),0)</f>
        <v>41</v>
      </c>
      <c r="AV28">
        <f>ROUND(IF($A28&gt;0,$E28-'Asset data'!BB$5,0),0)</f>
        <v>40</v>
      </c>
      <c r="AW28">
        <f>ROUND(IF($A28&gt;0,$E28-'Asset data'!BC$5,0),0)</f>
        <v>39</v>
      </c>
      <c r="AX28">
        <f>ROUND(IF($A28&gt;0,$E28-'Asset data'!BD$5,0),0)</f>
        <v>38</v>
      </c>
      <c r="AY28">
        <f>ROUND(IF($A28&gt;0,$E28-'Asset data'!BE$5,0),0)</f>
        <v>37</v>
      </c>
      <c r="AZ28">
        <f>ROUND(IF($A28&gt;0,$E28-'Asset data'!BF$5,0),0)</f>
        <v>36</v>
      </c>
      <c r="BA28">
        <f>ROUND(IF($A28&gt;0,$E28-'Asset data'!BG$5,0),0)</f>
        <v>35</v>
      </c>
      <c r="BB28">
        <f>ROUND(IF($A28&gt;0,$E28-'Asset data'!BH$5,0),0)</f>
        <v>34</v>
      </c>
      <c r="BC28">
        <f>ROUND(IF($A28&gt;0,$E28-'Asset data'!BI$5,0),0)</f>
        <v>33</v>
      </c>
      <c r="BD28">
        <f>ROUND(IF($A28&gt;0,$E28-'Asset data'!BJ$5,0),0)</f>
        <v>32</v>
      </c>
      <c r="BE28">
        <f>ROUND(IF($A28&gt;0,$E28-'Asset data'!BK$5,0),0)</f>
        <v>31</v>
      </c>
      <c r="BF28">
        <f>ROUND(IF($A28&gt;0,$E28-'Asset data'!BL$5,0),0)</f>
        <v>30</v>
      </c>
      <c r="BG28">
        <f>ROUND(IF($A28&gt;0,$E28-'Asset data'!BM$5,0),0)</f>
        <v>29</v>
      </c>
      <c r="BH28">
        <f>ROUND(IF($A28&gt;0,$E28-'Asset data'!BN$5,0),0)</f>
        <v>28</v>
      </c>
      <c r="BI28">
        <f>ROUND(IF($A28&gt;0,$E28-'Asset data'!BO$5,0),0)</f>
        <v>27</v>
      </c>
      <c r="BJ28">
        <f>ROUND(IF($A28&gt;0,$E28-'Asset data'!BP$5,0),0)</f>
        <v>26</v>
      </c>
      <c r="BK28">
        <f>ROUND(IF($A28&gt;0,$E28-'Asset data'!BQ$5,0),0)</f>
        <v>25</v>
      </c>
      <c r="BL28">
        <f>ROUND(IF($A28&gt;0,$E28-'Asset data'!BR$5,0),0)</f>
        <v>24</v>
      </c>
      <c r="BM28">
        <f>ROUND(IF($A28&gt;0,$E28-'Asset data'!BS$5,0),0)</f>
        <v>23</v>
      </c>
      <c r="BN28">
        <f>ROUND(IF($A28&gt;0,$E28-'Asset data'!BT$5,0),0)</f>
        <v>22</v>
      </c>
      <c r="BO28">
        <f>ROUND(IF($A28&gt;0,$E28-'Asset data'!BU$5,0),0)</f>
        <v>21</v>
      </c>
      <c r="BP28">
        <f>ROUND(IF($A28&gt;0,$E28-'Asset data'!BV$5,0),0)</f>
        <v>20</v>
      </c>
      <c r="BQ28">
        <f>ROUND(IF($A28&gt;0,$E28-'Asset data'!BW$5,0),0)</f>
        <v>19</v>
      </c>
      <c r="BR28">
        <f>ROUND(IF($A28&gt;0,$E28-'Asset data'!BX$5,0),0)</f>
        <v>18</v>
      </c>
      <c r="BS28">
        <f>ROUND(IF($A28&gt;0,$E28-'Asset data'!BY$5,0),0)</f>
        <v>17</v>
      </c>
      <c r="BT28">
        <f>ROUND(IF($A28&gt;0,$E28-'Asset data'!BZ$5,0),0)</f>
        <v>16</v>
      </c>
      <c r="BU28">
        <f>ROUND(IF($A28&gt;0,$E28-'Asset data'!CA$5,0),0)</f>
        <v>15</v>
      </c>
      <c r="BV28">
        <f>ROUND(IF($A28&gt;0,$E28-'Asset data'!CB$5,0),0)</f>
        <v>14</v>
      </c>
      <c r="BW28">
        <f>ROUND(IF($A28&gt;0,$E28-'Asset data'!CC$5,0),0)</f>
        <v>13</v>
      </c>
      <c r="BX28">
        <f>ROUND(IF($A28&gt;0,$E28-'Asset data'!CD$5,0),0)</f>
        <v>12</v>
      </c>
      <c r="BY28">
        <f>ROUND(IF($A28&gt;0,$E28-'Asset data'!CE$5,0),0)</f>
        <v>11</v>
      </c>
      <c r="BZ28">
        <f>ROUND(IF($A28&gt;0,$E28-'Asset data'!CF$5,0),0)</f>
        <v>10</v>
      </c>
      <c r="CA28">
        <f>ROUND(IF($A28&gt;0,$E28-'Asset data'!CG$5,0),0)</f>
        <v>9</v>
      </c>
      <c r="CB28">
        <f>ROUND(IF($A28&gt;0,$E28-'Asset data'!CH$5,0),0)</f>
        <v>8</v>
      </c>
      <c r="CC28">
        <f>ROUND(IF($A28&gt;0,$E28-'Asset data'!CI$5,0),0)</f>
        <v>7</v>
      </c>
      <c r="CD28">
        <f>ROUND(IF($A28&gt;0,$E28-'Asset data'!CJ$5,0),0)</f>
        <v>6</v>
      </c>
      <c r="CE28">
        <f>ROUND(IF($A28&gt;0,$E28-'Asset data'!CK$5,0),0)</f>
        <v>5</v>
      </c>
      <c r="CF28">
        <f>ROUND(IF($A28&gt;0,$E28-'Asset data'!CL$5,0),0)</f>
        <v>4</v>
      </c>
      <c r="CG28">
        <f>ROUND(IF($A28&gt;0,$E28-'Asset data'!CM$5,0),0)</f>
        <v>3</v>
      </c>
      <c r="CH28">
        <f>ROUND(IF($A28&gt;0,$E28-'Asset data'!CN$5,0),0)</f>
        <v>2</v>
      </c>
      <c r="CI28">
        <f>ROUND(IF($A28&gt;0,$E28-'Asset data'!CO$5,0),0)</f>
        <v>1</v>
      </c>
      <c r="CJ28">
        <f>ROUND(IF($A28&gt;0,$E28-'Asset data'!CP$5,0),0)</f>
        <v>0</v>
      </c>
      <c r="CK28">
        <f>ROUND(IF($A28&gt;0,$E28-'Asset data'!CQ$5,0),0)</f>
        <v>-1</v>
      </c>
      <c r="CL28">
        <f>ROUND(IF($A28&gt;0,$E28-'Asset data'!CR$5,0),0)</f>
        <v>-2</v>
      </c>
      <c r="CM28">
        <f>ROUND(IF($A28&gt;0,$E28-'Asset data'!CS$5,0),0)</f>
        <v>-3</v>
      </c>
      <c r="CN28">
        <f>ROUND(IF($A28&gt;0,$E28-'Asset data'!CT$5,0),0)</f>
        <v>-4</v>
      </c>
      <c r="CO28">
        <f>ROUND(IF($A28&gt;0,$E28-'Asset data'!CU$5,0),0)</f>
        <v>-5</v>
      </c>
      <c r="CP28">
        <f>ROUND(IF($A28&gt;0,$E28-'Asset data'!CV$5,0),0)</f>
        <v>-6</v>
      </c>
      <c r="CQ28">
        <f>ROUND(IF($A28&gt;0,$E28-'Asset data'!CW$5,0),0)</f>
        <v>-7</v>
      </c>
      <c r="CR28">
        <f>ROUND(IF($A28&gt;0,$E28-'Asset data'!CX$5,0),0)</f>
        <v>-8</v>
      </c>
      <c r="CS28">
        <f>ROUND(IF($A28&gt;0,$E28-'Asset data'!CY$5,0),0)</f>
        <v>-9</v>
      </c>
      <c r="CT28">
        <f>ROUND(IF($A28&gt;0,$E28-'Asset data'!CZ$5,0),0)</f>
        <v>-10</v>
      </c>
      <c r="CU28">
        <f>ROUND(IF($A28&gt;0,$E28-'Asset data'!DA$5,0),0)</f>
        <v>-11</v>
      </c>
      <c r="CV28">
        <f>ROUND(IF($A28&gt;0,$E28-'Asset data'!DB$5,0),0)</f>
        <v>-12</v>
      </c>
      <c r="CW28">
        <f>ROUND(IF($A28&gt;0,$E28-'Asset data'!DC$5,0),0)</f>
        <v>-13</v>
      </c>
      <c r="CX28">
        <f>ROUND(IF($A28&gt;0,$E28-'Asset data'!DD$5,0),0)</f>
        <v>-14</v>
      </c>
      <c r="CY28">
        <f>ROUND(IF($A28&gt;0,$E28-'Asset data'!DE$5,0),0)</f>
        <v>-15</v>
      </c>
      <c r="CZ28">
        <f>ROUND(IF($A28&gt;0,$E28-'Asset data'!DF$5,0),0)</f>
        <v>-16</v>
      </c>
      <c r="DA28">
        <f>ROUND(IF($A28&gt;0,$E28-'Asset data'!DG$5,0),0)</f>
        <v>-17</v>
      </c>
      <c r="DB28">
        <f>ROUND(IF($A28&gt;0,$E28-'Asset data'!DH$5,0),0)</f>
        <v>-18</v>
      </c>
      <c r="DC28">
        <f>ROUND(IF($A28&gt;0,$E28-'Asset data'!DI$5,0),0)</f>
        <v>-19</v>
      </c>
      <c r="DD28">
        <f>ROUND(IF($A28&gt;0,$E28-'Asset data'!DJ$5,0),0)</f>
        <v>-20</v>
      </c>
      <c r="DE28">
        <f>ROUND(IF($A28&gt;0,$E28-'Asset data'!DK$5,0),0)</f>
        <v>-21</v>
      </c>
      <c r="DF28">
        <f>ROUND(IF($A28&gt;0,$E28-'Asset data'!DL$5,0),0)</f>
        <v>-22</v>
      </c>
      <c r="DG28">
        <f>ROUND(IF($A28&gt;0,$E28-'Asset data'!DM$5,0),0)</f>
        <v>-23</v>
      </c>
      <c r="DH28">
        <f>ROUND(IF($A28&gt;0,$E28-'Asset data'!DN$5,0),0)</f>
        <v>-24</v>
      </c>
      <c r="DI28">
        <f>ROUND(IF($A28&gt;0,$E28-'Asset data'!DO$5,0),0)</f>
        <v>-25</v>
      </c>
      <c r="DJ28">
        <f>ROUND(IF($A28&gt;0,$E28-'Asset data'!DP$5,0),0)</f>
        <v>-26</v>
      </c>
      <c r="DK28">
        <f>ROUND(IF($A28&gt;0,$E28-'Asset data'!DQ$5,0),0)</f>
        <v>-27</v>
      </c>
      <c r="DL28">
        <f>ROUND(IF($A28&gt;0,$E28-'Asset data'!DR$5,0),0)</f>
        <v>-28</v>
      </c>
      <c r="DM28">
        <f>ROUND(IF($A28&gt;0,$E28-'Asset data'!DS$5,0),0)</f>
        <v>-29</v>
      </c>
      <c r="DN28">
        <f>ROUND(IF($A28&gt;0,$E28-'Asset data'!DT$5,0),0)</f>
        <v>-30</v>
      </c>
      <c r="DO28">
        <f>ROUND(IF($A28&gt;0,$E28-'Asset data'!DU$5,0),0)</f>
        <v>-31</v>
      </c>
      <c r="DP28">
        <f>ROUND(IF($A28&gt;0,$E28-'Asset data'!DV$5,0),0)</f>
        <v>-32</v>
      </c>
      <c r="DQ28">
        <f>ROUND(IF($A28&gt;0,$E28-'Asset data'!DW$5,0),0)</f>
        <v>-33</v>
      </c>
      <c r="DR28">
        <f>ROUND(IF($A28&gt;0,$E28-'Asset data'!DX$5,0),0)</f>
        <v>-34</v>
      </c>
      <c r="DS28">
        <f>ROUND(IF($A28&gt;0,$E28-'Asset data'!DY$5,0),0)</f>
        <v>-35</v>
      </c>
      <c r="DT28">
        <f>ROUND(IF($A28&gt;0,$E28-'Asset data'!DZ$5,0),0)</f>
        <v>-36</v>
      </c>
      <c r="DU28">
        <f>ROUND(IF($A28&gt;0,$E28-'Asset data'!EA$5,0),0)</f>
        <v>-37</v>
      </c>
      <c r="DV28">
        <f>ROUND(IF($A28&gt;0,$E28-'Asset data'!EB$5,0),0)</f>
        <v>-38</v>
      </c>
      <c r="DW28">
        <f>ROUND(IF($A28&gt;0,$E28-'Asset data'!EC$5,0),0)</f>
        <v>-39</v>
      </c>
      <c r="DX28">
        <f>ROUND(IF($A28&gt;0,$E28-'Asset data'!ED$5,0),0)</f>
        <v>-40</v>
      </c>
      <c r="DY28">
        <f>ROUND(IF($A28&gt;0,$E28-'Asset data'!EE$5,0),0)</f>
        <v>-41</v>
      </c>
      <c r="DZ28">
        <f>ROUND(IF($A28&gt;0,$E28-'Asset data'!EF$5,0),0)</f>
        <v>-42</v>
      </c>
      <c r="EA28">
        <f>ROUND(IF($A28&gt;0,$E28-'Asset data'!EG$5,0),0)</f>
        <v>-43</v>
      </c>
      <c r="EB28">
        <f>ROUND(IF($A28&gt;0,$E28-'Asset data'!EH$5,0),0)</f>
        <v>-44</v>
      </c>
      <c r="EC28">
        <f>ROUND(IF($A28&gt;0,$E28-'Asset data'!EI$5,0),0)</f>
        <v>-45</v>
      </c>
      <c r="ED28">
        <f>ROUND(IF($A28&gt;0,$E28-'Asset data'!EJ$5,0),0)</f>
        <v>-46</v>
      </c>
      <c r="EE28">
        <f>ROUND(IF($A28&gt;0,$E28-'Asset data'!EK$5,0),0)</f>
        <v>-47</v>
      </c>
      <c r="EF28">
        <f>ROUND(IF($A28&gt;0,$E28-'Asset data'!EL$5,0),0)</f>
        <v>-48</v>
      </c>
      <c r="EG28">
        <f>ROUND(IF($A28&gt;0,$E28-'Asset data'!EM$5,0),0)</f>
        <v>-49</v>
      </c>
      <c r="EH28">
        <f>ROUND(IF($A28&gt;0,$E28-'Asset data'!EN$5,0),0)</f>
        <v>-50</v>
      </c>
      <c r="EI28">
        <f>ROUND(IF($A28&gt;0,$E28-'Asset data'!EO$5,0),0)</f>
        <v>-51</v>
      </c>
      <c r="EJ28">
        <f>ROUND(IF($A28&gt;0,$E28-'Asset data'!EP$5,0),0)</f>
        <v>-52</v>
      </c>
      <c r="EK28">
        <f>ROUND(IF($A28&gt;0,$E28-'Asset data'!EQ$5,0),0)</f>
        <v>-53</v>
      </c>
      <c r="EL28">
        <f>ROUND(IF($A28&gt;0,$E28-'Asset data'!ER$5,0),0)</f>
        <v>-54</v>
      </c>
      <c r="EM28">
        <f>ROUND(IF($A28&gt;0,$E28-'Asset data'!ES$5,0),0)</f>
        <v>-55</v>
      </c>
      <c r="EN28">
        <f>ROUND(IF($A28&gt;0,$E28-'Asset data'!ET$5,0),0)</f>
        <v>-56</v>
      </c>
      <c r="EO28">
        <f>ROUND(IF($A28&gt;0,$E28-'Asset data'!EU$5,0),0)</f>
        <v>-57</v>
      </c>
      <c r="EP28">
        <f>ROUND(IF($A28&gt;0,$E28-'Asset data'!EV$5,0),0)</f>
        <v>-58</v>
      </c>
      <c r="EQ28">
        <f>ROUND(IF($A28&gt;0,$E28-'Asset data'!EW$5,0),0)</f>
        <v>-59</v>
      </c>
      <c r="ER28">
        <f>ROUND(IF($A28&gt;0,$E28-'Asset data'!EX$5,0),0)</f>
        <v>-60</v>
      </c>
      <c r="ES28">
        <f>ROUND(IF($A28&gt;0,$E28-'Asset data'!EY$5,0),0)</f>
        <v>-61</v>
      </c>
      <c r="ET28">
        <f>ROUND(IF($A28&gt;0,$E28-'Asset data'!EZ$5,0),0)</f>
        <v>-62</v>
      </c>
      <c r="EU28">
        <f>ROUND(IF($A28&gt;0,$E28-'Asset data'!FA$5,0),0)</f>
        <v>-63</v>
      </c>
      <c r="EV28">
        <f>ROUND(IF($A28&gt;0,$E28-'Asset data'!FB$5,0),0)</f>
        <v>-64</v>
      </c>
      <c r="EW28">
        <f>ROUND(IF($A28&gt;0,$E28-'Asset data'!FC$5,0),0)</f>
        <v>-65</v>
      </c>
      <c r="EX28">
        <f>ROUND(IF($A28&gt;0,$E28-'Asset data'!FD$5,0),0)</f>
        <v>-66</v>
      </c>
      <c r="EY28">
        <f>ROUND(IF($A28&gt;0,$E28-'Asset data'!FE$5,0),0)</f>
        <v>-67</v>
      </c>
      <c r="EZ28">
        <f>ROUND(IF($A28&gt;0,$E28-'Asset data'!FF$5,0),0)</f>
        <v>-68</v>
      </c>
      <c r="FA28">
        <f>ROUND(IF($A28&gt;0,$E28-'Asset data'!FG$5,0),0)</f>
        <v>-69</v>
      </c>
    </row>
    <row r="29" spans="1:157">
      <c r="A29" s="10">
        <f>'Asset data'!A29</f>
        <v>4</v>
      </c>
      <c r="B29" s="10">
        <f>'Asset data'!B29</f>
        <v>0</v>
      </c>
      <c r="C29" s="10">
        <f>'Asset data'!C29</f>
        <v>0</v>
      </c>
      <c r="D29" s="10" t="str">
        <f>'Asset data'!E29</f>
        <v>Distribution Feeders - CBD</v>
      </c>
      <c r="E29" s="16">
        <f>'Asset data'!I29</f>
        <v>80</v>
      </c>
      <c r="F29" s="27">
        <f>ROUND(IF($A29&gt;0,$E29-'Asset data'!L$5,0),0)</f>
        <v>80</v>
      </c>
      <c r="G29">
        <f>ROUND(IF($A29&gt;0,$E29-'Asset data'!M$5,0),0)</f>
        <v>79</v>
      </c>
      <c r="H29">
        <f>ROUND(IF($A29&gt;0,$E29-'Asset data'!N$5,0),0)</f>
        <v>78</v>
      </c>
      <c r="I29">
        <f>ROUND(IF($A29&gt;0,$E29-'Asset data'!O$5,0),0)</f>
        <v>77</v>
      </c>
      <c r="J29">
        <f>ROUND(IF($A29&gt;0,$E29-'Asset data'!P$5,0),0)</f>
        <v>76</v>
      </c>
      <c r="K29">
        <f>ROUND(IF($A29&gt;0,$E29-'Asset data'!Q$5,0),0)</f>
        <v>75</v>
      </c>
      <c r="L29">
        <f>ROUND(IF($A29&gt;0,$E29-'Asset data'!R$5,0),0)</f>
        <v>74</v>
      </c>
      <c r="M29">
        <f>ROUND(IF($A29&gt;0,$E29-'Asset data'!S$5,0),0)</f>
        <v>73</v>
      </c>
      <c r="N29">
        <f>ROUND(IF($A29&gt;0,$E29-'Asset data'!T$5,0),0)</f>
        <v>72</v>
      </c>
      <c r="O29">
        <f>ROUND(IF($A29&gt;0,$E29-'Asset data'!U$5,0),0)</f>
        <v>71</v>
      </c>
      <c r="P29">
        <f>ROUND(IF($A29&gt;0,$E29-'Asset data'!V$5,0),0)</f>
        <v>70</v>
      </c>
      <c r="Q29">
        <f>ROUND(IF($A29&gt;0,$E29-'Asset data'!W$5,0),0)</f>
        <v>69</v>
      </c>
      <c r="R29">
        <f>ROUND(IF($A29&gt;0,$E29-'Asset data'!X$5,0),0)</f>
        <v>68</v>
      </c>
      <c r="S29">
        <f>ROUND(IF($A29&gt;0,$E29-'Asset data'!Y$5,0),0)</f>
        <v>67</v>
      </c>
      <c r="T29">
        <f>ROUND(IF($A29&gt;0,$E29-'Asset data'!Z$5,0),0)</f>
        <v>66</v>
      </c>
      <c r="U29">
        <f>ROUND(IF($A29&gt;0,$E29-'Asset data'!AA$5,0),0)</f>
        <v>65</v>
      </c>
      <c r="V29">
        <f>ROUND(IF($A29&gt;0,$E29-'Asset data'!AB$5,0),0)</f>
        <v>64</v>
      </c>
      <c r="W29">
        <f>ROUND(IF($A29&gt;0,$E29-'Asset data'!AC$5,0),0)</f>
        <v>63</v>
      </c>
      <c r="X29">
        <f>ROUND(IF($A29&gt;0,$E29-'Asset data'!AD$5,0),0)</f>
        <v>62</v>
      </c>
      <c r="Y29">
        <f>ROUND(IF($A29&gt;0,$E29-'Asset data'!AE$5,0),0)</f>
        <v>61</v>
      </c>
      <c r="Z29">
        <f>ROUND(IF($A29&gt;0,$E29-'Asset data'!AF$5,0),0)</f>
        <v>60</v>
      </c>
      <c r="AA29">
        <f>ROUND(IF($A29&gt;0,$E29-'Asset data'!AG$5,0),0)</f>
        <v>59</v>
      </c>
      <c r="AB29">
        <f>ROUND(IF($A29&gt;0,$E29-'Asset data'!AH$5,0),0)</f>
        <v>58</v>
      </c>
      <c r="AC29">
        <f>ROUND(IF($A29&gt;0,$E29-'Asset data'!AI$5,0),0)</f>
        <v>57</v>
      </c>
      <c r="AD29">
        <f>ROUND(IF($A29&gt;0,$E29-'Asset data'!AJ$5,0),0)</f>
        <v>56</v>
      </c>
      <c r="AE29">
        <f>ROUND(IF($A29&gt;0,$E29-'Asset data'!AK$5,0),0)</f>
        <v>55</v>
      </c>
      <c r="AF29">
        <f>ROUND(IF($A29&gt;0,$E29-'Asset data'!AL$5,0),0)</f>
        <v>54</v>
      </c>
      <c r="AG29">
        <f>ROUND(IF($A29&gt;0,$E29-'Asset data'!AM$5,0),0)</f>
        <v>53</v>
      </c>
      <c r="AH29">
        <f>ROUND(IF($A29&gt;0,$E29-'Asset data'!AN$5,0),0)</f>
        <v>52</v>
      </c>
      <c r="AI29">
        <f>ROUND(IF($A29&gt;0,$E29-'Asset data'!AO$5,0),0)</f>
        <v>51</v>
      </c>
      <c r="AJ29">
        <f>ROUND(IF($A29&gt;0,$E29-'Asset data'!AP$5,0),0)</f>
        <v>50</v>
      </c>
      <c r="AK29">
        <f>ROUND(IF($A29&gt;0,$E29-'Asset data'!AQ$5,0),0)</f>
        <v>49</v>
      </c>
      <c r="AL29">
        <f>ROUND(IF($A29&gt;0,$E29-'Asset data'!AR$5,0),0)</f>
        <v>48</v>
      </c>
      <c r="AM29">
        <f>ROUND(IF($A29&gt;0,$E29-'Asset data'!AS$5,0),0)</f>
        <v>47</v>
      </c>
      <c r="AN29">
        <f>ROUND(IF($A29&gt;0,$E29-'Asset data'!AT$5,0),0)</f>
        <v>46</v>
      </c>
      <c r="AO29">
        <f>ROUND(IF($A29&gt;0,$E29-'Asset data'!AU$5,0),0)</f>
        <v>45</v>
      </c>
      <c r="AP29">
        <f>ROUND(IF($A29&gt;0,$E29-'Asset data'!AV$5,0),0)</f>
        <v>44</v>
      </c>
      <c r="AQ29">
        <f>ROUND(IF($A29&gt;0,$E29-'Asset data'!AW$5,0),0)</f>
        <v>43</v>
      </c>
      <c r="AR29">
        <f>ROUND(IF($A29&gt;0,$E29-'Asset data'!AX$5,0),0)</f>
        <v>42</v>
      </c>
      <c r="AS29">
        <f>ROUND(IF($A29&gt;0,$E29-'Asset data'!AY$5,0),0)</f>
        <v>41</v>
      </c>
      <c r="AT29">
        <f>ROUND(IF($A29&gt;0,$E29-'Asset data'!AZ$5,0),0)</f>
        <v>40</v>
      </c>
      <c r="AU29">
        <f>ROUND(IF($A29&gt;0,$E29-'Asset data'!BA$5,0),0)</f>
        <v>39</v>
      </c>
      <c r="AV29">
        <f>ROUND(IF($A29&gt;0,$E29-'Asset data'!BB$5,0),0)</f>
        <v>38</v>
      </c>
      <c r="AW29">
        <f>ROUND(IF($A29&gt;0,$E29-'Asset data'!BC$5,0),0)</f>
        <v>37</v>
      </c>
      <c r="AX29">
        <f>ROUND(IF($A29&gt;0,$E29-'Asset data'!BD$5,0),0)</f>
        <v>36</v>
      </c>
      <c r="AY29">
        <f>ROUND(IF($A29&gt;0,$E29-'Asset data'!BE$5,0),0)</f>
        <v>35</v>
      </c>
      <c r="AZ29">
        <f>ROUND(IF($A29&gt;0,$E29-'Asset data'!BF$5,0),0)</f>
        <v>34</v>
      </c>
      <c r="BA29">
        <f>ROUND(IF($A29&gt;0,$E29-'Asset data'!BG$5,0),0)</f>
        <v>33</v>
      </c>
      <c r="BB29">
        <f>ROUND(IF($A29&gt;0,$E29-'Asset data'!BH$5,0),0)</f>
        <v>32</v>
      </c>
      <c r="BC29">
        <f>ROUND(IF($A29&gt;0,$E29-'Asset data'!BI$5,0),0)</f>
        <v>31</v>
      </c>
      <c r="BD29">
        <f>ROUND(IF($A29&gt;0,$E29-'Asset data'!BJ$5,0),0)</f>
        <v>30</v>
      </c>
      <c r="BE29">
        <f>ROUND(IF($A29&gt;0,$E29-'Asset data'!BK$5,0),0)</f>
        <v>29</v>
      </c>
      <c r="BF29">
        <f>ROUND(IF($A29&gt;0,$E29-'Asset data'!BL$5,0),0)</f>
        <v>28</v>
      </c>
      <c r="BG29">
        <f>ROUND(IF($A29&gt;0,$E29-'Asset data'!BM$5,0),0)</f>
        <v>27</v>
      </c>
      <c r="BH29">
        <f>ROUND(IF($A29&gt;0,$E29-'Asset data'!BN$5,0),0)</f>
        <v>26</v>
      </c>
      <c r="BI29">
        <f>ROUND(IF($A29&gt;0,$E29-'Asset data'!BO$5,0),0)</f>
        <v>25</v>
      </c>
      <c r="BJ29">
        <f>ROUND(IF($A29&gt;0,$E29-'Asset data'!BP$5,0),0)</f>
        <v>24</v>
      </c>
      <c r="BK29">
        <f>ROUND(IF($A29&gt;0,$E29-'Asset data'!BQ$5,0),0)</f>
        <v>23</v>
      </c>
      <c r="BL29">
        <f>ROUND(IF($A29&gt;0,$E29-'Asset data'!BR$5,0),0)</f>
        <v>22</v>
      </c>
      <c r="BM29">
        <f>ROUND(IF($A29&gt;0,$E29-'Asset data'!BS$5,0),0)</f>
        <v>21</v>
      </c>
      <c r="BN29">
        <f>ROUND(IF($A29&gt;0,$E29-'Asset data'!BT$5,0),0)</f>
        <v>20</v>
      </c>
      <c r="BO29">
        <f>ROUND(IF($A29&gt;0,$E29-'Asset data'!BU$5,0),0)</f>
        <v>19</v>
      </c>
      <c r="BP29">
        <f>ROUND(IF($A29&gt;0,$E29-'Asset data'!BV$5,0),0)</f>
        <v>18</v>
      </c>
      <c r="BQ29">
        <f>ROUND(IF($A29&gt;0,$E29-'Asset data'!BW$5,0),0)</f>
        <v>17</v>
      </c>
      <c r="BR29">
        <f>ROUND(IF($A29&gt;0,$E29-'Asset data'!BX$5,0),0)</f>
        <v>16</v>
      </c>
      <c r="BS29">
        <f>ROUND(IF($A29&gt;0,$E29-'Asset data'!BY$5,0),0)</f>
        <v>15</v>
      </c>
      <c r="BT29">
        <f>ROUND(IF($A29&gt;0,$E29-'Asset data'!BZ$5,0),0)</f>
        <v>14</v>
      </c>
      <c r="BU29">
        <f>ROUND(IF($A29&gt;0,$E29-'Asset data'!CA$5,0),0)</f>
        <v>13</v>
      </c>
      <c r="BV29">
        <f>ROUND(IF($A29&gt;0,$E29-'Asset data'!CB$5,0),0)</f>
        <v>12</v>
      </c>
      <c r="BW29">
        <f>ROUND(IF($A29&gt;0,$E29-'Asset data'!CC$5,0),0)</f>
        <v>11</v>
      </c>
      <c r="BX29">
        <f>ROUND(IF($A29&gt;0,$E29-'Asset data'!CD$5,0),0)</f>
        <v>10</v>
      </c>
      <c r="BY29">
        <f>ROUND(IF($A29&gt;0,$E29-'Asset data'!CE$5,0),0)</f>
        <v>9</v>
      </c>
      <c r="BZ29">
        <f>ROUND(IF($A29&gt;0,$E29-'Asset data'!CF$5,0),0)</f>
        <v>8</v>
      </c>
      <c r="CA29">
        <f>ROUND(IF($A29&gt;0,$E29-'Asset data'!CG$5,0),0)</f>
        <v>7</v>
      </c>
      <c r="CB29">
        <f>ROUND(IF($A29&gt;0,$E29-'Asset data'!CH$5,0),0)</f>
        <v>6</v>
      </c>
      <c r="CC29">
        <f>ROUND(IF($A29&gt;0,$E29-'Asset data'!CI$5,0),0)</f>
        <v>5</v>
      </c>
      <c r="CD29">
        <f>ROUND(IF($A29&gt;0,$E29-'Asset data'!CJ$5,0),0)</f>
        <v>4</v>
      </c>
      <c r="CE29">
        <f>ROUND(IF($A29&gt;0,$E29-'Asset data'!CK$5,0),0)</f>
        <v>3</v>
      </c>
      <c r="CF29">
        <f>ROUND(IF($A29&gt;0,$E29-'Asset data'!CL$5,0),0)</f>
        <v>2</v>
      </c>
      <c r="CG29">
        <f>ROUND(IF($A29&gt;0,$E29-'Asset data'!CM$5,0),0)</f>
        <v>1</v>
      </c>
      <c r="CH29">
        <f>ROUND(IF($A29&gt;0,$E29-'Asset data'!CN$5,0),0)</f>
        <v>0</v>
      </c>
      <c r="CI29">
        <f>ROUND(IF($A29&gt;0,$E29-'Asset data'!CO$5,0),0)</f>
        <v>-1</v>
      </c>
      <c r="CJ29">
        <f>ROUND(IF($A29&gt;0,$E29-'Asset data'!CP$5,0),0)</f>
        <v>-2</v>
      </c>
      <c r="CK29">
        <f>ROUND(IF($A29&gt;0,$E29-'Asset data'!CQ$5,0),0)</f>
        <v>-3</v>
      </c>
      <c r="CL29">
        <f>ROUND(IF($A29&gt;0,$E29-'Asset data'!CR$5,0),0)</f>
        <v>-4</v>
      </c>
      <c r="CM29">
        <f>ROUND(IF($A29&gt;0,$E29-'Asset data'!CS$5,0),0)</f>
        <v>-5</v>
      </c>
      <c r="CN29">
        <f>ROUND(IF($A29&gt;0,$E29-'Asset data'!CT$5,0),0)</f>
        <v>-6</v>
      </c>
      <c r="CO29">
        <f>ROUND(IF($A29&gt;0,$E29-'Asset data'!CU$5,0),0)</f>
        <v>-7</v>
      </c>
      <c r="CP29">
        <f>ROUND(IF($A29&gt;0,$E29-'Asset data'!CV$5,0),0)</f>
        <v>-8</v>
      </c>
      <c r="CQ29">
        <f>ROUND(IF($A29&gt;0,$E29-'Asset data'!CW$5,0),0)</f>
        <v>-9</v>
      </c>
      <c r="CR29">
        <f>ROUND(IF($A29&gt;0,$E29-'Asset data'!CX$5,0),0)</f>
        <v>-10</v>
      </c>
      <c r="CS29">
        <f>ROUND(IF($A29&gt;0,$E29-'Asset data'!CY$5,0),0)</f>
        <v>-11</v>
      </c>
      <c r="CT29">
        <f>ROUND(IF($A29&gt;0,$E29-'Asset data'!CZ$5,0),0)</f>
        <v>-12</v>
      </c>
      <c r="CU29">
        <f>ROUND(IF($A29&gt;0,$E29-'Asset data'!DA$5,0),0)</f>
        <v>-13</v>
      </c>
      <c r="CV29">
        <f>ROUND(IF($A29&gt;0,$E29-'Asset data'!DB$5,0),0)</f>
        <v>-14</v>
      </c>
      <c r="CW29">
        <f>ROUND(IF($A29&gt;0,$E29-'Asset data'!DC$5,0),0)</f>
        <v>-15</v>
      </c>
      <c r="CX29">
        <f>ROUND(IF($A29&gt;0,$E29-'Asset data'!DD$5,0),0)</f>
        <v>-16</v>
      </c>
      <c r="CY29">
        <f>ROUND(IF($A29&gt;0,$E29-'Asset data'!DE$5,0),0)</f>
        <v>-17</v>
      </c>
      <c r="CZ29">
        <f>ROUND(IF($A29&gt;0,$E29-'Asset data'!DF$5,0),0)</f>
        <v>-18</v>
      </c>
      <c r="DA29">
        <f>ROUND(IF($A29&gt;0,$E29-'Asset data'!DG$5,0),0)</f>
        <v>-19</v>
      </c>
      <c r="DB29">
        <f>ROUND(IF($A29&gt;0,$E29-'Asset data'!DH$5,0),0)</f>
        <v>-20</v>
      </c>
      <c r="DC29">
        <f>ROUND(IF($A29&gt;0,$E29-'Asset data'!DI$5,0),0)</f>
        <v>-21</v>
      </c>
      <c r="DD29">
        <f>ROUND(IF($A29&gt;0,$E29-'Asset data'!DJ$5,0),0)</f>
        <v>-22</v>
      </c>
      <c r="DE29">
        <f>ROUND(IF($A29&gt;0,$E29-'Asset data'!DK$5,0),0)</f>
        <v>-23</v>
      </c>
      <c r="DF29">
        <f>ROUND(IF($A29&gt;0,$E29-'Asset data'!DL$5,0),0)</f>
        <v>-24</v>
      </c>
      <c r="DG29">
        <f>ROUND(IF($A29&gt;0,$E29-'Asset data'!DM$5,0),0)</f>
        <v>-25</v>
      </c>
      <c r="DH29">
        <f>ROUND(IF($A29&gt;0,$E29-'Asset data'!DN$5,0),0)</f>
        <v>-26</v>
      </c>
      <c r="DI29">
        <f>ROUND(IF($A29&gt;0,$E29-'Asset data'!DO$5,0),0)</f>
        <v>-27</v>
      </c>
      <c r="DJ29">
        <f>ROUND(IF($A29&gt;0,$E29-'Asset data'!DP$5,0),0)</f>
        <v>-28</v>
      </c>
      <c r="DK29">
        <f>ROUND(IF($A29&gt;0,$E29-'Asset data'!DQ$5,0),0)</f>
        <v>-29</v>
      </c>
      <c r="DL29">
        <f>ROUND(IF($A29&gt;0,$E29-'Asset data'!DR$5,0),0)</f>
        <v>-30</v>
      </c>
      <c r="DM29">
        <f>ROUND(IF($A29&gt;0,$E29-'Asset data'!DS$5,0),0)</f>
        <v>-31</v>
      </c>
      <c r="DN29">
        <f>ROUND(IF($A29&gt;0,$E29-'Asset data'!DT$5,0),0)</f>
        <v>-32</v>
      </c>
      <c r="DO29">
        <f>ROUND(IF($A29&gt;0,$E29-'Asset data'!DU$5,0),0)</f>
        <v>-33</v>
      </c>
      <c r="DP29">
        <f>ROUND(IF($A29&gt;0,$E29-'Asset data'!DV$5,0),0)</f>
        <v>-34</v>
      </c>
      <c r="DQ29">
        <f>ROUND(IF($A29&gt;0,$E29-'Asset data'!DW$5,0),0)</f>
        <v>-35</v>
      </c>
      <c r="DR29">
        <f>ROUND(IF($A29&gt;0,$E29-'Asset data'!DX$5,0),0)</f>
        <v>-36</v>
      </c>
      <c r="DS29">
        <f>ROUND(IF($A29&gt;0,$E29-'Asset data'!DY$5,0),0)</f>
        <v>-37</v>
      </c>
      <c r="DT29">
        <f>ROUND(IF($A29&gt;0,$E29-'Asset data'!DZ$5,0),0)</f>
        <v>-38</v>
      </c>
      <c r="DU29">
        <f>ROUND(IF($A29&gt;0,$E29-'Asset data'!EA$5,0),0)</f>
        <v>-39</v>
      </c>
      <c r="DV29">
        <f>ROUND(IF($A29&gt;0,$E29-'Asset data'!EB$5,0),0)</f>
        <v>-40</v>
      </c>
      <c r="DW29">
        <f>ROUND(IF($A29&gt;0,$E29-'Asset data'!EC$5,0),0)</f>
        <v>-41</v>
      </c>
      <c r="DX29">
        <f>ROUND(IF($A29&gt;0,$E29-'Asset data'!ED$5,0),0)</f>
        <v>-42</v>
      </c>
      <c r="DY29">
        <f>ROUND(IF($A29&gt;0,$E29-'Asset data'!EE$5,0),0)</f>
        <v>-43</v>
      </c>
      <c r="DZ29">
        <f>ROUND(IF($A29&gt;0,$E29-'Asset data'!EF$5,0),0)</f>
        <v>-44</v>
      </c>
      <c r="EA29">
        <f>ROUND(IF($A29&gt;0,$E29-'Asset data'!EG$5,0),0)</f>
        <v>-45</v>
      </c>
      <c r="EB29">
        <f>ROUND(IF($A29&gt;0,$E29-'Asset data'!EH$5,0),0)</f>
        <v>-46</v>
      </c>
      <c r="EC29">
        <f>ROUND(IF($A29&gt;0,$E29-'Asset data'!EI$5,0),0)</f>
        <v>-47</v>
      </c>
      <c r="ED29">
        <f>ROUND(IF($A29&gt;0,$E29-'Asset data'!EJ$5,0),0)</f>
        <v>-48</v>
      </c>
      <c r="EE29">
        <f>ROUND(IF($A29&gt;0,$E29-'Asset data'!EK$5,0),0)</f>
        <v>-49</v>
      </c>
      <c r="EF29">
        <f>ROUND(IF($A29&gt;0,$E29-'Asset data'!EL$5,0),0)</f>
        <v>-50</v>
      </c>
      <c r="EG29">
        <f>ROUND(IF($A29&gt;0,$E29-'Asset data'!EM$5,0),0)</f>
        <v>-51</v>
      </c>
      <c r="EH29">
        <f>ROUND(IF($A29&gt;0,$E29-'Asset data'!EN$5,0),0)</f>
        <v>-52</v>
      </c>
      <c r="EI29">
        <f>ROUND(IF($A29&gt;0,$E29-'Asset data'!EO$5,0),0)</f>
        <v>-53</v>
      </c>
      <c r="EJ29">
        <f>ROUND(IF($A29&gt;0,$E29-'Asset data'!EP$5,0),0)</f>
        <v>-54</v>
      </c>
      <c r="EK29">
        <f>ROUND(IF($A29&gt;0,$E29-'Asset data'!EQ$5,0),0)</f>
        <v>-55</v>
      </c>
      <c r="EL29">
        <f>ROUND(IF($A29&gt;0,$E29-'Asset data'!ER$5,0),0)</f>
        <v>-56</v>
      </c>
      <c r="EM29">
        <f>ROUND(IF($A29&gt;0,$E29-'Asset data'!ES$5,0),0)</f>
        <v>-57</v>
      </c>
      <c r="EN29">
        <f>ROUND(IF($A29&gt;0,$E29-'Asset data'!ET$5,0),0)</f>
        <v>-58</v>
      </c>
      <c r="EO29">
        <f>ROUND(IF($A29&gt;0,$E29-'Asset data'!EU$5,0),0)</f>
        <v>-59</v>
      </c>
      <c r="EP29">
        <f>ROUND(IF($A29&gt;0,$E29-'Asset data'!EV$5,0),0)</f>
        <v>-60</v>
      </c>
      <c r="EQ29">
        <f>ROUND(IF($A29&gt;0,$E29-'Asset data'!EW$5,0),0)</f>
        <v>-61</v>
      </c>
      <c r="ER29">
        <f>ROUND(IF($A29&gt;0,$E29-'Asset data'!EX$5,0),0)</f>
        <v>-62</v>
      </c>
      <c r="ES29">
        <f>ROUND(IF($A29&gt;0,$E29-'Asset data'!EY$5,0),0)</f>
        <v>-63</v>
      </c>
      <c r="ET29">
        <f>ROUND(IF($A29&gt;0,$E29-'Asset data'!EZ$5,0),0)</f>
        <v>-64</v>
      </c>
      <c r="EU29">
        <f>ROUND(IF($A29&gt;0,$E29-'Asset data'!FA$5,0),0)</f>
        <v>-65</v>
      </c>
      <c r="EV29">
        <f>ROUND(IF($A29&gt;0,$E29-'Asset data'!FB$5,0),0)</f>
        <v>-66</v>
      </c>
      <c r="EW29">
        <f>ROUND(IF($A29&gt;0,$E29-'Asset data'!FC$5,0),0)</f>
        <v>-67</v>
      </c>
      <c r="EX29">
        <f>ROUND(IF($A29&gt;0,$E29-'Asset data'!FD$5,0),0)</f>
        <v>-68</v>
      </c>
      <c r="EY29">
        <f>ROUND(IF($A29&gt;0,$E29-'Asset data'!FE$5,0),0)</f>
        <v>-69</v>
      </c>
      <c r="EZ29">
        <f>ROUND(IF($A29&gt;0,$E29-'Asset data'!FF$5,0),0)</f>
        <v>-70</v>
      </c>
      <c r="FA29">
        <f>ROUND(IF($A29&gt;0,$E29-'Asset data'!FG$5,0),0)</f>
        <v>-71</v>
      </c>
    </row>
    <row r="30" spans="1:157">
      <c r="A30" s="10">
        <f>'Asset data'!A30</f>
        <v>5</v>
      </c>
      <c r="B30" s="10">
        <f>'Asset data'!B30</f>
        <v>0</v>
      </c>
      <c r="C30" s="10">
        <f>'Asset data'!C30</f>
        <v>0</v>
      </c>
      <c r="D30" s="10" t="str">
        <f>'Asset data'!E30</f>
        <v>Distribution Feeders - Urban</v>
      </c>
      <c r="E30" s="16">
        <f>'Asset data'!I30</f>
        <v>100</v>
      </c>
      <c r="F30" s="27">
        <f>ROUND(IF($A30&gt;0,$E30-'Asset data'!L$5,0),0)</f>
        <v>100</v>
      </c>
      <c r="G30">
        <f>ROUND(IF($A30&gt;0,$E30-'Asset data'!M$5,0),0)</f>
        <v>99</v>
      </c>
      <c r="H30">
        <f>ROUND(IF($A30&gt;0,$E30-'Asset data'!N$5,0),0)</f>
        <v>98</v>
      </c>
      <c r="I30">
        <f>ROUND(IF($A30&gt;0,$E30-'Asset data'!O$5,0),0)</f>
        <v>97</v>
      </c>
      <c r="J30">
        <f>ROUND(IF($A30&gt;0,$E30-'Asset data'!P$5,0),0)</f>
        <v>96</v>
      </c>
      <c r="K30">
        <f>ROUND(IF($A30&gt;0,$E30-'Asset data'!Q$5,0),0)</f>
        <v>95</v>
      </c>
      <c r="L30">
        <f>ROUND(IF($A30&gt;0,$E30-'Asset data'!R$5,0),0)</f>
        <v>94</v>
      </c>
      <c r="M30">
        <f>ROUND(IF($A30&gt;0,$E30-'Asset data'!S$5,0),0)</f>
        <v>93</v>
      </c>
      <c r="N30">
        <f>ROUND(IF($A30&gt;0,$E30-'Asset data'!T$5,0),0)</f>
        <v>92</v>
      </c>
      <c r="O30">
        <f>ROUND(IF($A30&gt;0,$E30-'Asset data'!U$5,0),0)</f>
        <v>91</v>
      </c>
      <c r="P30">
        <f>ROUND(IF($A30&gt;0,$E30-'Asset data'!V$5,0),0)</f>
        <v>90</v>
      </c>
      <c r="Q30">
        <f>ROUND(IF($A30&gt;0,$E30-'Asset data'!W$5,0),0)</f>
        <v>89</v>
      </c>
      <c r="R30">
        <f>ROUND(IF($A30&gt;0,$E30-'Asset data'!X$5,0),0)</f>
        <v>88</v>
      </c>
      <c r="S30">
        <f>ROUND(IF($A30&gt;0,$E30-'Asset data'!Y$5,0),0)</f>
        <v>87</v>
      </c>
      <c r="T30">
        <f>ROUND(IF($A30&gt;0,$E30-'Asset data'!Z$5,0),0)</f>
        <v>86</v>
      </c>
      <c r="U30">
        <f>ROUND(IF($A30&gt;0,$E30-'Asset data'!AA$5,0),0)</f>
        <v>85</v>
      </c>
      <c r="V30">
        <f>ROUND(IF($A30&gt;0,$E30-'Asset data'!AB$5,0),0)</f>
        <v>84</v>
      </c>
      <c r="W30">
        <f>ROUND(IF($A30&gt;0,$E30-'Asset data'!AC$5,0),0)</f>
        <v>83</v>
      </c>
      <c r="X30">
        <f>ROUND(IF($A30&gt;0,$E30-'Asset data'!AD$5,0),0)</f>
        <v>82</v>
      </c>
      <c r="Y30">
        <f>ROUND(IF($A30&gt;0,$E30-'Asset data'!AE$5,0),0)</f>
        <v>81</v>
      </c>
      <c r="Z30">
        <f>ROUND(IF($A30&gt;0,$E30-'Asset data'!AF$5,0),0)</f>
        <v>80</v>
      </c>
      <c r="AA30">
        <f>ROUND(IF($A30&gt;0,$E30-'Asset data'!AG$5,0),0)</f>
        <v>79</v>
      </c>
      <c r="AB30">
        <f>ROUND(IF($A30&gt;0,$E30-'Asset data'!AH$5,0),0)</f>
        <v>78</v>
      </c>
      <c r="AC30">
        <f>ROUND(IF($A30&gt;0,$E30-'Asset data'!AI$5,0),0)</f>
        <v>77</v>
      </c>
      <c r="AD30">
        <f>ROUND(IF($A30&gt;0,$E30-'Asset data'!AJ$5,0),0)</f>
        <v>76</v>
      </c>
      <c r="AE30">
        <f>ROUND(IF($A30&gt;0,$E30-'Asset data'!AK$5,0),0)</f>
        <v>75</v>
      </c>
      <c r="AF30">
        <f>ROUND(IF($A30&gt;0,$E30-'Asset data'!AL$5,0),0)</f>
        <v>74</v>
      </c>
      <c r="AG30">
        <f>ROUND(IF($A30&gt;0,$E30-'Asset data'!AM$5,0),0)</f>
        <v>73</v>
      </c>
      <c r="AH30">
        <f>ROUND(IF($A30&gt;0,$E30-'Asset data'!AN$5,0),0)</f>
        <v>72</v>
      </c>
      <c r="AI30">
        <f>ROUND(IF($A30&gt;0,$E30-'Asset data'!AO$5,0),0)</f>
        <v>71</v>
      </c>
      <c r="AJ30">
        <f>ROUND(IF($A30&gt;0,$E30-'Asset data'!AP$5,0),0)</f>
        <v>70</v>
      </c>
      <c r="AK30">
        <f>ROUND(IF($A30&gt;0,$E30-'Asset data'!AQ$5,0),0)</f>
        <v>69</v>
      </c>
      <c r="AL30">
        <f>ROUND(IF($A30&gt;0,$E30-'Asset data'!AR$5,0),0)</f>
        <v>68</v>
      </c>
      <c r="AM30">
        <f>ROUND(IF($A30&gt;0,$E30-'Asset data'!AS$5,0),0)</f>
        <v>67</v>
      </c>
      <c r="AN30">
        <f>ROUND(IF($A30&gt;0,$E30-'Asset data'!AT$5,0),0)</f>
        <v>66</v>
      </c>
      <c r="AO30">
        <f>ROUND(IF($A30&gt;0,$E30-'Asset data'!AU$5,0),0)</f>
        <v>65</v>
      </c>
      <c r="AP30">
        <f>ROUND(IF($A30&gt;0,$E30-'Asset data'!AV$5,0),0)</f>
        <v>64</v>
      </c>
      <c r="AQ30">
        <f>ROUND(IF($A30&gt;0,$E30-'Asset data'!AW$5,0),0)</f>
        <v>63</v>
      </c>
      <c r="AR30">
        <f>ROUND(IF($A30&gt;0,$E30-'Asset data'!AX$5,0),0)</f>
        <v>62</v>
      </c>
      <c r="AS30">
        <f>ROUND(IF($A30&gt;0,$E30-'Asset data'!AY$5,0),0)</f>
        <v>61</v>
      </c>
      <c r="AT30">
        <f>ROUND(IF($A30&gt;0,$E30-'Asset data'!AZ$5,0),0)</f>
        <v>60</v>
      </c>
      <c r="AU30">
        <f>ROUND(IF($A30&gt;0,$E30-'Asset data'!BA$5,0),0)</f>
        <v>59</v>
      </c>
      <c r="AV30">
        <f>ROUND(IF($A30&gt;0,$E30-'Asset data'!BB$5,0),0)</f>
        <v>58</v>
      </c>
      <c r="AW30">
        <f>ROUND(IF($A30&gt;0,$E30-'Asset data'!BC$5,0),0)</f>
        <v>57</v>
      </c>
      <c r="AX30">
        <f>ROUND(IF($A30&gt;0,$E30-'Asset data'!BD$5,0),0)</f>
        <v>56</v>
      </c>
      <c r="AY30">
        <f>ROUND(IF($A30&gt;0,$E30-'Asset data'!BE$5,0),0)</f>
        <v>55</v>
      </c>
      <c r="AZ30">
        <f>ROUND(IF($A30&gt;0,$E30-'Asset data'!BF$5,0),0)</f>
        <v>54</v>
      </c>
      <c r="BA30">
        <f>ROUND(IF($A30&gt;0,$E30-'Asset data'!BG$5,0),0)</f>
        <v>53</v>
      </c>
      <c r="BB30">
        <f>ROUND(IF($A30&gt;0,$E30-'Asset data'!BH$5,0),0)</f>
        <v>52</v>
      </c>
      <c r="BC30">
        <f>ROUND(IF($A30&gt;0,$E30-'Asset data'!BI$5,0),0)</f>
        <v>51</v>
      </c>
      <c r="BD30">
        <f>ROUND(IF($A30&gt;0,$E30-'Asset data'!BJ$5,0),0)</f>
        <v>50</v>
      </c>
      <c r="BE30">
        <f>ROUND(IF($A30&gt;0,$E30-'Asset data'!BK$5,0),0)</f>
        <v>49</v>
      </c>
      <c r="BF30">
        <f>ROUND(IF($A30&gt;0,$E30-'Asset data'!BL$5,0),0)</f>
        <v>48</v>
      </c>
      <c r="BG30">
        <f>ROUND(IF($A30&gt;0,$E30-'Asset data'!BM$5,0),0)</f>
        <v>47</v>
      </c>
      <c r="BH30">
        <f>ROUND(IF($A30&gt;0,$E30-'Asset data'!BN$5,0),0)</f>
        <v>46</v>
      </c>
      <c r="BI30">
        <f>ROUND(IF($A30&gt;0,$E30-'Asset data'!BO$5,0),0)</f>
        <v>45</v>
      </c>
      <c r="BJ30">
        <f>ROUND(IF($A30&gt;0,$E30-'Asset data'!BP$5,0),0)</f>
        <v>44</v>
      </c>
      <c r="BK30">
        <f>ROUND(IF($A30&gt;0,$E30-'Asset data'!BQ$5,0),0)</f>
        <v>43</v>
      </c>
      <c r="BL30">
        <f>ROUND(IF($A30&gt;0,$E30-'Asset data'!BR$5,0),0)</f>
        <v>42</v>
      </c>
      <c r="BM30">
        <f>ROUND(IF($A30&gt;0,$E30-'Asset data'!BS$5,0),0)</f>
        <v>41</v>
      </c>
      <c r="BN30">
        <f>ROUND(IF($A30&gt;0,$E30-'Asset data'!BT$5,0),0)</f>
        <v>40</v>
      </c>
      <c r="BO30">
        <f>ROUND(IF($A30&gt;0,$E30-'Asset data'!BU$5,0),0)</f>
        <v>39</v>
      </c>
      <c r="BP30">
        <f>ROUND(IF($A30&gt;0,$E30-'Asset data'!BV$5,0),0)</f>
        <v>38</v>
      </c>
      <c r="BQ30">
        <f>ROUND(IF($A30&gt;0,$E30-'Asset data'!BW$5,0),0)</f>
        <v>37</v>
      </c>
      <c r="BR30">
        <f>ROUND(IF($A30&gt;0,$E30-'Asset data'!BX$5,0),0)</f>
        <v>36</v>
      </c>
      <c r="BS30">
        <f>ROUND(IF($A30&gt;0,$E30-'Asset data'!BY$5,0),0)</f>
        <v>35</v>
      </c>
      <c r="BT30">
        <f>ROUND(IF($A30&gt;0,$E30-'Asset data'!BZ$5,0),0)</f>
        <v>34</v>
      </c>
      <c r="BU30">
        <f>ROUND(IF($A30&gt;0,$E30-'Asset data'!CA$5,0),0)</f>
        <v>33</v>
      </c>
      <c r="BV30">
        <f>ROUND(IF($A30&gt;0,$E30-'Asset data'!CB$5,0),0)</f>
        <v>32</v>
      </c>
      <c r="BW30">
        <f>ROUND(IF($A30&gt;0,$E30-'Asset data'!CC$5,0),0)</f>
        <v>31</v>
      </c>
      <c r="BX30">
        <f>ROUND(IF($A30&gt;0,$E30-'Asset data'!CD$5,0),0)</f>
        <v>30</v>
      </c>
      <c r="BY30">
        <f>ROUND(IF($A30&gt;0,$E30-'Asset data'!CE$5,0),0)</f>
        <v>29</v>
      </c>
      <c r="BZ30">
        <f>ROUND(IF($A30&gt;0,$E30-'Asset data'!CF$5,0),0)</f>
        <v>28</v>
      </c>
      <c r="CA30">
        <f>ROUND(IF($A30&gt;0,$E30-'Asset data'!CG$5,0),0)</f>
        <v>27</v>
      </c>
      <c r="CB30">
        <f>ROUND(IF($A30&gt;0,$E30-'Asset data'!CH$5,0),0)</f>
        <v>26</v>
      </c>
      <c r="CC30">
        <f>ROUND(IF($A30&gt;0,$E30-'Asset data'!CI$5,0),0)</f>
        <v>25</v>
      </c>
      <c r="CD30">
        <f>ROUND(IF($A30&gt;0,$E30-'Asset data'!CJ$5,0),0)</f>
        <v>24</v>
      </c>
      <c r="CE30">
        <f>ROUND(IF($A30&gt;0,$E30-'Asset data'!CK$5,0),0)</f>
        <v>23</v>
      </c>
      <c r="CF30">
        <f>ROUND(IF($A30&gt;0,$E30-'Asset data'!CL$5,0),0)</f>
        <v>22</v>
      </c>
      <c r="CG30">
        <f>ROUND(IF($A30&gt;0,$E30-'Asset data'!CM$5,0),0)</f>
        <v>21</v>
      </c>
      <c r="CH30">
        <f>ROUND(IF($A30&gt;0,$E30-'Asset data'!CN$5,0),0)</f>
        <v>20</v>
      </c>
      <c r="CI30">
        <f>ROUND(IF($A30&gt;0,$E30-'Asset data'!CO$5,0),0)</f>
        <v>19</v>
      </c>
      <c r="CJ30">
        <f>ROUND(IF($A30&gt;0,$E30-'Asset data'!CP$5,0),0)</f>
        <v>18</v>
      </c>
      <c r="CK30">
        <f>ROUND(IF($A30&gt;0,$E30-'Asset data'!CQ$5,0),0)</f>
        <v>17</v>
      </c>
      <c r="CL30">
        <f>ROUND(IF($A30&gt;0,$E30-'Asset data'!CR$5,0),0)</f>
        <v>16</v>
      </c>
      <c r="CM30">
        <f>ROUND(IF($A30&gt;0,$E30-'Asset data'!CS$5,0),0)</f>
        <v>15</v>
      </c>
      <c r="CN30">
        <f>ROUND(IF($A30&gt;0,$E30-'Asset data'!CT$5,0),0)</f>
        <v>14</v>
      </c>
      <c r="CO30">
        <f>ROUND(IF($A30&gt;0,$E30-'Asset data'!CU$5,0),0)</f>
        <v>13</v>
      </c>
      <c r="CP30">
        <f>ROUND(IF($A30&gt;0,$E30-'Asset data'!CV$5,0),0)</f>
        <v>12</v>
      </c>
      <c r="CQ30">
        <f>ROUND(IF($A30&gt;0,$E30-'Asset data'!CW$5,0),0)</f>
        <v>11</v>
      </c>
      <c r="CR30">
        <f>ROUND(IF($A30&gt;0,$E30-'Asset data'!CX$5,0),0)</f>
        <v>10</v>
      </c>
      <c r="CS30">
        <f>ROUND(IF($A30&gt;0,$E30-'Asset data'!CY$5,0),0)</f>
        <v>9</v>
      </c>
      <c r="CT30">
        <f>ROUND(IF($A30&gt;0,$E30-'Asset data'!CZ$5,0),0)</f>
        <v>8</v>
      </c>
      <c r="CU30">
        <f>ROUND(IF($A30&gt;0,$E30-'Asset data'!DA$5,0),0)</f>
        <v>7</v>
      </c>
      <c r="CV30">
        <f>ROUND(IF($A30&gt;0,$E30-'Asset data'!DB$5,0),0)</f>
        <v>6</v>
      </c>
      <c r="CW30">
        <f>ROUND(IF($A30&gt;0,$E30-'Asset data'!DC$5,0),0)</f>
        <v>5</v>
      </c>
      <c r="CX30">
        <f>ROUND(IF($A30&gt;0,$E30-'Asset data'!DD$5,0),0)</f>
        <v>4</v>
      </c>
      <c r="CY30">
        <f>ROUND(IF($A30&gt;0,$E30-'Asset data'!DE$5,0),0)</f>
        <v>3</v>
      </c>
      <c r="CZ30">
        <f>ROUND(IF($A30&gt;0,$E30-'Asset data'!DF$5,0),0)</f>
        <v>2</v>
      </c>
      <c r="DA30">
        <f>ROUND(IF($A30&gt;0,$E30-'Asset data'!DG$5,0),0)</f>
        <v>1</v>
      </c>
      <c r="DB30">
        <f>ROUND(IF($A30&gt;0,$E30-'Asset data'!DH$5,0),0)</f>
        <v>0</v>
      </c>
      <c r="DC30">
        <f>ROUND(IF($A30&gt;0,$E30-'Asset data'!DI$5,0),0)</f>
        <v>-1</v>
      </c>
      <c r="DD30">
        <f>ROUND(IF($A30&gt;0,$E30-'Asset data'!DJ$5,0),0)</f>
        <v>-2</v>
      </c>
      <c r="DE30">
        <f>ROUND(IF($A30&gt;0,$E30-'Asset data'!DK$5,0),0)</f>
        <v>-3</v>
      </c>
      <c r="DF30">
        <f>ROUND(IF($A30&gt;0,$E30-'Asset data'!DL$5,0),0)</f>
        <v>-4</v>
      </c>
      <c r="DG30">
        <f>ROUND(IF($A30&gt;0,$E30-'Asset data'!DM$5,0),0)</f>
        <v>-5</v>
      </c>
      <c r="DH30">
        <f>ROUND(IF($A30&gt;0,$E30-'Asset data'!DN$5,0),0)</f>
        <v>-6</v>
      </c>
      <c r="DI30">
        <f>ROUND(IF($A30&gt;0,$E30-'Asset data'!DO$5,0),0)</f>
        <v>-7</v>
      </c>
      <c r="DJ30">
        <f>ROUND(IF($A30&gt;0,$E30-'Asset data'!DP$5,0),0)</f>
        <v>-8</v>
      </c>
      <c r="DK30">
        <f>ROUND(IF($A30&gt;0,$E30-'Asset data'!DQ$5,0),0)</f>
        <v>-9</v>
      </c>
      <c r="DL30">
        <f>ROUND(IF($A30&gt;0,$E30-'Asset data'!DR$5,0),0)</f>
        <v>-10</v>
      </c>
      <c r="DM30">
        <f>ROUND(IF($A30&gt;0,$E30-'Asset data'!DS$5,0),0)</f>
        <v>-11</v>
      </c>
      <c r="DN30">
        <f>ROUND(IF($A30&gt;0,$E30-'Asset data'!DT$5,0),0)</f>
        <v>-12</v>
      </c>
      <c r="DO30">
        <f>ROUND(IF($A30&gt;0,$E30-'Asset data'!DU$5,0),0)</f>
        <v>-13</v>
      </c>
      <c r="DP30">
        <f>ROUND(IF($A30&gt;0,$E30-'Asset data'!DV$5,0),0)</f>
        <v>-14</v>
      </c>
      <c r="DQ30">
        <f>ROUND(IF($A30&gt;0,$E30-'Asset data'!DW$5,0),0)</f>
        <v>-15</v>
      </c>
      <c r="DR30">
        <f>ROUND(IF($A30&gt;0,$E30-'Asset data'!DX$5,0),0)</f>
        <v>-16</v>
      </c>
      <c r="DS30">
        <f>ROUND(IF($A30&gt;0,$E30-'Asset data'!DY$5,0),0)</f>
        <v>-17</v>
      </c>
      <c r="DT30">
        <f>ROUND(IF($A30&gt;0,$E30-'Asset data'!DZ$5,0),0)</f>
        <v>-18</v>
      </c>
      <c r="DU30">
        <f>ROUND(IF($A30&gt;0,$E30-'Asset data'!EA$5,0),0)</f>
        <v>-19</v>
      </c>
      <c r="DV30">
        <f>ROUND(IF($A30&gt;0,$E30-'Asset data'!EB$5,0),0)</f>
        <v>-20</v>
      </c>
      <c r="DW30">
        <f>ROUND(IF($A30&gt;0,$E30-'Asset data'!EC$5,0),0)</f>
        <v>-21</v>
      </c>
      <c r="DX30">
        <f>ROUND(IF($A30&gt;0,$E30-'Asset data'!ED$5,0),0)</f>
        <v>-22</v>
      </c>
      <c r="DY30">
        <f>ROUND(IF($A30&gt;0,$E30-'Asset data'!EE$5,0),0)</f>
        <v>-23</v>
      </c>
      <c r="DZ30">
        <f>ROUND(IF($A30&gt;0,$E30-'Asset data'!EF$5,0),0)</f>
        <v>-24</v>
      </c>
      <c r="EA30">
        <f>ROUND(IF($A30&gt;0,$E30-'Asset data'!EG$5,0),0)</f>
        <v>-25</v>
      </c>
      <c r="EB30">
        <f>ROUND(IF($A30&gt;0,$E30-'Asset data'!EH$5,0),0)</f>
        <v>-26</v>
      </c>
      <c r="EC30">
        <f>ROUND(IF($A30&gt;0,$E30-'Asset data'!EI$5,0),0)</f>
        <v>-27</v>
      </c>
      <c r="ED30">
        <f>ROUND(IF($A30&gt;0,$E30-'Asset data'!EJ$5,0),0)</f>
        <v>-28</v>
      </c>
      <c r="EE30">
        <f>ROUND(IF($A30&gt;0,$E30-'Asset data'!EK$5,0),0)</f>
        <v>-29</v>
      </c>
      <c r="EF30">
        <f>ROUND(IF($A30&gt;0,$E30-'Asset data'!EL$5,0),0)</f>
        <v>-30</v>
      </c>
      <c r="EG30">
        <f>ROUND(IF($A30&gt;0,$E30-'Asset data'!EM$5,0),0)</f>
        <v>-31</v>
      </c>
      <c r="EH30">
        <f>ROUND(IF($A30&gt;0,$E30-'Asset data'!EN$5,0),0)</f>
        <v>-32</v>
      </c>
      <c r="EI30">
        <f>ROUND(IF($A30&gt;0,$E30-'Asset data'!EO$5,0),0)</f>
        <v>-33</v>
      </c>
      <c r="EJ30">
        <f>ROUND(IF($A30&gt;0,$E30-'Asset data'!EP$5,0),0)</f>
        <v>-34</v>
      </c>
      <c r="EK30">
        <f>ROUND(IF($A30&gt;0,$E30-'Asset data'!EQ$5,0),0)</f>
        <v>-35</v>
      </c>
      <c r="EL30">
        <f>ROUND(IF($A30&gt;0,$E30-'Asset data'!ER$5,0),0)</f>
        <v>-36</v>
      </c>
      <c r="EM30">
        <f>ROUND(IF($A30&gt;0,$E30-'Asset data'!ES$5,0),0)</f>
        <v>-37</v>
      </c>
      <c r="EN30">
        <f>ROUND(IF($A30&gt;0,$E30-'Asset data'!ET$5,0),0)</f>
        <v>-38</v>
      </c>
      <c r="EO30">
        <f>ROUND(IF($A30&gt;0,$E30-'Asset data'!EU$5,0),0)</f>
        <v>-39</v>
      </c>
      <c r="EP30">
        <f>ROUND(IF($A30&gt;0,$E30-'Asset data'!EV$5,0),0)</f>
        <v>-40</v>
      </c>
      <c r="EQ30">
        <f>ROUND(IF($A30&gt;0,$E30-'Asset data'!EW$5,0),0)</f>
        <v>-41</v>
      </c>
      <c r="ER30">
        <f>ROUND(IF($A30&gt;0,$E30-'Asset data'!EX$5,0),0)</f>
        <v>-42</v>
      </c>
      <c r="ES30">
        <f>ROUND(IF($A30&gt;0,$E30-'Asset data'!EY$5,0),0)</f>
        <v>-43</v>
      </c>
      <c r="ET30">
        <f>ROUND(IF($A30&gt;0,$E30-'Asset data'!EZ$5,0),0)</f>
        <v>-44</v>
      </c>
      <c r="EU30">
        <f>ROUND(IF($A30&gt;0,$E30-'Asset data'!FA$5,0),0)</f>
        <v>-45</v>
      </c>
      <c r="EV30">
        <f>ROUND(IF($A30&gt;0,$E30-'Asset data'!FB$5,0),0)</f>
        <v>-46</v>
      </c>
      <c r="EW30">
        <f>ROUND(IF($A30&gt;0,$E30-'Asset data'!FC$5,0),0)</f>
        <v>-47</v>
      </c>
      <c r="EX30">
        <f>ROUND(IF($A30&gt;0,$E30-'Asset data'!FD$5,0),0)</f>
        <v>-48</v>
      </c>
      <c r="EY30">
        <f>ROUND(IF($A30&gt;0,$E30-'Asset data'!FE$5,0),0)</f>
        <v>-49</v>
      </c>
      <c r="EZ30">
        <f>ROUND(IF($A30&gt;0,$E30-'Asset data'!FF$5,0),0)</f>
        <v>-50</v>
      </c>
      <c r="FA30">
        <f>ROUND(IF($A30&gt;0,$E30-'Asset data'!FG$5,0),0)</f>
        <v>-51</v>
      </c>
    </row>
    <row r="31" spans="1:157">
      <c r="A31" s="10">
        <f>'Asset data'!A31</f>
        <v>6</v>
      </c>
      <c r="B31" s="10">
        <f>'Asset data'!B31</f>
        <v>0</v>
      </c>
      <c r="C31" s="10">
        <f>'Asset data'!C31</f>
        <v>0</v>
      </c>
      <c r="D31" s="10" t="str">
        <f>'Asset data'!E31</f>
        <v>Distribution Feeders - Short Rural</v>
      </c>
      <c r="E31" s="16">
        <f>'Asset data'!I31</f>
        <v>100</v>
      </c>
      <c r="F31" s="27">
        <f>ROUND(IF($A31&gt;0,$E31-'Asset data'!L$5,0),0)</f>
        <v>100</v>
      </c>
      <c r="G31">
        <f>ROUND(IF($A31&gt;0,$E31-'Asset data'!M$5,0),0)</f>
        <v>99</v>
      </c>
      <c r="H31">
        <f>ROUND(IF($A31&gt;0,$E31-'Asset data'!N$5,0),0)</f>
        <v>98</v>
      </c>
      <c r="I31">
        <f>ROUND(IF($A31&gt;0,$E31-'Asset data'!O$5,0),0)</f>
        <v>97</v>
      </c>
      <c r="J31">
        <f>ROUND(IF($A31&gt;0,$E31-'Asset data'!P$5,0),0)</f>
        <v>96</v>
      </c>
      <c r="K31">
        <f>ROUND(IF($A31&gt;0,$E31-'Asset data'!Q$5,0),0)</f>
        <v>95</v>
      </c>
      <c r="L31">
        <f>ROUND(IF($A31&gt;0,$E31-'Asset data'!R$5,0),0)</f>
        <v>94</v>
      </c>
      <c r="M31">
        <f>ROUND(IF($A31&gt;0,$E31-'Asset data'!S$5,0),0)</f>
        <v>93</v>
      </c>
      <c r="N31">
        <f>ROUND(IF($A31&gt;0,$E31-'Asset data'!T$5,0),0)</f>
        <v>92</v>
      </c>
      <c r="O31">
        <f>ROUND(IF($A31&gt;0,$E31-'Asset data'!U$5,0),0)</f>
        <v>91</v>
      </c>
      <c r="P31">
        <f>ROUND(IF($A31&gt;0,$E31-'Asset data'!V$5,0),0)</f>
        <v>90</v>
      </c>
      <c r="Q31">
        <f>ROUND(IF($A31&gt;0,$E31-'Asset data'!W$5,0),0)</f>
        <v>89</v>
      </c>
      <c r="R31">
        <f>ROUND(IF($A31&gt;0,$E31-'Asset data'!X$5,0),0)</f>
        <v>88</v>
      </c>
      <c r="S31">
        <f>ROUND(IF($A31&gt;0,$E31-'Asset data'!Y$5,0),0)</f>
        <v>87</v>
      </c>
      <c r="T31">
        <f>ROUND(IF($A31&gt;0,$E31-'Asset data'!Z$5,0),0)</f>
        <v>86</v>
      </c>
      <c r="U31">
        <f>ROUND(IF($A31&gt;0,$E31-'Asset data'!AA$5,0),0)</f>
        <v>85</v>
      </c>
      <c r="V31">
        <f>ROUND(IF($A31&gt;0,$E31-'Asset data'!AB$5,0),0)</f>
        <v>84</v>
      </c>
      <c r="W31">
        <f>ROUND(IF($A31&gt;0,$E31-'Asset data'!AC$5,0),0)</f>
        <v>83</v>
      </c>
      <c r="X31">
        <f>ROUND(IF($A31&gt;0,$E31-'Asset data'!AD$5,0),0)</f>
        <v>82</v>
      </c>
      <c r="Y31">
        <f>ROUND(IF($A31&gt;0,$E31-'Asset data'!AE$5,0),0)</f>
        <v>81</v>
      </c>
      <c r="Z31">
        <f>ROUND(IF($A31&gt;0,$E31-'Asset data'!AF$5,0),0)</f>
        <v>80</v>
      </c>
      <c r="AA31">
        <f>ROUND(IF($A31&gt;0,$E31-'Asset data'!AG$5,0),0)</f>
        <v>79</v>
      </c>
      <c r="AB31">
        <f>ROUND(IF($A31&gt;0,$E31-'Asset data'!AH$5,0),0)</f>
        <v>78</v>
      </c>
      <c r="AC31">
        <f>ROUND(IF($A31&gt;0,$E31-'Asset data'!AI$5,0),0)</f>
        <v>77</v>
      </c>
      <c r="AD31">
        <f>ROUND(IF($A31&gt;0,$E31-'Asset data'!AJ$5,0),0)</f>
        <v>76</v>
      </c>
      <c r="AE31">
        <f>ROUND(IF($A31&gt;0,$E31-'Asset data'!AK$5,0),0)</f>
        <v>75</v>
      </c>
      <c r="AF31">
        <f>ROUND(IF($A31&gt;0,$E31-'Asset data'!AL$5,0),0)</f>
        <v>74</v>
      </c>
      <c r="AG31">
        <f>ROUND(IF($A31&gt;0,$E31-'Asset data'!AM$5,0),0)</f>
        <v>73</v>
      </c>
      <c r="AH31">
        <f>ROUND(IF($A31&gt;0,$E31-'Asset data'!AN$5,0),0)</f>
        <v>72</v>
      </c>
      <c r="AI31">
        <f>ROUND(IF($A31&gt;0,$E31-'Asset data'!AO$5,0),0)</f>
        <v>71</v>
      </c>
      <c r="AJ31">
        <f>ROUND(IF($A31&gt;0,$E31-'Asset data'!AP$5,0),0)</f>
        <v>70</v>
      </c>
      <c r="AK31">
        <f>ROUND(IF($A31&gt;0,$E31-'Asset data'!AQ$5,0),0)</f>
        <v>69</v>
      </c>
      <c r="AL31">
        <f>ROUND(IF($A31&gt;0,$E31-'Asset data'!AR$5,0),0)</f>
        <v>68</v>
      </c>
      <c r="AM31">
        <f>ROUND(IF($A31&gt;0,$E31-'Asset data'!AS$5,0),0)</f>
        <v>67</v>
      </c>
      <c r="AN31">
        <f>ROUND(IF($A31&gt;0,$E31-'Asset data'!AT$5,0),0)</f>
        <v>66</v>
      </c>
      <c r="AO31">
        <f>ROUND(IF($A31&gt;0,$E31-'Asset data'!AU$5,0),0)</f>
        <v>65</v>
      </c>
      <c r="AP31">
        <f>ROUND(IF($A31&gt;0,$E31-'Asset data'!AV$5,0),0)</f>
        <v>64</v>
      </c>
      <c r="AQ31">
        <f>ROUND(IF($A31&gt;0,$E31-'Asset data'!AW$5,0),0)</f>
        <v>63</v>
      </c>
      <c r="AR31">
        <f>ROUND(IF($A31&gt;0,$E31-'Asset data'!AX$5,0),0)</f>
        <v>62</v>
      </c>
      <c r="AS31">
        <f>ROUND(IF($A31&gt;0,$E31-'Asset data'!AY$5,0),0)</f>
        <v>61</v>
      </c>
      <c r="AT31">
        <f>ROUND(IF($A31&gt;0,$E31-'Asset data'!AZ$5,0),0)</f>
        <v>60</v>
      </c>
      <c r="AU31">
        <f>ROUND(IF($A31&gt;0,$E31-'Asset data'!BA$5,0),0)</f>
        <v>59</v>
      </c>
      <c r="AV31">
        <f>ROUND(IF($A31&gt;0,$E31-'Asset data'!BB$5,0),0)</f>
        <v>58</v>
      </c>
      <c r="AW31">
        <f>ROUND(IF($A31&gt;0,$E31-'Asset data'!BC$5,0),0)</f>
        <v>57</v>
      </c>
      <c r="AX31">
        <f>ROUND(IF($A31&gt;0,$E31-'Asset data'!BD$5,0),0)</f>
        <v>56</v>
      </c>
      <c r="AY31">
        <f>ROUND(IF($A31&gt;0,$E31-'Asset data'!BE$5,0),0)</f>
        <v>55</v>
      </c>
      <c r="AZ31">
        <f>ROUND(IF($A31&gt;0,$E31-'Asset data'!BF$5,0),0)</f>
        <v>54</v>
      </c>
      <c r="BA31">
        <f>ROUND(IF($A31&gt;0,$E31-'Asset data'!BG$5,0),0)</f>
        <v>53</v>
      </c>
      <c r="BB31">
        <f>ROUND(IF($A31&gt;0,$E31-'Asset data'!BH$5,0),0)</f>
        <v>52</v>
      </c>
      <c r="BC31">
        <f>ROUND(IF($A31&gt;0,$E31-'Asset data'!BI$5,0),0)</f>
        <v>51</v>
      </c>
      <c r="BD31">
        <f>ROUND(IF($A31&gt;0,$E31-'Asset data'!BJ$5,0),0)</f>
        <v>50</v>
      </c>
      <c r="BE31">
        <f>ROUND(IF($A31&gt;0,$E31-'Asset data'!BK$5,0),0)</f>
        <v>49</v>
      </c>
      <c r="BF31">
        <f>ROUND(IF($A31&gt;0,$E31-'Asset data'!BL$5,0),0)</f>
        <v>48</v>
      </c>
      <c r="BG31">
        <f>ROUND(IF($A31&gt;0,$E31-'Asset data'!BM$5,0),0)</f>
        <v>47</v>
      </c>
      <c r="BH31">
        <f>ROUND(IF($A31&gt;0,$E31-'Asset data'!BN$5,0),0)</f>
        <v>46</v>
      </c>
      <c r="BI31">
        <f>ROUND(IF($A31&gt;0,$E31-'Asset data'!BO$5,0),0)</f>
        <v>45</v>
      </c>
      <c r="BJ31">
        <f>ROUND(IF($A31&gt;0,$E31-'Asset data'!BP$5,0),0)</f>
        <v>44</v>
      </c>
      <c r="BK31">
        <f>ROUND(IF($A31&gt;0,$E31-'Asset data'!BQ$5,0),0)</f>
        <v>43</v>
      </c>
      <c r="BL31">
        <f>ROUND(IF($A31&gt;0,$E31-'Asset data'!BR$5,0),0)</f>
        <v>42</v>
      </c>
      <c r="BM31">
        <f>ROUND(IF($A31&gt;0,$E31-'Asset data'!BS$5,0),0)</f>
        <v>41</v>
      </c>
      <c r="BN31">
        <f>ROUND(IF($A31&gt;0,$E31-'Asset data'!BT$5,0),0)</f>
        <v>40</v>
      </c>
      <c r="BO31">
        <f>ROUND(IF($A31&gt;0,$E31-'Asset data'!BU$5,0),0)</f>
        <v>39</v>
      </c>
      <c r="BP31">
        <f>ROUND(IF($A31&gt;0,$E31-'Asset data'!BV$5,0),0)</f>
        <v>38</v>
      </c>
      <c r="BQ31">
        <f>ROUND(IF($A31&gt;0,$E31-'Asset data'!BW$5,0),0)</f>
        <v>37</v>
      </c>
      <c r="BR31">
        <f>ROUND(IF($A31&gt;0,$E31-'Asset data'!BX$5,0),0)</f>
        <v>36</v>
      </c>
      <c r="BS31">
        <f>ROUND(IF($A31&gt;0,$E31-'Asset data'!BY$5,0),0)</f>
        <v>35</v>
      </c>
      <c r="BT31">
        <f>ROUND(IF($A31&gt;0,$E31-'Asset data'!BZ$5,0),0)</f>
        <v>34</v>
      </c>
      <c r="BU31">
        <f>ROUND(IF($A31&gt;0,$E31-'Asset data'!CA$5,0),0)</f>
        <v>33</v>
      </c>
      <c r="BV31">
        <f>ROUND(IF($A31&gt;0,$E31-'Asset data'!CB$5,0),0)</f>
        <v>32</v>
      </c>
      <c r="BW31">
        <f>ROUND(IF($A31&gt;0,$E31-'Asset data'!CC$5,0),0)</f>
        <v>31</v>
      </c>
      <c r="BX31">
        <f>ROUND(IF($A31&gt;0,$E31-'Asset data'!CD$5,0),0)</f>
        <v>30</v>
      </c>
      <c r="BY31">
        <f>ROUND(IF($A31&gt;0,$E31-'Asset data'!CE$5,0),0)</f>
        <v>29</v>
      </c>
      <c r="BZ31">
        <f>ROUND(IF($A31&gt;0,$E31-'Asset data'!CF$5,0),0)</f>
        <v>28</v>
      </c>
      <c r="CA31">
        <f>ROUND(IF($A31&gt;0,$E31-'Asset data'!CG$5,0),0)</f>
        <v>27</v>
      </c>
      <c r="CB31">
        <f>ROUND(IF($A31&gt;0,$E31-'Asset data'!CH$5,0),0)</f>
        <v>26</v>
      </c>
      <c r="CC31">
        <f>ROUND(IF($A31&gt;0,$E31-'Asset data'!CI$5,0),0)</f>
        <v>25</v>
      </c>
      <c r="CD31">
        <f>ROUND(IF($A31&gt;0,$E31-'Asset data'!CJ$5,0),0)</f>
        <v>24</v>
      </c>
      <c r="CE31">
        <f>ROUND(IF($A31&gt;0,$E31-'Asset data'!CK$5,0),0)</f>
        <v>23</v>
      </c>
      <c r="CF31">
        <f>ROUND(IF($A31&gt;0,$E31-'Asset data'!CL$5,0),0)</f>
        <v>22</v>
      </c>
      <c r="CG31">
        <f>ROUND(IF($A31&gt;0,$E31-'Asset data'!CM$5,0),0)</f>
        <v>21</v>
      </c>
      <c r="CH31">
        <f>ROUND(IF($A31&gt;0,$E31-'Asset data'!CN$5,0),0)</f>
        <v>20</v>
      </c>
      <c r="CI31">
        <f>ROUND(IF($A31&gt;0,$E31-'Asset data'!CO$5,0),0)</f>
        <v>19</v>
      </c>
      <c r="CJ31">
        <f>ROUND(IF($A31&gt;0,$E31-'Asset data'!CP$5,0),0)</f>
        <v>18</v>
      </c>
      <c r="CK31">
        <f>ROUND(IF($A31&gt;0,$E31-'Asset data'!CQ$5,0),0)</f>
        <v>17</v>
      </c>
      <c r="CL31">
        <f>ROUND(IF($A31&gt;0,$E31-'Asset data'!CR$5,0),0)</f>
        <v>16</v>
      </c>
      <c r="CM31">
        <f>ROUND(IF($A31&gt;0,$E31-'Asset data'!CS$5,0),0)</f>
        <v>15</v>
      </c>
      <c r="CN31">
        <f>ROUND(IF($A31&gt;0,$E31-'Asset data'!CT$5,0),0)</f>
        <v>14</v>
      </c>
      <c r="CO31">
        <f>ROUND(IF($A31&gt;0,$E31-'Asset data'!CU$5,0),0)</f>
        <v>13</v>
      </c>
      <c r="CP31">
        <f>ROUND(IF($A31&gt;0,$E31-'Asset data'!CV$5,0),0)</f>
        <v>12</v>
      </c>
      <c r="CQ31">
        <f>ROUND(IF($A31&gt;0,$E31-'Asset data'!CW$5,0),0)</f>
        <v>11</v>
      </c>
      <c r="CR31">
        <f>ROUND(IF($A31&gt;0,$E31-'Asset data'!CX$5,0),0)</f>
        <v>10</v>
      </c>
      <c r="CS31">
        <f>ROUND(IF($A31&gt;0,$E31-'Asset data'!CY$5,0),0)</f>
        <v>9</v>
      </c>
      <c r="CT31">
        <f>ROUND(IF($A31&gt;0,$E31-'Asset data'!CZ$5,0),0)</f>
        <v>8</v>
      </c>
      <c r="CU31">
        <f>ROUND(IF($A31&gt;0,$E31-'Asset data'!DA$5,0),0)</f>
        <v>7</v>
      </c>
      <c r="CV31">
        <f>ROUND(IF($A31&gt;0,$E31-'Asset data'!DB$5,0),0)</f>
        <v>6</v>
      </c>
      <c r="CW31">
        <f>ROUND(IF($A31&gt;0,$E31-'Asset data'!DC$5,0),0)</f>
        <v>5</v>
      </c>
      <c r="CX31">
        <f>ROUND(IF($A31&gt;0,$E31-'Asset data'!DD$5,0),0)</f>
        <v>4</v>
      </c>
      <c r="CY31">
        <f>ROUND(IF($A31&gt;0,$E31-'Asset data'!DE$5,0),0)</f>
        <v>3</v>
      </c>
      <c r="CZ31">
        <f>ROUND(IF($A31&gt;0,$E31-'Asset data'!DF$5,0),0)</f>
        <v>2</v>
      </c>
      <c r="DA31">
        <f>ROUND(IF($A31&gt;0,$E31-'Asset data'!DG$5,0),0)</f>
        <v>1</v>
      </c>
      <c r="DB31">
        <f>ROUND(IF($A31&gt;0,$E31-'Asset data'!DH$5,0),0)</f>
        <v>0</v>
      </c>
      <c r="DC31">
        <f>ROUND(IF($A31&gt;0,$E31-'Asset data'!DI$5,0),0)</f>
        <v>-1</v>
      </c>
      <c r="DD31">
        <f>ROUND(IF($A31&gt;0,$E31-'Asset data'!DJ$5,0),0)</f>
        <v>-2</v>
      </c>
      <c r="DE31">
        <f>ROUND(IF($A31&gt;0,$E31-'Asset data'!DK$5,0),0)</f>
        <v>-3</v>
      </c>
      <c r="DF31">
        <f>ROUND(IF($A31&gt;0,$E31-'Asset data'!DL$5,0),0)</f>
        <v>-4</v>
      </c>
      <c r="DG31">
        <f>ROUND(IF($A31&gt;0,$E31-'Asset data'!DM$5,0),0)</f>
        <v>-5</v>
      </c>
      <c r="DH31">
        <f>ROUND(IF($A31&gt;0,$E31-'Asset data'!DN$5,0),0)</f>
        <v>-6</v>
      </c>
      <c r="DI31">
        <f>ROUND(IF($A31&gt;0,$E31-'Asset data'!DO$5,0),0)</f>
        <v>-7</v>
      </c>
      <c r="DJ31">
        <f>ROUND(IF($A31&gt;0,$E31-'Asset data'!DP$5,0),0)</f>
        <v>-8</v>
      </c>
      <c r="DK31">
        <f>ROUND(IF($A31&gt;0,$E31-'Asset data'!DQ$5,0),0)</f>
        <v>-9</v>
      </c>
      <c r="DL31">
        <f>ROUND(IF($A31&gt;0,$E31-'Asset data'!DR$5,0),0)</f>
        <v>-10</v>
      </c>
      <c r="DM31">
        <f>ROUND(IF($A31&gt;0,$E31-'Asset data'!DS$5,0),0)</f>
        <v>-11</v>
      </c>
      <c r="DN31">
        <f>ROUND(IF($A31&gt;0,$E31-'Asset data'!DT$5,0),0)</f>
        <v>-12</v>
      </c>
      <c r="DO31">
        <f>ROUND(IF($A31&gt;0,$E31-'Asset data'!DU$5,0),0)</f>
        <v>-13</v>
      </c>
      <c r="DP31">
        <f>ROUND(IF($A31&gt;0,$E31-'Asset data'!DV$5,0),0)</f>
        <v>-14</v>
      </c>
      <c r="DQ31">
        <f>ROUND(IF($A31&gt;0,$E31-'Asset data'!DW$5,0),0)</f>
        <v>-15</v>
      </c>
      <c r="DR31">
        <f>ROUND(IF($A31&gt;0,$E31-'Asset data'!DX$5,0),0)</f>
        <v>-16</v>
      </c>
      <c r="DS31">
        <f>ROUND(IF($A31&gt;0,$E31-'Asset data'!DY$5,0),0)</f>
        <v>-17</v>
      </c>
      <c r="DT31">
        <f>ROUND(IF($A31&gt;0,$E31-'Asset data'!DZ$5,0),0)</f>
        <v>-18</v>
      </c>
      <c r="DU31">
        <f>ROUND(IF($A31&gt;0,$E31-'Asset data'!EA$5,0),0)</f>
        <v>-19</v>
      </c>
      <c r="DV31">
        <f>ROUND(IF($A31&gt;0,$E31-'Asset data'!EB$5,0),0)</f>
        <v>-20</v>
      </c>
      <c r="DW31">
        <f>ROUND(IF($A31&gt;0,$E31-'Asset data'!EC$5,0),0)</f>
        <v>-21</v>
      </c>
      <c r="DX31">
        <f>ROUND(IF($A31&gt;0,$E31-'Asset data'!ED$5,0),0)</f>
        <v>-22</v>
      </c>
      <c r="DY31">
        <f>ROUND(IF($A31&gt;0,$E31-'Asset data'!EE$5,0),0)</f>
        <v>-23</v>
      </c>
      <c r="DZ31">
        <f>ROUND(IF($A31&gt;0,$E31-'Asset data'!EF$5,0),0)</f>
        <v>-24</v>
      </c>
      <c r="EA31">
        <f>ROUND(IF($A31&gt;0,$E31-'Asset data'!EG$5,0),0)</f>
        <v>-25</v>
      </c>
      <c r="EB31">
        <f>ROUND(IF($A31&gt;0,$E31-'Asset data'!EH$5,0),0)</f>
        <v>-26</v>
      </c>
      <c r="EC31">
        <f>ROUND(IF($A31&gt;0,$E31-'Asset data'!EI$5,0),0)</f>
        <v>-27</v>
      </c>
      <c r="ED31">
        <f>ROUND(IF($A31&gt;0,$E31-'Asset data'!EJ$5,0),0)</f>
        <v>-28</v>
      </c>
      <c r="EE31">
        <f>ROUND(IF($A31&gt;0,$E31-'Asset data'!EK$5,0),0)</f>
        <v>-29</v>
      </c>
      <c r="EF31">
        <f>ROUND(IF($A31&gt;0,$E31-'Asset data'!EL$5,0),0)</f>
        <v>-30</v>
      </c>
      <c r="EG31">
        <f>ROUND(IF($A31&gt;0,$E31-'Asset data'!EM$5,0),0)</f>
        <v>-31</v>
      </c>
      <c r="EH31">
        <f>ROUND(IF($A31&gt;0,$E31-'Asset data'!EN$5,0),0)</f>
        <v>-32</v>
      </c>
      <c r="EI31">
        <f>ROUND(IF($A31&gt;0,$E31-'Asset data'!EO$5,0),0)</f>
        <v>-33</v>
      </c>
      <c r="EJ31">
        <f>ROUND(IF($A31&gt;0,$E31-'Asset data'!EP$5,0),0)</f>
        <v>-34</v>
      </c>
      <c r="EK31">
        <f>ROUND(IF($A31&gt;0,$E31-'Asset data'!EQ$5,0),0)</f>
        <v>-35</v>
      </c>
      <c r="EL31">
        <f>ROUND(IF($A31&gt;0,$E31-'Asset data'!ER$5,0),0)</f>
        <v>-36</v>
      </c>
      <c r="EM31">
        <f>ROUND(IF($A31&gt;0,$E31-'Asset data'!ES$5,0),0)</f>
        <v>-37</v>
      </c>
      <c r="EN31">
        <f>ROUND(IF($A31&gt;0,$E31-'Asset data'!ET$5,0),0)</f>
        <v>-38</v>
      </c>
      <c r="EO31">
        <f>ROUND(IF($A31&gt;0,$E31-'Asset data'!EU$5,0),0)</f>
        <v>-39</v>
      </c>
      <c r="EP31">
        <f>ROUND(IF($A31&gt;0,$E31-'Asset data'!EV$5,0),0)</f>
        <v>-40</v>
      </c>
      <c r="EQ31">
        <f>ROUND(IF($A31&gt;0,$E31-'Asset data'!EW$5,0),0)</f>
        <v>-41</v>
      </c>
      <c r="ER31">
        <f>ROUND(IF($A31&gt;0,$E31-'Asset data'!EX$5,0),0)</f>
        <v>-42</v>
      </c>
      <c r="ES31">
        <f>ROUND(IF($A31&gt;0,$E31-'Asset data'!EY$5,0),0)</f>
        <v>-43</v>
      </c>
      <c r="ET31">
        <f>ROUND(IF($A31&gt;0,$E31-'Asset data'!EZ$5,0),0)</f>
        <v>-44</v>
      </c>
      <c r="EU31">
        <f>ROUND(IF($A31&gt;0,$E31-'Asset data'!FA$5,0),0)</f>
        <v>-45</v>
      </c>
      <c r="EV31">
        <f>ROUND(IF($A31&gt;0,$E31-'Asset data'!FB$5,0),0)</f>
        <v>-46</v>
      </c>
      <c r="EW31">
        <f>ROUND(IF($A31&gt;0,$E31-'Asset data'!FC$5,0),0)</f>
        <v>-47</v>
      </c>
      <c r="EX31">
        <f>ROUND(IF($A31&gt;0,$E31-'Asset data'!FD$5,0),0)</f>
        <v>-48</v>
      </c>
      <c r="EY31">
        <f>ROUND(IF($A31&gt;0,$E31-'Asset data'!FE$5,0),0)</f>
        <v>-49</v>
      </c>
      <c r="EZ31">
        <f>ROUND(IF($A31&gt;0,$E31-'Asset data'!FF$5,0),0)</f>
        <v>-50</v>
      </c>
      <c r="FA31">
        <f>ROUND(IF($A31&gt;0,$E31-'Asset data'!FG$5,0),0)</f>
        <v>-51</v>
      </c>
    </row>
    <row r="32" spans="1:157">
      <c r="A32" s="10">
        <f>'Asset data'!A32</f>
        <v>7</v>
      </c>
      <c r="B32" s="10">
        <f>'Asset data'!B32</f>
        <v>0</v>
      </c>
      <c r="C32" s="10">
        <f>'Asset data'!C32</f>
        <v>0</v>
      </c>
      <c r="D32" s="10" t="str">
        <f>'Asset data'!E32</f>
        <v>Distribution Feeders - Long Rural</v>
      </c>
      <c r="E32" s="16">
        <f>'Asset data'!I32</f>
        <v>100</v>
      </c>
      <c r="F32" s="27">
        <f>ROUND(IF($A32&gt;0,$E32-'Asset data'!L$5,0),0)</f>
        <v>100</v>
      </c>
      <c r="G32">
        <f>ROUND(IF($A32&gt;0,$E32-'Asset data'!M$5,0),0)</f>
        <v>99</v>
      </c>
      <c r="H32">
        <f>ROUND(IF($A32&gt;0,$E32-'Asset data'!N$5,0),0)</f>
        <v>98</v>
      </c>
      <c r="I32">
        <f>ROUND(IF($A32&gt;0,$E32-'Asset data'!O$5,0),0)</f>
        <v>97</v>
      </c>
      <c r="J32">
        <f>ROUND(IF($A32&gt;0,$E32-'Asset data'!P$5,0),0)</f>
        <v>96</v>
      </c>
      <c r="K32">
        <f>ROUND(IF($A32&gt;0,$E32-'Asset data'!Q$5,0),0)</f>
        <v>95</v>
      </c>
      <c r="L32">
        <f>ROUND(IF($A32&gt;0,$E32-'Asset data'!R$5,0),0)</f>
        <v>94</v>
      </c>
      <c r="M32">
        <f>ROUND(IF($A32&gt;0,$E32-'Asset data'!S$5,0),0)</f>
        <v>93</v>
      </c>
      <c r="N32">
        <f>ROUND(IF($A32&gt;0,$E32-'Asset data'!T$5,0),0)</f>
        <v>92</v>
      </c>
      <c r="O32">
        <f>ROUND(IF($A32&gt;0,$E32-'Asset data'!U$5,0),0)</f>
        <v>91</v>
      </c>
      <c r="P32">
        <f>ROUND(IF($A32&gt;0,$E32-'Asset data'!V$5,0),0)</f>
        <v>90</v>
      </c>
      <c r="Q32">
        <f>ROUND(IF($A32&gt;0,$E32-'Asset data'!W$5,0),0)</f>
        <v>89</v>
      </c>
      <c r="R32">
        <f>ROUND(IF($A32&gt;0,$E32-'Asset data'!X$5,0),0)</f>
        <v>88</v>
      </c>
      <c r="S32">
        <f>ROUND(IF($A32&gt;0,$E32-'Asset data'!Y$5,0),0)</f>
        <v>87</v>
      </c>
      <c r="T32">
        <f>ROUND(IF($A32&gt;0,$E32-'Asset data'!Z$5,0),0)</f>
        <v>86</v>
      </c>
      <c r="U32">
        <f>ROUND(IF($A32&gt;0,$E32-'Asset data'!AA$5,0),0)</f>
        <v>85</v>
      </c>
      <c r="V32">
        <f>ROUND(IF($A32&gt;0,$E32-'Asset data'!AB$5,0),0)</f>
        <v>84</v>
      </c>
      <c r="W32">
        <f>ROUND(IF($A32&gt;0,$E32-'Asset data'!AC$5,0),0)</f>
        <v>83</v>
      </c>
      <c r="X32">
        <f>ROUND(IF($A32&gt;0,$E32-'Asset data'!AD$5,0),0)</f>
        <v>82</v>
      </c>
      <c r="Y32">
        <f>ROUND(IF($A32&gt;0,$E32-'Asset data'!AE$5,0),0)</f>
        <v>81</v>
      </c>
      <c r="Z32">
        <f>ROUND(IF($A32&gt;0,$E32-'Asset data'!AF$5,0),0)</f>
        <v>80</v>
      </c>
      <c r="AA32">
        <f>ROUND(IF($A32&gt;0,$E32-'Asset data'!AG$5,0),0)</f>
        <v>79</v>
      </c>
      <c r="AB32">
        <f>ROUND(IF($A32&gt;0,$E32-'Asset data'!AH$5,0),0)</f>
        <v>78</v>
      </c>
      <c r="AC32">
        <f>ROUND(IF($A32&gt;0,$E32-'Asset data'!AI$5,0),0)</f>
        <v>77</v>
      </c>
      <c r="AD32">
        <f>ROUND(IF($A32&gt;0,$E32-'Asset data'!AJ$5,0),0)</f>
        <v>76</v>
      </c>
      <c r="AE32">
        <f>ROUND(IF($A32&gt;0,$E32-'Asset data'!AK$5,0),0)</f>
        <v>75</v>
      </c>
      <c r="AF32">
        <f>ROUND(IF($A32&gt;0,$E32-'Asset data'!AL$5,0),0)</f>
        <v>74</v>
      </c>
      <c r="AG32">
        <f>ROUND(IF($A32&gt;0,$E32-'Asset data'!AM$5,0),0)</f>
        <v>73</v>
      </c>
      <c r="AH32">
        <f>ROUND(IF($A32&gt;0,$E32-'Asset data'!AN$5,0),0)</f>
        <v>72</v>
      </c>
      <c r="AI32">
        <f>ROUND(IF($A32&gt;0,$E32-'Asset data'!AO$5,0),0)</f>
        <v>71</v>
      </c>
      <c r="AJ32">
        <f>ROUND(IF($A32&gt;0,$E32-'Asset data'!AP$5,0),0)</f>
        <v>70</v>
      </c>
      <c r="AK32">
        <f>ROUND(IF($A32&gt;0,$E32-'Asset data'!AQ$5,0),0)</f>
        <v>69</v>
      </c>
      <c r="AL32">
        <f>ROUND(IF($A32&gt;0,$E32-'Asset data'!AR$5,0),0)</f>
        <v>68</v>
      </c>
      <c r="AM32">
        <f>ROUND(IF($A32&gt;0,$E32-'Asset data'!AS$5,0),0)</f>
        <v>67</v>
      </c>
      <c r="AN32">
        <f>ROUND(IF($A32&gt;0,$E32-'Asset data'!AT$5,0),0)</f>
        <v>66</v>
      </c>
      <c r="AO32">
        <f>ROUND(IF($A32&gt;0,$E32-'Asset data'!AU$5,0),0)</f>
        <v>65</v>
      </c>
      <c r="AP32">
        <f>ROUND(IF($A32&gt;0,$E32-'Asset data'!AV$5,0),0)</f>
        <v>64</v>
      </c>
      <c r="AQ32">
        <f>ROUND(IF($A32&gt;0,$E32-'Asset data'!AW$5,0),0)</f>
        <v>63</v>
      </c>
      <c r="AR32">
        <f>ROUND(IF($A32&gt;0,$E32-'Asset data'!AX$5,0),0)</f>
        <v>62</v>
      </c>
      <c r="AS32">
        <f>ROUND(IF($A32&gt;0,$E32-'Asset data'!AY$5,0),0)</f>
        <v>61</v>
      </c>
      <c r="AT32">
        <f>ROUND(IF($A32&gt;0,$E32-'Asset data'!AZ$5,0),0)</f>
        <v>60</v>
      </c>
      <c r="AU32">
        <f>ROUND(IF($A32&gt;0,$E32-'Asset data'!BA$5,0),0)</f>
        <v>59</v>
      </c>
      <c r="AV32">
        <f>ROUND(IF($A32&gt;0,$E32-'Asset data'!BB$5,0),0)</f>
        <v>58</v>
      </c>
      <c r="AW32">
        <f>ROUND(IF($A32&gt;0,$E32-'Asset data'!BC$5,0),0)</f>
        <v>57</v>
      </c>
      <c r="AX32">
        <f>ROUND(IF($A32&gt;0,$E32-'Asset data'!BD$5,0),0)</f>
        <v>56</v>
      </c>
      <c r="AY32">
        <f>ROUND(IF($A32&gt;0,$E32-'Asset data'!BE$5,0),0)</f>
        <v>55</v>
      </c>
      <c r="AZ32">
        <f>ROUND(IF($A32&gt;0,$E32-'Asset data'!BF$5,0),0)</f>
        <v>54</v>
      </c>
      <c r="BA32">
        <f>ROUND(IF($A32&gt;0,$E32-'Asset data'!BG$5,0),0)</f>
        <v>53</v>
      </c>
      <c r="BB32">
        <f>ROUND(IF($A32&gt;0,$E32-'Asset data'!BH$5,0),0)</f>
        <v>52</v>
      </c>
      <c r="BC32">
        <f>ROUND(IF($A32&gt;0,$E32-'Asset data'!BI$5,0),0)</f>
        <v>51</v>
      </c>
      <c r="BD32">
        <f>ROUND(IF($A32&gt;0,$E32-'Asset data'!BJ$5,0),0)</f>
        <v>50</v>
      </c>
      <c r="BE32">
        <f>ROUND(IF($A32&gt;0,$E32-'Asset data'!BK$5,0),0)</f>
        <v>49</v>
      </c>
      <c r="BF32">
        <f>ROUND(IF($A32&gt;0,$E32-'Asset data'!BL$5,0),0)</f>
        <v>48</v>
      </c>
      <c r="BG32">
        <f>ROUND(IF($A32&gt;0,$E32-'Asset data'!BM$5,0),0)</f>
        <v>47</v>
      </c>
      <c r="BH32">
        <f>ROUND(IF($A32&gt;0,$E32-'Asset data'!BN$5,0),0)</f>
        <v>46</v>
      </c>
      <c r="BI32">
        <f>ROUND(IF($A32&gt;0,$E32-'Asset data'!BO$5,0),0)</f>
        <v>45</v>
      </c>
      <c r="BJ32">
        <f>ROUND(IF($A32&gt;0,$E32-'Asset data'!BP$5,0),0)</f>
        <v>44</v>
      </c>
      <c r="BK32">
        <f>ROUND(IF($A32&gt;0,$E32-'Asset data'!BQ$5,0),0)</f>
        <v>43</v>
      </c>
      <c r="BL32">
        <f>ROUND(IF($A32&gt;0,$E32-'Asset data'!BR$5,0),0)</f>
        <v>42</v>
      </c>
      <c r="BM32">
        <f>ROUND(IF($A32&gt;0,$E32-'Asset data'!BS$5,0),0)</f>
        <v>41</v>
      </c>
      <c r="BN32">
        <f>ROUND(IF($A32&gt;0,$E32-'Asset data'!BT$5,0),0)</f>
        <v>40</v>
      </c>
      <c r="BO32">
        <f>ROUND(IF($A32&gt;0,$E32-'Asset data'!BU$5,0),0)</f>
        <v>39</v>
      </c>
      <c r="BP32">
        <f>ROUND(IF($A32&gt;0,$E32-'Asset data'!BV$5,0),0)</f>
        <v>38</v>
      </c>
      <c r="BQ32">
        <f>ROUND(IF($A32&gt;0,$E32-'Asset data'!BW$5,0),0)</f>
        <v>37</v>
      </c>
      <c r="BR32">
        <f>ROUND(IF($A32&gt;0,$E32-'Asset data'!BX$5,0),0)</f>
        <v>36</v>
      </c>
      <c r="BS32">
        <f>ROUND(IF($A32&gt;0,$E32-'Asset data'!BY$5,0),0)</f>
        <v>35</v>
      </c>
      <c r="BT32">
        <f>ROUND(IF($A32&gt;0,$E32-'Asset data'!BZ$5,0),0)</f>
        <v>34</v>
      </c>
      <c r="BU32">
        <f>ROUND(IF($A32&gt;0,$E32-'Asset data'!CA$5,0),0)</f>
        <v>33</v>
      </c>
      <c r="BV32">
        <f>ROUND(IF($A32&gt;0,$E32-'Asset data'!CB$5,0),0)</f>
        <v>32</v>
      </c>
      <c r="BW32">
        <f>ROUND(IF($A32&gt;0,$E32-'Asset data'!CC$5,0),0)</f>
        <v>31</v>
      </c>
      <c r="BX32">
        <f>ROUND(IF($A32&gt;0,$E32-'Asset data'!CD$5,0),0)</f>
        <v>30</v>
      </c>
      <c r="BY32">
        <f>ROUND(IF($A32&gt;0,$E32-'Asset data'!CE$5,0),0)</f>
        <v>29</v>
      </c>
      <c r="BZ32">
        <f>ROUND(IF($A32&gt;0,$E32-'Asset data'!CF$5,0),0)</f>
        <v>28</v>
      </c>
      <c r="CA32">
        <f>ROUND(IF($A32&gt;0,$E32-'Asset data'!CG$5,0),0)</f>
        <v>27</v>
      </c>
      <c r="CB32">
        <f>ROUND(IF($A32&gt;0,$E32-'Asset data'!CH$5,0),0)</f>
        <v>26</v>
      </c>
      <c r="CC32">
        <f>ROUND(IF($A32&gt;0,$E32-'Asset data'!CI$5,0),0)</f>
        <v>25</v>
      </c>
      <c r="CD32">
        <f>ROUND(IF($A32&gt;0,$E32-'Asset data'!CJ$5,0),0)</f>
        <v>24</v>
      </c>
      <c r="CE32">
        <f>ROUND(IF($A32&gt;0,$E32-'Asset data'!CK$5,0),0)</f>
        <v>23</v>
      </c>
      <c r="CF32">
        <f>ROUND(IF($A32&gt;0,$E32-'Asset data'!CL$5,0),0)</f>
        <v>22</v>
      </c>
      <c r="CG32">
        <f>ROUND(IF($A32&gt;0,$E32-'Asset data'!CM$5,0),0)</f>
        <v>21</v>
      </c>
      <c r="CH32">
        <f>ROUND(IF($A32&gt;0,$E32-'Asset data'!CN$5,0),0)</f>
        <v>20</v>
      </c>
      <c r="CI32">
        <f>ROUND(IF($A32&gt;0,$E32-'Asset data'!CO$5,0),0)</f>
        <v>19</v>
      </c>
      <c r="CJ32">
        <f>ROUND(IF($A32&gt;0,$E32-'Asset data'!CP$5,0),0)</f>
        <v>18</v>
      </c>
      <c r="CK32">
        <f>ROUND(IF($A32&gt;0,$E32-'Asset data'!CQ$5,0),0)</f>
        <v>17</v>
      </c>
      <c r="CL32">
        <f>ROUND(IF($A32&gt;0,$E32-'Asset data'!CR$5,0),0)</f>
        <v>16</v>
      </c>
      <c r="CM32">
        <f>ROUND(IF($A32&gt;0,$E32-'Asset data'!CS$5,0),0)</f>
        <v>15</v>
      </c>
      <c r="CN32">
        <f>ROUND(IF($A32&gt;0,$E32-'Asset data'!CT$5,0),0)</f>
        <v>14</v>
      </c>
      <c r="CO32">
        <f>ROUND(IF($A32&gt;0,$E32-'Asset data'!CU$5,0),0)</f>
        <v>13</v>
      </c>
      <c r="CP32">
        <f>ROUND(IF($A32&gt;0,$E32-'Asset data'!CV$5,0),0)</f>
        <v>12</v>
      </c>
      <c r="CQ32">
        <f>ROUND(IF($A32&gt;0,$E32-'Asset data'!CW$5,0),0)</f>
        <v>11</v>
      </c>
      <c r="CR32">
        <f>ROUND(IF($A32&gt;0,$E32-'Asset data'!CX$5,0),0)</f>
        <v>10</v>
      </c>
      <c r="CS32">
        <f>ROUND(IF($A32&gt;0,$E32-'Asset data'!CY$5,0),0)</f>
        <v>9</v>
      </c>
      <c r="CT32">
        <f>ROUND(IF($A32&gt;0,$E32-'Asset data'!CZ$5,0),0)</f>
        <v>8</v>
      </c>
      <c r="CU32">
        <f>ROUND(IF($A32&gt;0,$E32-'Asset data'!DA$5,0),0)</f>
        <v>7</v>
      </c>
      <c r="CV32">
        <f>ROUND(IF($A32&gt;0,$E32-'Asset data'!DB$5,0),0)</f>
        <v>6</v>
      </c>
      <c r="CW32">
        <f>ROUND(IF($A32&gt;0,$E32-'Asset data'!DC$5,0),0)</f>
        <v>5</v>
      </c>
      <c r="CX32">
        <f>ROUND(IF($A32&gt;0,$E32-'Asset data'!DD$5,0),0)</f>
        <v>4</v>
      </c>
      <c r="CY32">
        <f>ROUND(IF($A32&gt;0,$E32-'Asset data'!DE$5,0),0)</f>
        <v>3</v>
      </c>
      <c r="CZ32">
        <f>ROUND(IF($A32&gt;0,$E32-'Asset data'!DF$5,0),0)</f>
        <v>2</v>
      </c>
      <c r="DA32">
        <f>ROUND(IF($A32&gt;0,$E32-'Asset data'!DG$5,0),0)</f>
        <v>1</v>
      </c>
      <c r="DB32">
        <f>ROUND(IF($A32&gt;0,$E32-'Asset data'!DH$5,0),0)</f>
        <v>0</v>
      </c>
      <c r="DC32">
        <f>ROUND(IF($A32&gt;0,$E32-'Asset data'!DI$5,0),0)</f>
        <v>-1</v>
      </c>
      <c r="DD32">
        <f>ROUND(IF($A32&gt;0,$E32-'Asset data'!DJ$5,0),0)</f>
        <v>-2</v>
      </c>
      <c r="DE32">
        <f>ROUND(IF($A32&gt;0,$E32-'Asset data'!DK$5,0),0)</f>
        <v>-3</v>
      </c>
      <c r="DF32">
        <f>ROUND(IF($A32&gt;0,$E32-'Asset data'!DL$5,0),0)</f>
        <v>-4</v>
      </c>
      <c r="DG32">
        <f>ROUND(IF($A32&gt;0,$E32-'Asset data'!DM$5,0),0)</f>
        <v>-5</v>
      </c>
      <c r="DH32">
        <f>ROUND(IF($A32&gt;0,$E32-'Asset data'!DN$5,0),0)</f>
        <v>-6</v>
      </c>
      <c r="DI32">
        <f>ROUND(IF($A32&gt;0,$E32-'Asset data'!DO$5,0),0)</f>
        <v>-7</v>
      </c>
      <c r="DJ32">
        <f>ROUND(IF($A32&gt;0,$E32-'Asset data'!DP$5,0),0)</f>
        <v>-8</v>
      </c>
      <c r="DK32">
        <f>ROUND(IF($A32&gt;0,$E32-'Asset data'!DQ$5,0),0)</f>
        <v>-9</v>
      </c>
      <c r="DL32">
        <f>ROUND(IF($A32&gt;0,$E32-'Asset data'!DR$5,0),0)</f>
        <v>-10</v>
      </c>
      <c r="DM32">
        <f>ROUND(IF($A32&gt;0,$E32-'Asset data'!DS$5,0),0)</f>
        <v>-11</v>
      </c>
      <c r="DN32">
        <f>ROUND(IF($A32&gt;0,$E32-'Asset data'!DT$5,0),0)</f>
        <v>-12</v>
      </c>
      <c r="DO32">
        <f>ROUND(IF($A32&gt;0,$E32-'Asset data'!DU$5,0),0)</f>
        <v>-13</v>
      </c>
      <c r="DP32">
        <f>ROUND(IF($A32&gt;0,$E32-'Asset data'!DV$5,0),0)</f>
        <v>-14</v>
      </c>
      <c r="DQ32">
        <f>ROUND(IF($A32&gt;0,$E32-'Asset data'!DW$5,0),0)</f>
        <v>-15</v>
      </c>
      <c r="DR32">
        <f>ROUND(IF($A32&gt;0,$E32-'Asset data'!DX$5,0),0)</f>
        <v>-16</v>
      </c>
      <c r="DS32">
        <f>ROUND(IF($A32&gt;0,$E32-'Asset data'!DY$5,0),0)</f>
        <v>-17</v>
      </c>
      <c r="DT32">
        <f>ROUND(IF($A32&gt;0,$E32-'Asset data'!DZ$5,0),0)</f>
        <v>-18</v>
      </c>
      <c r="DU32">
        <f>ROUND(IF($A32&gt;0,$E32-'Asset data'!EA$5,0),0)</f>
        <v>-19</v>
      </c>
      <c r="DV32">
        <f>ROUND(IF($A32&gt;0,$E32-'Asset data'!EB$5,0),0)</f>
        <v>-20</v>
      </c>
      <c r="DW32">
        <f>ROUND(IF($A32&gt;0,$E32-'Asset data'!EC$5,0),0)</f>
        <v>-21</v>
      </c>
      <c r="DX32">
        <f>ROUND(IF($A32&gt;0,$E32-'Asset data'!ED$5,0),0)</f>
        <v>-22</v>
      </c>
      <c r="DY32">
        <f>ROUND(IF($A32&gt;0,$E32-'Asset data'!EE$5,0),0)</f>
        <v>-23</v>
      </c>
      <c r="DZ32">
        <f>ROUND(IF($A32&gt;0,$E32-'Asset data'!EF$5,0),0)</f>
        <v>-24</v>
      </c>
      <c r="EA32">
        <f>ROUND(IF($A32&gt;0,$E32-'Asset data'!EG$5,0),0)</f>
        <v>-25</v>
      </c>
      <c r="EB32">
        <f>ROUND(IF($A32&gt;0,$E32-'Asset data'!EH$5,0),0)</f>
        <v>-26</v>
      </c>
      <c r="EC32">
        <f>ROUND(IF($A32&gt;0,$E32-'Asset data'!EI$5,0),0)</f>
        <v>-27</v>
      </c>
      <c r="ED32">
        <f>ROUND(IF($A32&gt;0,$E32-'Asset data'!EJ$5,0),0)</f>
        <v>-28</v>
      </c>
      <c r="EE32">
        <f>ROUND(IF($A32&gt;0,$E32-'Asset data'!EK$5,0),0)</f>
        <v>-29</v>
      </c>
      <c r="EF32">
        <f>ROUND(IF($A32&gt;0,$E32-'Asset data'!EL$5,0),0)</f>
        <v>-30</v>
      </c>
      <c r="EG32">
        <f>ROUND(IF($A32&gt;0,$E32-'Asset data'!EM$5,0),0)</f>
        <v>-31</v>
      </c>
      <c r="EH32">
        <f>ROUND(IF($A32&gt;0,$E32-'Asset data'!EN$5,0),0)</f>
        <v>-32</v>
      </c>
      <c r="EI32">
        <f>ROUND(IF($A32&gt;0,$E32-'Asset data'!EO$5,0),0)</f>
        <v>-33</v>
      </c>
      <c r="EJ32">
        <f>ROUND(IF($A32&gt;0,$E32-'Asset data'!EP$5,0),0)</f>
        <v>-34</v>
      </c>
      <c r="EK32">
        <f>ROUND(IF($A32&gt;0,$E32-'Asset data'!EQ$5,0),0)</f>
        <v>-35</v>
      </c>
      <c r="EL32">
        <f>ROUND(IF($A32&gt;0,$E32-'Asset data'!ER$5,0),0)</f>
        <v>-36</v>
      </c>
      <c r="EM32">
        <f>ROUND(IF($A32&gt;0,$E32-'Asset data'!ES$5,0),0)</f>
        <v>-37</v>
      </c>
      <c r="EN32">
        <f>ROUND(IF($A32&gt;0,$E32-'Asset data'!ET$5,0),0)</f>
        <v>-38</v>
      </c>
      <c r="EO32">
        <f>ROUND(IF($A32&gt;0,$E32-'Asset data'!EU$5,0),0)</f>
        <v>-39</v>
      </c>
      <c r="EP32">
        <f>ROUND(IF($A32&gt;0,$E32-'Asset data'!EV$5,0),0)</f>
        <v>-40</v>
      </c>
      <c r="EQ32">
        <f>ROUND(IF($A32&gt;0,$E32-'Asset data'!EW$5,0),0)</f>
        <v>-41</v>
      </c>
      <c r="ER32">
        <f>ROUND(IF($A32&gt;0,$E32-'Asset data'!EX$5,0),0)</f>
        <v>-42</v>
      </c>
      <c r="ES32">
        <f>ROUND(IF($A32&gt;0,$E32-'Asset data'!EY$5,0),0)</f>
        <v>-43</v>
      </c>
      <c r="ET32">
        <f>ROUND(IF($A32&gt;0,$E32-'Asset data'!EZ$5,0),0)</f>
        <v>-44</v>
      </c>
      <c r="EU32">
        <f>ROUND(IF($A32&gt;0,$E32-'Asset data'!FA$5,0),0)</f>
        <v>-45</v>
      </c>
      <c r="EV32">
        <f>ROUND(IF($A32&gt;0,$E32-'Asset data'!FB$5,0),0)</f>
        <v>-46</v>
      </c>
      <c r="EW32">
        <f>ROUND(IF($A32&gt;0,$E32-'Asset data'!FC$5,0),0)</f>
        <v>-47</v>
      </c>
      <c r="EX32">
        <f>ROUND(IF($A32&gt;0,$E32-'Asset data'!FD$5,0),0)</f>
        <v>-48</v>
      </c>
      <c r="EY32">
        <f>ROUND(IF($A32&gt;0,$E32-'Asset data'!FE$5,0),0)</f>
        <v>-49</v>
      </c>
      <c r="EZ32">
        <f>ROUND(IF($A32&gt;0,$E32-'Asset data'!FF$5,0),0)</f>
        <v>-50</v>
      </c>
      <c r="FA32">
        <f>ROUND(IF($A32&gt;0,$E32-'Asset data'!FG$5,0),0)</f>
        <v>-51</v>
      </c>
    </row>
    <row r="33" spans="1:157">
      <c r="A33" s="10">
        <f>'Asset data'!A33</f>
        <v>8</v>
      </c>
      <c r="B33" s="10">
        <f>'Asset data'!B33</f>
        <v>0</v>
      </c>
      <c r="C33" s="10">
        <f>'Asset data'!C33</f>
        <v>0</v>
      </c>
      <c r="D33" s="10" t="str">
        <f>'Asset data'!E33</f>
        <v>Distribution Substations - CBD</v>
      </c>
      <c r="E33" s="16">
        <f>'Asset data'!I33</f>
        <v>100</v>
      </c>
      <c r="F33" s="27">
        <f>ROUND(IF($A33&gt;0,$E33-'Asset data'!L$5,0),0)</f>
        <v>100</v>
      </c>
      <c r="G33">
        <f>ROUND(IF($A33&gt;0,$E33-'Asset data'!M$5,0),0)</f>
        <v>99</v>
      </c>
      <c r="H33">
        <f>ROUND(IF($A33&gt;0,$E33-'Asset data'!N$5,0),0)</f>
        <v>98</v>
      </c>
      <c r="I33">
        <f>ROUND(IF($A33&gt;0,$E33-'Asset data'!O$5,0),0)</f>
        <v>97</v>
      </c>
      <c r="J33">
        <f>ROUND(IF($A33&gt;0,$E33-'Asset data'!P$5,0),0)</f>
        <v>96</v>
      </c>
      <c r="K33">
        <f>ROUND(IF($A33&gt;0,$E33-'Asset data'!Q$5,0),0)</f>
        <v>95</v>
      </c>
      <c r="L33">
        <f>ROUND(IF($A33&gt;0,$E33-'Asset data'!R$5,0),0)</f>
        <v>94</v>
      </c>
      <c r="M33">
        <f>ROUND(IF($A33&gt;0,$E33-'Asset data'!S$5,0),0)</f>
        <v>93</v>
      </c>
      <c r="N33">
        <f>ROUND(IF($A33&gt;0,$E33-'Asset data'!T$5,0),0)</f>
        <v>92</v>
      </c>
      <c r="O33">
        <f>ROUND(IF($A33&gt;0,$E33-'Asset data'!U$5,0),0)</f>
        <v>91</v>
      </c>
      <c r="P33">
        <f>ROUND(IF($A33&gt;0,$E33-'Asset data'!V$5,0),0)</f>
        <v>90</v>
      </c>
      <c r="Q33">
        <f>ROUND(IF($A33&gt;0,$E33-'Asset data'!W$5,0),0)</f>
        <v>89</v>
      </c>
      <c r="R33">
        <f>ROUND(IF($A33&gt;0,$E33-'Asset data'!X$5,0),0)</f>
        <v>88</v>
      </c>
      <c r="S33">
        <f>ROUND(IF($A33&gt;0,$E33-'Asset data'!Y$5,0),0)</f>
        <v>87</v>
      </c>
      <c r="T33">
        <f>ROUND(IF($A33&gt;0,$E33-'Asset data'!Z$5,0),0)</f>
        <v>86</v>
      </c>
      <c r="U33">
        <f>ROUND(IF($A33&gt;0,$E33-'Asset data'!AA$5,0),0)</f>
        <v>85</v>
      </c>
      <c r="V33">
        <f>ROUND(IF($A33&gt;0,$E33-'Asset data'!AB$5,0),0)</f>
        <v>84</v>
      </c>
      <c r="W33">
        <f>ROUND(IF($A33&gt;0,$E33-'Asset data'!AC$5,0),0)</f>
        <v>83</v>
      </c>
      <c r="X33">
        <f>ROUND(IF($A33&gt;0,$E33-'Asset data'!AD$5,0),0)</f>
        <v>82</v>
      </c>
      <c r="Y33">
        <f>ROUND(IF($A33&gt;0,$E33-'Asset data'!AE$5,0),0)</f>
        <v>81</v>
      </c>
      <c r="Z33">
        <f>ROUND(IF($A33&gt;0,$E33-'Asset data'!AF$5,0),0)</f>
        <v>80</v>
      </c>
      <c r="AA33">
        <f>ROUND(IF($A33&gt;0,$E33-'Asset data'!AG$5,0),0)</f>
        <v>79</v>
      </c>
      <c r="AB33">
        <f>ROUND(IF($A33&gt;0,$E33-'Asset data'!AH$5,0),0)</f>
        <v>78</v>
      </c>
      <c r="AC33">
        <f>ROUND(IF($A33&gt;0,$E33-'Asset data'!AI$5,0),0)</f>
        <v>77</v>
      </c>
      <c r="AD33">
        <f>ROUND(IF($A33&gt;0,$E33-'Asset data'!AJ$5,0),0)</f>
        <v>76</v>
      </c>
      <c r="AE33">
        <f>ROUND(IF($A33&gt;0,$E33-'Asset data'!AK$5,0),0)</f>
        <v>75</v>
      </c>
      <c r="AF33">
        <f>ROUND(IF($A33&gt;0,$E33-'Asset data'!AL$5,0),0)</f>
        <v>74</v>
      </c>
      <c r="AG33">
        <f>ROUND(IF($A33&gt;0,$E33-'Asset data'!AM$5,0),0)</f>
        <v>73</v>
      </c>
      <c r="AH33">
        <f>ROUND(IF($A33&gt;0,$E33-'Asset data'!AN$5,0),0)</f>
        <v>72</v>
      </c>
      <c r="AI33">
        <f>ROUND(IF($A33&gt;0,$E33-'Asset data'!AO$5,0),0)</f>
        <v>71</v>
      </c>
      <c r="AJ33">
        <f>ROUND(IF($A33&gt;0,$E33-'Asset data'!AP$5,0),0)</f>
        <v>70</v>
      </c>
      <c r="AK33">
        <f>ROUND(IF($A33&gt;0,$E33-'Asset data'!AQ$5,0),0)</f>
        <v>69</v>
      </c>
      <c r="AL33">
        <f>ROUND(IF($A33&gt;0,$E33-'Asset data'!AR$5,0),0)</f>
        <v>68</v>
      </c>
      <c r="AM33">
        <f>ROUND(IF($A33&gt;0,$E33-'Asset data'!AS$5,0),0)</f>
        <v>67</v>
      </c>
      <c r="AN33">
        <f>ROUND(IF($A33&gt;0,$E33-'Asset data'!AT$5,0),0)</f>
        <v>66</v>
      </c>
      <c r="AO33">
        <f>ROUND(IF($A33&gt;0,$E33-'Asset data'!AU$5,0),0)</f>
        <v>65</v>
      </c>
      <c r="AP33">
        <f>ROUND(IF($A33&gt;0,$E33-'Asset data'!AV$5,0),0)</f>
        <v>64</v>
      </c>
      <c r="AQ33">
        <f>ROUND(IF($A33&gt;0,$E33-'Asset data'!AW$5,0),0)</f>
        <v>63</v>
      </c>
      <c r="AR33">
        <f>ROUND(IF($A33&gt;0,$E33-'Asset data'!AX$5,0),0)</f>
        <v>62</v>
      </c>
      <c r="AS33">
        <f>ROUND(IF($A33&gt;0,$E33-'Asset data'!AY$5,0),0)</f>
        <v>61</v>
      </c>
      <c r="AT33">
        <f>ROUND(IF($A33&gt;0,$E33-'Asset data'!AZ$5,0),0)</f>
        <v>60</v>
      </c>
      <c r="AU33">
        <f>ROUND(IF($A33&gt;0,$E33-'Asset data'!BA$5,0),0)</f>
        <v>59</v>
      </c>
      <c r="AV33">
        <f>ROUND(IF($A33&gt;0,$E33-'Asset data'!BB$5,0),0)</f>
        <v>58</v>
      </c>
      <c r="AW33">
        <f>ROUND(IF($A33&gt;0,$E33-'Asset data'!BC$5,0),0)</f>
        <v>57</v>
      </c>
      <c r="AX33">
        <f>ROUND(IF($A33&gt;0,$E33-'Asset data'!BD$5,0),0)</f>
        <v>56</v>
      </c>
      <c r="AY33">
        <f>ROUND(IF($A33&gt;0,$E33-'Asset data'!BE$5,0),0)</f>
        <v>55</v>
      </c>
      <c r="AZ33">
        <f>ROUND(IF($A33&gt;0,$E33-'Asset data'!BF$5,0),0)</f>
        <v>54</v>
      </c>
      <c r="BA33">
        <f>ROUND(IF($A33&gt;0,$E33-'Asset data'!BG$5,0),0)</f>
        <v>53</v>
      </c>
      <c r="BB33">
        <f>ROUND(IF($A33&gt;0,$E33-'Asset data'!BH$5,0),0)</f>
        <v>52</v>
      </c>
      <c r="BC33">
        <f>ROUND(IF($A33&gt;0,$E33-'Asset data'!BI$5,0),0)</f>
        <v>51</v>
      </c>
      <c r="BD33">
        <f>ROUND(IF($A33&gt;0,$E33-'Asset data'!BJ$5,0),0)</f>
        <v>50</v>
      </c>
      <c r="BE33">
        <f>ROUND(IF($A33&gt;0,$E33-'Asset data'!BK$5,0),0)</f>
        <v>49</v>
      </c>
      <c r="BF33">
        <f>ROUND(IF($A33&gt;0,$E33-'Asset data'!BL$5,0),0)</f>
        <v>48</v>
      </c>
      <c r="BG33">
        <f>ROUND(IF($A33&gt;0,$E33-'Asset data'!BM$5,0),0)</f>
        <v>47</v>
      </c>
      <c r="BH33">
        <f>ROUND(IF($A33&gt;0,$E33-'Asset data'!BN$5,0),0)</f>
        <v>46</v>
      </c>
      <c r="BI33">
        <f>ROUND(IF($A33&gt;0,$E33-'Asset data'!BO$5,0),0)</f>
        <v>45</v>
      </c>
      <c r="BJ33">
        <f>ROUND(IF($A33&gt;0,$E33-'Asset data'!BP$5,0),0)</f>
        <v>44</v>
      </c>
      <c r="BK33">
        <f>ROUND(IF($A33&gt;0,$E33-'Asset data'!BQ$5,0),0)</f>
        <v>43</v>
      </c>
      <c r="BL33">
        <f>ROUND(IF($A33&gt;0,$E33-'Asset data'!BR$5,0),0)</f>
        <v>42</v>
      </c>
      <c r="BM33">
        <f>ROUND(IF($A33&gt;0,$E33-'Asset data'!BS$5,0),0)</f>
        <v>41</v>
      </c>
      <c r="BN33">
        <f>ROUND(IF($A33&gt;0,$E33-'Asset data'!BT$5,0),0)</f>
        <v>40</v>
      </c>
      <c r="BO33">
        <f>ROUND(IF($A33&gt;0,$E33-'Asset data'!BU$5,0),0)</f>
        <v>39</v>
      </c>
      <c r="BP33">
        <f>ROUND(IF($A33&gt;0,$E33-'Asset data'!BV$5,0),0)</f>
        <v>38</v>
      </c>
      <c r="BQ33">
        <f>ROUND(IF($A33&gt;0,$E33-'Asset data'!BW$5,0),0)</f>
        <v>37</v>
      </c>
      <c r="BR33">
        <f>ROUND(IF($A33&gt;0,$E33-'Asset data'!BX$5,0),0)</f>
        <v>36</v>
      </c>
      <c r="BS33">
        <f>ROUND(IF($A33&gt;0,$E33-'Asset data'!BY$5,0),0)</f>
        <v>35</v>
      </c>
      <c r="BT33">
        <f>ROUND(IF($A33&gt;0,$E33-'Asset data'!BZ$5,0),0)</f>
        <v>34</v>
      </c>
      <c r="BU33">
        <f>ROUND(IF($A33&gt;0,$E33-'Asset data'!CA$5,0),0)</f>
        <v>33</v>
      </c>
      <c r="BV33">
        <f>ROUND(IF($A33&gt;0,$E33-'Asset data'!CB$5,0),0)</f>
        <v>32</v>
      </c>
      <c r="BW33">
        <f>ROUND(IF($A33&gt;0,$E33-'Asset data'!CC$5,0),0)</f>
        <v>31</v>
      </c>
      <c r="BX33">
        <f>ROUND(IF($A33&gt;0,$E33-'Asset data'!CD$5,0),0)</f>
        <v>30</v>
      </c>
      <c r="BY33">
        <f>ROUND(IF($A33&gt;0,$E33-'Asset data'!CE$5,0),0)</f>
        <v>29</v>
      </c>
      <c r="BZ33">
        <f>ROUND(IF($A33&gt;0,$E33-'Asset data'!CF$5,0),0)</f>
        <v>28</v>
      </c>
      <c r="CA33">
        <f>ROUND(IF($A33&gt;0,$E33-'Asset data'!CG$5,0),0)</f>
        <v>27</v>
      </c>
      <c r="CB33">
        <f>ROUND(IF($A33&gt;0,$E33-'Asset data'!CH$5,0),0)</f>
        <v>26</v>
      </c>
      <c r="CC33">
        <f>ROUND(IF($A33&gt;0,$E33-'Asset data'!CI$5,0),0)</f>
        <v>25</v>
      </c>
      <c r="CD33">
        <f>ROUND(IF($A33&gt;0,$E33-'Asset data'!CJ$5,0),0)</f>
        <v>24</v>
      </c>
      <c r="CE33">
        <f>ROUND(IF($A33&gt;0,$E33-'Asset data'!CK$5,0),0)</f>
        <v>23</v>
      </c>
      <c r="CF33">
        <f>ROUND(IF($A33&gt;0,$E33-'Asset data'!CL$5,0),0)</f>
        <v>22</v>
      </c>
      <c r="CG33">
        <f>ROUND(IF($A33&gt;0,$E33-'Asset data'!CM$5,0),0)</f>
        <v>21</v>
      </c>
      <c r="CH33">
        <f>ROUND(IF($A33&gt;0,$E33-'Asset data'!CN$5,0),0)</f>
        <v>20</v>
      </c>
      <c r="CI33">
        <f>ROUND(IF($A33&gt;0,$E33-'Asset data'!CO$5,0),0)</f>
        <v>19</v>
      </c>
      <c r="CJ33">
        <f>ROUND(IF($A33&gt;0,$E33-'Asset data'!CP$5,0),0)</f>
        <v>18</v>
      </c>
      <c r="CK33">
        <f>ROUND(IF($A33&gt;0,$E33-'Asset data'!CQ$5,0),0)</f>
        <v>17</v>
      </c>
      <c r="CL33">
        <f>ROUND(IF($A33&gt;0,$E33-'Asset data'!CR$5,0),0)</f>
        <v>16</v>
      </c>
      <c r="CM33">
        <f>ROUND(IF($A33&gt;0,$E33-'Asset data'!CS$5,0),0)</f>
        <v>15</v>
      </c>
      <c r="CN33">
        <f>ROUND(IF($A33&gt;0,$E33-'Asset data'!CT$5,0),0)</f>
        <v>14</v>
      </c>
      <c r="CO33">
        <f>ROUND(IF($A33&gt;0,$E33-'Asset data'!CU$5,0),0)</f>
        <v>13</v>
      </c>
      <c r="CP33">
        <f>ROUND(IF($A33&gt;0,$E33-'Asset data'!CV$5,0),0)</f>
        <v>12</v>
      </c>
      <c r="CQ33">
        <f>ROUND(IF($A33&gt;0,$E33-'Asset data'!CW$5,0),0)</f>
        <v>11</v>
      </c>
      <c r="CR33">
        <f>ROUND(IF($A33&gt;0,$E33-'Asset data'!CX$5,0),0)</f>
        <v>10</v>
      </c>
      <c r="CS33">
        <f>ROUND(IF($A33&gt;0,$E33-'Asset data'!CY$5,0),0)</f>
        <v>9</v>
      </c>
      <c r="CT33">
        <f>ROUND(IF($A33&gt;0,$E33-'Asset data'!CZ$5,0),0)</f>
        <v>8</v>
      </c>
      <c r="CU33">
        <f>ROUND(IF($A33&gt;0,$E33-'Asset data'!DA$5,0),0)</f>
        <v>7</v>
      </c>
      <c r="CV33">
        <f>ROUND(IF($A33&gt;0,$E33-'Asset data'!DB$5,0),0)</f>
        <v>6</v>
      </c>
      <c r="CW33">
        <f>ROUND(IF($A33&gt;0,$E33-'Asset data'!DC$5,0),0)</f>
        <v>5</v>
      </c>
      <c r="CX33">
        <f>ROUND(IF($A33&gt;0,$E33-'Asset data'!DD$5,0),0)</f>
        <v>4</v>
      </c>
      <c r="CY33">
        <f>ROUND(IF($A33&gt;0,$E33-'Asset data'!DE$5,0),0)</f>
        <v>3</v>
      </c>
      <c r="CZ33">
        <f>ROUND(IF($A33&gt;0,$E33-'Asset data'!DF$5,0),0)</f>
        <v>2</v>
      </c>
      <c r="DA33">
        <f>ROUND(IF($A33&gt;0,$E33-'Asset data'!DG$5,0),0)</f>
        <v>1</v>
      </c>
      <c r="DB33">
        <f>ROUND(IF($A33&gt;0,$E33-'Asset data'!DH$5,0),0)</f>
        <v>0</v>
      </c>
      <c r="DC33">
        <f>ROUND(IF($A33&gt;0,$E33-'Asset data'!DI$5,0),0)</f>
        <v>-1</v>
      </c>
      <c r="DD33">
        <f>ROUND(IF($A33&gt;0,$E33-'Asset data'!DJ$5,0),0)</f>
        <v>-2</v>
      </c>
      <c r="DE33">
        <f>ROUND(IF($A33&gt;0,$E33-'Asset data'!DK$5,0),0)</f>
        <v>-3</v>
      </c>
      <c r="DF33">
        <f>ROUND(IF($A33&gt;0,$E33-'Asset data'!DL$5,0),0)</f>
        <v>-4</v>
      </c>
      <c r="DG33">
        <f>ROUND(IF($A33&gt;0,$E33-'Asset data'!DM$5,0),0)</f>
        <v>-5</v>
      </c>
      <c r="DH33">
        <f>ROUND(IF($A33&gt;0,$E33-'Asset data'!DN$5,0),0)</f>
        <v>-6</v>
      </c>
      <c r="DI33">
        <f>ROUND(IF($A33&gt;0,$E33-'Asset data'!DO$5,0),0)</f>
        <v>-7</v>
      </c>
      <c r="DJ33">
        <f>ROUND(IF($A33&gt;0,$E33-'Asset data'!DP$5,0),0)</f>
        <v>-8</v>
      </c>
      <c r="DK33">
        <f>ROUND(IF($A33&gt;0,$E33-'Asset data'!DQ$5,0),0)</f>
        <v>-9</v>
      </c>
      <c r="DL33">
        <f>ROUND(IF($A33&gt;0,$E33-'Asset data'!DR$5,0),0)</f>
        <v>-10</v>
      </c>
      <c r="DM33">
        <f>ROUND(IF($A33&gt;0,$E33-'Asset data'!DS$5,0),0)</f>
        <v>-11</v>
      </c>
      <c r="DN33">
        <f>ROUND(IF($A33&gt;0,$E33-'Asset data'!DT$5,0),0)</f>
        <v>-12</v>
      </c>
      <c r="DO33">
        <f>ROUND(IF($A33&gt;0,$E33-'Asset data'!DU$5,0),0)</f>
        <v>-13</v>
      </c>
      <c r="DP33">
        <f>ROUND(IF($A33&gt;0,$E33-'Asset data'!DV$5,0),0)</f>
        <v>-14</v>
      </c>
      <c r="DQ33">
        <f>ROUND(IF($A33&gt;0,$E33-'Asset data'!DW$5,0),0)</f>
        <v>-15</v>
      </c>
      <c r="DR33">
        <f>ROUND(IF($A33&gt;0,$E33-'Asset data'!DX$5,0),0)</f>
        <v>-16</v>
      </c>
      <c r="DS33">
        <f>ROUND(IF($A33&gt;0,$E33-'Asset data'!DY$5,0),0)</f>
        <v>-17</v>
      </c>
      <c r="DT33">
        <f>ROUND(IF($A33&gt;0,$E33-'Asset data'!DZ$5,0),0)</f>
        <v>-18</v>
      </c>
      <c r="DU33">
        <f>ROUND(IF($A33&gt;0,$E33-'Asset data'!EA$5,0),0)</f>
        <v>-19</v>
      </c>
      <c r="DV33">
        <f>ROUND(IF($A33&gt;0,$E33-'Asset data'!EB$5,0),0)</f>
        <v>-20</v>
      </c>
      <c r="DW33">
        <f>ROUND(IF($A33&gt;0,$E33-'Asset data'!EC$5,0),0)</f>
        <v>-21</v>
      </c>
      <c r="DX33">
        <f>ROUND(IF($A33&gt;0,$E33-'Asset data'!ED$5,0),0)</f>
        <v>-22</v>
      </c>
      <c r="DY33">
        <f>ROUND(IF($A33&gt;0,$E33-'Asset data'!EE$5,0),0)</f>
        <v>-23</v>
      </c>
      <c r="DZ33">
        <f>ROUND(IF($A33&gt;0,$E33-'Asset data'!EF$5,0),0)</f>
        <v>-24</v>
      </c>
      <c r="EA33">
        <f>ROUND(IF($A33&gt;0,$E33-'Asset data'!EG$5,0),0)</f>
        <v>-25</v>
      </c>
      <c r="EB33">
        <f>ROUND(IF($A33&gt;0,$E33-'Asset data'!EH$5,0),0)</f>
        <v>-26</v>
      </c>
      <c r="EC33">
        <f>ROUND(IF($A33&gt;0,$E33-'Asset data'!EI$5,0),0)</f>
        <v>-27</v>
      </c>
      <c r="ED33">
        <f>ROUND(IF($A33&gt;0,$E33-'Asset data'!EJ$5,0),0)</f>
        <v>-28</v>
      </c>
      <c r="EE33">
        <f>ROUND(IF($A33&gt;0,$E33-'Asset data'!EK$5,0),0)</f>
        <v>-29</v>
      </c>
      <c r="EF33">
        <f>ROUND(IF($A33&gt;0,$E33-'Asset data'!EL$5,0),0)</f>
        <v>-30</v>
      </c>
      <c r="EG33">
        <f>ROUND(IF($A33&gt;0,$E33-'Asset data'!EM$5,0),0)</f>
        <v>-31</v>
      </c>
      <c r="EH33">
        <f>ROUND(IF($A33&gt;0,$E33-'Asset data'!EN$5,0),0)</f>
        <v>-32</v>
      </c>
      <c r="EI33">
        <f>ROUND(IF($A33&gt;0,$E33-'Asset data'!EO$5,0),0)</f>
        <v>-33</v>
      </c>
      <c r="EJ33">
        <f>ROUND(IF($A33&gt;0,$E33-'Asset data'!EP$5,0),0)</f>
        <v>-34</v>
      </c>
      <c r="EK33">
        <f>ROUND(IF($A33&gt;0,$E33-'Asset data'!EQ$5,0),0)</f>
        <v>-35</v>
      </c>
      <c r="EL33">
        <f>ROUND(IF($A33&gt;0,$E33-'Asset data'!ER$5,0),0)</f>
        <v>-36</v>
      </c>
      <c r="EM33">
        <f>ROUND(IF($A33&gt;0,$E33-'Asset data'!ES$5,0),0)</f>
        <v>-37</v>
      </c>
      <c r="EN33">
        <f>ROUND(IF($A33&gt;0,$E33-'Asset data'!ET$5,0),0)</f>
        <v>-38</v>
      </c>
      <c r="EO33">
        <f>ROUND(IF($A33&gt;0,$E33-'Asset data'!EU$5,0),0)</f>
        <v>-39</v>
      </c>
      <c r="EP33">
        <f>ROUND(IF($A33&gt;0,$E33-'Asset data'!EV$5,0),0)</f>
        <v>-40</v>
      </c>
      <c r="EQ33">
        <f>ROUND(IF($A33&gt;0,$E33-'Asset data'!EW$5,0),0)</f>
        <v>-41</v>
      </c>
      <c r="ER33">
        <f>ROUND(IF($A33&gt;0,$E33-'Asset data'!EX$5,0),0)</f>
        <v>-42</v>
      </c>
      <c r="ES33">
        <f>ROUND(IF($A33&gt;0,$E33-'Asset data'!EY$5,0),0)</f>
        <v>-43</v>
      </c>
      <c r="ET33">
        <f>ROUND(IF($A33&gt;0,$E33-'Asset data'!EZ$5,0),0)</f>
        <v>-44</v>
      </c>
      <c r="EU33">
        <f>ROUND(IF($A33&gt;0,$E33-'Asset data'!FA$5,0),0)</f>
        <v>-45</v>
      </c>
      <c r="EV33">
        <f>ROUND(IF($A33&gt;0,$E33-'Asset data'!FB$5,0),0)</f>
        <v>-46</v>
      </c>
      <c r="EW33">
        <f>ROUND(IF($A33&gt;0,$E33-'Asset data'!FC$5,0),0)</f>
        <v>-47</v>
      </c>
      <c r="EX33">
        <f>ROUND(IF($A33&gt;0,$E33-'Asset data'!FD$5,0),0)</f>
        <v>-48</v>
      </c>
      <c r="EY33">
        <f>ROUND(IF($A33&gt;0,$E33-'Asset data'!FE$5,0),0)</f>
        <v>-49</v>
      </c>
      <c r="EZ33">
        <f>ROUND(IF($A33&gt;0,$E33-'Asset data'!FF$5,0),0)</f>
        <v>-50</v>
      </c>
      <c r="FA33">
        <f>ROUND(IF($A33&gt;0,$E33-'Asset data'!FG$5,0),0)</f>
        <v>-51</v>
      </c>
    </row>
    <row r="34" spans="1:157">
      <c r="A34" s="10">
        <f>'Asset data'!A34</f>
        <v>9</v>
      </c>
      <c r="B34" s="10">
        <f>'Asset data'!B34</f>
        <v>0</v>
      </c>
      <c r="C34" s="10">
        <f>'Asset data'!C34</f>
        <v>0</v>
      </c>
      <c r="D34" s="10" t="str">
        <f>'Asset data'!E34</f>
        <v>Distribution substations - Urban Pole</v>
      </c>
      <c r="E34" s="16">
        <f>'Asset data'!I34</f>
        <v>130</v>
      </c>
      <c r="F34" s="27">
        <f>ROUND(IF($A34&gt;0,$E34-'Asset data'!L$5,0),0)</f>
        <v>130</v>
      </c>
      <c r="G34">
        <f>ROUND(IF($A34&gt;0,$E34-'Asset data'!M$5,0),0)</f>
        <v>129</v>
      </c>
      <c r="H34">
        <f>ROUND(IF($A34&gt;0,$E34-'Asset data'!N$5,0),0)</f>
        <v>128</v>
      </c>
      <c r="I34">
        <f>ROUND(IF($A34&gt;0,$E34-'Asset data'!O$5,0),0)</f>
        <v>127</v>
      </c>
      <c r="J34">
        <f>ROUND(IF($A34&gt;0,$E34-'Asset data'!P$5,0),0)</f>
        <v>126</v>
      </c>
      <c r="K34">
        <f>ROUND(IF($A34&gt;0,$E34-'Asset data'!Q$5,0),0)</f>
        <v>125</v>
      </c>
      <c r="L34">
        <f>ROUND(IF($A34&gt;0,$E34-'Asset data'!R$5,0),0)</f>
        <v>124</v>
      </c>
      <c r="M34">
        <f>ROUND(IF($A34&gt;0,$E34-'Asset data'!S$5,0),0)</f>
        <v>123</v>
      </c>
      <c r="N34">
        <f>ROUND(IF($A34&gt;0,$E34-'Asset data'!T$5,0),0)</f>
        <v>122</v>
      </c>
      <c r="O34">
        <f>ROUND(IF($A34&gt;0,$E34-'Asset data'!U$5,0),0)</f>
        <v>121</v>
      </c>
      <c r="P34">
        <f>ROUND(IF($A34&gt;0,$E34-'Asset data'!V$5,0),0)</f>
        <v>120</v>
      </c>
      <c r="Q34">
        <f>ROUND(IF($A34&gt;0,$E34-'Asset data'!W$5,0),0)</f>
        <v>119</v>
      </c>
      <c r="R34">
        <f>ROUND(IF($A34&gt;0,$E34-'Asset data'!X$5,0),0)</f>
        <v>118</v>
      </c>
      <c r="S34">
        <f>ROUND(IF($A34&gt;0,$E34-'Asset data'!Y$5,0),0)</f>
        <v>117</v>
      </c>
      <c r="T34">
        <f>ROUND(IF($A34&gt;0,$E34-'Asset data'!Z$5,0),0)</f>
        <v>116</v>
      </c>
      <c r="U34">
        <f>ROUND(IF($A34&gt;0,$E34-'Asset data'!AA$5,0),0)</f>
        <v>115</v>
      </c>
      <c r="V34">
        <f>ROUND(IF($A34&gt;0,$E34-'Asset data'!AB$5,0),0)</f>
        <v>114</v>
      </c>
      <c r="W34">
        <f>ROUND(IF($A34&gt;0,$E34-'Asset data'!AC$5,0),0)</f>
        <v>113</v>
      </c>
      <c r="X34">
        <f>ROUND(IF($A34&gt;0,$E34-'Asset data'!AD$5,0),0)</f>
        <v>112</v>
      </c>
      <c r="Y34">
        <f>ROUND(IF($A34&gt;0,$E34-'Asset data'!AE$5,0),0)</f>
        <v>111</v>
      </c>
      <c r="Z34">
        <f>ROUND(IF($A34&gt;0,$E34-'Asset data'!AF$5,0),0)</f>
        <v>110</v>
      </c>
      <c r="AA34">
        <f>ROUND(IF($A34&gt;0,$E34-'Asset data'!AG$5,0),0)</f>
        <v>109</v>
      </c>
      <c r="AB34">
        <f>ROUND(IF($A34&gt;0,$E34-'Asset data'!AH$5,0),0)</f>
        <v>108</v>
      </c>
      <c r="AC34">
        <f>ROUND(IF($A34&gt;0,$E34-'Asset data'!AI$5,0),0)</f>
        <v>107</v>
      </c>
      <c r="AD34">
        <f>ROUND(IF($A34&gt;0,$E34-'Asset data'!AJ$5,0),0)</f>
        <v>106</v>
      </c>
      <c r="AE34">
        <f>ROUND(IF($A34&gt;0,$E34-'Asset data'!AK$5,0),0)</f>
        <v>105</v>
      </c>
      <c r="AF34">
        <f>ROUND(IF($A34&gt;0,$E34-'Asset data'!AL$5,0),0)</f>
        <v>104</v>
      </c>
      <c r="AG34">
        <f>ROUND(IF($A34&gt;0,$E34-'Asset data'!AM$5,0),0)</f>
        <v>103</v>
      </c>
      <c r="AH34">
        <f>ROUND(IF($A34&gt;0,$E34-'Asset data'!AN$5,0),0)</f>
        <v>102</v>
      </c>
      <c r="AI34">
        <f>ROUND(IF($A34&gt;0,$E34-'Asset data'!AO$5,0),0)</f>
        <v>101</v>
      </c>
      <c r="AJ34">
        <f>ROUND(IF($A34&gt;0,$E34-'Asset data'!AP$5,0),0)</f>
        <v>100</v>
      </c>
      <c r="AK34">
        <f>ROUND(IF($A34&gt;0,$E34-'Asset data'!AQ$5,0),0)</f>
        <v>99</v>
      </c>
      <c r="AL34">
        <f>ROUND(IF($A34&gt;0,$E34-'Asset data'!AR$5,0),0)</f>
        <v>98</v>
      </c>
      <c r="AM34">
        <f>ROUND(IF($A34&gt;0,$E34-'Asset data'!AS$5,0),0)</f>
        <v>97</v>
      </c>
      <c r="AN34">
        <f>ROUND(IF($A34&gt;0,$E34-'Asset data'!AT$5,0),0)</f>
        <v>96</v>
      </c>
      <c r="AO34">
        <f>ROUND(IF($A34&gt;0,$E34-'Asset data'!AU$5,0),0)</f>
        <v>95</v>
      </c>
      <c r="AP34">
        <f>ROUND(IF($A34&gt;0,$E34-'Asset data'!AV$5,0),0)</f>
        <v>94</v>
      </c>
      <c r="AQ34">
        <f>ROUND(IF($A34&gt;0,$E34-'Asset data'!AW$5,0),0)</f>
        <v>93</v>
      </c>
      <c r="AR34">
        <f>ROUND(IF($A34&gt;0,$E34-'Asset data'!AX$5,0),0)</f>
        <v>92</v>
      </c>
      <c r="AS34">
        <f>ROUND(IF($A34&gt;0,$E34-'Asset data'!AY$5,0),0)</f>
        <v>91</v>
      </c>
      <c r="AT34">
        <f>ROUND(IF($A34&gt;0,$E34-'Asset data'!AZ$5,0),0)</f>
        <v>90</v>
      </c>
      <c r="AU34">
        <f>ROUND(IF($A34&gt;0,$E34-'Asset data'!BA$5,0),0)</f>
        <v>89</v>
      </c>
      <c r="AV34">
        <f>ROUND(IF($A34&gt;0,$E34-'Asset data'!BB$5,0),0)</f>
        <v>88</v>
      </c>
      <c r="AW34">
        <f>ROUND(IF($A34&gt;0,$E34-'Asset data'!BC$5,0),0)</f>
        <v>87</v>
      </c>
      <c r="AX34">
        <f>ROUND(IF($A34&gt;0,$E34-'Asset data'!BD$5,0),0)</f>
        <v>86</v>
      </c>
      <c r="AY34">
        <f>ROUND(IF($A34&gt;0,$E34-'Asset data'!BE$5,0),0)</f>
        <v>85</v>
      </c>
      <c r="AZ34">
        <f>ROUND(IF($A34&gt;0,$E34-'Asset data'!BF$5,0),0)</f>
        <v>84</v>
      </c>
      <c r="BA34">
        <f>ROUND(IF($A34&gt;0,$E34-'Asset data'!BG$5,0),0)</f>
        <v>83</v>
      </c>
      <c r="BB34">
        <f>ROUND(IF($A34&gt;0,$E34-'Asset data'!BH$5,0),0)</f>
        <v>82</v>
      </c>
      <c r="BC34">
        <f>ROUND(IF($A34&gt;0,$E34-'Asset data'!BI$5,0),0)</f>
        <v>81</v>
      </c>
      <c r="BD34">
        <f>ROUND(IF($A34&gt;0,$E34-'Asset data'!BJ$5,0),0)</f>
        <v>80</v>
      </c>
      <c r="BE34">
        <f>ROUND(IF($A34&gt;0,$E34-'Asset data'!BK$5,0),0)</f>
        <v>79</v>
      </c>
      <c r="BF34">
        <f>ROUND(IF($A34&gt;0,$E34-'Asset data'!BL$5,0),0)</f>
        <v>78</v>
      </c>
      <c r="BG34">
        <f>ROUND(IF($A34&gt;0,$E34-'Asset data'!BM$5,0),0)</f>
        <v>77</v>
      </c>
      <c r="BH34">
        <f>ROUND(IF($A34&gt;0,$E34-'Asset data'!BN$5,0),0)</f>
        <v>76</v>
      </c>
      <c r="BI34">
        <f>ROUND(IF($A34&gt;0,$E34-'Asset data'!BO$5,0),0)</f>
        <v>75</v>
      </c>
      <c r="BJ34">
        <f>ROUND(IF($A34&gt;0,$E34-'Asset data'!BP$5,0),0)</f>
        <v>74</v>
      </c>
      <c r="BK34">
        <f>ROUND(IF($A34&gt;0,$E34-'Asset data'!BQ$5,0),0)</f>
        <v>73</v>
      </c>
      <c r="BL34">
        <f>ROUND(IF($A34&gt;0,$E34-'Asset data'!BR$5,0),0)</f>
        <v>72</v>
      </c>
      <c r="BM34">
        <f>ROUND(IF($A34&gt;0,$E34-'Asset data'!BS$5,0),0)</f>
        <v>71</v>
      </c>
      <c r="BN34">
        <f>ROUND(IF($A34&gt;0,$E34-'Asset data'!BT$5,0),0)</f>
        <v>70</v>
      </c>
      <c r="BO34">
        <f>ROUND(IF($A34&gt;0,$E34-'Asset data'!BU$5,0),0)</f>
        <v>69</v>
      </c>
      <c r="BP34">
        <f>ROUND(IF($A34&gt;0,$E34-'Asset data'!BV$5,0),0)</f>
        <v>68</v>
      </c>
      <c r="BQ34">
        <f>ROUND(IF($A34&gt;0,$E34-'Asset data'!BW$5,0),0)</f>
        <v>67</v>
      </c>
      <c r="BR34">
        <f>ROUND(IF($A34&gt;0,$E34-'Asset data'!BX$5,0),0)</f>
        <v>66</v>
      </c>
      <c r="BS34">
        <f>ROUND(IF($A34&gt;0,$E34-'Asset data'!BY$5,0),0)</f>
        <v>65</v>
      </c>
      <c r="BT34">
        <f>ROUND(IF($A34&gt;0,$E34-'Asset data'!BZ$5,0),0)</f>
        <v>64</v>
      </c>
      <c r="BU34">
        <f>ROUND(IF($A34&gt;0,$E34-'Asset data'!CA$5,0),0)</f>
        <v>63</v>
      </c>
      <c r="BV34">
        <f>ROUND(IF($A34&gt;0,$E34-'Asset data'!CB$5,0),0)</f>
        <v>62</v>
      </c>
      <c r="BW34">
        <f>ROUND(IF($A34&gt;0,$E34-'Asset data'!CC$5,0),0)</f>
        <v>61</v>
      </c>
      <c r="BX34">
        <f>ROUND(IF($A34&gt;0,$E34-'Asset data'!CD$5,0),0)</f>
        <v>60</v>
      </c>
      <c r="BY34">
        <f>ROUND(IF($A34&gt;0,$E34-'Asset data'!CE$5,0),0)</f>
        <v>59</v>
      </c>
      <c r="BZ34">
        <f>ROUND(IF($A34&gt;0,$E34-'Asset data'!CF$5,0),0)</f>
        <v>58</v>
      </c>
      <c r="CA34">
        <f>ROUND(IF($A34&gt;0,$E34-'Asset data'!CG$5,0),0)</f>
        <v>57</v>
      </c>
      <c r="CB34">
        <f>ROUND(IF($A34&gt;0,$E34-'Asset data'!CH$5,0),0)</f>
        <v>56</v>
      </c>
      <c r="CC34">
        <f>ROUND(IF($A34&gt;0,$E34-'Asset data'!CI$5,0),0)</f>
        <v>55</v>
      </c>
      <c r="CD34">
        <f>ROUND(IF($A34&gt;0,$E34-'Asset data'!CJ$5,0),0)</f>
        <v>54</v>
      </c>
      <c r="CE34">
        <f>ROUND(IF($A34&gt;0,$E34-'Asset data'!CK$5,0),0)</f>
        <v>53</v>
      </c>
      <c r="CF34">
        <f>ROUND(IF($A34&gt;0,$E34-'Asset data'!CL$5,0),0)</f>
        <v>52</v>
      </c>
      <c r="CG34">
        <f>ROUND(IF($A34&gt;0,$E34-'Asset data'!CM$5,0),0)</f>
        <v>51</v>
      </c>
      <c r="CH34">
        <f>ROUND(IF($A34&gt;0,$E34-'Asset data'!CN$5,0),0)</f>
        <v>50</v>
      </c>
      <c r="CI34">
        <f>ROUND(IF($A34&gt;0,$E34-'Asset data'!CO$5,0),0)</f>
        <v>49</v>
      </c>
      <c r="CJ34">
        <f>ROUND(IF($A34&gt;0,$E34-'Asset data'!CP$5,0),0)</f>
        <v>48</v>
      </c>
      <c r="CK34">
        <f>ROUND(IF($A34&gt;0,$E34-'Asset data'!CQ$5,0),0)</f>
        <v>47</v>
      </c>
      <c r="CL34">
        <f>ROUND(IF($A34&gt;0,$E34-'Asset data'!CR$5,0),0)</f>
        <v>46</v>
      </c>
      <c r="CM34">
        <f>ROUND(IF($A34&gt;0,$E34-'Asset data'!CS$5,0),0)</f>
        <v>45</v>
      </c>
      <c r="CN34">
        <f>ROUND(IF($A34&gt;0,$E34-'Asset data'!CT$5,0),0)</f>
        <v>44</v>
      </c>
      <c r="CO34">
        <f>ROUND(IF($A34&gt;0,$E34-'Asset data'!CU$5,0),0)</f>
        <v>43</v>
      </c>
      <c r="CP34">
        <f>ROUND(IF($A34&gt;0,$E34-'Asset data'!CV$5,0),0)</f>
        <v>42</v>
      </c>
      <c r="CQ34">
        <f>ROUND(IF($A34&gt;0,$E34-'Asset data'!CW$5,0),0)</f>
        <v>41</v>
      </c>
      <c r="CR34">
        <f>ROUND(IF($A34&gt;0,$E34-'Asset data'!CX$5,0),0)</f>
        <v>40</v>
      </c>
      <c r="CS34">
        <f>ROUND(IF($A34&gt;0,$E34-'Asset data'!CY$5,0),0)</f>
        <v>39</v>
      </c>
      <c r="CT34">
        <f>ROUND(IF($A34&gt;0,$E34-'Asset data'!CZ$5,0),0)</f>
        <v>38</v>
      </c>
      <c r="CU34">
        <f>ROUND(IF($A34&gt;0,$E34-'Asset data'!DA$5,0),0)</f>
        <v>37</v>
      </c>
      <c r="CV34">
        <f>ROUND(IF($A34&gt;0,$E34-'Asset data'!DB$5,0),0)</f>
        <v>36</v>
      </c>
      <c r="CW34">
        <f>ROUND(IF($A34&gt;0,$E34-'Asset data'!DC$5,0),0)</f>
        <v>35</v>
      </c>
      <c r="CX34">
        <f>ROUND(IF($A34&gt;0,$E34-'Asset data'!DD$5,0),0)</f>
        <v>34</v>
      </c>
      <c r="CY34">
        <f>ROUND(IF($A34&gt;0,$E34-'Asset data'!DE$5,0),0)</f>
        <v>33</v>
      </c>
      <c r="CZ34">
        <f>ROUND(IF($A34&gt;0,$E34-'Asset data'!DF$5,0),0)</f>
        <v>32</v>
      </c>
      <c r="DA34">
        <f>ROUND(IF($A34&gt;0,$E34-'Asset data'!DG$5,0),0)</f>
        <v>31</v>
      </c>
      <c r="DB34">
        <f>ROUND(IF($A34&gt;0,$E34-'Asset data'!DH$5,0),0)</f>
        <v>30</v>
      </c>
      <c r="DC34">
        <f>ROUND(IF($A34&gt;0,$E34-'Asset data'!DI$5,0),0)</f>
        <v>29</v>
      </c>
      <c r="DD34">
        <f>ROUND(IF($A34&gt;0,$E34-'Asset data'!DJ$5,0),0)</f>
        <v>28</v>
      </c>
      <c r="DE34">
        <f>ROUND(IF($A34&gt;0,$E34-'Asset data'!DK$5,0),0)</f>
        <v>27</v>
      </c>
      <c r="DF34">
        <f>ROUND(IF($A34&gt;0,$E34-'Asset data'!DL$5,0),0)</f>
        <v>26</v>
      </c>
      <c r="DG34">
        <f>ROUND(IF($A34&gt;0,$E34-'Asset data'!DM$5,0),0)</f>
        <v>25</v>
      </c>
      <c r="DH34">
        <f>ROUND(IF($A34&gt;0,$E34-'Asset data'!DN$5,0),0)</f>
        <v>24</v>
      </c>
      <c r="DI34">
        <f>ROUND(IF($A34&gt;0,$E34-'Asset data'!DO$5,0),0)</f>
        <v>23</v>
      </c>
      <c r="DJ34">
        <f>ROUND(IF($A34&gt;0,$E34-'Asset data'!DP$5,0),0)</f>
        <v>22</v>
      </c>
      <c r="DK34">
        <f>ROUND(IF($A34&gt;0,$E34-'Asset data'!DQ$5,0),0)</f>
        <v>21</v>
      </c>
      <c r="DL34">
        <f>ROUND(IF($A34&gt;0,$E34-'Asset data'!DR$5,0),0)</f>
        <v>20</v>
      </c>
      <c r="DM34">
        <f>ROUND(IF($A34&gt;0,$E34-'Asset data'!DS$5,0),0)</f>
        <v>19</v>
      </c>
      <c r="DN34">
        <f>ROUND(IF($A34&gt;0,$E34-'Asset data'!DT$5,0),0)</f>
        <v>18</v>
      </c>
      <c r="DO34">
        <f>ROUND(IF($A34&gt;0,$E34-'Asset data'!DU$5,0),0)</f>
        <v>17</v>
      </c>
      <c r="DP34">
        <f>ROUND(IF($A34&gt;0,$E34-'Asset data'!DV$5,0),0)</f>
        <v>16</v>
      </c>
      <c r="DQ34">
        <f>ROUND(IF($A34&gt;0,$E34-'Asset data'!DW$5,0),0)</f>
        <v>15</v>
      </c>
      <c r="DR34">
        <f>ROUND(IF($A34&gt;0,$E34-'Asset data'!DX$5,0),0)</f>
        <v>14</v>
      </c>
      <c r="DS34">
        <f>ROUND(IF($A34&gt;0,$E34-'Asset data'!DY$5,0),0)</f>
        <v>13</v>
      </c>
      <c r="DT34">
        <f>ROUND(IF($A34&gt;0,$E34-'Asset data'!DZ$5,0),0)</f>
        <v>12</v>
      </c>
      <c r="DU34">
        <f>ROUND(IF($A34&gt;0,$E34-'Asset data'!EA$5,0),0)</f>
        <v>11</v>
      </c>
      <c r="DV34">
        <f>ROUND(IF($A34&gt;0,$E34-'Asset data'!EB$5,0),0)</f>
        <v>10</v>
      </c>
      <c r="DW34">
        <f>ROUND(IF($A34&gt;0,$E34-'Asset data'!EC$5,0),0)</f>
        <v>9</v>
      </c>
      <c r="DX34">
        <f>ROUND(IF($A34&gt;0,$E34-'Asset data'!ED$5,0),0)</f>
        <v>8</v>
      </c>
      <c r="DY34">
        <f>ROUND(IF($A34&gt;0,$E34-'Asset data'!EE$5,0),0)</f>
        <v>7</v>
      </c>
      <c r="DZ34">
        <f>ROUND(IF($A34&gt;0,$E34-'Asset data'!EF$5,0),0)</f>
        <v>6</v>
      </c>
      <c r="EA34">
        <f>ROUND(IF($A34&gt;0,$E34-'Asset data'!EG$5,0),0)</f>
        <v>5</v>
      </c>
      <c r="EB34">
        <f>ROUND(IF($A34&gt;0,$E34-'Asset data'!EH$5,0),0)</f>
        <v>4</v>
      </c>
      <c r="EC34">
        <f>ROUND(IF($A34&gt;0,$E34-'Asset data'!EI$5,0),0)</f>
        <v>3</v>
      </c>
      <c r="ED34">
        <f>ROUND(IF($A34&gt;0,$E34-'Asset data'!EJ$5,0),0)</f>
        <v>2</v>
      </c>
      <c r="EE34">
        <f>ROUND(IF($A34&gt;0,$E34-'Asset data'!EK$5,0),0)</f>
        <v>1</v>
      </c>
      <c r="EF34">
        <f>ROUND(IF($A34&gt;0,$E34-'Asset data'!EL$5,0),0)</f>
        <v>0</v>
      </c>
      <c r="EG34">
        <f>ROUND(IF($A34&gt;0,$E34-'Asset data'!EM$5,0),0)</f>
        <v>-1</v>
      </c>
      <c r="EH34">
        <f>ROUND(IF($A34&gt;0,$E34-'Asset data'!EN$5,0),0)</f>
        <v>-2</v>
      </c>
      <c r="EI34">
        <f>ROUND(IF($A34&gt;0,$E34-'Asset data'!EO$5,0),0)</f>
        <v>-3</v>
      </c>
      <c r="EJ34">
        <f>ROUND(IF($A34&gt;0,$E34-'Asset data'!EP$5,0),0)</f>
        <v>-4</v>
      </c>
      <c r="EK34">
        <f>ROUND(IF($A34&gt;0,$E34-'Asset data'!EQ$5,0),0)</f>
        <v>-5</v>
      </c>
      <c r="EL34">
        <f>ROUND(IF($A34&gt;0,$E34-'Asset data'!ER$5,0),0)</f>
        <v>-6</v>
      </c>
      <c r="EM34">
        <f>ROUND(IF($A34&gt;0,$E34-'Asset data'!ES$5,0),0)</f>
        <v>-7</v>
      </c>
      <c r="EN34">
        <f>ROUND(IF($A34&gt;0,$E34-'Asset data'!ET$5,0),0)</f>
        <v>-8</v>
      </c>
      <c r="EO34">
        <f>ROUND(IF($A34&gt;0,$E34-'Asset data'!EU$5,0),0)</f>
        <v>-9</v>
      </c>
      <c r="EP34">
        <f>ROUND(IF($A34&gt;0,$E34-'Asset data'!EV$5,0),0)</f>
        <v>-10</v>
      </c>
      <c r="EQ34">
        <f>ROUND(IF($A34&gt;0,$E34-'Asset data'!EW$5,0),0)</f>
        <v>-11</v>
      </c>
      <c r="ER34">
        <f>ROUND(IF($A34&gt;0,$E34-'Asset data'!EX$5,0),0)</f>
        <v>-12</v>
      </c>
      <c r="ES34">
        <f>ROUND(IF($A34&gt;0,$E34-'Asset data'!EY$5,0),0)</f>
        <v>-13</v>
      </c>
      <c r="ET34">
        <f>ROUND(IF($A34&gt;0,$E34-'Asset data'!EZ$5,0),0)</f>
        <v>-14</v>
      </c>
      <c r="EU34">
        <f>ROUND(IF($A34&gt;0,$E34-'Asset data'!FA$5,0),0)</f>
        <v>-15</v>
      </c>
      <c r="EV34">
        <f>ROUND(IF($A34&gt;0,$E34-'Asset data'!FB$5,0),0)</f>
        <v>-16</v>
      </c>
      <c r="EW34">
        <f>ROUND(IF($A34&gt;0,$E34-'Asset data'!FC$5,0),0)</f>
        <v>-17</v>
      </c>
      <c r="EX34">
        <f>ROUND(IF($A34&gt;0,$E34-'Asset data'!FD$5,0),0)</f>
        <v>-18</v>
      </c>
      <c r="EY34">
        <f>ROUND(IF($A34&gt;0,$E34-'Asset data'!FE$5,0),0)</f>
        <v>-19</v>
      </c>
      <c r="EZ34">
        <f>ROUND(IF($A34&gt;0,$E34-'Asset data'!FF$5,0),0)</f>
        <v>-20</v>
      </c>
      <c r="FA34">
        <f>ROUND(IF($A34&gt;0,$E34-'Asset data'!FG$5,0),0)</f>
        <v>-21</v>
      </c>
    </row>
    <row r="35" spans="1:157">
      <c r="A35" s="10">
        <f>'Asset data'!A35</f>
        <v>9</v>
      </c>
      <c r="B35" s="10">
        <f>'Asset data'!B35</f>
        <v>0</v>
      </c>
      <c r="C35" s="10">
        <f>'Asset data'!C35</f>
        <v>0</v>
      </c>
      <c r="D35" s="10" t="str">
        <f>'Asset data'!E35</f>
        <v>Distribution substations - Urban Pad</v>
      </c>
      <c r="E35" s="16">
        <f>'Asset data'!I35</f>
        <v>100</v>
      </c>
      <c r="F35" s="27">
        <f>ROUND(IF($A35&gt;0,$E35-'Asset data'!L$5,0),0)</f>
        <v>100</v>
      </c>
      <c r="G35">
        <f>ROUND(IF($A35&gt;0,$E35-'Asset data'!M$5,0),0)</f>
        <v>99</v>
      </c>
      <c r="H35">
        <f>ROUND(IF($A35&gt;0,$E35-'Asset data'!N$5,0),0)</f>
        <v>98</v>
      </c>
      <c r="I35">
        <f>ROUND(IF($A35&gt;0,$E35-'Asset data'!O$5,0),0)</f>
        <v>97</v>
      </c>
      <c r="J35">
        <f>ROUND(IF($A35&gt;0,$E35-'Asset data'!P$5,0),0)</f>
        <v>96</v>
      </c>
      <c r="K35">
        <f>ROUND(IF($A35&gt;0,$E35-'Asset data'!Q$5,0),0)</f>
        <v>95</v>
      </c>
      <c r="L35">
        <f>ROUND(IF($A35&gt;0,$E35-'Asset data'!R$5,0),0)</f>
        <v>94</v>
      </c>
      <c r="M35">
        <f>ROUND(IF($A35&gt;0,$E35-'Asset data'!S$5,0),0)</f>
        <v>93</v>
      </c>
      <c r="N35">
        <f>ROUND(IF($A35&gt;0,$E35-'Asset data'!T$5,0),0)</f>
        <v>92</v>
      </c>
      <c r="O35">
        <f>ROUND(IF($A35&gt;0,$E35-'Asset data'!U$5,0),0)</f>
        <v>91</v>
      </c>
      <c r="P35">
        <f>ROUND(IF($A35&gt;0,$E35-'Asset data'!V$5,0),0)</f>
        <v>90</v>
      </c>
      <c r="Q35">
        <f>ROUND(IF($A35&gt;0,$E35-'Asset data'!W$5,0),0)</f>
        <v>89</v>
      </c>
      <c r="R35">
        <f>ROUND(IF($A35&gt;0,$E35-'Asset data'!X$5,0),0)</f>
        <v>88</v>
      </c>
      <c r="S35">
        <f>ROUND(IF($A35&gt;0,$E35-'Asset data'!Y$5,0),0)</f>
        <v>87</v>
      </c>
      <c r="T35">
        <f>ROUND(IF($A35&gt;0,$E35-'Asset data'!Z$5,0),0)</f>
        <v>86</v>
      </c>
      <c r="U35">
        <f>ROUND(IF($A35&gt;0,$E35-'Asset data'!AA$5,0),0)</f>
        <v>85</v>
      </c>
      <c r="V35">
        <f>ROUND(IF($A35&gt;0,$E35-'Asset data'!AB$5,0),0)</f>
        <v>84</v>
      </c>
      <c r="W35">
        <f>ROUND(IF($A35&gt;0,$E35-'Asset data'!AC$5,0),0)</f>
        <v>83</v>
      </c>
      <c r="X35">
        <f>ROUND(IF($A35&gt;0,$E35-'Asset data'!AD$5,0),0)</f>
        <v>82</v>
      </c>
      <c r="Y35">
        <f>ROUND(IF($A35&gt;0,$E35-'Asset data'!AE$5,0),0)</f>
        <v>81</v>
      </c>
      <c r="Z35">
        <f>ROUND(IF($A35&gt;0,$E35-'Asset data'!AF$5,0),0)</f>
        <v>80</v>
      </c>
      <c r="AA35">
        <f>ROUND(IF($A35&gt;0,$E35-'Asset data'!AG$5,0),0)</f>
        <v>79</v>
      </c>
      <c r="AB35">
        <f>ROUND(IF($A35&gt;0,$E35-'Asset data'!AH$5,0),0)</f>
        <v>78</v>
      </c>
      <c r="AC35">
        <f>ROUND(IF($A35&gt;0,$E35-'Asset data'!AI$5,0),0)</f>
        <v>77</v>
      </c>
      <c r="AD35">
        <f>ROUND(IF($A35&gt;0,$E35-'Asset data'!AJ$5,0),0)</f>
        <v>76</v>
      </c>
      <c r="AE35">
        <f>ROUND(IF($A35&gt;0,$E35-'Asset data'!AK$5,0),0)</f>
        <v>75</v>
      </c>
      <c r="AF35">
        <f>ROUND(IF($A35&gt;0,$E35-'Asset data'!AL$5,0),0)</f>
        <v>74</v>
      </c>
      <c r="AG35">
        <f>ROUND(IF($A35&gt;0,$E35-'Asset data'!AM$5,0),0)</f>
        <v>73</v>
      </c>
      <c r="AH35">
        <f>ROUND(IF($A35&gt;0,$E35-'Asset data'!AN$5,0),0)</f>
        <v>72</v>
      </c>
      <c r="AI35">
        <f>ROUND(IF($A35&gt;0,$E35-'Asset data'!AO$5,0),0)</f>
        <v>71</v>
      </c>
      <c r="AJ35">
        <f>ROUND(IF($A35&gt;0,$E35-'Asset data'!AP$5,0),0)</f>
        <v>70</v>
      </c>
      <c r="AK35">
        <f>ROUND(IF($A35&gt;0,$E35-'Asset data'!AQ$5,0),0)</f>
        <v>69</v>
      </c>
      <c r="AL35">
        <f>ROUND(IF($A35&gt;0,$E35-'Asset data'!AR$5,0),0)</f>
        <v>68</v>
      </c>
      <c r="AM35">
        <f>ROUND(IF($A35&gt;0,$E35-'Asset data'!AS$5,0),0)</f>
        <v>67</v>
      </c>
      <c r="AN35">
        <f>ROUND(IF($A35&gt;0,$E35-'Asset data'!AT$5,0),0)</f>
        <v>66</v>
      </c>
      <c r="AO35">
        <f>ROUND(IF($A35&gt;0,$E35-'Asset data'!AU$5,0),0)</f>
        <v>65</v>
      </c>
      <c r="AP35">
        <f>ROUND(IF($A35&gt;0,$E35-'Asset data'!AV$5,0),0)</f>
        <v>64</v>
      </c>
      <c r="AQ35">
        <f>ROUND(IF($A35&gt;0,$E35-'Asset data'!AW$5,0),0)</f>
        <v>63</v>
      </c>
      <c r="AR35">
        <f>ROUND(IF($A35&gt;0,$E35-'Asset data'!AX$5,0),0)</f>
        <v>62</v>
      </c>
      <c r="AS35">
        <f>ROUND(IF($A35&gt;0,$E35-'Asset data'!AY$5,0),0)</f>
        <v>61</v>
      </c>
      <c r="AT35">
        <f>ROUND(IF($A35&gt;0,$E35-'Asset data'!AZ$5,0),0)</f>
        <v>60</v>
      </c>
      <c r="AU35">
        <f>ROUND(IF($A35&gt;0,$E35-'Asset data'!BA$5,0),0)</f>
        <v>59</v>
      </c>
      <c r="AV35">
        <f>ROUND(IF($A35&gt;0,$E35-'Asset data'!BB$5,0),0)</f>
        <v>58</v>
      </c>
      <c r="AW35">
        <f>ROUND(IF($A35&gt;0,$E35-'Asset data'!BC$5,0),0)</f>
        <v>57</v>
      </c>
      <c r="AX35">
        <f>ROUND(IF($A35&gt;0,$E35-'Asset data'!BD$5,0),0)</f>
        <v>56</v>
      </c>
      <c r="AY35">
        <f>ROUND(IF($A35&gt;0,$E35-'Asset data'!BE$5,0),0)</f>
        <v>55</v>
      </c>
      <c r="AZ35">
        <f>ROUND(IF($A35&gt;0,$E35-'Asset data'!BF$5,0),0)</f>
        <v>54</v>
      </c>
      <c r="BA35">
        <f>ROUND(IF($A35&gt;0,$E35-'Asset data'!BG$5,0),0)</f>
        <v>53</v>
      </c>
      <c r="BB35">
        <f>ROUND(IF($A35&gt;0,$E35-'Asset data'!BH$5,0),0)</f>
        <v>52</v>
      </c>
      <c r="BC35">
        <f>ROUND(IF($A35&gt;0,$E35-'Asset data'!BI$5,0),0)</f>
        <v>51</v>
      </c>
      <c r="BD35">
        <f>ROUND(IF($A35&gt;0,$E35-'Asset data'!BJ$5,0),0)</f>
        <v>50</v>
      </c>
      <c r="BE35">
        <f>ROUND(IF($A35&gt;0,$E35-'Asset data'!BK$5,0),0)</f>
        <v>49</v>
      </c>
      <c r="BF35">
        <f>ROUND(IF($A35&gt;0,$E35-'Asset data'!BL$5,0),0)</f>
        <v>48</v>
      </c>
      <c r="BG35">
        <f>ROUND(IF($A35&gt;0,$E35-'Asset data'!BM$5,0),0)</f>
        <v>47</v>
      </c>
      <c r="BH35">
        <f>ROUND(IF($A35&gt;0,$E35-'Asset data'!BN$5,0),0)</f>
        <v>46</v>
      </c>
      <c r="BI35">
        <f>ROUND(IF($A35&gt;0,$E35-'Asset data'!BO$5,0),0)</f>
        <v>45</v>
      </c>
      <c r="BJ35">
        <f>ROUND(IF($A35&gt;0,$E35-'Asset data'!BP$5,0),0)</f>
        <v>44</v>
      </c>
      <c r="BK35">
        <f>ROUND(IF($A35&gt;0,$E35-'Asset data'!BQ$5,0),0)</f>
        <v>43</v>
      </c>
      <c r="BL35">
        <f>ROUND(IF($A35&gt;0,$E35-'Asset data'!BR$5,0),0)</f>
        <v>42</v>
      </c>
      <c r="BM35">
        <f>ROUND(IF($A35&gt;0,$E35-'Asset data'!BS$5,0),0)</f>
        <v>41</v>
      </c>
      <c r="BN35">
        <f>ROUND(IF($A35&gt;0,$E35-'Asset data'!BT$5,0),0)</f>
        <v>40</v>
      </c>
      <c r="BO35">
        <f>ROUND(IF($A35&gt;0,$E35-'Asset data'!BU$5,0),0)</f>
        <v>39</v>
      </c>
      <c r="BP35">
        <f>ROUND(IF($A35&gt;0,$E35-'Asset data'!BV$5,0),0)</f>
        <v>38</v>
      </c>
      <c r="BQ35">
        <f>ROUND(IF($A35&gt;0,$E35-'Asset data'!BW$5,0),0)</f>
        <v>37</v>
      </c>
      <c r="BR35">
        <f>ROUND(IF($A35&gt;0,$E35-'Asset data'!BX$5,0),0)</f>
        <v>36</v>
      </c>
      <c r="BS35">
        <f>ROUND(IF($A35&gt;0,$E35-'Asset data'!BY$5,0),0)</f>
        <v>35</v>
      </c>
      <c r="BT35">
        <f>ROUND(IF($A35&gt;0,$E35-'Asset data'!BZ$5,0),0)</f>
        <v>34</v>
      </c>
      <c r="BU35">
        <f>ROUND(IF($A35&gt;0,$E35-'Asset data'!CA$5,0),0)</f>
        <v>33</v>
      </c>
      <c r="BV35">
        <f>ROUND(IF($A35&gt;0,$E35-'Asset data'!CB$5,0),0)</f>
        <v>32</v>
      </c>
      <c r="BW35">
        <f>ROUND(IF($A35&gt;0,$E35-'Asset data'!CC$5,0),0)</f>
        <v>31</v>
      </c>
      <c r="BX35">
        <f>ROUND(IF($A35&gt;0,$E35-'Asset data'!CD$5,0),0)</f>
        <v>30</v>
      </c>
      <c r="BY35">
        <f>ROUND(IF($A35&gt;0,$E35-'Asset data'!CE$5,0),0)</f>
        <v>29</v>
      </c>
      <c r="BZ35">
        <f>ROUND(IF($A35&gt;0,$E35-'Asset data'!CF$5,0),0)</f>
        <v>28</v>
      </c>
      <c r="CA35">
        <f>ROUND(IF($A35&gt;0,$E35-'Asset data'!CG$5,0),0)</f>
        <v>27</v>
      </c>
      <c r="CB35">
        <f>ROUND(IF($A35&gt;0,$E35-'Asset data'!CH$5,0),0)</f>
        <v>26</v>
      </c>
      <c r="CC35">
        <f>ROUND(IF($A35&gt;0,$E35-'Asset data'!CI$5,0),0)</f>
        <v>25</v>
      </c>
      <c r="CD35">
        <f>ROUND(IF($A35&gt;0,$E35-'Asset data'!CJ$5,0),0)</f>
        <v>24</v>
      </c>
      <c r="CE35">
        <f>ROUND(IF($A35&gt;0,$E35-'Asset data'!CK$5,0),0)</f>
        <v>23</v>
      </c>
      <c r="CF35">
        <f>ROUND(IF($A35&gt;0,$E35-'Asset data'!CL$5,0),0)</f>
        <v>22</v>
      </c>
      <c r="CG35">
        <f>ROUND(IF($A35&gt;0,$E35-'Asset data'!CM$5,0),0)</f>
        <v>21</v>
      </c>
      <c r="CH35">
        <f>ROUND(IF($A35&gt;0,$E35-'Asset data'!CN$5,0),0)</f>
        <v>20</v>
      </c>
      <c r="CI35">
        <f>ROUND(IF($A35&gt;0,$E35-'Asset data'!CO$5,0),0)</f>
        <v>19</v>
      </c>
      <c r="CJ35">
        <f>ROUND(IF($A35&gt;0,$E35-'Asset data'!CP$5,0),0)</f>
        <v>18</v>
      </c>
      <c r="CK35">
        <f>ROUND(IF($A35&gt;0,$E35-'Asset data'!CQ$5,0),0)</f>
        <v>17</v>
      </c>
      <c r="CL35">
        <f>ROUND(IF($A35&gt;0,$E35-'Asset data'!CR$5,0),0)</f>
        <v>16</v>
      </c>
      <c r="CM35">
        <f>ROUND(IF($A35&gt;0,$E35-'Asset data'!CS$5,0),0)</f>
        <v>15</v>
      </c>
      <c r="CN35">
        <f>ROUND(IF($A35&gt;0,$E35-'Asset data'!CT$5,0),0)</f>
        <v>14</v>
      </c>
      <c r="CO35">
        <f>ROUND(IF($A35&gt;0,$E35-'Asset data'!CU$5,0),0)</f>
        <v>13</v>
      </c>
      <c r="CP35">
        <f>ROUND(IF($A35&gt;0,$E35-'Asset data'!CV$5,0),0)</f>
        <v>12</v>
      </c>
      <c r="CQ35">
        <f>ROUND(IF($A35&gt;0,$E35-'Asset data'!CW$5,0),0)</f>
        <v>11</v>
      </c>
      <c r="CR35">
        <f>ROUND(IF($A35&gt;0,$E35-'Asset data'!CX$5,0),0)</f>
        <v>10</v>
      </c>
      <c r="CS35">
        <f>ROUND(IF($A35&gt;0,$E35-'Asset data'!CY$5,0),0)</f>
        <v>9</v>
      </c>
      <c r="CT35">
        <f>ROUND(IF($A35&gt;0,$E35-'Asset data'!CZ$5,0),0)</f>
        <v>8</v>
      </c>
      <c r="CU35">
        <f>ROUND(IF($A35&gt;0,$E35-'Asset data'!DA$5,0),0)</f>
        <v>7</v>
      </c>
      <c r="CV35">
        <f>ROUND(IF($A35&gt;0,$E35-'Asset data'!DB$5,0),0)</f>
        <v>6</v>
      </c>
      <c r="CW35">
        <f>ROUND(IF($A35&gt;0,$E35-'Asset data'!DC$5,0),0)</f>
        <v>5</v>
      </c>
      <c r="CX35">
        <f>ROUND(IF($A35&gt;0,$E35-'Asset data'!DD$5,0),0)</f>
        <v>4</v>
      </c>
      <c r="CY35">
        <f>ROUND(IF($A35&gt;0,$E35-'Asset data'!DE$5,0),0)</f>
        <v>3</v>
      </c>
      <c r="CZ35">
        <f>ROUND(IF($A35&gt;0,$E35-'Asset data'!DF$5,0),0)</f>
        <v>2</v>
      </c>
      <c r="DA35">
        <f>ROUND(IF($A35&gt;0,$E35-'Asset data'!DG$5,0),0)</f>
        <v>1</v>
      </c>
      <c r="DB35">
        <f>ROUND(IF($A35&gt;0,$E35-'Asset data'!DH$5,0),0)</f>
        <v>0</v>
      </c>
      <c r="DC35">
        <f>ROUND(IF($A35&gt;0,$E35-'Asset data'!DI$5,0),0)</f>
        <v>-1</v>
      </c>
      <c r="DD35">
        <f>ROUND(IF($A35&gt;0,$E35-'Asset data'!DJ$5,0),0)</f>
        <v>-2</v>
      </c>
      <c r="DE35">
        <f>ROUND(IF($A35&gt;0,$E35-'Asset data'!DK$5,0),0)</f>
        <v>-3</v>
      </c>
      <c r="DF35">
        <f>ROUND(IF($A35&gt;0,$E35-'Asset data'!DL$5,0),0)</f>
        <v>-4</v>
      </c>
      <c r="DG35">
        <f>ROUND(IF($A35&gt;0,$E35-'Asset data'!DM$5,0),0)</f>
        <v>-5</v>
      </c>
      <c r="DH35">
        <f>ROUND(IF($A35&gt;0,$E35-'Asset data'!DN$5,0),0)</f>
        <v>-6</v>
      </c>
      <c r="DI35">
        <f>ROUND(IF($A35&gt;0,$E35-'Asset data'!DO$5,0),0)</f>
        <v>-7</v>
      </c>
      <c r="DJ35">
        <f>ROUND(IF($A35&gt;0,$E35-'Asset data'!DP$5,0),0)</f>
        <v>-8</v>
      </c>
      <c r="DK35">
        <f>ROUND(IF($A35&gt;0,$E35-'Asset data'!DQ$5,0),0)</f>
        <v>-9</v>
      </c>
      <c r="DL35">
        <f>ROUND(IF($A35&gt;0,$E35-'Asset data'!DR$5,0),0)</f>
        <v>-10</v>
      </c>
      <c r="DM35">
        <f>ROUND(IF($A35&gt;0,$E35-'Asset data'!DS$5,0),0)</f>
        <v>-11</v>
      </c>
      <c r="DN35">
        <f>ROUND(IF($A35&gt;0,$E35-'Asset data'!DT$5,0),0)</f>
        <v>-12</v>
      </c>
      <c r="DO35">
        <f>ROUND(IF($A35&gt;0,$E35-'Asset data'!DU$5,0),0)</f>
        <v>-13</v>
      </c>
      <c r="DP35">
        <f>ROUND(IF($A35&gt;0,$E35-'Asset data'!DV$5,0),0)</f>
        <v>-14</v>
      </c>
      <c r="DQ35">
        <f>ROUND(IF($A35&gt;0,$E35-'Asset data'!DW$5,0),0)</f>
        <v>-15</v>
      </c>
      <c r="DR35">
        <f>ROUND(IF($A35&gt;0,$E35-'Asset data'!DX$5,0),0)</f>
        <v>-16</v>
      </c>
      <c r="DS35">
        <f>ROUND(IF($A35&gt;0,$E35-'Asset data'!DY$5,0),0)</f>
        <v>-17</v>
      </c>
      <c r="DT35">
        <f>ROUND(IF($A35&gt;0,$E35-'Asset data'!DZ$5,0),0)</f>
        <v>-18</v>
      </c>
      <c r="DU35">
        <f>ROUND(IF($A35&gt;0,$E35-'Asset data'!EA$5,0),0)</f>
        <v>-19</v>
      </c>
      <c r="DV35">
        <f>ROUND(IF($A35&gt;0,$E35-'Asset data'!EB$5,0),0)</f>
        <v>-20</v>
      </c>
      <c r="DW35">
        <f>ROUND(IF($A35&gt;0,$E35-'Asset data'!EC$5,0),0)</f>
        <v>-21</v>
      </c>
      <c r="DX35">
        <f>ROUND(IF($A35&gt;0,$E35-'Asset data'!ED$5,0),0)</f>
        <v>-22</v>
      </c>
      <c r="DY35">
        <f>ROUND(IF($A35&gt;0,$E35-'Asset data'!EE$5,0),0)</f>
        <v>-23</v>
      </c>
      <c r="DZ35">
        <f>ROUND(IF($A35&gt;0,$E35-'Asset data'!EF$5,0),0)</f>
        <v>-24</v>
      </c>
      <c r="EA35">
        <f>ROUND(IF($A35&gt;0,$E35-'Asset data'!EG$5,0),0)</f>
        <v>-25</v>
      </c>
      <c r="EB35">
        <f>ROUND(IF($A35&gt;0,$E35-'Asset data'!EH$5,0),0)</f>
        <v>-26</v>
      </c>
      <c r="EC35">
        <f>ROUND(IF($A35&gt;0,$E35-'Asset data'!EI$5,0),0)</f>
        <v>-27</v>
      </c>
      <c r="ED35">
        <f>ROUND(IF($A35&gt;0,$E35-'Asset data'!EJ$5,0),0)</f>
        <v>-28</v>
      </c>
      <c r="EE35">
        <f>ROUND(IF($A35&gt;0,$E35-'Asset data'!EK$5,0),0)</f>
        <v>-29</v>
      </c>
      <c r="EF35">
        <f>ROUND(IF($A35&gt;0,$E35-'Asset data'!EL$5,0),0)</f>
        <v>-30</v>
      </c>
      <c r="EG35">
        <f>ROUND(IF($A35&gt;0,$E35-'Asset data'!EM$5,0),0)</f>
        <v>-31</v>
      </c>
      <c r="EH35">
        <f>ROUND(IF($A35&gt;0,$E35-'Asset data'!EN$5,0),0)</f>
        <v>-32</v>
      </c>
      <c r="EI35">
        <f>ROUND(IF($A35&gt;0,$E35-'Asset data'!EO$5,0),0)</f>
        <v>-33</v>
      </c>
      <c r="EJ35">
        <f>ROUND(IF($A35&gt;0,$E35-'Asset data'!EP$5,0),0)</f>
        <v>-34</v>
      </c>
      <c r="EK35">
        <f>ROUND(IF($A35&gt;0,$E35-'Asset data'!EQ$5,0),0)</f>
        <v>-35</v>
      </c>
      <c r="EL35">
        <f>ROUND(IF($A35&gt;0,$E35-'Asset data'!ER$5,0),0)</f>
        <v>-36</v>
      </c>
      <c r="EM35">
        <f>ROUND(IF($A35&gt;0,$E35-'Asset data'!ES$5,0),0)</f>
        <v>-37</v>
      </c>
      <c r="EN35">
        <f>ROUND(IF($A35&gt;0,$E35-'Asset data'!ET$5,0),0)</f>
        <v>-38</v>
      </c>
      <c r="EO35">
        <f>ROUND(IF($A35&gt;0,$E35-'Asset data'!EU$5,0),0)</f>
        <v>-39</v>
      </c>
      <c r="EP35">
        <f>ROUND(IF($A35&gt;0,$E35-'Asset data'!EV$5,0),0)</f>
        <v>-40</v>
      </c>
      <c r="EQ35">
        <f>ROUND(IF($A35&gt;0,$E35-'Asset data'!EW$5,0),0)</f>
        <v>-41</v>
      </c>
      <c r="ER35">
        <f>ROUND(IF($A35&gt;0,$E35-'Asset data'!EX$5,0),0)</f>
        <v>-42</v>
      </c>
      <c r="ES35">
        <f>ROUND(IF($A35&gt;0,$E35-'Asset data'!EY$5,0),0)</f>
        <v>-43</v>
      </c>
      <c r="ET35">
        <f>ROUND(IF($A35&gt;0,$E35-'Asset data'!EZ$5,0),0)</f>
        <v>-44</v>
      </c>
      <c r="EU35">
        <f>ROUND(IF($A35&gt;0,$E35-'Asset data'!FA$5,0),0)</f>
        <v>-45</v>
      </c>
      <c r="EV35">
        <f>ROUND(IF($A35&gt;0,$E35-'Asset data'!FB$5,0),0)</f>
        <v>-46</v>
      </c>
      <c r="EW35">
        <f>ROUND(IF($A35&gt;0,$E35-'Asset data'!FC$5,0),0)</f>
        <v>-47</v>
      </c>
      <c r="EX35">
        <f>ROUND(IF($A35&gt;0,$E35-'Asset data'!FD$5,0),0)</f>
        <v>-48</v>
      </c>
      <c r="EY35">
        <f>ROUND(IF($A35&gt;0,$E35-'Asset data'!FE$5,0),0)</f>
        <v>-49</v>
      </c>
      <c r="EZ35">
        <f>ROUND(IF($A35&gt;0,$E35-'Asset data'!FF$5,0),0)</f>
        <v>-50</v>
      </c>
      <c r="FA35">
        <f>ROUND(IF($A35&gt;0,$E35-'Asset data'!FG$5,0),0)</f>
        <v>-51</v>
      </c>
    </row>
    <row r="36" spans="1:157">
      <c r="A36" s="10">
        <f>'Asset data'!A36</f>
        <v>10</v>
      </c>
      <c r="B36" s="10">
        <f>'Asset data'!B36</f>
        <v>0</v>
      </c>
      <c r="C36" s="10">
        <f>'Asset data'!C36</f>
        <v>0</v>
      </c>
      <c r="D36" s="10" t="str">
        <f>'Asset data'!E36</f>
        <v>Distribution substations - Short rural</v>
      </c>
      <c r="E36" s="16">
        <f>'Asset data'!I36</f>
        <v>130</v>
      </c>
      <c r="F36" s="27">
        <f>ROUND(IF($A36&gt;0,$E36-'Asset data'!L$5,0),0)</f>
        <v>130</v>
      </c>
      <c r="G36">
        <f>ROUND(IF($A36&gt;0,$E36-'Asset data'!M$5,0),0)</f>
        <v>129</v>
      </c>
      <c r="H36">
        <f>ROUND(IF($A36&gt;0,$E36-'Asset data'!N$5,0),0)</f>
        <v>128</v>
      </c>
      <c r="I36">
        <f>ROUND(IF($A36&gt;0,$E36-'Asset data'!O$5,0),0)</f>
        <v>127</v>
      </c>
      <c r="J36">
        <f>ROUND(IF($A36&gt;0,$E36-'Asset data'!P$5,0),0)</f>
        <v>126</v>
      </c>
      <c r="K36">
        <f>ROUND(IF($A36&gt;0,$E36-'Asset data'!Q$5,0),0)</f>
        <v>125</v>
      </c>
      <c r="L36">
        <f>ROUND(IF($A36&gt;0,$E36-'Asset data'!R$5,0),0)</f>
        <v>124</v>
      </c>
      <c r="M36">
        <f>ROUND(IF($A36&gt;0,$E36-'Asset data'!S$5,0),0)</f>
        <v>123</v>
      </c>
      <c r="N36">
        <f>ROUND(IF($A36&gt;0,$E36-'Asset data'!T$5,0),0)</f>
        <v>122</v>
      </c>
      <c r="O36">
        <f>ROUND(IF($A36&gt;0,$E36-'Asset data'!U$5,0),0)</f>
        <v>121</v>
      </c>
      <c r="P36">
        <f>ROUND(IF($A36&gt;0,$E36-'Asset data'!V$5,0),0)</f>
        <v>120</v>
      </c>
      <c r="Q36">
        <f>ROUND(IF($A36&gt;0,$E36-'Asset data'!W$5,0),0)</f>
        <v>119</v>
      </c>
      <c r="R36">
        <f>ROUND(IF($A36&gt;0,$E36-'Asset data'!X$5,0),0)</f>
        <v>118</v>
      </c>
      <c r="S36">
        <f>ROUND(IF($A36&gt;0,$E36-'Asset data'!Y$5,0),0)</f>
        <v>117</v>
      </c>
      <c r="T36">
        <f>ROUND(IF($A36&gt;0,$E36-'Asset data'!Z$5,0),0)</f>
        <v>116</v>
      </c>
      <c r="U36">
        <f>ROUND(IF($A36&gt;0,$E36-'Asset data'!AA$5,0),0)</f>
        <v>115</v>
      </c>
      <c r="V36">
        <f>ROUND(IF($A36&gt;0,$E36-'Asset data'!AB$5,0),0)</f>
        <v>114</v>
      </c>
      <c r="W36">
        <f>ROUND(IF($A36&gt;0,$E36-'Asset data'!AC$5,0),0)</f>
        <v>113</v>
      </c>
      <c r="X36">
        <f>ROUND(IF($A36&gt;0,$E36-'Asset data'!AD$5,0),0)</f>
        <v>112</v>
      </c>
      <c r="Y36">
        <f>ROUND(IF($A36&gt;0,$E36-'Asset data'!AE$5,0),0)</f>
        <v>111</v>
      </c>
      <c r="Z36">
        <f>ROUND(IF($A36&gt;0,$E36-'Asset data'!AF$5,0),0)</f>
        <v>110</v>
      </c>
      <c r="AA36">
        <f>ROUND(IF($A36&gt;0,$E36-'Asset data'!AG$5,0),0)</f>
        <v>109</v>
      </c>
      <c r="AB36">
        <f>ROUND(IF($A36&gt;0,$E36-'Asset data'!AH$5,0),0)</f>
        <v>108</v>
      </c>
      <c r="AC36">
        <f>ROUND(IF($A36&gt;0,$E36-'Asset data'!AI$5,0),0)</f>
        <v>107</v>
      </c>
      <c r="AD36">
        <f>ROUND(IF($A36&gt;0,$E36-'Asset data'!AJ$5,0),0)</f>
        <v>106</v>
      </c>
      <c r="AE36">
        <f>ROUND(IF($A36&gt;0,$E36-'Asset data'!AK$5,0),0)</f>
        <v>105</v>
      </c>
      <c r="AF36">
        <f>ROUND(IF($A36&gt;0,$E36-'Asset data'!AL$5,0),0)</f>
        <v>104</v>
      </c>
      <c r="AG36">
        <f>ROUND(IF($A36&gt;0,$E36-'Asset data'!AM$5,0),0)</f>
        <v>103</v>
      </c>
      <c r="AH36">
        <f>ROUND(IF($A36&gt;0,$E36-'Asset data'!AN$5,0),0)</f>
        <v>102</v>
      </c>
      <c r="AI36">
        <f>ROUND(IF($A36&gt;0,$E36-'Asset data'!AO$5,0),0)</f>
        <v>101</v>
      </c>
      <c r="AJ36">
        <f>ROUND(IF($A36&gt;0,$E36-'Asset data'!AP$5,0),0)</f>
        <v>100</v>
      </c>
      <c r="AK36">
        <f>ROUND(IF($A36&gt;0,$E36-'Asset data'!AQ$5,0),0)</f>
        <v>99</v>
      </c>
      <c r="AL36">
        <f>ROUND(IF($A36&gt;0,$E36-'Asset data'!AR$5,0),0)</f>
        <v>98</v>
      </c>
      <c r="AM36">
        <f>ROUND(IF($A36&gt;0,$E36-'Asset data'!AS$5,0),0)</f>
        <v>97</v>
      </c>
      <c r="AN36">
        <f>ROUND(IF($A36&gt;0,$E36-'Asset data'!AT$5,0),0)</f>
        <v>96</v>
      </c>
      <c r="AO36">
        <f>ROUND(IF($A36&gt;0,$E36-'Asset data'!AU$5,0),0)</f>
        <v>95</v>
      </c>
      <c r="AP36">
        <f>ROUND(IF($A36&gt;0,$E36-'Asset data'!AV$5,0),0)</f>
        <v>94</v>
      </c>
      <c r="AQ36">
        <f>ROUND(IF($A36&gt;0,$E36-'Asset data'!AW$5,0),0)</f>
        <v>93</v>
      </c>
      <c r="AR36">
        <f>ROUND(IF($A36&gt;0,$E36-'Asset data'!AX$5,0),0)</f>
        <v>92</v>
      </c>
      <c r="AS36">
        <f>ROUND(IF($A36&gt;0,$E36-'Asset data'!AY$5,0),0)</f>
        <v>91</v>
      </c>
      <c r="AT36">
        <f>ROUND(IF($A36&gt;0,$E36-'Asset data'!AZ$5,0),0)</f>
        <v>90</v>
      </c>
      <c r="AU36">
        <f>ROUND(IF($A36&gt;0,$E36-'Asset data'!BA$5,0),0)</f>
        <v>89</v>
      </c>
      <c r="AV36">
        <f>ROUND(IF($A36&gt;0,$E36-'Asset data'!BB$5,0),0)</f>
        <v>88</v>
      </c>
      <c r="AW36">
        <f>ROUND(IF($A36&gt;0,$E36-'Asset data'!BC$5,0),0)</f>
        <v>87</v>
      </c>
      <c r="AX36">
        <f>ROUND(IF($A36&gt;0,$E36-'Asset data'!BD$5,0),0)</f>
        <v>86</v>
      </c>
      <c r="AY36">
        <f>ROUND(IF($A36&gt;0,$E36-'Asset data'!BE$5,0),0)</f>
        <v>85</v>
      </c>
      <c r="AZ36">
        <f>ROUND(IF($A36&gt;0,$E36-'Asset data'!BF$5,0),0)</f>
        <v>84</v>
      </c>
      <c r="BA36">
        <f>ROUND(IF($A36&gt;0,$E36-'Asset data'!BG$5,0),0)</f>
        <v>83</v>
      </c>
      <c r="BB36">
        <f>ROUND(IF($A36&gt;0,$E36-'Asset data'!BH$5,0),0)</f>
        <v>82</v>
      </c>
      <c r="BC36">
        <f>ROUND(IF($A36&gt;0,$E36-'Asset data'!BI$5,0),0)</f>
        <v>81</v>
      </c>
      <c r="BD36">
        <f>ROUND(IF($A36&gt;0,$E36-'Asset data'!BJ$5,0),0)</f>
        <v>80</v>
      </c>
      <c r="BE36">
        <f>ROUND(IF($A36&gt;0,$E36-'Asset data'!BK$5,0),0)</f>
        <v>79</v>
      </c>
      <c r="BF36">
        <f>ROUND(IF($A36&gt;0,$E36-'Asset data'!BL$5,0),0)</f>
        <v>78</v>
      </c>
      <c r="BG36">
        <f>ROUND(IF($A36&gt;0,$E36-'Asset data'!BM$5,0),0)</f>
        <v>77</v>
      </c>
      <c r="BH36">
        <f>ROUND(IF($A36&gt;0,$E36-'Asset data'!BN$5,0),0)</f>
        <v>76</v>
      </c>
      <c r="BI36">
        <f>ROUND(IF($A36&gt;0,$E36-'Asset data'!BO$5,0),0)</f>
        <v>75</v>
      </c>
      <c r="BJ36">
        <f>ROUND(IF($A36&gt;0,$E36-'Asset data'!BP$5,0),0)</f>
        <v>74</v>
      </c>
      <c r="BK36">
        <f>ROUND(IF($A36&gt;0,$E36-'Asset data'!BQ$5,0),0)</f>
        <v>73</v>
      </c>
      <c r="BL36">
        <f>ROUND(IF($A36&gt;0,$E36-'Asset data'!BR$5,0),0)</f>
        <v>72</v>
      </c>
      <c r="BM36">
        <f>ROUND(IF($A36&gt;0,$E36-'Asset data'!BS$5,0),0)</f>
        <v>71</v>
      </c>
      <c r="BN36">
        <f>ROUND(IF($A36&gt;0,$E36-'Asset data'!BT$5,0),0)</f>
        <v>70</v>
      </c>
      <c r="BO36">
        <f>ROUND(IF($A36&gt;0,$E36-'Asset data'!BU$5,0),0)</f>
        <v>69</v>
      </c>
      <c r="BP36">
        <f>ROUND(IF($A36&gt;0,$E36-'Asset data'!BV$5,0),0)</f>
        <v>68</v>
      </c>
      <c r="BQ36">
        <f>ROUND(IF($A36&gt;0,$E36-'Asset data'!BW$5,0),0)</f>
        <v>67</v>
      </c>
      <c r="BR36">
        <f>ROUND(IF($A36&gt;0,$E36-'Asset data'!BX$5,0),0)</f>
        <v>66</v>
      </c>
      <c r="BS36">
        <f>ROUND(IF($A36&gt;0,$E36-'Asset data'!BY$5,0),0)</f>
        <v>65</v>
      </c>
      <c r="BT36">
        <f>ROUND(IF($A36&gt;0,$E36-'Asset data'!BZ$5,0),0)</f>
        <v>64</v>
      </c>
      <c r="BU36">
        <f>ROUND(IF($A36&gt;0,$E36-'Asset data'!CA$5,0),0)</f>
        <v>63</v>
      </c>
      <c r="BV36">
        <f>ROUND(IF($A36&gt;0,$E36-'Asset data'!CB$5,0),0)</f>
        <v>62</v>
      </c>
      <c r="BW36">
        <f>ROUND(IF($A36&gt;0,$E36-'Asset data'!CC$5,0),0)</f>
        <v>61</v>
      </c>
      <c r="BX36">
        <f>ROUND(IF($A36&gt;0,$E36-'Asset data'!CD$5,0),0)</f>
        <v>60</v>
      </c>
      <c r="BY36">
        <f>ROUND(IF($A36&gt;0,$E36-'Asset data'!CE$5,0),0)</f>
        <v>59</v>
      </c>
      <c r="BZ36">
        <f>ROUND(IF($A36&gt;0,$E36-'Asset data'!CF$5,0),0)</f>
        <v>58</v>
      </c>
      <c r="CA36">
        <f>ROUND(IF($A36&gt;0,$E36-'Asset data'!CG$5,0),0)</f>
        <v>57</v>
      </c>
      <c r="CB36">
        <f>ROUND(IF($A36&gt;0,$E36-'Asset data'!CH$5,0),0)</f>
        <v>56</v>
      </c>
      <c r="CC36">
        <f>ROUND(IF($A36&gt;0,$E36-'Asset data'!CI$5,0),0)</f>
        <v>55</v>
      </c>
      <c r="CD36">
        <f>ROUND(IF($A36&gt;0,$E36-'Asset data'!CJ$5,0),0)</f>
        <v>54</v>
      </c>
      <c r="CE36">
        <f>ROUND(IF($A36&gt;0,$E36-'Asset data'!CK$5,0),0)</f>
        <v>53</v>
      </c>
      <c r="CF36">
        <f>ROUND(IF($A36&gt;0,$E36-'Asset data'!CL$5,0),0)</f>
        <v>52</v>
      </c>
      <c r="CG36">
        <f>ROUND(IF($A36&gt;0,$E36-'Asset data'!CM$5,0),0)</f>
        <v>51</v>
      </c>
      <c r="CH36">
        <f>ROUND(IF($A36&gt;0,$E36-'Asset data'!CN$5,0),0)</f>
        <v>50</v>
      </c>
      <c r="CI36">
        <f>ROUND(IF($A36&gt;0,$E36-'Asset data'!CO$5,0),0)</f>
        <v>49</v>
      </c>
      <c r="CJ36">
        <f>ROUND(IF($A36&gt;0,$E36-'Asset data'!CP$5,0),0)</f>
        <v>48</v>
      </c>
      <c r="CK36">
        <f>ROUND(IF($A36&gt;0,$E36-'Asset data'!CQ$5,0),0)</f>
        <v>47</v>
      </c>
      <c r="CL36">
        <f>ROUND(IF($A36&gt;0,$E36-'Asset data'!CR$5,0),0)</f>
        <v>46</v>
      </c>
      <c r="CM36">
        <f>ROUND(IF($A36&gt;0,$E36-'Asset data'!CS$5,0),0)</f>
        <v>45</v>
      </c>
      <c r="CN36">
        <f>ROUND(IF($A36&gt;0,$E36-'Asset data'!CT$5,0),0)</f>
        <v>44</v>
      </c>
      <c r="CO36">
        <f>ROUND(IF($A36&gt;0,$E36-'Asset data'!CU$5,0),0)</f>
        <v>43</v>
      </c>
      <c r="CP36">
        <f>ROUND(IF($A36&gt;0,$E36-'Asset data'!CV$5,0),0)</f>
        <v>42</v>
      </c>
      <c r="CQ36">
        <f>ROUND(IF($A36&gt;0,$E36-'Asset data'!CW$5,0),0)</f>
        <v>41</v>
      </c>
      <c r="CR36">
        <f>ROUND(IF($A36&gt;0,$E36-'Asset data'!CX$5,0),0)</f>
        <v>40</v>
      </c>
      <c r="CS36">
        <f>ROUND(IF($A36&gt;0,$E36-'Asset data'!CY$5,0),0)</f>
        <v>39</v>
      </c>
      <c r="CT36">
        <f>ROUND(IF($A36&gt;0,$E36-'Asset data'!CZ$5,0),0)</f>
        <v>38</v>
      </c>
      <c r="CU36">
        <f>ROUND(IF($A36&gt;0,$E36-'Asset data'!DA$5,0),0)</f>
        <v>37</v>
      </c>
      <c r="CV36">
        <f>ROUND(IF($A36&gt;0,$E36-'Asset data'!DB$5,0),0)</f>
        <v>36</v>
      </c>
      <c r="CW36">
        <f>ROUND(IF($A36&gt;0,$E36-'Asset data'!DC$5,0),0)</f>
        <v>35</v>
      </c>
      <c r="CX36">
        <f>ROUND(IF($A36&gt;0,$E36-'Asset data'!DD$5,0),0)</f>
        <v>34</v>
      </c>
      <c r="CY36">
        <f>ROUND(IF($A36&gt;0,$E36-'Asset data'!DE$5,0),0)</f>
        <v>33</v>
      </c>
      <c r="CZ36">
        <f>ROUND(IF($A36&gt;0,$E36-'Asset data'!DF$5,0),0)</f>
        <v>32</v>
      </c>
      <c r="DA36">
        <f>ROUND(IF($A36&gt;0,$E36-'Asset data'!DG$5,0),0)</f>
        <v>31</v>
      </c>
      <c r="DB36">
        <f>ROUND(IF($A36&gt;0,$E36-'Asset data'!DH$5,0),0)</f>
        <v>30</v>
      </c>
      <c r="DC36">
        <f>ROUND(IF($A36&gt;0,$E36-'Asset data'!DI$5,0),0)</f>
        <v>29</v>
      </c>
      <c r="DD36">
        <f>ROUND(IF($A36&gt;0,$E36-'Asset data'!DJ$5,0),0)</f>
        <v>28</v>
      </c>
      <c r="DE36">
        <f>ROUND(IF($A36&gt;0,$E36-'Asset data'!DK$5,0),0)</f>
        <v>27</v>
      </c>
      <c r="DF36">
        <f>ROUND(IF($A36&gt;0,$E36-'Asset data'!DL$5,0),0)</f>
        <v>26</v>
      </c>
      <c r="DG36">
        <f>ROUND(IF($A36&gt;0,$E36-'Asset data'!DM$5,0),0)</f>
        <v>25</v>
      </c>
      <c r="DH36">
        <f>ROUND(IF($A36&gt;0,$E36-'Asset data'!DN$5,0),0)</f>
        <v>24</v>
      </c>
      <c r="DI36">
        <f>ROUND(IF($A36&gt;0,$E36-'Asset data'!DO$5,0),0)</f>
        <v>23</v>
      </c>
      <c r="DJ36">
        <f>ROUND(IF($A36&gt;0,$E36-'Asset data'!DP$5,0),0)</f>
        <v>22</v>
      </c>
      <c r="DK36">
        <f>ROUND(IF($A36&gt;0,$E36-'Asset data'!DQ$5,0),0)</f>
        <v>21</v>
      </c>
      <c r="DL36">
        <f>ROUND(IF($A36&gt;0,$E36-'Asset data'!DR$5,0),0)</f>
        <v>20</v>
      </c>
      <c r="DM36">
        <f>ROUND(IF($A36&gt;0,$E36-'Asset data'!DS$5,0),0)</f>
        <v>19</v>
      </c>
      <c r="DN36">
        <f>ROUND(IF($A36&gt;0,$E36-'Asset data'!DT$5,0),0)</f>
        <v>18</v>
      </c>
      <c r="DO36">
        <f>ROUND(IF($A36&gt;0,$E36-'Asset data'!DU$5,0),0)</f>
        <v>17</v>
      </c>
      <c r="DP36">
        <f>ROUND(IF($A36&gt;0,$E36-'Asset data'!DV$5,0),0)</f>
        <v>16</v>
      </c>
      <c r="DQ36">
        <f>ROUND(IF($A36&gt;0,$E36-'Asset data'!DW$5,0),0)</f>
        <v>15</v>
      </c>
      <c r="DR36">
        <f>ROUND(IF($A36&gt;0,$E36-'Asset data'!DX$5,0),0)</f>
        <v>14</v>
      </c>
      <c r="DS36">
        <f>ROUND(IF($A36&gt;0,$E36-'Asset data'!DY$5,0),0)</f>
        <v>13</v>
      </c>
      <c r="DT36">
        <f>ROUND(IF($A36&gt;0,$E36-'Asset data'!DZ$5,0),0)</f>
        <v>12</v>
      </c>
      <c r="DU36">
        <f>ROUND(IF($A36&gt;0,$E36-'Asset data'!EA$5,0),0)</f>
        <v>11</v>
      </c>
      <c r="DV36">
        <f>ROUND(IF($A36&gt;0,$E36-'Asset data'!EB$5,0),0)</f>
        <v>10</v>
      </c>
      <c r="DW36">
        <f>ROUND(IF($A36&gt;0,$E36-'Asset data'!EC$5,0),0)</f>
        <v>9</v>
      </c>
      <c r="DX36">
        <f>ROUND(IF($A36&gt;0,$E36-'Asset data'!ED$5,0),0)</f>
        <v>8</v>
      </c>
      <c r="DY36">
        <f>ROUND(IF($A36&gt;0,$E36-'Asset data'!EE$5,0),0)</f>
        <v>7</v>
      </c>
      <c r="DZ36">
        <f>ROUND(IF($A36&gt;0,$E36-'Asset data'!EF$5,0),0)</f>
        <v>6</v>
      </c>
      <c r="EA36">
        <f>ROUND(IF($A36&gt;0,$E36-'Asset data'!EG$5,0),0)</f>
        <v>5</v>
      </c>
      <c r="EB36">
        <f>ROUND(IF($A36&gt;0,$E36-'Asset data'!EH$5,0),0)</f>
        <v>4</v>
      </c>
      <c r="EC36">
        <f>ROUND(IF($A36&gt;0,$E36-'Asset data'!EI$5,0),0)</f>
        <v>3</v>
      </c>
      <c r="ED36">
        <f>ROUND(IF($A36&gt;0,$E36-'Asset data'!EJ$5,0),0)</f>
        <v>2</v>
      </c>
      <c r="EE36">
        <f>ROUND(IF($A36&gt;0,$E36-'Asset data'!EK$5,0),0)</f>
        <v>1</v>
      </c>
      <c r="EF36">
        <f>ROUND(IF($A36&gt;0,$E36-'Asset data'!EL$5,0),0)</f>
        <v>0</v>
      </c>
      <c r="EG36">
        <f>ROUND(IF($A36&gt;0,$E36-'Asset data'!EM$5,0),0)</f>
        <v>-1</v>
      </c>
      <c r="EH36">
        <f>ROUND(IF($A36&gt;0,$E36-'Asset data'!EN$5,0),0)</f>
        <v>-2</v>
      </c>
      <c r="EI36">
        <f>ROUND(IF($A36&gt;0,$E36-'Asset data'!EO$5,0),0)</f>
        <v>-3</v>
      </c>
      <c r="EJ36">
        <f>ROUND(IF($A36&gt;0,$E36-'Asset data'!EP$5,0),0)</f>
        <v>-4</v>
      </c>
      <c r="EK36">
        <f>ROUND(IF($A36&gt;0,$E36-'Asset data'!EQ$5,0),0)</f>
        <v>-5</v>
      </c>
      <c r="EL36">
        <f>ROUND(IF($A36&gt;0,$E36-'Asset data'!ER$5,0),0)</f>
        <v>-6</v>
      </c>
      <c r="EM36">
        <f>ROUND(IF($A36&gt;0,$E36-'Asset data'!ES$5,0),0)</f>
        <v>-7</v>
      </c>
      <c r="EN36">
        <f>ROUND(IF($A36&gt;0,$E36-'Asset data'!ET$5,0),0)</f>
        <v>-8</v>
      </c>
      <c r="EO36">
        <f>ROUND(IF($A36&gt;0,$E36-'Asset data'!EU$5,0),0)</f>
        <v>-9</v>
      </c>
      <c r="EP36">
        <f>ROUND(IF($A36&gt;0,$E36-'Asset data'!EV$5,0),0)</f>
        <v>-10</v>
      </c>
      <c r="EQ36">
        <f>ROUND(IF($A36&gt;0,$E36-'Asset data'!EW$5,0),0)</f>
        <v>-11</v>
      </c>
      <c r="ER36">
        <f>ROUND(IF($A36&gt;0,$E36-'Asset data'!EX$5,0),0)</f>
        <v>-12</v>
      </c>
      <c r="ES36">
        <f>ROUND(IF($A36&gt;0,$E36-'Asset data'!EY$5,0),0)</f>
        <v>-13</v>
      </c>
      <c r="ET36">
        <f>ROUND(IF($A36&gt;0,$E36-'Asset data'!EZ$5,0),0)</f>
        <v>-14</v>
      </c>
      <c r="EU36">
        <f>ROUND(IF($A36&gt;0,$E36-'Asset data'!FA$5,0),0)</f>
        <v>-15</v>
      </c>
      <c r="EV36">
        <f>ROUND(IF($A36&gt;0,$E36-'Asset data'!FB$5,0),0)</f>
        <v>-16</v>
      </c>
      <c r="EW36">
        <f>ROUND(IF($A36&gt;0,$E36-'Asset data'!FC$5,0),0)</f>
        <v>-17</v>
      </c>
      <c r="EX36">
        <f>ROUND(IF($A36&gt;0,$E36-'Asset data'!FD$5,0),0)</f>
        <v>-18</v>
      </c>
      <c r="EY36">
        <f>ROUND(IF($A36&gt;0,$E36-'Asset data'!FE$5,0),0)</f>
        <v>-19</v>
      </c>
      <c r="EZ36">
        <f>ROUND(IF($A36&gt;0,$E36-'Asset data'!FF$5,0),0)</f>
        <v>-20</v>
      </c>
      <c r="FA36">
        <f>ROUND(IF($A36&gt;0,$E36-'Asset data'!FG$5,0),0)</f>
        <v>-21</v>
      </c>
    </row>
    <row r="37" spans="1:157">
      <c r="A37" s="10">
        <f>'Asset data'!A37</f>
        <v>11</v>
      </c>
      <c r="B37" s="10">
        <f>'Asset data'!B37</f>
        <v>0</v>
      </c>
      <c r="C37" s="10">
        <f>'Asset data'!C37</f>
        <v>0</v>
      </c>
      <c r="D37" s="10" t="str">
        <f>'Asset data'!E37</f>
        <v>Distribution substations - Long rural</v>
      </c>
      <c r="E37" s="16">
        <f>'Asset data'!I37</f>
        <v>130</v>
      </c>
      <c r="F37" s="27">
        <f>ROUND(IF($A37&gt;0,$E37-'Asset data'!L$5,0),0)</f>
        <v>130</v>
      </c>
      <c r="G37">
        <f>ROUND(IF($A37&gt;0,$E37-'Asset data'!M$5,0),0)</f>
        <v>129</v>
      </c>
      <c r="H37">
        <f>ROUND(IF($A37&gt;0,$E37-'Asset data'!N$5,0),0)</f>
        <v>128</v>
      </c>
      <c r="I37">
        <f>ROUND(IF($A37&gt;0,$E37-'Asset data'!O$5,0),0)</f>
        <v>127</v>
      </c>
      <c r="J37">
        <f>ROUND(IF($A37&gt;0,$E37-'Asset data'!P$5,0),0)</f>
        <v>126</v>
      </c>
      <c r="K37">
        <f>ROUND(IF($A37&gt;0,$E37-'Asset data'!Q$5,0),0)</f>
        <v>125</v>
      </c>
      <c r="L37">
        <f>ROUND(IF($A37&gt;0,$E37-'Asset data'!R$5,0),0)</f>
        <v>124</v>
      </c>
      <c r="M37">
        <f>ROUND(IF($A37&gt;0,$E37-'Asset data'!S$5,0),0)</f>
        <v>123</v>
      </c>
      <c r="N37">
        <f>ROUND(IF($A37&gt;0,$E37-'Asset data'!T$5,0),0)</f>
        <v>122</v>
      </c>
      <c r="O37">
        <f>ROUND(IF($A37&gt;0,$E37-'Asset data'!U$5,0),0)</f>
        <v>121</v>
      </c>
      <c r="P37">
        <f>ROUND(IF($A37&gt;0,$E37-'Asset data'!V$5,0),0)</f>
        <v>120</v>
      </c>
      <c r="Q37">
        <f>ROUND(IF($A37&gt;0,$E37-'Asset data'!W$5,0),0)</f>
        <v>119</v>
      </c>
      <c r="R37">
        <f>ROUND(IF($A37&gt;0,$E37-'Asset data'!X$5,0),0)</f>
        <v>118</v>
      </c>
      <c r="S37">
        <f>ROUND(IF($A37&gt;0,$E37-'Asset data'!Y$5,0),0)</f>
        <v>117</v>
      </c>
      <c r="T37">
        <f>ROUND(IF($A37&gt;0,$E37-'Asset data'!Z$5,0),0)</f>
        <v>116</v>
      </c>
      <c r="U37">
        <f>ROUND(IF($A37&gt;0,$E37-'Asset data'!AA$5,0),0)</f>
        <v>115</v>
      </c>
      <c r="V37">
        <f>ROUND(IF($A37&gt;0,$E37-'Asset data'!AB$5,0),0)</f>
        <v>114</v>
      </c>
      <c r="W37">
        <f>ROUND(IF($A37&gt;0,$E37-'Asset data'!AC$5,0),0)</f>
        <v>113</v>
      </c>
      <c r="X37">
        <f>ROUND(IF($A37&gt;0,$E37-'Asset data'!AD$5,0),0)</f>
        <v>112</v>
      </c>
      <c r="Y37">
        <f>ROUND(IF($A37&gt;0,$E37-'Asset data'!AE$5,0),0)</f>
        <v>111</v>
      </c>
      <c r="Z37">
        <f>ROUND(IF($A37&gt;0,$E37-'Asset data'!AF$5,0),0)</f>
        <v>110</v>
      </c>
      <c r="AA37">
        <f>ROUND(IF($A37&gt;0,$E37-'Asset data'!AG$5,0),0)</f>
        <v>109</v>
      </c>
      <c r="AB37">
        <f>ROUND(IF($A37&gt;0,$E37-'Asset data'!AH$5,0),0)</f>
        <v>108</v>
      </c>
      <c r="AC37">
        <f>ROUND(IF($A37&gt;0,$E37-'Asset data'!AI$5,0),0)</f>
        <v>107</v>
      </c>
      <c r="AD37">
        <f>ROUND(IF($A37&gt;0,$E37-'Asset data'!AJ$5,0),0)</f>
        <v>106</v>
      </c>
      <c r="AE37">
        <f>ROUND(IF($A37&gt;0,$E37-'Asset data'!AK$5,0),0)</f>
        <v>105</v>
      </c>
      <c r="AF37">
        <f>ROUND(IF($A37&gt;0,$E37-'Asset data'!AL$5,0),0)</f>
        <v>104</v>
      </c>
      <c r="AG37">
        <f>ROUND(IF($A37&gt;0,$E37-'Asset data'!AM$5,0),0)</f>
        <v>103</v>
      </c>
      <c r="AH37">
        <f>ROUND(IF($A37&gt;0,$E37-'Asset data'!AN$5,0),0)</f>
        <v>102</v>
      </c>
      <c r="AI37">
        <f>ROUND(IF($A37&gt;0,$E37-'Asset data'!AO$5,0),0)</f>
        <v>101</v>
      </c>
      <c r="AJ37">
        <f>ROUND(IF($A37&gt;0,$E37-'Asset data'!AP$5,0),0)</f>
        <v>100</v>
      </c>
      <c r="AK37">
        <f>ROUND(IF($A37&gt;0,$E37-'Asset data'!AQ$5,0),0)</f>
        <v>99</v>
      </c>
      <c r="AL37">
        <f>ROUND(IF($A37&gt;0,$E37-'Asset data'!AR$5,0),0)</f>
        <v>98</v>
      </c>
      <c r="AM37">
        <f>ROUND(IF($A37&gt;0,$E37-'Asset data'!AS$5,0),0)</f>
        <v>97</v>
      </c>
      <c r="AN37">
        <f>ROUND(IF($A37&gt;0,$E37-'Asset data'!AT$5,0),0)</f>
        <v>96</v>
      </c>
      <c r="AO37">
        <f>ROUND(IF($A37&gt;0,$E37-'Asset data'!AU$5,0),0)</f>
        <v>95</v>
      </c>
      <c r="AP37">
        <f>ROUND(IF($A37&gt;0,$E37-'Asset data'!AV$5,0),0)</f>
        <v>94</v>
      </c>
      <c r="AQ37">
        <f>ROUND(IF($A37&gt;0,$E37-'Asset data'!AW$5,0),0)</f>
        <v>93</v>
      </c>
      <c r="AR37">
        <f>ROUND(IF($A37&gt;0,$E37-'Asset data'!AX$5,0),0)</f>
        <v>92</v>
      </c>
      <c r="AS37">
        <f>ROUND(IF($A37&gt;0,$E37-'Asset data'!AY$5,0),0)</f>
        <v>91</v>
      </c>
      <c r="AT37">
        <f>ROUND(IF($A37&gt;0,$E37-'Asset data'!AZ$5,0),0)</f>
        <v>90</v>
      </c>
      <c r="AU37">
        <f>ROUND(IF($A37&gt;0,$E37-'Asset data'!BA$5,0),0)</f>
        <v>89</v>
      </c>
      <c r="AV37">
        <f>ROUND(IF($A37&gt;0,$E37-'Asset data'!BB$5,0),0)</f>
        <v>88</v>
      </c>
      <c r="AW37">
        <f>ROUND(IF($A37&gt;0,$E37-'Asset data'!BC$5,0),0)</f>
        <v>87</v>
      </c>
      <c r="AX37">
        <f>ROUND(IF($A37&gt;0,$E37-'Asset data'!BD$5,0),0)</f>
        <v>86</v>
      </c>
      <c r="AY37">
        <f>ROUND(IF($A37&gt;0,$E37-'Asset data'!BE$5,0),0)</f>
        <v>85</v>
      </c>
      <c r="AZ37">
        <f>ROUND(IF($A37&gt;0,$E37-'Asset data'!BF$5,0),0)</f>
        <v>84</v>
      </c>
      <c r="BA37">
        <f>ROUND(IF($A37&gt;0,$E37-'Asset data'!BG$5,0),0)</f>
        <v>83</v>
      </c>
      <c r="BB37">
        <f>ROUND(IF($A37&gt;0,$E37-'Asset data'!BH$5,0),0)</f>
        <v>82</v>
      </c>
      <c r="BC37">
        <f>ROUND(IF($A37&gt;0,$E37-'Asset data'!BI$5,0),0)</f>
        <v>81</v>
      </c>
      <c r="BD37">
        <f>ROUND(IF($A37&gt;0,$E37-'Asset data'!BJ$5,0),0)</f>
        <v>80</v>
      </c>
      <c r="BE37">
        <f>ROUND(IF($A37&gt;0,$E37-'Asset data'!BK$5,0),0)</f>
        <v>79</v>
      </c>
      <c r="BF37">
        <f>ROUND(IF($A37&gt;0,$E37-'Asset data'!BL$5,0),0)</f>
        <v>78</v>
      </c>
      <c r="BG37">
        <f>ROUND(IF($A37&gt;0,$E37-'Asset data'!BM$5,0),0)</f>
        <v>77</v>
      </c>
      <c r="BH37">
        <f>ROUND(IF($A37&gt;0,$E37-'Asset data'!BN$5,0),0)</f>
        <v>76</v>
      </c>
      <c r="BI37">
        <f>ROUND(IF($A37&gt;0,$E37-'Asset data'!BO$5,0),0)</f>
        <v>75</v>
      </c>
      <c r="BJ37">
        <f>ROUND(IF($A37&gt;0,$E37-'Asset data'!BP$5,0),0)</f>
        <v>74</v>
      </c>
      <c r="BK37">
        <f>ROUND(IF($A37&gt;0,$E37-'Asset data'!BQ$5,0),0)</f>
        <v>73</v>
      </c>
      <c r="BL37">
        <f>ROUND(IF($A37&gt;0,$E37-'Asset data'!BR$5,0),0)</f>
        <v>72</v>
      </c>
      <c r="BM37">
        <f>ROUND(IF($A37&gt;0,$E37-'Asset data'!BS$5,0),0)</f>
        <v>71</v>
      </c>
      <c r="BN37">
        <f>ROUND(IF($A37&gt;0,$E37-'Asset data'!BT$5,0),0)</f>
        <v>70</v>
      </c>
      <c r="BO37">
        <f>ROUND(IF($A37&gt;0,$E37-'Asset data'!BU$5,0),0)</f>
        <v>69</v>
      </c>
      <c r="BP37">
        <f>ROUND(IF($A37&gt;0,$E37-'Asset data'!BV$5,0),0)</f>
        <v>68</v>
      </c>
      <c r="BQ37">
        <f>ROUND(IF($A37&gt;0,$E37-'Asset data'!BW$5,0),0)</f>
        <v>67</v>
      </c>
      <c r="BR37">
        <f>ROUND(IF($A37&gt;0,$E37-'Asset data'!BX$5,0),0)</f>
        <v>66</v>
      </c>
      <c r="BS37">
        <f>ROUND(IF($A37&gt;0,$E37-'Asset data'!BY$5,0),0)</f>
        <v>65</v>
      </c>
      <c r="BT37">
        <f>ROUND(IF($A37&gt;0,$E37-'Asset data'!BZ$5,0),0)</f>
        <v>64</v>
      </c>
      <c r="BU37">
        <f>ROUND(IF($A37&gt;0,$E37-'Asset data'!CA$5,0),0)</f>
        <v>63</v>
      </c>
      <c r="BV37">
        <f>ROUND(IF($A37&gt;0,$E37-'Asset data'!CB$5,0),0)</f>
        <v>62</v>
      </c>
      <c r="BW37">
        <f>ROUND(IF($A37&gt;0,$E37-'Asset data'!CC$5,0),0)</f>
        <v>61</v>
      </c>
      <c r="BX37">
        <f>ROUND(IF($A37&gt;0,$E37-'Asset data'!CD$5,0),0)</f>
        <v>60</v>
      </c>
      <c r="BY37">
        <f>ROUND(IF($A37&gt;0,$E37-'Asset data'!CE$5,0),0)</f>
        <v>59</v>
      </c>
      <c r="BZ37">
        <f>ROUND(IF($A37&gt;0,$E37-'Asset data'!CF$5,0),0)</f>
        <v>58</v>
      </c>
      <c r="CA37">
        <f>ROUND(IF($A37&gt;0,$E37-'Asset data'!CG$5,0),0)</f>
        <v>57</v>
      </c>
      <c r="CB37">
        <f>ROUND(IF($A37&gt;0,$E37-'Asset data'!CH$5,0),0)</f>
        <v>56</v>
      </c>
      <c r="CC37">
        <f>ROUND(IF($A37&gt;0,$E37-'Asset data'!CI$5,0),0)</f>
        <v>55</v>
      </c>
      <c r="CD37">
        <f>ROUND(IF($A37&gt;0,$E37-'Asset data'!CJ$5,0),0)</f>
        <v>54</v>
      </c>
      <c r="CE37">
        <f>ROUND(IF($A37&gt;0,$E37-'Asset data'!CK$5,0),0)</f>
        <v>53</v>
      </c>
      <c r="CF37">
        <f>ROUND(IF($A37&gt;0,$E37-'Asset data'!CL$5,0),0)</f>
        <v>52</v>
      </c>
      <c r="CG37">
        <f>ROUND(IF($A37&gt;0,$E37-'Asset data'!CM$5,0),0)</f>
        <v>51</v>
      </c>
      <c r="CH37">
        <f>ROUND(IF($A37&gt;0,$E37-'Asset data'!CN$5,0),0)</f>
        <v>50</v>
      </c>
      <c r="CI37">
        <f>ROUND(IF($A37&gt;0,$E37-'Asset data'!CO$5,0),0)</f>
        <v>49</v>
      </c>
      <c r="CJ37">
        <f>ROUND(IF($A37&gt;0,$E37-'Asset data'!CP$5,0),0)</f>
        <v>48</v>
      </c>
      <c r="CK37">
        <f>ROUND(IF($A37&gt;0,$E37-'Asset data'!CQ$5,0),0)</f>
        <v>47</v>
      </c>
      <c r="CL37">
        <f>ROUND(IF($A37&gt;0,$E37-'Asset data'!CR$5,0),0)</f>
        <v>46</v>
      </c>
      <c r="CM37">
        <f>ROUND(IF($A37&gt;0,$E37-'Asset data'!CS$5,0),0)</f>
        <v>45</v>
      </c>
      <c r="CN37">
        <f>ROUND(IF($A37&gt;0,$E37-'Asset data'!CT$5,0),0)</f>
        <v>44</v>
      </c>
      <c r="CO37">
        <f>ROUND(IF($A37&gt;0,$E37-'Asset data'!CU$5,0),0)</f>
        <v>43</v>
      </c>
      <c r="CP37">
        <f>ROUND(IF($A37&gt;0,$E37-'Asset data'!CV$5,0),0)</f>
        <v>42</v>
      </c>
      <c r="CQ37">
        <f>ROUND(IF($A37&gt;0,$E37-'Asset data'!CW$5,0),0)</f>
        <v>41</v>
      </c>
      <c r="CR37">
        <f>ROUND(IF($A37&gt;0,$E37-'Asset data'!CX$5,0),0)</f>
        <v>40</v>
      </c>
      <c r="CS37">
        <f>ROUND(IF($A37&gt;0,$E37-'Asset data'!CY$5,0),0)</f>
        <v>39</v>
      </c>
      <c r="CT37">
        <f>ROUND(IF($A37&gt;0,$E37-'Asset data'!CZ$5,0),0)</f>
        <v>38</v>
      </c>
      <c r="CU37">
        <f>ROUND(IF($A37&gt;0,$E37-'Asset data'!DA$5,0),0)</f>
        <v>37</v>
      </c>
      <c r="CV37">
        <f>ROUND(IF($A37&gt;0,$E37-'Asset data'!DB$5,0),0)</f>
        <v>36</v>
      </c>
      <c r="CW37">
        <f>ROUND(IF($A37&gt;0,$E37-'Asset data'!DC$5,0),0)</f>
        <v>35</v>
      </c>
      <c r="CX37">
        <f>ROUND(IF($A37&gt;0,$E37-'Asset data'!DD$5,0),0)</f>
        <v>34</v>
      </c>
      <c r="CY37">
        <f>ROUND(IF($A37&gt;0,$E37-'Asset data'!DE$5,0),0)</f>
        <v>33</v>
      </c>
      <c r="CZ37">
        <f>ROUND(IF($A37&gt;0,$E37-'Asset data'!DF$5,0),0)</f>
        <v>32</v>
      </c>
      <c r="DA37">
        <f>ROUND(IF($A37&gt;0,$E37-'Asset data'!DG$5,0),0)</f>
        <v>31</v>
      </c>
      <c r="DB37">
        <f>ROUND(IF($A37&gt;0,$E37-'Asset data'!DH$5,0),0)</f>
        <v>30</v>
      </c>
      <c r="DC37">
        <f>ROUND(IF($A37&gt;0,$E37-'Asset data'!DI$5,0),0)</f>
        <v>29</v>
      </c>
      <c r="DD37">
        <f>ROUND(IF($A37&gt;0,$E37-'Asset data'!DJ$5,0),0)</f>
        <v>28</v>
      </c>
      <c r="DE37">
        <f>ROUND(IF($A37&gt;0,$E37-'Asset data'!DK$5,0),0)</f>
        <v>27</v>
      </c>
      <c r="DF37">
        <f>ROUND(IF($A37&gt;0,$E37-'Asset data'!DL$5,0),0)</f>
        <v>26</v>
      </c>
      <c r="DG37">
        <f>ROUND(IF($A37&gt;0,$E37-'Asset data'!DM$5,0),0)</f>
        <v>25</v>
      </c>
      <c r="DH37">
        <f>ROUND(IF($A37&gt;0,$E37-'Asset data'!DN$5,0),0)</f>
        <v>24</v>
      </c>
      <c r="DI37">
        <f>ROUND(IF($A37&gt;0,$E37-'Asset data'!DO$5,0),0)</f>
        <v>23</v>
      </c>
      <c r="DJ37">
        <f>ROUND(IF($A37&gt;0,$E37-'Asset data'!DP$5,0),0)</f>
        <v>22</v>
      </c>
      <c r="DK37">
        <f>ROUND(IF($A37&gt;0,$E37-'Asset data'!DQ$5,0),0)</f>
        <v>21</v>
      </c>
      <c r="DL37">
        <f>ROUND(IF($A37&gt;0,$E37-'Asset data'!DR$5,0),0)</f>
        <v>20</v>
      </c>
      <c r="DM37">
        <f>ROUND(IF($A37&gt;0,$E37-'Asset data'!DS$5,0),0)</f>
        <v>19</v>
      </c>
      <c r="DN37">
        <f>ROUND(IF($A37&gt;0,$E37-'Asset data'!DT$5,0),0)</f>
        <v>18</v>
      </c>
      <c r="DO37">
        <f>ROUND(IF($A37&gt;0,$E37-'Asset data'!DU$5,0),0)</f>
        <v>17</v>
      </c>
      <c r="DP37">
        <f>ROUND(IF($A37&gt;0,$E37-'Asset data'!DV$5,0),0)</f>
        <v>16</v>
      </c>
      <c r="DQ37">
        <f>ROUND(IF($A37&gt;0,$E37-'Asset data'!DW$5,0),0)</f>
        <v>15</v>
      </c>
      <c r="DR37">
        <f>ROUND(IF($A37&gt;0,$E37-'Asset data'!DX$5,0),0)</f>
        <v>14</v>
      </c>
      <c r="DS37">
        <f>ROUND(IF($A37&gt;0,$E37-'Asset data'!DY$5,0),0)</f>
        <v>13</v>
      </c>
      <c r="DT37">
        <f>ROUND(IF($A37&gt;0,$E37-'Asset data'!DZ$5,0),0)</f>
        <v>12</v>
      </c>
      <c r="DU37">
        <f>ROUND(IF($A37&gt;0,$E37-'Asset data'!EA$5,0),0)</f>
        <v>11</v>
      </c>
      <c r="DV37">
        <f>ROUND(IF($A37&gt;0,$E37-'Asset data'!EB$5,0),0)</f>
        <v>10</v>
      </c>
      <c r="DW37">
        <f>ROUND(IF($A37&gt;0,$E37-'Asset data'!EC$5,0),0)</f>
        <v>9</v>
      </c>
      <c r="DX37">
        <f>ROUND(IF($A37&gt;0,$E37-'Asset data'!ED$5,0),0)</f>
        <v>8</v>
      </c>
      <c r="DY37">
        <f>ROUND(IF($A37&gt;0,$E37-'Asset data'!EE$5,0),0)</f>
        <v>7</v>
      </c>
      <c r="DZ37">
        <f>ROUND(IF($A37&gt;0,$E37-'Asset data'!EF$5,0),0)</f>
        <v>6</v>
      </c>
      <c r="EA37">
        <f>ROUND(IF($A37&gt;0,$E37-'Asset data'!EG$5,0),0)</f>
        <v>5</v>
      </c>
      <c r="EB37">
        <f>ROUND(IF($A37&gt;0,$E37-'Asset data'!EH$5,0),0)</f>
        <v>4</v>
      </c>
      <c r="EC37">
        <f>ROUND(IF($A37&gt;0,$E37-'Asset data'!EI$5,0),0)</f>
        <v>3</v>
      </c>
      <c r="ED37">
        <f>ROUND(IF($A37&gt;0,$E37-'Asset data'!EJ$5,0),0)</f>
        <v>2</v>
      </c>
      <c r="EE37">
        <f>ROUND(IF($A37&gt;0,$E37-'Asset data'!EK$5,0),0)</f>
        <v>1</v>
      </c>
      <c r="EF37">
        <f>ROUND(IF($A37&gt;0,$E37-'Asset data'!EL$5,0),0)</f>
        <v>0</v>
      </c>
      <c r="EG37">
        <f>ROUND(IF($A37&gt;0,$E37-'Asset data'!EM$5,0),0)</f>
        <v>-1</v>
      </c>
      <c r="EH37">
        <f>ROUND(IF($A37&gt;0,$E37-'Asset data'!EN$5,0),0)</f>
        <v>-2</v>
      </c>
      <c r="EI37">
        <f>ROUND(IF($A37&gt;0,$E37-'Asset data'!EO$5,0),0)</f>
        <v>-3</v>
      </c>
      <c r="EJ37">
        <f>ROUND(IF($A37&gt;0,$E37-'Asset data'!EP$5,0),0)</f>
        <v>-4</v>
      </c>
      <c r="EK37">
        <f>ROUND(IF($A37&gt;0,$E37-'Asset data'!EQ$5,0),0)</f>
        <v>-5</v>
      </c>
      <c r="EL37">
        <f>ROUND(IF($A37&gt;0,$E37-'Asset data'!ER$5,0),0)</f>
        <v>-6</v>
      </c>
      <c r="EM37">
        <f>ROUND(IF($A37&gt;0,$E37-'Asset data'!ES$5,0),0)</f>
        <v>-7</v>
      </c>
      <c r="EN37">
        <f>ROUND(IF($A37&gt;0,$E37-'Asset data'!ET$5,0),0)</f>
        <v>-8</v>
      </c>
      <c r="EO37">
        <f>ROUND(IF($A37&gt;0,$E37-'Asset data'!EU$5,0),0)</f>
        <v>-9</v>
      </c>
      <c r="EP37">
        <f>ROUND(IF($A37&gt;0,$E37-'Asset data'!EV$5,0),0)</f>
        <v>-10</v>
      </c>
      <c r="EQ37">
        <f>ROUND(IF($A37&gt;0,$E37-'Asset data'!EW$5,0),0)</f>
        <v>-11</v>
      </c>
      <c r="ER37">
        <f>ROUND(IF($A37&gt;0,$E37-'Asset data'!EX$5,0),0)</f>
        <v>-12</v>
      </c>
      <c r="ES37">
        <f>ROUND(IF($A37&gt;0,$E37-'Asset data'!EY$5,0),0)</f>
        <v>-13</v>
      </c>
      <c r="ET37">
        <f>ROUND(IF($A37&gt;0,$E37-'Asset data'!EZ$5,0),0)</f>
        <v>-14</v>
      </c>
      <c r="EU37">
        <f>ROUND(IF($A37&gt;0,$E37-'Asset data'!FA$5,0),0)</f>
        <v>-15</v>
      </c>
      <c r="EV37">
        <f>ROUND(IF($A37&gt;0,$E37-'Asset data'!FB$5,0),0)</f>
        <v>-16</v>
      </c>
      <c r="EW37">
        <f>ROUND(IF($A37&gt;0,$E37-'Asset data'!FC$5,0),0)</f>
        <v>-17</v>
      </c>
      <c r="EX37">
        <f>ROUND(IF($A37&gt;0,$E37-'Asset data'!FD$5,0),0)</f>
        <v>-18</v>
      </c>
      <c r="EY37">
        <f>ROUND(IF($A37&gt;0,$E37-'Asset data'!FE$5,0),0)</f>
        <v>-19</v>
      </c>
      <c r="EZ37">
        <f>ROUND(IF($A37&gt;0,$E37-'Asset data'!FF$5,0),0)</f>
        <v>-20</v>
      </c>
      <c r="FA37">
        <f>ROUND(IF($A37&gt;0,$E37-'Asset data'!FG$5,0),0)</f>
        <v>-21</v>
      </c>
    </row>
    <row r="38" spans="1:157">
      <c r="A38" s="10">
        <f>'Asset data'!A38</f>
        <v>0</v>
      </c>
      <c r="B38" s="10">
        <f>'Asset data'!B38</f>
        <v>0</v>
      </c>
      <c r="C38" s="10">
        <f>'Asset data'!C38</f>
        <v>0</v>
      </c>
      <c r="D38" s="10">
        <f>'Asset data'!E38</f>
        <v>0</v>
      </c>
      <c r="E38" s="16">
        <f>'Asset data'!I38</f>
        <v>0</v>
      </c>
      <c r="F38" s="27">
        <f>ROUND(IF($A38&gt;0,$E38-'Asset data'!L$5,0),0)</f>
        <v>0</v>
      </c>
      <c r="G38">
        <f>ROUND(IF($A38&gt;0,$E38-'Asset data'!M$5,0),0)</f>
        <v>0</v>
      </c>
      <c r="H38">
        <f>ROUND(IF($A38&gt;0,$E38-'Asset data'!N$5,0),0)</f>
        <v>0</v>
      </c>
      <c r="I38">
        <f>ROUND(IF($A38&gt;0,$E38-'Asset data'!O$5,0),0)</f>
        <v>0</v>
      </c>
      <c r="J38">
        <f>ROUND(IF($A38&gt;0,$E38-'Asset data'!P$5,0),0)</f>
        <v>0</v>
      </c>
      <c r="K38">
        <f>ROUND(IF($A38&gt;0,$E38-'Asset data'!Q$5,0),0)</f>
        <v>0</v>
      </c>
      <c r="L38">
        <f>ROUND(IF($A38&gt;0,$E38-'Asset data'!R$5,0),0)</f>
        <v>0</v>
      </c>
      <c r="M38">
        <f>ROUND(IF($A38&gt;0,$E38-'Asset data'!S$5,0),0)</f>
        <v>0</v>
      </c>
      <c r="N38">
        <f>ROUND(IF($A38&gt;0,$E38-'Asset data'!T$5,0),0)</f>
        <v>0</v>
      </c>
      <c r="O38">
        <f>ROUND(IF($A38&gt;0,$E38-'Asset data'!U$5,0),0)</f>
        <v>0</v>
      </c>
      <c r="P38">
        <f>ROUND(IF($A38&gt;0,$E38-'Asset data'!V$5,0),0)</f>
        <v>0</v>
      </c>
      <c r="Q38">
        <f>ROUND(IF($A38&gt;0,$E38-'Asset data'!W$5,0),0)</f>
        <v>0</v>
      </c>
      <c r="R38">
        <f>ROUND(IF($A38&gt;0,$E38-'Asset data'!X$5,0),0)</f>
        <v>0</v>
      </c>
      <c r="S38">
        <f>ROUND(IF($A38&gt;0,$E38-'Asset data'!Y$5,0),0)</f>
        <v>0</v>
      </c>
      <c r="T38">
        <f>ROUND(IF($A38&gt;0,$E38-'Asset data'!Z$5,0),0)</f>
        <v>0</v>
      </c>
      <c r="U38">
        <f>ROUND(IF($A38&gt;0,$E38-'Asset data'!AA$5,0),0)</f>
        <v>0</v>
      </c>
      <c r="V38">
        <f>ROUND(IF($A38&gt;0,$E38-'Asset data'!AB$5,0),0)</f>
        <v>0</v>
      </c>
      <c r="W38">
        <f>ROUND(IF($A38&gt;0,$E38-'Asset data'!AC$5,0),0)</f>
        <v>0</v>
      </c>
      <c r="X38">
        <f>ROUND(IF($A38&gt;0,$E38-'Asset data'!AD$5,0),0)</f>
        <v>0</v>
      </c>
      <c r="Y38">
        <f>ROUND(IF($A38&gt;0,$E38-'Asset data'!AE$5,0),0)</f>
        <v>0</v>
      </c>
      <c r="Z38">
        <f>ROUND(IF($A38&gt;0,$E38-'Asset data'!AF$5,0),0)</f>
        <v>0</v>
      </c>
      <c r="AA38">
        <f>ROUND(IF($A38&gt;0,$E38-'Asset data'!AG$5,0),0)</f>
        <v>0</v>
      </c>
      <c r="AB38">
        <f>ROUND(IF($A38&gt;0,$E38-'Asset data'!AH$5,0),0)</f>
        <v>0</v>
      </c>
      <c r="AC38">
        <f>ROUND(IF($A38&gt;0,$E38-'Asset data'!AI$5,0),0)</f>
        <v>0</v>
      </c>
      <c r="AD38">
        <f>ROUND(IF($A38&gt;0,$E38-'Asset data'!AJ$5,0),0)</f>
        <v>0</v>
      </c>
      <c r="AE38">
        <f>ROUND(IF($A38&gt;0,$E38-'Asset data'!AK$5,0),0)</f>
        <v>0</v>
      </c>
      <c r="AF38">
        <f>ROUND(IF($A38&gt;0,$E38-'Asset data'!AL$5,0),0)</f>
        <v>0</v>
      </c>
      <c r="AG38">
        <f>ROUND(IF($A38&gt;0,$E38-'Asset data'!AM$5,0),0)</f>
        <v>0</v>
      </c>
      <c r="AH38">
        <f>ROUND(IF($A38&gt;0,$E38-'Asset data'!AN$5,0),0)</f>
        <v>0</v>
      </c>
      <c r="AI38">
        <f>ROUND(IF($A38&gt;0,$E38-'Asset data'!AO$5,0),0)</f>
        <v>0</v>
      </c>
      <c r="AJ38">
        <f>ROUND(IF($A38&gt;0,$E38-'Asset data'!AP$5,0),0)</f>
        <v>0</v>
      </c>
      <c r="AK38">
        <f>ROUND(IF($A38&gt;0,$E38-'Asset data'!AQ$5,0),0)</f>
        <v>0</v>
      </c>
      <c r="AL38">
        <f>ROUND(IF($A38&gt;0,$E38-'Asset data'!AR$5,0),0)</f>
        <v>0</v>
      </c>
      <c r="AM38">
        <f>ROUND(IF($A38&gt;0,$E38-'Asset data'!AS$5,0),0)</f>
        <v>0</v>
      </c>
      <c r="AN38">
        <f>ROUND(IF($A38&gt;0,$E38-'Asset data'!AT$5,0),0)</f>
        <v>0</v>
      </c>
      <c r="AO38">
        <f>ROUND(IF($A38&gt;0,$E38-'Asset data'!AU$5,0),0)</f>
        <v>0</v>
      </c>
      <c r="AP38">
        <f>ROUND(IF($A38&gt;0,$E38-'Asset data'!AV$5,0),0)</f>
        <v>0</v>
      </c>
      <c r="AQ38">
        <f>ROUND(IF($A38&gt;0,$E38-'Asset data'!AW$5,0),0)</f>
        <v>0</v>
      </c>
      <c r="AR38">
        <f>ROUND(IF($A38&gt;0,$E38-'Asset data'!AX$5,0),0)</f>
        <v>0</v>
      </c>
      <c r="AS38">
        <f>ROUND(IF($A38&gt;0,$E38-'Asset data'!AY$5,0),0)</f>
        <v>0</v>
      </c>
      <c r="AT38">
        <f>ROUND(IF($A38&gt;0,$E38-'Asset data'!AZ$5,0),0)</f>
        <v>0</v>
      </c>
      <c r="AU38">
        <f>ROUND(IF($A38&gt;0,$E38-'Asset data'!BA$5,0),0)</f>
        <v>0</v>
      </c>
      <c r="AV38">
        <f>ROUND(IF($A38&gt;0,$E38-'Asset data'!BB$5,0),0)</f>
        <v>0</v>
      </c>
      <c r="AW38">
        <f>ROUND(IF($A38&gt;0,$E38-'Asset data'!BC$5,0),0)</f>
        <v>0</v>
      </c>
      <c r="AX38">
        <f>ROUND(IF($A38&gt;0,$E38-'Asset data'!BD$5,0),0)</f>
        <v>0</v>
      </c>
      <c r="AY38">
        <f>ROUND(IF($A38&gt;0,$E38-'Asset data'!BE$5,0),0)</f>
        <v>0</v>
      </c>
      <c r="AZ38">
        <f>ROUND(IF($A38&gt;0,$E38-'Asset data'!BF$5,0),0)</f>
        <v>0</v>
      </c>
      <c r="BA38">
        <f>ROUND(IF($A38&gt;0,$E38-'Asset data'!BG$5,0),0)</f>
        <v>0</v>
      </c>
      <c r="BB38">
        <f>ROUND(IF($A38&gt;0,$E38-'Asset data'!BH$5,0),0)</f>
        <v>0</v>
      </c>
      <c r="BC38">
        <f>ROUND(IF($A38&gt;0,$E38-'Asset data'!BI$5,0),0)</f>
        <v>0</v>
      </c>
      <c r="BD38">
        <f>ROUND(IF($A38&gt;0,$E38-'Asset data'!BJ$5,0),0)</f>
        <v>0</v>
      </c>
      <c r="BE38">
        <f>ROUND(IF($A38&gt;0,$E38-'Asset data'!BK$5,0),0)</f>
        <v>0</v>
      </c>
      <c r="BF38">
        <f>ROUND(IF($A38&gt;0,$E38-'Asset data'!BL$5,0),0)</f>
        <v>0</v>
      </c>
      <c r="BG38">
        <f>ROUND(IF($A38&gt;0,$E38-'Asset data'!BM$5,0),0)</f>
        <v>0</v>
      </c>
      <c r="BH38">
        <f>ROUND(IF($A38&gt;0,$E38-'Asset data'!BN$5,0),0)</f>
        <v>0</v>
      </c>
      <c r="BI38">
        <f>ROUND(IF($A38&gt;0,$E38-'Asset data'!BO$5,0),0)</f>
        <v>0</v>
      </c>
      <c r="BJ38">
        <f>ROUND(IF($A38&gt;0,$E38-'Asset data'!BP$5,0),0)</f>
        <v>0</v>
      </c>
      <c r="BK38">
        <f>ROUND(IF($A38&gt;0,$E38-'Asset data'!BQ$5,0),0)</f>
        <v>0</v>
      </c>
      <c r="BL38">
        <f>ROUND(IF($A38&gt;0,$E38-'Asset data'!BR$5,0),0)</f>
        <v>0</v>
      </c>
      <c r="BM38">
        <f>ROUND(IF($A38&gt;0,$E38-'Asset data'!BS$5,0),0)</f>
        <v>0</v>
      </c>
      <c r="BN38">
        <f>ROUND(IF($A38&gt;0,$E38-'Asset data'!BT$5,0),0)</f>
        <v>0</v>
      </c>
      <c r="BO38">
        <f>ROUND(IF($A38&gt;0,$E38-'Asset data'!BU$5,0),0)</f>
        <v>0</v>
      </c>
      <c r="BP38">
        <f>ROUND(IF($A38&gt;0,$E38-'Asset data'!BV$5,0),0)</f>
        <v>0</v>
      </c>
      <c r="BQ38">
        <f>ROUND(IF($A38&gt;0,$E38-'Asset data'!BW$5,0),0)</f>
        <v>0</v>
      </c>
      <c r="BR38">
        <f>ROUND(IF($A38&gt;0,$E38-'Asset data'!BX$5,0),0)</f>
        <v>0</v>
      </c>
      <c r="BS38">
        <f>ROUND(IF($A38&gt;0,$E38-'Asset data'!BY$5,0),0)</f>
        <v>0</v>
      </c>
      <c r="BT38">
        <f>ROUND(IF($A38&gt;0,$E38-'Asset data'!BZ$5,0),0)</f>
        <v>0</v>
      </c>
      <c r="BU38">
        <f>ROUND(IF($A38&gt;0,$E38-'Asset data'!CA$5,0),0)</f>
        <v>0</v>
      </c>
      <c r="BV38">
        <f>ROUND(IF($A38&gt;0,$E38-'Asset data'!CB$5,0),0)</f>
        <v>0</v>
      </c>
      <c r="BW38">
        <f>ROUND(IF($A38&gt;0,$E38-'Asset data'!CC$5,0),0)</f>
        <v>0</v>
      </c>
      <c r="BX38">
        <f>ROUND(IF($A38&gt;0,$E38-'Asset data'!CD$5,0),0)</f>
        <v>0</v>
      </c>
      <c r="BY38">
        <f>ROUND(IF($A38&gt;0,$E38-'Asset data'!CE$5,0),0)</f>
        <v>0</v>
      </c>
      <c r="BZ38">
        <f>ROUND(IF($A38&gt;0,$E38-'Asset data'!CF$5,0),0)</f>
        <v>0</v>
      </c>
      <c r="CA38">
        <f>ROUND(IF($A38&gt;0,$E38-'Asset data'!CG$5,0),0)</f>
        <v>0</v>
      </c>
      <c r="CB38">
        <f>ROUND(IF($A38&gt;0,$E38-'Asset data'!CH$5,0),0)</f>
        <v>0</v>
      </c>
      <c r="CC38">
        <f>ROUND(IF($A38&gt;0,$E38-'Asset data'!CI$5,0),0)</f>
        <v>0</v>
      </c>
      <c r="CD38">
        <f>ROUND(IF($A38&gt;0,$E38-'Asset data'!CJ$5,0),0)</f>
        <v>0</v>
      </c>
      <c r="CE38">
        <f>ROUND(IF($A38&gt;0,$E38-'Asset data'!CK$5,0),0)</f>
        <v>0</v>
      </c>
      <c r="CF38">
        <f>ROUND(IF($A38&gt;0,$E38-'Asset data'!CL$5,0),0)</f>
        <v>0</v>
      </c>
      <c r="CG38">
        <f>ROUND(IF($A38&gt;0,$E38-'Asset data'!CM$5,0),0)</f>
        <v>0</v>
      </c>
      <c r="CH38">
        <f>ROUND(IF($A38&gt;0,$E38-'Asset data'!CN$5,0),0)</f>
        <v>0</v>
      </c>
      <c r="CI38">
        <f>ROUND(IF($A38&gt;0,$E38-'Asset data'!CO$5,0),0)</f>
        <v>0</v>
      </c>
      <c r="CJ38">
        <f>ROUND(IF($A38&gt;0,$E38-'Asset data'!CP$5,0),0)</f>
        <v>0</v>
      </c>
      <c r="CK38">
        <f>ROUND(IF($A38&gt;0,$E38-'Asset data'!CQ$5,0),0)</f>
        <v>0</v>
      </c>
      <c r="CL38">
        <f>ROUND(IF($A38&gt;0,$E38-'Asset data'!CR$5,0),0)</f>
        <v>0</v>
      </c>
      <c r="CM38">
        <f>ROUND(IF($A38&gt;0,$E38-'Asset data'!CS$5,0),0)</f>
        <v>0</v>
      </c>
      <c r="CN38">
        <f>ROUND(IF($A38&gt;0,$E38-'Asset data'!CT$5,0),0)</f>
        <v>0</v>
      </c>
      <c r="CO38">
        <f>ROUND(IF($A38&gt;0,$E38-'Asset data'!CU$5,0),0)</f>
        <v>0</v>
      </c>
      <c r="CP38">
        <f>ROUND(IF($A38&gt;0,$E38-'Asset data'!CV$5,0),0)</f>
        <v>0</v>
      </c>
      <c r="CQ38">
        <f>ROUND(IF($A38&gt;0,$E38-'Asset data'!CW$5,0),0)</f>
        <v>0</v>
      </c>
      <c r="CR38">
        <f>ROUND(IF($A38&gt;0,$E38-'Asset data'!CX$5,0),0)</f>
        <v>0</v>
      </c>
      <c r="CS38">
        <f>ROUND(IF($A38&gt;0,$E38-'Asset data'!CY$5,0),0)</f>
        <v>0</v>
      </c>
      <c r="CT38">
        <f>ROUND(IF($A38&gt;0,$E38-'Asset data'!CZ$5,0),0)</f>
        <v>0</v>
      </c>
      <c r="CU38">
        <f>ROUND(IF($A38&gt;0,$E38-'Asset data'!DA$5,0),0)</f>
        <v>0</v>
      </c>
      <c r="CV38">
        <f>ROUND(IF($A38&gt;0,$E38-'Asset data'!DB$5,0),0)</f>
        <v>0</v>
      </c>
      <c r="CW38">
        <f>ROUND(IF($A38&gt;0,$E38-'Asset data'!DC$5,0),0)</f>
        <v>0</v>
      </c>
      <c r="CX38">
        <f>ROUND(IF($A38&gt;0,$E38-'Asset data'!DD$5,0),0)</f>
        <v>0</v>
      </c>
      <c r="CY38">
        <f>ROUND(IF($A38&gt;0,$E38-'Asset data'!DE$5,0),0)</f>
        <v>0</v>
      </c>
      <c r="CZ38">
        <f>ROUND(IF($A38&gt;0,$E38-'Asset data'!DF$5,0),0)</f>
        <v>0</v>
      </c>
      <c r="DA38">
        <f>ROUND(IF($A38&gt;0,$E38-'Asset data'!DG$5,0),0)</f>
        <v>0</v>
      </c>
      <c r="DB38">
        <f>ROUND(IF($A38&gt;0,$E38-'Asset data'!DH$5,0),0)</f>
        <v>0</v>
      </c>
      <c r="DC38">
        <f>ROUND(IF($A38&gt;0,$E38-'Asset data'!DI$5,0),0)</f>
        <v>0</v>
      </c>
      <c r="DD38">
        <f>ROUND(IF($A38&gt;0,$E38-'Asset data'!DJ$5,0),0)</f>
        <v>0</v>
      </c>
      <c r="DE38">
        <f>ROUND(IF($A38&gt;0,$E38-'Asset data'!DK$5,0),0)</f>
        <v>0</v>
      </c>
      <c r="DF38">
        <f>ROUND(IF($A38&gt;0,$E38-'Asset data'!DL$5,0),0)</f>
        <v>0</v>
      </c>
      <c r="DG38">
        <f>ROUND(IF($A38&gt;0,$E38-'Asset data'!DM$5,0),0)</f>
        <v>0</v>
      </c>
      <c r="DH38">
        <f>ROUND(IF($A38&gt;0,$E38-'Asset data'!DN$5,0),0)</f>
        <v>0</v>
      </c>
      <c r="DI38">
        <f>ROUND(IF($A38&gt;0,$E38-'Asset data'!DO$5,0),0)</f>
        <v>0</v>
      </c>
      <c r="DJ38">
        <f>ROUND(IF($A38&gt;0,$E38-'Asset data'!DP$5,0),0)</f>
        <v>0</v>
      </c>
      <c r="DK38">
        <f>ROUND(IF($A38&gt;0,$E38-'Asset data'!DQ$5,0),0)</f>
        <v>0</v>
      </c>
      <c r="DL38">
        <f>ROUND(IF($A38&gt;0,$E38-'Asset data'!DR$5,0),0)</f>
        <v>0</v>
      </c>
      <c r="DM38">
        <f>ROUND(IF($A38&gt;0,$E38-'Asset data'!DS$5,0),0)</f>
        <v>0</v>
      </c>
      <c r="DN38">
        <f>ROUND(IF($A38&gt;0,$E38-'Asset data'!DT$5,0),0)</f>
        <v>0</v>
      </c>
      <c r="DO38">
        <f>ROUND(IF($A38&gt;0,$E38-'Asset data'!DU$5,0),0)</f>
        <v>0</v>
      </c>
      <c r="DP38">
        <f>ROUND(IF($A38&gt;0,$E38-'Asset data'!DV$5,0),0)</f>
        <v>0</v>
      </c>
      <c r="DQ38">
        <f>ROUND(IF($A38&gt;0,$E38-'Asset data'!DW$5,0),0)</f>
        <v>0</v>
      </c>
      <c r="DR38">
        <f>ROUND(IF($A38&gt;0,$E38-'Asset data'!DX$5,0),0)</f>
        <v>0</v>
      </c>
      <c r="DS38">
        <f>ROUND(IF($A38&gt;0,$E38-'Asset data'!DY$5,0),0)</f>
        <v>0</v>
      </c>
      <c r="DT38">
        <f>ROUND(IF($A38&gt;0,$E38-'Asset data'!DZ$5,0),0)</f>
        <v>0</v>
      </c>
      <c r="DU38">
        <f>ROUND(IF($A38&gt;0,$E38-'Asset data'!EA$5,0),0)</f>
        <v>0</v>
      </c>
      <c r="DV38">
        <f>ROUND(IF($A38&gt;0,$E38-'Asset data'!EB$5,0),0)</f>
        <v>0</v>
      </c>
      <c r="DW38">
        <f>ROUND(IF($A38&gt;0,$E38-'Asset data'!EC$5,0),0)</f>
        <v>0</v>
      </c>
      <c r="DX38">
        <f>ROUND(IF($A38&gt;0,$E38-'Asset data'!ED$5,0),0)</f>
        <v>0</v>
      </c>
      <c r="DY38">
        <f>ROUND(IF($A38&gt;0,$E38-'Asset data'!EE$5,0),0)</f>
        <v>0</v>
      </c>
      <c r="DZ38">
        <f>ROUND(IF($A38&gt;0,$E38-'Asset data'!EF$5,0),0)</f>
        <v>0</v>
      </c>
      <c r="EA38">
        <f>ROUND(IF($A38&gt;0,$E38-'Asset data'!EG$5,0),0)</f>
        <v>0</v>
      </c>
      <c r="EB38">
        <f>ROUND(IF($A38&gt;0,$E38-'Asset data'!EH$5,0),0)</f>
        <v>0</v>
      </c>
      <c r="EC38">
        <f>ROUND(IF($A38&gt;0,$E38-'Asset data'!EI$5,0),0)</f>
        <v>0</v>
      </c>
      <c r="ED38">
        <f>ROUND(IF($A38&gt;0,$E38-'Asset data'!EJ$5,0),0)</f>
        <v>0</v>
      </c>
      <c r="EE38">
        <f>ROUND(IF($A38&gt;0,$E38-'Asset data'!EK$5,0),0)</f>
        <v>0</v>
      </c>
      <c r="EF38">
        <f>ROUND(IF($A38&gt;0,$E38-'Asset data'!EL$5,0),0)</f>
        <v>0</v>
      </c>
      <c r="EG38">
        <f>ROUND(IF($A38&gt;0,$E38-'Asset data'!EM$5,0),0)</f>
        <v>0</v>
      </c>
      <c r="EH38">
        <f>ROUND(IF($A38&gt;0,$E38-'Asset data'!EN$5,0),0)</f>
        <v>0</v>
      </c>
      <c r="EI38">
        <f>ROUND(IF($A38&gt;0,$E38-'Asset data'!EO$5,0),0)</f>
        <v>0</v>
      </c>
      <c r="EJ38">
        <f>ROUND(IF($A38&gt;0,$E38-'Asset data'!EP$5,0),0)</f>
        <v>0</v>
      </c>
      <c r="EK38">
        <f>ROUND(IF($A38&gt;0,$E38-'Asset data'!EQ$5,0),0)</f>
        <v>0</v>
      </c>
      <c r="EL38">
        <f>ROUND(IF($A38&gt;0,$E38-'Asset data'!ER$5,0),0)</f>
        <v>0</v>
      </c>
      <c r="EM38">
        <f>ROUND(IF($A38&gt;0,$E38-'Asset data'!ES$5,0),0)</f>
        <v>0</v>
      </c>
      <c r="EN38">
        <f>ROUND(IF($A38&gt;0,$E38-'Asset data'!ET$5,0),0)</f>
        <v>0</v>
      </c>
      <c r="EO38">
        <f>ROUND(IF($A38&gt;0,$E38-'Asset data'!EU$5,0),0)</f>
        <v>0</v>
      </c>
      <c r="EP38">
        <f>ROUND(IF($A38&gt;0,$E38-'Asset data'!EV$5,0),0)</f>
        <v>0</v>
      </c>
      <c r="EQ38">
        <f>ROUND(IF($A38&gt;0,$E38-'Asset data'!EW$5,0),0)</f>
        <v>0</v>
      </c>
      <c r="ER38">
        <f>ROUND(IF($A38&gt;0,$E38-'Asset data'!EX$5,0),0)</f>
        <v>0</v>
      </c>
      <c r="ES38">
        <f>ROUND(IF($A38&gt;0,$E38-'Asset data'!EY$5,0),0)</f>
        <v>0</v>
      </c>
      <c r="ET38">
        <f>ROUND(IF($A38&gt;0,$E38-'Asset data'!EZ$5,0),0)</f>
        <v>0</v>
      </c>
      <c r="EU38">
        <f>ROUND(IF($A38&gt;0,$E38-'Asset data'!FA$5,0),0)</f>
        <v>0</v>
      </c>
      <c r="EV38">
        <f>ROUND(IF($A38&gt;0,$E38-'Asset data'!FB$5,0),0)</f>
        <v>0</v>
      </c>
      <c r="EW38">
        <f>ROUND(IF($A38&gt;0,$E38-'Asset data'!FC$5,0),0)</f>
        <v>0</v>
      </c>
      <c r="EX38">
        <f>ROUND(IF($A38&gt;0,$E38-'Asset data'!FD$5,0),0)</f>
        <v>0</v>
      </c>
      <c r="EY38">
        <f>ROUND(IF($A38&gt;0,$E38-'Asset data'!FE$5,0),0)</f>
        <v>0</v>
      </c>
      <c r="EZ38">
        <f>ROUND(IF($A38&gt;0,$E38-'Asset data'!FF$5,0),0)</f>
        <v>0</v>
      </c>
      <c r="FA38">
        <f>ROUND(IF($A38&gt;0,$E38-'Asset data'!FG$5,0),0)</f>
        <v>0</v>
      </c>
    </row>
    <row r="39" spans="1:157">
      <c r="A39" s="10">
        <f>'Asset data'!A39</f>
        <v>0</v>
      </c>
      <c r="B39" s="10">
        <f>'Asset data'!B39</f>
        <v>0</v>
      </c>
      <c r="C39" s="10">
        <f>'Asset data'!C39</f>
        <v>0</v>
      </c>
      <c r="D39" s="10">
        <f>'Asset data'!E39</f>
        <v>0</v>
      </c>
      <c r="E39" s="16">
        <f>'Asset data'!I39</f>
        <v>0</v>
      </c>
      <c r="F39" s="27">
        <f>ROUND(IF($A39&gt;0,$E39-'Asset data'!L$5,0),0)</f>
        <v>0</v>
      </c>
      <c r="G39">
        <f>ROUND(IF($A39&gt;0,$E39-'Asset data'!M$5,0),0)</f>
        <v>0</v>
      </c>
      <c r="H39">
        <f>ROUND(IF($A39&gt;0,$E39-'Asset data'!N$5,0),0)</f>
        <v>0</v>
      </c>
      <c r="I39">
        <f>ROUND(IF($A39&gt;0,$E39-'Asset data'!O$5,0),0)</f>
        <v>0</v>
      </c>
      <c r="J39">
        <f>ROUND(IF($A39&gt;0,$E39-'Asset data'!P$5,0),0)</f>
        <v>0</v>
      </c>
      <c r="K39">
        <f>ROUND(IF($A39&gt;0,$E39-'Asset data'!Q$5,0),0)</f>
        <v>0</v>
      </c>
      <c r="L39">
        <f>ROUND(IF($A39&gt;0,$E39-'Asset data'!R$5,0),0)</f>
        <v>0</v>
      </c>
      <c r="M39">
        <f>ROUND(IF($A39&gt;0,$E39-'Asset data'!S$5,0),0)</f>
        <v>0</v>
      </c>
      <c r="N39">
        <f>ROUND(IF($A39&gt;0,$E39-'Asset data'!T$5,0),0)</f>
        <v>0</v>
      </c>
      <c r="O39">
        <f>ROUND(IF($A39&gt;0,$E39-'Asset data'!U$5,0),0)</f>
        <v>0</v>
      </c>
      <c r="P39">
        <f>ROUND(IF($A39&gt;0,$E39-'Asset data'!V$5,0),0)</f>
        <v>0</v>
      </c>
      <c r="Q39">
        <f>ROUND(IF($A39&gt;0,$E39-'Asset data'!W$5,0),0)</f>
        <v>0</v>
      </c>
      <c r="R39">
        <f>ROUND(IF($A39&gt;0,$E39-'Asset data'!X$5,0),0)</f>
        <v>0</v>
      </c>
      <c r="S39">
        <f>ROUND(IF($A39&gt;0,$E39-'Asset data'!Y$5,0),0)</f>
        <v>0</v>
      </c>
      <c r="T39">
        <f>ROUND(IF($A39&gt;0,$E39-'Asset data'!Z$5,0),0)</f>
        <v>0</v>
      </c>
      <c r="U39">
        <f>ROUND(IF($A39&gt;0,$E39-'Asset data'!AA$5,0),0)</f>
        <v>0</v>
      </c>
      <c r="V39">
        <f>ROUND(IF($A39&gt;0,$E39-'Asset data'!AB$5,0),0)</f>
        <v>0</v>
      </c>
      <c r="W39">
        <f>ROUND(IF($A39&gt;0,$E39-'Asset data'!AC$5,0),0)</f>
        <v>0</v>
      </c>
      <c r="X39">
        <f>ROUND(IF($A39&gt;0,$E39-'Asset data'!AD$5,0),0)</f>
        <v>0</v>
      </c>
      <c r="Y39">
        <f>ROUND(IF($A39&gt;0,$E39-'Asset data'!AE$5,0),0)</f>
        <v>0</v>
      </c>
      <c r="Z39">
        <f>ROUND(IF($A39&gt;0,$E39-'Asset data'!AF$5,0),0)</f>
        <v>0</v>
      </c>
      <c r="AA39">
        <f>ROUND(IF($A39&gt;0,$E39-'Asset data'!AG$5,0),0)</f>
        <v>0</v>
      </c>
      <c r="AB39">
        <f>ROUND(IF($A39&gt;0,$E39-'Asset data'!AH$5,0),0)</f>
        <v>0</v>
      </c>
      <c r="AC39">
        <f>ROUND(IF($A39&gt;0,$E39-'Asset data'!AI$5,0),0)</f>
        <v>0</v>
      </c>
      <c r="AD39">
        <f>ROUND(IF($A39&gt;0,$E39-'Asset data'!AJ$5,0),0)</f>
        <v>0</v>
      </c>
      <c r="AE39">
        <f>ROUND(IF($A39&gt;0,$E39-'Asset data'!AK$5,0),0)</f>
        <v>0</v>
      </c>
      <c r="AF39">
        <f>ROUND(IF($A39&gt;0,$E39-'Asset data'!AL$5,0),0)</f>
        <v>0</v>
      </c>
      <c r="AG39">
        <f>ROUND(IF($A39&gt;0,$E39-'Asset data'!AM$5,0),0)</f>
        <v>0</v>
      </c>
      <c r="AH39">
        <f>ROUND(IF($A39&gt;0,$E39-'Asset data'!AN$5,0),0)</f>
        <v>0</v>
      </c>
      <c r="AI39">
        <f>ROUND(IF($A39&gt;0,$E39-'Asset data'!AO$5,0),0)</f>
        <v>0</v>
      </c>
      <c r="AJ39">
        <f>ROUND(IF($A39&gt;0,$E39-'Asset data'!AP$5,0),0)</f>
        <v>0</v>
      </c>
      <c r="AK39">
        <f>ROUND(IF($A39&gt;0,$E39-'Asset data'!AQ$5,0),0)</f>
        <v>0</v>
      </c>
      <c r="AL39">
        <f>ROUND(IF($A39&gt;0,$E39-'Asset data'!AR$5,0),0)</f>
        <v>0</v>
      </c>
      <c r="AM39">
        <f>ROUND(IF($A39&gt;0,$E39-'Asset data'!AS$5,0),0)</f>
        <v>0</v>
      </c>
      <c r="AN39">
        <f>ROUND(IF($A39&gt;0,$E39-'Asset data'!AT$5,0),0)</f>
        <v>0</v>
      </c>
      <c r="AO39">
        <f>ROUND(IF($A39&gt;0,$E39-'Asset data'!AU$5,0),0)</f>
        <v>0</v>
      </c>
      <c r="AP39">
        <f>ROUND(IF($A39&gt;0,$E39-'Asset data'!AV$5,0),0)</f>
        <v>0</v>
      </c>
      <c r="AQ39">
        <f>ROUND(IF($A39&gt;0,$E39-'Asset data'!AW$5,0),0)</f>
        <v>0</v>
      </c>
      <c r="AR39">
        <f>ROUND(IF($A39&gt;0,$E39-'Asset data'!AX$5,0),0)</f>
        <v>0</v>
      </c>
      <c r="AS39">
        <f>ROUND(IF($A39&gt;0,$E39-'Asset data'!AY$5,0),0)</f>
        <v>0</v>
      </c>
      <c r="AT39">
        <f>ROUND(IF($A39&gt;0,$E39-'Asset data'!AZ$5,0),0)</f>
        <v>0</v>
      </c>
      <c r="AU39">
        <f>ROUND(IF($A39&gt;0,$E39-'Asset data'!BA$5,0),0)</f>
        <v>0</v>
      </c>
      <c r="AV39">
        <f>ROUND(IF($A39&gt;0,$E39-'Asset data'!BB$5,0),0)</f>
        <v>0</v>
      </c>
      <c r="AW39">
        <f>ROUND(IF($A39&gt;0,$E39-'Asset data'!BC$5,0),0)</f>
        <v>0</v>
      </c>
      <c r="AX39">
        <f>ROUND(IF($A39&gt;0,$E39-'Asset data'!BD$5,0),0)</f>
        <v>0</v>
      </c>
      <c r="AY39">
        <f>ROUND(IF($A39&gt;0,$E39-'Asset data'!BE$5,0),0)</f>
        <v>0</v>
      </c>
      <c r="AZ39">
        <f>ROUND(IF($A39&gt;0,$E39-'Asset data'!BF$5,0),0)</f>
        <v>0</v>
      </c>
      <c r="BA39">
        <f>ROUND(IF($A39&gt;0,$E39-'Asset data'!BG$5,0),0)</f>
        <v>0</v>
      </c>
      <c r="BB39">
        <f>ROUND(IF($A39&gt;0,$E39-'Asset data'!BH$5,0),0)</f>
        <v>0</v>
      </c>
      <c r="BC39">
        <f>ROUND(IF($A39&gt;0,$E39-'Asset data'!BI$5,0),0)</f>
        <v>0</v>
      </c>
      <c r="BD39">
        <f>ROUND(IF($A39&gt;0,$E39-'Asset data'!BJ$5,0),0)</f>
        <v>0</v>
      </c>
      <c r="BE39">
        <f>ROUND(IF($A39&gt;0,$E39-'Asset data'!BK$5,0),0)</f>
        <v>0</v>
      </c>
      <c r="BF39">
        <f>ROUND(IF($A39&gt;0,$E39-'Asset data'!BL$5,0),0)</f>
        <v>0</v>
      </c>
      <c r="BG39">
        <f>ROUND(IF($A39&gt;0,$E39-'Asset data'!BM$5,0),0)</f>
        <v>0</v>
      </c>
      <c r="BH39">
        <f>ROUND(IF($A39&gt;0,$E39-'Asset data'!BN$5,0),0)</f>
        <v>0</v>
      </c>
      <c r="BI39">
        <f>ROUND(IF($A39&gt;0,$E39-'Asset data'!BO$5,0),0)</f>
        <v>0</v>
      </c>
      <c r="BJ39">
        <f>ROUND(IF($A39&gt;0,$E39-'Asset data'!BP$5,0),0)</f>
        <v>0</v>
      </c>
      <c r="BK39">
        <f>ROUND(IF($A39&gt;0,$E39-'Asset data'!BQ$5,0),0)</f>
        <v>0</v>
      </c>
      <c r="BL39">
        <f>ROUND(IF($A39&gt;0,$E39-'Asset data'!BR$5,0),0)</f>
        <v>0</v>
      </c>
      <c r="BM39">
        <f>ROUND(IF($A39&gt;0,$E39-'Asset data'!BS$5,0),0)</f>
        <v>0</v>
      </c>
      <c r="BN39">
        <f>ROUND(IF($A39&gt;0,$E39-'Asset data'!BT$5,0),0)</f>
        <v>0</v>
      </c>
      <c r="BO39">
        <f>ROUND(IF($A39&gt;0,$E39-'Asset data'!BU$5,0),0)</f>
        <v>0</v>
      </c>
      <c r="BP39">
        <f>ROUND(IF($A39&gt;0,$E39-'Asset data'!BV$5,0),0)</f>
        <v>0</v>
      </c>
      <c r="BQ39">
        <f>ROUND(IF($A39&gt;0,$E39-'Asset data'!BW$5,0),0)</f>
        <v>0</v>
      </c>
      <c r="BR39">
        <f>ROUND(IF($A39&gt;0,$E39-'Asset data'!BX$5,0),0)</f>
        <v>0</v>
      </c>
      <c r="BS39">
        <f>ROUND(IF($A39&gt;0,$E39-'Asset data'!BY$5,0),0)</f>
        <v>0</v>
      </c>
      <c r="BT39">
        <f>ROUND(IF($A39&gt;0,$E39-'Asset data'!BZ$5,0),0)</f>
        <v>0</v>
      </c>
      <c r="BU39">
        <f>ROUND(IF($A39&gt;0,$E39-'Asset data'!CA$5,0),0)</f>
        <v>0</v>
      </c>
      <c r="BV39">
        <f>ROUND(IF($A39&gt;0,$E39-'Asset data'!CB$5,0),0)</f>
        <v>0</v>
      </c>
      <c r="BW39">
        <f>ROUND(IF($A39&gt;0,$E39-'Asset data'!CC$5,0),0)</f>
        <v>0</v>
      </c>
      <c r="BX39">
        <f>ROUND(IF($A39&gt;0,$E39-'Asset data'!CD$5,0),0)</f>
        <v>0</v>
      </c>
      <c r="BY39">
        <f>ROUND(IF($A39&gt;0,$E39-'Asset data'!CE$5,0),0)</f>
        <v>0</v>
      </c>
      <c r="BZ39">
        <f>ROUND(IF($A39&gt;0,$E39-'Asset data'!CF$5,0),0)</f>
        <v>0</v>
      </c>
      <c r="CA39">
        <f>ROUND(IF($A39&gt;0,$E39-'Asset data'!CG$5,0),0)</f>
        <v>0</v>
      </c>
      <c r="CB39">
        <f>ROUND(IF($A39&gt;0,$E39-'Asset data'!CH$5,0),0)</f>
        <v>0</v>
      </c>
      <c r="CC39">
        <f>ROUND(IF($A39&gt;0,$E39-'Asset data'!CI$5,0),0)</f>
        <v>0</v>
      </c>
      <c r="CD39">
        <f>ROUND(IF($A39&gt;0,$E39-'Asset data'!CJ$5,0),0)</f>
        <v>0</v>
      </c>
      <c r="CE39">
        <f>ROUND(IF($A39&gt;0,$E39-'Asset data'!CK$5,0),0)</f>
        <v>0</v>
      </c>
      <c r="CF39">
        <f>ROUND(IF($A39&gt;0,$E39-'Asset data'!CL$5,0),0)</f>
        <v>0</v>
      </c>
      <c r="CG39">
        <f>ROUND(IF($A39&gt;0,$E39-'Asset data'!CM$5,0),0)</f>
        <v>0</v>
      </c>
      <c r="CH39">
        <f>ROUND(IF($A39&gt;0,$E39-'Asset data'!CN$5,0),0)</f>
        <v>0</v>
      </c>
      <c r="CI39">
        <f>ROUND(IF($A39&gt;0,$E39-'Asset data'!CO$5,0),0)</f>
        <v>0</v>
      </c>
      <c r="CJ39">
        <f>ROUND(IF($A39&gt;0,$E39-'Asset data'!CP$5,0),0)</f>
        <v>0</v>
      </c>
      <c r="CK39">
        <f>ROUND(IF($A39&gt;0,$E39-'Asset data'!CQ$5,0),0)</f>
        <v>0</v>
      </c>
      <c r="CL39">
        <f>ROUND(IF($A39&gt;0,$E39-'Asset data'!CR$5,0),0)</f>
        <v>0</v>
      </c>
      <c r="CM39">
        <f>ROUND(IF($A39&gt;0,$E39-'Asset data'!CS$5,0),0)</f>
        <v>0</v>
      </c>
      <c r="CN39">
        <f>ROUND(IF($A39&gt;0,$E39-'Asset data'!CT$5,0),0)</f>
        <v>0</v>
      </c>
      <c r="CO39">
        <f>ROUND(IF($A39&gt;0,$E39-'Asset data'!CU$5,0),0)</f>
        <v>0</v>
      </c>
      <c r="CP39">
        <f>ROUND(IF($A39&gt;0,$E39-'Asset data'!CV$5,0),0)</f>
        <v>0</v>
      </c>
      <c r="CQ39">
        <f>ROUND(IF($A39&gt;0,$E39-'Asset data'!CW$5,0),0)</f>
        <v>0</v>
      </c>
      <c r="CR39">
        <f>ROUND(IF($A39&gt;0,$E39-'Asset data'!CX$5,0),0)</f>
        <v>0</v>
      </c>
      <c r="CS39">
        <f>ROUND(IF($A39&gt;0,$E39-'Asset data'!CY$5,0),0)</f>
        <v>0</v>
      </c>
      <c r="CT39">
        <f>ROUND(IF($A39&gt;0,$E39-'Asset data'!CZ$5,0),0)</f>
        <v>0</v>
      </c>
      <c r="CU39">
        <f>ROUND(IF($A39&gt;0,$E39-'Asset data'!DA$5,0),0)</f>
        <v>0</v>
      </c>
      <c r="CV39">
        <f>ROUND(IF($A39&gt;0,$E39-'Asset data'!DB$5,0),0)</f>
        <v>0</v>
      </c>
      <c r="CW39">
        <f>ROUND(IF($A39&gt;0,$E39-'Asset data'!DC$5,0),0)</f>
        <v>0</v>
      </c>
      <c r="CX39">
        <f>ROUND(IF($A39&gt;0,$E39-'Asset data'!DD$5,0),0)</f>
        <v>0</v>
      </c>
      <c r="CY39">
        <f>ROUND(IF($A39&gt;0,$E39-'Asset data'!DE$5,0),0)</f>
        <v>0</v>
      </c>
      <c r="CZ39">
        <f>ROUND(IF($A39&gt;0,$E39-'Asset data'!DF$5,0),0)</f>
        <v>0</v>
      </c>
      <c r="DA39">
        <f>ROUND(IF($A39&gt;0,$E39-'Asset data'!DG$5,0),0)</f>
        <v>0</v>
      </c>
      <c r="DB39">
        <f>ROUND(IF($A39&gt;0,$E39-'Asset data'!DH$5,0),0)</f>
        <v>0</v>
      </c>
      <c r="DC39">
        <f>ROUND(IF($A39&gt;0,$E39-'Asset data'!DI$5,0),0)</f>
        <v>0</v>
      </c>
      <c r="DD39">
        <f>ROUND(IF($A39&gt;0,$E39-'Asset data'!DJ$5,0),0)</f>
        <v>0</v>
      </c>
      <c r="DE39">
        <f>ROUND(IF($A39&gt;0,$E39-'Asset data'!DK$5,0),0)</f>
        <v>0</v>
      </c>
      <c r="DF39">
        <f>ROUND(IF($A39&gt;0,$E39-'Asset data'!DL$5,0),0)</f>
        <v>0</v>
      </c>
      <c r="DG39">
        <f>ROUND(IF($A39&gt;0,$E39-'Asset data'!DM$5,0),0)</f>
        <v>0</v>
      </c>
      <c r="DH39">
        <f>ROUND(IF($A39&gt;0,$E39-'Asset data'!DN$5,0),0)</f>
        <v>0</v>
      </c>
      <c r="DI39">
        <f>ROUND(IF($A39&gt;0,$E39-'Asset data'!DO$5,0),0)</f>
        <v>0</v>
      </c>
      <c r="DJ39">
        <f>ROUND(IF($A39&gt;0,$E39-'Asset data'!DP$5,0),0)</f>
        <v>0</v>
      </c>
      <c r="DK39">
        <f>ROUND(IF($A39&gt;0,$E39-'Asset data'!DQ$5,0),0)</f>
        <v>0</v>
      </c>
      <c r="DL39">
        <f>ROUND(IF($A39&gt;0,$E39-'Asset data'!DR$5,0),0)</f>
        <v>0</v>
      </c>
      <c r="DM39">
        <f>ROUND(IF($A39&gt;0,$E39-'Asset data'!DS$5,0),0)</f>
        <v>0</v>
      </c>
      <c r="DN39">
        <f>ROUND(IF($A39&gt;0,$E39-'Asset data'!DT$5,0),0)</f>
        <v>0</v>
      </c>
      <c r="DO39">
        <f>ROUND(IF($A39&gt;0,$E39-'Asset data'!DU$5,0),0)</f>
        <v>0</v>
      </c>
      <c r="DP39">
        <f>ROUND(IF($A39&gt;0,$E39-'Asset data'!DV$5,0),0)</f>
        <v>0</v>
      </c>
      <c r="DQ39">
        <f>ROUND(IF($A39&gt;0,$E39-'Asset data'!DW$5,0),0)</f>
        <v>0</v>
      </c>
      <c r="DR39">
        <f>ROUND(IF($A39&gt;0,$E39-'Asset data'!DX$5,0),0)</f>
        <v>0</v>
      </c>
      <c r="DS39">
        <f>ROUND(IF($A39&gt;0,$E39-'Asset data'!DY$5,0),0)</f>
        <v>0</v>
      </c>
      <c r="DT39">
        <f>ROUND(IF($A39&gt;0,$E39-'Asset data'!DZ$5,0),0)</f>
        <v>0</v>
      </c>
      <c r="DU39">
        <f>ROUND(IF($A39&gt;0,$E39-'Asset data'!EA$5,0),0)</f>
        <v>0</v>
      </c>
      <c r="DV39">
        <f>ROUND(IF($A39&gt;0,$E39-'Asset data'!EB$5,0),0)</f>
        <v>0</v>
      </c>
      <c r="DW39">
        <f>ROUND(IF($A39&gt;0,$E39-'Asset data'!EC$5,0),0)</f>
        <v>0</v>
      </c>
      <c r="DX39">
        <f>ROUND(IF($A39&gt;0,$E39-'Asset data'!ED$5,0),0)</f>
        <v>0</v>
      </c>
      <c r="DY39">
        <f>ROUND(IF($A39&gt;0,$E39-'Asset data'!EE$5,0),0)</f>
        <v>0</v>
      </c>
      <c r="DZ39">
        <f>ROUND(IF($A39&gt;0,$E39-'Asset data'!EF$5,0),0)</f>
        <v>0</v>
      </c>
      <c r="EA39">
        <f>ROUND(IF($A39&gt;0,$E39-'Asset data'!EG$5,0),0)</f>
        <v>0</v>
      </c>
      <c r="EB39">
        <f>ROUND(IF($A39&gt;0,$E39-'Asset data'!EH$5,0),0)</f>
        <v>0</v>
      </c>
      <c r="EC39">
        <f>ROUND(IF($A39&gt;0,$E39-'Asset data'!EI$5,0),0)</f>
        <v>0</v>
      </c>
      <c r="ED39">
        <f>ROUND(IF($A39&gt;0,$E39-'Asset data'!EJ$5,0),0)</f>
        <v>0</v>
      </c>
      <c r="EE39">
        <f>ROUND(IF($A39&gt;0,$E39-'Asset data'!EK$5,0),0)</f>
        <v>0</v>
      </c>
      <c r="EF39">
        <f>ROUND(IF($A39&gt;0,$E39-'Asset data'!EL$5,0),0)</f>
        <v>0</v>
      </c>
      <c r="EG39">
        <f>ROUND(IF($A39&gt;0,$E39-'Asset data'!EM$5,0),0)</f>
        <v>0</v>
      </c>
      <c r="EH39">
        <f>ROUND(IF($A39&gt;0,$E39-'Asset data'!EN$5,0),0)</f>
        <v>0</v>
      </c>
      <c r="EI39">
        <f>ROUND(IF($A39&gt;0,$E39-'Asset data'!EO$5,0),0)</f>
        <v>0</v>
      </c>
      <c r="EJ39">
        <f>ROUND(IF($A39&gt;0,$E39-'Asset data'!EP$5,0),0)</f>
        <v>0</v>
      </c>
      <c r="EK39">
        <f>ROUND(IF($A39&gt;0,$E39-'Asset data'!EQ$5,0),0)</f>
        <v>0</v>
      </c>
      <c r="EL39">
        <f>ROUND(IF($A39&gt;0,$E39-'Asset data'!ER$5,0),0)</f>
        <v>0</v>
      </c>
      <c r="EM39">
        <f>ROUND(IF($A39&gt;0,$E39-'Asset data'!ES$5,0),0)</f>
        <v>0</v>
      </c>
      <c r="EN39">
        <f>ROUND(IF($A39&gt;0,$E39-'Asset data'!ET$5,0),0)</f>
        <v>0</v>
      </c>
      <c r="EO39">
        <f>ROUND(IF($A39&gt;0,$E39-'Asset data'!EU$5,0),0)</f>
        <v>0</v>
      </c>
      <c r="EP39">
        <f>ROUND(IF($A39&gt;0,$E39-'Asset data'!EV$5,0),0)</f>
        <v>0</v>
      </c>
      <c r="EQ39">
        <f>ROUND(IF($A39&gt;0,$E39-'Asset data'!EW$5,0),0)</f>
        <v>0</v>
      </c>
      <c r="ER39">
        <f>ROUND(IF($A39&gt;0,$E39-'Asset data'!EX$5,0),0)</f>
        <v>0</v>
      </c>
      <c r="ES39">
        <f>ROUND(IF($A39&gt;0,$E39-'Asset data'!EY$5,0),0)</f>
        <v>0</v>
      </c>
      <c r="ET39">
        <f>ROUND(IF($A39&gt;0,$E39-'Asset data'!EZ$5,0),0)</f>
        <v>0</v>
      </c>
      <c r="EU39">
        <f>ROUND(IF($A39&gt;0,$E39-'Asset data'!FA$5,0),0)</f>
        <v>0</v>
      </c>
      <c r="EV39">
        <f>ROUND(IF($A39&gt;0,$E39-'Asset data'!FB$5,0),0)</f>
        <v>0</v>
      </c>
      <c r="EW39">
        <f>ROUND(IF($A39&gt;0,$E39-'Asset data'!FC$5,0),0)</f>
        <v>0</v>
      </c>
      <c r="EX39">
        <f>ROUND(IF($A39&gt;0,$E39-'Asset data'!FD$5,0),0)</f>
        <v>0</v>
      </c>
      <c r="EY39">
        <f>ROUND(IF($A39&gt;0,$E39-'Asset data'!FE$5,0),0)</f>
        <v>0</v>
      </c>
      <c r="EZ39">
        <f>ROUND(IF($A39&gt;0,$E39-'Asset data'!FF$5,0),0)</f>
        <v>0</v>
      </c>
      <c r="FA39">
        <f>ROUND(IF($A39&gt;0,$E39-'Asset data'!FG$5,0),0)</f>
        <v>0</v>
      </c>
    </row>
    <row r="40" spans="1:157">
      <c r="A40" s="10">
        <f>'Asset data'!A40</f>
        <v>0</v>
      </c>
      <c r="B40" s="10">
        <f>'Asset data'!B40</f>
        <v>0</v>
      </c>
      <c r="C40" s="10">
        <f>'Asset data'!C40</f>
        <v>0</v>
      </c>
      <c r="D40" s="10">
        <f>'Asset data'!E40</f>
        <v>0</v>
      </c>
      <c r="E40" s="16">
        <f>'Asset data'!I40</f>
        <v>0</v>
      </c>
      <c r="F40" s="27">
        <f>ROUND(IF($A40&gt;0,$E40-'Asset data'!L$5,0),0)</f>
        <v>0</v>
      </c>
      <c r="G40">
        <f>ROUND(IF($A40&gt;0,$E40-'Asset data'!M$5,0),0)</f>
        <v>0</v>
      </c>
      <c r="H40">
        <f>ROUND(IF($A40&gt;0,$E40-'Asset data'!N$5,0),0)</f>
        <v>0</v>
      </c>
      <c r="I40">
        <f>ROUND(IF($A40&gt;0,$E40-'Asset data'!O$5,0),0)</f>
        <v>0</v>
      </c>
      <c r="J40">
        <f>ROUND(IF($A40&gt;0,$E40-'Asset data'!P$5,0),0)</f>
        <v>0</v>
      </c>
      <c r="K40">
        <f>ROUND(IF($A40&gt;0,$E40-'Asset data'!Q$5,0),0)</f>
        <v>0</v>
      </c>
      <c r="L40">
        <f>ROUND(IF($A40&gt;0,$E40-'Asset data'!R$5,0),0)</f>
        <v>0</v>
      </c>
      <c r="M40">
        <f>ROUND(IF($A40&gt;0,$E40-'Asset data'!S$5,0),0)</f>
        <v>0</v>
      </c>
      <c r="N40">
        <f>ROUND(IF($A40&gt;0,$E40-'Asset data'!T$5,0),0)</f>
        <v>0</v>
      </c>
      <c r="O40">
        <f>ROUND(IF($A40&gt;0,$E40-'Asset data'!U$5,0),0)</f>
        <v>0</v>
      </c>
      <c r="P40">
        <f>ROUND(IF($A40&gt;0,$E40-'Asset data'!V$5,0),0)</f>
        <v>0</v>
      </c>
      <c r="Q40">
        <f>ROUND(IF($A40&gt;0,$E40-'Asset data'!W$5,0),0)</f>
        <v>0</v>
      </c>
      <c r="R40">
        <f>ROUND(IF($A40&gt;0,$E40-'Asset data'!X$5,0),0)</f>
        <v>0</v>
      </c>
      <c r="S40">
        <f>ROUND(IF($A40&gt;0,$E40-'Asset data'!Y$5,0),0)</f>
        <v>0</v>
      </c>
      <c r="T40">
        <f>ROUND(IF($A40&gt;0,$E40-'Asset data'!Z$5,0),0)</f>
        <v>0</v>
      </c>
      <c r="U40">
        <f>ROUND(IF($A40&gt;0,$E40-'Asset data'!AA$5,0),0)</f>
        <v>0</v>
      </c>
      <c r="V40">
        <f>ROUND(IF($A40&gt;0,$E40-'Asset data'!AB$5,0),0)</f>
        <v>0</v>
      </c>
      <c r="W40">
        <f>ROUND(IF($A40&gt;0,$E40-'Asset data'!AC$5,0),0)</f>
        <v>0</v>
      </c>
      <c r="X40">
        <f>ROUND(IF($A40&gt;0,$E40-'Asset data'!AD$5,0),0)</f>
        <v>0</v>
      </c>
      <c r="Y40">
        <f>ROUND(IF($A40&gt;0,$E40-'Asset data'!AE$5,0),0)</f>
        <v>0</v>
      </c>
      <c r="Z40">
        <f>ROUND(IF($A40&gt;0,$E40-'Asset data'!AF$5,0),0)</f>
        <v>0</v>
      </c>
      <c r="AA40">
        <f>ROUND(IF($A40&gt;0,$E40-'Asset data'!AG$5,0),0)</f>
        <v>0</v>
      </c>
      <c r="AB40">
        <f>ROUND(IF($A40&gt;0,$E40-'Asset data'!AH$5,0),0)</f>
        <v>0</v>
      </c>
      <c r="AC40">
        <f>ROUND(IF($A40&gt;0,$E40-'Asset data'!AI$5,0),0)</f>
        <v>0</v>
      </c>
      <c r="AD40">
        <f>ROUND(IF($A40&gt;0,$E40-'Asset data'!AJ$5,0),0)</f>
        <v>0</v>
      </c>
      <c r="AE40">
        <f>ROUND(IF($A40&gt;0,$E40-'Asset data'!AK$5,0),0)</f>
        <v>0</v>
      </c>
      <c r="AF40">
        <f>ROUND(IF($A40&gt;0,$E40-'Asset data'!AL$5,0),0)</f>
        <v>0</v>
      </c>
      <c r="AG40">
        <f>ROUND(IF($A40&gt;0,$E40-'Asset data'!AM$5,0),0)</f>
        <v>0</v>
      </c>
      <c r="AH40">
        <f>ROUND(IF($A40&gt;0,$E40-'Asset data'!AN$5,0),0)</f>
        <v>0</v>
      </c>
      <c r="AI40">
        <f>ROUND(IF($A40&gt;0,$E40-'Asset data'!AO$5,0),0)</f>
        <v>0</v>
      </c>
      <c r="AJ40">
        <f>ROUND(IF($A40&gt;0,$E40-'Asset data'!AP$5,0),0)</f>
        <v>0</v>
      </c>
      <c r="AK40">
        <f>ROUND(IF($A40&gt;0,$E40-'Asset data'!AQ$5,0),0)</f>
        <v>0</v>
      </c>
      <c r="AL40">
        <f>ROUND(IF($A40&gt;0,$E40-'Asset data'!AR$5,0),0)</f>
        <v>0</v>
      </c>
      <c r="AM40">
        <f>ROUND(IF($A40&gt;0,$E40-'Asset data'!AS$5,0),0)</f>
        <v>0</v>
      </c>
      <c r="AN40">
        <f>ROUND(IF($A40&gt;0,$E40-'Asset data'!AT$5,0),0)</f>
        <v>0</v>
      </c>
      <c r="AO40">
        <f>ROUND(IF($A40&gt;0,$E40-'Asset data'!AU$5,0),0)</f>
        <v>0</v>
      </c>
      <c r="AP40">
        <f>ROUND(IF($A40&gt;0,$E40-'Asset data'!AV$5,0),0)</f>
        <v>0</v>
      </c>
      <c r="AQ40">
        <f>ROUND(IF($A40&gt;0,$E40-'Asset data'!AW$5,0),0)</f>
        <v>0</v>
      </c>
      <c r="AR40">
        <f>ROUND(IF($A40&gt;0,$E40-'Asset data'!AX$5,0),0)</f>
        <v>0</v>
      </c>
      <c r="AS40">
        <f>ROUND(IF($A40&gt;0,$E40-'Asset data'!AY$5,0),0)</f>
        <v>0</v>
      </c>
      <c r="AT40">
        <f>ROUND(IF($A40&gt;0,$E40-'Asset data'!AZ$5,0),0)</f>
        <v>0</v>
      </c>
      <c r="AU40">
        <f>ROUND(IF($A40&gt;0,$E40-'Asset data'!BA$5,0),0)</f>
        <v>0</v>
      </c>
      <c r="AV40">
        <f>ROUND(IF($A40&gt;0,$E40-'Asset data'!BB$5,0),0)</f>
        <v>0</v>
      </c>
      <c r="AW40">
        <f>ROUND(IF($A40&gt;0,$E40-'Asset data'!BC$5,0),0)</f>
        <v>0</v>
      </c>
      <c r="AX40">
        <f>ROUND(IF($A40&gt;0,$E40-'Asset data'!BD$5,0),0)</f>
        <v>0</v>
      </c>
      <c r="AY40">
        <f>ROUND(IF($A40&gt;0,$E40-'Asset data'!BE$5,0),0)</f>
        <v>0</v>
      </c>
      <c r="AZ40">
        <f>ROUND(IF($A40&gt;0,$E40-'Asset data'!BF$5,0),0)</f>
        <v>0</v>
      </c>
      <c r="BA40">
        <f>ROUND(IF($A40&gt;0,$E40-'Asset data'!BG$5,0),0)</f>
        <v>0</v>
      </c>
      <c r="BB40">
        <f>ROUND(IF($A40&gt;0,$E40-'Asset data'!BH$5,0),0)</f>
        <v>0</v>
      </c>
      <c r="BC40">
        <f>ROUND(IF($A40&gt;0,$E40-'Asset data'!BI$5,0),0)</f>
        <v>0</v>
      </c>
      <c r="BD40">
        <f>ROUND(IF($A40&gt;0,$E40-'Asset data'!BJ$5,0),0)</f>
        <v>0</v>
      </c>
      <c r="BE40">
        <f>ROUND(IF($A40&gt;0,$E40-'Asset data'!BK$5,0),0)</f>
        <v>0</v>
      </c>
      <c r="BF40">
        <f>ROUND(IF($A40&gt;0,$E40-'Asset data'!BL$5,0),0)</f>
        <v>0</v>
      </c>
      <c r="BG40">
        <f>ROUND(IF($A40&gt;0,$E40-'Asset data'!BM$5,0),0)</f>
        <v>0</v>
      </c>
      <c r="BH40">
        <f>ROUND(IF($A40&gt;0,$E40-'Asset data'!BN$5,0),0)</f>
        <v>0</v>
      </c>
      <c r="BI40">
        <f>ROUND(IF($A40&gt;0,$E40-'Asset data'!BO$5,0),0)</f>
        <v>0</v>
      </c>
      <c r="BJ40">
        <f>ROUND(IF($A40&gt;0,$E40-'Asset data'!BP$5,0),0)</f>
        <v>0</v>
      </c>
      <c r="BK40">
        <f>ROUND(IF($A40&gt;0,$E40-'Asset data'!BQ$5,0),0)</f>
        <v>0</v>
      </c>
      <c r="BL40">
        <f>ROUND(IF($A40&gt;0,$E40-'Asset data'!BR$5,0),0)</f>
        <v>0</v>
      </c>
      <c r="BM40">
        <f>ROUND(IF($A40&gt;0,$E40-'Asset data'!BS$5,0),0)</f>
        <v>0</v>
      </c>
      <c r="BN40">
        <f>ROUND(IF($A40&gt;0,$E40-'Asset data'!BT$5,0),0)</f>
        <v>0</v>
      </c>
      <c r="BO40">
        <f>ROUND(IF($A40&gt;0,$E40-'Asset data'!BU$5,0),0)</f>
        <v>0</v>
      </c>
      <c r="BP40">
        <f>ROUND(IF($A40&gt;0,$E40-'Asset data'!BV$5,0),0)</f>
        <v>0</v>
      </c>
      <c r="BQ40">
        <f>ROUND(IF($A40&gt;0,$E40-'Asset data'!BW$5,0),0)</f>
        <v>0</v>
      </c>
      <c r="BR40">
        <f>ROUND(IF($A40&gt;0,$E40-'Asset data'!BX$5,0),0)</f>
        <v>0</v>
      </c>
      <c r="BS40">
        <f>ROUND(IF($A40&gt;0,$E40-'Asset data'!BY$5,0),0)</f>
        <v>0</v>
      </c>
      <c r="BT40">
        <f>ROUND(IF($A40&gt;0,$E40-'Asset data'!BZ$5,0),0)</f>
        <v>0</v>
      </c>
      <c r="BU40">
        <f>ROUND(IF($A40&gt;0,$E40-'Asset data'!CA$5,0),0)</f>
        <v>0</v>
      </c>
      <c r="BV40">
        <f>ROUND(IF($A40&gt;0,$E40-'Asset data'!CB$5,0),0)</f>
        <v>0</v>
      </c>
      <c r="BW40">
        <f>ROUND(IF($A40&gt;0,$E40-'Asset data'!CC$5,0),0)</f>
        <v>0</v>
      </c>
      <c r="BX40">
        <f>ROUND(IF($A40&gt;0,$E40-'Asset data'!CD$5,0),0)</f>
        <v>0</v>
      </c>
      <c r="BY40">
        <f>ROUND(IF($A40&gt;0,$E40-'Asset data'!CE$5,0),0)</f>
        <v>0</v>
      </c>
      <c r="BZ40">
        <f>ROUND(IF($A40&gt;0,$E40-'Asset data'!CF$5,0),0)</f>
        <v>0</v>
      </c>
      <c r="CA40">
        <f>ROUND(IF($A40&gt;0,$E40-'Asset data'!CG$5,0),0)</f>
        <v>0</v>
      </c>
      <c r="CB40">
        <f>ROUND(IF($A40&gt;0,$E40-'Asset data'!CH$5,0),0)</f>
        <v>0</v>
      </c>
      <c r="CC40">
        <f>ROUND(IF($A40&gt;0,$E40-'Asset data'!CI$5,0),0)</f>
        <v>0</v>
      </c>
      <c r="CD40">
        <f>ROUND(IF($A40&gt;0,$E40-'Asset data'!CJ$5,0),0)</f>
        <v>0</v>
      </c>
      <c r="CE40">
        <f>ROUND(IF($A40&gt;0,$E40-'Asset data'!CK$5,0),0)</f>
        <v>0</v>
      </c>
      <c r="CF40">
        <f>ROUND(IF($A40&gt;0,$E40-'Asset data'!CL$5,0),0)</f>
        <v>0</v>
      </c>
      <c r="CG40">
        <f>ROUND(IF($A40&gt;0,$E40-'Asset data'!CM$5,0),0)</f>
        <v>0</v>
      </c>
      <c r="CH40">
        <f>ROUND(IF($A40&gt;0,$E40-'Asset data'!CN$5,0),0)</f>
        <v>0</v>
      </c>
      <c r="CI40">
        <f>ROUND(IF($A40&gt;0,$E40-'Asset data'!CO$5,0),0)</f>
        <v>0</v>
      </c>
      <c r="CJ40">
        <f>ROUND(IF($A40&gt;0,$E40-'Asset data'!CP$5,0),0)</f>
        <v>0</v>
      </c>
      <c r="CK40">
        <f>ROUND(IF($A40&gt;0,$E40-'Asset data'!CQ$5,0),0)</f>
        <v>0</v>
      </c>
      <c r="CL40">
        <f>ROUND(IF($A40&gt;0,$E40-'Asset data'!CR$5,0),0)</f>
        <v>0</v>
      </c>
      <c r="CM40">
        <f>ROUND(IF($A40&gt;0,$E40-'Asset data'!CS$5,0),0)</f>
        <v>0</v>
      </c>
      <c r="CN40">
        <f>ROUND(IF($A40&gt;0,$E40-'Asset data'!CT$5,0),0)</f>
        <v>0</v>
      </c>
      <c r="CO40">
        <f>ROUND(IF($A40&gt;0,$E40-'Asset data'!CU$5,0),0)</f>
        <v>0</v>
      </c>
      <c r="CP40">
        <f>ROUND(IF($A40&gt;0,$E40-'Asset data'!CV$5,0),0)</f>
        <v>0</v>
      </c>
      <c r="CQ40">
        <f>ROUND(IF($A40&gt;0,$E40-'Asset data'!CW$5,0),0)</f>
        <v>0</v>
      </c>
      <c r="CR40">
        <f>ROUND(IF($A40&gt;0,$E40-'Asset data'!CX$5,0),0)</f>
        <v>0</v>
      </c>
      <c r="CS40">
        <f>ROUND(IF($A40&gt;0,$E40-'Asset data'!CY$5,0),0)</f>
        <v>0</v>
      </c>
      <c r="CT40">
        <f>ROUND(IF($A40&gt;0,$E40-'Asset data'!CZ$5,0),0)</f>
        <v>0</v>
      </c>
      <c r="CU40">
        <f>ROUND(IF($A40&gt;0,$E40-'Asset data'!DA$5,0),0)</f>
        <v>0</v>
      </c>
      <c r="CV40">
        <f>ROUND(IF($A40&gt;0,$E40-'Asset data'!DB$5,0),0)</f>
        <v>0</v>
      </c>
      <c r="CW40">
        <f>ROUND(IF($A40&gt;0,$E40-'Asset data'!DC$5,0),0)</f>
        <v>0</v>
      </c>
      <c r="CX40">
        <f>ROUND(IF($A40&gt;0,$E40-'Asset data'!DD$5,0),0)</f>
        <v>0</v>
      </c>
      <c r="CY40">
        <f>ROUND(IF($A40&gt;0,$E40-'Asset data'!DE$5,0),0)</f>
        <v>0</v>
      </c>
      <c r="CZ40">
        <f>ROUND(IF($A40&gt;0,$E40-'Asset data'!DF$5,0),0)</f>
        <v>0</v>
      </c>
      <c r="DA40">
        <f>ROUND(IF($A40&gt;0,$E40-'Asset data'!DG$5,0),0)</f>
        <v>0</v>
      </c>
      <c r="DB40">
        <f>ROUND(IF($A40&gt;0,$E40-'Asset data'!DH$5,0),0)</f>
        <v>0</v>
      </c>
      <c r="DC40">
        <f>ROUND(IF($A40&gt;0,$E40-'Asset data'!DI$5,0),0)</f>
        <v>0</v>
      </c>
      <c r="DD40">
        <f>ROUND(IF($A40&gt;0,$E40-'Asset data'!DJ$5,0),0)</f>
        <v>0</v>
      </c>
      <c r="DE40">
        <f>ROUND(IF($A40&gt;0,$E40-'Asset data'!DK$5,0),0)</f>
        <v>0</v>
      </c>
      <c r="DF40">
        <f>ROUND(IF($A40&gt;0,$E40-'Asset data'!DL$5,0),0)</f>
        <v>0</v>
      </c>
      <c r="DG40">
        <f>ROUND(IF($A40&gt;0,$E40-'Asset data'!DM$5,0),0)</f>
        <v>0</v>
      </c>
      <c r="DH40">
        <f>ROUND(IF($A40&gt;0,$E40-'Asset data'!DN$5,0),0)</f>
        <v>0</v>
      </c>
      <c r="DI40">
        <f>ROUND(IF($A40&gt;0,$E40-'Asset data'!DO$5,0),0)</f>
        <v>0</v>
      </c>
      <c r="DJ40">
        <f>ROUND(IF($A40&gt;0,$E40-'Asset data'!DP$5,0),0)</f>
        <v>0</v>
      </c>
      <c r="DK40">
        <f>ROUND(IF($A40&gt;0,$E40-'Asset data'!DQ$5,0),0)</f>
        <v>0</v>
      </c>
      <c r="DL40">
        <f>ROUND(IF($A40&gt;0,$E40-'Asset data'!DR$5,0),0)</f>
        <v>0</v>
      </c>
      <c r="DM40">
        <f>ROUND(IF($A40&gt;0,$E40-'Asset data'!DS$5,0),0)</f>
        <v>0</v>
      </c>
      <c r="DN40">
        <f>ROUND(IF($A40&gt;0,$E40-'Asset data'!DT$5,0),0)</f>
        <v>0</v>
      </c>
      <c r="DO40">
        <f>ROUND(IF($A40&gt;0,$E40-'Asset data'!DU$5,0),0)</f>
        <v>0</v>
      </c>
      <c r="DP40">
        <f>ROUND(IF($A40&gt;0,$E40-'Asset data'!DV$5,0),0)</f>
        <v>0</v>
      </c>
      <c r="DQ40">
        <f>ROUND(IF($A40&gt;0,$E40-'Asset data'!DW$5,0),0)</f>
        <v>0</v>
      </c>
      <c r="DR40">
        <f>ROUND(IF($A40&gt;0,$E40-'Asset data'!DX$5,0),0)</f>
        <v>0</v>
      </c>
      <c r="DS40">
        <f>ROUND(IF($A40&gt;0,$E40-'Asset data'!DY$5,0),0)</f>
        <v>0</v>
      </c>
      <c r="DT40">
        <f>ROUND(IF($A40&gt;0,$E40-'Asset data'!DZ$5,0),0)</f>
        <v>0</v>
      </c>
      <c r="DU40">
        <f>ROUND(IF($A40&gt;0,$E40-'Asset data'!EA$5,0),0)</f>
        <v>0</v>
      </c>
      <c r="DV40">
        <f>ROUND(IF($A40&gt;0,$E40-'Asset data'!EB$5,0),0)</f>
        <v>0</v>
      </c>
      <c r="DW40">
        <f>ROUND(IF($A40&gt;0,$E40-'Asset data'!EC$5,0),0)</f>
        <v>0</v>
      </c>
      <c r="DX40">
        <f>ROUND(IF($A40&gt;0,$E40-'Asset data'!ED$5,0),0)</f>
        <v>0</v>
      </c>
      <c r="DY40">
        <f>ROUND(IF($A40&gt;0,$E40-'Asset data'!EE$5,0),0)</f>
        <v>0</v>
      </c>
      <c r="DZ40">
        <f>ROUND(IF($A40&gt;0,$E40-'Asset data'!EF$5,0),0)</f>
        <v>0</v>
      </c>
      <c r="EA40">
        <f>ROUND(IF($A40&gt;0,$E40-'Asset data'!EG$5,0),0)</f>
        <v>0</v>
      </c>
      <c r="EB40">
        <f>ROUND(IF($A40&gt;0,$E40-'Asset data'!EH$5,0),0)</f>
        <v>0</v>
      </c>
      <c r="EC40">
        <f>ROUND(IF($A40&gt;0,$E40-'Asset data'!EI$5,0),0)</f>
        <v>0</v>
      </c>
      <c r="ED40">
        <f>ROUND(IF($A40&gt;0,$E40-'Asset data'!EJ$5,0),0)</f>
        <v>0</v>
      </c>
      <c r="EE40">
        <f>ROUND(IF($A40&gt;0,$E40-'Asset data'!EK$5,0),0)</f>
        <v>0</v>
      </c>
      <c r="EF40">
        <f>ROUND(IF($A40&gt;0,$E40-'Asset data'!EL$5,0),0)</f>
        <v>0</v>
      </c>
      <c r="EG40">
        <f>ROUND(IF($A40&gt;0,$E40-'Asset data'!EM$5,0),0)</f>
        <v>0</v>
      </c>
      <c r="EH40">
        <f>ROUND(IF($A40&gt;0,$E40-'Asset data'!EN$5,0),0)</f>
        <v>0</v>
      </c>
      <c r="EI40">
        <f>ROUND(IF($A40&gt;0,$E40-'Asset data'!EO$5,0),0)</f>
        <v>0</v>
      </c>
      <c r="EJ40">
        <f>ROUND(IF($A40&gt;0,$E40-'Asset data'!EP$5,0),0)</f>
        <v>0</v>
      </c>
      <c r="EK40">
        <f>ROUND(IF($A40&gt;0,$E40-'Asset data'!EQ$5,0),0)</f>
        <v>0</v>
      </c>
      <c r="EL40">
        <f>ROUND(IF($A40&gt;0,$E40-'Asset data'!ER$5,0),0)</f>
        <v>0</v>
      </c>
      <c r="EM40">
        <f>ROUND(IF($A40&gt;0,$E40-'Asset data'!ES$5,0),0)</f>
        <v>0</v>
      </c>
      <c r="EN40">
        <f>ROUND(IF($A40&gt;0,$E40-'Asset data'!ET$5,0),0)</f>
        <v>0</v>
      </c>
      <c r="EO40">
        <f>ROUND(IF($A40&gt;0,$E40-'Asset data'!EU$5,0),0)</f>
        <v>0</v>
      </c>
      <c r="EP40">
        <f>ROUND(IF($A40&gt;0,$E40-'Asset data'!EV$5,0),0)</f>
        <v>0</v>
      </c>
      <c r="EQ40">
        <f>ROUND(IF($A40&gt;0,$E40-'Asset data'!EW$5,0),0)</f>
        <v>0</v>
      </c>
      <c r="ER40">
        <f>ROUND(IF($A40&gt;0,$E40-'Asset data'!EX$5,0),0)</f>
        <v>0</v>
      </c>
      <c r="ES40">
        <f>ROUND(IF($A40&gt;0,$E40-'Asset data'!EY$5,0),0)</f>
        <v>0</v>
      </c>
      <c r="ET40">
        <f>ROUND(IF($A40&gt;0,$E40-'Asset data'!EZ$5,0),0)</f>
        <v>0</v>
      </c>
      <c r="EU40">
        <f>ROUND(IF($A40&gt;0,$E40-'Asset data'!FA$5,0),0)</f>
        <v>0</v>
      </c>
      <c r="EV40">
        <f>ROUND(IF($A40&gt;0,$E40-'Asset data'!FB$5,0),0)</f>
        <v>0</v>
      </c>
      <c r="EW40">
        <f>ROUND(IF($A40&gt;0,$E40-'Asset data'!FC$5,0),0)</f>
        <v>0</v>
      </c>
      <c r="EX40">
        <f>ROUND(IF($A40&gt;0,$E40-'Asset data'!FD$5,0),0)</f>
        <v>0</v>
      </c>
      <c r="EY40">
        <f>ROUND(IF($A40&gt;0,$E40-'Asset data'!FE$5,0),0)</f>
        <v>0</v>
      </c>
      <c r="EZ40">
        <f>ROUND(IF($A40&gt;0,$E40-'Asset data'!FF$5,0),0)</f>
        <v>0</v>
      </c>
      <c r="FA40">
        <f>ROUND(IF($A40&gt;0,$E40-'Asset data'!FG$5,0),0)</f>
        <v>0</v>
      </c>
    </row>
    <row r="41" spans="1:157">
      <c r="A41" s="10">
        <f>'Asset data'!A41</f>
        <v>0</v>
      </c>
      <c r="B41" s="10">
        <f>'Asset data'!B41</f>
        <v>0</v>
      </c>
      <c r="C41" s="10">
        <f>'Asset data'!C41</f>
        <v>0</v>
      </c>
      <c r="D41" s="10">
        <f>'Asset data'!E41</f>
        <v>0</v>
      </c>
      <c r="E41" s="16">
        <f>'Asset data'!I41</f>
        <v>0</v>
      </c>
      <c r="F41" s="27">
        <f>ROUND(IF($A41&gt;0,$E41-'Asset data'!L$5,0),0)</f>
        <v>0</v>
      </c>
      <c r="G41">
        <f>ROUND(IF($A41&gt;0,$E41-'Asset data'!M$5,0),0)</f>
        <v>0</v>
      </c>
      <c r="H41">
        <f>ROUND(IF($A41&gt;0,$E41-'Asset data'!N$5,0),0)</f>
        <v>0</v>
      </c>
      <c r="I41">
        <f>ROUND(IF($A41&gt;0,$E41-'Asset data'!O$5,0),0)</f>
        <v>0</v>
      </c>
      <c r="J41">
        <f>ROUND(IF($A41&gt;0,$E41-'Asset data'!P$5,0),0)</f>
        <v>0</v>
      </c>
      <c r="K41">
        <f>ROUND(IF($A41&gt;0,$E41-'Asset data'!Q$5,0),0)</f>
        <v>0</v>
      </c>
      <c r="L41">
        <f>ROUND(IF($A41&gt;0,$E41-'Asset data'!R$5,0),0)</f>
        <v>0</v>
      </c>
      <c r="M41">
        <f>ROUND(IF($A41&gt;0,$E41-'Asset data'!S$5,0),0)</f>
        <v>0</v>
      </c>
      <c r="N41">
        <f>ROUND(IF($A41&gt;0,$E41-'Asset data'!T$5,0),0)</f>
        <v>0</v>
      </c>
      <c r="O41">
        <f>ROUND(IF($A41&gt;0,$E41-'Asset data'!U$5,0),0)</f>
        <v>0</v>
      </c>
      <c r="P41">
        <f>ROUND(IF($A41&gt;0,$E41-'Asset data'!V$5,0),0)</f>
        <v>0</v>
      </c>
      <c r="Q41">
        <f>ROUND(IF($A41&gt;0,$E41-'Asset data'!W$5,0),0)</f>
        <v>0</v>
      </c>
      <c r="R41">
        <f>ROUND(IF($A41&gt;0,$E41-'Asset data'!X$5,0),0)</f>
        <v>0</v>
      </c>
      <c r="S41">
        <f>ROUND(IF($A41&gt;0,$E41-'Asset data'!Y$5,0),0)</f>
        <v>0</v>
      </c>
      <c r="T41">
        <f>ROUND(IF($A41&gt;0,$E41-'Asset data'!Z$5,0),0)</f>
        <v>0</v>
      </c>
      <c r="U41">
        <f>ROUND(IF($A41&gt;0,$E41-'Asset data'!AA$5,0),0)</f>
        <v>0</v>
      </c>
      <c r="V41">
        <f>ROUND(IF($A41&gt;0,$E41-'Asset data'!AB$5,0),0)</f>
        <v>0</v>
      </c>
      <c r="W41">
        <f>ROUND(IF($A41&gt;0,$E41-'Asset data'!AC$5,0),0)</f>
        <v>0</v>
      </c>
      <c r="X41">
        <f>ROUND(IF($A41&gt;0,$E41-'Asset data'!AD$5,0),0)</f>
        <v>0</v>
      </c>
      <c r="Y41">
        <f>ROUND(IF($A41&gt;0,$E41-'Asset data'!AE$5,0),0)</f>
        <v>0</v>
      </c>
      <c r="Z41">
        <f>ROUND(IF($A41&gt;0,$E41-'Asset data'!AF$5,0),0)</f>
        <v>0</v>
      </c>
      <c r="AA41">
        <f>ROUND(IF($A41&gt;0,$E41-'Asset data'!AG$5,0),0)</f>
        <v>0</v>
      </c>
      <c r="AB41">
        <f>ROUND(IF($A41&gt;0,$E41-'Asset data'!AH$5,0),0)</f>
        <v>0</v>
      </c>
      <c r="AC41">
        <f>ROUND(IF($A41&gt;0,$E41-'Asset data'!AI$5,0),0)</f>
        <v>0</v>
      </c>
      <c r="AD41">
        <f>ROUND(IF($A41&gt;0,$E41-'Asset data'!AJ$5,0),0)</f>
        <v>0</v>
      </c>
      <c r="AE41">
        <f>ROUND(IF($A41&gt;0,$E41-'Asset data'!AK$5,0),0)</f>
        <v>0</v>
      </c>
      <c r="AF41">
        <f>ROUND(IF($A41&gt;0,$E41-'Asset data'!AL$5,0),0)</f>
        <v>0</v>
      </c>
      <c r="AG41">
        <f>ROUND(IF($A41&gt;0,$E41-'Asset data'!AM$5,0),0)</f>
        <v>0</v>
      </c>
      <c r="AH41">
        <f>ROUND(IF($A41&gt;0,$E41-'Asset data'!AN$5,0),0)</f>
        <v>0</v>
      </c>
      <c r="AI41">
        <f>ROUND(IF($A41&gt;0,$E41-'Asset data'!AO$5,0),0)</f>
        <v>0</v>
      </c>
      <c r="AJ41">
        <f>ROUND(IF($A41&gt;0,$E41-'Asset data'!AP$5,0),0)</f>
        <v>0</v>
      </c>
      <c r="AK41">
        <f>ROUND(IF($A41&gt;0,$E41-'Asset data'!AQ$5,0),0)</f>
        <v>0</v>
      </c>
      <c r="AL41">
        <f>ROUND(IF($A41&gt;0,$E41-'Asset data'!AR$5,0),0)</f>
        <v>0</v>
      </c>
      <c r="AM41">
        <f>ROUND(IF($A41&gt;0,$E41-'Asset data'!AS$5,0),0)</f>
        <v>0</v>
      </c>
      <c r="AN41">
        <f>ROUND(IF($A41&gt;0,$E41-'Asset data'!AT$5,0),0)</f>
        <v>0</v>
      </c>
      <c r="AO41">
        <f>ROUND(IF($A41&gt;0,$E41-'Asset data'!AU$5,0),0)</f>
        <v>0</v>
      </c>
      <c r="AP41">
        <f>ROUND(IF($A41&gt;0,$E41-'Asset data'!AV$5,0),0)</f>
        <v>0</v>
      </c>
      <c r="AQ41">
        <f>ROUND(IF($A41&gt;0,$E41-'Asset data'!AW$5,0),0)</f>
        <v>0</v>
      </c>
      <c r="AR41">
        <f>ROUND(IF($A41&gt;0,$E41-'Asset data'!AX$5,0),0)</f>
        <v>0</v>
      </c>
      <c r="AS41">
        <f>ROUND(IF($A41&gt;0,$E41-'Asset data'!AY$5,0),0)</f>
        <v>0</v>
      </c>
      <c r="AT41">
        <f>ROUND(IF($A41&gt;0,$E41-'Asset data'!AZ$5,0),0)</f>
        <v>0</v>
      </c>
      <c r="AU41">
        <f>ROUND(IF($A41&gt;0,$E41-'Asset data'!BA$5,0),0)</f>
        <v>0</v>
      </c>
      <c r="AV41">
        <f>ROUND(IF($A41&gt;0,$E41-'Asset data'!BB$5,0),0)</f>
        <v>0</v>
      </c>
      <c r="AW41">
        <f>ROUND(IF($A41&gt;0,$E41-'Asset data'!BC$5,0),0)</f>
        <v>0</v>
      </c>
      <c r="AX41">
        <f>ROUND(IF($A41&gt;0,$E41-'Asset data'!BD$5,0),0)</f>
        <v>0</v>
      </c>
      <c r="AY41">
        <f>ROUND(IF($A41&gt;0,$E41-'Asset data'!BE$5,0),0)</f>
        <v>0</v>
      </c>
      <c r="AZ41">
        <f>ROUND(IF($A41&gt;0,$E41-'Asset data'!BF$5,0),0)</f>
        <v>0</v>
      </c>
      <c r="BA41">
        <f>ROUND(IF($A41&gt;0,$E41-'Asset data'!BG$5,0),0)</f>
        <v>0</v>
      </c>
      <c r="BB41">
        <f>ROUND(IF($A41&gt;0,$E41-'Asset data'!BH$5,0),0)</f>
        <v>0</v>
      </c>
      <c r="BC41">
        <f>ROUND(IF($A41&gt;0,$E41-'Asset data'!BI$5,0),0)</f>
        <v>0</v>
      </c>
      <c r="BD41">
        <f>ROUND(IF($A41&gt;0,$E41-'Asset data'!BJ$5,0),0)</f>
        <v>0</v>
      </c>
      <c r="BE41">
        <f>ROUND(IF($A41&gt;0,$E41-'Asset data'!BK$5,0),0)</f>
        <v>0</v>
      </c>
      <c r="BF41">
        <f>ROUND(IF($A41&gt;0,$E41-'Asset data'!BL$5,0),0)</f>
        <v>0</v>
      </c>
      <c r="BG41">
        <f>ROUND(IF($A41&gt;0,$E41-'Asset data'!BM$5,0),0)</f>
        <v>0</v>
      </c>
      <c r="BH41">
        <f>ROUND(IF($A41&gt;0,$E41-'Asset data'!BN$5,0),0)</f>
        <v>0</v>
      </c>
      <c r="BI41">
        <f>ROUND(IF($A41&gt;0,$E41-'Asset data'!BO$5,0),0)</f>
        <v>0</v>
      </c>
      <c r="BJ41">
        <f>ROUND(IF($A41&gt;0,$E41-'Asset data'!BP$5,0),0)</f>
        <v>0</v>
      </c>
      <c r="BK41">
        <f>ROUND(IF($A41&gt;0,$E41-'Asset data'!BQ$5,0),0)</f>
        <v>0</v>
      </c>
      <c r="BL41">
        <f>ROUND(IF($A41&gt;0,$E41-'Asset data'!BR$5,0),0)</f>
        <v>0</v>
      </c>
      <c r="BM41">
        <f>ROUND(IF($A41&gt;0,$E41-'Asset data'!BS$5,0),0)</f>
        <v>0</v>
      </c>
      <c r="BN41">
        <f>ROUND(IF($A41&gt;0,$E41-'Asset data'!BT$5,0),0)</f>
        <v>0</v>
      </c>
      <c r="BO41">
        <f>ROUND(IF($A41&gt;0,$E41-'Asset data'!BU$5,0),0)</f>
        <v>0</v>
      </c>
      <c r="BP41">
        <f>ROUND(IF($A41&gt;0,$E41-'Asset data'!BV$5,0),0)</f>
        <v>0</v>
      </c>
      <c r="BQ41">
        <f>ROUND(IF($A41&gt;0,$E41-'Asset data'!BW$5,0),0)</f>
        <v>0</v>
      </c>
      <c r="BR41">
        <f>ROUND(IF($A41&gt;0,$E41-'Asset data'!BX$5,0),0)</f>
        <v>0</v>
      </c>
      <c r="BS41">
        <f>ROUND(IF($A41&gt;0,$E41-'Asset data'!BY$5,0),0)</f>
        <v>0</v>
      </c>
      <c r="BT41">
        <f>ROUND(IF($A41&gt;0,$E41-'Asset data'!BZ$5,0),0)</f>
        <v>0</v>
      </c>
      <c r="BU41">
        <f>ROUND(IF($A41&gt;0,$E41-'Asset data'!CA$5,0),0)</f>
        <v>0</v>
      </c>
      <c r="BV41">
        <f>ROUND(IF($A41&gt;0,$E41-'Asset data'!CB$5,0),0)</f>
        <v>0</v>
      </c>
      <c r="BW41">
        <f>ROUND(IF($A41&gt;0,$E41-'Asset data'!CC$5,0),0)</f>
        <v>0</v>
      </c>
      <c r="BX41">
        <f>ROUND(IF($A41&gt;0,$E41-'Asset data'!CD$5,0),0)</f>
        <v>0</v>
      </c>
      <c r="BY41">
        <f>ROUND(IF($A41&gt;0,$E41-'Asset data'!CE$5,0),0)</f>
        <v>0</v>
      </c>
      <c r="BZ41">
        <f>ROUND(IF($A41&gt;0,$E41-'Asset data'!CF$5,0),0)</f>
        <v>0</v>
      </c>
      <c r="CA41">
        <f>ROUND(IF($A41&gt;0,$E41-'Asset data'!CG$5,0),0)</f>
        <v>0</v>
      </c>
      <c r="CB41">
        <f>ROUND(IF($A41&gt;0,$E41-'Asset data'!CH$5,0),0)</f>
        <v>0</v>
      </c>
      <c r="CC41">
        <f>ROUND(IF($A41&gt;0,$E41-'Asset data'!CI$5,0),0)</f>
        <v>0</v>
      </c>
      <c r="CD41">
        <f>ROUND(IF($A41&gt;0,$E41-'Asset data'!CJ$5,0),0)</f>
        <v>0</v>
      </c>
      <c r="CE41">
        <f>ROUND(IF($A41&gt;0,$E41-'Asset data'!CK$5,0),0)</f>
        <v>0</v>
      </c>
      <c r="CF41">
        <f>ROUND(IF($A41&gt;0,$E41-'Asset data'!CL$5,0),0)</f>
        <v>0</v>
      </c>
      <c r="CG41">
        <f>ROUND(IF($A41&gt;0,$E41-'Asset data'!CM$5,0),0)</f>
        <v>0</v>
      </c>
      <c r="CH41">
        <f>ROUND(IF($A41&gt;0,$E41-'Asset data'!CN$5,0),0)</f>
        <v>0</v>
      </c>
      <c r="CI41">
        <f>ROUND(IF($A41&gt;0,$E41-'Asset data'!CO$5,0),0)</f>
        <v>0</v>
      </c>
      <c r="CJ41">
        <f>ROUND(IF($A41&gt;0,$E41-'Asset data'!CP$5,0),0)</f>
        <v>0</v>
      </c>
      <c r="CK41">
        <f>ROUND(IF($A41&gt;0,$E41-'Asset data'!CQ$5,0),0)</f>
        <v>0</v>
      </c>
      <c r="CL41">
        <f>ROUND(IF($A41&gt;0,$E41-'Asset data'!CR$5,0),0)</f>
        <v>0</v>
      </c>
      <c r="CM41">
        <f>ROUND(IF($A41&gt;0,$E41-'Asset data'!CS$5,0),0)</f>
        <v>0</v>
      </c>
      <c r="CN41">
        <f>ROUND(IF($A41&gt;0,$E41-'Asset data'!CT$5,0),0)</f>
        <v>0</v>
      </c>
      <c r="CO41">
        <f>ROUND(IF($A41&gt;0,$E41-'Asset data'!CU$5,0),0)</f>
        <v>0</v>
      </c>
      <c r="CP41">
        <f>ROUND(IF($A41&gt;0,$E41-'Asset data'!CV$5,0),0)</f>
        <v>0</v>
      </c>
      <c r="CQ41">
        <f>ROUND(IF($A41&gt;0,$E41-'Asset data'!CW$5,0),0)</f>
        <v>0</v>
      </c>
      <c r="CR41">
        <f>ROUND(IF($A41&gt;0,$E41-'Asset data'!CX$5,0),0)</f>
        <v>0</v>
      </c>
      <c r="CS41">
        <f>ROUND(IF($A41&gt;0,$E41-'Asset data'!CY$5,0),0)</f>
        <v>0</v>
      </c>
      <c r="CT41">
        <f>ROUND(IF($A41&gt;0,$E41-'Asset data'!CZ$5,0),0)</f>
        <v>0</v>
      </c>
      <c r="CU41">
        <f>ROUND(IF($A41&gt;0,$E41-'Asset data'!DA$5,0),0)</f>
        <v>0</v>
      </c>
      <c r="CV41">
        <f>ROUND(IF($A41&gt;0,$E41-'Asset data'!DB$5,0),0)</f>
        <v>0</v>
      </c>
      <c r="CW41">
        <f>ROUND(IF($A41&gt;0,$E41-'Asset data'!DC$5,0),0)</f>
        <v>0</v>
      </c>
      <c r="CX41">
        <f>ROUND(IF($A41&gt;0,$E41-'Asset data'!DD$5,0),0)</f>
        <v>0</v>
      </c>
      <c r="CY41">
        <f>ROUND(IF($A41&gt;0,$E41-'Asset data'!DE$5,0),0)</f>
        <v>0</v>
      </c>
      <c r="CZ41">
        <f>ROUND(IF($A41&gt;0,$E41-'Asset data'!DF$5,0),0)</f>
        <v>0</v>
      </c>
      <c r="DA41">
        <f>ROUND(IF($A41&gt;0,$E41-'Asset data'!DG$5,0),0)</f>
        <v>0</v>
      </c>
      <c r="DB41">
        <f>ROUND(IF($A41&gt;0,$E41-'Asset data'!DH$5,0),0)</f>
        <v>0</v>
      </c>
      <c r="DC41">
        <f>ROUND(IF($A41&gt;0,$E41-'Asset data'!DI$5,0),0)</f>
        <v>0</v>
      </c>
      <c r="DD41">
        <f>ROUND(IF($A41&gt;0,$E41-'Asset data'!DJ$5,0),0)</f>
        <v>0</v>
      </c>
      <c r="DE41">
        <f>ROUND(IF($A41&gt;0,$E41-'Asset data'!DK$5,0),0)</f>
        <v>0</v>
      </c>
      <c r="DF41">
        <f>ROUND(IF($A41&gt;0,$E41-'Asset data'!DL$5,0),0)</f>
        <v>0</v>
      </c>
      <c r="DG41">
        <f>ROUND(IF($A41&gt;0,$E41-'Asset data'!DM$5,0),0)</f>
        <v>0</v>
      </c>
      <c r="DH41">
        <f>ROUND(IF($A41&gt;0,$E41-'Asset data'!DN$5,0),0)</f>
        <v>0</v>
      </c>
      <c r="DI41">
        <f>ROUND(IF($A41&gt;0,$E41-'Asset data'!DO$5,0),0)</f>
        <v>0</v>
      </c>
      <c r="DJ41">
        <f>ROUND(IF($A41&gt;0,$E41-'Asset data'!DP$5,0),0)</f>
        <v>0</v>
      </c>
      <c r="DK41">
        <f>ROUND(IF($A41&gt;0,$E41-'Asset data'!DQ$5,0),0)</f>
        <v>0</v>
      </c>
      <c r="DL41">
        <f>ROUND(IF($A41&gt;0,$E41-'Asset data'!DR$5,0),0)</f>
        <v>0</v>
      </c>
      <c r="DM41">
        <f>ROUND(IF($A41&gt;0,$E41-'Asset data'!DS$5,0),0)</f>
        <v>0</v>
      </c>
      <c r="DN41">
        <f>ROUND(IF($A41&gt;0,$E41-'Asset data'!DT$5,0),0)</f>
        <v>0</v>
      </c>
      <c r="DO41">
        <f>ROUND(IF($A41&gt;0,$E41-'Asset data'!DU$5,0),0)</f>
        <v>0</v>
      </c>
      <c r="DP41">
        <f>ROUND(IF($A41&gt;0,$E41-'Asset data'!DV$5,0),0)</f>
        <v>0</v>
      </c>
      <c r="DQ41">
        <f>ROUND(IF($A41&gt;0,$E41-'Asset data'!DW$5,0),0)</f>
        <v>0</v>
      </c>
      <c r="DR41">
        <f>ROUND(IF($A41&gt;0,$E41-'Asset data'!DX$5,0),0)</f>
        <v>0</v>
      </c>
      <c r="DS41">
        <f>ROUND(IF($A41&gt;0,$E41-'Asset data'!DY$5,0),0)</f>
        <v>0</v>
      </c>
      <c r="DT41">
        <f>ROUND(IF($A41&gt;0,$E41-'Asset data'!DZ$5,0),0)</f>
        <v>0</v>
      </c>
      <c r="DU41">
        <f>ROUND(IF($A41&gt;0,$E41-'Asset data'!EA$5,0),0)</f>
        <v>0</v>
      </c>
      <c r="DV41">
        <f>ROUND(IF($A41&gt;0,$E41-'Asset data'!EB$5,0),0)</f>
        <v>0</v>
      </c>
      <c r="DW41">
        <f>ROUND(IF($A41&gt;0,$E41-'Asset data'!EC$5,0),0)</f>
        <v>0</v>
      </c>
      <c r="DX41">
        <f>ROUND(IF($A41&gt;0,$E41-'Asset data'!ED$5,0),0)</f>
        <v>0</v>
      </c>
      <c r="DY41">
        <f>ROUND(IF($A41&gt;0,$E41-'Asset data'!EE$5,0),0)</f>
        <v>0</v>
      </c>
      <c r="DZ41">
        <f>ROUND(IF($A41&gt;0,$E41-'Asset data'!EF$5,0),0)</f>
        <v>0</v>
      </c>
      <c r="EA41">
        <f>ROUND(IF($A41&gt;0,$E41-'Asset data'!EG$5,0),0)</f>
        <v>0</v>
      </c>
      <c r="EB41">
        <f>ROUND(IF($A41&gt;0,$E41-'Asset data'!EH$5,0),0)</f>
        <v>0</v>
      </c>
      <c r="EC41">
        <f>ROUND(IF($A41&gt;0,$E41-'Asset data'!EI$5,0),0)</f>
        <v>0</v>
      </c>
      <c r="ED41">
        <f>ROUND(IF($A41&gt;0,$E41-'Asset data'!EJ$5,0),0)</f>
        <v>0</v>
      </c>
      <c r="EE41">
        <f>ROUND(IF($A41&gt;0,$E41-'Asset data'!EK$5,0),0)</f>
        <v>0</v>
      </c>
      <c r="EF41">
        <f>ROUND(IF($A41&gt;0,$E41-'Asset data'!EL$5,0),0)</f>
        <v>0</v>
      </c>
      <c r="EG41">
        <f>ROUND(IF($A41&gt;0,$E41-'Asset data'!EM$5,0),0)</f>
        <v>0</v>
      </c>
      <c r="EH41">
        <f>ROUND(IF($A41&gt;0,$E41-'Asset data'!EN$5,0),0)</f>
        <v>0</v>
      </c>
      <c r="EI41">
        <f>ROUND(IF($A41&gt;0,$E41-'Asset data'!EO$5,0),0)</f>
        <v>0</v>
      </c>
      <c r="EJ41">
        <f>ROUND(IF($A41&gt;0,$E41-'Asset data'!EP$5,0),0)</f>
        <v>0</v>
      </c>
      <c r="EK41">
        <f>ROUND(IF($A41&gt;0,$E41-'Asset data'!EQ$5,0),0)</f>
        <v>0</v>
      </c>
      <c r="EL41">
        <f>ROUND(IF($A41&gt;0,$E41-'Asset data'!ER$5,0),0)</f>
        <v>0</v>
      </c>
      <c r="EM41">
        <f>ROUND(IF($A41&gt;0,$E41-'Asset data'!ES$5,0),0)</f>
        <v>0</v>
      </c>
      <c r="EN41">
        <f>ROUND(IF($A41&gt;0,$E41-'Asset data'!ET$5,0),0)</f>
        <v>0</v>
      </c>
      <c r="EO41">
        <f>ROUND(IF($A41&gt;0,$E41-'Asset data'!EU$5,0),0)</f>
        <v>0</v>
      </c>
      <c r="EP41">
        <f>ROUND(IF($A41&gt;0,$E41-'Asset data'!EV$5,0),0)</f>
        <v>0</v>
      </c>
      <c r="EQ41">
        <f>ROUND(IF($A41&gt;0,$E41-'Asset data'!EW$5,0),0)</f>
        <v>0</v>
      </c>
      <c r="ER41">
        <f>ROUND(IF($A41&gt;0,$E41-'Asset data'!EX$5,0),0)</f>
        <v>0</v>
      </c>
      <c r="ES41">
        <f>ROUND(IF($A41&gt;0,$E41-'Asset data'!EY$5,0),0)</f>
        <v>0</v>
      </c>
      <c r="ET41">
        <f>ROUND(IF($A41&gt;0,$E41-'Asset data'!EZ$5,0),0)</f>
        <v>0</v>
      </c>
      <c r="EU41">
        <f>ROUND(IF($A41&gt;0,$E41-'Asset data'!FA$5,0),0)</f>
        <v>0</v>
      </c>
      <c r="EV41">
        <f>ROUND(IF($A41&gt;0,$E41-'Asset data'!FB$5,0),0)</f>
        <v>0</v>
      </c>
      <c r="EW41">
        <f>ROUND(IF($A41&gt;0,$E41-'Asset data'!FC$5,0),0)</f>
        <v>0</v>
      </c>
      <c r="EX41">
        <f>ROUND(IF($A41&gt;0,$E41-'Asset data'!FD$5,0),0)</f>
        <v>0</v>
      </c>
      <c r="EY41">
        <f>ROUND(IF($A41&gt;0,$E41-'Asset data'!FE$5,0),0)</f>
        <v>0</v>
      </c>
      <c r="EZ41">
        <f>ROUND(IF($A41&gt;0,$E41-'Asset data'!FF$5,0),0)</f>
        <v>0</v>
      </c>
      <c r="FA41">
        <f>ROUND(IF($A41&gt;0,$E41-'Asset data'!FG$5,0),0)</f>
        <v>0</v>
      </c>
    </row>
    <row r="42" spans="1:157">
      <c r="A42" s="10">
        <f>'Asset data'!A42</f>
        <v>0</v>
      </c>
      <c r="B42" s="10">
        <f>'Asset data'!B42</f>
        <v>0</v>
      </c>
      <c r="C42" s="10">
        <f>'Asset data'!C42</f>
        <v>0</v>
      </c>
      <c r="D42" s="10">
        <f>'Asset data'!E42</f>
        <v>0</v>
      </c>
      <c r="E42" s="16">
        <f>'Asset data'!I42</f>
        <v>0</v>
      </c>
      <c r="F42" s="27">
        <f>ROUND(IF($A42&gt;0,$E42-'Asset data'!L$5,0),0)</f>
        <v>0</v>
      </c>
      <c r="G42">
        <f>ROUND(IF($A42&gt;0,$E42-'Asset data'!M$5,0),0)</f>
        <v>0</v>
      </c>
      <c r="H42">
        <f>ROUND(IF($A42&gt;0,$E42-'Asset data'!N$5,0),0)</f>
        <v>0</v>
      </c>
      <c r="I42">
        <f>ROUND(IF($A42&gt;0,$E42-'Asset data'!O$5,0),0)</f>
        <v>0</v>
      </c>
      <c r="J42">
        <f>ROUND(IF($A42&gt;0,$E42-'Asset data'!P$5,0),0)</f>
        <v>0</v>
      </c>
      <c r="K42">
        <f>ROUND(IF($A42&gt;0,$E42-'Asset data'!Q$5,0),0)</f>
        <v>0</v>
      </c>
      <c r="L42">
        <f>ROUND(IF($A42&gt;0,$E42-'Asset data'!R$5,0),0)</f>
        <v>0</v>
      </c>
      <c r="M42">
        <f>ROUND(IF($A42&gt;0,$E42-'Asset data'!S$5,0),0)</f>
        <v>0</v>
      </c>
      <c r="N42">
        <f>ROUND(IF($A42&gt;0,$E42-'Asset data'!T$5,0),0)</f>
        <v>0</v>
      </c>
      <c r="O42">
        <f>ROUND(IF($A42&gt;0,$E42-'Asset data'!U$5,0),0)</f>
        <v>0</v>
      </c>
      <c r="P42">
        <f>ROUND(IF($A42&gt;0,$E42-'Asset data'!V$5,0),0)</f>
        <v>0</v>
      </c>
      <c r="Q42">
        <f>ROUND(IF($A42&gt;0,$E42-'Asset data'!W$5,0),0)</f>
        <v>0</v>
      </c>
      <c r="R42">
        <f>ROUND(IF($A42&gt;0,$E42-'Asset data'!X$5,0),0)</f>
        <v>0</v>
      </c>
      <c r="S42">
        <f>ROUND(IF($A42&gt;0,$E42-'Asset data'!Y$5,0),0)</f>
        <v>0</v>
      </c>
      <c r="T42">
        <f>ROUND(IF($A42&gt;0,$E42-'Asset data'!Z$5,0),0)</f>
        <v>0</v>
      </c>
      <c r="U42">
        <f>ROUND(IF($A42&gt;0,$E42-'Asset data'!AA$5,0),0)</f>
        <v>0</v>
      </c>
      <c r="V42">
        <f>ROUND(IF($A42&gt;0,$E42-'Asset data'!AB$5,0),0)</f>
        <v>0</v>
      </c>
      <c r="W42">
        <f>ROUND(IF($A42&gt;0,$E42-'Asset data'!AC$5,0),0)</f>
        <v>0</v>
      </c>
      <c r="X42">
        <f>ROUND(IF($A42&gt;0,$E42-'Asset data'!AD$5,0),0)</f>
        <v>0</v>
      </c>
      <c r="Y42">
        <f>ROUND(IF($A42&gt;0,$E42-'Asset data'!AE$5,0),0)</f>
        <v>0</v>
      </c>
      <c r="Z42">
        <f>ROUND(IF($A42&gt;0,$E42-'Asset data'!AF$5,0),0)</f>
        <v>0</v>
      </c>
      <c r="AA42">
        <f>ROUND(IF($A42&gt;0,$E42-'Asset data'!AG$5,0),0)</f>
        <v>0</v>
      </c>
      <c r="AB42">
        <f>ROUND(IF($A42&gt;0,$E42-'Asset data'!AH$5,0),0)</f>
        <v>0</v>
      </c>
      <c r="AC42">
        <f>ROUND(IF($A42&gt;0,$E42-'Asset data'!AI$5,0),0)</f>
        <v>0</v>
      </c>
      <c r="AD42">
        <f>ROUND(IF($A42&gt;0,$E42-'Asset data'!AJ$5,0),0)</f>
        <v>0</v>
      </c>
      <c r="AE42">
        <f>ROUND(IF($A42&gt;0,$E42-'Asset data'!AK$5,0),0)</f>
        <v>0</v>
      </c>
      <c r="AF42">
        <f>ROUND(IF($A42&gt;0,$E42-'Asset data'!AL$5,0),0)</f>
        <v>0</v>
      </c>
      <c r="AG42">
        <f>ROUND(IF($A42&gt;0,$E42-'Asset data'!AM$5,0),0)</f>
        <v>0</v>
      </c>
      <c r="AH42">
        <f>ROUND(IF($A42&gt;0,$E42-'Asset data'!AN$5,0),0)</f>
        <v>0</v>
      </c>
      <c r="AI42">
        <f>ROUND(IF($A42&gt;0,$E42-'Asset data'!AO$5,0),0)</f>
        <v>0</v>
      </c>
      <c r="AJ42">
        <f>ROUND(IF($A42&gt;0,$E42-'Asset data'!AP$5,0),0)</f>
        <v>0</v>
      </c>
      <c r="AK42">
        <f>ROUND(IF($A42&gt;0,$E42-'Asset data'!AQ$5,0),0)</f>
        <v>0</v>
      </c>
      <c r="AL42">
        <f>ROUND(IF($A42&gt;0,$E42-'Asset data'!AR$5,0),0)</f>
        <v>0</v>
      </c>
      <c r="AM42">
        <f>ROUND(IF($A42&gt;0,$E42-'Asset data'!AS$5,0),0)</f>
        <v>0</v>
      </c>
      <c r="AN42">
        <f>ROUND(IF($A42&gt;0,$E42-'Asset data'!AT$5,0),0)</f>
        <v>0</v>
      </c>
      <c r="AO42">
        <f>ROUND(IF($A42&gt;0,$E42-'Asset data'!AU$5,0),0)</f>
        <v>0</v>
      </c>
      <c r="AP42">
        <f>ROUND(IF($A42&gt;0,$E42-'Asset data'!AV$5,0),0)</f>
        <v>0</v>
      </c>
      <c r="AQ42">
        <f>ROUND(IF($A42&gt;0,$E42-'Asset data'!AW$5,0),0)</f>
        <v>0</v>
      </c>
      <c r="AR42">
        <f>ROUND(IF($A42&gt;0,$E42-'Asset data'!AX$5,0),0)</f>
        <v>0</v>
      </c>
      <c r="AS42">
        <f>ROUND(IF($A42&gt;0,$E42-'Asset data'!AY$5,0),0)</f>
        <v>0</v>
      </c>
      <c r="AT42">
        <f>ROUND(IF($A42&gt;0,$E42-'Asset data'!AZ$5,0),0)</f>
        <v>0</v>
      </c>
      <c r="AU42">
        <f>ROUND(IF($A42&gt;0,$E42-'Asset data'!BA$5,0),0)</f>
        <v>0</v>
      </c>
      <c r="AV42">
        <f>ROUND(IF($A42&gt;0,$E42-'Asset data'!BB$5,0),0)</f>
        <v>0</v>
      </c>
      <c r="AW42">
        <f>ROUND(IF($A42&gt;0,$E42-'Asset data'!BC$5,0),0)</f>
        <v>0</v>
      </c>
      <c r="AX42">
        <f>ROUND(IF($A42&gt;0,$E42-'Asset data'!BD$5,0),0)</f>
        <v>0</v>
      </c>
      <c r="AY42">
        <f>ROUND(IF($A42&gt;0,$E42-'Asset data'!BE$5,0),0)</f>
        <v>0</v>
      </c>
      <c r="AZ42">
        <f>ROUND(IF($A42&gt;0,$E42-'Asset data'!BF$5,0),0)</f>
        <v>0</v>
      </c>
      <c r="BA42">
        <f>ROUND(IF($A42&gt;0,$E42-'Asset data'!BG$5,0),0)</f>
        <v>0</v>
      </c>
      <c r="BB42">
        <f>ROUND(IF($A42&gt;0,$E42-'Asset data'!BH$5,0),0)</f>
        <v>0</v>
      </c>
      <c r="BC42">
        <f>ROUND(IF($A42&gt;0,$E42-'Asset data'!BI$5,0),0)</f>
        <v>0</v>
      </c>
      <c r="BD42">
        <f>ROUND(IF($A42&gt;0,$E42-'Asset data'!BJ$5,0),0)</f>
        <v>0</v>
      </c>
      <c r="BE42">
        <f>ROUND(IF($A42&gt;0,$E42-'Asset data'!BK$5,0),0)</f>
        <v>0</v>
      </c>
      <c r="BF42">
        <f>ROUND(IF($A42&gt;0,$E42-'Asset data'!BL$5,0),0)</f>
        <v>0</v>
      </c>
      <c r="BG42">
        <f>ROUND(IF($A42&gt;0,$E42-'Asset data'!BM$5,0),0)</f>
        <v>0</v>
      </c>
      <c r="BH42">
        <f>ROUND(IF($A42&gt;0,$E42-'Asset data'!BN$5,0),0)</f>
        <v>0</v>
      </c>
      <c r="BI42">
        <f>ROUND(IF($A42&gt;0,$E42-'Asset data'!BO$5,0),0)</f>
        <v>0</v>
      </c>
      <c r="BJ42">
        <f>ROUND(IF($A42&gt;0,$E42-'Asset data'!BP$5,0),0)</f>
        <v>0</v>
      </c>
      <c r="BK42">
        <f>ROUND(IF($A42&gt;0,$E42-'Asset data'!BQ$5,0),0)</f>
        <v>0</v>
      </c>
      <c r="BL42">
        <f>ROUND(IF($A42&gt;0,$E42-'Asset data'!BR$5,0),0)</f>
        <v>0</v>
      </c>
      <c r="BM42">
        <f>ROUND(IF($A42&gt;0,$E42-'Asset data'!BS$5,0),0)</f>
        <v>0</v>
      </c>
      <c r="BN42">
        <f>ROUND(IF($A42&gt;0,$E42-'Asset data'!BT$5,0),0)</f>
        <v>0</v>
      </c>
      <c r="BO42">
        <f>ROUND(IF($A42&gt;0,$E42-'Asset data'!BU$5,0),0)</f>
        <v>0</v>
      </c>
      <c r="BP42">
        <f>ROUND(IF($A42&gt;0,$E42-'Asset data'!BV$5,0),0)</f>
        <v>0</v>
      </c>
      <c r="BQ42">
        <f>ROUND(IF($A42&gt;0,$E42-'Asset data'!BW$5,0),0)</f>
        <v>0</v>
      </c>
      <c r="BR42">
        <f>ROUND(IF($A42&gt;0,$E42-'Asset data'!BX$5,0),0)</f>
        <v>0</v>
      </c>
      <c r="BS42">
        <f>ROUND(IF($A42&gt;0,$E42-'Asset data'!BY$5,0),0)</f>
        <v>0</v>
      </c>
      <c r="BT42">
        <f>ROUND(IF($A42&gt;0,$E42-'Asset data'!BZ$5,0),0)</f>
        <v>0</v>
      </c>
      <c r="BU42">
        <f>ROUND(IF($A42&gt;0,$E42-'Asset data'!CA$5,0),0)</f>
        <v>0</v>
      </c>
      <c r="BV42">
        <f>ROUND(IF($A42&gt;0,$E42-'Asset data'!CB$5,0),0)</f>
        <v>0</v>
      </c>
      <c r="BW42">
        <f>ROUND(IF($A42&gt;0,$E42-'Asset data'!CC$5,0),0)</f>
        <v>0</v>
      </c>
      <c r="BX42">
        <f>ROUND(IF($A42&gt;0,$E42-'Asset data'!CD$5,0),0)</f>
        <v>0</v>
      </c>
      <c r="BY42">
        <f>ROUND(IF($A42&gt;0,$E42-'Asset data'!CE$5,0),0)</f>
        <v>0</v>
      </c>
      <c r="BZ42">
        <f>ROUND(IF($A42&gt;0,$E42-'Asset data'!CF$5,0),0)</f>
        <v>0</v>
      </c>
      <c r="CA42">
        <f>ROUND(IF($A42&gt;0,$E42-'Asset data'!CG$5,0),0)</f>
        <v>0</v>
      </c>
      <c r="CB42">
        <f>ROUND(IF($A42&gt;0,$E42-'Asset data'!CH$5,0),0)</f>
        <v>0</v>
      </c>
      <c r="CC42">
        <f>ROUND(IF($A42&gt;0,$E42-'Asset data'!CI$5,0),0)</f>
        <v>0</v>
      </c>
      <c r="CD42">
        <f>ROUND(IF($A42&gt;0,$E42-'Asset data'!CJ$5,0),0)</f>
        <v>0</v>
      </c>
      <c r="CE42">
        <f>ROUND(IF($A42&gt;0,$E42-'Asset data'!CK$5,0),0)</f>
        <v>0</v>
      </c>
      <c r="CF42">
        <f>ROUND(IF($A42&gt;0,$E42-'Asset data'!CL$5,0),0)</f>
        <v>0</v>
      </c>
      <c r="CG42">
        <f>ROUND(IF($A42&gt;0,$E42-'Asset data'!CM$5,0),0)</f>
        <v>0</v>
      </c>
      <c r="CH42">
        <f>ROUND(IF($A42&gt;0,$E42-'Asset data'!CN$5,0),0)</f>
        <v>0</v>
      </c>
      <c r="CI42">
        <f>ROUND(IF($A42&gt;0,$E42-'Asset data'!CO$5,0),0)</f>
        <v>0</v>
      </c>
      <c r="CJ42">
        <f>ROUND(IF($A42&gt;0,$E42-'Asset data'!CP$5,0),0)</f>
        <v>0</v>
      </c>
      <c r="CK42">
        <f>ROUND(IF($A42&gt;0,$E42-'Asset data'!CQ$5,0),0)</f>
        <v>0</v>
      </c>
      <c r="CL42">
        <f>ROUND(IF($A42&gt;0,$E42-'Asset data'!CR$5,0),0)</f>
        <v>0</v>
      </c>
      <c r="CM42">
        <f>ROUND(IF($A42&gt;0,$E42-'Asset data'!CS$5,0),0)</f>
        <v>0</v>
      </c>
      <c r="CN42">
        <f>ROUND(IF($A42&gt;0,$E42-'Asset data'!CT$5,0),0)</f>
        <v>0</v>
      </c>
      <c r="CO42">
        <f>ROUND(IF($A42&gt;0,$E42-'Asset data'!CU$5,0),0)</f>
        <v>0</v>
      </c>
      <c r="CP42">
        <f>ROUND(IF($A42&gt;0,$E42-'Asset data'!CV$5,0),0)</f>
        <v>0</v>
      </c>
      <c r="CQ42">
        <f>ROUND(IF($A42&gt;0,$E42-'Asset data'!CW$5,0),0)</f>
        <v>0</v>
      </c>
      <c r="CR42">
        <f>ROUND(IF($A42&gt;0,$E42-'Asset data'!CX$5,0),0)</f>
        <v>0</v>
      </c>
      <c r="CS42">
        <f>ROUND(IF($A42&gt;0,$E42-'Asset data'!CY$5,0),0)</f>
        <v>0</v>
      </c>
      <c r="CT42">
        <f>ROUND(IF($A42&gt;0,$E42-'Asset data'!CZ$5,0),0)</f>
        <v>0</v>
      </c>
      <c r="CU42">
        <f>ROUND(IF($A42&gt;0,$E42-'Asset data'!DA$5,0),0)</f>
        <v>0</v>
      </c>
      <c r="CV42">
        <f>ROUND(IF($A42&gt;0,$E42-'Asset data'!DB$5,0),0)</f>
        <v>0</v>
      </c>
      <c r="CW42">
        <f>ROUND(IF($A42&gt;0,$E42-'Asset data'!DC$5,0),0)</f>
        <v>0</v>
      </c>
      <c r="CX42">
        <f>ROUND(IF($A42&gt;0,$E42-'Asset data'!DD$5,0),0)</f>
        <v>0</v>
      </c>
      <c r="CY42">
        <f>ROUND(IF($A42&gt;0,$E42-'Asset data'!DE$5,0),0)</f>
        <v>0</v>
      </c>
      <c r="CZ42">
        <f>ROUND(IF($A42&gt;0,$E42-'Asset data'!DF$5,0),0)</f>
        <v>0</v>
      </c>
      <c r="DA42">
        <f>ROUND(IF($A42&gt;0,$E42-'Asset data'!DG$5,0),0)</f>
        <v>0</v>
      </c>
      <c r="DB42">
        <f>ROUND(IF($A42&gt;0,$E42-'Asset data'!DH$5,0),0)</f>
        <v>0</v>
      </c>
      <c r="DC42">
        <f>ROUND(IF($A42&gt;0,$E42-'Asset data'!DI$5,0),0)</f>
        <v>0</v>
      </c>
      <c r="DD42">
        <f>ROUND(IF($A42&gt;0,$E42-'Asset data'!DJ$5,0),0)</f>
        <v>0</v>
      </c>
      <c r="DE42">
        <f>ROUND(IF($A42&gt;0,$E42-'Asset data'!DK$5,0),0)</f>
        <v>0</v>
      </c>
      <c r="DF42">
        <f>ROUND(IF($A42&gt;0,$E42-'Asset data'!DL$5,0),0)</f>
        <v>0</v>
      </c>
      <c r="DG42">
        <f>ROUND(IF($A42&gt;0,$E42-'Asset data'!DM$5,0),0)</f>
        <v>0</v>
      </c>
      <c r="DH42">
        <f>ROUND(IF($A42&gt;0,$E42-'Asset data'!DN$5,0),0)</f>
        <v>0</v>
      </c>
      <c r="DI42">
        <f>ROUND(IF($A42&gt;0,$E42-'Asset data'!DO$5,0),0)</f>
        <v>0</v>
      </c>
      <c r="DJ42">
        <f>ROUND(IF($A42&gt;0,$E42-'Asset data'!DP$5,0),0)</f>
        <v>0</v>
      </c>
      <c r="DK42">
        <f>ROUND(IF($A42&gt;0,$E42-'Asset data'!DQ$5,0),0)</f>
        <v>0</v>
      </c>
      <c r="DL42">
        <f>ROUND(IF($A42&gt;0,$E42-'Asset data'!DR$5,0),0)</f>
        <v>0</v>
      </c>
      <c r="DM42">
        <f>ROUND(IF($A42&gt;0,$E42-'Asset data'!DS$5,0),0)</f>
        <v>0</v>
      </c>
      <c r="DN42">
        <f>ROUND(IF($A42&gt;0,$E42-'Asset data'!DT$5,0),0)</f>
        <v>0</v>
      </c>
      <c r="DO42">
        <f>ROUND(IF($A42&gt;0,$E42-'Asset data'!DU$5,0),0)</f>
        <v>0</v>
      </c>
      <c r="DP42">
        <f>ROUND(IF($A42&gt;0,$E42-'Asset data'!DV$5,0),0)</f>
        <v>0</v>
      </c>
      <c r="DQ42">
        <f>ROUND(IF($A42&gt;0,$E42-'Asset data'!DW$5,0),0)</f>
        <v>0</v>
      </c>
      <c r="DR42">
        <f>ROUND(IF($A42&gt;0,$E42-'Asset data'!DX$5,0),0)</f>
        <v>0</v>
      </c>
      <c r="DS42">
        <f>ROUND(IF($A42&gt;0,$E42-'Asset data'!DY$5,0),0)</f>
        <v>0</v>
      </c>
      <c r="DT42">
        <f>ROUND(IF($A42&gt;0,$E42-'Asset data'!DZ$5,0),0)</f>
        <v>0</v>
      </c>
      <c r="DU42">
        <f>ROUND(IF($A42&gt;0,$E42-'Asset data'!EA$5,0),0)</f>
        <v>0</v>
      </c>
      <c r="DV42">
        <f>ROUND(IF($A42&gt;0,$E42-'Asset data'!EB$5,0),0)</f>
        <v>0</v>
      </c>
      <c r="DW42">
        <f>ROUND(IF($A42&gt;0,$E42-'Asset data'!EC$5,0),0)</f>
        <v>0</v>
      </c>
      <c r="DX42">
        <f>ROUND(IF($A42&gt;0,$E42-'Asset data'!ED$5,0),0)</f>
        <v>0</v>
      </c>
      <c r="DY42">
        <f>ROUND(IF($A42&gt;0,$E42-'Asset data'!EE$5,0),0)</f>
        <v>0</v>
      </c>
      <c r="DZ42">
        <f>ROUND(IF($A42&gt;0,$E42-'Asset data'!EF$5,0),0)</f>
        <v>0</v>
      </c>
      <c r="EA42">
        <f>ROUND(IF($A42&gt;0,$E42-'Asset data'!EG$5,0),0)</f>
        <v>0</v>
      </c>
      <c r="EB42">
        <f>ROUND(IF($A42&gt;0,$E42-'Asset data'!EH$5,0),0)</f>
        <v>0</v>
      </c>
      <c r="EC42">
        <f>ROUND(IF($A42&gt;0,$E42-'Asset data'!EI$5,0),0)</f>
        <v>0</v>
      </c>
      <c r="ED42">
        <f>ROUND(IF($A42&gt;0,$E42-'Asset data'!EJ$5,0),0)</f>
        <v>0</v>
      </c>
      <c r="EE42">
        <f>ROUND(IF($A42&gt;0,$E42-'Asset data'!EK$5,0),0)</f>
        <v>0</v>
      </c>
      <c r="EF42">
        <f>ROUND(IF($A42&gt;0,$E42-'Asset data'!EL$5,0),0)</f>
        <v>0</v>
      </c>
      <c r="EG42">
        <f>ROUND(IF($A42&gt;0,$E42-'Asset data'!EM$5,0),0)</f>
        <v>0</v>
      </c>
      <c r="EH42">
        <f>ROUND(IF($A42&gt;0,$E42-'Asset data'!EN$5,0),0)</f>
        <v>0</v>
      </c>
      <c r="EI42">
        <f>ROUND(IF($A42&gt;0,$E42-'Asset data'!EO$5,0),0)</f>
        <v>0</v>
      </c>
      <c r="EJ42">
        <f>ROUND(IF($A42&gt;0,$E42-'Asset data'!EP$5,0),0)</f>
        <v>0</v>
      </c>
      <c r="EK42">
        <f>ROUND(IF($A42&gt;0,$E42-'Asset data'!EQ$5,0),0)</f>
        <v>0</v>
      </c>
      <c r="EL42">
        <f>ROUND(IF($A42&gt;0,$E42-'Asset data'!ER$5,0),0)</f>
        <v>0</v>
      </c>
      <c r="EM42">
        <f>ROUND(IF($A42&gt;0,$E42-'Asset data'!ES$5,0),0)</f>
        <v>0</v>
      </c>
      <c r="EN42">
        <f>ROUND(IF($A42&gt;0,$E42-'Asset data'!ET$5,0),0)</f>
        <v>0</v>
      </c>
      <c r="EO42">
        <f>ROUND(IF($A42&gt;0,$E42-'Asset data'!EU$5,0),0)</f>
        <v>0</v>
      </c>
      <c r="EP42">
        <f>ROUND(IF($A42&gt;0,$E42-'Asset data'!EV$5,0),0)</f>
        <v>0</v>
      </c>
      <c r="EQ42">
        <f>ROUND(IF($A42&gt;0,$E42-'Asset data'!EW$5,0),0)</f>
        <v>0</v>
      </c>
      <c r="ER42">
        <f>ROUND(IF($A42&gt;0,$E42-'Asset data'!EX$5,0),0)</f>
        <v>0</v>
      </c>
      <c r="ES42">
        <f>ROUND(IF($A42&gt;0,$E42-'Asset data'!EY$5,0),0)</f>
        <v>0</v>
      </c>
      <c r="ET42">
        <f>ROUND(IF($A42&gt;0,$E42-'Asset data'!EZ$5,0),0)</f>
        <v>0</v>
      </c>
      <c r="EU42">
        <f>ROUND(IF($A42&gt;0,$E42-'Asset data'!FA$5,0),0)</f>
        <v>0</v>
      </c>
      <c r="EV42">
        <f>ROUND(IF($A42&gt;0,$E42-'Asset data'!FB$5,0),0)</f>
        <v>0</v>
      </c>
      <c r="EW42">
        <f>ROUND(IF($A42&gt;0,$E42-'Asset data'!FC$5,0),0)</f>
        <v>0</v>
      </c>
      <c r="EX42">
        <f>ROUND(IF($A42&gt;0,$E42-'Asset data'!FD$5,0),0)</f>
        <v>0</v>
      </c>
      <c r="EY42">
        <f>ROUND(IF($A42&gt;0,$E42-'Asset data'!FE$5,0),0)</f>
        <v>0</v>
      </c>
      <c r="EZ42">
        <f>ROUND(IF($A42&gt;0,$E42-'Asset data'!FF$5,0),0)</f>
        <v>0</v>
      </c>
      <c r="FA42">
        <f>ROUND(IF($A42&gt;0,$E42-'Asset data'!FG$5,0),0)</f>
        <v>0</v>
      </c>
    </row>
    <row r="43" spans="1:157">
      <c r="A43" s="10">
        <f>'Asset data'!A43</f>
        <v>0</v>
      </c>
      <c r="B43" s="10">
        <f>'Asset data'!B43</f>
        <v>0</v>
      </c>
      <c r="C43" s="10">
        <f>'Asset data'!C43</f>
        <v>0</v>
      </c>
      <c r="D43" s="10">
        <f>'Asset data'!E43</f>
        <v>0</v>
      </c>
      <c r="E43" s="16">
        <f>'Asset data'!I43</f>
        <v>0</v>
      </c>
      <c r="F43" s="27">
        <f>ROUND(IF($A43&gt;0,$E43-'Asset data'!L$5,0),0)</f>
        <v>0</v>
      </c>
      <c r="G43">
        <f>ROUND(IF($A43&gt;0,$E43-'Asset data'!M$5,0),0)</f>
        <v>0</v>
      </c>
      <c r="H43">
        <f>ROUND(IF($A43&gt;0,$E43-'Asset data'!N$5,0),0)</f>
        <v>0</v>
      </c>
      <c r="I43">
        <f>ROUND(IF($A43&gt;0,$E43-'Asset data'!O$5,0),0)</f>
        <v>0</v>
      </c>
      <c r="J43">
        <f>ROUND(IF($A43&gt;0,$E43-'Asset data'!P$5,0),0)</f>
        <v>0</v>
      </c>
      <c r="K43">
        <f>ROUND(IF($A43&gt;0,$E43-'Asset data'!Q$5,0),0)</f>
        <v>0</v>
      </c>
      <c r="L43">
        <f>ROUND(IF($A43&gt;0,$E43-'Asset data'!R$5,0),0)</f>
        <v>0</v>
      </c>
      <c r="M43">
        <f>ROUND(IF($A43&gt;0,$E43-'Asset data'!S$5,0),0)</f>
        <v>0</v>
      </c>
      <c r="N43">
        <f>ROUND(IF($A43&gt;0,$E43-'Asset data'!T$5,0),0)</f>
        <v>0</v>
      </c>
      <c r="O43">
        <f>ROUND(IF($A43&gt;0,$E43-'Asset data'!U$5,0),0)</f>
        <v>0</v>
      </c>
      <c r="P43">
        <f>ROUND(IF($A43&gt;0,$E43-'Asset data'!V$5,0),0)</f>
        <v>0</v>
      </c>
      <c r="Q43">
        <f>ROUND(IF($A43&gt;0,$E43-'Asset data'!W$5,0),0)</f>
        <v>0</v>
      </c>
      <c r="R43">
        <f>ROUND(IF($A43&gt;0,$E43-'Asset data'!X$5,0),0)</f>
        <v>0</v>
      </c>
      <c r="S43">
        <f>ROUND(IF($A43&gt;0,$E43-'Asset data'!Y$5,0),0)</f>
        <v>0</v>
      </c>
      <c r="T43">
        <f>ROUND(IF($A43&gt;0,$E43-'Asset data'!Z$5,0),0)</f>
        <v>0</v>
      </c>
      <c r="U43">
        <f>ROUND(IF($A43&gt;0,$E43-'Asset data'!AA$5,0),0)</f>
        <v>0</v>
      </c>
      <c r="V43">
        <f>ROUND(IF($A43&gt;0,$E43-'Asset data'!AB$5,0),0)</f>
        <v>0</v>
      </c>
      <c r="W43">
        <f>ROUND(IF($A43&gt;0,$E43-'Asset data'!AC$5,0),0)</f>
        <v>0</v>
      </c>
      <c r="X43">
        <f>ROUND(IF($A43&gt;0,$E43-'Asset data'!AD$5,0),0)</f>
        <v>0</v>
      </c>
      <c r="Y43">
        <f>ROUND(IF($A43&gt;0,$E43-'Asset data'!AE$5,0),0)</f>
        <v>0</v>
      </c>
      <c r="Z43">
        <f>ROUND(IF($A43&gt;0,$E43-'Asset data'!AF$5,0),0)</f>
        <v>0</v>
      </c>
      <c r="AA43">
        <f>ROUND(IF($A43&gt;0,$E43-'Asset data'!AG$5,0),0)</f>
        <v>0</v>
      </c>
      <c r="AB43">
        <f>ROUND(IF($A43&gt;0,$E43-'Asset data'!AH$5,0),0)</f>
        <v>0</v>
      </c>
      <c r="AC43">
        <f>ROUND(IF($A43&gt;0,$E43-'Asset data'!AI$5,0),0)</f>
        <v>0</v>
      </c>
      <c r="AD43">
        <f>ROUND(IF($A43&gt;0,$E43-'Asset data'!AJ$5,0),0)</f>
        <v>0</v>
      </c>
      <c r="AE43">
        <f>ROUND(IF($A43&gt;0,$E43-'Asset data'!AK$5,0),0)</f>
        <v>0</v>
      </c>
      <c r="AF43">
        <f>ROUND(IF($A43&gt;0,$E43-'Asset data'!AL$5,0),0)</f>
        <v>0</v>
      </c>
      <c r="AG43">
        <f>ROUND(IF($A43&gt;0,$E43-'Asset data'!AM$5,0),0)</f>
        <v>0</v>
      </c>
      <c r="AH43">
        <f>ROUND(IF($A43&gt;0,$E43-'Asset data'!AN$5,0),0)</f>
        <v>0</v>
      </c>
      <c r="AI43">
        <f>ROUND(IF($A43&gt;0,$E43-'Asset data'!AO$5,0),0)</f>
        <v>0</v>
      </c>
      <c r="AJ43">
        <f>ROUND(IF($A43&gt;0,$E43-'Asset data'!AP$5,0),0)</f>
        <v>0</v>
      </c>
      <c r="AK43">
        <f>ROUND(IF($A43&gt;0,$E43-'Asset data'!AQ$5,0),0)</f>
        <v>0</v>
      </c>
      <c r="AL43">
        <f>ROUND(IF($A43&gt;0,$E43-'Asset data'!AR$5,0),0)</f>
        <v>0</v>
      </c>
      <c r="AM43">
        <f>ROUND(IF($A43&gt;0,$E43-'Asset data'!AS$5,0),0)</f>
        <v>0</v>
      </c>
      <c r="AN43">
        <f>ROUND(IF($A43&gt;0,$E43-'Asset data'!AT$5,0),0)</f>
        <v>0</v>
      </c>
      <c r="AO43">
        <f>ROUND(IF($A43&gt;0,$E43-'Asset data'!AU$5,0),0)</f>
        <v>0</v>
      </c>
      <c r="AP43">
        <f>ROUND(IF($A43&gt;0,$E43-'Asset data'!AV$5,0),0)</f>
        <v>0</v>
      </c>
      <c r="AQ43">
        <f>ROUND(IF($A43&gt;0,$E43-'Asset data'!AW$5,0),0)</f>
        <v>0</v>
      </c>
      <c r="AR43">
        <f>ROUND(IF($A43&gt;0,$E43-'Asset data'!AX$5,0),0)</f>
        <v>0</v>
      </c>
      <c r="AS43">
        <f>ROUND(IF($A43&gt;0,$E43-'Asset data'!AY$5,0),0)</f>
        <v>0</v>
      </c>
      <c r="AT43">
        <f>ROUND(IF($A43&gt;0,$E43-'Asset data'!AZ$5,0),0)</f>
        <v>0</v>
      </c>
      <c r="AU43">
        <f>ROUND(IF($A43&gt;0,$E43-'Asset data'!BA$5,0),0)</f>
        <v>0</v>
      </c>
      <c r="AV43">
        <f>ROUND(IF($A43&gt;0,$E43-'Asset data'!BB$5,0),0)</f>
        <v>0</v>
      </c>
      <c r="AW43">
        <f>ROUND(IF($A43&gt;0,$E43-'Asset data'!BC$5,0),0)</f>
        <v>0</v>
      </c>
      <c r="AX43">
        <f>ROUND(IF($A43&gt;0,$E43-'Asset data'!BD$5,0),0)</f>
        <v>0</v>
      </c>
      <c r="AY43">
        <f>ROUND(IF($A43&gt;0,$E43-'Asset data'!BE$5,0),0)</f>
        <v>0</v>
      </c>
      <c r="AZ43">
        <f>ROUND(IF($A43&gt;0,$E43-'Asset data'!BF$5,0),0)</f>
        <v>0</v>
      </c>
      <c r="BA43">
        <f>ROUND(IF($A43&gt;0,$E43-'Asset data'!BG$5,0),0)</f>
        <v>0</v>
      </c>
      <c r="BB43">
        <f>ROUND(IF($A43&gt;0,$E43-'Asset data'!BH$5,0),0)</f>
        <v>0</v>
      </c>
      <c r="BC43">
        <f>ROUND(IF($A43&gt;0,$E43-'Asset data'!BI$5,0),0)</f>
        <v>0</v>
      </c>
      <c r="BD43">
        <f>ROUND(IF($A43&gt;0,$E43-'Asset data'!BJ$5,0),0)</f>
        <v>0</v>
      </c>
      <c r="BE43">
        <f>ROUND(IF($A43&gt;0,$E43-'Asset data'!BK$5,0),0)</f>
        <v>0</v>
      </c>
      <c r="BF43">
        <f>ROUND(IF($A43&gt;0,$E43-'Asset data'!BL$5,0),0)</f>
        <v>0</v>
      </c>
      <c r="BG43">
        <f>ROUND(IF($A43&gt;0,$E43-'Asset data'!BM$5,0),0)</f>
        <v>0</v>
      </c>
      <c r="BH43">
        <f>ROUND(IF($A43&gt;0,$E43-'Asset data'!BN$5,0),0)</f>
        <v>0</v>
      </c>
      <c r="BI43">
        <f>ROUND(IF($A43&gt;0,$E43-'Asset data'!BO$5,0),0)</f>
        <v>0</v>
      </c>
      <c r="BJ43">
        <f>ROUND(IF($A43&gt;0,$E43-'Asset data'!BP$5,0),0)</f>
        <v>0</v>
      </c>
      <c r="BK43">
        <f>ROUND(IF($A43&gt;0,$E43-'Asset data'!BQ$5,0),0)</f>
        <v>0</v>
      </c>
      <c r="BL43">
        <f>ROUND(IF($A43&gt;0,$E43-'Asset data'!BR$5,0),0)</f>
        <v>0</v>
      </c>
      <c r="BM43">
        <f>ROUND(IF($A43&gt;0,$E43-'Asset data'!BS$5,0),0)</f>
        <v>0</v>
      </c>
      <c r="BN43">
        <f>ROUND(IF($A43&gt;0,$E43-'Asset data'!BT$5,0),0)</f>
        <v>0</v>
      </c>
      <c r="BO43">
        <f>ROUND(IF($A43&gt;0,$E43-'Asset data'!BU$5,0),0)</f>
        <v>0</v>
      </c>
      <c r="BP43">
        <f>ROUND(IF($A43&gt;0,$E43-'Asset data'!BV$5,0),0)</f>
        <v>0</v>
      </c>
      <c r="BQ43">
        <f>ROUND(IF($A43&gt;0,$E43-'Asset data'!BW$5,0),0)</f>
        <v>0</v>
      </c>
      <c r="BR43">
        <f>ROUND(IF($A43&gt;0,$E43-'Asset data'!BX$5,0),0)</f>
        <v>0</v>
      </c>
      <c r="BS43">
        <f>ROUND(IF($A43&gt;0,$E43-'Asset data'!BY$5,0),0)</f>
        <v>0</v>
      </c>
      <c r="BT43">
        <f>ROUND(IF($A43&gt;0,$E43-'Asset data'!BZ$5,0),0)</f>
        <v>0</v>
      </c>
      <c r="BU43">
        <f>ROUND(IF($A43&gt;0,$E43-'Asset data'!CA$5,0),0)</f>
        <v>0</v>
      </c>
      <c r="BV43">
        <f>ROUND(IF($A43&gt;0,$E43-'Asset data'!CB$5,0),0)</f>
        <v>0</v>
      </c>
      <c r="BW43">
        <f>ROUND(IF($A43&gt;0,$E43-'Asset data'!CC$5,0),0)</f>
        <v>0</v>
      </c>
      <c r="BX43">
        <f>ROUND(IF($A43&gt;0,$E43-'Asset data'!CD$5,0),0)</f>
        <v>0</v>
      </c>
      <c r="BY43">
        <f>ROUND(IF($A43&gt;0,$E43-'Asset data'!CE$5,0),0)</f>
        <v>0</v>
      </c>
      <c r="BZ43">
        <f>ROUND(IF($A43&gt;0,$E43-'Asset data'!CF$5,0),0)</f>
        <v>0</v>
      </c>
      <c r="CA43">
        <f>ROUND(IF($A43&gt;0,$E43-'Asset data'!CG$5,0),0)</f>
        <v>0</v>
      </c>
      <c r="CB43">
        <f>ROUND(IF($A43&gt;0,$E43-'Asset data'!CH$5,0),0)</f>
        <v>0</v>
      </c>
      <c r="CC43">
        <f>ROUND(IF($A43&gt;0,$E43-'Asset data'!CI$5,0),0)</f>
        <v>0</v>
      </c>
      <c r="CD43">
        <f>ROUND(IF($A43&gt;0,$E43-'Asset data'!CJ$5,0),0)</f>
        <v>0</v>
      </c>
      <c r="CE43">
        <f>ROUND(IF($A43&gt;0,$E43-'Asset data'!CK$5,0),0)</f>
        <v>0</v>
      </c>
      <c r="CF43">
        <f>ROUND(IF($A43&gt;0,$E43-'Asset data'!CL$5,0),0)</f>
        <v>0</v>
      </c>
      <c r="CG43">
        <f>ROUND(IF($A43&gt;0,$E43-'Asset data'!CM$5,0),0)</f>
        <v>0</v>
      </c>
      <c r="CH43">
        <f>ROUND(IF($A43&gt;0,$E43-'Asset data'!CN$5,0),0)</f>
        <v>0</v>
      </c>
      <c r="CI43">
        <f>ROUND(IF($A43&gt;0,$E43-'Asset data'!CO$5,0),0)</f>
        <v>0</v>
      </c>
      <c r="CJ43">
        <f>ROUND(IF($A43&gt;0,$E43-'Asset data'!CP$5,0),0)</f>
        <v>0</v>
      </c>
      <c r="CK43">
        <f>ROUND(IF($A43&gt;0,$E43-'Asset data'!CQ$5,0),0)</f>
        <v>0</v>
      </c>
      <c r="CL43">
        <f>ROUND(IF($A43&gt;0,$E43-'Asset data'!CR$5,0),0)</f>
        <v>0</v>
      </c>
      <c r="CM43">
        <f>ROUND(IF($A43&gt;0,$E43-'Asset data'!CS$5,0),0)</f>
        <v>0</v>
      </c>
      <c r="CN43">
        <f>ROUND(IF($A43&gt;0,$E43-'Asset data'!CT$5,0),0)</f>
        <v>0</v>
      </c>
      <c r="CO43">
        <f>ROUND(IF($A43&gt;0,$E43-'Asset data'!CU$5,0),0)</f>
        <v>0</v>
      </c>
      <c r="CP43">
        <f>ROUND(IF($A43&gt;0,$E43-'Asset data'!CV$5,0),0)</f>
        <v>0</v>
      </c>
      <c r="CQ43">
        <f>ROUND(IF($A43&gt;0,$E43-'Asset data'!CW$5,0),0)</f>
        <v>0</v>
      </c>
      <c r="CR43">
        <f>ROUND(IF($A43&gt;0,$E43-'Asset data'!CX$5,0),0)</f>
        <v>0</v>
      </c>
      <c r="CS43">
        <f>ROUND(IF($A43&gt;0,$E43-'Asset data'!CY$5,0),0)</f>
        <v>0</v>
      </c>
      <c r="CT43">
        <f>ROUND(IF($A43&gt;0,$E43-'Asset data'!CZ$5,0),0)</f>
        <v>0</v>
      </c>
      <c r="CU43">
        <f>ROUND(IF($A43&gt;0,$E43-'Asset data'!DA$5,0),0)</f>
        <v>0</v>
      </c>
      <c r="CV43">
        <f>ROUND(IF($A43&gt;0,$E43-'Asset data'!DB$5,0),0)</f>
        <v>0</v>
      </c>
      <c r="CW43">
        <f>ROUND(IF($A43&gt;0,$E43-'Asset data'!DC$5,0),0)</f>
        <v>0</v>
      </c>
      <c r="CX43">
        <f>ROUND(IF($A43&gt;0,$E43-'Asset data'!DD$5,0),0)</f>
        <v>0</v>
      </c>
      <c r="CY43">
        <f>ROUND(IF($A43&gt;0,$E43-'Asset data'!DE$5,0),0)</f>
        <v>0</v>
      </c>
      <c r="CZ43">
        <f>ROUND(IF($A43&gt;0,$E43-'Asset data'!DF$5,0),0)</f>
        <v>0</v>
      </c>
      <c r="DA43">
        <f>ROUND(IF($A43&gt;0,$E43-'Asset data'!DG$5,0),0)</f>
        <v>0</v>
      </c>
      <c r="DB43">
        <f>ROUND(IF($A43&gt;0,$E43-'Asset data'!DH$5,0),0)</f>
        <v>0</v>
      </c>
      <c r="DC43">
        <f>ROUND(IF($A43&gt;0,$E43-'Asset data'!DI$5,0),0)</f>
        <v>0</v>
      </c>
      <c r="DD43">
        <f>ROUND(IF($A43&gt;0,$E43-'Asset data'!DJ$5,0),0)</f>
        <v>0</v>
      </c>
      <c r="DE43">
        <f>ROUND(IF($A43&gt;0,$E43-'Asset data'!DK$5,0),0)</f>
        <v>0</v>
      </c>
      <c r="DF43">
        <f>ROUND(IF($A43&gt;0,$E43-'Asset data'!DL$5,0),0)</f>
        <v>0</v>
      </c>
      <c r="DG43">
        <f>ROUND(IF($A43&gt;0,$E43-'Asset data'!DM$5,0),0)</f>
        <v>0</v>
      </c>
      <c r="DH43">
        <f>ROUND(IF($A43&gt;0,$E43-'Asset data'!DN$5,0),0)</f>
        <v>0</v>
      </c>
      <c r="DI43">
        <f>ROUND(IF($A43&gt;0,$E43-'Asset data'!DO$5,0),0)</f>
        <v>0</v>
      </c>
      <c r="DJ43">
        <f>ROUND(IF($A43&gt;0,$E43-'Asset data'!DP$5,0),0)</f>
        <v>0</v>
      </c>
      <c r="DK43">
        <f>ROUND(IF($A43&gt;0,$E43-'Asset data'!DQ$5,0),0)</f>
        <v>0</v>
      </c>
      <c r="DL43">
        <f>ROUND(IF($A43&gt;0,$E43-'Asset data'!DR$5,0),0)</f>
        <v>0</v>
      </c>
      <c r="DM43">
        <f>ROUND(IF($A43&gt;0,$E43-'Asset data'!DS$5,0),0)</f>
        <v>0</v>
      </c>
      <c r="DN43">
        <f>ROUND(IF($A43&gt;0,$E43-'Asset data'!DT$5,0),0)</f>
        <v>0</v>
      </c>
      <c r="DO43">
        <f>ROUND(IF($A43&gt;0,$E43-'Asset data'!DU$5,0),0)</f>
        <v>0</v>
      </c>
      <c r="DP43">
        <f>ROUND(IF($A43&gt;0,$E43-'Asset data'!DV$5,0),0)</f>
        <v>0</v>
      </c>
      <c r="DQ43">
        <f>ROUND(IF($A43&gt;0,$E43-'Asset data'!DW$5,0),0)</f>
        <v>0</v>
      </c>
      <c r="DR43">
        <f>ROUND(IF($A43&gt;0,$E43-'Asset data'!DX$5,0),0)</f>
        <v>0</v>
      </c>
      <c r="DS43">
        <f>ROUND(IF($A43&gt;0,$E43-'Asset data'!DY$5,0),0)</f>
        <v>0</v>
      </c>
      <c r="DT43">
        <f>ROUND(IF($A43&gt;0,$E43-'Asset data'!DZ$5,0),0)</f>
        <v>0</v>
      </c>
      <c r="DU43">
        <f>ROUND(IF($A43&gt;0,$E43-'Asset data'!EA$5,0),0)</f>
        <v>0</v>
      </c>
      <c r="DV43">
        <f>ROUND(IF($A43&gt;0,$E43-'Asset data'!EB$5,0),0)</f>
        <v>0</v>
      </c>
      <c r="DW43">
        <f>ROUND(IF($A43&gt;0,$E43-'Asset data'!EC$5,0),0)</f>
        <v>0</v>
      </c>
      <c r="DX43">
        <f>ROUND(IF($A43&gt;0,$E43-'Asset data'!ED$5,0),0)</f>
        <v>0</v>
      </c>
      <c r="DY43">
        <f>ROUND(IF($A43&gt;0,$E43-'Asset data'!EE$5,0),0)</f>
        <v>0</v>
      </c>
      <c r="DZ43">
        <f>ROUND(IF($A43&gt;0,$E43-'Asset data'!EF$5,0),0)</f>
        <v>0</v>
      </c>
      <c r="EA43">
        <f>ROUND(IF($A43&gt;0,$E43-'Asset data'!EG$5,0),0)</f>
        <v>0</v>
      </c>
      <c r="EB43">
        <f>ROUND(IF($A43&gt;0,$E43-'Asset data'!EH$5,0),0)</f>
        <v>0</v>
      </c>
      <c r="EC43">
        <f>ROUND(IF($A43&gt;0,$E43-'Asset data'!EI$5,0),0)</f>
        <v>0</v>
      </c>
      <c r="ED43">
        <f>ROUND(IF($A43&gt;0,$E43-'Asset data'!EJ$5,0),0)</f>
        <v>0</v>
      </c>
      <c r="EE43">
        <f>ROUND(IF($A43&gt;0,$E43-'Asset data'!EK$5,0),0)</f>
        <v>0</v>
      </c>
      <c r="EF43">
        <f>ROUND(IF($A43&gt;0,$E43-'Asset data'!EL$5,0),0)</f>
        <v>0</v>
      </c>
      <c r="EG43">
        <f>ROUND(IF($A43&gt;0,$E43-'Asset data'!EM$5,0),0)</f>
        <v>0</v>
      </c>
      <c r="EH43">
        <f>ROUND(IF($A43&gt;0,$E43-'Asset data'!EN$5,0),0)</f>
        <v>0</v>
      </c>
      <c r="EI43">
        <f>ROUND(IF($A43&gt;0,$E43-'Asset data'!EO$5,0),0)</f>
        <v>0</v>
      </c>
      <c r="EJ43">
        <f>ROUND(IF($A43&gt;0,$E43-'Asset data'!EP$5,0),0)</f>
        <v>0</v>
      </c>
      <c r="EK43">
        <f>ROUND(IF($A43&gt;0,$E43-'Asset data'!EQ$5,0),0)</f>
        <v>0</v>
      </c>
      <c r="EL43">
        <f>ROUND(IF($A43&gt;0,$E43-'Asset data'!ER$5,0),0)</f>
        <v>0</v>
      </c>
      <c r="EM43">
        <f>ROUND(IF($A43&gt;0,$E43-'Asset data'!ES$5,0),0)</f>
        <v>0</v>
      </c>
      <c r="EN43">
        <f>ROUND(IF($A43&gt;0,$E43-'Asset data'!ET$5,0),0)</f>
        <v>0</v>
      </c>
      <c r="EO43">
        <f>ROUND(IF($A43&gt;0,$E43-'Asset data'!EU$5,0),0)</f>
        <v>0</v>
      </c>
      <c r="EP43">
        <f>ROUND(IF($A43&gt;0,$E43-'Asset data'!EV$5,0),0)</f>
        <v>0</v>
      </c>
      <c r="EQ43">
        <f>ROUND(IF($A43&gt;0,$E43-'Asset data'!EW$5,0),0)</f>
        <v>0</v>
      </c>
      <c r="ER43">
        <f>ROUND(IF($A43&gt;0,$E43-'Asset data'!EX$5,0),0)</f>
        <v>0</v>
      </c>
      <c r="ES43">
        <f>ROUND(IF($A43&gt;0,$E43-'Asset data'!EY$5,0),0)</f>
        <v>0</v>
      </c>
      <c r="ET43">
        <f>ROUND(IF($A43&gt;0,$E43-'Asset data'!EZ$5,0),0)</f>
        <v>0</v>
      </c>
      <c r="EU43">
        <f>ROUND(IF($A43&gt;0,$E43-'Asset data'!FA$5,0),0)</f>
        <v>0</v>
      </c>
      <c r="EV43">
        <f>ROUND(IF($A43&gt;0,$E43-'Asset data'!FB$5,0),0)</f>
        <v>0</v>
      </c>
      <c r="EW43">
        <f>ROUND(IF($A43&gt;0,$E43-'Asset data'!FC$5,0),0)</f>
        <v>0</v>
      </c>
      <c r="EX43">
        <f>ROUND(IF($A43&gt;0,$E43-'Asset data'!FD$5,0),0)</f>
        <v>0</v>
      </c>
      <c r="EY43">
        <f>ROUND(IF($A43&gt;0,$E43-'Asset data'!FE$5,0),0)</f>
        <v>0</v>
      </c>
      <c r="EZ43">
        <f>ROUND(IF($A43&gt;0,$E43-'Asset data'!FF$5,0),0)</f>
        <v>0</v>
      </c>
      <c r="FA43">
        <f>ROUND(IF($A43&gt;0,$E43-'Asset data'!FG$5,0),0)</f>
        <v>0</v>
      </c>
    </row>
    <row r="44" spans="1:157">
      <c r="A44" s="10">
        <f>'Asset data'!A44</f>
        <v>0</v>
      </c>
      <c r="B44" s="10">
        <f>'Asset data'!B44</f>
        <v>0</v>
      </c>
      <c r="C44" s="10">
        <f>'Asset data'!C44</f>
        <v>0</v>
      </c>
      <c r="D44" s="10">
        <f>'Asset data'!E44</f>
        <v>0</v>
      </c>
      <c r="E44" s="16">
        <f>'Asset data'!I44</f>
        <v>0</v>
      </c>
      <c r="F44" s="27">
        <f>ROUND(IF($A44&gt;0,$E44-'Asset data'!L$5,0),0)</f>
        <v>0</v>
      </c>
      <c r="G44">
        <f>ROUND(IF($A44&gt;0,$E44-'Asset data'!M$5,0),0)</f>
        <v>0</v>
      </c>
      <c r="H44">
        <f>ROUND(IF($A44&gt;0,$E44-'Asset data'!N$5,0),0)</f>
        <v>0</v>
      </c>
      <c r="I44">
        <f>ROUND(IF($A44&gt;0,$E44-'Asset data'!O$5,0),0)</f>
        <v>0</v>
      </c>
      <c r="J44">
        <f>ROUND(IF($A44&gt;0,$E44-'Asset data'!P$5,0),0)</f>
        <v>0</v>
      </c>
      <c r="K44">
        <f>ROUND(IF($A44&gt;0,$E44-'Asset data'!Q$5,0),0)</f>
        <v>0</v>
      </c>
      <c r="L44">
        <f>ROUND(IF($A44&gt;0,$E44-'Asset data'!R$5,0),0)</f>
        <v>0</v>
      </c>
      <c r="M44">
        <f>ROUND(IF($A44&gt;0,$E44-'Asset data'!S$5,0),0)</f>
        <v>0</v>
      </c>
      <c r="N44">
        <f>ROUND(IF($A44&gt;0,$E44-'Asset data'!T$5,0),0)</f>
        <v>0</v>
      </c>
      <c r="O44">
        <f>ROUND(IF($A44&gt;0,$E44-'Asset data'!U$5,0),0)</f>
        <v>0</v>
      </c>
      <c r="P44">
        <f>ROUND(IF($A44&gt;0,$E44-'Asset data'!V$5,0),0)</f>
        <v>0</v>
      </c>
      <c r="Q44">
        <f>ROUND(IF($A44&gt;0,$E44-'Asset data'!W$5,0),0)</f>
        <v>0</v>
      </c>
      <c r="R44">
        <f>ROUND(IF($A44&gt;0,$E44-'Asset data'!X$5,0),0)</f>
        <v>0</v>
      </c>
      <c r="S44">
        <f>ROUND(IF($A44&gt;0,$E44-'Asset data'!Y$5,0),0)</f>
        <v>0</v>
      </c>
      <c r="T44">
        <f>ROUND(IF($A44&gt;0,$E44-'Asset data'!Z$5,0),0)</f>
        <v>0</v>
      </c>
      <c r="U44">
        <f>ROUND(IF($A44&gt;0,$E44-'Asset data'!AA$5,0),0)</f>
        <v>0</v>
      </c>
      <c r="V44">
        <f>ROUND(IF($A44&gt;0,$E44-'Asset data'!AB$5,0),0)</f>
        <v>0</v>
      </c>
      <c r="W44">
        <f>ROUND(IF($A44&gt;0,$E44-'Asset data'!AC$5,0),0)</f>
        <v>0</v>
      </c>
      <c r="X44">
        <f>ROUND(IF($A44&gt;0,$E44-'Asset data'!AD$5,0),0)</f>
        <v>0</v>
      </c>
      <c r="Y44">
        <f>ROUND(IF($A44&gt;0,$E44-'Asset data'!AE$5,0),0)</f>
        <v>0</v>
      </c>
      <c r="Z44">
        <f>ROUND(IF($A44&gt;0,$E44-'Asset data'!AF$5,0),0)</f>
        <v>0</v>
      </c>
      <c r="AA44">
        <f>ROUND(IF($A44&gt;0,$E44-'Asset data'!AG$5,0),0)</f>
        <v>0</v>
      </c>
      <c r="AB44">
        <f>ROUND(IF($A44&gt;0,$E44-'Asset data'!AH$5,0),0)</f>
        <v>0</v>
      </c>
      <c r="AC44">
        <f>ROUND(IF($A44&gt;0,$E44-'Asset data'!AI$5,0),0)</f>
        <v>0</v>
      </c>
      <c r="AD44">
        <f>ROUND(IF($A44&gt;0,$E44-'Asset data'!AJ$5,0),0)</f>
        <v>0</v>
      </c>
      <c r="AE44">
        <f>ROUND(IF($A44&gt;0,$E44-'Asset data'!AK$5,0),0)</f>
        <v>0</v>
      </c>
      <c r="AF44">
        <f>ROUND(IF($A44&gt;0,$E44-'Asset data'!AL$5,0),0)</f>
        <v>0</v>
      </c>
      <c r="AG44">
        <f>ROUND(IF($A44&gt;0,$E44-'Asset data'!AM$5,0),0)</f>
        <v>0</v>
      </c>
      <c r="AH44">
        <f>ROUND(IF($A44&gt;0,$E44-'Asset data'!AN$5,0),0)</f>
        <v>0</v>
      </c>
      <c r="AI44">
        <f>ROUND(IF($A44&gt;0,$E44-'Asset data'!AO$5,0),0)</f>
        <v>0</v>
      </c>
      <c r="AJ44">
        <f>ROUND(IF($A44&gt;0,$E44-'Asset data'!AP$5,0),0)</f>
        <v>0</v>
      </c>
      <c r="AK44">
        <f>ROUND(IF($A44&gt;0,$E44-'Asset data'!AQ$5,0),0)</f>
        <v>0</v>
      </c>
      <c r="AL44">
        <f>ROUND(IF($A44&gt;0,$E44-'Asset data'!AR$5,0),0)</f>
        <v>0</v>
      </c>
      <c r="AM44">
        <f>ROUND(IF($A44&gt;0,$E44-'Asset data'!AS$5,0),0)</f>
        <v>0</v>
      </c>
      <c r="AN44">
        <f>ROUND(IF($A44&gt;0,$E44-'Asset data'!AT$5,0),0)</f>
        <v>0</v>
      </c>
      <c r="AO44">
        <f>ROUND(IF($A44&gt;0,$E44-'Asset data'!AU$5,0),0)</f>
        <v>0</v>
      </c>
      <c r="AP44">
        <f>ROUND(IF($A44&gt;0,$E44-'Asset data'!AV$5,0),0)</f>
        <v>0</v>
      </c>
      <c r="AQ44">
        <f>ROUND(IF($A44&gt;0,$E44-'Asset data'!AW$5,0),0)</f>
        <v>0</v>
      </c>
      <c r="AR44">
        <f>ROUND(IF($A44&gt;0,$E44-'Asset data'!AX$5,0),0)</f>
        <v>0</v>
      </c>
      <c r="AS44">
        <f>ROUND(IF($A44&gt;0,$E44-'Asset data'!AY$5,0),0)</f>
        <v>0</v>
      </c>
      <c r="AT44">
        <f>ROUND(IF($A44&gt;0,$E44-'Asset data'!AZ$5,0),0)</f>
        <v>0</v>
      </c>
      <c r="AU44">
        <f>ROUND(IF($A44&gt;0,$E44-'Asset data'!BA$5,0),0)</f>
        <v>0</v>
      </c>
      <c r="AV44">
        <f>ROUND(IF($A44&gt;0,$E44-'Asset data'!BB$5,0),0)</f>
        <v>0</v>
      </c>
      <c r="AW44">
        <f>ROUND(IF($A44&gt;0,$E44-'Asset data'!BC$5,0),0)</f>
        <v>0</v>
      </c>
      <c r="AX44">
        <f>ROUND(IF($A44&gt;0,$E44-'Asset data'!BD$5,0),0)</f>
        <v>0</v>
      </c>
      <c r="AY44">
        <f>ROUND(IF($A44&gt;0,$E44-'Asset data'!BE$5,0),0)</f>
        <v>0</v>
      </c>
      <c r="AZ44">
        <f>ROUND(IF($A44&gt;0,$E44-'Asset data'!BF$5,0),0)</f>
        <v>0</v>
      </c>
      <c r="BA44">
        <f>ROUND(IF($A44&gt;0,$E44-'Asset data'!BG$5,0),0)</f>
        <v>0</v>
      </c>
      <c r="BB44">
        <f>ROUND(IF($A44&gt;0,$E44-'Asset data'!BH$5,0),0)</f>
        <v>0</v>
      </c>
      <c r="BC44">
        <f>ROUND(IF($A44&gt;0,$E44-'Asset data'!BI$5,0),0)</f>
        <v>0</v>
      </c>
      <c r="BD44">
        <f>ROUND(IF($A44&gt;0,$E44-'Asset data'!BJ$5,0),0)</f>
        <v>0</v>
      </c>
      <c r="BE44">
        <f>ROUND(IF($A44&gt;0,$E44-'Asset data'!BK$5,0),0)</f>
        <v>0</v>
      </c>
      <c r="BF44">
        <f>ROUND(IF($A44&gt;0,$E44-'Asset data'!BL$5,0),0)</f>
        <v>0</v>
      </c>
      <c r="BG44">
        <f>ROUND(IF($A44&gt;0,$E44-'Asset data'!BM$5,0),0)</f>
        <v>0</v>
      </c>
      <c r="BH44">
        <f>ROUND(IF($A44&gt;0,$E44-'Asset data'!BN$5,0),0)</f>
        <v>0</v>
      </c>
      <c r="BI44">
        <f>ROUND(IF($A44&gt;0,$E44-'Asset data'!BO$5,0),0)</f>
        <v>0</v>
      </c>
      <c r="BJ44">
        <f>ROUND(IF($A44&gt;0,$E44-'Asset data'!BP$5,0),0)</f>
        <v>0</v>
      </c>
      <c r="BK44">
        <f>ROUND(IF($A44&gt;0,$E44-'Asset data'!BQ$5,0),0)</f>
        <v>0</v>
      </c>
      <c r="BL44">
        <f>ROUND(IF($A44&gt;0,$E44-'Asset data'!BR$5,0),0)</f>
        <v>0</v>
      </c>
      <c r="BM44">
        <f>ROUND(IF($A44&gt;0,$E44-'Asset data'!BS$5,0),0)</f>
        <v>0</v>
      </c>
      <c r="BN44">
        <f>ROUND(IF($A44&gt;0,$E44-'Asset data'!BT$5,0),0)</f>
        <v>0</v>
      </c>
      <c r="BO44">
        <f>ROUND(IF($A44&gt;0,$E44-'Asset data'!BU$5,0),0)</f>
        <v>0</v>
      </c>
      <c r="BP44">
        <f>ROUND(IF($A44&gt;0,$E44-'Asset data'!BV$5,0),0)</f>
        <v>0</v>
      </c>
      <c r="BQ44">
        <f>ROUND(IF($A44&gt;0,$E44-'Asset data'!BW$5,0),0)</f>
        <v>0</v>
      </c>
      <c r="BR44">
        <f>ROUND(IF($A44&gt;0,$E44-'Asset data'!BX$5,0),0)</f>
        <v>0</v>
      </c>
      <c r="BS44">
        <f>ROUND(IF($A44&gt;0,$E44-'Asset data'!BY$5,0),0)</f>
        <v>0</v>
      </c>
      <c r="BT44">
        <f>ROUND(IF($A44&gt;0,$E44-'Asset data'!BZ$5,0),0)</f>
        <v>0</v>
      </c>
      <c r="BU44">
        <f>ROUND(IF($A44&gt;0,$E44-'Asset data'!CA$5,0),0)</f>
        <v>0</v>
      </c>
      <c r="BV44">
        <f>ROUND(IF($A44&gt;0,$E44-'Asset data'!CB$5,0),0)</f>
        <v>0</v>
      </c>
      <c r="BW44">
        <f>ROUND(IF($A44&gt;0,$E44-'Asset data'!CC$5,0),0)</f>
        <v>0</v>
      </c>
      <c r="BX44">
        <f>ROUND(IF($A44&gt;0,$E44-'Asset data'!CD$5,0),0)</f>
        <v>0</v>
      </c>
      <c r="BY44">
        <f>ROUND(IF($A44&gt;0,$E44-'Asset data'!CE$5,0),0)</f>
        <v>0</v>
      </c>
      <c r="BZ44">
        <f>ROUND(IF($A44&gt;0,$E44-'Asset data'!CF$5,0),0)</f>
        <v>0</v>
      </c>
      <c r="CA44">
        <f>ROUND(IF($A44&gt;0,$E44-'Asset data'!CG$5,0),0)</f>
        <v>0</v>
      </c>
      <c r="CB44">
        <f>ROUND(IF($A44&gt;0,$E44-'Asset data'!CH$5,0),0)</f>
        <v>0</v>
      </c>
      <c r="CC44">
        <f>ROUND(IF($A44&gt;0,$E44-'Asset data'!CI$5,0),0)</f>
        <v>0</v>
      </c>
      <c r="CD44">
        <f>ROUND(IF($A44&gt;0,$E44-'Asset data'!CJ$5,0),0)</f>
        <v>0</v>
      </c>
      <c r="CE44">
        <f>ROUND(IF($A44&gt;0,$E44-'Asset data'!CK$5,0),0)</f>
        <v>0</v>
      </c>
      <c r="CF44">
        <f>ROUND(IF($A44&gt;0,$E44-'Asset data'!CL$5,0),0)</f>
        <v>0</v>
      </c>
      <c r="CG44">
        <f>ROUND(IF($A44&gt;0,$E44-'Asset data'!CM$5,0),0)</f>
        <v>0</v>
      </c>
      <c r="CH44">
        <f>ROUND(IF($A44&gt;0,$E44-'Asset data'!CN$5,0),0)</f>
        <v>0</v>
      </c>
      <c r="CI44">
        <f>ROUND(IF($A44&gt;0,$E44-'Asset data'!CO$5,0),0)</f>
        <v>0</v>
      </c>
      <c r="CJ44">
        <f>ROUND(IF($A44&gt;0,$E44-'Asset data'!CP$5,0),0)</f>
        <v>0</v>
      </c>
      <c r="CK44">
        <f>ROUND(IF($A44&gt;0,$E44-'Asset data'!CQ$5,0),0)</f>
        <v>0</v>
      </c>
      <c r="CL44">
        <f>ROUND(IF($A44&gt;0,$E44-'Asset data'!CR$5,0),0)</f>
        <v>0</v>
      </c>
      <c r="CM44">
        <f>ROUND(IF($A44&gt;0,$E44-'Asset data'!CS$5,0),0)</f>
        <v>0</v>
      </c>
      <c r="CN44">
        <f>ROUND(IF($A44&gt;0,$E44-'Asset data'!CT$5,0),0)</f>
        <v>0</v>
      </c>
      <c r="CO44">
        <f>ROUND(IF($A44&gt;0,$E44-'Asset data'!CU$5,0),0)</f>
        <v>0</v>
      </c>
      <c r="CP44">
        <f>ROUND(IF($A44&gt;0,$E44-'Asset data'!CV$5,0),0)</f>
        <v>0</v>
      </c>
      <c r="CQ44">
        <f>ROUND(IF($A44&gt;0,$E44-'Asset data'!CW$5,0),0)</f>
        <v>0</v>
      </c>
      <c r="CR44">
        <f>ROUND(IF($A44&gt;0,$E44-'Asset data'!CX$5,0),0)</f>
        <v>0</v>
      </c>
      <c r="CS44">
        <f>ROUND(IF($A44&gt;0,$E44-'Asset data'!CY$5,0),0)</f>
        <v>0</v>
      </c>
      <c r="CT44">
        <f>ROUND(IF($A44&gt;0,$E44-'Asset data'!CZ$5,0),0)</f>
        <v>0</v>
      </c>
      <c r="CU44">
        <f>ROUND(IF($A44&gt;0,$E44-'Asset data'!DA$5,0),0)</f>
        <v>0</v>
      </c>
      <c r="CV44">
        <f>ROUND(IF($A44&gt;0,$E44-'Asset data'!DB$5,0),0)</f>
        <v>0</v>
      </c>
      <c r="CW44">
        <f>ROUND(IF($A44&gt;0,$E44-'Asset data'!DC$5,0),0)</f>
        <v>0</v>
      </c>
      <c r="CX44">
        <f>ROUND(IF($A44&gt;0,$E44-'Asset data'!DD$5,0),0)</f>
        <v>0</v>
      </c>
      <c r="CY44">
        <f>ROUND(IF($A44&gt;0,$E44-'Asset data'!DE$5,0),0)</f>
        <v>0</v>
      </c>
      <c r="CZ44">
        <f>ROUND(IF($A44&gt;0,$E44-'Asset data'!DF$5,0),0)</f>
        <v>0</v>
      </c>
      <c r="DA44">
        <f>ROUND(IF($A44&gt;0,$E44-'Asset data'!DG$5,0),0)</f>
        <v>0</v>
      </c>
      <c r="DB44">
        <f>ROUND(IF($A44&gt;0,$E44-'Asset data'!DH$5,0),0)</f>
        <v>0</v>
      </c>
      <c r="DC44">
        <f>ROUND(IF($A44&gt;0,$E44-'Asset data'!DI$5,0),0)</f>
        <v>0</v>
      </c>
      <c r="DD44">
        <f>ROUND(IF($A44&gt;0,$E44-'Asset data'!DJ$5,0),0)</f>
        <v>0</v>
      </c>
      <c r="DE44">
        <f>ROUND(IF($A44&gt;0,$E44-'Asset data'!DK$5,0),0)</f>
        <v>0</v>
      </c>
      <c r="DF44">
        <f>ROUND(IF($A44&gt;0,$E44-'Asset data'!DL$5,0),0)</f>
        <v>0</v>
      </c>
      <c r="DG44">
        <f>ROUND(IF($A44&gt;0,$E44-'Asset data'!DM$5,0),0)</f>
        <v>0</v>
      </c>
      <c r="DH44">
        <f>ROUND(IF($A44&gt;0,$E44-'Asset data'!DN$5,0),0)</f>
        <v>0</v>
      </c>
      <c r="DI44">
        <f>ROUND(IF($A44&gt;0,$E44-'Asset data'!DO$5,0),0)</f>
        <v>0</v>
      </c>
      <c r="DJ44">
        <f>ROUND(IF($A44&gt;0,$E44-'Asset data'!DP$5,0),0)</f>
        <v>0</v>
      </c>
      <c r="DK44">
        <f>ROUND(IF($A44&gt;0,$E44-'Asset data'!DQ$5,0),0)</f>
        <v>0</v>
      </c>
      <c r="DL44">
        <f>ROUND(IF($A44&gt;0,$E44-'Asset data'!DR$5,0),0)</f>
        <v>0</v>
      </c>
      <c r="DM44">
        <f>ROUND(IF($A44&gt;0,$E44-'Asset data'!DS$5,0),0)</f>
        <v>0</v>
      </c>
      <c r="DN44">
        <f>ROUND(IF($A44&gt;0,$E44-'Asset data'!DT$5,0),0)</f>
        <v>0</v>
      </c>
      <c r="DO44">
        <f>ROUND(IF($A44&gt;0,$E44-'Asset data'!DU$5,0),0)</f>
        <v>0</v>
      </c>
      <c r="DP44">
        <f>ROUND(IF($A44&gt;0,$E44-'Asset data'!DV$5,0),0)</f>
        <v>0</v>
      </c>
      <c r="DQ44">
        <f>ROUND(IF($A44&gt;0,$E44-'Asset data'!DW$5,0),0)</f>
        <v>0</v>
      </c>
      <c r="DR44">
        <f>ROUND(IF($A44&gt;0,$E44-'Asset data'!DX$5,0),0)</f>
        <v>0</v>
      </c>
      <c r="DS44">
        <f>ROUND(IF($A44&gt;0,$E44-'Asset data'!DY$5,0),0)</f>
        <v>0</v>
      </c>
      <c r="DT44">
        <f>ROUND(IF($A44&gt;0,$E44-'Asset data'!DZ$5,0),0)</f>
        <v>0</v>
      </c>
      <c r="DU44">
        <f>ROUND(IF($A44&gt;0,$E44-'Asset data'!EA$5,0),0)</f>
        <v>0</v>
      </c>
      <c r="DV44">
        <f>ROUND(IF($A44&gt;0,$E44-'Asset data'!EB$5,0),0)</f>
        <v>0</v>
      </c>
      <c r="DW44">
        <f>ROUND(IF($A44&gt;0,$E44-'Asset data'!EC$5,0),0)</f>
        <v>0</v>
      </c>
      <c r="DX44">
        <f>ROUND(IF($A44&gt;0,$E44-'Asset data'!ED$5,0),0)</f>
        <v>0</v>
      </c>
      <c r="DY44">
        <f>ROUND(IF($A44&gt;0,$E44-'Asset data'!EE$5,0),0)</f>
        <v>0</v>
      </c>
      <c r="DZ44">
        <f>ROUND(IF($A44&gt;0,$E44-'Asset data'!EF$5,0),0)</f>
        <v>0</v>
      </c>
      <c r="EA44">
        <f>ROUND(IF($A44&gt;0,$E44-'Asset data'!EG$5,0),0)</f>
        <v>0</v>
      </c>
      <c r="EB44">
        <f>ROUND(IF($A44&gt;0,$E44-'Asset data'!EH$5,0),0)</f>
        <v>0</v>
      </c>
      <c r="EC44">
        <f>ROUND(IF($A44&gt;0,$E44-'Asset data'!EI$5,0),0)</f>
        <v>0</v>
      </c>
      <c r="ED44">
        <f>ROUND(IF($A44&gt;0,$E44-'Asset data'!EJ$5,0),0)</f>
        <v>0</v>
      </c>
      <c r="EE44">
        <f>ROUND(IF($A44&gt;0,$E44-'Asset data'!EK$5,0),0)</f>
        <v>0</v>
      </c>
      <c r="EF44">
        <f>ROUND(IF($A44&gt;0,$E44-'Asset data'!EL$5,0),0)</f>
        <v>0</v>
      </c>
      <c r="EG44">
        <f>ROUND(IF($A44&gt;0,$E44-'Asset data'!EM$5,0),0)</f>
        <v>0</v>
      </c>
      <c r="EH44">
        <f>ROUND(IF($A44&gt;0,$E44-'Asset data'!EN$5,0),0)</f>
        <v>0</v>
      </c>
      <c r="EI44">
        <f>ROUND(IF($A44&gt;0,$E44-'Asset data'!EO$5,0),0)</f>
        <v>0</v>
      </c>
      <c r="EJ44">
        <f>ROUND(IF($A44&gt;0,$E44-'Asset data'!EP$5,0),0)</f>
        <v>0</v>
      </c>
      <c r="EK44">
        <f>ROUND(IF($A44&gt;0,$E44-'Asset data'!EQ$5,0),0)</f>
        <v>0</v>
      </c>
      <c r="EL44">
        <f>ROUND(IF($A44&gt;0,$E44-'Asset data'!ER$5,0),0)</f>
        <v>0</v>
      </c>
      <c r="EM44">
        <f>ROUND(IF($A44&gt;0,$E44-'Asset data'!ES$5,0),0)</f>
        <v>0</v>
      </c>
      <c r="EN44">
        <f>ROUND(IF($A44&gt;0,$E44-'Asset data'!ET$5,0),0)</f>
        <v>0</v>
      </c>
      <c r="EO44">
        <f>ROUND(IF($A44&gt;0,$E44-'Asset data'!EU$5,0),0)</f>
        <v>0</v>
      </c>
      <c r="EP44">
        <f>ROUND(IF($A44&gt;0,$E44-'Asset data'!EV$5,0),0)</f>
        <v>0</v>
      </c>
      <c r="EQ44">
        <f>ROUND(IF($A44&gt;0,$E44-'Asset data'!EW$5,0),0)</f>
        <v>0</v>
      </c>
      <c r="ER44">
        <f>ROUND(IF($A44&gt;0,$E44-'Asset data'!EX$5,0),0)</f>
        <v>0</v>
      </c>
      <c r="ES44">
        <f>ROUND(IF($A44&gt;0,$E44-'Asset data'!EY$5,0),0)</f>
        <v>0</v>
      </c>
      <c r="ET44">
        <f>ROUND(IF($A44&gt;0,$E44-'Asset data'!EZ$5,0),0)</f>
        <v>0</v>
      </c>
      <c r="EU44">
        <f>ROUND(IF($A44&gt;0,$E44-'Asset data'!FA$5,0),0)</f>
        <v>0</v>
      </c>
      <c r="EV44">
        <f>ROUND(IF($A44&gt;0,$E44-'Asset data'!FB$5,0),0)</f>
        <v>0</v>
      </c>
      <c r="EW44">
        <f>ROUND(IF($A44&gt;0,$E44-'Asset data'!FC$5,0),0)</f>
        <v>0</v>
      </c>
      <c r="EX44">
        <f>ROUND(IF($A44&gt;0,$E44-'Asset data'!FD$5,0),0)</f>
        <v>0</v>
      </c>
      <c r="EY44">
        <f>ROUND(IF($A44&gt;0,$E44-'Asset data'!FE$5,0),0)</f>
        <v>0</v>
      </c>
      <c r="EZ44">
        <f>ROUND(IF($A44&gt;0,$E44-'Asset data'!FF$5,0),0)</f>
        <v>0</v>
      </c>
      <c r="FA44">
        <f>ROUND(IF($A44&gt;0,$E44-'Asset data'!FG$5,0),0)</f>
        <v>0</v>
      </c>
    </row>
    <row r="45" spans="1:157">
      <c r="A45" s="10">
        <f>'Asset data'!A45</f>
        <v>0</v>
      </c>
      <c r="B45" s="10">
        <f>'Asset data'!B45</f>
        <v>0</v>
      </c>
      <c r="C45" s="10">
        <f>'Asset data'!C45</f>
        <v>0</v>
      </c>
      <c r="D45" s="10">
        <f>'Asset data'!E45</f>
        <v>0</v>
      </c>
      <c r="E45" s="16">
        <f>'Asset data'!I45</f>
        <v>0</v>
      </c>
      <c r="F45" s="27">
        <f>ROUND(IF($A45&gt;0,$E45-'Asset data'!L$5,0),0)</f>
        <v>0</v>
      </c>
      <c r="G45">
        <f>ROUND(IF($A45&gt;0,$E45-'Asset data'!M$5,0),0)</f>
        <v>0</v>
      </c>
      <c r="H45">
        <f>ROUND(IF($A45&gt;0,$E45-'Asset data'!N$5,0),0)</f>
        <v>0</v>
      </c>
      <c r="I45">
        <f>ROUND(IF($A45&gt;0,$E45-'Asset data'!O$5,0),0)</f>
        <v>0</v>
      </c>
      <c r="J45">
        <f>ROUND(IF($A45&gt;0,$E45-'Asset data'!P$5,0),0)</f>
        <v>0</v>
      </c>
      <c r="K45">
        <f>ROUND(IF($A45&gt;0,$E45-'Asset data'!Q$5,0),0)</f>
        <v>0</v>
      </c>
      <c r="L45">
        <f>ROUND(IF($A45&gt;0,$E45-'Asset data'!R$5,0),0)</f>
        <v>0</v>
      </c>
      <c r="M45">
        <f>ROUND(IF($A45&gt;0,$E45-'Asset data'!S$5,0),0)</f>
        <v>0</v>
      </c>
      <c r="N45">
        <f>ROUND(IF($A45&gt;0,$E45-'Asset data'!T$5,0),0)</f>
        <v>0</v>
      </c>
      <c r="O45">
        <f>ROUND(IF($A45&gt;0,$E45-'Asset data'!U$5,0),0)</f>
        <v>0</v>
      </c>
      <c r="P45">
        <f>ROUND(IF($A45&gt;0,$E45-'Asset data'!V$5,0),0)</f>
        <v>0</v>
      </c>
      <c r="Q45">
        <f>ROUND(IF($A45&gt;0,$E45-'Asset data'!W$5,0),0)</f>
        <v>0</v>
      </c>
      <c r="R45">
        <f>ROUND(IF($A45&gt;0,$E45-'Asset data'!X$5,0),0)</f>
        <v>0</v>
      </c>
      <c r="S45">
        <f>ROUND(IF($A45&gt;0,$E45-'Asset data'!Y$5,0),0)</f>
        <v>0</v>
      </c>
      <c r="T45">
        <f>ROUND(IF($A45&gt;0,$E45-'Asset data'!Z$5,0),0)</f>
        <v>0</v>
      </c>
      <c r="U45">
        <f>ROUND(IF($A45&gt;0,$E45-'Asset data'!AA$5,0),0)</f>
        <v>0</v>
      </c>
      <c r="V45">
        <f>ROUND(IF($A45&gt;0,$E45-'Asset data'!AB$5,0),0)</f>
        <v>0</v>
      </c>
      <c r="W45">
        <f>ROUND(IF($A45&gt;0,$E45-'Asset data'!AC$5,0),0)</f>
        <v>0</v>
      </c>
      <c r="X45">
        <f>ROUND(IF($A45&gt;0,$E45-'Asset data'!AD$5,0),0)</f>
        <v>0</v>
      </c>
      <c r="Y45">
        <f>ROUND(IF($A45&gt;0,$E45-'Asset data'!AE$5,0),0)</f>
        <v>0</v>
      </c>
      <c r="Z45">
        <f>ROUND(IF($A45&gt;0,$E45-'Asset data'!AF$5,0),0)</f>
        <v>0</v>
      </c>
      <c r="AA45">
        <f>ROUND(IF($A45&gt;0,$E45-'Asset data'!AG$5,0),0)</f>
        <v>0</v>
      </c>
      <c r="AB45">
        <f>ROUND(IF($A45&gt;0,$E45-'Asset data'!AH$5,0),0)</f>
        <v>0</v>
      </c>
      <c r="AC45">
        <f>ROUND(IF($A45&gt;0,$E45-'Asset data'!AI$5,0),0)</f>
        <v>0</v>
      </c>
      <c r="AD45">
        <f>ROUND(IF($A45&gt;0,$E45-'Asset data'!AJ$5,0),0)</f>
        <v>0</v>
      </c>
      <c r="AE45">
        <f>ROUND(IF($A45&gt;0,$E45-'Asset data'!AK$5,0),0)</f>
        <v>0</v>
      </c>
      <c r="AF45">
        <f>ROUND(IF($A45&gt;0,$E45-'Asset data'!AL$5,0),0)</f>
        <v>0</v>
      </c>
      <c r="AG45">
        <f>ROUND(IF($A45&gt;0,$E45-'Asset data'!AM$5,0),0)</f>
        <v>0</v>
      </c>
      <c r="AH45">
        <f>ROUND(IF($A45&gt;0,$E45-'Asset data'!AN$5,0),0)</f>
        <v>0</v>
      </c>
      <c r="AI45">
        <f>ROUND(IF($A45&gt;0,$E45-'Asset data'!AO$5,0),0)</f>
        <v>0</v>
      </c>
      <c r="AJ45">
        <f>ROUND(IF($A45&gt;0,$E45-'Asset data'!AP$5,0),0)</f>
        <v>0</v>
      </c>
      <c r="AK45">
        <f>ROUND(IF($A45&gt;0,$E45-'Asset data'!AQ$5,0),0)</f>
        <v>0</v>
      </c>
      <c r="AL45">
        <f>ROUND(IF($A45&gt;0,$E45-'Asset data'!AR$5,0),0)</f>
        <v>0</v>
      </c>
      <c r="AM45">
        <f>ROUND(IF($A45&gt;0,$E45-'Asset data'!AS$5,0),0)</f>
        <v>0</v>
      </c>
      <c r="AN45">
        <f>ROUND(IF($A45&gt;0,$E45-'Asset data'!AT$5,0),0)</f>
        <v>0</v>
      </c>
      <c r="AO45">
        <f>ROUND(IF($A45&gt;0,$E45-'Asset data'!AU$5,0),0)</f>
        <v>0</v>
      </c>
      <c r="AP45">
        <f>ROUND(IF($A45&gt;0,$E45-'Asset data'!AV$5,0),0)</f>
        <v>0</v>
      </c>
      <c r="AQ45">
        <f>ROUND(IF($A45&gt;0,$E45-'Asset data'!AW$5,0),0)</f>
        <v>0</v>
      </c>
      <c r="AR45">
        <f>ROUND(IF($A45&gt;0,$E45-'Asset data'!AX$5,0),0)</f>
        <v>0</v>
      </c>
      <c r="AS45">
        <f>ROUND(IF($A45&gt;0,$E45-'Asset data'!AY$5,0),0)</f>
        <v>0</v>
      </c>
      <c r="AT45">
        <f>ROUND(IF($A45&gt;0,$E45-'Asset data'!AZ$5,0),0)</f>
        <v>0</v>
      </c>
      <c r="AU45">
        <f>ROUND(IF($A45&gt;0,$E45-'Asset data'!BA$5,0),0)</f>
        <v>0</v>
      </c>
      <c r="AV45">
        <f>ROUND(IF($A45&gt;0,$E45-'Asset data'!BB$5,0),0)</f>
        <v>0</v>
      </c>
      <c r="AW45">
        <f>ROUND(IF($A45&gt;0,$E45-'Asset data'!BC$5,0),0)</f>
        <v>0</v>
      </c>
      <c r="AX45">
        <f>ROUND(IF($A45&gt;0,$E45-'Asset data'!BD$5,0),0)</f>
        <v>0</v>
      </c>
      <c r="AY45">
        <f>ROUND(IF($A45&gt;0,$E45-'Asset data'!BE$5,0),0)</f>
        <v>0</v>
      </c>
      <c r="AZ45">
        <f>ROUND(IF($A45&gt;0,$E45-'Asset data'!BF$5,0),0)</f>
        <v>0</v>
      </c>
      <c r="BA45">
        <f>ROUND(IF($A45&gt;0,$E45-'Asset data'!BG$5,0),0)</f>
        <v>0</v>
      </c>
      <c r="BB45">
        <f>ROUND(IF($A45&gt;0,$E45-'Asset data'!BH$5,0),0)</f>
        <v>0</v>
      </c>
      <c r="BC45">
        <f>ROUND(IF($A45&gt;0,$E45-'Asset data'!BI$5,0),0)</f>
        <v>0</v>
      </c>
      <c r="BD45">
        <f>ROUND(IF($A45&gt;0,$E45-'Asset data'!BJ$5,0),0)</f>
        <v>0</v>
      </c>
      <c r="BE45">
        <f>ROUND(IF($A45&gt;0,$E45-'Asset data'!BK$5,0),0)</f>
        <v>0</v>
      </c>
      <c r="BF45">
        <f>ROUND(IF($A45&gt;0,$E45-'Asset data'!BL$5,0),0)</f>
        <v>0</v>
      </c>
      <c r="BG45">
        <f>ROUND(IF($A45&gt;0,$E45-'Asset data'!BM$5,0),0)</f>
        <v>0</v>
      </c>
      <c r="BH45">
        <f>ROUND(IF($A45&gt;0,$E45-'Asset data'!BN$5,0),0)</f>
        <v>0</v>
      </c>
      <c r="BI45">
        <f>ROUND(IF($A45&gt;0,$E45-'Asset data'!BO$5,0),0)</f>
        <v>0</v>
      </c>
      <c r="BJ45">
        <f>ROUND(IF($A45&gt;0,$E45-'Asset data'!BP$5,0),0)</f>
        <v>0</v>
      </c>
      <c r="BK45">
        <f>ROUND(IF($A45&gt;0,$E45-'Asset data'!BQ$5,0),0)</f>
        <v>0</v>
      </c>
      <c r="BL45">
        <f>ROUND(IF($A45&gt;0,$E45-'Asset data'!BR$5,0),0)</f>
        <v>0</v>
      </c>
      <c r="BM45">
        <f>ROUND(IF($A45&gt;0,$E45-'Asset data'!BS$5,0),0)</f>
        <v>0</v>
      </c>
      <c r="BN45">
        <f>ROUND(IF($A45&gt;0,$E45-'Asset data'!BT$5,0),0)</f>
        <v>0</v>
      </c>
      <c r="BO45">
        <f>ROUND(IF($A45&gt;0,$E45-'Asset data'!BU$5,0),0)</f>
        <v>0</v>
      </c>
      <c r="BP45">
        <f>ROUND(IF($A45&gt;0,$E45-'Asset data'!BV$5,0),0)</f>
        <v>0</v>
      </c>
      <c r="BQ45">
        <f>ROUND(IF($A45&gt;0,$E45-'Asset data'!BW$5,0),0)</f>
        <v>0</v>
      </c>
      <c r="BR45">
        <f>ROUND(IF($A45&gt;0,$E45-'Asset data'!BX$5,0),0)</f>
        <v>0</v>
      </c>
      <c r="BS45">
        <f>ROUND(IF($A45&gt;0,$E45-'Asset data'!BY$5,0),0)</f>
        <v>0</v>
      </c>
      <c r="BT45">
        <f>ROUND(IF($A45&gt;0,$E45-'Asset data'!BZ$5,0),0)</f>
        <v>0</v>
      </c>
      <c r="BU45">
        <f>ROUND(IF($A45&gt;0,$E45-'Asset data'!CA$5,0),0)</f>
        <v>0</v>
      </c>
      <c r="BV45">
        <f>ROUND(IF($A45&gt;0,$E45-'Asset data'!CB$5,0),0)</f>
        <v>0</v>
      </c>
      <c r="BW45">
        <f>ROUND(IF($A45&gt;0,$E45-'Asset data'!CC$5,0),0)</f>
        <v>0</v>
      </c>
      <c r="BX45">
        <f>ROUND(IF($A45&gt;0,$E45-'Asset data'!CD$5,0),0)</f>
        <v>0</v>
      </c>
      <c r="BY45">
        <f>ROUND(IF($A45&gt;0,$E45-'Asset data'!CE$5,0),0)</f>
        <v>0</v>
      </c>
      <c r="BZ45">
        <f>ROUND(IF($A45&gt;0,$E45-'Asset data'!CF$5,0),0)</f>
        <v>0</v>
      </c>
      <c r="CA45">
        <f>ROUND(IF($A45&gt;0,$E45-'Asset data'!CG$5,0),0)</f>
        <v>0</v>
      </c>
      <c r="CB45">
        <f>ROUND(IF($A45&gt;0,$E45-'Asset data'!CH$5,0),0)</f>
        <v>0</v>
      </c>
      <c r="CC45">
        <f>ROUND(IF($A45&gt;0,$E45-'Asset data'!CI$5,0),0)</f>
        <v>0</v>
      </c>
      <c r="CD45">
        <f>ROUND(IF($A45&gt;0,$E45-'Asset data'!CJ$5,0),0)</f>
        <v>0</v>
      </c>
      <c r="CE45">
        <f>ROUND(IF($A45&gt;0,$E45-'Asset data'!CK$5,0),0)</f>
        <v>0</v>
      </c>
      <c r="CF45">
        <f>ROUND(IF($A45&gt;0,$E45-'Asset data'!CL$5,0),0)</f>
        <v>0</v>
      </c>
      <c r="CG45">
        <f>ROUND(IF($A45&gt;0,$E45-'Asset data'!CM$5,0),0)</f>
        <v>0</v>
      </c>
      <c r="CH45">
        <f>ROUND(IF($A45&gt;0,$E45-'Asset data'!CN$5,0),0)</f>
        <v>0</v>
      </c>
      <c r="CI45">
        <f>ROUND(IF($A45&gt;0,$E45-'Asset data'!CO$5,0),0)</f>
        <v>0</v>
      </c>
      <c r="CJ45">
        <f>ROUND(IF($A45&gt;0,$E45-'Asset data'!CP$5,0),0)</f>
        <v>0</v>
      </c>
      <c r="CK45">
        <f>ROUND(IF($A45&gt;0,$E45-'Asset data'!CQ$5,0),0)</f>
        <v>0</v>
      </c>
      <c r="CL45">
        <f>ROUND(IF($A45&gt;0,$E45-'Asset data'!CR$5,0),0)</f>
        <v>0</v>
      </c>
      <c r="CM45">
        <f>ROUND(IF($A45&gt;0,$E45-'Asset data'!CS$5,0),0)</f>
        <v>0</v>
      </c>
      <c r="CN45">
        <f>ROUND(IF($A45&gt;0,$E45-'Asset data'!CT$5,0),0)</f>
        <v>0</v>
      </c>
      <c r="CO45">
        <f>ROUND(IF($A45&gt;0,$E45-'Asset data'!CU$5,0),0)</f>
        <v>0</v>
      </c>
      <c r="CP45">
        <f>ROUND(IF($A45&gt;0,$E45-'Asset data'!CV$5,0),0)</f>
        <v>0</v>
      </c>
      <c r="CQ45">
        <f>ROUND(IF($A45&gt;0,$E45-'Asset data'!CW$5,0),0)</f>
        <v>0</v>
      </c>
      <c r="CR45">
        <f>ROUND(IF($A45&gt;0,$E45-'Asset data'!CX$5,0),0)</f>
        <v>0</v>
      </c>
      <c r="CS45">
        <f>ROUND(IF($A45&gt;0,$E45-'Asset data'!CY$5,0),0)</f>
        <v>0</v>
      </c>
      <c r="CT45">
        <f>ROUND(IF($A45&gt;0,$E45-'Asset data'!CZ$5,0),0)</f>
        <v>0</v>
      </c>
      <c r="CU45">
        <f>ROUND(IF($A45&gt;0,$E45-'Asset data'!DA$5,0),0)</f>
        <v>0</v>
      </c>
      <c r="CV45">
        <f>ROUND(IF($A45&gt;0,$E45-'Asset data'!DB$5,0),0)</f>
        <v>0</v>
      </c>
      <c r="CW45">
        <f>ROUND(IF($A45&gt;0,$E45-'Asset data'!DC$5,0),0)</f>
        <v>0</v>
      </c>
      <c r="CX45">
        <f>ROUND(IF($A45&gt;0,$E45-'Asset data'!DD$5,0),0)</f>
        <v>0</v>
      </c>
      <c r="CY45">
        <f>ROUND(IF($A45&gt;0,$E45-'Asset data'!DE$5,0),0)</f>
        <v>0</v>
      </c>
      <c r="CZ45">
        <f>ROUND(IF($A45&gt;0,$E45-'Asset data'!DF$5,0),0)</f>
        <v>0</v>
      </c>
      <c r="DA45">
        <f>ROUND(IF($A45&gt;0,$E45-'Asset data'!DG$5,0),0)</f>
        <v>0</v>
      </c>
      <c r="DB45">
        <f>ROUND(IF($A45&gt;0,$E45-'Asset data'!DH$5,0),0)</f>
        <v>0</v>
      </c>
      <c r="DC45">
        <f>ROUND(IF($A45&gt;0,$E45-'Asset data'!DI$5,0),0)</f>
        <v>0</v>
      </c>
      <c r="DD45">
        <f>ROUND(IF($A45&gt;0,$E45-'Asset data'!DJ$5,0),0)</f>
        <v>0</v>
      </c>
      <c r="DE45">
        <f>ROUND(IF($A45&gt;0,$E45-'Asset data'!DK$5,0),0)</f>
        <v>0</v>
      </c>
      <c r="DF45">
        <f>ROUND(IF($A45&gt;0,$E45-'Asset data'!DL$5,0),0)</f>
        <v>0</v>
      </c>
      <c r="DG45">
        <f>ROUND(IF($A45&gt;0,$E45-'Asset data'!DM$5,0),0)</f>
        <v>0</v>
      </c>
      <c r="DH45">
        <f>ROUND(IF($A45&gt;0,$E45-'Asset data'!DN$5,0),0)</f>
        <v>0</v>
      </c>
      <c r="DI45">
        <f>ROUND(IF($A45&gt;0,$E45-'Asset data'!DO$5,0),0)</f>
        <v>0</v>
      </c>
      <c r="DJ45">
        <f>ROUND(IF($A45&gt;0,$E45-'Asset data'!DP$5,0),0)</f>
        <v>0</v>
      </c>
      <c r="DK45">
        <f>ROUND(IF($A45&gt;0,$E45-'Asset data'!DQ$5,0),0)</f>
        <v>0</v>
      </c>
      <c r="DL45">
        <f>ROUND(IF($A45&gt;0,$E45-'Asset data'!DR$5,0),0)</f>
        <v>0</v>
      </c>
      <c r="DM45">
        <f>ROUND(IF($A45&gt;0,$E45-'Asset data'!DS$5,0),0)</f>
        <v>0</v>
      </c>
      <c r="DN45">
        <f>ROUND(IF($A45&gt;0,$E45-'Asset data'!DT$5,0),0)</f>
        <v>0</v>
      </c>
      <c r="DO45">
        <f>ROUND(IF($A45&gt;0,$E45-'Asset data'!DU$5,0),0)</f>
        <v>0</v>
      </c>
      <c r="DP45">
        <f>ROUND(IF($A45&gt;0,$E45-'Asset data'!DV$5,0),0)</f>
        <v>0</v>
      </c>
      <c r="DQ45">
        <f>ROUND(IF($A45&gt;0,$E45-'Asset data'!DW$5,0),0)</f>
        <v>0</v>
      </c>
      <c r="DR45">
        <f>ROUND(IF($A45&gt;0,$E45-'Asset data'!DX$5,0),0)</f>
        <v>0</v>
      </c>
      <c r="DS45">
        <f>ROUND(IF($A45&gt;0,$E45-'Asset data'!DY$5,0),0)</f>
        <v>0</v>
      </c>
      <c r="DT45">
        <f>ROUND(IF($A45&gt;0,$E45-'Asset data'!DZ$5,0),0)</f>
        <v>0</v>
      </c>
      <c r="DU45">
        <f>ROUND(IF($A45&gt;0,$E45-'Asset data'!EA$5,0),0)</f>
        <v>0</v>
      </c>
      <c r="DV45">
        <f>ROUND(IF($A45&gt;0,$E45-'Asset data'!EB$5,0),0)</f>
        <v>0</v>
      </c>
      <c r="DW45">
        <f>ROUND(IF($A45&gt;0,$E45-'Asset data'!EC$5,0),0)</f>
        <v>0</v>
      </c>
      <c r="DX45">
        <f>ROUND(IF($A45&gt;0,$E45-'Asset data'!ED$5,0),0)</f>
        <v>0</v>
      </c>
      <c r="DY45">
        <f>ROUND(IF($A45&gt;0,$E45-'Asset data'!EE$5,0),0)</f>
        <v>0</v>
      </c>
      <c r="DZ45">
        <f>ROUND(IF($A45&gt;0,$E45-'Asset data'!EF$5,0),0)</f>
        <v>0</v>
      </c>
      <c r="EA45">
        <f>ROUND(IF($A45&gt;0,$E45-'Asset data'!EG$5,0),0)</f>
        <v>0</v>
      </c>
      <c r="EB45">
        <f>ROUND(IF($A45&gt;0,$E45-'Asset data'!EH$5,0),0)</f>
        <v>0</v>
      </c>
      <c r="EC45">
        <f>ROUND(IF($A45&gt;0,$E45-'Asset data'!EI$5,0),0)</f>
        <v>0</v>
      </c>
      <c r="ED45">
        <f>ROUND(IF($A45&gt;0,$E45-'Asset data'!EJ$5,0),0)</f>
        <v>0</v>
      </c>
      <c r="EE45">
        <f>ROUND(IF($A45&gt;0,$E45-'Asset data'!EK$5,0),0)</f>
        <v>0</v>
      </c>
      <c r="EF45">
        <f>ROUND(IF($A45&gt;0,$E45-'Asset data'!EL$5,0),0)</f>
        <v>0</v>
      </c>
      <c r="EG45">
        <f>ROUND(IF($A45&gt;0,$E45-'Asset data'!EM$5,0),0)</f>
        <v>0</v>
      </c>
      <c r="EH45">
        <f>ROUND(IF($A45&gt;0,$E45-'Asset data'!EN$5,0),0)</f>
        <v>0</v>
      </c>
      <c r="EI45">
        <f>ROUND(IF($A45&gt;0,$E45-'Asset data'!EO$5,0),0)</f>
        <v>0</v>
      </c>
      <c r="EJ45">
        <f>ROUND(IF($A45&gt;0,$E45-'Asset data'!EP$5,0),0)</f>
        <v>0</v>
      </c>
      <c r="EK45">
        <f>ROUND(IF($A45&gt;0,$E45-'Asset data'!EQ$5,0),0)</f>
        <v>0</v>
      </c>
      <c r="EL45">
        <f>ROUND(IF($A45&gt;0,$E45-'Asset data'!ER$5,0),0)</f>
        <v>0</v>
      </c>
      <c r="EM45">
        <f>ROUND(IF($A45&gt;0,$E45-'Asset data'!ES$5,0),0)</f>
        <v>0</v>
      </c>
      <c r="EN45">
        <f>ROUND(IF($A45&gt;0,$E45-'Asset data'!ET$5,0),0)</f>
        <v>0</v>
      </c>
      <c r="EO45">
        <f>ROUND(IF($A45&gt;0,$E45-'Asset data'!EU$5,0),0)</f>
        <v>0</v>
      </c>
      <c r="EP45">
        <f>ROUND(IF($A45&gt;0,$E45-'Asset data'!EV$5,0),0)</f>
        <v>0</v>
      </c>
      <c r="EQ45">
        <f>ROUND(IF($A45&gt;0,$E45-'Asset data'!EW$5,0),0)</f>
        <v>0</v>
      </c>
      <c r="ER45">
        <f>ROUND(IF($A45&gt;0,$E45-'Asset data'!EX$5,0),0)</f>
        <v>0</v>
      </c>
      <c r="ES45">
        <f>ROUND(IF($A45&gt;0,$E45-'Asset data'!EY$5,0),0)</f>
        <v>0</v>
      </c>
      <c r="ET45">
        <f>ROUND(IF($A45&gt;0,$E45-'Asset data'!EZ$5,0),0)</f>
        <v>0</v>
      </c>
      <c r="EU45">
        <f>ROUND(IF($A45&gt;0,$E45-'Asset data'!FA$5,0),0)</f>
        <v>0</v>
      </c>
      <c r="EV45">
        <f>ROUND(IF($A45&gt;0,$E45-'Asset data'!FB$5,0),0)</f>
        <v>0</v>
      </c>
      <c r="EW45">
        <f>ROUND(IF($A45&gt;0,$E45-'Asset data'!FC$5,0),0)</f>
        <v>0</v>
      </c>
      <c r="EX45">
        <f>ROUND(IF($A45&gt;0,$E45-'Asset data'!FD$5,0),0)</f>
        <v>0</v>
      </c>
      <c r="EY45">
        <f>ROUND(IF($A45&gt;0,$E45-'Asset data'!FE$5,0),0)</f>
        <v>0</v>
      </c>
      <c r="EZ45">
        <f>ROUND(IF($A45&gt;0,$E45-'Asset data'!FF$5,0),0)</f>
        <v>0</v>
      </c>
      <c r="FA45">
        <f>ROUND(IF($A45&gt;0,$E45-'Asset data'!FG$5,0),0)</f>
        <v>0</v>
      </c>
    </row>
    <row r="46" spans="1:157">
      <c r="A46" s="10">
        <f>'Asset data'!A46</f>
        <v>0</v>
      </c>
      <c r="B46" s="10">
        <f>'Asset data'!B46</f>
        <v>0</v>
      </c>
      <c r="C46" s="10">
        <f>'Asset data'!C46</f>
        <v>0</v>
      </c>
      <c r="D46" s="10">
        <f>'Asset data'!E46</f>
        <v>0</v>
      </c>
      <c r="E46" s="16">
        <f>'Asset data'!I46</f>
        <v>0</v>
      </c>
      <c r="F46" s="27">
        <f>ROUND(IF($A46&gt;0,$E46-'Asset data'!L$5,0),0)</f>
        <v>0</v>
      </c>
      <c r="G46">
        <f>ROUND(IF($A46&gt;0,$E46-'Asset data'!M$5,0),0)</f>
        <v>0</v>
      </c>
      <c r="H46">
        <f>ROUND(IF($A46&gt;0,$E46-'Asset data'!N$5,0),0)</f>
        <v>0</v>
      </c>
      <c r="I46">
        <f>ROUND(IF($A46&gt;0,$E46-'Asset data'!O$5,0),0)</f>
        <v>0</v>
      </c>
      <c r="J46">
        <f>ROUND(IF($A46&gt;0,$E46-'Asset data'!P$5,0),0)</f>
        <v>0</v>
      </c>
      <c r="K46">
        <f>ROUND(IF($A46&gt;0,$E46-'Asset data'!Q$5,0),0)</f>
        <v>0</v>
      </c>
      <c r="L46">
        <f>ROUND(IF($A46&gt;0,$E46-'Asset data'!R$5,0),0)</f>
        <v>0</v>
      </c>
      <c r="M46">
        <f>ROUND(IF($A46&gt;0,$E46-'Asset data'!S$5,0),0)</f>
        <v>0</v>
      </c>
      <c r="N46">
        <f>ROUND(IF($A46&gt;0,$E46-'Asset data'!T$5,0),0)</f>
        <v>0</v>
      </c>
      <c r="O46">
        <f>ROUND(IF($A46&gt;0,$E46-'Asset data'!U$5,0),0)</f>
        <v>0</v>
      </c>
      <c r="P46">
        <f>ROUND(IF($A46&gt;0,$E46-'Asset data'!V$5,0),0)</f>
        <v>0</v>
      </c>
      <c r="Q46">
        <f>ROUND(IF($A46&gt;0,$E46-'Asset data'!W$5,0),0)</f>
        <v>0</v>
      </c>
      <c r="R46">
        <f>ROUND(IF($A46&gt;0,$E46-'Asset data'!X$5,0),0)</f>
        <v>0</v>
      </c>
      <c r="S46">
        <f>ROUND(IF($A46&gt;0,$E46-'Asset data'!Y$5,0),0)</f>
        <v>0</v>
      </c>
      <c r="T46">
        <f>ROUND(IF($A46&gt;0,$E46-'Asset data'!Z$5,0),0)</f>
        <v>0</v>
      </c>
      <c r="U46">
        <f>ROUND(IF($A46&gt;0,$E46-'Asset data'!AA$5,0),0)</f>
        <v>0</v>
      </c>
      <c r="V46">
        <f>ROUND(IF($A46&gt;0,$E46-'Asset data'!AB$5,0),0)</f>
        <v>0</v>
      </c>
      <c r="W46">
        <f>ROUND(IF($A46&gt;0,$E46-'Asset data'!AC$5,0),0)</f>
        <v>0</v>
      </c>
      <c r="X46">
        <f>ROUND(IF($A46&gt;0,$E46-'Asset data'!AD$5,0),0)</f>
        <v>0</v>
      </c>
      <c r="Y46">
        <f>ROUND(IF($A46&gt;0,$E46-'Asset data'!AE$5,0),0)</f>
        <v>0</v>
      </c>
      <c r="Z46">
        <f>ROUND(IF($A46&gt;0,$E46-'Asset data'!AF$5,0),0)</f>
        <v>0</v>
      </c>
      <c r="AA46">
        <f>ROUND(IF($A46&gt;0,$E46-'Asset data'!AG$5,0),0)</f>
        <v>0</v>
      </c>
      <c r="AB46">
        <f>ROUND(IF($A46&gt;0,$E46-'Asset data'!AH$5,0),0)</f>
        <v>0</v>
      </c>
      <c r="AC46">
        <f>ROUND(IF($A46&gt;0,$E46-'Asset data'!AI$5,0),0)</f>
        <v>0</v>
      </c>
      <c r="AD46">
        <f>ROUND(IF($A46&gt;0,$E46-'Asset data'!AJ$5,0),0)</f>
        <v>0</v>
      </c>
      <c r="AE46">
        <f>ROUND(IF($A46&gt;0,$E46-'Asset data'!AK$5,0),0)</f>
        <v>0</v>
      </c>
      <c r="AF46">
        <f>ROUND(IF($A46&gt;0,$E46-'Asset data'!AL$5,0),0)</f>
        <v>0</v>
      </c>
      <c r="AG46">
        <f>ROUND(IF($A46&gt;0,$E46-'Asset data'!AM$5,0),0)</f>
        <v>0</v>
      </c>
      <c r="AH46">
        <f>ROUND(IF($A46&gt;0,$E46-'Asset data'!AN$5,0),0)</f>
        <v>0</v>
      </c>
      <c r="AI46">
        <f>ROUND(IF($A46&gt;0,$E46-'Asset data'!AO$5,0),0)</f>
        <v>0</v>
      </c>
      <c r="AJ46">
        <f>ROUND(IF($A46&gt;0,$E46-'Asset data'!AP$5,0),0)</f>
        <v>0</v>
      </c>
      <c r="AK46">
        <f>ROUND(IF($A46&gt;0,$E46-'Asset data'!AQ$5,0),0)</f>
        <v>0</v>
      </c>
      <c r="AL46">
        <f>ROUND(IF($A46&gt;0,$E46-'Asset data'!AR$5,0),0)</f>
        <v>0</v>
      </c>
      <c r="AM46">
        <f>ROUND(IF($A46&gt;0,$E46-'Asset data'!AS$5,0),0)</f>
        <v>0</v>
      </c>
      <c r="AN46">
        <f>ROUND(IF($A46&gt;0,$E46-'Asset data'!AT$5,0),0)</f>
        <v>0</v>
      </c>
      <c r="AO46">
        <f>ROUND(IF($A46&gt;0,$E46-'Asset data'!AU$5,0),0)</f>
        <v>0</v>
      </c>
      <c r="AP46">
        <f>ROUND(IF($A46&gt;0,$E46-'Asset data'!AV$5,0),0)</f>
        <v>0</v>
      </c>
      <c r="AQ46">
        <f>ROUND(IF($A46&gt;0,$E46-'Asset data'!AW$5,0),0)</f>
        <v>0</v>
      </c>
      <c r="AR46">
        <f>ROUND(IF($A46&gt;0,$E46-'Asset data'!AX$5,0),0)</f>
        <v>0</v>
      </c>
      <c r="AS46">
        <f>ROUND(IF($A46&gt;0,$E46-'Asset data'!AY$5,0),0)</f>
        <v>0</v>
      </c>
      <c r="AT46">
        <f>ROUND(IF($A46&gt;0,$E46-'Asset data'!AZ$5,0),0)</f>
        <v>0</v>
      </c>
      <c r="AU46">
        <f>ROUND(IF($A46&gt;0,$E46-'Asset data'!BA$5,0),0)</f>
        <v>0</v>
      </c>
      <c r="AV46">
        <f>ROUND(IF($A46&gt;0,$E46-'Asset data'!BB$5,0),0)</f>
        <v>0</v>
      </c>
      <c r="AW46">
        <f>ROUND(IF($A46&gt;0,$E46-'Asset data'!BC$5,0),0)</f>
        <v>0</v>
      </c>
      <c r="AX46">
        <f>ROUND(IF($A46&gt;0,$E46-'Asset data'!BD$5,0),0)</f>
        <v>0</v>
      </c>
      <c r="AY46">
        <f>ROUND(IF($A46&gt;0,$E46-'Asset data'!BE$5,0),0)</f>
        <v>0</v>
      </c>
      <c r="AZ46">
        <f>ROUND(IF($A46&gt;0,$E46-'Asset data'!BF$5,0),0)</f>
        <v>0</v>
      </c>
      <c r="BA46">
        <f>ROUND(IF($A46&gt;0,$E46-'Asset data'!BG$5,0),0)</f>
        <v>0</v>
      </c>
      <c r="BB46">
        <f>ROUND(IF($A46&gt;0,$E46-'Asset data'!BH$5,0),0)</f>
        <v>0</v>
      </c>
      <c r="BC46">
        <f>ROUND(IF($A46&gt;0,$E46-'Asset data'!BI$5,0),0)</f>
        <v>0</v>
      </c>
      <c r="BD46">
        <f>ROUND(IF($A46&gt;0,$E46-'Asset data'!BJ$5,0),0)</f>
        <v>0</v>
      </c>
      <c r="BE46">
        <f>ROUND(IF($A46&gt;0,$E46-'Asset data'!BK$5,0),0)</f>
        <v>0</v>
      </c>
      <c r="BF46">
        <f>ROUND(IF($A46&gt;0,$E46-'Asset data'!BL$5,0),0)</f>
        <v>0</v>
      </c>
      <c r="BG46">
        <f>ROUND(IF($A46&gt;0,$E46-'Asset data'!BM$5,0),0)</f>
        <v>0</v>
      </c>
      <c r="BH46">
        <f>ROUND(IF($A46&gt;0,$E46-'Asset data'!BN$5,0),0)</f>
        <v>0</v>
      </c>
      <c r="BI46">
        <f>ROUND(IF($A46&gt;0,$E46-'Asset data'!BO$5,0),0)</f>
        <v>0</v>
      </c>
      <c r="BJ46">
        <f>ROUND(IF($A46&gt;0,$E46-'Asset data'!BP$5,0),0)</f>
        <v>0</v>
      </c>
      <c r="BK46">
        <f>ROUND(IF($A46&gt;0,$E46-'Asset data'!BQ$5,0),0)</f>
        <v>0</v>
      </c>
      <c r="BL46">
        <f>ROUND(IF($A46&gt;0,$E46-'Asset data'!BR$5,0),0)</f>
        <v>0</v>
      </c>
      <c r="BM46">
        <f>ROUND(IF($A46&gt;0,$E46-'Asset data'!BS$5,0),0)</f>
        <v>0</v>
      </c>
      <c r="BN46">
        <f>ROUND(IF($A46&gt;0,$E46-'Asset data'!BT$5,0),0)</f>
        <v>0</v>
      </c>
      <c r="BO46">
        <f>ROUND(IF($A46&gt;0,$E46-'Asset data'!BU$5,0),0)</f>
        <v>0</v>
      </c>
      <c r="BP46">
        <f>ROUND(IF($A46&gt;0,$E46-'Asset data'!BV$5,0),0)</f>
        <v>0</v>
      </c>
      <c r="BQ46">
        <f>ROUND(IF($A46&gt;0,$E46-'Asset data'!BW$5,0),0)</f>
        <v>0</v>
      </c>
      <c r="BR46">
        <f>ROUND(IF($A46&gt;0,$E46-'Asset data'!BX$5,0),0)</f>
        <v>0</v>
      </c>
      <c r="BS46">
        <f>ROUND(IF($A46&gt;0,$E46-'Asset data'!BY$5,0),0)</f>
        <v>0</v>
      </c>
      <c r="BT46">
        <f>ROUND(IF($A46&gt;0,$E46-'Asset data'!BZ$5,0),0)</f>
        <v>0</v>
      </c>
      <c r="BU46">
        <f>ROUND(IF($A46&gt;0,$E46-'Asset data'!CA$5,0),0)</f>
        <v>0</v>
      </c>
      <c r="BV46">
        <f>ROUND(IF($A46&gt;0,$E46-'Asset data'!CB$5,0),0)</f>
        <v>0</v>
      </c>
      <c r="BW46">
        <f>ROUND(IF($A46&gt;0,$E46-'Asset data'!CC$5,0),0)</f>
        <v>0</v>
      </c>
      <c r="BX46">
        <f>ROUND(IF($A46&gt;0,$E46-'Asset data'!CD$5,0),0)</f>
        <v>0</v>
      </c>
      <c r="BY46">
        <f>ROUND(IF($A46&gt;0,$E46-'Asset data'!CE$5,0),0)</f>
        <v>0</v>
      </c>
      <c r="BZ46">
        <f>ROUND(IF($A46&gt;0,$E46-'Asset data'!CF$5,0),0)</f>
        <v>0</v>
      </c>
      <c r="CA46">
        <f>ROUND(IF($A46&gt;0,$E46-'Asset data'!CG$5,0),0)</f>
        <v>0</v>
      </c>
      <c r="CB46">
        <f>ROUND(IF($A46&gt;0,$E46-'Asset data'!CH$5,0),0)</f>
        <v>0</v>
      </c>
      <c r="CC46">
        <f>ROUND(IF($A46&gt;0,$E46-'Asset data'!CI$5,0),0)</f>
        <v>0</v>
      </c>
      <c r="CD46">
        <f>ROUND(IF($A46&gt;0,$E46-'Asset data'!CJ$5,0),0)</f>
        <v>0</v>
      </c>
      <c r="CE46">
        <f>ROUND(IF($A46&gt;0,$E46-'Asset data'!CK$5,0),0)</f>
        <v>0</v>
      </c>
      <c r="CF46">
        <f>ROUND(IF($A46&gt;0,$E46-'Asset data'!CL$5,0),0)</f>
        <v>0</v>
      </c>
      <c r="CG46">
        <f>ROUND(IF($A46&gt;0,$E46-'Asset data'!CM$5,0),0)</f>
        <v>0</v>
      </c>
      <c r="CH46">
        <f>ROUND(IF($A46&gt;0,$E46-'Asset data'!CN$5,0),0)</f>
        <v>0</v>
      </c>
      <c r="CI46">
        <f>ROUND(IF($A46&gt;0,$E46-'Asset data'!CO$5,0),0)</f>
        <v>0</v>
      </c>
      <c r="CJ46">
        <f>ROUND(IF($A46&gt;0,$E46-'Asset data'!CP$5,0),0)</f>
        <v>0</v>
      </c>
      <c r="CK46">
        <f>ROUND(IF($A46&gt;0,$E46-'Asset data'!CQ$5,0),0)</f>
        <v>0</v>
      </c>
      <c r="CL46">
        <f>ROUND(IF($A46&gt;0,$E46-'Asset data'!CR$5,0),0)</f>
        <v>0</v>
      </c>
      <c r="CM46">
        <f>ROUND(IF($A46&gt;0,$E46-'Asset data'!CS$5,0),0)</f>
        <v>0</v>
      </c>
      <c r="CN46">
        <f>ROUND(IF($A46&gt;0,$E46-'Asset data'!CT$5,0),0)</f>
        <v>0</v>
      </c>
      <c r="CO46">
        <f>ROUND(IF($A46&gt;0,$E46-'Asset data'!CU$5,0),0)</f>
        <v>0</v>
      </c>
      <c r="CP46">
        <f>ROUND(IF($A46&gt;0,$E46-'Asset data'!CV$5,0),0)</f>
        <v>0</v>
      </c>
      <c r="CQ46">
        <f>ROUND(IF($A46&gt;0,$E46-'Asset data'!CW$5,0),0)</f>
        <v>0</v>
      </c>
      <c r="CR46">
        <f>ROUND(IF($A46&gt;0,$E46-'Asset data'!CX$5,0),0)</f>
        <v>0</v>
      </c>
      <c r="CS46">
        <f>ROUND(IF($A46&gt;0,$E46-'Asset data'!CY$5,0),0)</f>
        <v>0</v>
      </c>
      <c r="CT46">
        <f>ROUND(IF($A46&gt;0,$E46-'Asset data'!CZ$5,0),0)</f>
        <v>0</v>
      </c>
      <c r="CU46">
        <f>ROUND(IF($A46&gt;0,$E46-'Asset data'!DA$5,0),0)</f>
        <v>0</v>
      </c>
      <c r="CV46">
        <f>ROUND(IF($A46&gt;0,$E46-'Asset data'!DB$5,0),0)</f>
        <v>0</v>
      </c>
      <c r="CW46">
        <f>ROUND(IF($A46&gt;0,$E46-'Asset data'!DC$5,0),0)</f>
        <v>0</v>
      </c>
      <c r="CX46">
        <f>ROUND(IF($A46&gt;0,$E46-'Asset data'!DD$5,0),0)</f>
        <v>0</v>
      </c>
      <c r="CY46">
        <f>ROUND(IF($A46&gt;0,$E46-'Asset data'!DE$5,0),0)</f>
        <v>0</v>
      </c>
      <c r="CZ46">
        <f>ROUND(IF($A46&gt;0,$E46-'Asset data'!DF$5,0),0)</f>
        <v>0</v>
      </c>
      <c r="DA46">
        <f>ROUND(IF($A46&gt;0,$E46-'Asset data'!DG$5,0),0)</f>
        <v>0</v>
      </c>
      <c r="DB46">
        <f>ROUND(IF($A46&gt;0,$E46-'Asset data'!DH$5,0),0)</f>
        <v>0</v>
      </c>
      <c r="DC46">
        <f>ROUND(IF($A46&gt;0,$E46-'Asset data'!DI$5,0),0)</f>
        <v>0</v>
      </c>
      <c r="DD46">
        <f>ROUND(IF($A46&gt;0,$E46-'Asset data'!DJ$5,0),0)</f>
        <v>0</v>
      </c>
      <c r="DE46">
        <f>ROUND(IF($A46&gt;0,$E46-'Asset data'!DK$5,0),0)</f>
        <v>0</v>
      </c>
      <c r="DF46">
        <f>ROUND(IF($A46&gt;0,$E46-'Asset data'!DL$5,0),0)</f>
        <v>0</v>
      </c>
      <c r="DG46">
        <f>ROUND(IF($A46&gt;0,$E46-'Asset data'!DM$5,0),0)</f>
        <v>0</v>
      </c>
      <c r="DH46">
        <f>ROUND(IF($A46&gt;0,$E46-'Asset data'!DN$5,0),0)</f>
        <v>0</v>
      </c>
      <c r="DI46">
        <f>ROUND(IF($A46&gt;0,$E46-'Asset data'!DO$5,0),0)</f>
        <v>0</v>
      </c>
      <c r="DJ46">
        <f>ROUND(IF($A46&gt;0,$E46-'Asset data'!DP$5,0),0)</f>
        <v>0</v>
      </c>
      <c r="DK46">
        <f>ROUND(IF($A46&gt;0,$E46-'Asset data'!DQ$5,0),0)</f>
        <v>0</v>
      </c>
      <c r="DL46">
        <f>ROUND(IF($A46&gt;0,$E46-'Asset data'!DR$5,0),0)</f>
        <v>0</v>
      </c>
      <c r="DM46">
        <f>ROUND(IF($A46&gt;0,$E46-'Asset data'!DS$5,0),0)</f>
        <v>0</v>
      </c>
      <c r="DN46">
        <f>ROUND(IF($A46&gt;0,$E46-'Asset data'!DT$5,0),0)</f>
        <v>0</v>
      </c>
      <c r="DO46">
        <f>ROUND(IF($A46&gt;0,$E46-'Asset data'!DU$5,0),0)</f>
        <v>0</v>
      </c>
      <c r="DP46">
        <f>ROUND(IF($A46&gt;0,$E46-'Asset data'!DV$5,0),0)</f>
        <v>0</v>
      </c>
      <c r="DQ46">
        <f>ROUND(IF($A46&gt;0,$E46-'Asset data'!DW$5,0),0)</f>
        <v>0</v>
      </c>
      <c r="DR46">
        <f>ROUND(IF($A46&gt;0,$E46-'Asset data'!DX$5,0),0)</f>
        <v>0</v>
      </c>
      <c r="DS46">
        <f>ROUND(IF($A46&gt;0,$E46-'Asset data'!DY$5,0),0)</f>
        <v>0</v>
      </c>
      <c r="DT46">
        <f>ROUND(IF($A46&gt;0,$E46-'Asset data'!DZ$5,0),0)</f>
        <v>0</v>
      </c>
      <c r="DU46">
        <f>ROUND(IF($A46&gt;0,$E46-'Asset data'!EA$5,0),0)</f>
        <v>0</v>
      </c>
      <c r="DV46">
        <f>ROUND(IF($A46&gt;0,$E46-'Asset data'!EB$5,0),0)</f>
        <v>0</v>
      </c>
      <c r="DW46">
        <f>ROUND(IF($A46&gt;0,$E46-'Asset data'!EC$5,0),0)</f>
        <v>0</v>
      </c>
      <c r="DX46">
        <f>ROUND(IF($A46&gt;0,$E46-'Asset data'!ED$5,0),0)</f>
        <v>0</v>
      </c>
      <c r="DY46">
        <f>ROUND(IF($A46&gt;0,$E46-'Asset data'!EE$5,0),0)</f>
        <v>0</v>
      </c>
      <c r="DZ46">
        <f>ROUND(IF($A46&gt;0,$E46-'Asset data'!EF$5,0),0)</f>
        <v>0</v>
      </c>
      <c r="EA46">
        <f>ROUND(IF($A46&gt;0,$E46-'Asset data'!EG$5,0),0)</f>
        <v>0</v>
      </c>
      <c r="EB46">
        <f>ROUND(IF($A46&gt;0,$E46-'Asset data'!EH$5,0),0)</f>
        <v>0</v>
      </c>
      <c r="EC46">
        <f>ROUND(IF($A46&gt;0,$E46-'Asset data'!EI$5,0),0)</f>
        <v>0</v>
      </c>
      <c r="ED46">
        <f>ROUND(IF($A46&gt;0,$E46-'Asset data'!EJ$5,0),0)</f>
        <v>0</v>
      </c>
      <c r="EE46">
        <f>ROUND(IF($A46&gt;0,$E46-'Asset data'!EK$5,0),0)</f>
        <v>0</v>
      </c>
      <c r="EF46">
        <f>ROUND(IF($A46&gt;0,$E46-'Asset data'!EL$5,0),0)</f>
        <v>0</v>
      </c>
      <c r="EG46">
        <f>ROUND(IF($A46&gt;0,$E46-'Asset data'!EM$5,0),0)</f>
        <v>0</v>
      </c>
      <c r="EH46">
        <f>ROUND(IF($A46&gt;0,$E46-'Asset data'!EN$5,0),0)</f>
        <v>0</v>
      </c>
      <c r="EI46">
        <f>ROUND(IF($A46&gt;0,$E46-'Asset data'!EO$5,0),0)</f>
        <v>0</v>
      </c>
      <c r="EJ46">
        <f>ROUND(IF($A46&gt;0,$E46-'Asset data'!EP$5,0),0)</f>
        <v>0</v>
      </c>
      <c r="EK46">
        <f>ROUND(IF($A46&gt;0,$E46-'Asset data'!EQ$5,0),0)</f>
        <v>0</v>
      </c>
      <c r="EL46">
        <f>ROUND(IF($A46&gt;0,$E46-'Asset data'!ER$5,0),0)</f>
        <v>0</v>
      </c>
      <c r="EM46">
        <f>ROUND(IF($A46&gt;0,$E46-'Asset data'!ES$5,0),0)</f>
        <v>0</v>
      </c>
      <c r="EN46">
        <f>ROUND(IF($A46&gt;0,$E46-'Asset data'!ET$5,0),0)</f>
        <v>0</v>
      </c>
      <c r="EO46">
        <f>ROUND(IF($A46&gt;0,$E46-'Asset data'!EU$5,0),0)</f>
        <v>0</v>
      </c>
      <c r="EP46">
        <f>ROUND(IF($A46&gt;0,$E46-'Asset data'!EV$5,0),0)</f>
        <v>0</v>
      </c>
      <c r="EQ46">
        <f>ROUND(IF($A46&gt;0,$E46-'Asset data'!EW$5,0),0)</f>
        <v>0</v>
      </c>
      <c r="ER46">
        <f>ROUND(IF($A46&gt;0,$E46-'Asset data'!EX$5,0),0)</f>
        <v>0</v>
      </c>
      <c r="ES46">
        <f>ROUND(IF($A46&gt;0,$E46-'Asset data'!EY$5,0),0)</f>
        <v>0</v>
      </c>
      <c r="ET46">
        <f>ROUND(IF($A46&gt;0,$E46-'Asset data'!EZ$5,0),0)</f>
        <v>0</v>
      </c>
      <c r="EU46">
        <f>ROUND(IF($A46&gt;0,$E46-'Asset data'!FA$5,0),0)</f>
        <v>0</v>
      </c>
      <c r="EV46">
        <f>ROUND(IF($A46&gt;0,$E46-'Asset data'!FB$5,0),0)</f>
        <v>0</v>
      </c>
      <c r="EW46">
        <f>ROUND(IF($A46&gt;0,$E46-'Asset data'!FC$5,0),0)</f>
        <v>0</v>
      </c>
      <c r="EX46">
        <f>ROUND(IF($A46&gt;0,$E46-'Asset data'!FD$5,0),0)</f>
        <v>0</v>
      </c>
      <c r="EY46">
        <f>ROUND(IF($A46&gt;0,$E46-'Asset data'!FE$5,0),0)</f>
        <v>0</v>
      </c>
      <c r="EZ46">
        <f>ROUND(IF($A46&gt;0,$E46-'Asset data'!FF$5,0),0)</f>
        <v>0</v>
      </c>
      <c r="FA46">
        <f>ROUND(IF($A46&gt;0,$E46-'Asset data'!FG$5,0),0)</f>
        <v>0</v>
      </c>
    </row>
    <row r="47" spans="1:157">
      <c r="A47" s="10">
        <f>'Asset data'!A47</f>
        <v>0</v>
      </c>
      <c r="B47" s="10">
        <f>'Asset data'!B47</f>
        <v>0</v>
      </c>
      <c r="C47" s="10">
        <f>'Asset data'!C47</f>
        <v>0</v>
      </c>
      <c r="D47" s="10">
        <f>'Asset data'!E47</f>
        <v>0</v>
      </c>
      <c r="E47" s="16">
        <f>'Asset data'!I47</f>
        <v>0</v>
      </c>
      <c r="F47" s="27">
        <f>ROUND(IF($A47&gt;0,$E47-'Asset data'!L$5,0),0)</f>
        <v>0</v>
      </c>
      <c r="G47">
        <f>ROUND(IF($A47&gt;0,$E47-'Asset data'!M$5,0),0)</f>
        <v>0</v>
      </c>
      <c r="H47">
        <f>ROUND(IF($A47&gt;0,$E47-'Asset data'!N$5,0),0)</f>
        <v>0</v>
      </c>
      <c r="I47">
        <f>ROUND(IF($A47&gt;0,$E47-'Asset data'!O$5,0),0)</f>
        <v>0</v>
      </c>
      <c r="J47">
        <f>ROUND(IF($A47&gt;0,$E47-'Asset data'!P$5,0),0)</f>
        <v>0</v>
      </c>
      <c r="K47">
        <f>ROUND(IF($A47&gt;0,$E47-'Asset data'!Q$5,0),0)</f>
        <v>0</v>
      </c>
      <c r="L47">
        <f>ROUND(IF($A47&gt;0,$E47-'Asset data'!R$5,0),0)</f>
        <v>0</v>
      </c>
      <c r="M47">
        <f>ROUND(IF($A47&gt;0,$E47-'Asset data'!S$5,0),0)</f>
        <v>0</v>
      </c>
      <c r="N47">
        <f>ROUND(IF($A47&gt;0,$E47-'Asset data'!T$5,0),0)</f>
        <v>0</v>
      </c>
      <c r="O47">
        <f>ROUND(IF($A47&gt;0,$E47-'Asset data'!U$5,0),0)</f>
        <v>0</v>
      </c>
      <c r="P47">
        <f>ROUND(IF($A47&gt;0,$E47-'Asset data'!V$5,0),0)</f>
        <v>0</v>
      </c>
      <c r="Q47">
        <f>ROUND(IF($A47&gt;0,$E47-'Asset data'!W$5,0),0)</f>
        <v>0</v>
      </c>
      <c r="R47">
        <f>ROUND(IF($A47&gt;0,$E47-'Asset data'!X$5,0),0)</f>
        <v>0</v>
      </c>
      <c r="S47">
        <f>ROUND(IF($A47&gt;0,$E47-'Asset data'!Y$5,0),0)</f>
        <v>0</v>
      </c>
      <c r="T47">
        <f>ROUND(IF($A47&gt;0,$E47-'Asset data'!Z$5,0),0)</f>
        <v>0</v>
      </c>
      <c r="U47">
        <f>ROUND(IF($A47&gt;0,$E47-'Asset data'!AA$5,0),0)</f>
        <v>0</v>
      </c>
      <c r="V47">
        <f>ROUND(IF($A47&gt;0,$E47-'Asset data'!AB$5,0),0)</f>
        <v>0</v>
      </c>
      <c r="W47">
        <f>ROUND(IF($A47&gt;0,$E47-'Asset data'!AC$5,0),0)</f>
        <v>0</v>
      </c>
      <c r="X47">
        <f>ROUND(IF($A47&gt;0,$E47-'Asset data'!AD$5,0),0)</f>
        <v>0</v>
      </c>
      <c r="Y47">
        <f>ROUND(IF($A47&gt;0,$E47-'Asset data'!AE$5,0),0)</f>
        <v>0</v>
      </c>
      <c r="Z47">
        <f>ROUND(IF($A47&gt;0,$E47-'Asset data'!AF$5,0),0)</f>
        <v>0</v>
      </c>
      <c r="AA47">
        <f>ROUND(IF($A47&gt;0,$E47-'Asset data'!AG$5,0),0)</f>
        <v>0</v>
      </c>
      <c r="AB47">
        <f>ROUND(IF($A47&gt;0,$E47-'Asset data'!AH$5,0),0)</f>
        <v>0</v>
      </c>
      <c r="AC47">
        <f>ROUND(IF($A47&gt;0,$E47-'Asset data'!AI$5,0),0)</f>
        <v>0</v>
      </c>
      <c r="AD47">
        <f>ROUND(IF($A47&gt;0,$E47-'Asset data'!AJ$5,0),0)</f>
        <v>0</v>
      </c>
      <c r="AE47">
        <f>ROUND(IF($A47&gt;0,$E47-'Asset data'!AK$5,0),0)</f>
        <v>0</v>
      </c>
      <c r="AF47">
        <f>ROUND(IF($A47&gt;0,$E47-'Asset data'!AL$5,0),0)</f>
        <v>0</v>
      </c>
      <c r="AG47">
        <f>ROUND(IF($A47&gt;0,$E47-'Asset data'!AM$5,0),0)</f>
        <v>0</v>
      </c>
      <c r="AH47">
        <f>ROUND(IF($A47&gt;0,$E47-'Asset data'!AN$5,0),0)</f>
        <v>0</v>
      </c>
      <c r="AI47">
        <f>ROUND(IF($A47&gt;0,$E47-'Asset data'!AO$5,0),0)</f>
        <v>0</v>
      </c>
      <c r="AJ47">
        <f>ROUND(IF($A47&gt;0,$E47-'Asset data'!AP$5,0),0)</f>
        <v>0</v>
      </c>
      <c r="AK47">
        <f>ROUND(IF($A47&gt;0,$E47-'Asset data'!AQ$5,0),0)</f>
        <v>0</v>
      </c>
      <c r="AL47">
        <f>ROUND(IF($A47&gt;0,$E47-'Asset data'!AR$5,0),0)</f>
        <v>0</v>
      </c>
      <c r="AM47">
        <f>ROUND(IF($A47&gt;0,$E47-'Asset data'!AS$5,0),0)</f>
        <v>0</v>
      </c>
      <c r="AN47">
        <f>ROUND(IF($A47&gt;0,$E47-'Asset data'!AT$5,0),0)</f>
        <v>0</v>
      </c>
      <c r="AO47">
        <f>ROUND(IF($A47&gt;0,$E47-'Asset data'!AU$5,0),0)</f>
        <v>0</v>
      </c>
      <c r="AP47">
        <f>ROUND(IF($A47&gt;0,$E47-'Asset data'!AV$5,0),0)</f>
        <v>0</v>
      </c>
      <c r="AQ47">
        <f>ROUND(IF($A47&gt;0,$E47-'Asset data'!AW$5,0),0)</f>
        <v>0</v>
      </c>
      <c r="AR47">
        <f>ROUND(IF($A47&gt;0,$E47-'Asset data'!AX$5,0),0)</f>
        <v>0</v>
      </c>
      <c r="AS47">
        <f>ROUND(IF($A47&gt;0,$E47-'Asset data'!AY$5,0),0)</f>
        <v>0</v>
      </c>
      <c r="AT47">
        <f>ROUND(IF($A47&gt;0,$E47-'Asset data'!AZ$5,0),0)</f>
        <v>0</v>
      </c>
      <c r="AU47">
        <f>ROUND(IF($A47&gt;0,$E47-'Asset data'!BA$5,0),0)</f>
        <v>0</v>
      </c>
      <c r="AV47">
        <f>ROUND(IF($A47&gt;0,$E47-'Asset data'!BB$5,0),0)</f>
        <v>0</v>
      </c>
      <c r="AW47">
        <f>ROUND(IF($A47&gt;0,$E47-'Asset data'!BC$5,0),0)</f>
        <v>0</v>
      </c>
      <c r="AX47">
        <f>ROUND(IF($A47&gt;0,$E47-'Asset data'!BD$5,0),0)</f>
        <v>0</v>
      </c>
      <c r="AY47">
        <f>ROUND(IF($A47&gt;0,$E47-'Asset data'!BE$5,0),0)</f>
        <v>0</v>
      </c>
      <c r="AZ47">
        <f>ROUND(IF($A47&gt;0,$E47-'Asset data'!BF$5,0),0)</f>
        <v>0</v>
      </c>
      <c r="BA47">
        <f>ROUND(IF($A47&gt;0,$E47-'Asset data'!BG$5,0),0)</f>
        <v>0</v>
      </c>
      <c r="BB47">
        <f>ROUND(IF($A47&gt;0,$E47-'Asset data'!BH$5,0),0)</f>
        <v>0</v>
      </c>
      <c r="BC47">
        <f>ROUND(IF($A47&gt;0,$E47-'Asset data'!BI$5,0),0)</f>
        <v>0</v>
      </c>
      <c r="BD47">
        <f>ROUND(IF($A47&gt;0,$E47-'Asset data'!BJ$5,0),0)</f>
        <v>0</v>
      </c>
      <c r="BE47">
        <f>ROUND(IF($A47&gt;0,$E47-'Asset data'!BK$5,0),0)</f>
        <v>0</v>
      </c>
      <c r="BF47">
        <f>ROUND(IF($A47&gt;0,$E47-'Asset data'!BL$5,0),0)</f>
        <v>0</v>
      </c>
      <c r="BG47">
        <f>ROUND(IF($A47&gt;0,$E47-'Asset data'!BM$5,0),0)</f>
        <v>0</v>
      </c>
      <c r="BH47">
        <f>ROUND(IF($A47&gt;0,$E47-'Asset data'!BN$5,0),0)</f>
        <v>0</v>
      </c>
      <c r="BI47">
        <f>ROUND(IF($A47&gt;0,$E47-'Asset data'!BO$5,0),0)</f>
        <v>0</v>
      </c>
      <c r="BJ47">
        <f>ROUND(IF($A47&gt;0,$E47-'Asset data'!BP$5,0),0)</f>
        <v>0</v>
      </c>
      <c r="BK47">
        <f>ROUND(IF($A47&gt;0,$E47-'Asset data'!BQ$5,0),0)</f>
        <v>0</v>
      </c>
      <c r="BL47">
        <f>ROUND(IF($A47&gt;0,$E47-'Asset data'!BR$5,0),0)</f>
        <v>0</v>
      </c>
      <c r="BM47">
        <f>ROUND(IF($A47&gt;0,$E47-'Asset data'!BS$5,0),0)</f>
        <v>0</v>
      </c>
      <c r="BN47">
        <f>ROUND(IF($A47&gt;0,$E47-'Asset data'!BT$5,0),0)</f>
        <v>0</v>
      </c>
      <c r="BO47">
        <f>ROUND(IF($A47&gt;0,$E47-'Asset data'!BU$5,0),0)</f>
        <v>0</v>
      </c>
      <c r="BP47">
        <f>ROUND(IF($A47&gt;0,$E47-'Asset data'!BV$5,0),0)</f>
        <v>0</v>
      </c>
      <c r="BQ47">
        <f>ROUND(IF($A47&gt;0,$E47-'Asset data'!BW$5,0),0)</f>
        <v>0</v>
      </c>
      <c r="BR47">
        <f>ROUND(IF($A47&gt;0,$E47-'Asset data'!BX$5,0),0)</f>
        <v>0</v>
      </c>
      <c r="BS47">
        <f>ROUND(IF($A47&gt;0,$E47-'Asset data'!BY$5,0),0)</f>
        <v>0</v>
      </c>
      <c r="BT47">
        <f>ROUND(IF($A47&gt;0,$E47-'Asset data'!BZ$5,0),0)</f>
        <v>0</v>
      </c>
      <c r="BU47">
        <f>ROUND(IF($A47&gt;0,$E47-'Asset data'!CA$5,0),0)</f>
        <v>0</v>
      </c>
      <c r="BV47">
        <f>ROUND(IF($A47&gt;0,$E47-'Asset data'!CB$5,0),0)</f>
        <v>0</v>
      </c>
      <c r="BW47">
        <f>ROUND(IF($A47&gt;0,$E47-'Asset data'!CC$5,0),0)</f>
        <v>0</v>
      </c>
      <c r="BX47">
        <f>ROUND(IF($A47&gt;0,$E47-'Asset data'!CD$5,0),0)</f>
        <v>0</v>
      </c>
      <c r="BY47">
        <f>ROUND(IF($A47&gt;0,$E47-'Asset data'!CE$5,0),0)</f>
        <v>0</v>
      </c>
      <c r="BZ47">
        <f>ROUND(IF($A47&gt;0,$E47-'Asset data'!CF$5,0),0)</f>
        <v>0</v>
      </c>
      <c r="CA47">
        <f>ROUND(IF($A47&gt;0,$E47-'Asset data'!CG$5,0),0)</f>
        <v>0</v>
      </c>
      <c r="CB47">
        <f>ROUND(IF($A47&gt;0,$E47-'Asset data'!CH$5,0),0)</f>
        <v>0</v>
      </c>
      <c r="CC47">
        <f>ROUND(IF($A47&gt;0,$E47-'Asset data'!CI$5,0),0)</f>
        <v>0</v>
      </c>
      <c r="CD47">
        <f>ROUND(IF($A47&gt;0,$E47-'Asset data'!CJ$5,0),0)</f>
        <v>0</v>
      </c>
      <c r="CE47">
        <f>ROUND(IF($A47&gt;0,$E47-'Asset data'!CK$5,0),0)</f>
        <v>0</v>
      </c>
      <c r="CF47">
        <f>ROUND(IF($A47&gt;0,$E47-'Asset data'!CL$5,0),0)</f>
        <v>0</v>
      </c>
      <c r="CG47">
        <f>ROUND(IF($A47&gt;0,$E47-'Asset data'!CM$5,0),0)</f>
        <v>0</v>
      </c>
      <c r="CH47">
        <f>ROUND(IF($A47&gt;0,$E47-'Asset data'!CN$5,0),0)</f>
        <v>0</v>
      </c>
      <c r="CI47">
        <f>ROUND(IF($A47&gt;0,$E47-'Asset data'!CO$5,0),0)</f>
        <v>0</v>
      </c>
      <c r="CJ47">
        <f>ROUND(IF($A47&gt;0,$E47-'Asset data'!CP$5,0),0)</f>
        <v>0</v>
      </c>
      <c r="CK47">
        <f>ROUND(IF($A47&gt;0,$E47-'Asset data'!CQ$5,0),0)</f>
        <v>0</v>
      </c>
      <c r="CL47">
        <f>ROUND(IF($A47&gt;0,$E47-'Asset data'!CR$5,0),0)</f>
        <v>0</v>
      </c>
      <c r="CM47">
        <f>ROUND(IF($A47&gt;0,$E47-'Asset data'!CS$5,0),0)</f>
        <v>0</v>
      </c>
      <c r="CN47">
        <f>ROUND(IF($A47&gt;0,$E47-'Asset data'!CT$5,0),0)</f>
        <v>0</v>
      </c>
      <c r="CO47">
        <f>ROUND(IF($A47&gt;0,$E47-'Asset data'!CU$5,0),0)</f>
        <v>0</v>
      </c>
      <c r="CP47">
        <f>ROUND(IF($A47&gt;0,$E47-'Asset data'!CV$5,0),0)</f>
        <v>0</v>
      </c>
      <c r="CQ47">
        <f>ROUND(IF($A47&gt;0,$E47-'Asset data'!CW$5,0),0)</f>
        <v>0</v>
      </c>
      <c r="CR47">
        <f>ROUND(IF($A47&gt;0,$E47-'Asset data'!CX$5,0),0)</f>
        <v>0</v>
      </c>
      <c r="CS47">
        <f>ROUND(IF($A47&gt;0,$E47-'Asset data'!CY$5,0),0)</f>
        <v>0</v>
      </c>
      <c r="CT47">
        <f>ROUND(IF($A47&gt;0,$E47-'Asset data'!CZ$5,0),0)</f>
        <v>0</v>
      </c>
      <c r="CU47">
        <f>ROUND(IF($A47&gt;0,$E47-'Asset data'!DA$5,0),0)</f>
        <v>0</v>
      </c>
      <c r="CV47">
        <f>ROUND(IF($A47&gt;0,$E47-'Asset data'!DB$5,0),0)</f>
        <v>0</v>
      </c>
      <c r="CW47">
        <f>ROUND(IF($A47&gt;0,$E47-'Asset data'!DC$5,0),0)</f>
        <v>0</v>
      </c>
      <c r="CX47">
        <f>ROUND(IF($A47&gt;0,$E47-'Asset data'!DD$5,0),0)</f>
        <v>0</v>
      </c>
      <c r="CY47">
        <f>ROUND(IF($A47&gt;0,$E47-'Asset data'!DE$5,0),0)</f>
        <v>0</v>
      </c>
      <c r="CZ47">
        <f>ROUND(IF($A47&gt;0,$E47-'Asset data'!DF$5,0),0)</f>
        <v>0</v>
      </c>
      <c r="DA47">
        <f>ROUND(IF($A47&gt;0,$E47-'Asset data'!DG$5,0),0)</f>
        <v>0</v>
      </c>
      <c r="DB47">
        <f>ROUND(IF($A47&gt;0,$E47-'Asset data'!DH$5,0),0)</f>
        <v>0</v>
      </c>
      <c r="DC47">
        <f>ROUND(IF($A47&gt;0,$E47-'Asset data'!DI$5,0),0)</f>
        <v>0</v>
      </c>
      <c r="DD47">
        <f>ROUND(IF($A47&gt;0,$E47-'Asset data'!DJ$5,0),0)</f>
        <v>0</v>
      </c>
      <c r="DE47">
        <f>ROUND(IF($A47&gt;0,$E47-'Asset data'!DK$5,0),0)</f>
        <v>0</v>
      </c>
      <c r="DF47">
        <f>ROUND(IF($A47&gt;0,$E47-'Asset data'!DL$5,0),0)</f>
        <v>0</v>
      </c>
      <c r="DG47">
        <f>ROUND(IF($A47&gt;0,$E47-'Asset data'!DM$5,0),0)</f>
        <v>0</v>
      </c>
      <c r="DH47">
        <f>ROUND(IF($A47&gt;0,$E47-'Asset data'!DN$5,0),0)</f>
        <v>0</v>
      </c>
      <c r="DI47">
        <f>ROUND(IF($A47&gt;0,$E47-'Asset data'!DO$5,0),0)</f>
        <v>0</v>
      </c>
      <c r="DJ47">
        <f>ROUND(IF($A47&gt;0,$E47-'Asset data'!DP$5,0),0)</f>
        <v>0</v>
      </c>
      <c r="DK47">
        <f>ROUND(IF($A47&gt;0,$E47-'Asset data'!DQ$5,0),0)</f>
        <v>0</v>
      </c>
      <c r="DL47">
        <f>ROUND(IF($A47&gt;0,$E47-'Asset data'!DR$5,0),0)</f>
        <v>0</v>
      </c>
      <c r="DM47">
        <f>ROUND(IF($A47&gt;0,$E47-'Asset data'!DS$5,0),0)</f>
        <v>0</v>
      </c>
      <c r="DN47">
        <f>ROUND(IF($A47&gt;0,$E47-'Asset data'!DT$5,0),0)</f>
        <v>0</v>
      </c>
      <c r="DO47">
        <f>ROUND(IF($A47&gt;0,$E47-'Asset data'!DU$5,0),0)</f>
        <v>0</v>
      </c>
      <c r="DP47">
        <f>ROUND(IF($A47&gt;0,$E47-'Asset data'!DV$5,0),0)</f>
        <v>0</v>
      </c>
      <c r="DQ47">
        <f>ROUND(IF($A47&gt;0,$E47-'Asset data'!DW$5,0),0)</f>
        <v>0</v>
      </c>
      <c r="DR47">
        <f>ROUND(IF($A47&gt;0,$E47-'Asset data'!DX$5,0),0)</f>
        <v>0</v>
      </c>
      <c r="DS47">
        <f>ROUND(IF($A47&gt;0,$E47-'Asset data'!DY$5,0),0)</f>
        <v>0</v>
      </c>
      <c r="DT47">
        <f>ROUND(IF($A47&gt;0,$E47-'Asset data'!DZ$5,0),0)</f>
        <v>0</v>
      </c>
      <c r="DU47">
        <f>ROUND(IF($A47&gt;0,$E47-'Asset data'!EA$5,0),0)</f>
        <v>0</v>
      </c>
      <c r="DV47">
        <f>ROUND(IF($A47&gt;0,$E47-'Asset data'!EB$5,0),0)</f>
        <v>0</v>
      </c>
      <c r="DW47">
        <f>ROUND(IF($A47&gt;0,$E47-'Asset data'!EC$5,0),0)</f>
        <v>0</v>
      </c>
      <c r="DX47">
        <f>ROUND(IF($A47&gt;0,$E47-'Asset data'!ED$5,0),0)</f>
        <v>0</v>
      </c>
      <c r="DY47">
        <f>ROUND(IF($A47&gt;0,$E47-'Asset data'!EE$5,0),0)</f>
        <v>0</v>
      </c>
      <c r="DZ47">
        <f>ROUND(IF($A47&gt;0,$E47-'Asset data'!EF$5,0),0)</f>
        <v>0</v>
      </c>
      <c r="EA47">
        <f>ROUND(IF($A47&gt;0,$E47-'Asset data'!EG$5,0),0)</f>
        <v>0</v>
      </c>
      <c r="EB47">
        <f>ROUND(IF($A47&gt;0,$E47-'Asset data'!EH$5,0),0)</f>
        <v>0</v>
      </c>
      <c r="EC47">
        <f>ROUND(IF($A47&gt;0,$E47-'Asset data'!EI$5,0),0)</f>
        <v>0</v>
      </c>
      <c r="ED47">
        <f>ROUND(IF($A47&gt;0,$E47-'Asset data'!EJ$5,0),0)</f>
        <v>0</v>
      </c>
      <c r="EE47">
        <f>ROUND(IF($A47&gt;0,$E47-'Asset data'!EK$5,0),0)</f>
        <v>0</v>
      </c>
      <c r="EF47">
        <f>ROUND(IF($A47&gt;0,$E47-'Asset data'!EL$5,0),0)</f>
        <v>0</v>
      </c>
      <c r="EG47">
        <f>ROUND(IF($A47&gt;0,$E47-'Asset data'!EM$5,0),0)</f>
        <v>0</v>
      </c>
      <c r="EH47">
        <f>ROUND(IF($A47&gt;0,$E47-'Asset data'!EN$5,0),0)</f>
        <v>0</v>
      </c>
      <c r="EI47">
        <f>ROUND(IF($A47&gt;0,$E47-'Asset data'!EO$5,0),0)</f>
        <v>0</v>
      </c>
      <c r="EJ47">
        <f>ROUND(IF($A47&gt;0,$E47-'Asset data'!EP$5,0),0)</f>
        <v>0</v>
      </c>
      <c r="EK47">
        <f>ROUND(IF($A47&gt;0,$E47-'Asset data'!EQ$5,0),0)</f>
        <v>0</v>
      </c>
      <c r="EL47">
        <f>ROUND(IF($A47&gt;0,$E47-'Asset data'!ER$5,0),0)</f>
        <v>0</v>
      </c>
      <c r="EM47">
        <f>ROUND(IF($A47&gt;0,$E47-'Asset data'!ES$5,0),0)</f>
        <v>0</v>
      </c>
      <c r="EN47">
        <f>ROUND(IF($A47&gt;0,$E47-'Asset data'!ET$5,0),0)</f>
        <v>0</v>
      </c>
      <c r="EO47">
        <f>ROUND(IF($A47&gt;0,$E47-'Asset data'!EU$5,0),0)</f>
        <v>0</v>
      </c>
      <c r="EP47">
        <f>ROUND(IF($A47&gt;0,$E47-'Asset data'!EV$5,0),0)</f>
        <v>0</v>
      </c>
      <c r="EQ47">
        <f>ROUND(IF($A47&gt;0,$E47-'Asset data'!EW$5,0),0)</f>
        <v>0</v>
      </c>
      <c r="ER47">
        <f>ROUND(IF($A47&gt;0,$E47-'Asset data'!EX$5,0),0)</f>
        <v>0</v>
      </c>
      <c r="ES47">
        <f>ROUND(IF($A47&gt;0,$E47-'Asset data'!EY$5,0),0)</f>
        <v>0</v>
      </c>
      <c r="ET47">
        <f>ROUND(IF($A47&gt;0,$E47-'Asset data'!EZ$5,0),0)</f>
        <v>0</v>
      </c>
      <c r="EU47">
        <f>ROUND(IF($A47&gt;0,$E47-'Asset data'!FA$5,0),0)</f>
        <v>0</v>
      </c>
      <c r="EV47">
        <f>ROUND(IF($A47&gt;0,$E47-'Asset data'!FB$5,0),0)</f>
        <v>0</v>
      </c>
      <c r="EW47">
        <f>ROUND(IF($A47&gt;0,$E47-'Asset data'!FC$5,0),0)</f>
        <v>0</v>
      </c>
      <c r="EX47">
        <f>ROUND(IF($A47&gt;0,$E47-'Asset data'!FD$5,0),0)</f>
        <v>0</v>
      </c>
      <c r="EY47">
        <f>ROUND(IF($A47&gt;0,$E47-'Asset data'!FE$5,0),0)</f>
        <v>0</v>
      </c>
      <c r="EZ47">
        <f>ROUND(IF($A47&gt;0,$E47-'Asset data'!FF$5,0),0)</f>
        <v>0</v>
      </c>
      <c r="FA47">
        <f>ROUND(IF($A47&gt;0,$E47-'Asset data'!FG$5,0),0)</f>
        <v>0</v>
      </c>
    </row>
    <row r="48" spans="1:157">
      <c r="A48" s="10">
        <f>'Asset data'!A48</f>
        <v>0</v>
      </c>
      <c r="B48" s="10">
        <f>'Asset data'!B48</f>
        <v>0</v>
      </c>
      <c r="C48" s="10">
        <f>'Asset data'!C48</f>
        <v>0</v>
      </c>
      <c r="D48" s="10">
        <f>'Asset data'!E48</f>
        <v>0</v>
      </c>
      <c r="E48" s="16">
        <f>'Asset data'!I48</f>
        <v>0</v>
      </c>
      <c r="F48" s="27">
        <f>ROUND(IF($A48&gt;0,$E48-'Asset data'!L$5,0),0)</f>
        <v>0</v>
      </c>
      <c r="G48">
        <f>ROUND(IF($A48&gt;0,$E48-'Asset data'!M$5,0),0)</f>
        <v>0</v>
      </c>
      <c r="H48">
        <f>ROUND(IF($A48&gt;0,$E48-'Asset data'!N$5,0),0)</f>
        <v>0</v>
      </c>
      <c r="I48">
        <f>ROUND(IF($A48&gt;0,$E48-'Asset data'!O$5,0),0)</f>
        <v>0</v>
      </c>
      <c r="J48">
        <f>ROUND(IF($A48&gt;0,$E48-'Asset data'!P$5,0),0)</f>
        <v>0</v>
      </c>
      <c r="K48">
        <f>ROUND(IF($A48&gt;0,$E48-'Asset data'!Q$5,0),0)</f>
        <v>0</v>
      </c>
      <c r="L48">
        <f>ROUND(IF($A48&gt;0,$E48-'Asset data'!R$5,0),0)</f>
        <v>0</v>
      </c>
      <c r="M48">
        <f>ROUND(IF($A48&gt;0,$E48-'Asset data'!S$5,0),0)</f>
        <v>0</v>
      </c>
      <c r="N48">
        <f>ROUND(IF($A48&gt;0,$E48-'Asset data'!T$5,0),0)</f>
        <v>0</v>
      </c>
      <c r="O48">
        <f>ROUND(IF($A48&gt;0,$E48-'Asset data'!U$5,0),0)</f>
        <v>0</v>
      </c>
      <c r="P48">
        <f>ROUND(IF($A48&gt;0,$E48-'Asset data'!V$5,0),0)</f>
        <v>0</v>
      </c>
      <c r="Q48">
        <f>ROUND(IF($A48&gt;0,$E48-'Asset data'!W$5,0),0)</f>
        <v>0</v>
      </c>
      <c r="R48">
        <f>ROUND(IF($A48&gt;0,$E48-'Asset data'!X$5,0),0)</f>
        <v>0</v>
      </c>
      <c r="S48">
        <f>ROUND(IF($A48&gt;0,$E48-'Asset data'!Y$5,0),0)</f>
        <v>0</v>
      </c>
      <c r="T48">
        <f>ROUND(IF($A48&gt;0,$E48-'Asset data'!Z$5,0),0)</f>
        <v>0</v>
      </c>
      <c r="U48">
        <f>ROUND(IF($A48&gt;0,$E48-'Asset data'!AA$5,0),0)</f>
        <v>0</v>
      </c>
      <c r="V48">
        <f>ROUND(IF($A48&gt;0,$E48-'Asset data'!AB$5,0),0)</f>
        <v>0</v>
      </c>
      <c r="W48">
        <f>ROUND(IF($A48&gt;0,$E48-'Asset data'!AC$5,0),0)</f>
        <v>0</v>
      </c>
      <c r="X48">
        <f>ROUND(IF($A48&gt;0,$E48-'Asset data'!AD$5,0),0)</f>
        <v>0</v>
      </c>
      <c r="Y48">
        <f>ROUND(IF($A48&gt;0,$E48-'Asset data'!AE$5,0),0)</f>
        <v>0</v>
      </c>
      <c r="Z48">
        <f>ROUND(IF($A48&gt;0,$E48-'Asset data'!AF$5,0),0)</f>
        <v>0</v>
      </c>
      <c r="AA48">
        <f>ROUND(IF($A48&gt;0,$E48-'Asset data'!AG$5,0),0)</f>
        <v>0</v>
      </c>
      <c r="AB48">
        <f>ROUND(IF($A48&gt;0,$E48-'Asset data'!AH$5,0),0)</f>
        <v>0</v>
      </c>
      <c r="AC48">
        <f>ROUND(IF($A48&gt;0,$E48-'Asset data'!AI$5,0),0)</f>
        <v>0</v>
      </c>
      <c r="AD48">
        <f>ROUND(IF($A48&gt;0,$E48-'Asset data'!AJ$5,0),0)</f>
        <v>0</v>
      </c>
      <c r="AE48">
        <f>ROUND(IF($A48&gt;0,$E48-'Asset data'!AK$5,0),0)</f>
        <v>0</v>
      </c>
      <c r="AF48">
        <f>ROUND(IF($A48&gt;0,$E48-'Asset data'!AL$5,0),0)</f>
        <v>0</v>
      </c>
      <c r="AG48">
        <f>ROUND(IF($A48&gt;0,$E48-'Asset data'!AM$5,0),0)</f>
        <v>0</v>
      </c>
      <c r="AH48">
        <f>ROUND(IF($A48&gt;0,$E48-'Asset data'!AN$5,0),0)</f>
        <v>0</v>
      </c>
      <c r="AI48">
        <f>ROUND(IF($A48&gt;0,$E48-'Asset data'!AO$5,0),0)</f>
        <v>0</v>
      </c>
      <c r="AJ48">
        <f>ROUND(IF($A48&gt;0,$E48-'Asset data'!AP$5,0),0)</f>
        <v>0</v>
      </c>
      <c r="AK48">
        <f>ROUND(IF($A48&gt;0,$E48-'Asset data'!AQ$5,0),0)</f>
        <v>0</v>
      </c>
      <c r="AL48">
        <f>ROUND(IF($A48&gt;0,$E48-'Asset data'!AR$5,0),0)</f>
        <v>0</v>
      </c>
      <c r="AM48">
        <f>ROUND(IF($A48&gt;0,$E48-'Asset data'!AS$5,0),0)</f>
        <v>0</v>
      </c>
      <c r="AN48">
        <f>ROUND(IF($A48&gt;0,$E48-'Asset data'!AT$5,0),0)</f>
        <v>0</v>
      </c>
      <c r="AO48">
        <f>ROUND(IF($A48&gt;0,$E48-'Asset data'!AU$5,0),0)</f>
        <v>0</v>
      </c>
      <c r="AP48">
        <f>ROUND(IF($A48&gt;0,$E48-'Asset data'!AV$5,0),0)</f>
        <v>0</v>
      </c>
      <c r="AQ48">
        <f>ROUND(IF($A48&gt;0,$E48-'Asset data'!AW$5,0),0)</f>
        <v>0</v>
      </c>
      <c r="AR48">
        <f>ROUND(IF($A48&gt;0,$E48-'Asset data'!AX$5,0),0)</f>
        <v>0</v>
      </c>
      <c r="AS48">
        <f>ROUND(IF($A48&gt;0,$E48-'Asset data'!AY$5,0),0)</f>
        <v>0</v>
      </c>
      <c r="AT48">
        <f>ROUND(IF($A48&gt;0,$E48-'Asset data'!AZ$5,0),0)</f>
        <v>0</v>
      </c>
      <c r="AU48">
        <f>ROUND(IF($A48&gt;0,$E48-'Asset data'!BA$5,0),0)</f>
        <v>0</v>
      </c>
      <c r="AV48">
        <f>ROUND(IF($A48&gt;0,$E48-'Asset data'!BB$5,0),0)</f>
        <v>0</v>
      </c>
      <c r="AW48">
        <f>ROUND(IF($A48&gt;0,$E48-'Asset data'!BC$5,0),0)</f>
        <v>0</v>
      </c>
      <c r="AX48">
        <f>ROUND(IF($A48&gt;0,$E48-'Asset data'!BD$5,0),0)</f>
        <v>0</v>
      </c>
      <c r="AY48">
        <f>ROUND(IF($A48&gt;0,$E48-'Asset data'!BE$5,0),0)</f>
        <v>0</v>
      </c>
      <c r="AZ48">
        <f>ROUND(IF($A48&gt;0,$E48-'Asset data'!BF$5,0),0)</f>
        <v>0</v>
      </c>
      <c r="BA48">
        <f>ROUND(IF($A48&gt;0,$E48-'Asset data'!BG$5,0),0)</f>
        <v>0</v>
      </c>
      <c r="BB48">
        <f>ROUND(IF($A48&gt;0,$E48-'Asset data'!BH$5,0),0)</f>
        <v>0</v>
      </c>
      <c r="BC48">
        <f>ROUND(IF($A48&gt;0,$E48-'Asset data'!BI$5,0),0)</f>
        <v>0</v>
      </c>
      <c r="BD48">
        <f>ROUND(IF($A48&gt;0,$E48-'Asset data'!BJ$5,0),0)</f>
        <v>0</v>
      </c>
      <c r="BE48">
        <f>ROUND(IF($A48&gt;0,$E48-'Asset data'!BK$5,0),0)</f>
        <v>0</v>
      </c>
      <c r="BF48">
        <f>ROUND(IF($A48&gt;0,$E48-'Asset data'!BL$5,0),0)</f>
        <v>0</v>
      </c>
      <c r="BG48">
        <f>ROUND(IF($A48&gt;0,$E48-'Asset data'!BM$5,0),0)</f>
        <v>0</v>
      </c>
      <c r="BH48">
        <f>ROUND(IF($A48&gt;0,$E48-'Asset data'!BN$5,0),0)</f>
        <v>0</v>
      </c>
      <c r="BI48">
        <f>ROUND(IF($A48&gt;0,$E48-'Asset data'!BO$5,0),0)</f>
        <v>0</v>
      </c>
      <c r="BJ48">
        <f>ROUND(IF($A48&gt;0,$E48-'Asset data'!BP$5,0),0)</f>
        <v>0</v>
      </c>
      <c r="BK48">
        <f>ROUND(IF($A48&gt;0,$E48-'Asset data'!BQ$5,0),0)</f>
        <v>0</v>
      </c>
      <c r="BL48">
        <f>ROUND(IF($A48&gt;0,$E48-'Asset data'!BR$5,0),0)</f>
        <v>0</v>
      </c>
      <c r="BM48">
        <f>ROUND(IF($A48&gt;0,$E48-'Asset data'!BS$5,0),0)</f>
        <v>0</v>
      </c>
      <c r="BN48">
        <f>ROUND(IF($A48&gt;0,$E48-'Asset data'!BT$5,0),0)</f>
        <v>0</v>
      </c>
      <c r="BO48">
        <f>ROUND(IF($A48&gt;0,$E48-'Asset data'!BU$5,0),0)</f>
        <v>0</v>
      </c>
      <c r="BP48">
        <f>ROUND(IF($A48&gt;0,$E48-'Asset data'!BV$5,0),0)</f>
        <v>0</v>
      </c>
      <c r="BQ48">
        <f>ROUND(IF($A48&gt;0,$E48-'Asset data'!BW$5,0),0)</f>
        <v>0</v>
      </c>
      <c r="BR48">
        <f>ROUND(IF($A48&gt;0,$E48-'Asset data'!BX$5,0),0)</f>
        <v>0</v>
      </c>
      <c r="BS48">
        <f>ROUND(IF($A48&gt;0,$E48-'Asset data'!BY$5,0),0)</f>
        <v>0</v>
      </c>
      <c r="BT48">
        <f>ROUND(IF($A48&gt;0,$E48-'Asset data'!BZ$5,0),0)</f>
        <v>0</v>
      </c>
      <c r="BU48">
        <f>ROUND(IF($A48&gt;0,$E48-'Asset data'!CA$5,0),0)</f>
        <v>0</v>
      </c>
      <c r="BV48">
        <f>ROUND(IF($A48&gt;0,$E48-'Asset data'!CB$5,0),0)</f>
        <v>0</v>
      </c>
      <c r="BW48">
        <f>ROUND(IF($A48&gt;0,$E48-'Asset data'!CC$5,0),0)</f>
        <v>0</v>
      </c>
      <c r="BX48">
        <f>ROUND(IF($A48&gt;0,$E48-'Asset data'!CD$5,0),0)</f>
        <v>0</v>
      </c>
      <c r="BY48">
        <f>ROUND(IF($A48&gt;0,$E48-'Asset data'!CE$5,0),0)</f>
        <v>0</v>
      </c>
      <c r="BZ48">
        <f>ROUND(IF($A48&gt;0,$E48-'Asset data'!CF$5,0),0)</f>
        <v>0</v>
      </c>
      <c r="CA48">
        <f>ROUND(IF($A48&gt;0,$E48-'Asset data'!CG$5,0),0)</f>
        <v>0</v>
      </c>
      <c r="CB48">
        <f>ROUND(IF($A48&gt;0,$E48-'Asset data'!CH$5,0),0)</f>
        <v>0</v>
      </c>
      <c r="CC48">
        <f>ROUND(IF($A48&gt;0,$E48-'Asset data'!CI$5,0),0)</f>
        <v>0</v>
      </c>
      <c r="CD48">
        <f>ROUND(IF($A48&gt;0,$E48-'Asset data'!CJ$5,0),0)</f>
        <v>0</v>
      </c>
      <c r="CE48">
        <f>ROUND(IF($A48&gt;0,$E48-'Asset data'!CK$5,0),0)</f>
        <v>0</v>
      </c>
      <c r="CF48">
        <f>ROUND(IF($A48&gt;0,$E48-'Asset data'!CL$5,0),0)</f>
        <v>0</v>
      </c>
      <c r="CG48">
        <f>ROUND(IF($A48&gt;0,$E48-'Asset data'!CM$5,0),0)</f>
        <v>0</v>
      </c>
      <c r="CH48">
        <f>ROUND(IF($A48&gt;0,$E48-'Asset data'!CN$5,0),0)</f>
        <v>0</v>
      </c>
      <c r="CI48">
        <f>ROUND(IF($A48&gt;0,$E48-'Asset data'!CO$5,0),0)</f>
        <v>0</v>
      </c>
      <c r="CJ48">
        <f>ROUND(IF($A48&gt;0,$E48-'Asset data'!CP$5,0),0)</f>
        <v>0</v>
      </c>
      <c r="CK48">
        <f>ROUND(IF($A48&gt;0,$E48-'Asset data'!CQ$5,0),0)</f>
        <v>0</v>
      </c>
      <c r="CL48">
        <f>ROUND(IF($A48&gt;0,$E48-'Asset data'!CR$5,0),0)</f>
        <v>0</v>
      </c>
      <c r="CM48">
        <f>ROUND(IF($A48&gt;0,$E48-'Asset data'!CS$5,0),0)</f>
        <v>0</v>
      </c>
      <c r="CN48">
        <f>ROUND(IF($A48&gt;0,$E48-'Asset data'!CT$5,0),0)</f>
        <v>0</v>
      </c>
      <c r="CO48">
        <f>ROUND(IF($A48&gt;0,$E48-'Asset data'!CU$5,0),0)</f>
        <v>0</v>
      </c>
      <c r="CP48">
        <f>ROUND(IF($A48&gt;0,$E48-'Asset data'!CV$5,0),0)</f>
        <v>0</v>
      </c>
      <c r="CQ48">
        <f>ROUND(IF($A48&gt;0,$E48-'Asset data'!CW$5,0),0)</f>
        <v>0</v>
      </c>
      <c r="CR48">
        <f>ROUND(IF($A48&gt;0,$E48-'Asset data'!CX$5,0),0)</f>
        <v>0</v>
      </c>
      <c r="CS48">
        <f>ROUND(IF($A48&gt;0,$E48-'Asset data'!CY$5,0),0)</f>
        <v>0</v>
      </c>
      <c r="CT48">
        <f>ROUND(IF($A48&gt;0,$E48-'Asset data'!CZ$5,0),0)</f>
        <v>0</v>
      </c>
      <c r="CU48">
        <f>ROUND(IF($A48&gt;0,$E48-'Asset data'!DA$5,0),0)</f>
        <v>0</v>
      </c>
      <c r="CV48">
        <f>ROUND(IF($A48&gt;0,$E48-'Asset data'!DB$5,0),0)</f>
        <v>0</v>
      </c>
      <c r="CW48">
        <f>ROUND(IF($A48&gt;0,$E48-'Asset data'!DC$5,0),0)</f>
        <v>0</v>
      </c>
      <c r="CX48">
        <f>ROUND(IF($A48&gt;0,$E48-'Asset data'!DD$5,0),0)</f>
        <v>0</v>
      </c>
      <c r="CY48">
        <f>ROUND(IF($A48&gt;0,$E48-'Asset data'!DE$5,0),0)</f>
        <v>0</v>
      </c>
      <c r="CZ48">
        <f>ROUND(IF($A48&gt;0,$E48-'Asset data'!DF$5,0),0)</f>
        <v>0</v>
      </c>
      <c r="DA48">
        <f>ROUND(IF($A48&gt;0,$E48-'Asset data'!DG$5,0),0)</f>
        <v>0</v>
      </c>
      <c r="DB48">
        <f>ROUND(IF($A48&gt;0,$E48-'Asset data'!DH$5,0),0)</f>
        <v>0</v>
      </c>
      <c r="DC48">
        <f>ROUND(IF($A48&gt;0,$E48-'Asset data'!DI$5,0),0)</f>
        <v>0</v>
      </c>
      <c r="DD48">
        <f>ROUND(IF($A48&gt;0,$E48-'Asset data'!DJ$5,0),0)</f>
        <v>0</v>
      </c>
      <c r="DE48">
        <f>ROUND(IF($A48&gt;0,$E48-'Asset data'!DK$5,0),0)</f>
        <v>0</v>
      </c>
      <c r="DF48">
        <f>ROUND(IF($A48&gt;0,$E48-'Asset data'!DL$5,0),0)</f>
        <v>0</v>
      </c>
      <c r="DG48">
        <f>ROUND(IF($A48&gt;0,$E48-'Asset data'!DM$5,0),0)</f>
        <v>0</v>
      </c>
      <c r="DH48">
        <f>ROUND(IF($A48&gt;0,$E48-'Asset data'!DN$5,0),0)</f>
        <v>0</v>
      </c>
      <c r="DI48">
        <f>ROUND(IF($A48&gt;0,$E48-'Asset data'!DO$5,0),0)</f>
        <v>0</v>
      </c>
      <c r="DJ48">
        <f>ROUND(IF($A48&gt;0,$E48-'Asset data'!DP$5,0),0)</f>
        <v>0</v>
      </c>
      <c r="DK48">
        <f>ROUND(IF($A48&gt;0,$E48-'Asset data'!DQ$5,0),0)</f>
        <v>0</v>
      </c>
      <c r="DL48">
        <f>ROUND(IF($A48&gt;0,$E48-'Asset data'!DR$5,0),0)</f>
        <v>0</v>
      </c>
      <c r="DM48">
        <f>ROUND(IF($A48&gt;0,$E48-'Asset data'!DS$5,0),0)</f>
        <v>0</v>
      </c>
      <c r="DN48">
        <f>ROUND(IF($A48&gt;0,$E48-'Asset data'!DT$5,0),0)</f>
        <v>0</v>
      </c>
      <c r="DO48">
        <f>ROUND(IF($A48&gt;0,$E48-'Asset data'!DU$5,0),0)</f>
        <v>0</v>
      </c>
      <c r="DP48">
        <f>ROUND(IF($A48&gt;0,$E48-'Asset data'!DV$5,0),0)</f>
        <v>0</v>
      </c>
      <c r="DQ48">
        <f>ROUND(IF($A48&gt;0,$E48-'Asset data'!DW$5,0),0)</f>
        <v>0</v>
      </c>
      <c r="DR48">
        <f>ROUND(IF($A48&gt;0,$E48-'Asset data'!DX$5,0),0)</f>
        <v>0</v>
      </c>
      <c r="DS48">
        <f>ROUND(IF($A48&gt;0,$E48-'Asset data'!DY$5,0),0)</f>
        <v>0</v>
      </c>
      <c r="DT48">
        <f>ROUND(IF($A48&gt;0,$E48-'Asset data'!DZ$5,0),0)</f>
        <v>0</v>
      </c>
      <c r="DU48">
        <f>ROUND(IF($A48&gt;0,$E48-'Asset data'!EA$5,0),0)</f>
        <v>0</v>
      </c>
      <c r="DV48">
        <f>ROUND(IF($A48&gt;0,$E48-'Asset data'!EB$5,0),0)</f>
        <v>0</v>
      </c>
      <c r="DW48">
        <f>ROUND(IF($A48&gt;0,$E48-'Asset data'!EC$5,0),0)</f>
        <v>0</v>
      </c>
      <c r="DX48">
        <f>ROUND(IF($A48&gt;0,$E48-'Asset data'!ED$5,0),0)</f>
        <v>0</v>
      </c>
      <c r="DY48">
        <f>ROUND(IF($A48&gt;0,$E48-'Asset data'!EE$5,0),0)</f>
        <v>0</v>
      </c>
      <c r="DZ48">
        <f>ROUND(IF($A48&gt;0,$E48-'Asset data'!EF$5,0),0)</f>
        <v>0</v>
      </c>
      <c r="EA48">
        <f>ROUND(IF($A48&gt;0,$E48-'Asset data'!EG$5,0),0)</f>
        <v>0</v>
      </c>
      <c r="EB48">
        <f>ROUND(IF($A48&gt;0,$E48-'Asset data'!EH$5,0),0)</f>
        <v>0</v>
      </c>
      <c r="EC48">
        <f>ROUND(IF($A48&gt;0,$E48-'Asset data'!EI$5,0),0)</f>
        <v>0</v>
      </c>
      <c r="ED48">
        <f>ROUND(IF($A48&gt;0,$E48-'Asset data'!EJ$5,0),0)</f>
        <v>0</v>
      </c>
      <c r="EE48">
        <f>ROUND(IF($A48&gt;0,$E48-'Asset data'!EK$5,0),0)</f>
        <v>0</v>
      </c>
      <c r="EF48">
        <f>ROUND(IF($A48&gt;0,$E48-'Asset data'!EL$5,0),0)</f>
        <v>0</v>
      </c>
      <c r="EG48">
        <f>ROUND(IF($A48&gt;0,$E48-'Asset data'!EM$5,0),0)</f>
        <v>0</v>
      </c>
      <c r="EH48">
        <f>ROUND(IF($A48&gt;0,$E48-'Asset data'!EN$5,0),0)</f>
        <v>0</v>
      </c>
      <c r="EI48">
        <f>ROUND(IF($A48&gt;0,$E48-'Asset data'!EO$5,0),0)</f>
        <v>0</v>
      </c>
      <c r="EJ48">
        <f>ROUND(IF($A48&gt;0,$E48-'Asset data'!EP$5,0),0)</f>
        <v>0</v>
      </c>
      <c r="EK48">
        <f>ROUND(IF($A48&gt;0,$E48-'Asset data'!EQ$5,0),0)</f>
        <v>0</v>
      </c>
      <c r="EL48">
        <f>ROUND(IF($A48&gt;0,$E48-'Asset data'!ER$5,0),0)</f>
        <v>0</v>
      </c>
      <c r="EM48">
        <f>ROUND(IF($A48&gt;0,$E48-'Asset data'!ES$5,0),0)</f>
        <v>0</v>
      </c>
      <c r="EN48">
        <f>ROUND(IF($A48&gt;0,$E48-'Asset data'!ET$5,0),0)</f>
        <v>0</v>
      </c>
      <c r="EO48">
        <f>ROUND(IF($A48&gt;0,$E48-'Asset data'!EU$5,0),0)</f>
        <v>0</v>
      </c>
      <c r="EP48">
        <f>ROUND(IF($A48&gt;0,$E48-'Asset data'!EV$5,0),0)</f>
        <v>0</v>
      </c>
      <c r="EQ48">
        <f>ROUND(IF($A48&gt;0,$E48-'Asset data'!EW$5,0),0)</f>
        <v>0</v>
      </c>
      <c r="ER48">
        <f>ROUND(IF($A48&gt;0,$E48-'Asset data'!EX$5,0),0)</f>
        <v>0</v>
      </c>
      <c r="ES48">
        <f>ROUND(IF($A48&gt;0,$E48-'Asset data'!EY$5,0),0)</f>
        <v>0</v>
      </c>
      <c r="ET48">
        <f>ROUND(IF($A48&gt;0,$E48-'Asset data'!EZ$5,0),0)</f>
        <v>0</v>
      </c>
      <c r="EU48">
        <f>ROUND(IF($A48&gt;0,$E48-'Asset data'!FA$5,0),0)</f>
        <v>0</v>
      </c>
      <c r="EV48">
        <f>ROUND(IF($A48&gt;0,$E48-'Asset data'!FB$5,0),0)</f>
        <v>0</v>
      </c>
      <c r="EW48">
        <f>ROUND(IF($A48&gt;0,$E48-'Asset data'!FC$5,0),0)</f>
        <v>0</v>
      </c>
      <c r="EX48">
        <f>ROUND(IF($A48&gt;0,$E48-'Asset data'!FD$5,0),0)</f>
        <v>0</v>
      </c>
      <c r="EY48">
        <f>ROUND(IF($A48&gt;0,$E48-'Asset data'!FE$5,0),0)</f>
        <v>0</v>
      </c>
      <c r="EZ48">
        <f>ROUND(IF($A48&gt;0,$E48-'Asset data'!FF$5,0),0)</f>
        <v>0</v>
      </c>
      <c r="FA48">
        <f>ROUND(IF($A48&gt;0,$E48-'Asset data'!FG$5,0),0)</f>
        <v>0</v>
      </c>
    </row>
    <row r="49" spans="1:157">
      <c r="A49" s="10">
        <f>'Asset data'!A49</f>
        <v>0</v>
      </c>
      <c r="B49" s="10">
        <f>'Asset data'!B49</f>
        <v>0</v>
      </c>
      <c r="C49" s="10">
        <f>'Asset data'!C49</f>
        <v>0</v>
      </c>
      <c r="D49" s="10">
        <f>'Asset data'!E49</f>
        <v>0</v>
      </c>
      <c r="E49" s="16">
        <f>'Asset data'!I49</f>
        <v>0</v>
      </c>
      <c r="F49" s="27">
        <f>ROUND(IF($A49&gt;0,$E49-'Asset data'!L$5,0),0)</f>
        <v>0</v>
      </c>
      <c r="G49">
        <f>ROUND(IF($A49&gt;0,$E49-'Asset data'!M$5,0),0)</f>
        <v>0</v>
      </c>
      <c r="H49">
        <f>ROUND(IF($A49&gt;0,$E49-'Asset data'!N$5,0),0)</f>
        <v>0</v>
      </c>
      <c r="I49">
        <f>ROUND(IF($A49&gt;0,$E49-'Asset data'!O$5,0),0)</f>
        <v>0</v>
      </c>
      <c r="J49">
        <f>ROUND(IF($A49&gt;0,$E49-'Asset data'!P$5,0),0)</f>
        <v>0</v>
      </c>
      <c r="K49">
        <f>ROUND(IF($A49&gt;0,$E49-'Asset data'!Q$5,0),0)</f>
        <v>0</v>
      </c>
      <c r="L49">
        <f>ROUND(IF($A49&gt;0,$E49-'Asset data'!R$5,0),0)</f>
        <v>0</v>
      </c>
      <c r="M49">
        <f>ROUND(IF($A49&gt;0,$E49-'Asset data'!S$5,0),0)</f>
        <v>0</v>
      </c>
      <c r="N49">
        <f>ROUND(IF($A49&gt;0,$E49-'Asset data'!T$5,0),0)</f>
        <v>0</v>
      </c>
      <c r="O49">
        <f>ROUND(IF($A49&gt;0,$E49-'Asset data'!U$5,0),0)</f>
        <v>0</v>
      </c>
      <c r="P49">
        <f>ROUND(IF($A49&gt;0,$E49-'Asset data'!V$5,0),0)</f>
        <v>0</v>
      </c>
      <c r="Q49">
        <f>ROUND(IF($A49&gt;0,$E49-'Asset data'!W$5,0),0)</f>
        <v>0</v>
      </c>
      <c r="R49">
        <f>ROUND(IF($A49&gt;0,$E49-'Asset data'!X$5,0),0)</f>
        <v>0</v>
      </c>
      <c r="S49">
        <f>ROUND(IF($A49&gt;0,$E49-'Asset data'!Y$5,0),0)</f>
        <v>0</v>
      </c>
      <c r="T49">
        <f>ROUND(IF($A49&gt;0,$E49-'Asset data'!Z$5,0),0)</f>
        <v>0</v>
      </c>
      <c r="U49">
        <f>ROUND(IF($A49&gt;0,$E49-'Asset data'!AA$5,0),0)</f>
        <v>0</v>
      </c>
      <c r="V49">
        <f>ROUND(IF($A49&gt;0,$E49-'Asset data'!AB$5,0),0)</f>
        <v>0</v>
      </c>
      <c r="W49">
        <f>ROUND(IF($A49&gt;0,$E49-'Asset data'!AC$5,0),0)</f>
        <v>0</v>
      </c>
      <c r="X49">
        <f>ROUND(IF($A49&gt;0,$E49-'Asset data'!AD$5,0),0)</f>
        <v>0</v>
      </c>
      <c r="Y49">
        <f>ROUND(IF($A49&gt;0,$E49-'Asset data'!AE$5,0),0)</f>
        <v>0</v>
      </c>
      <c r="Z49">
        <f>ROUND(IF($A49&gt;0,$E49-'Asset data'!AF$5,0),0)</f>
        <v>0</v>
      </c>
      <c r="AA49">
        <f>ROUND(IF($A49&gt;0,$E49-'Asset data'!AG$5,0),0)</f>
        <v>0</v>
      </c>
      <c r="AB49">
        <f>ROUND(IF($A49&gt;0,$E49-'Asset data'!AH$5,0),0)</f>
        <v>0</v>
      </c>
      <c r="AC49">
        <f>ROUND(IF($A49&gt;0,$E49-'Asset data'!AI$5,0),0)</f>
        <v>0</v>
      </c>
      <c r="AD49">
        <f>ROUND(IF($A49&gt;0,$E49-'Asset data'!AJ$5,0),0)</f>
        <v>0</v>
      </c>
      <c r="AE49">
        <f>ROUND(IF($A49&gt;0,$E49-'Asset data'!AK$5,0),0)</f>
        <v>0</v>
      </c>
      <c r="AF49">
        <f>ROUND(IF($A49&gt;0,$E49-'Asset data'!AL$5,0),0)</f>
        <v>0</v>
      </c>
      <c r="AG49">
        <f>ROUND(IF($A49&gt;0,$E49-'Asset data'!AM$5,0),0)</f>
        <v>0</v>
      </c>
      <c r="AH49">
        <f>ROUND(IF($A49&gt;0,$E49-'Asset data'!AN$5,0),0)</f>
        <v>0</v>
      </c>
      <c r="AI49">
        <f>ROUND(IF($A49&gt;0,$E49-'Asset data'!AO$5,0),0)</f>
        <v>0</v>
      </c>
      <c r="AJ49">
        <f>ROUND(IF($A49&gt;0,$E49-'Asset data'!AP$5,0),0)</f>
        <v>0</v>
      </c>
      <c r="AK49">
        <f>ROUND(IF($A49&gt;0,$E49-'Asset data'!AQ$5,0),0)</f>
        <v>0</v>
      </c>
      <c r="AL49">
        <f>ROUND(IF($A49&gt;0,$E49-'Asset data'!AR$5,0),0)</f>
        <v>0</v>
      </c>
      <c r="AM49">
        <f>ROUND(IF($A49&gt;0,$E49-'Asset data'!AS$5,0),0)</f>
        <v>0</v>
      </c>
      <c r="AN49">
        <f>ROUND(IF($A49&gt;0,$E49-'Asset data'!AT$5,0),0)</f>
        <v>0</v>
      </c>
      <c r="AO49">
        <f>ROUND(IF($A49&gt;0,$E49-'Asset data'!AU$5,0),0)</f>
        <v>0</v>
      </c>
      <c r="AP49">
        <f>ROUND(IF($A49&gt;0,$E49-'Asset data'!AV$5,0),0)</f>
        <v>0</v>
      </c>
      <c r="AQ49">
        <f>ROUND(IF($A49&gt;0,$E49-'Asset data'!AW$5,0),0)</f>
        <v>0</v>
      </c>
      <c r="AR49">
        <f>ROUND(IF($A49&gt;0,$E49-'Asset data'!AX$5,0),0)</f>
        <v>0</v>
      </c>
      <c r="AS49">
        <f>ROUND(IF($A49&gt;0,$E49-'Asset data'!AY$5,0),0)</f>
        <v>0</v>
      </c>
      <c r="AT49">
        <f>ROUND(IF($A49&gt;0,$E49-'Asset data'!AZ$5,0),0)</f>
        <v>0</v>
      </c>
      <c r="AU49">
        <f>ROUND(IF($A49&gt;0,$E49-'Asset data'!BA$5,0),0)</f>
        <v>0</v>
      </c>
      <c r="AV49">
        <f>ROUND(IF($A49&gt;0,$E49-'Asset data'!BB$5,0),0)</f>
        <v>0</v>
      </c>
      <c r="AW49">
        <f>ROUND(IF($A49&gt;0,$E49-'Asset data'!BC$5,0),0)</f>
        <v>0</v>
      </c>
      <c r="AX49">
        <f>ROUND(IF($A49&gt;0,$E49-'Asset data'!BD$5,0),0)</f>
        <v>0</v>
      </c>
      <c r="AY49">
        <f>ROUND(IF($A49&gt;0,$E49-'Asset data'!BE$5,0),0)</f>
        <v>0</v>
      </c>
      <c r="AZ49">
        <f>ROUND(IF($A49&gt;0,$E49-'Asset data'!BF$5,0),0)</f>
        <v>0</v>
      </c>
      <c r="BA49">
        <f>ROUND(IF($A49&gt;0,$E49-'Asset data'!BG$5,0),0)</f>
        <v>0</v>
      </c>
      <c r="BB49">
        <f>ROUND(IF($A49&gt;0,$E49-'Asset data'!BH$5,0),0)</f>
        <v>0</v>
      </c>
      <c r="BC49">
        <f>ROUND(IF($A49&gt;0,$E49-'Asset data'!BI$5,0),0)</f>
        <v>0</v>
      </c>
      <c r="BD49">
        <f>ROUND(IF($A49&gt;0,$E49-'Asset data'!BJ$5,0),0)</f>
        <v>0</v>
      </c>
      <c r="BE49">
        <f>ROUND(IF($A49&gt;0,$E49-'Asset data'!BK$5,0),0)</f>
        <v>0</v>
      </c>
      <c r="BF49">
        <f>ROUND(IF($A49&gt;0,$E49-'Asset data'!BL$5,0),0)</f>
        <v>0</v>
      </c>
      <c r="BG49">
        <f>ROUND(IF($A49&gt;0,$E49-'Asset data'!BM$5,0),0)</f>
        <v>0</v>
      </c>
      <c r="BH49">
        <f>ROUND(IF($A49&gt;0,$E49-'Asset data'!BN$5,0),0)</f>
        <v>0</v>
      </c>
      <c r="BI49">
        <f>ROUND(IF($A49&gt;0,$E49-'Asset data'!BO$5,0),0)</f>
        <v>0</v>
      </c>
      <c r="BJ49">
        <f>ROUND(IF($A49&gt;0,$E49-'Asset data'!BP$5,0),0)</f>
        <v>0</v>
      </c>
      <c r="BK49">
        <f>ROUND(IF($A49&gt;0,$E49-'Asset data'!BQ$5,0),0)</f>
        <v>0</v>
      </c>
      <c r="BL49">
        <f>ROUND(IF($A49&gt;0,$E49-'Asset data'!BR$5,0),0)</f>
        <v>0</v>
      </c>
      <c r="BM49">
        <f>ROUND(IF($A49&gt;0,$E49-'Asset data'!BS$5,0),0)</f>
        <v>0</v>
      </c>
      <c r="BN49">
        <f>ROUND(IF($A49&gt;0,$E49-'Asset data'!BT$5,0),0)</f>
        <v>0</v>
      </c>
      <c r="BO49">
        <f>ROUND(IF($A49&gt;0,$E49-'Asset data'!BU$5,0),0)</f>
        <v>0</v>
      </c>
      <c r="BP49">
        <f>ROUND(IF($A49&gt;0,$E49-'Asset data'!BV$5,0),0)</f>
        <v>0</v>
      </c>
      <c r="BQ49">
        <f>ROUND(IF($A49&gt;0,$E49-'Asset data'!BW$5,0),0)</f>
        <v>0</v>
      </c>
      <c r="BR49">
        <f>ROUND(IF($A49&gt;0,$E49-'Asset data'!BX$5,0),0)</f>
        <v>0</v>
      </c>
      <c r="BS49">
        <f>ROUND(IF($A49&gt;0,$E49-'Asset data'!BY$5,0),0)</f>
        <v>0</v>
      </c>
      <c r="BT49">
        <f>ROUND(IF($A49&gt;0,$E49-'Asset data'!BZ$5,0),0)</f>
        <v>0</v>
      </c>
      <c r="BU49">
        <f>ROUND(IF($A49&gt;0,$E49-'Asset data'!CA$5,0),0)</f>
        <v>0</v>
      </c>
      <c r="BV49">
        <f>ROUND(IF($A49&gt;0,$E49-'Asset data'!CB$5,0),0)</f>
        <v>0</v>
      </c>
      <c r="BW49">
        <f>ROUND(IF($A49&gt;0,$E49-'Asset data'!CC$5,0),0)</f>
        <v>0</v>
      </c>
      <c r="BX49">
        <f>ROUND(IF($A49&gt;0,$E49-'Asset data'!CD$5,0),0)</f>
        <v>0</v>
      </c>
      <c r="BY49">
        <f>ROUND(IF($A49&gt;0,$E49-'Asset data'!CE$5,0),0)</f>
        <v>0</v>
      </c>
      <c r="BZ49">
        <f>ROUND(IF($A49&gt;0,$E49-'Asset data'!CF$5,0),0)</f>
        <v>0</v>
      </c>
      <c r="CA49">
        <f>ROUND(IF($A49&gt;0,$E49-'Asset data'!CG$5,0),0)</f>
        <v>0</v>
      </c>
      <c r="CB49">
        <f>ROUND(IF($A49&gt;0,$E49-'Asset data'!CH$5,0),0)</f>
        <v>0</v>
      </c>
      <c r="CC49">
        <f>ROUND(IF($A49&gt;0,$E49-'Asset data'!CI$5,0),0)</f>
        <v>0</v>
      </c>
      <c r="CD49">
        <f>ROUND(IF($A49&gt;0,$E49-'Asset data'!CJ$5,0),0)</f>
        <v>0</v>
      </c>
      <c r="CE49">
        <f>ROUND(IF($A49&gt;0,$E49-'Asset data'!CK$5,0),0)</f>
        <v>0</v>
      </c>
      <c r="CF49">
        <f>ROUND(IF($A49&gt;0,$E49-'Asset data'!CL$5,0),0)</f>
        <v>0</v>
      </c>
      <c r="CG49">
        <f>ROUND(IF($A49&gt;0,$E49-'Asset data'!CM$5,0),0)</f>
        <v>0</v>
      </c>
      <c r="CH49">
        <f>ROUND(IF($A49&gt;0,$E49-'Asset data'!CN$5,0),0)</f>
        <v>0</v>
      </c>
      <c r="CI49">
        <f>ROUND(IF($A49&gt;0,$E49-'Asset data'!CO$5,0),0)</f>
        <v>0</v>
      </c>
      <c r="CJ49">
        <f>ROUND(IF($A49&gt;0,$E49-'Asset data'!CP$5,0),0)</f>
        <v>0</v>
      </c>
      <c r="CK49">
        <f>ROUND(IF($A49&gt;0,$E49-'Asset data'!CQ$5,0),0)</f>
        <v>0</v>
      </c>
      <c r="CL49">
        <f>ROUND(IF($A49&gt;0,$E49-'Asset data'!CR$5,0),0)</f>
        <v>0</v>
      </c>
      <c r="CM49">
        <f>ROUND(IF($A49&gt;0,$E49-'Asset data'!CS$5,0),0)</f>
        <v>0</v>
      </c>
      <c r="CN49">
        <f>ROUND(IF($A49&gt;0,$E49-'Asset data'!CT$5,0),0)</f>
        <v>0</v>
      </c>
      <c r="CO49">
        <f>ROUND(IF($A49&gt;0,$E49-'Asset data'!CU$5,0),0)</f>
        <v>0</v>
      </c>
      <c r="CP49">
        <f>ROUND(IF($A49&gt;0,$E49-'Asset data'!CV$5,0),0)</f>
        <v>0</v>
      </c>
      <c r="CQ49">
        <f>ROUND(IF($A49&gt;0,$E49-'Asset data'!CW$5,0),0)</f>
        <v>0</v>
      </c>
      <c r="CR49">
        <f>ROUND(IF($A49&gt;0,$E49-'Asset data'!CX$5,0),0)</f>
        <v>0</v>
      </c>
      <c r="CS49">
        <f>ROUND(IF($A49&gt;0,$E49-'Asset data'!CY$5,0),0)</f>
        <v>0</v>
      </c>
      <c r="CT49">
        <f>ROUND(IF($A49&gt;0,$E49-'Asset data'!CZ$5,0),0)</f>
        <v>0</v>
      </c>
      <c r="CU49">
        <f>ROUND(IF($A49&gt;0,$E49-'Asset data'!DA$5,0),0)</f>
        <v>0</v>
      </c>
      <c r="CV49">
        <f>ROUND(IF($A49&gt;0,$E49-'Asset data'!DB$5,0),0)</f>
        <v>0</v>
      </c>
      <c r="CW49">
        <f>ROUND(IF($A49&gt;0,$E49-'Asset data'!DC$5,0),0)</f>
        <v>0</v>
      </c>
      <c r="CX49">
        <f>ROUND(IF($A49&gt;0,$E49-'Asset data'!DD$5,0),0)</f>
        <v>0</v>
      </c>
      <c r="CY49">
        <f>ROUND(IF($A49&gt;0,$E49-'Asset data'!DE$5,0),0)</f>
        <v>0</v>
      </c>
      <c r="CZ49">
        <f>ROUND(IF($A49&gt;0,$E49-'Asset data'!DF$5,0),0)</f>
        <v>0</v>
      </c>
      <c r="DA49">
        <f>ROUND(IF($A49&gt;0,$E49-'Asset data'!DG$5,0),0)</f>
        <v>0</v>
      </c>
      <c r="DB49">
        <f>ROUND(IF($A49&gt;0,$E49-'Asset data'!DH$5,0),0)</f>
        <v>0</v>
      </c>
      <c r="DC49">
        <f>ROUND(IF($A49&gt;0,$E49-'Asset data'!DI$5,0),0)</f>
        <v>0</v>
      </c>
      <c r="DD49">
        <f>ROUND(IF($A49&gt;0,$E49-'Asset data'!DJ$5,0),0)</f>
        <v>0</v>
      </c>
      <c r="DE49">
        <f>ROUND(IF($A49&gt;0,$E49-'Asset data'!DK$5,0),0)</f>
        <v>0</v>
      </c>
      <c r="DF49">
        <f>ROUND(IF($A49&gt;0,$E49-'Asset data'!DL$5,0),0)</f>
        <v>0</v>
      </c>
      <c r="DG49">
        <f>ROUND(IF($A49&gt;0,$E49-'Asset data'!DM$5,0),0)</f>
        <v>0</v>
      </c>
      <c r="DH49">
        <f>ROUND(IF($A49&gt;0,$E49-'Asset data'!DN$5,0),0)</f>
        <v>0</v>
      </c>
      <c r="DI49">
        <f>ROUND(IF($A49&gt;0,$E49-'Asset data'!DO$5,0),0)</f>
        <v>0</v>
      </c>
      <c r="DJ49">
        <f>ROUND(IF($A49&gt;0,$E49-'Asset data'!DP$5,0),0)</f>
        <v>0</v>
      </c>
      <c r="DK49">
        <f>ROUND(IF($A49&gt;0,$E49-'Asset data'!DQ$5,0),0)</f>
        <v>0</v>
      </c>
      <c r="DL49">
        <f>ROUND(IF($A49&gt;0,$E49-'Asset data'!DR$5,0),0)</f>
        <v>0</v>
      </c>
      <c r="DM49">
        <f>ROUND(IF($A49&gt;0,$E49-'Asset data'!DS$5,0),0)</f>
        <v>0</v>
      </c>
      <c r="DN49">
        <f>ROUND(IF($A49&gt;0,$E49-'Asset data'!DT$5,0),0)</f>
        <v>0</v>
      </c>
      <c r="DO49">
        <f>ROUND(IF($A49&gt;0,$E49-'Asset data'!DU$5,0),0)</f>
        <v>0</v>
      </c>
      <c r="DP49">
        <f>ROUND(IF($A49&gt;0,$E49-'Asset data'!DV$5,0),0)</f>
        <v>0</v>
      </c>
      <c r="DQ49">
        <f>ROUND(IF($A49&gt;0,$E49-'Asset data'!DW$5,0),0)</f>
        <v>0</v>
      </c>
      <c r="DR49">
        <f>ROUND(IF($A49&gt;0,$E49-'Asset data'!DX$5,0),0)</f>
        <v>0</v>
      </c>
      <c r="DS49">
        <f>ROUND(IF($A49&gt;0,$E49-'Asset data'!DY$5,0),0)</f>
        <v>0</v>
      </c>
      <c r="DT49">
        <f>ROUND(IF($A49&gt;0,$E49-'Asset data'!DZ$5,0),0)</f>
        <v>0</v>
      </c>
      <c r="DU49">
        <f>ROUND(IF($A49&gt;0,$E49-'Asset data'!EA$5,0),0)</f>
        <v>0</v>
      </c>
      <c r="DV49">
        <f>ROUND(IF($A49&gt;0,$E49-'Asset data'!EB$5,0),0)</f>
        <v>0</v>
      </c>
      <c r="DW49">
        <f>ROUND(IF($A49&gt;0,$E49-'Asset data'!EC$5,0),0)</f>
        <v>0</v>
      </c>
      <c r="DX49">
        <f>ROUND(IF($A49&gt;0,$E49-'Asset data'!ED$5,0),0)</f>
        <v>0</v>
      </c>
      <c r="DY49">
        <f>ROUND(IF($A49&gt;0,$E49-'Asset data'!EE$5,0),0)</f>
        <v>0</v>
      </c>
      <c r="DZ49">
        <f>ROUND(IF($A49&gt;0,$E49-'Asset data'!EF$5,0),0)</f>
        <v>0</v>
      </c>
      <c r="EA49">
        <f>ROUND(IF($A49&gt;0,$E49-'Asset data'!EG$5,0),0)</f>
        <v>0</v>
      </c>
      <c r="EB49">
        <f>ROUND(IF($A49&gt;0,$E49-'Asset data'!EH$5,0),0)</f>
        <v>0</v>
      </c>
      <c r="EC49">
        <f>ROUND(IF($A49&gt;0,$E49-'Asset data'!EI$5,0),0)</f>
        <v>0</v>
      </c>
      <c r="ED49">
        <f>ROUND(IF($A49&gt;0,$E49-'Asset data'!EJ$5,0),0)</f>
        <v>0</v>
      </c>
      <c r="EE49">
        <f>ROUND(IF($A49&gt;0,$E49-'Asset data'!EK$5,0),0)</f>
        <v>0</v>
      </c>
      <c r="EF49">
        <f>ROUND(IF($A49&gt;0,$E49-'Asset data'!EL$5,0),0)</f>
        <v>0</v>
      </c>
      <c r="EG49">
        <f>ROUND(IF($A49&gt;0,$E49-'Asset data'!EM$5,0),0)</f>
        <v>0</v>
      </c>
      <c r="EH49">
        <f>ROUND(IF($A49&gt;0,$E49-'Asset data'!EN$5,0),0)</f>
        <v>0</v>
      </c>
      <c r="EI49">
        <f>ROUND(IF($A49&gt;0,$E49-'Asset data'!EO$5,0),0)</f>
        <v>0</v>
      </c>
      <c r="EJ49">
        <f>ROUND(IF($A49&gt;0,$E49-'Asset data'!EP$5,0),0)</f>
        <v>0</v>
      </c>
      <c r="EK49">
        <f>ROUND(IF($A49&gt;0,$E49-'Asset data'!EQ$5,0),0)</f>
        <v>0</v>
      </c>
      <c r="EL49">
        <f>ROUND(IF($A49&gt;0,$E49-'Asset data'!ER$5,0),0)</f>
        <v>0</v>
      </c>
      <c r="EM49">
        <f>ROUND(IF($A49&gt;0,$E49-'Asset data'!ES$5,0),0)</f>
        <v>0</v>
      </c>
      <c r="EN49">
        <f>ROUND(IF($A49&gt;0,$E49-'Asset data'!ET$5,0),0)</f>
        <v>0</v>
      </c>
      <c r="EO49">
        <f>ROUND(IF($A49&gt;0,$E49-'Asset data'!EU$5,0),0)</f>
        <v>0</v>
      </c>
      <c r="EP49">
        <f>ROUND(IF($A49&gt;0,$E49-'Asset data'!EV$5,0),0)</f>
        <v>0</v>
      </c>
      <c r="EQ49">
        <f>ROUND(IF($A49&gt;0,$E49-'Asset data'!EW$5,0),0)</f>
        <v>0</v>
      </c>
      <c r="ER49">
        <f>ROUND(IF($A49&gt;0,$E49-'Asset data'!EX$5,0),0)</f>
        <v>0</v>
      </c>
      <c r="ES49">
        <f>ROUND(IF($A49&gt;0,$E49-'Asset data'!EY$5,0),0)</f>
        <v>0</v>
      </c>
      <c r="ET49">
        <f>ROUND(IF($A49&gt;0,$E49-'Asset data'!EZ$5,0),0)</f>
        <v>0</v>
      </c>
      <c r="EU49">
        <f>ROUND(IF($A49&gt;0,$E49-'Asset data'!FA$5,0),0)</f>
        <v>0</v>
      </c>
      <c r="EV49">
        <f>ROUND(IF($A49&gt;0,$E49-'Asset data'!FB$5,0),0)</f>
        <v>0</v>
      </c>
      <c r="EW49">
        <f>ROUND(IF($A49&gt;0,$E49-'Asset data'!FC$5,0),0)</f>
        <v>0</v>
      </c>
      <c r="EX49">
        <f>ROUND(IF($A49&gt;0,$E49-'Asset data'!FD$5,0),0)</f>
        <v>0</v>
      </c>
      <c r="EY49">
        <f>ROUND(IF($A49&gt;0,$E49-'Asset data'!FE$5,0),0)</f>
        <v>0</v>
      </c>
      <c r="EZ49">
        <f>ROUND(IF($A49&gt;0,$E49-'Asset data'!FF$5,0),0)</f>
        <v>0</v>
      </c>
      <c r="FA49">
        <f>ROUND(IF($A49&gt;0,$E49-'Asset data'!FG$5,0),0)</f>
        <v>0</v>
      </c>
    </row>
    <row r="50" spans="1:157">
      <c r="A50" s="10">
        <f>'Asset data'!A50</f>
        <v>0</v>
      </c>
      <c r="B50" s="10">
        <f>'Asset data'!B50</f>
        <v>0</v>
      </c>
      <c r="C50" s="10">
        <f>'Asset data'!C50</f>
        <v>0</v>
      </c>
      <c r="D50" s="10">
        <f>'Asset data'!E50</f>
        <v>0</v>
      </c>
      <c r="E50" s="16">
        <f>'Asset data'!I50</f>
        <v>0</v>
      </c>
      <c r="F50" s="27">
        <f>ROUND(IF($A50&gt;0,$E50-'Asset data'!L$5,0),0)</f>
        <v>0</v>
      </c>
      <c r="G50">
        <f>ROUND(IF($A50&gt;0,$E50-'Asset data'!M$5,0),0)</f>
        <v>0</v>
      </c>
      <c r="H50">
        <f>ROUND(IF($A50&gt;0,$E50-'Asset data'!N$5,0),0)</f>
        <v>0</v>
      </c>
      <c r="I50">
        <f>ROUND(IF($A50&gt;0,$E50-'Asset data'!O$5,0),0)</f>
        <v>0</v>
      </c>
      <c r="J50">
        <f>ROUND(IF($A50&gt;0,$E50-'Asset data'!P$5,0),0)</f>
        <v>0</v>
      </c>
      <c r="K50">
        <f>ROUND(IF($A50&gt;0,$E50-'Asset data'!Q$5,0),0)</f>
        <v>0</v>
      </c>
      <c r="L50">
        <f>ROUND(IF($A50&gt;0,$E50-'Asset data'!R$5,0),0)</f>
        <v>0</v>
      </c>
      <c r="M50">
        <f>ROUND(IF($A50&gt;0,$E50-'Asset data'!S$5,0),0)</f>
        <v>0</v>
      </c>
      <c r="N50">
        <f>ROUND(IF($A50&gt;0,$E50-'Asset data'!T$5,0),0)</f>
        <v>0</v>
      </c>
      <c r="O50">
        <f>ROUND(IF($A50&gt;0,$E50-'Asset data'!U$5,0),0)</f>
        <v>0</v>
      </c>
      <c r="P50">
        <f>ROUND(IF($A50&gt;0,$E50-'Asset data'!V$5,0),0)</f>
        <v>0</v>
      </c>
      <c r="Q50">
        <f>ROUND(IF($A50&gt;0,$E50-'Asset data'!W$5,0),0)</f>
        <v>0</v>
      </c>
      <c r="R50">
        <f>ROUND(IF($A50&gt;0,$E50-'Asset data'!X$5,0),0)</f>
        <v>0</v>
      </c>
      <c r="S50">
        <f>ROUND(IF($A50&gt;0,$E50-'Asset data'!Y$5,0),0)</f>
        <v>0</v>
      </c>
      <c r="T50">
        <f>ROUND(IF($A50&gt;0,$E50-'Asset data'!Z$5,0),0)</f>
        <v>0</v>
      </c>
      <c r="U50">
        <f>ROUND(IF($A50&gt;0,$E50-'Asset data'!AA$5,0),0)</f>
        <v>0</v>
      </c>
      <c r="V50">
        <f>ROUND(IF($A50&gt;0,$E50-'Asset data'!AB$5,0),0)</f>
        <v>0</v>
      </c>
      <c r="W50">
        <f>ROUND(IF($A50&gt;0,$E50-'Asset data'!AC$5,0),0)</f>
        <v>0</v>
      </c>
      <c r="X50">
        <f>ROUND(IF($A50&gt;0,$E50-'Asset data'!AD$5,0),0)</f>
        <v>0</v>
      </c>
      <c r="Y50">
        <f>ROUND(IF($A50&gt;0,$E50-'Asset data'!AE$5,0),0)</f>
        <v>0</v>
      </c>
      <c r="Z50">
        <f>ROUND(IF($A50&gt;0,$E50-'Asset data'!AF$5,0),0)</f>
        <v>0</v>
      </c>
      <c r="AA50">
        <f>ROUND(IF($A50&gt;0,$E50-'Asset data'!AG$5,0),0)</f>
        <v>0</v>
      </c>
      <c r="AB50">
        <f>ROUND(IF($A50&gt;0,$E50-'Asset data'!AH$5,0),0)</f>
        <v>0</v>
      </c>
      <c r="AC50">
        <f>ROUND(IF($A50&gt;0,$E50-'Asset data'!AI$5,0),0)</f>
        <v>0</v>
      </c>
      <c r="AD50">
        <f>ROUND(IF($A50&gt;0,$E50-'Asset data'!AJ$5,0),0)</f>
        <v>0</v>
      </c>
      <c r="AE50">
        <f>ROUND(IF($A50&gt;0,$E50-'Asset data'!AK$5,0),0)</f>
        <v>0</v>
      </c>
      <c r="AF50">
        <f>ROUND(IF($A50&gt;0,$E50-'Asset data'!AL$5,0),0)</f>
        <v>0</v>
      </c>
      <c r="AG50">
        <f>ROUND(IF($A50&gt;0,$E50-'Asset data'!AM$5,0),0)</f>
        <v>0</v>
      </c>
      <c r="AH50">
        <f>ROUND(IF($A50&gt;0,$E50-'Asset data'!AN$5,0),0)</f>
        <v>0</v>
      </c>
      <c r="AI50">
        <f>ROUND(IF($A50&gt;0,$E50-'Asset data'!AO$5,0),0)</f>
        <v>0</v>
      </c>
      <c r="AJ50">
        <f>ROUND(IF($A50&gt;0,$E50-'Asset data'!AP$5,0),0)</f>
        <v>0</v>
      </c>
      <c r="AK50">
        <f>ROUND(IF($A50&gt;0,$E50-'Asset data'!AQ$5,0),0)</f>
        <v>0</v>
      </c>
      <c r="AL50">
        <f>ROUND(IF($A50&gt;0,$E50-'Asset data'!AR$5,0),0)</f>
        <v>0</v>
      </c>
      <c r="AM50">
        <f>ROUND(IF($A50&gt;0,$E50-'Asset data'!AS$5,0),0)</f>
        <v>0</v>
      </c>
      <c r="AN50">
        <f>ROUND(IF($A50&gt;0,$E50-'Asset data'!AT$5,0),0)</f>
        <v>0</v>
      </c>
      <c r="AO50">
        <f>ROUND(IF($A50&gt;0,$E50-'Asset data'!AU$5,0),0)</f>
        <v>0</v>
      </c>
      <c r="AP50">
        <f>ROUND(IF($A50&gt;0,$E50-'Asset data'!AV$5,0),0)</f>
        <v>0</v>
      </c>
      <c r="AQ50">
        <f>ROUND(IF($A50&gt;0,$E50-'Asset data'!AW$5,0),0)</f>
        <v>0</v>
      </c>
      <c r="AR50">
        <f>ROUND(IF($A50&gt;0,$E50-'Asset data'!AX$5,0),0)</f>
        <v>0</v>
      </c>
      <c r="AS50">
        <f>ROUND(IF($A50&gt;0,$E50-'Asset data'!AY$5,0),0)</f>
        <v>0</v>
      </c>
      <c r="AT50">
        <f>ROUND(IF($A50&gt;0,$E50-'Asset data'!AZ$5,0),0)</f>
        <v>0</v>
      </c>
      <c r="AU50">
        <f>ROUND(IF($A50&gt;0,$E50-'Asset data'!BA$5,0),0)</f>
        <v>0</v>
      </c>
      <c r="AV50">
        <f>ROUND(IF($A50&gt;0,$E50-'Asset data'!BB$5,0),0)</f>
        <v>0</v>
      </c>
      <c r="AW50">
        <f>ROUND(IF($A50&gt;0,$E50-'Asset data'!BC$5,0),0)</f>
        <v>0</v>
      </c>
      <c r="AX50">
        <f>ROUND(IF($A50&gt;0,$E50-'Asset data'!BD$5,0),0)</f>
        <v>0</v>
      </c>
      <c r="AY50">
        <f>ROUND(IF($A50&gt;0,$E50-'Asset data'!BE$5,0),0)</f>
        <v>0</v>
      </c>
      <c r="AZ50">
        <f>ROUND(IF($A50&gt;0,$E50-'Asset data'!BF$5,0),0)</f>
        <v>0</v>
      </c>
      <c r="BA50">
        <f>ROUND(IF($A50&gt;0,$E50-'Asset data'!BG$5,0),0)</f>
        <v>0</v>
      </c>
      <c r="BB50">
        <f>ROUND(IF($A50&gt;0,$E50-'Asset data'!BH$5,0),0)</f>
        <v>0</v>
      </c>
      <c r="BC50">
        <f>ROUND(IF($A50&gt;0,$E50-'Asset data'!BI$5,0),0)</f>
        <v>0</v>
      </c>
      <c r="BD50">
        <f>ROUND(IF($A50&gt;0,$E50-'Asset data'!BJ$5,0),0)</f>
        <v>0</v>
      </c>
      <c r="BE50">
        <f>ROUND(IF($A50&gt;0,$E50-'Asset data'!BK$5,0),0)</f>
        <v>0</v>
      </c>
      <c r="BF50">
        <f>ROUND(IF($A50&gt;0,$E50-'Asset data'!BL$5,0),0)</f>
        <v>0</v>
      </c>
      <c r="BG50">
        <f>ROUND(IF($A50&gt;0,$E50-'Asset data'!BM$5,0),0)</f>
        <v>0</v>
      </c>
      <c r="BH50">
        <f>ROUND(IF($A50&gt;0,$E50-'Asset data'!BN$5,0),0)</f>
        <v>0</v>
      </c>
      <c r="BI50">
        <f>ROUND(IF($A50&gt;0,$E50-'Asset data'!BO$5,0),0)</f>
        <v>0</v>
      </c>
      <c r="BJ50">
        <f>ROUND(IF($A50&gt;0,$E50-'Asset data'!BP$5,0),0)</f>
        <v>0</v>
      </c>
      <c r="BK50">
        <f>ROUND(IF($A50&gt;0,$E50-'Asset data'!BQ$5,0),0)</f>
        <v>0</v>
      </c>
      <c r="BL50">
        <f>ROUND(IF($A50&gt;0,$E50-'Asset data'!BR$5,0),0)</f>
        <v>0</v>
      </c>
      <c r="BM50">
        <f>ROUND(IF($A50&gt;0,$E50-'Asset data'!BS$5,0),0)</f>
        <v>0</v>
      </c>
      <c r="BN50">
        <f>ROUND(IF($A50&gt;0,$E50-'Asset data'!BT$5,0),0)</f>
        <v>0</v>
      </c>
      <c r="BO50">
        <f>ROUND(IF($A50&gt;0,$E50-'Asset data'!BU$5,0),0)</f>
        <v>0</v>
      </c>
      <c r="BP50">
        <f>ROUND(IF($A50&gt;0,$E50-'Asset data'!BV$5,0),0)</f>
        <v>0</v>
      </c>
      <c r="BQ50">
        <f>ROUND(IF($A50&gt;0,$E50-'Asset data'!BW$5,0),0)</f>
        <v>0</v>
      </c>
      <c r="BR50">
        <f>ROUND(IF($A50&gt;0,$E50-'Asset data'!BX$5,0),0)</f>
        <v>0</v>
      </c>
      <c r="BS50">
        <f>ROUND(IF($A50&gt;0,$E50-'Asset data'!BY$5,0),0)</f>
        <v>0</v>
      </c>
      <c r="BT50">
        <f>ROUND(IF($A50&gt;0,$E50-'Asset data'!BZ$5,0),0)</f>
        <v>0</v>
      </c>
      <c r="BU50">
        <f>ROUND(IF($A50&gt;0,$E50-'Asset data'!CA$5,0),0)</f>
        <v>0</v>
      </c>
      <c r="BV50">
        <f>ROUND(IF($A50&gt;0,$E50-'Asset data'!CB$5,0),0)</f>
        <v>0</v>
      </c>
      <c r="BW50">
        <f>ROUND(IF($A50&gt;0,$E50-'Asset data'!CC$5,0),0)</f>
        <v>0</v>
      </c>
      <c r="BX50">
        <f>ROUND(IF($A50&gt;0,$E50-'Asset data'!CD$5,0),0)</f>
        <v>0</v>
      </c>
      <c r="BY50">
        <f>ROUND(IF($A50&gt;0,$E50-'Asset data'!CE$5,0),0)</f>
        <v>0</v>
      </c>
      <c r="BZ50">
        <f>ROUND(IF($A50&gt;0,$E50-'Asset data'!CF$5,0),0)</f>
        <v>0</v>
      </c>
      <c r="CA50">
        <f>ROUND(IF($A50&gt;0,$E50-'Asset data'!CG$5,0),0)</f>
        <v>0</v>
      </c>
      <c r="CB50">
        <f>ROUND(IF($A50&gt;0,$E50-'Asset data'!CH$5,0),0)</f>
        <v>0</v>
      </c>
      <c r="CC50">
        <f>ROUND(IF($A50&gt;0,$E50-'Asset data'!CI$5,0),0)</f>
        <v>0</v>
      </c>
      <c r="CD50">
        <f>ROUND(IF($A50&gt;0,$E50-'Asset data'!CJ$5,0),0)</f>
        <v>0</v>
      </c>
      <c r="CE50">
        <f>ROUND(IF($A50&gt;0,$E50-'Asset data'!CK$5,0),0)</f>
        <v>0</v>
      </c>
      <c r="CF50">
        <f>ROUND(IF($A50&gt;0,$E50-'Asset data'!CL$5,0),0)</f>
        <v>0</v>
      </c>
      <c r="CG50">
        <f>ROUND(IF($A50&gt;0,$E50-'Asset data'!CM$5,0),0)</f>
        <v>0</v>
      </c>
      <c r="CH50">
        <f>ROUND(IF($A50&gt;0,$E50-'Asset data'!CN$5,0),0)</f>
        <v>0</v>
      </c>
      <c r="CI50">
        <f>ROUND(IF($A50&gt;0,$E50-'Asset data'!CO$5,0),0)</f>
        <v>0</v>
      </c>
      <c r="CJ50">
        <f>ROUND(IF($A50&gt;0,$E50-'Asset data'!CP$5,0),0)</f>
        <v>0</v>
      </c>
      <c r="CK50">
        <f>ROUND(IF($A50&gt;0,$E50-'Asset data'!CQ$5,0),0)</f>
        <v>0</v>
      </c>
      <c r="CL50">
        <f>ROUND(IF($A50&gt;0,$E50-'Asset data'!CR$5,0),0)</f>
        <v>0</v>
      </c>
      <c r="CM50">
        <f>ROUND(IF($A50&gt;0,$E50-'Asset data'!CS$5,0),0)</f>
        <v>0</v>
      </c>
      <c r="CN50">
        <f>ROUND(IF($A50&gt;0,$E50-'Asset data'!CT$5,0),0)</f>
        <v>0</v>
      </c>
      <c r="CO50">
        <f>ROUND(IF($A50&gt;0,$E50-'Asset data'!CU$5,0),0)</f>
        <v>0</v>
      </c>
      <c r="CP50">
        <f>ROUND(IF($A50&gt;0,$E50-'Asset data'!CV$5,0),0)</f>
        <v>0</v>
      </c>
      <c r="CQ50">
        <f>ROUND(IF($A50&gt;0,$E50-'Asset data'!CW$5,0),0)</f>
        <v>0</v>
      </c>
      <c r="CR50">
        <f>ROUND(IF($A50&gt;0,$E50-'Asset data'!CX$5,0),0)</f>
        <v>0</v>
      </c>
      <c r="CS50">
        <f>ROUND(IF($A50&gt;0,$E50-'Asset data'!CY$5,0),0)</f>
        <v>0</v>
      </c>
      <c r="CT50">
        <f>ROUND(IF($A50&gt;0,$E50-'Asset data'!CZ$5,0),0)</f>
        <v>0</v>
      </c>
      <c r="CU50">
        <f>ROUND(IF($A50&gt;0,$E50-'Asset data'!DA$5,0),0)</f>
        <v>0</v>
      </c>
      <c r="CV50">
        <f>ROUND(IF($A50&gt;0,$E50-'Asset data'!DB$5,0),0)</f>
        <v>0</v>
      </c>
      <c r="CW50">
        <f>ROUND(IF($A50&gt;0,$E50-'Asset data'!DC$5,0),0)</f>
        <v>0</v>
      </c>
      <c r="CX50">
        <f>ROUND(IF($A50&gt;0,$E50-'Asset data'!DD$5,0),0)</f>
        <v>0</v>
      </c>
      <c r="CY50">
        <f>ROUND(IF($A50&gt;0,$E50-'Asset data'!DE$5,0),0)</f>
        <v>0</v>
      </c>
      <c r="CZ50">
        <f>ROUND(IF($A50&gt;0,$E50-'Asset data'!DF$5,0),0)</f>
        <v>0</v>
      </c>
      <c r="DA50">
        <f>ROUND(IF($A50&gt;0,$E50-'Asset data'!DG$5,0),0)</f>
        <v>0</v>
      </c>
      <c r="DB50">
        <f>ROUND(IF($A50&gt;0,$E50-'Asset data'!DH$5,0),0)</f>
        <v>0</v>
      </c>
      <c r="DC50">
        <f>ROUND(IF($A50&gt;0,$E50-'Asset data'!DI$5,0),0)</f>
        <v>0</v>
      </c>
      <c r="DD50">
        <f>ROUND(IF($A50&gt;0,$E50-'Asset data'!DJ$5,0),0)</f>
        <v>0</v>
      </c>
      <c r="DE50">
        <f>ROUND(IF($A50&gt;0,$E50-'Asset data'!DK$5,0),0)</f>
        <v>0</v>
      </c>
      <c r="DF50">
        <f>ROUND(IF($A50&gt;0,$E50-'Asset data'!DL$5,0),0)</f>
        <v>0</v>
      </c>
      <c r="DG50">
        <f>ROUND(IF($A50&gt;0,$E50-'Asset data'!DM$5,0),0)</f>
        <v>0</v>
      </c>
      <c r="DH50">
        <f>ROUND(IF($A50&gt;0,$E50-'Asset data'!DN$5,0),0)</f>
        <v>0</v>
      </c>
      <c r="DI50">
        <f>ROUND(IF($A50&gt;0,$E50-'Asset data'!DO$5,0),0)</f>
        <v>0</v>
      </c>
      <c r="DJ50">
        <f>ROUND(IF($A50&gt;0,$E50-'Asset data'!DP$5,0),0)</f>
        <v>0</v>
      </c>
      <c r="DK50">
        <f>ROUND(IF($A50&gt;0,$E50-'Asset data'!DQ$5,0),0)</f>
        <v>0</v>
      </c>
      <c r="DL50">
        <f>ROUND(IF($A50&gt;0,$E50-'Asset data'!DR$5,0),0)</f>
        <v>0</v>
      </c>
      <c r="DM50">
        <f>ROUND(IF($A50&gt;0,$E50-'Asset data'!DS$5,0),0)</f>
        <v>0</v>
      </c>
      <c r="DN50">
        <f>ROUND(IF($A50&gt;0,$E50-'Asset data'!DT$5,0),0)</f>
        <v>0</v>
      </c>
      <c r="DO50">
        <f>ROUND(IF($A50&gt;0,$E50-'Asset data'!DU$5,0),0)</f>
        <v>0</v>
      </c>
      <c r="DP50">
        <f>ROUND(IF($A50&gt;0,$E50-'Asset data'!DV$5,0),0)</f>
        <v>0</v>
      </c>
      <c r="DQ50">
        <f>ROUND(IF($A50&gt;0,$E50-'Asset data'!DW$5,0),0)</f>
        <v>0</v>
      </c>
      <c r="DR50">
        <f>ROUND(IF($A50&gt;0,$E50-'Asset data'!DX$5,0),0)</f>
        <v>0</v>
      </c>
      <c r="DS50">
        <f>ROUND(IF($A50&gt;0,$E50-'Asset data'!DY$5,0),0)</f>
        <v>0</v>
      </c>
      <c r="DT50">
        <f>ROUND(IF($A50&gt;0,$E50-'Asset data'!DZ$5,0),0)</f>
        <v>0</v>
      </c>
      <c r="DU50">
        <f>ROUND(IF($A50&gt;0,$E50-'Asset data'!EA$5,0),0)</f>
        <v>0</v>
      </c>
      <c r="DV50">
        <f>ROUND(IF($A50&gt;0,$E50-'Asset data'!EB$5,0),0)</f>
        <v>0</v>
      </c>
      <c r="DW50">
        <f>ROUND(IF($A50&gt;0,$E50-'Asset data'!EC$5,0),0)</f>
        <v>0</v>
      </c>
      <c r="DX50">
        <f>ROUND(IF($A50&gt;0,$E50-'Asset data'!ED$5,0),0)</f>
        <v>0</v>
      </c>
      <c r="DY50">
        <f>ROUND(IF($A50&gt;0,$E50-'Asset data'!EE$5,0),0)</f>
        <v>0</v>
      </c>
      <c r="DZ50">
        <f>ROUND(IF($A50&gt;0,$E50-'Asset data'!EF$5,0),0)</f>
        <v>0</v>
      </c>
      <c r="EA50">
        <f>ROUND(IF($A50&gt;0,$E50-'Asset data'!EG$5,0),0)</f>
        <v>0</v>
      </c>
      <c r="EB50">
        <f>ROUND(IF($A50&gt;0,$E50-'Asset data'!EH$5,0),0)</f>
        <v>0</v>
      </c>
      <c r="EC50">
        <f>ROUND(IF($A50&gt;0,$E50-'Asset data'!EI$5,0),0)</f>
        <v>0</v>
      </c>
      <c r="ED50">
        <f>ROUND(IF($A50&gt;0,$E50-'Asset data'!EJ$5,0),0)</f>
        <v>0</v>
      </c>
      <c r="EE50">
        <f>ROUND(IF($A50&gt;0,$E50-'Asset data'!EK$5,0),0)</f>
        <v>0</v>
      </c>
      <c r="EF50">
        <f>ROUND(IF($A50&gt;0,$E50-'Asset data'!EL$5,0),0)</f>
        <v>0</v>
      </c>
      <c r="EG50">
        <f>ROUND(IF($A50&gt;0,$E50-'Asset data'!EM$5,0),0)</f>
        <v>0</v>
      </c>
      <c r="EH50">
        <f>ROUND(IF($A50&gt;0,$E50-'Asset data'!EN$5,0),0)</f>
        <v>0</v>
      </c>
      <c r="EI50">
        <f>ROUND(IF($A50&gt;0,$E50-'Asset data'!EO$5,0),0)</f>
        <v>0</v>
      </c>
      <c r="EJ50">
        <f>ROUND(IF($A50&gt;0,$E50-'Asset data'!EP$5,0),0)</f>
        <v>0</v>
      </c>
      <c r="EK50">
        <f>ROUND(IF($A50&gt;0,$E50-'Asset data'!EQ$5,0),0)</f>
        <v>0</v>
      </c>
      <c r="EL50">
        <f>ROUND(IF($A50&gt;0,$E50-'Asset data'!ER$5,0),0)</f>
        <v>0</v>
      </c>
      <c r="EM50">
        <f>ROUND(IF($A50&gt;0,$E50-'Asset data'!ES$5,0),0)</f>
        <v>0</v>
      </c>
      <c r="EN50">
        <f>ROUND(IF($A50&gt;0,$E50-'Asset data'!ET$5,0),0)</f>
        <v>0</v>
      </c>
      <c r="EO50">
        <f>ROUND(IF($A50&gt;0,$E50-'Asset data'!EU$5,0),0)</f>
        <v>0</v>
      </c>
      <c r="EP50">
        <f>ROUND(IF($A50&gt;0,$E50-'Asset data'!EV$5,0),0)</f>
        <v>0</v>
      </c>
      <c r="EQ50">
        <f>ROUND(IF($A50&gt;0,$E50-'Asset data'!EW$5,0),0)</f>
        <v>0</v>
      </c>
      <c r="ER50">
        <f>ROUND(IF($A50&gt;0,$E50-'Asset data'!EX$5,0),0)</f>
        <v>0</v>
      </c>
      <c r="ES50">
        <f>ROUND(IF($A50&gt;0,$E50-'Asset data'!EY$5,0),0)</f>
        <v>0</v>
      </c>
      <c r="ET50">
        <f>ROUND(IF($A50&gt;0,$E50-'Asset data'!EZ$5,0),0)</f>
        <v>0</v>
      </c>
      <c r="EU50">
        <f>ROUND(IF($A50&gt;0,$E50-'Asset data'!FA$5,0),0)</f>
        <v>0</v>
      </c>
      <c r="EV50">
        <f>ROUND(IF($A50&gt;0,$E50-'Asset data'!FB$5,0),0)</f>
        <v>0</v>
      </c>
      <c r="EW50">
        <f>ROUND(IF($A50&gt;0,$E50-'Asset data'!FC$5,0),0)</f>
        <v>0</v>
      </c>
      <c r="EX50">
        <f>ROUND(IF($A50&gt;0,$E50-'Asset data'!FD$5,0),0)</f>
        <v>0</v>
      </c>
      <c r="EY50">
        <f>ROUND(IF($A50&gt;0,$E50-'Asset data'!FE$5,0),0)</f>
        <v>0</v>
      </c>
      <c r="EZ50">
        <f>ROUND(IF($A50&gt;0,$E50-'Asset data'!FF$5,0),0)</f>
        <v>0</v>
      </c>
      <c r="FA50">
        <f>ROUND(IF($A50&gt;0,$E50-'Asset data'!FG$5,0),0)</f>
        <v>0</v>
      </c>
    </row>
    <row r="51" spans="1:157">
      <c r="A51" s="10">
        <f>'Asset data'!A51</f>
        <v>0</v>
      </c>
      <c r="B51" s="10">
        <f>'Asset data'!B51</f>
        <v>0</v>
      </c>
      <c r="C51" s="10">
        <f>'Asset data'!C51</f>
        <v>0</v>
      </c>
      <c r="D51" s="10">
        <f>'Asset data'!E51</f>
        <v>0</v>
      </c>
      <c r="E51" s="16">
        <f>'Asset data'!I51</f>
        <v>0</v>
      </c>
      <c r="F51" s="27">
        <f>ROUND(IF($A51&gt;0,$E51-'Asset data'!L$5,0),0)</f>
        <v>0</v>
      </c>
      <c r="G51">
        <f>ROUND(IF($A51&gt;0,$E51-'Asset data'!M$5,0),0)</f>
        <v>0</v>
      </c>
      <c r="H51">
        <f>ROUND(IF($A51&gt;0,$E51-'Asset data'!N$5,0),0)</f>
        <v>0</v>
      </c>
      <c r="I51">
        <f>ROUND(IF($A51&gt;0,$E51-'Asset data'!O$5,0),0)</f>
        <v>0</v>
      </c>
      <c r="J51">
        <f>ROUND(IF($A51&gt;0,$E51-'Asset data'!P$5,0),0)</f>
        <v>0</v>
      </c>
      <c r="K51">
        <f>ROUND(IF($A51&gt;0,$E51-'Asset data'!Q$5,0),0)</f>
        <v>0</v>
      </c>
      <c r="L51">
        <f>ROUND(IF($A51&gt;0,$E51-'Asset data'!R$5,0),0)</f>
        <v>0</v>
      </c>
      <c r="M51">
        <f>ROUND(IF($A51&gt;0,$E51-'Asset data'!S$5,0),0)</f>
        <v>0</v>
      </c>
      <c r="N51">
        <f>ROUND(IF($A51&gt;0,$E51-'Asset data'!T$5,0),0)</f>
        <v>0</v>
      </c>
      <c r="O51">
        <f>ROUND(IF($A51&gt;0,$E51-'Asset data'!U$5,0),0)</f>
        <v>0</v>
      </c>
      <c r="P51">
        <f>ROUND(IF($A51&gt;0,$E51-'Asset data'!V$5,0),0)</f>
        <v>0</v>
      </c>
      <c r="Q51">
        <f>ROUND(IF($A51&gt;0,$E51-'Asset data'!W$5,0),0)</f>
        <v>0</v>
      </c>
      <c r="R51">
        <f>ROUND(IF($A51&gt;0,$E51-'Asset data'!X$5,0),0)</f>
        <v>0</v>
      </c>
      <c r="S51">
        <f>ROUND(IF($A51&gt;0,$E51-'Asset data'!Y$5,0),0)</f>
        <v>0</v>
      </c>
      <c r="T51">
        <f>ROUND(IF($A51&gt;0,$E51-'Asset data'!Z$5,0),0)</f>
        <v>0</v>
      </c>
      <c r="U51">
        <f>ROUND(IF($A51&gt;0,$E51-'Asset data'!AA$5,0),0)</f>
        <v>0</v>
      </c>
      <c r="V51">
        <f>ROUND(IF($A51&gt;0,$E51-'Asset data'!AB$5,0),0)</f>
        <v>0</v>
      </c>
      <c r="W51">
        <f>ROUND(IF($A51&gt;0,$E51-'Asset data'!AC$5,0),0)</f>
        <v>0</v>
      </c>
      <c r="X51">
        <f>ROUND(IF($A51&gt;0,$E51-'Asset data'!AD$5,0),0)</f>
        <v>0</v>
      </c>
      <c r="Y51">
        <f>ROUND(IF($A51&gt;0,$E51-'Asset data'!AE$5,0),0)</f>
        <v>0</v>
      </c>
      <c r="Z51">
        <f>ROUND(IF($A51&gt;0,$E51-'Asset data'!AF$5,0),0)</f>
        <v>0</v>
      </c>
      <c r="AA51">
        <f>ROUND(IF($A51&gt;0,$E51-'Asset data'!AG$5,0),0)</f>
        <v>0</v>
      </c>
      <c r="AB51">
        <f>ROUND(IF($A51&gt;0,$E51-'Asset data'!AH$5,0),0)</f>
        <v>0</v>
      </c>
      <c r="AC51">
        <f>ROUND(IF($A51&gt;0,$E51-'Asset data'!AI$5,0),0)</f>
        <v>0</v>
      </c>
      <c r="AD51">
        <f>ROUND(IF($A51&gt;0,$E51-'Asset data'!AJ$5,0),0)</f>
        <v>0</v>
      </c>
      <c r="AE51">
        <f>ROUND(IF($A51&gt;0,$E51-'Asset data'!AK$5,0),0)</f>
        <v>0</v>
      </c>
      <c r="AF51">
        <f>ROUND(IF($A51&gt;0,$E51-'Asset data'!AL$5,0),0)</f>
        <v>0</v>
      </c>
      <c r="AG51">
        <f>ROUND(IF($A51&gt;0,$E51-'Asset data'!AM$5,0),0)</f>
        <v>0</v>
      </c>
      <c r="AH51">
        <f>ROUND(IF($A51&gt;0,$E51-'Asset data'!AN$5,0),0)</f>
        <v>0</v>
      </c>
      <c r="AI51">
        <f>ROUND(IF($A51&gt;0,$E51-'Asset data'!AO$5,0),0)</f>
        <v>0</v>
      </c>
      <c r="AJ51">
        <f>ROUND(IF($A51&gt;0,$E51-'Asset data'!AP$5,0),0)</f>
        <v>0</v>
      </c>
      <c r="AK51">
        <f>ROUND(IF($A51&gt;0,$E51-'Asset data'!AQ$5,0),0)</f>
        <v>0</v>
      </c>
      <c r="AL51">
        <f>ROUND(IF($A51&gt;0,$E51-'Asset data'!AR$5,0),0)</f>
        <v>0</v>
      </c>
      <c r="AM51">
        <f>ROUND(IF($A51&gt;0,$E51-'Asset data'!AS$5,0),0)</f>
        <v>0</v>
      </c>
      <c r="AN51">
        <f>ROUND(IF($A51&gt;0,$E51-'Asset data'!AT$5,0),0)</f>
        <v>0</v>
      </c>
      <c r="AO51">
        <f>ROUND(IF($A51&gt;0,$E51-'Asset data'!AU$5,0),0)</f>
        <v>0</v>
      </c>
      <c r="AP51">
        <f>ROUND(IF($A51&gt;0,$E51-'Asset data'!AV$5,0),0)</f>
        <v>0</v>
      </c>
      <c r="AQ51">
        <f>ROUND(IF($A51&gt;0,$E51-'Asset data'!AW$5,0),0)</f>
        <v>0</v>
      </c>
      <c r="AR51">
        <f>ROUND(IF($A51&gt;0,$E51-'Asset data'!AX$5,0),0)</f>
        <v>0</v>
      </c>
      <c r="AS51">
        <f>ROUND(IF($A51&gt;0,$E51-'Asset data'!AY$5,0),0)</f>
        <v>0</v>
      </c>
      <c r="AT51">
        <f>ROUND(IF($A51&gt;0,$E51-'Asset data'!AZ$5,0),0)</f>
        <v>0</v>
      </c>
      <c r="AU51">
        <f>ROUND(IF($A51&gt;0,$E51-'Asset data'!BA$5,0),0)</f>
        <v>0</v>
      </c>
      <c r="AV51">
        <f>ROUND(IF($A51&gt;0,$E51-'Asset data'!BB$5,0),0)</f>
        <v>0</v>
      </c>
      <c r="AW51">
        <f>ROUND(IF($A51&gt;0,$E51-'Asset data'!BC$5,0),0)</f>
        <v>0</v>
      </c>
      <c r="AX51">
        <f>ROUND(IF($A51&gt;0,$E51-'Asset data'!BD$5,0),0)</f>
        <v>0</v>
      </c>
      <c r="AY51">
        <f>ROUND(IF($A51&gt;0,$E51-'Asset data'!BE$5,0),0)</f>
        <v>0</v>
      </c>
      <c r="AZ51">
        <f>ROUND(IF($A51&gt;0,$E51-'Asset data'!BF$5,0),0)</f>
        <v>0</v>
      </c>
      <c r="BA51">
        <f>ROUND(IF($A51&gt;0,$E51-'Asset data'!BG$5,0),0)</f>
        <v>0</v>
      </c>
      <c r="BB51">
        <f>ROUND(IF($A51&gt;0,$E51-'Asset data'!BH$5,0),0)</f>
        <v>0</v>
      </c>
      <c r="BC51">
        <f>ROUND(IF($A51&gt;0,$E51-'Asset data'!BI$5,0),0)</f>
        <v>0</v>
      </c>
      <c r="BD51">
        <f>ROUND(IF($A51&gt;0,$E51-'Asset data'!BJ$5,0),0)</f>
        <v>0</v>
      </c>
      <c r="BE51">
        <f>ROUND(IF($A51&gt;0,$E51-'Asset data'!BK$5,0),0)</f>
        <v>0</v>
      </c>
      <c r="BF51">
        <f>ROUND(IF($A51&gt;0,$E51-'Asset data'!BL$5,0),0)</f>
        <v>0</v>
      </c>
      <c r="BG51">
        <f>ROUND(IF($A51&gt;0,$E51-'Asset data'!BM$5,0),0)</f>
        <v>0</v>
      </c>
      <c r="BH51">
        <f>ROUND(IF($A51&gt;0,$E51-'Asset data'!BN$5,0),0)</f>
        <v>0</v>
      </c>
      <c r="BI51">
        <f>ROUND(IF($A51&gt;0,$E51-'Asset data'!BO$5,0),0)</f>
        <v>0</v>
      </c>
      <c r="BJ51">
        <f>ROUND(IF($A51&gt;0,$E51-'Asset data'!BP$5,0),0)</f>
        <v>0</v>
      </c>
      <c r="BK51">
        <f>ROUND(IF($A51&gt;0,$E51-'Asset data'!BQ$5,0),0)</f>
        <v>0</v>
      </c>
      <c r="BL51">
        <f>ROUND(IF($A51&gt;0,$E51-'Asset data'!BR$5,0),0)</f>
        <v>0</v>
      </c>
      <c r="BM51">
        <f>ROUND(IF($A51&gt;0,$E51-'Asset data'!BS$5,0),0)</f>
        <v>0</v>
      </c>
      <c r="BN51">
        <f>ROUND(IF($A51&gt;0,$E51-'Asset data'!BT$5,0),0)</f>
        <v>0</v>
      </c>
      <c r="BO51">
        <f>ROUND(IF($A51&gt;0,$E51-'Asset data'!BU$5,0),0)</f>
        <v>0</v>
      </c>
      <c r="BP51">
        <f>ROUND(IF($A51&gt;0,$E51-'Asset data'!BV$5,0),0)</f>
        <v>0</v>
      </c>
      <c r="BQ51">
        <f>ROUND(IF($A51&gt;0,$E51-'Asset data'!BW$5,0),0)</f>
        <v>0</v>
      </c>
      <c r="BR51">
        <f>ROUND(IF($A51&gt;0,$E51-'Asset data'!BX$5,0),0)</f>
        <v>0</v>
      </c>
      <c r="BS51">
        <f>ROUND(IF($A51&gt;0,$E51-'Asset data'!BY$5,0),0)</f>
        <v>0</v>
      </c>
      <c r="BT51">
        <f>ROUND(IF($A51&gt;0,$E51-'Asset data'!BZ$5,0),0)</f>
        <v>0</v>
      </c>
      <c r="BU51">
        <f>ROUND(IF($A51&gt;0,$E51-'Asset data'!CA$5,0),0)</f>
        <v>0</v>
      </c>
      <c r="BV51">
        <f>ROUND(IF($A51&gt;0,$E51-'Asset data'!CB$5,0),0)</f>
        <v>0</v>
      </c>
      <c r="BW51">
        <f>ROUND(IF($A51&gt;0,$E51-'Asset data'!CC$5,0),0)</f>
        <v>0</v>
      </c>
      <c r="BX51">
        <f>ROUND(IF($A51&gt;0,$E51-'Asset data'!CD$5,0),0)</f>
        <v>0</v>
      </c>
      <c r="BY51">
        <f>ROUND(IF($A51&gt;0,$E51-'Asset data'!CE$5,0),0)</f>
        <v>0</v>
      </c>
      <c r="BZ51">
        <f>ROUND(IF($A51&gt;0,$E51-'Asset data'!CF$5,0),0)</f>
        <v>0</v>
      </c>
      <c r="CA51">
        <f>ROUND(IF($A51&gt;0,$E51-'Asset data'!CG$5,0),0)</f>
        <v>0</v>
      </c>
      <c r="CB51">
        <f>ROUND(IF($A51&gt;0,$E51-'Asset data'!CH$5,0),0)</f>
        <v>0</v>
      </c>
      <c r="CC51">
        <f>ROUND(IF($A51&gt;0,$E51-'Asset data'!CI$5,0),0)</f>
        <v>0</v>
      </c>
      <c r="CD51">
        <f>ROUND(IF($A51&gt;0,$E51-'Asset data'!CJ$5,0),0)</f>
        <v>0</v>
      </c>
      <c r="CE51">
        <f>ROUND(IF($A51&gt;0,$E51-'Asset data'!CK$5,0),0)</f>
        <v>0</v>
      </c>
      <c r="CF51">
        <f>ROUND(IF($A51&gt;0,$E51-'Asset data'!CL$5,0),0)</f>
        <v>0</v>
      </c>
      <c r="CG51">
        <f>ROUND(IF($A51&gt;0,$E51-'Asset data'!CM$5,0),0)</f>
        <v>0</v>
      </c>
      <c r="CH51">
        <f>ROUND(IF($A51&gt;0,$E51-'Asset data'!CN$5,0),0)</f>
        <v>0</v>
      </c>
      <c r="CI51">
        <f>ROUND(IF($A51&gt;0,$E51-'Asset data'!CO$5,0),0)</f>
        <v>0</v>
      </c>
      <c r="CJ51">
        <f>ROUND(IF($A51&gt;0,$E51-'Asset data'!CP$5,0),0)</f>
        <v>0</v>
      </c>
      <c r="CK51">
        <f>ROUND(IF($A51&gt;0,$E51-'Asset data'!CQ$5,0),0)</f>
        <v>0</v>
      </c>
      <c r="CL51">
        <f>ROUND(IF($A51&gt;0,$E51-'Asset data'!CR$5,0),0)</f>
        <v>0</v>
      </c>
      <c r="CM51">
        <f>ROUND(IF($A51&gt;0,$E51-'Asset data'!CS$5,0),0)</f>
        <v>0</v>
      </c>
      <c r="CN51">
        <f>ROUND(IF($A51&gt;0,$E51-'Asset data'!CT$5,0),0)</f>
        <v>0</v>
      </c>
      <c r="CO51">
        <f>ROUND(IF($A51&gt;0,$E51-'Asset data'!CU$5,0),0)</f>
        <v>0</v>
      </c>
      <c r="CP51">
        <f>ROUND(IF($A51&gt;0,$E51-'Asset data'!CV$5,0),0)</f>
        <v>0</v>
      </c>
      <c r="CQ51">
        <f>ROUND(IF($A51&gt;0,$E51-'Asset data'!CW$5,0),0)</f>
        <v>0</v>
      </c>
      <c r="CR51">
        <f>ROUND(IF($A51&gt;0,$E51-'Asset data'!CX$5,0),0)</f>
        <v>0</v>
      </c>
      <c r="CS51">
        <f>ROUND(IF($A51&gt;0,$E51-'Asset data'!CY$5,0),0)</f>
        <v>0</v>
      </c>
      <c r="CT51">
        <f>ROUND(IF($A51&gt;0,$E51-'Asset data'!CZ$5,0),0)</f>
        <v>0</v>
      </c>
      <c r="CU51">
        <f>ROUND(IF($A51&gt;0,$E51-'Asset data'!DA$5,0),0)</f>
        <v>0</v>
      </c>
      <c r="CV51">
        <f>ROUND(IF($A51&gt;0,$E51-'Asset data'!DB$5,0),0)</f>
        <v>0</v>
      </c>
      <c r="CW51">
        <f>ROUND(IF($A51&gt;0,$E51-'Asset data'!DC$5,0),0)</f>
        <v>0</v>
      </c>
      <c r="CX51">
        <f>ROUND(IF($A51&gt;0,$E51-'Asset data'!DD$5,0),0)</f>
        <v>0</v>
      </c>
      <c r="CY51">
        <f>ROUND(IF($A51&gt;0,$E51-'Asset data'!DE$5,0),0)</f>
        <v>0</v>
      </c>
      <c r="CZ51">
        <f>ROUND(IF($A51&gt;0,$E51-'Asset data'!DF$5,0),0)</f>
        <v>0</v>
      </c>
      <c r="DA51">
        <f>ROUND(IF($A51&gt;0,$E51-'Asset data'!DG$5,0),0)</f>
        <v>0</v>
      </c>
      <c r="DB51">
        <f>ROUND(IF($A51&gt;0,$E51-'Asset data'!DH$5,0),0)</f>
        <v>0</v>
      </c>
      <c r="DC51">
        <f>ROUND(IF($A51&gt;0,$E51-'Asset data'!DI$5,0),0)</f>
        <v>0</v>
      </c>
      <c r="DD51">
        <f>ROUND(IF($A51&gt;0,$E51-'Asset data'!DJ$5,0),0)</f>
        <v>0</v>
      </c>
      <c r="DE51">
        <f>ROUND(IF($A51&gt;0,$E51-'Asset data'!DK$5,0),0)</f>
        <v>0</v>
      </c>
      <c r="DF51">
        <f>ROUND(IF($A51&gt;0,$E51-'Asset data'!DL$5,0),0)</f>
        <v>0</v>
      </c>
      <c r="DG51">
        <f>ROUND(IF($A51&gt;0,$E51-'Asset data'!DM$5,0),0)</f>
        <v>0</v>
      </c>
      <c r="DH51">
        <f>ROUND(IF($A51&gt;0,$E51-'Asset data'!DN$5,0),0)</f>
        <v>0</v>
      </c>
      <c r="DI51">
        <f>ROUND(IF($A51&gt;0,$E51-'Asset data'!DO$5,0),0)</f>
        <v>0</v>
      </c>
      <c r="DJ51">
        <f>ROUND(IF($A51&gt;0,$E51-'Asset data'!DP$5,0),0)</f>
        <v>0</v>
      </c>
      <c r="DK51">
        <f>ROUND(IF($A51&gt;0,$E51-'Asset data'!DQ$5,0),0)</f>
        <v>0</v>
      </c>
      <c r="DL51">
        <f>ROUND(IF($A51&gt;0,$E51-'Asset data'!DR$5,0),0)</f>
        <v>0</v>
      </c>
      <c r="DM51">
        <f>ROUND(IF($A51&gt;0,$E51-'Asset data'!DS$5,0),0)</f>
        <v>0</v>
      </c>
      <c r="DN51">
        <f>ROUND(IF($A51&gt;0,$E51-'Asset data'!DT$5,0),0)</f>
        <v>0</v>
      </c>
      <c r="DO51">
        <f>ROUND(IF($A51&gt;0,$E51-'Asset data'!DU$5,0),0)</f>
        <v>0</v>
      </c>
      <c r="DP51">
        <f>ROUND(IF($A51&gt;0,$E51-'Asset data'!DV$5,0),0)</f>
        <v>0</v>
      </c>
      <c r="DQ51">
        <f>ROUND(IF($A51&gt;0,$E51-'Asset data'!DW$5,0),0)</f>
        <v>0</v>
      </c>
      <c r="DR51">
        <f>ROUND(IF($A51&gt;0,$E51-'Asset data'!DX$5,0),0)</f>
        <v>0</v>
      </c>
      <c r="DS51">
        <f>ROUND(IF($A51&gt;0,$E51-'Asset data'!DY$5,0),0)</f>
        <v>0</v>
      </c>
      <c r="DT51">
        <f>ROUND(IF($A51&gt;0,$E51-'Asset data'!DZ$5,0),0)</f>
        <v>0</v>
      </c>
      <c r="DU51">
        <f>ROUND(IF($A51&gt;0,$E51-'Asset data'!EA$5,0),0)</f>
        <v>0</v>
      </c>
      <c r="DV51">
        <f>ROUND(IF($A51&gt;0,$E51-'Asset data'!EB$5,0),0)</f>
        <v>0</v>
      </c>
      <c r="DW51">
        <f>ROUND(IF($A51&gt;0,$E51-'Asset data'!EC$5,0),0)</f>
        <v>0</v>
      </c>
      <c r="DX51">
        <f>ROUND(IF($A51&gt;0,$E51-'Asset data'!ED$5,0),0)</f>
        <v>0</v>
      </c>
      <c r="DY51">
        <f>ROUND(IF($A51&gt;0,$E51-'Asset data'!EE$5,0),0)</f>
        <v>0</v>
      </c>
      <c r="DZ51">
        <f>ROUND(IF($A51&gt;0,$E51-'Asset data'!EF$5,0),0)</f>
        <v>0</v>
      </c>
      <c r="EA51">
        <f>ROUND(IF($A51&gt;0,$E51-'Asset data'!EG$5,0),0)</f>
        <v>0</v>
      </c>
      <c r="EB51">
        <f>ROUND(IF($A51&gt;0,$E51-'Asset data'!EH$5,0),0)</f>
        <v>0</v>
      </c>
      <c r="EC51">
        <f>ROUND(IF($A51&gt;0,$E51-'Asset data'!EI$5,0),0)</f>
        <v>0</v>
      </c>
      <c r="ED51">
        <f>ROUND(IF($A51&gt;0,$E51-'Asset data'!EJ$5,0),0)</f>
        <v>0</v>
      </c>
      <c r="EE51">
        <f>ROUND(IF($A51&gt;0,$E51-'Asset data'!EK$5,0),0)</f>
        <v>0</v>
      </c>
      <c r="EF51">
        <f>ROUND(IF($A51&gt;0,$E51-'Asset data'!EL$5,0),0)</f>
        <v>0</v>
      </c>
      <c r="EG51">
        <f>ROUND(IF($A51&gt;0,$E51-'Asset data'!EM$5,0),0)</f>
        <v>0</v>
      </c>
      <c r="EH51">
        <f>ROUND(IF($A51&gt;0,$E51-'Asset data'!EN$5,0),0)</f>
        <v>0</v>
      </c>
      <c r="EI51">
        <f>ROUND(IF($A51&gt;0,$E51-'Asset data'!EO$5,0),0)</f>
        <v>0</v>
      </c>
      <c r="EJ51">
        <f>ROUND(IF($A51&gt;0,$E51-'Asset data'!EP$5,0),0)</f>
        <v>0</v>
      </c>
      <c r="EK51">
        <f>ROUND(IF($A51&gt;0,$E51-'Asset data'!EQ$5,0),0)</f>
        <v>0</v>
      </c>
      <c r="EL51">
        <f>ROUND(IF($A51&gt;0,$E51-'Asset data'!ER$5,0),0)</f>
        <v>0</v>
      </c>
      <c r="EM51">
        <f>ROUND(IF($A51&gt;0,$E51-'Asset data'!ES$5,0),0)</f>
        <v>0</v>
      </c>
      <c r="EN51">
        <f>ROUND(IF($A51&gt;0,$E51-'Asset data'!ET$5,0),0)</f>
        <v>0</v>
      </c>
      <c r="EO51">
        <f>ROUND(IF($A51&gt;0,$E51-'Asset data'!EU$5,0),0)</f>
        <v>0</v>
      </c>
      <c r="EP51">
        <f>ROUND(IF($A51&gt;0,$E51-'Asset data'!EV$5,0),0)</f>
        <v>0</v>
      </c>
      <c r="EQ51">
        <f>ROUND(IF($A51&gt;0,$E51-'Asset data'!EW$5,0),0)</f>
        <v>0</v>
      </c>
      <c r="ER51">
        <f>ROUND(IF($A51&gt;0,$E51-'Asset data'!EX$5,0),0)</f>
        <v>0</v>
      </c>
      <c r="ES51">
        <f>ROUND(IF($A51&gt;0,$E51-'Asset data'!EY$5,0),0)</f>
        <v>0</v>
      </c>
      <c r="ET51">
        <f>ROUND(IF($A51&gt;0,$E51-'Asset data'!EZ$5,0),0)</f>
        <v>0</v>
      </c>
      <c r="EU51">
        <f>ROUND(IF($A51&gt;0,$E51-'Asset data'!FA$5,0),0)</f>
        <v>0</v>
      </c>
      <c r="EV51">
        <f>ROUND(IF($A51&gt;0,$E51-'Asset data'!FB$5,0),0)</f>
        <v>0</v>
      </c>
      <c r="EW51">
        <f>ROUND(IF($A51&gt;0,$E51-'Asset data'!FC$5,0),0)</f>
        <v>0</v>
      </c>
      <c r="EX51">
        <f>ROUND(IF($A51&gt;0,$E51-'Asset data'!FD$5,0),0)</f>
        <v>0</v>
      </c>
      <c r="EY51">
        <f>ROUND(IF($A51&gt;0,$E51-'Asset data'!FE$5,0),0)</f>
        <v>0</v>
      </c>
      <c r="EZ51">
        <f>ROUND(IF($A51&gt;0,$E51-'Asset data'!FF$5,0),0)</f>
        <v>0</v>
      </c>
      <c r="FA51">
        <f>ROUND(IF($A51&gt;0,$E51-'Asset data'!FG$5,0),0)</f>
        <v>0</v>
      </c>
    </row>
    <row r="52" spans="1:157">
      <c r="A52" s="10">
        <f>'Asset data'!A52</f>
        <v>0</v>
      </c>
      <c r="B52" s="10">
        <f>'Asset data'!B52</f>
        <v>0</v>
      </c>
      <c r="C52" s="10">
        <f>'Asset data'!C52</f>
        <v>0</v>
      </c>
      <c r="D52" s="10">
        <f>'Asset data'!E52</f>
        <v>0</v>
      </c>
      <c r="E52" s="16">
        <f>'Asset data'!I52</f>
        <v>0</v>
      </c>
      <c r="F52" s="27">
        <f>ROUND(IF($A52&gt;0,$E52-'Asset data'!L$5,0),0)</f>
        <v>0</v>
      </c>
      <c r="G52">
        <f>ROUND(IF($A52&gt;0,$E52-'Asset data'!M$5,0),0)</f>
        <v>0</v>
      </c>
      <c r="H52">
        <f>ROUND(IF($A52&gt;0,$E52-'Asset data'!N$5,0),0)</f>
        <v>0</v>
      </c>
      <c r="I52">
        <f>ROUND(IF($A52&gt;0,$E52-'Asset data'!O$5,0),0)</f>
        <v>0</v>
      </c>
      <c r="J52">
        <f>ROUND(IF($A52&gt;0,$E52-'Asset data'!P$5,0),0)</f>
        <v>0</v>
      </c>
      <c r="K52">
        <f>ROUND(IF($A52&gt;0,$E52-'Asset data'!Q$5,0),0)</f>
        <v>0</v>
      </c>
      <c r="L52">
        <f>ROUND(IF($A52&gt;0,$E52-'Asset data'!R$5,0),0)</f>
        <v>0</v>
      </c>
      <c r="M52">
        <f>ROUND(IF($A52&gt;0,$E52-'Asset data'!S$5,0),0)</f>
        <v>0</v>
      </c>
      <c r="N52">
        <f>ROUND(IF($A52&gt;0,$E52-'Asset data'!T$5,0),0)</f>
        <v>0</v>
      </c>
      <c r="O52">
        <f>ROUND(IF($A52&gt;0,$E52-'Asset data'!U$5,0),0)</f>
        <v>0</v>
      </c>
      <c r="P52">
        <f>ROUND(IF($A52&gt;0,$E52-'Asset data'!V$5,0),0)</f>
        <v>0</v>
      </c>
      <c r="Q52">
        <f>ROUND(IF($A52&gt;0,$E52-'Asset data'!W$5,0),0)</f>
        <v>0</v>
      </c>
      <c r="R52">
        <f>ROUND(IF($A52&gt;0,$E52-'Asset data'!X$5,0),0)</f>
        <v>0</v>
      </c>
      <c r="S52">
        <f>ROUND(IF($A52&gt;0,$E52-'Asset data'!Y$5,0),0)</f>
        <v>0</v>
      </c>
      <c r="T52">
        <f>ROUND(IF($A52&gt;0,$E52-'Asset data'!Z$5,0),0)</f>
        <v>0</v>
      </c>
      <c r="U52">
        <f>ROUND(IF($A52&gt;0,$E52-'Asset data'!AA$5,0),0)</f>
        <v>0</v>
      </c>
      <c r="V52">
        <f>ROUND(IF($A52&gt;0,$E52-'Asset data'!AB$5,0),0)</f>
        <v>0</v>
      </c>
      <c r="W52">
        <f>ROUND(IF($A52&gt;0,$E52-'Asset data'!AC$5,0),0)</f>
        <v>0</v>
      </c>
      <c r="X52">
        <f>ROUND(IF($A52&gt;0,$E52-'Asset data'!AD$5,0),0)</f>
        <v>0</v>
      </c>
      <c r="Y52">
        <f>ROUND(IF($A52&gt;0,$E52-'Asset data'!AE$5,0),0)</f>
        <v>0</v>
      </c>
      <c r="Z52">
        <f>ROUND(IF($A52&gt;0,$E52-'Asset data'!AF$5,0),0)</f>
        <v>0</v>
      </c>
      <c r="AA52">
        <f>ROUND(IF($A52&gt;0,$E52-'Asset data'!AG$5,0),0)</f>
        <v>0</v>
      </c>
      <c r="AB52">
        <f>ROUND(IF($A52&gt;0,$E52-'Asset data'!AH$5,0),0)</f>
        <v>0</v>
      </c>
      <c r="AC52">
        <f>ROUND(IF($A52&gt;0,$E52-'Asset data'!AI$5,0),0)</f>
        <v>0</v>
      </c>
      <c r="AD52">
        <f>ROUND(IF($A52&gt;0,$E52-'Asset data'!AJ$5,0),0)</f>
        <v>0</v>
      </c>
      <c r="AE52">
        <f>ROUND(IF($A52&gt;0,$E52-'Asset data'!AK$5,0),0)</f>
        <v>0</v>
      </c>
      <c r="AF52">
        <f>ROUND(IF($A52&gt;0,$E52-'Asset data'!AL$5,0),0)</f>
        <v>0</v>
      </c>
      <c r="AG52">
        <f>ROUND(IF($A52&gt;0,$E52-'Asset data'!AM$5,0),0)</f>
        <v>0</v>
      </c>
      <c r="AH52">
        <f>ROUND(IF($A52&gt;0,$E52-'Asset data'!AN$5,0),0)</f>
        <v>0</v>
      </c>
      <c r="AI52">
        <f>ROUND(IF($A52&gt;0,$E52-'Asset data'!AO$5,0),0)</f>
        <v>0</v>
      </c>
      <c r="AJ52">
        <f>ROUND(IF($A52&gt;0,$E52-'Asset data'!AP$5,0),0)</f>
        <v>0</v>
      </c>
      <c r="AK52">
        <f>ROUND(IF($A52&gt;0,$E52-'Asset data'!AQ$5,0),0)</f>
        <v>0</v>
      </c>
      <c r="AL52">
        <f>ROUND(IF($A52&gt;0,$E52-'Asset data'!AR$5,0),0)</f>
        <v>0</v>
      </c>
      <c r="AM52">
        <f>ROUND(IF($A52&gt;0,$E52-'Asset data'!AS$5,0),0)</f>
        <v>0</v>
      </c>
      <c r="AN52">
        <f>ROUND(IF($A52&gt;0,$E52-'Asset data'!AT$5,0),0)</f>
        <v>0</v>
      </c>
      <c r="AO52">
        <f>ROUND(IF($A52&gt;0,$E52-'Asset data'!AU$5,0),0)</f>
        <v>0</v>
      </c>
      <c r="AP52">
        <f>ROUND(IF($A52&gt;0,$E52-'Asset data'!AV$5,0),0)</f>
        <v>0</v>
      </c>
      <c r="AQ52">
        <f>ROUND(IF($A52&gt;0,$E52-'Asset data'!AW$5,0),0)</f>
        <v>0</v>
      </c>
      <c r="AR52">
        <f>ROUND(IF($A52&gt;0,$E52-'Asset data'!AX$5,0),0)</f>
        <v>0</v>
      </c>
      <c r="AS52">
        <f>ROUND(IF($A52&gt;0,$E52-'Asset data'!AY$5,0),0)</f>
        <v>0</v>
      </c>
      <c r="AT52">
        <f>ROUND(IF($A52&gt;0,$E52-'Asset data'!AZ$5,0),0)</f>
        <v>0</v>
      </c>
      <c r="AU52">
        <f>ROUND(IF($A52&gt;0,$E52-'Asset data'!BA$5,0),0)</f>
        <v>0</v>
      </c>
      <c r="AV52">
        <f>ROUND(IF($A52&gt;0,$E52-'Asset data'!BB$5,0),0)</f>
        <v>0</v>
      </c>
      <c r="AW52">
        <f>ROUND(IF($A52&gt;0,$E52-'Asset data'!BC$5,0),0)</f>
        <v>0</v>
      </c>
      <c r="AX52">
        <f>ROUND(IF($A52&gt;0,$E52-'Asset data'!BD$5,0),0)</f>
        <v>0</v>
      </c>
      <c r="AY52">
        <f>ROUND(IF($A52&gt;0,$E52-'Asset data'!BE$5,0),0)</f>
        <v>0</v>
      </c>
      <c r="AZ52">
        <f>ROUND(IF($A52&gt;0,$E52-'Asset data'!BF$5,0),0)</f>
        <v>0</v>
      </c>
      <c r="BA52">
        <f>ROUND(IF($A52&gt;0,$E52-'Asset data'!BG$5,0),0)</f>
        <v>0</v>
      </c>
      <c r="BB52">
        <f>ROUND(IF($A52&gt;0,$E52-'Asset data'!BH$5,0),0)</f>
        <v>0</v>
      </c>
      <c r="BC52">
        <f>ROUND(IF($A52&gt;0,$E52-'Asset data'!BI$5,0),0)</f>
        <v>0</v>
      </c>
      <c r="BD52">
        <f>ROUND(IF($A52&gt;0,$E52-'Asset data'!BJ$5,0),0)</f>
        <v>0</v>
      </c>
      <c r="BE52">
        <f>ROUND(IF($A52&gt;0,$E52-'Asset data'!BK$5,0),0)</f>
        <v>0</v>
      </c>
      <c r="BF52">
        <f>ROUND(IF($A52&gt;0,$E52-'Asset data'!BL$5,0),0)</f>
        <v>0</v>
      </c>
      <c r="BG52">
        <f>ROUND(IF($A52&gt;0,$E52-'Asset data'!BM$5,0),0)</f>
        <v>0</v>
      </c>
      <c r="BH52">
        <f>ROUND(IF($A52&gt;0,$E52-'Asset data'!BN$5,0),0)</f>
        <v>0</v>
      </c>
      <c r="BI52">
        <f>ROUND(IF($A52&gt;0,$E52-'Asset data'!BO$5,0),0)</f>
        <v>0</v>
      </c>
      <c r="BJ52">
        <f>ROUND(IF($A52&gt;0,$E52-'Asset data'!BP$5,0),0)</f>
        <v>0</v>
      </c>
      <c r="BK52">
        <f>ROUND(IF($A52&gt;0,$E52-'Asset data'!BQ$5,0),0)</f>
        <v>0</v>
      </c>
      <c r="BL52">
        <f>ROUND(IF($A52&gt;0,$E52-'Asset data'!BR$5,0),0)</f>
        <v>0</v>
      </c>
      <c r="BM52">
        <f>ROUND(IF($A52&gt;0,$E52-'Asset data'!BS$5,0),0)</f>
        <v>0</v>
      </c>
      <c r="BN52">
        <f>ROUND(IF($A52&gt;0,$E52-'Asset data'!BT$5,0),0)</f>
        <v>0</v>
      </c>
      <c r="BO52">
        <f>ROUND(IF($A52&gt;0,$E52-'Asset data'!BU$5,0),0)</f>
        <v>0</v>
      </c>
      <c r="BP52">
        <f>ROUND(IF($A52&gt;0,$E52-'Asset data'!BV$5,0),0)</f>
        <v>0</v>
      </c>
      <c r="BQ52">
        <f>ROUND(IF($A52&gt;0,$E52-'Asset data'!BW$5,0),0)</f>
        <v>0</v>
      </c>
      <c r="BR52">
        <f>ROUND(IF($A52&gt;0,$E52-'Asset data'!BX$5,0),0)</f>
        <v>0</v>
      </c>
      <c r="BS52">
        <f>ROUND(IF($A52&gt;0,$E52-'Asset data'!BY$5,0),0)</f>
        <v>0</v>
      </c>
      <c r="BT52">
        <f>ROUND(IF($A52&gt;0,$E52-'Asset data'!BZ$5,0),0)</f>
        <v>0</v>
      </c>
      <c r="BU52">
        <f>ROUND(IF($A52&gt;0,$E52-'Asset data'!CA$5,0),0)</f>
        <v>0</v>
      </c>
      <c r="BV52">
        <f>ROUND(IF($A52&gt;0,$E52-'Asset data'!CB$5,0),0)</f>
        <v>0</v>
      </c>
      <c r="BW52">
        <f>ROUND(IF($A52&gt;0,$E52-'Asset data'!CC$5,0),0)</f>
        <v>0</v>
      </c>
      <c r="BX52">
        <f>ROUND(IF($A52&gt;0,$E52-'Asset data'!CD$5,0),0)</f>
        <v>0</v>
      </c>
      <c r="BY52">
        <f>ROUND(IF($A52&gt;0,$E52-'Asset data'!CE$5,0),0)</f>
        <v>0</v>
      </c>
      <c r="BZ52">
        <f>ROUND(IF($A52&gt;0,$E52-'Asset data'!CF$5,0),0)</f>
        <v>0</v>
      </c>
      <c r="CA52">
        <f>ROUND(IF($A52&gt;0,$E52-'Asset data'!CG$5,0),0)</f>
        <v>0</v>
      </c>
      <c r="CB52">
        <f>ROUND(IF($A52&gt;0,$E52-'Asset data'!CH$5,0),0)</f>
        <v>0</v>
      </c>
      <c r="CC52">
        <f>ROUND(IF($A52&gt;0,$E52-'Asset data'!CI$5,0),0)</f>
        <v>0</v>
      </c>
      <c r="CD52">
        <f>ROUND(IF($A52&gt;0,$E52-'Asset data'!CJ$5,0),0)</f>
        <v>0</v>
      </c>
      <c r="CE52">
        <f>ROUND(IF($A52&gt;0,$E52-'Asset data'!CK$5,0),0)</f>
        <v>0</v>
      </c>
      <c r="CF52">
        <f>ROUND(IF($A52&gt;0,$E52-'Asset data'!CL$5,0),0)</f>
        <v>0</v>
      </c>
      <c r="CG52">
        <f>ROUND(IF($A52&gt;0,$E52-'Asset data'!CM$5,0),0)</f>
        <v>0</v>
      </c>
      <c r="CH52">
        <f>ROUND(IF($A52&gt;0,$E52-'Asset data'!CN$5,0),0)</f>
        <v>0</v>
      </c>
      <c r="CI52">
        <f>ROUND(IF($A52&gt;0,$E52-'Asset data'!CO$5,0),0)</f>
        <v>0</v>
      </c>
      <c r="CJ52">
        <f>ROUND(IF($A52&gt;0,$E52-'Asset data'!CP$5,0),0)</f>
        <v>0</v>
      </c>
      <c r="CK52">
        <f>ROUND(IF($A52&gt;0,$E52-'Asset data'!CQ$5,0),0)</f>
        <v>0</v>
      </c>
      <c r="CL52">
        <f>ROUND(IF($A52&gt;0,$E52-'Asset data'!CR$5,0),0)</f>
        <v>0</v>
      </c>
      <c r="CM52">
        <f>ROUND(IF($A52&gt;0,$E52-'Asset data'!CS$5,0),0)</f>
        <v>0</v>
      </c>
      <c r="CN52">
        <f>ROUND(IF($A52&gt;0,$E52-'Asset data'!CT$5,0),0)</f>
        <v>0</v>
      </c>
      <c r="CO52">
        <f>ROUND(IF($A52&gt;0,$E52-'Asset data'!CU$5,0),0)</f>
        <v>0</v>
      </c>
      <c r="CP52">
        <f>ROUND(IF($A52&gt;0,$E52-'Asset data'!CV$5,0),0)</f>
        <v>0</v>
      </c>
      <c r="CQ52">
        <f>ROUND(IF($A52&gt;0,$E52-'Asset data'!CW$5,0),0)</f>
        <v>0</v>
      </c>
      <c r="CR52">
        <f>ROUND(IF($A52&gt;0,$E52-'Asset data'!CX$5,0),0)</f>
        <v>0</v>
      </c>
      <c r="CS52">
        <f>ROUND(IF($A52&gt;0,$E52-'Asset data'!CY$5,0),0)</f>
        <v>0</v>
      </c>
      <c r="CT52">
        <f>ROUND(IF($A52&gt;0,$E52-'Asset data'!CZ$5,0),0)</f>
        <v>0</v>
      </c>
      <c r="CU52">
        <f>ROUND(IF($A52&gt;0,$E52-'Asset data'!DA$5,0),0)</f>
        <v>0</v>
      </c>
      <c r="CV52">
        <f>ROUND(IF($A52&gt;0,$E52-'Asset data'!DB$5,0),0)</f>
        <v>0</v>
      </c>
      <c r="CW52">
        <f>ROUND(IF($A52&gt;0,$E52-'Asset data'!DC$5,0),0)</f>
        <v>0</v>
      </c>
      <c r="CX52">
        <f>ROUND(IF($A52&gt;0,$E52-'Asset data'!DD$5,0),0)</f>
        <v>0</v>
      </c>
      <c r="CY52">
        <f>ROUND(IF($A52&gt;0,$E52-'Asset data'!DE$5,0),0)</f>
        <v>0</v>
      </c>
      <c r="CZ52">
        <f>ROUND(IF($A52&gt;0,$E52-'Asset data'!DF$5,0),0)</f>
        <v>0</v>
      </c>
      <c r="DA52">
        <f>ROUND(IF($A52&gt;0,$E52-'Asset data'!DG$5,0),0)</f>
        <v>0</v>
      </c>
      <c r="DB52">
        <f>ROUND(IF($A52&gt;0,$E52-'Asset data'!DH$5,0),0)</f>
        <v>0</v>
      </c>
      <c r="DC52">
        <f>ROUND(IF($A52&gt;0,$E52-'Asset data'!DI$5,0),0)</f>
        <v>0</v>
      </c>
      <c r="DD52">
        <f>ROUND(IF($A52&gt;0,$E52-'Asset data'!DJ$5,0),0)</f>
        <v>0</v>
      </c>
      <c r="DE52">
        <f>ROUND(IF($A52&gt;0,$E52-'Asset data'!DK$5,0),0)</f>
        <v>0</v>
      </c>
      <c r="DF52">
        <f>ROUND(IF($A52&gt;0,$E52-'Asset data'!DL$5,0),0)</f>
        <v>0</v>
      </c>
      <c r="DG52">
        <f>ROUND(IF($A52&gt;0,$E52-'Asset data'!DM$5,0),0)</f>
        <v>0</v>
      </c>
      <c r="DH52">
        <f>ROUND(IF($A52&gt;0,$E52-'Asset data'!DN$5,0),0)</f>
        <v>0</v>
      </c>
      <c r="DI52">
        <f>ROUND(IF($A52&gt;0,$E52-'Asset data'!DO$5,0),0)</f>
        <v>0</v>
      </c>
      <c r="DJ52">
        <f>ROUND(IF($A52&gt;0,$E52-'Asset data'!DP$5,0),0)</f>
        <v>0</v>
      </c>
      <c r="DK52">
        <f>ROUND(IF($A52&gt;0,$E52-'Asset data'!DQ$5,0),0)</f>
        <v>0</v>
      </c>
      <c r="DL52">
        <f>ROUND(IF($A52&gt;0,$E52-'Asset data'!DR$5,0),0)</f>
        <v>0</v>
      </c>
      <c r="DM52">
        <f>ROUND(IF($A52&gt;0,$E52-'Asset data'!DS$5,0),0)</f>
        <v>0</v>
      </c>
      <c r="DN52">
        <f>ROUND(IF($A52&gt;0,$E52-'Asset data'!DT$5,0),0)</f>
        <v>0</v>
      </c>
      <c r="DO52">
        <f>ROUND(IF($A52&gt;0,$E52-'Asset data'!DU$5,0),0)</f>
        <v>0</v>
      </c>
      <c r="DP52">
        <f>ROUND(IF($A52&gt;0,$E52-'Asset data'!DV$5,0),0)</f>
        <v>0</v>
      </c>
      <c r="DQ52">
        <f>ROUND(IF($A52&gt;0,$E52-'Asset data'!DW$5,0),0)</f>
        <v>0</v>
      </c>
      <c r="DR52">
        <f>ROUND(IF($A52&gt;0,$E52-'Asset data'!DX$5,0),0)</f>
        <v>0</v>
      </c>
      <c r="DS52">
        <f>ROUND(IF($A52&gt;0,$E52-'Asset data'!DY$5,0),0)</f>
        <v>0</v>
      </c>
      <c r="DT52">
        <f>ROUND(IF($A52&gt;0,$E52-'Asset data'!DZ$5,0),0)</f>
        <v>0</v>
      </c>
      <c r="DU52">
        <f>ROUND(IF($A52&gt;0,$E52-'Asset data'!EA$5,0),0)</f>
        <v>0</v>
      </c>
      <c r="DV52">
        <f>ROUND(IF($A52&gt;0,$E52-'Asset data'!EB$5,0),0)</f>
        <v>0</v>
      </c>
      <c r="DW52">
        <f>ROUND(IF($A52&gt;0,$E52-'Asset data'!EC$5,0),0)</f>
        <v>0</v>
      </c>
      <c r="DX52">
        <f>ROUND(IF($A52&gt;0,$E52-'Asset data'!ED$5,0),0)</f>
        <v>0</v>
      </c>
      <c r="DY52">
        <f>ROUND(IF($A52&gt;0,$E52-'Asset data'!EE$5,0),0)</f>
        <v>0</v>
      </c>
      <c r="DZ52">
        <f>ROUND(IF($A52&gt;0,$E52-'Asset data'!EF$5,0),0)</f>
        <v>0</v>
      </c>
      <c r="EA52">
        <f>ROUND(IF($A52&gt;0,$E52-'Asset data'!EG$5,0),0)</f>
        <v>0</v>
      </c>
      <c r="EB52">
        <f>ROUND(IF($A52&gt;0,$E52-'Asset data'!EH$5,0),0)</f>
        <v>0</v>
      </c>
      <c r="EC52">
        <f>ROUND(IF($A52&gt;0,$E52-'Asset data'!EI$5,0),0)</f>
        <v>0</v>
      </c>
      <c r="ED52">
        <f>ROUND(IF($A52&gt;0,$E52-'Asset data'!EJ$5,0),0)</f>
        <v>0</v>
      </c>
      <c r="EE52">
        <f>ROUND(IF($A52&gt;0,$E52-'Asset data'!EK$5,0),0)</f>
        <v>0</v>
      </c>
      <c r="EF52">
        <f>ROUND(IF($A52&gt;0,$E52-'Asset data'!EL$5,0),0)</f>
        <v>0</v>
      </c>
      <c r="EG52">
        <f>ROUND(IF($A52&gt;0,$E52-'Asset data'!EM$5,0),0)</f>
        <v>0</v>
      </c>
      <c r="EH52">
        <f>ROUND(IF($A52&gt;0,$E52-'Asset data'!EN$5,0),0)</f>
        <v>0</v>
      </c>
      <c r="EI52">
        <f>ROUND(IF($A52&gt;0,$E52-'Asset data'!EO$5,0),0)</f>
        <v>0</v>
      </c>
      <c r="EJ52">
        <f>ROUND(IF($A52&gt;0,$E52-'Asset data'!EP$5,0),0)</f>
        <v>0</v>
      </c>
      <c r="EK52">
        <f>ROUND(IF($A52&gt;0,$E52-'Asset data'!EQ$5,0),0)</f>
        <v>0</v>
      </c>
      <c r="EL52">
        <f>ROUND(IF($A52&gt;0,$E52-'Asset data'!ER$5,0),0)</f>
        <v>0</v>
      </c>
      <c r="EM52">
        <f>ROUND(IF($A52&gt;0,$E52-'Asset data'!ES$5,0),0)</f>
        <v>0</v>
      </c>
      <c r="EN52">
        <f>ROUND(IF($A52&gt;0,$E52-'Asset data'!ET$5,0),0)</f>
        <v>0</v>
      </c>
      <c r="EO52">
        <f>ROUND(IF($A52&gt;0,$E52-'Asset data'!EU$5,0),0)</f>
        <v>0</v>
      </c>
      <c r="EP52">
        <f>ROUND(IF($A52&gt;0,$E52-'Asset data'!EV$5,0),0)</f>
        <v>0</v>
      </c>
      <c r="EQ52">
        <f>ROUND(IF($A52&gt;0,$E52-'Asset data'!EW$5,0),0)</f>
        <v>0</v>
      </c>
      <c r="ER52">
        <f>ROUND(IF($A52&gt;0,$E52-'Asset data'!EX$5,0),0)</f>
        <v>0</v>
      </c>
      <c r="ES52">
        <f>ROUND(IF($A52&gt;0,$E52-'Asset data'!EY$5,0),0)</f>
        <v>0</v>
      </c>
      <c r="ET52">
        <f>ROUND(IF($A52&gt;0,$E52-'Asset data'!EZ$5,0),0)</f>
        <v>0</v>
      </c>
      <c r="EU52">
        <f>ROUND(IF($A52&gt;0,$E52-'Asset data'!FA$5,0),0)</f>
        <v>0</v>
      </c>
      <c r="EV52">
        <f>ROUND(IF($A52&gt;0,$E52-'Asset data'!FB$5,0),0)</f>
        <v>0</v>
      </c>
      <c r="EW52">
        <f>ROUND(IF($A52&gt;0,$E52-'Asset data'!FC$5,0),0)</f>
        <v>0</v>
      </c>
      <c r="EX52">
        <f>ROUND(IF($A52&gt;0,$E52-'Asset data'!FD$5,0),0)</f>
        <v>0</v>
      </c>
      <c r="EY52">
        <f>ROUND(IF($A52&gt;0,$E52-'Asset data'!FE$5,0),0)</f>
        <v>0</v>
      </c>
      <c r="EZ52">
        <f>ROUND(IF($A52&gt;0,$E52-'Asset data'!FF$5,0),0)</f>
        <v>0</v>
      </c>
      <c r="FA52">
        <f>ROUND(IF($A52&gt;0,$E52-'Asset data'!FG$5,0),0)</f>
        <v>0</v>
      </c>
    </row>
    <row r="53" spans="1:157">
      <c r="A53" s="10">
        <f>'Asset data'!A53</f>
        <v>0</v>
      </c>
      <c r="B53" s="10">
        <f>'Asset data'!B53</f>
        <v>0</v>
      </c>
      <c r="C53" s="10">
        <f>'Asset data'!C53</f>
        <v>0</v>
      </c>
      <c r="D53" s="10">
        <f>'Asset data'!E53</f>
        <v>0</v>
      </c>
      <c r="E53" s="16">
        <f>'Asset data'!I53</f>
        <v>0</v>
      </c>
      <c r="F53" s="27">
        <f>ROUND(IF($A53&gt;0,$E53-'Asset data'!L$5,0),0)</f>
        <v>0</v>
      </c>
      <c r="G53">
        <f>ROUND(IF($A53&gt;0,$E53-'Asset data'!M$5,0),0)</f>
        <v>0</v>
      </c>
      <c r="H53">
        <f>ROUND(IF($A53&gt;0,$E53-'Asset data'!N$5,0),0)</f>
        <v>0</v>
      </c>
      <c r="I53">
        <f>ROUND(IF($A53&gt;0,$E53-'Asset data'!O$5,0),0)</f>
        <v>0</v>
      </c>
      <c r="J53">
        <f>ROUND(IF($A53&gt;0,$E53-'Asset data'!P$5,0),0)</f>
        <v>0</v>
      </c>
      <c r="K53">
        <f>ROUND(IF($A53&gt;0,$E53-'Asset data'!Q$5,0),0)</f>
        <v>0</v>
      </c>
      <c r="L53">
        <f>ROUND(IF($A53&gt;0,$E53-'Asset data'!R$5,0),0)</f>
        <v>0</v>
      </c>
      <c r="M53">
        <f>ROUND(IF($A53&gt;0,$E53-'Asset data'!S$5,0),0)</f>
        <v>0</v>
      </c>
      <c r="N53">
        <f>ROUND(IF($A53&gt;0,$E53-'Asset data'!T$5,0),0)</f>
        <v>0</v>
      </c>
      <c r="O53">
        <f>ROUND(IF($A53&gt;0,$E53-'Asset data'!U$5,0),0)</f>
        <v>0</v>
      </c>
      <c r="P53">
        <f>ROUND(IF($A53&gt;0,$E53-'Asset data'!V$5,0),0)</f>
        <v>0</v>
      </c>
      <c r="Q53">
        <f>ROUND(IF($A53&gt;0,$E53-'Asset data'!W$5,0),0)</f>
        <v>0</v>
      </c>
      <c r="R53">
        <f>ROUND(IF($A53&gt;0,$E53-'Asset data'!X$5,0),0)</f>
        <v>0</v>
      </c>
      <c r="S53">
        <f>ROUND(IF($A53&gt;0,$E53-'Asset data'!Y$5,0),0)</f>
        <v>0</v>
      </c>
      <c r="T53">
        <f>ROUND(IF($A53&gt;0,$E53-'Asset data'!Z$5,0),0)</f>
        <v>0</v>
      </c>
      <c r="U53">
        <f>ROUND(IF($A53&gt;0,$E53-'Asset data'!AA$5,0),0)</f>
        <v>0</v>
      </c>
      <c r="V53">
        <f>ROUND(IF($A53&gt;0,$E53-'Asset data'!AB$5,0),0)</f>
        <v>0</v>
      </c>
      <c r="W53">
        <f>ROUND(IF($A53&gt;0,$E53-'Asset data'!AC$5,0),0)</f>
        <v>0</v>
      </c>
      <c r="X53">
        <f>ROUND(IF($A53&gt;0,$E53-'Asset data'!AD$5,0),0)</f>
        <v>0</v>
      </c>
      <c r="Y53">
        <f>ROUND(IF($A53&gt;0,$E53-'Asset data'!AE$5,0),0)</f>
        <v>0</v>
      </c>
      <c r="Z53">
        <f>ROUND(IF($A53&gt;0,$E53-'Asset data'!AF$5,0),0)</f>
        <v>0</v>
      </c>
      <c r="AA53">
        <f>ROUND(IF($A53&gt;0,$E53-'Asset data'!AG$5,0),0)</f>
        <v>0</v>
      </c>
      <c r="AB53">
        <f>ROUND(IF($A53&gt;0,$E53-'Asset data'!AH$5,0),0)</f>
        <v>0</v>
      </c>
      <c r="AC53">
        <f>ROUND(IF($A53&gt;0,$E53-'Asset data'!AI$5,0),0)</f>
        <v>0</v>
      </c>
      <c r="AD53">
        <f>ROUND(IF($A53&gt;0,$E53-'Asset data'!AJ$5,0),0)</f>
        <v>0</v>
      </c>
      <c r="AE53">
        <f>ROUND(IF($A53&gt;0,$E53-'Asset data'!AK$5,0),0)</f>
        <v>0</v>
      </c>
      <c r="AF53">
        <f>ROUND(IF($A53&gt;0,$E53-'Asset data'!AL$5,0),0)</f>
        <v>0</v>
      </c>
      <c r="AG53">
        <f>ROUND(IF($A53&gt;0,$E53-'Asset data'!AM$5,0),0)</f>
        <v>0</v>
      </c>
      <c r="AH53">
        <f>ROUND(IF($A53&gt;0,$E53-'Asset data'!AN$5,0),0)</f>
        <v>0</v>
      </c>
      <c r="AI53">
        <f>ROUND(IF($A53&gt;0,$E53-'Asset data'!AO$5,0),0)</f>
        <v>0</v>
      </c>
      <c r="AJ53">
        <f>ROUND(IF($A53&gt;0,$E53-'Asset data'!AP$5,0),0)</f>
        <v>0</v>
      </c>
      <c r="AK53">
        <f>ROUND(IF($A53&gt;0,$E53-'Asset data'!AQ$5,0),0)</f>
        <v>0</v>
      </c>
      <c r="AL53">
        <f>ROUND(IF($A53&gt;0,$E53-'Asset data'!AR$5,0),0)</f>
        <v>0</v>
      </c>
      <c r="AM53">
        <f>ROUND(IF($A53&gt;0,$E53-'Asset data'!AS$5,0),0)</f>
        <v>0</v>
      </c>
      <c r="AN53">
        <f>ROUND(IF($A53&gt;0,$E53-'Asset data'!AT$5,0),0)</f>
        <v>0</v>
      </c>
      <c r="AO53">
        <f>ROUND(IF($A53&gt;0,$E53-'Asset data'!AU$5,0),0)</f>
        <v>0</v>
      </c>
      <c r="AP53">
        <f>ROUND(IF($A53&gt;0,$E53-'Asset data'!AV$5,0),0)</f>
        <v>0</v>
      </c>
      <c r="AQ53">
        <f>ROUND(IF($A53&gt;0,$E53-'Asset data'!AW$5,0),0)</f>
        <v>0</v>
      </c>
      <c r="AR53">
        <f>ROUND(IF($A53&gt;0,$E53-'Asset data'!AX$5,0),0)</f>
        <v>0</v>
      </c>
      <c r="AS53">
        <f>ROUND(IF($A53&gt;0,$E53-'Asset data'!AY$5,0),0)</f>
        <v>0</v>
      </c>
      <c r="AT53">
        <f>ROUND(IF($A53&gt;0,$E53-'Asset data'!AZ$5,0),0)</f>
        <v>0</v>
      </c>
      <c r="AU53">
        <f>ROUND(IF($A53&gt;0,$E53-'Asset data'!BA$5,0),0)</f>
        <v>0</v>
      </c>
      <c r="AV53">
        <f>ROUND(IF($A53&gt;0,$E53-'Asset data'!BB$5,0),0)</f>
        <v>0</v>
      </c>
      <c r="AW53">
        <f>ROUND(IF($A53&gt;0,$E53-'Asset data'!BC$5,0),0)</f>
        <v>0</v>
      </c>
      <c r="AX53">
        <f>ROUND(IF($A53&gt;0,$E53-'Asset data'!BD$5,0),0)</f>
        <v>0</v>
      </c>
      <c r="AY53">
        <f>ROUND(IF($A53&gt;0,$E53-'Asset data'!BE$5,0),0)</f>
        <v>0</v>
      </c>
      <c r="AZ53">
        <f>ROUND(IF($A53&gt;0,$E53-'Asset data'!BF$5,0),0)</f>
        <v>0</v>
      </c>
      <c r="BA53">
        <f>ROUND(IF($A53&gt;0,$E53-'Asset data'!BG$5,0),0)</f>
        <v>0</v>
      </c>
      <c r="BB53">
        <f>ROUND(IF($A53&gt;0,$E53-'Asset data'!BH$5,0),0)</f>
        <v>0</v>
      </c>
      <c r="BC53">
        <f>ROUND(IF($A53&gt;0,$E53-'Asset data'!BI$5,0),0)</f>
        <v>0</v>
      </c>
      <c r="BD53">
        <f>ROUND(IF($A53&gt;0,$E53-'Asset data'!BJ$5,0),0)</f>
        <v>0</v>
      </c>
      <c r="BE53">
        <f>ROUND(IF($A53&gt;0,$E53-'Asset data'!BK$5,0),0)</f>
        <v>0</v>
      </c>
      <c r="BF53">
        <f>ROUND(IF($A53&gt;0,$E53-'Asset data'!BL$5,0),0)</f>
        <v>0</v>
      </c>
      <c r="BG53">
        <f>ROUND(IF($A53&gt;0,$E53-'Asset data'!BM$5,0),0)</f>
        <v>0</v>
      </c>
      <c r="BH53">
        <f>ROUND(IF($A53&gt;0,$E53-'Asset data'!BN$5,0),0)</f>
        <v>0</v>
      </c>
      <c r="BI53">
        <f>ROUND(IF($A53&gt;0,$E53-'Asset data'!BO$5,0),0)</f>
        <v>0</v>
      </c>
      <c r="BJ53">
        <f>ROUND(IF($A53&gt;0,$E53-'Asset data'!BP$5,0),0)</f>
        <v>0</v>
      </c>
      <c r="BK53">
        <f>ROUND(IF($A53&gt;0,$E53-'Asset data'!BQ$5,0),0)</f>
        <v>0</v>
      </c>
      <c r="BL53">
        <f>ROUND(IF($A53&gt;0,$E53-'Asset data'!BR$5,0),0)</f>
        <v>0</v>
      </c>
      <c r="BM53">
        <f>ROUND(IF($A53&gt;0,$E53-'Asset data'!BS$5,0),0)</f>
        <v>0</v>
      </c>
      <c r="BN53">
        <f>ROUND(IF($A53&gt;0,$E53-'Asset data'!BT$5,0),0)</f>
        <v>0</v>
      </c>
      <c r="BO53">
        <f>ROUND(IF($A53&gt;0,$E53-'Asset data'!BU$5,0),0)</f>
        <v>0</v>
      </c>
      <c r="BP53">
        <f>ROUND(IF($A53&gt;0,$E53-'Asset data'!BV$5,0),0)</f>
        <v>0</v>
      </c>
      <c r="BQ53">
        <f>ROUND(IF($A53&gt;0,$E53-'Asset data'!BW$5,0),0)</f>
        <v>0</v>
      </c>
      <c r="BR53">
        <f>ROUND(IF($A53&gt;0,$E53-'Asset data'!BX$5,0),0)</f>
        <v>0</v>
      </c>
      <c r="BS53">
        <f>ROUND(IF($A53&gt;0,$E53-'Asset data'!BY$5,0),0)</f>
        <v>0</v>
      </c>
      <c r="BT53">
        <f>ROUND(IF($A53&gt;0,$E53-'Asset data'!BZ$5,0),0)</f>
        <v>0</v>
      </c>
      <c r="BU53">
        <f>ROUND(IF($A53&gt;0,$E53-'Asset data'!CA$5,0),0)</f>
        <v>0</v>
      </c>
      <c r="BV53">
        <f>ROUND(IF($A53&gt;0,$E53-'Asset data'!CB$5,0),0)</f>
        <v>0</v>
      </c>
      <c r="BW53">
        <f>ROUND(IF($A53&gt;0,$E53-'Asset data'!CC$5,0),0)</f>
        <v>0</v>
      </c>
      <c r="BX53">
        <f>ROUND(IF($A53&gt;0,$E53-'Asset data'!CD$5,0),0)</f>
        <v>0</v>
      </c>
      <c r="BY53">
        <f>ROUND(IF($A53&gt;0,$E53-'Asset data'!CE$5,0),0)</f>
        <v>0</v>
      </c>
      <c r="BZ53">
        <f>ROUND(IF($A53&gt;0,$E53-'Asset data'!CF$5,0),0)</f>
        <v>0</v>
      </c>
      <c r="CA53">
        <f>ROUND(IF($A53&gt;0,$E53-'Asset data'!CG$5,0),0)</f>
        <v>0</v>
      </c>
      <c r="CB53">
        <f>ROUND(IF($A53&gt;0,$E53-'Asset data'!CH$5,0),0)</f>
        <v>0</v>
      </c>
      <c r="CC53">
        <f>ROUND(IF($A53&gt;0,$E53-'Asset data'!CI$5,0),0)</f>
        <v>0</v>
      </c>
      <c r="CD53">
        <f>ROUND(IF($A53&gt;0,$E53-'Asset data'!CJ$5,0),0)</f>
        <v>0</v>
      </c>
      <c r="CE53">
        <f>ROUND(IF($A53&gt;0,$E53-'Asset data'!CK$5,0),0)</f>
        <v>0</v>
      </c>
      <c r="CF53">
        <f>ROUND(IF($A53&gt;0,$E53-'Asset data'!CL$5,0),0)</f>
        <v>0</v>
      </c>
      <c r="CG53">
        <f>ROUND(IF($A53&gt;0,$E53-'Asset data'!CM$5,0),0)</f>
        <v>0</v>
      </c>
      <c r="CH53">
        <f>ROUND(IF($A53&gt;0,$E53-'Asset data'!CN$5,0),0)</f>
        <v>0</v>
      </c>
      <c r="CI53">
        <f>ROUND(IF($A53&gt;0,$E53-'Asset data'!CO$5,0),0)</f>
        <v>0</v>
      </c>
      <c r="CJ53">
        <f>ROUND(IF($A53&gt;0,$E53-'Asset data'!CP$5,0),0)</f>
        <v>0</v>
      </c>
      <c r="CK53">
        <f>ROUND(IF($A53&gt;0,$E53-'Asset data'!CQ$5,0),0)</f>
        <v>0</v>
      </c>
      <c r="CL53">
        <f>ROUND(IF($A53&gt;0,$E53-'Asset data'!CR$5,0),0)</f>
        <v>0</v>
      </c>
      <c r="CM53">
        <f>ROUND(IF($A53&gt;0,$E53-'Asset data'!CS$5,0),0)</f>
        <v>0</v>
      </c>
      <c r="CN53">
        <f>ROUND(IF($A53&gt;0,$E53-'Asset data'!CT$5,0),0)</f>
        <v>0</v>
      </c>
      <c r="CO53">
        <f>ROUND(IF($A53&gt;0,$E53-'Asset data'!CU$5,0),0)</f>
        <v>0</v>
      </c>
      <c r="CP53">
        <f>ROUND(IF($A53&gt;0,$E53-'Asset data'!CV$5,0),0)</f>
        <v>0</v>
      </c>
      <c r="CQ53">
        <f>ROUND(IF($A53&gt;0,$E53-'Asset data'!CW$5,0),0)</f>
        <v>0</v>
      </c>
      <c r="CR53">
        <f>ROUND(IF($A53&gt;0,$E53-'Asset data'!CX$5,0),0)</f>
        <v>0</v>
      </c>
      <c r="CS53">
        <f>ROUND(IF($A53&gt;0,$E53-'Asset data'!CY$5,0),0)</f>
        <v>0</v>
      </c>
      <c r="CT53">
        <f>ROUND(IF($A53&gt;0,$E53-'Asset data'!CZ$5,0),0)</f>
        <v>0</v>
      </c>
      <c r="CU53">
        <f>ROUND(IF($A53&gt;0,$E53-'Asset data'!DA$5,0),0)</f>
        <v>0</v>
      </c>
      <c r="CV53">
        <f>ROUND(IF($A53&gt;0,$E53-'Asset data'!DB$5,0),0)</f>
        <v>0</v>
      </c>
      <c r="CW53">
        <f>ROUND(IF($A53&gt;0,$E53-'Asset data'!DC$5,0),0)</f>
        <v>0</v>
      </c>
      <c r="CX53">
        <f>ROUND(IF($A53&gt;0,$E53-'Asset data'!DD$5,0),0)</f>
        <v>0</v>
      </c>
      <c r="CY53">
        <f>ROUND(IF($A53&gt;0,$E53-'Asset data'!DE$5,0),0)</f>
        <v>0</v>
      </c>
      <c r="CZ53">
        <f>ROUND(IF($A53&gt;0,$E53-'Asset data'!DF$5,0),0)</f>
        <v>0</v>
      </c>
      <c r="DA53">
        <f>ROUND(IF($A53&gt;0,$E53-'Asset data'!DG$5,0),0)</f>
        <v>0</v>
      </c>
      <c r="DB53">
        <f>ROUND(IF($A53&gt;0,$E53-'Asset data'!DH$5,0),0)</f>
        <v>0</v>
      </c>
      <c r="DC53">
        <f>ROUND(IF($A53&gt;0,$E53-'Asset data'!DI$5,0),0)</f>
        <v>0</v>
      </c>
      <c r="DD53">
        <f>ROUND(IF($A53&gt;0,$E53-'Asset data'!DJ$5,0),0)</f>
        <v>0</v>
      </c>
      <c r="DE53">
        <f>ROUND(IF($A53&gt;0,$E53-'Asset data'!DK$5,0),0)</f>
        <v>0</v>
      </c>
      <c r="DF53">
        <f>ROUND(IF($A53&gt;0,$E53-'Asset data'!DL$5,0),0)</f>
        <v>0</v>
      </c>
      <c r="DG53">
        <f>ROUND(IF($A53&gt;0,$E53-'Asset data'!DM$5,0),0)</f>
        <v>0</v>
      </c>
      <c r="DH53">
        <f>ROUND(IF($A53&gt;0,$E53-'Asset data'!DN$5,0),0)</f>
        <v>0</v>
      </c>
      <c r="DI53">
        <f>ROUND(IF($A53&gt;0,$E53-'Asset data'!DO$5,0),0)</f>
        <v>0</v>
      </c>
      <c r="DJ53">
        <f>ROUND(IF($A53&gt;0,$E53-'Asset data'!DP$5,0),0)</f>
        <v>0</v>
      </c>
      <c r="DK53">
        <f>ROUND(IF($A53&gt;0,$E53-'Asset data'!DQ$5,0),0)</f>
        <v>0</v>
      </c>
      <c r="DL53">
        <f>ROUND(IF($A53&gt;0,$E53-'Asset data'!DR$5,0),0)</f>
        <v>0</v>
      </c>
      <c r="DM53">
        <f>ROUND(IF($A53&gt;0,$E53-'Asset data'!DS$5,0),0)</f>
        <v>0</v>
      </c>
      <c r="DN53">
        <f>ROUND(IF($A53&gt;0,$E53-'Asset data'!DT$5,0),0)</f>
        <v>0</v>
      </c>
      <c r="DO53">
        <f>ROUND(IF($A53&gt;0,$E53-'Asset data'!DU$5,0),0)</f>
        <v>0</v>
      </c>
      <c r="DP53">
        <f>ROUND(IF($A53&gt;0,$E53-'Asset data'!DV$5,0),0)</f>
        <v>0</v>
      </c>
      <c r="DQ53">
        <f>ROUND(IF($A53&gt;0,$E53-'Asset data'!DW$5,0),0)</f>
        <v>0</v>
      </c>
      <c r="DR53">
        <f>ROUND(IF($A53&gt;0,$E53-'Asset data'!DX$5,0),0)</f>
        <v>0</v>
      </c>
      <c r="DS53">
        <f>ROUND(IF($A53&gt;0,$E53-'Asset data'!DY$5,0),0)</f>
        <v>0</v>
      </c>
      <c r="DT53">
        <f>ROUND(IF($A53&gt;0,$E53-'Asset data'!DZ$5,0),0)</f>
        <v>0</v>
      </c>
      <c r="DU53">
        <f>ROUND(IF($A53&gt;0,$E53-'Asset data'!EA$5,0),0)</f>
        <v>0</v>
      </c>
      <c r="DV53">
        <f>ROUND(IF($A53&gt;0,$E53-'Asset data'!EB$5,0),0)</f>
        <v>0</v>
      </c>
      <c r="DW53">
        <f>ROUND(IF($A53&gt;0,$E53-'Asset data'!EC$5,0),0)</f>
        <v>0</v>
      </c>
      <c r="DX53">
        <f>ROUND(IF($A53&gt;0,$E53-'Asset data'!ED$5,0),0)</f>
        <v>0</v>
      </c>
      <c r="DY53">
        <f>ROUND(IF($A53&gt;0,$E53-'Asset data'!EE$5,0),0)</f>
        <v>0</v>
      </c>
      <c r="DZ53">
        <f>ROUND(IF($A53&gt;0,$E53-'Asset data'!EF$5,0),0)</f>
        <v>0</v>
      </c>
      <c r="EA53">
        <f>ROUND(IF($A53&gt;0,$E53-'Asset data'!EG$5,0),0)</f>
        <v>0</v>
      </c>
      <c r="EB53">
        <f>ROUND(IF($A53&gt;0,$E53-'Asset data'!EH$5,0),0)</f>
        <v>0</v>
      </c>
      <c r="EC53">
        <f>ROUND(IF($A53&gt;0,$E53-'Asset data'!EI$5,0),0)</f>
        <v>0</v>
      </c>
      <c r="ED53">
        <f>ROUND(IF($A53&gt;0,$E53-'Asset data'!EJ$5,0),0)</f>
        <v>0</v>
      </c>
      <c r="EE53">
        <f>ROUND(IF($A53&gt;0,$E53-'Asset data'!EK$5,0),0)</f>
        <v>0</v>
      </c>
      <c r="EF53">
        <f>ROUND(IF($A53&gt;0,$E53-'Asset data'!EL$5,0),0)</f>
        <v>0</v>
      </c>
      <c r="EG53">
        <f>ROUND(IF($A53&gt;0,$E53-'Asset data'!EM$5,0),0)</f>
        <v>0</v>
      </c>
      <c r="EH53">
        <f>ROUND(IF($A53&gt;0,$E53-'Asset data'!EN$5,0),0)</f>
        <v>0</v>
      </c>
      <c r="EI53">
        <f>ROUND(IF($A53&gt;0,$E53-'Asset data'!EO$5,0),0)</f>
        <v>0</v>
      </c>
      <c r="EJ53">
        <f>ROUND(IF($A53&gt;0,$E53-'Asset data'!EP$5,0),0)</f>
        <v>0</v>
      </c>
      <c r="EK53">
        <f>ROUND(IF($A53&gt;0,$E53-'Asset data'!EQ$5,0),0)</f>
        <v>0</v>
      </c>
      <c r="EL53">
        <f>ROUND(IF($A53&gt;0,$E53-'Asset data'!ER$5,0),0)</f>
        <v>0</v>
      </c>
      <c r="EM53">
        <f>ROUND(IF($A53&gt;0,$E53-'Asset data'!ES$5,0),0)</f>
        <v>0</v>
      </c>
      <c r="EN53">
        <f>ROUND(IF($A53&gt;0,$E53-'Asset data'!ET$5,0),0)</f>
        <v>0</v>
      </c>
      <c r="EO53">
        <f>ROUND(IF($A53&gt;0,$E53-'Asset data'!EU$5,0),0)</f>
        <v>0</v>
      </c>
      <c r="EP53">
        <f>ROUND(IF($A53&gt;0,$E53-'Asset data'!EV$5,0),0)</f>
        <v>0</v>
      </c>
      <c r="EQ53">
        <f>ROUND(IF($A53&gt;0,$E53-'Asset data'!EW$5,0),0)</f>
        <v>0</v>
      </c>
      <c r="ER53">
        <f>ROUND(IF($A53&gt;0,$E53-'Asset data'!EX$5,0),0)</f>
        <v>0</v>
      </c>
      <c r="ES53">
        <f>ROUND(IF($A53&gt;0,$E53-'Asset data'!EY$5,0),0)</f>
        <v>0</v>
      </c>
      <c r="ET53">
        <f>ROUND(IF($A53&gt;0,$E53-'Asset data'!EZ$5,0),0)</f>
        <v>0</v>
      </c>
      <c r="EU53">
        <f>ROUND(IF($A53&gt;0,$E53-'Asset data'!FA$5,0),0)</f>
        <v>0</v>
      </c>
      <c r="EV53">
        <f>ROUND(IF($A53&gt;0,$E53-'Asset data'!FB$5,0),0)</f>
        <v>0</v>
      </c>
      <c r="EW53">
        <f>ROUND(IF($A53&gt;0,$E53-'Asset data'!FC$5,0),0)</f>
        <v>0</v>
      </c>
      <c r="EX53">
        <f>ROUND(IF($A53&gt;0,$E53-'Asset data'!FD$5,0),0)</f>
        <v>0</v>
      </c>
      <c r="EY53">
        <f>ROUND(IF($A53&gt;0,$E53-'Asset data'!FE$5,0),0)</f>
        <v>0</v>
      </c>
      <c r="EZ53">
        <f>ROUND(IF($A53&gt;0,$E53-'Asset data'!FF$5,0),0)</f>
        <v>0</v>
      </c>
      <c r="FA53">
        <f>ROUND(IF($A53&gt;0,$E53-'Asset data'!FG$5,0),0)</f>
        <v>0</v>
      </c>
    </row>
    <row r="54" spans="1:157">
      <c r="A54" s="10">
        <f>'Asset data'!A54</f>
        <v>0</v>
      </c>
      <c r="B54" s="10">
        <f>'Asset data'!B54</f>
        <v>0</v>
      </c>
      <c r="C54" s="10">
        <f>'Asset data'!C54</f>
        <v>0</v>
      </c>
      <c r="D54" s="10">
        <f>'Asset data'!E54</f>
        <v>0</v>
      </c>
      <c r="E54" s="16">
        <f>'Asset data'!I54</f>
        <v>0</v>
      </c>
      <c r="F54" s="27">
        <f>ROUND(IF($A54&gt;0,$E54-'Asset data'!L$5,0),0)</f>
        <v>0</v>
      </c>
      <c r="G54">
        <f>ROUND(IF($A54&gt;0,$E54-'Asset data'!M$5,0),0)</f>
        <v>0</v>
      </c>
      <c r="H54">
        <f>ROUND(IF($A54&gt;0,$E54-'Asset data'!N$5,0),0)</f>
        <v>0</v>
      </c>
      <c r="I54">
        <f>ROUND(IF($A54&gt;0,$E54-'Asset data'!O$5,0),0)</f>
        <v>0</v>
      </c>
      <c r="J54">
        <f>ROUND(IF($A54&gt;0,$E54-'Asset data'!P$5,0),0)</f>
        <v>0</v>
      </c>
      <c r="K54">
        <f>ROUND(IF($A54&gt;0,$E54-'Asset data'!Q$5,0),0)</f>
        <v>0</v>
      </c>
      <c r="L54">
        <f>ROUND(IF($A54&gt;0,$E54-'Asset data'!R$5,0),0)</f>
        <v>0</v>
      </c>
      <c r="M54">
        <f>ROUND(IF($A54&gt;0,$E54-'Asset data'!S$5,0),0)</f>
        <v>0</v>
      </c>
      <c r="N54">
        <f>ROUND(IF($A54&gt;0,$E54-'Asset data'!T$5,0),0)</f>
        <v>0</v>
      </c>
      <c r="O54">
        <f>ROUND(IF($A54&gt;0,$E54-'Asset data'!U$5,0),0)</f>
        <v>0</v>
      </c>
      <c r="P54">
        <f>ROUND(IF($A54&gt;0,$E54-'Asset data'!V$5,0),0)</f>
        <v>0</v>
      </c>
      <c r="Q54">
        <f>ROUND(IF($A54&gt;0,$E54-'Asset data'!W$5,0),0)</f>
        <v>0</v>
      </c>
      <c r="R54">
        <f>ROUND(IF($A54&gt;0,$E54-'Asset data'!X$5,0),0)</f>
        <v>0</v>
      </c>
      <c r="S54">
        <f>ROUND(IF($A54&gt;0,$E54-'Asset data'!Y$5,0),0)</f>
        <v>0</v>
      </c>
      <c r="T54">
        <f>ROUND(IF($A54&gt;0,$E54-'Asset data'!Z$5,0),0)</f>
        <v>0</v>
      </c>
      <c r="U54">
        <f>ROUND(IF($A54&gt;0,$E54-'Asset data'!AA$5,0),0)</f>
        <v>0</v>
      </c>
      <c r="V54">
        <f>ROUND(IF($A54&gt;0,$E54-'Asset data'!AB$5,0),0)</f>
        <v>0</v>
      </c>
      <c r="W54">
        <f>ROUND(IF($A54&gt;0,$E54-'Asset data'!AC$5,0),0)</f>
        <v>0</v>
      </c>
      <c r="X54">
        <f>ROUND(IF($A54&gt;0,$E54-'Asset data'!AD$5,0),0)</f>
        <v>0</v>
      </c>
      <c r="Y54">
        <f>ROUND(IF($A54&gt;0,$E54-'Asset data'!AE$5,0),0)</f>
        <v>0</v>
      </c>
      <c r="Z54">
        <f>ROUND(IF($A54&gt;0,$E54-'Asset data'!AF$5,0),0)</f>
        <v>0</v>
      </c>
      <c r="AA54">
        <f>ROUND(IF($A54&gt;0,$E54-'Asset data'!AG$5,0),0)</f>
        <v>0</v>
      </c>
      <c r="AB54">
        <f>ROUND(IF($A54&gt;0,$E54-'Asset data'!AH$5,0),0)</f>
        <v>0</v>
      </c>
      <c r="AC54">
        <f>ROUND(IF($A54&gt;0,$E54-'Asset data'!AI$5,0),0)</f>
        <v>0</v>
      </c>
      <c r="AD54">
        <f>ROUND(IF($A54&gt;0,$E54-'Asset data'!AJ$5,0),0)</f>
        <v>0</v>
      </c>
      <c r="AE54">
        <f>ROUND(IF($A54&gt;0,$E54-'Asset data'!AK$5,0),0)</f>
        <v>0</v>
      </c>
      <c r="AF54">
        <f>ROUND(IF($A54&gt;0,$E54-'Asset data'!AL$5,0),0)</f>
        <v>0</v>
      </c>
      <c r="AG54">
        <f>ROUND(IF($A54&gt;0,$E54-'Asset data'!AM$5,0),0)</f>
        <v>0</v>
      </c>
      <c r="AH54">
        <f>ROUND(IF($A54&gt;0,$E54-'Asset data'!AN$5,0),0)</f>
        <v>0</v>
      </c>
      <c r="AI54">
        <f>ROUND(IF($A54&gt;0,$E54-'Asset data'!AO$5,0),0)</f>
        <v>0</v>
      </c>
      <c r="AJ54">
        <f>ROUND(IF($A54&gt;0,$E54-'Asset data'!AP$5,0),0)</f>
        <v>0</v>
      </c>
      <c r="AK54">
        <f>ROUND(IF($A54&gt;0,$E54-'Asset data'!AQ$5,0),0)</f>
        <v>0</v>
      </c>
      <c r="AL54">
        <f>ROUND(IF($A54&gt;0,$E54-'Asset data'!AR$5,0),0)</f>
        <v>0</v>
      </c>
      <c r="AM54">
        <f>ROUND(IF($A54&gt;0,$E54-'Asset data'!AS$5,0),0)</f>
        <v>0</v>
      </c>
      <c r="AN54">
        <f>ROUND(IF($A54&gt;0,$E54-'Asset data'!AT$5,0),0)</f>
        <v>0</v>
      </c>
      <c r="AO54">
        <f>ROUND(IF($A54&gt;0,$E54-'Asset data'!AU$5,0),0)</f>
        <v>0</v>
      </c>
      <c r="AP54">
        <f>ROUND(IF($A54&gt;0,$E54-'Asset data'!AV$5,0),0)</f>
        <v>0</v>
      </c>
      <c r="AQ54">
        <f>ROUND(IF($A54&gt;0,$E54-'Asset data'!AW$5,0),0)</f>
        <v>0</v>
      </c>
      <c r="AR54">
        <f>ROUND(IF($A54&gt;0,$E54-'Asset data'!AX$5,0),0)</f>
        <v>0</v>
      </c>
      <c r="AS54">
        <f>ROUND(IF($A54&gt;0,$E54-'Asset data'!AY$5,0),0)</f>
        <v>0</v>
      </c>
      <c r="AT54">
        <f>ROUND(IF($A54&gt;0,$E54-'Asset data'!AZ$5,0),0)</f>
        <v>0</v>
      </c>
      <c r="AU54">
        <f>ROUND(IF($A54&gt;0,$E54-'Asset data'!BA$5,0),0)</f>
        <v>0</v>
      </c>
      <c r="AV54">
        <f>ROUND(IF($A54&gt;0,$E54-'Asset data'!BB$5,0),0)</f>
        <v>0</v>
      </c>
      <c r="AW54">
        <f>ROUND(IF($A54&gt;0,$E54-'Asset data'!BC$5,0),0)</f>
        <v>0</v>
      </c>
      <c r="AX54">
        <f>ROUND(IF($A54&gt;0,$E54-'Asset data'!BD$5,0),0)</f>
        <v>0</v>
      </c>
      <c r="AY54">
        <f>ROUND(IF($A54&gt;0,$E54-'Asset data'!BE$5,0),0)</f>
        <v>0</v>
      </c>
      <c r="AZ54">
        <f>ROUND(IF($A54&gt;0,$E54-'Asset data'!BF$5,0),0)</f>
        <v>0</v>
      </c>
      <c r="BA54">
        <f>ROUND(IF($A54&gt;0,$E54-'Asset data'!BG$5,0),0)</f>
        <v>0</v>
      </c>
      <c r="BB54">
        <f>ROUND(IF($A54&gt;0,$E54-'Asset data'!BH$5,0),0)</f>
        <v>0</v>
      </c>
      <c r="BC54">
        <f>ROUND(IF($A54&gt;0,$E54-'Asset data'!BI$5,0),0)</f>
        <v>0</v>
      </c>
      <c r="BD54">
        <f>ROUND(IF($A54&gt;0,$E54-'Asset data'!BJ$5,0),0)</f>
        <v>0</v>
      </c>
      <c r="BE54">
        <f>ROUND(IF($A54&gt;0,$E54-'Asset data'!BK$5,0),0)</f>
        <v>0</v>
      </c>
      <c r="BF54">
        <f>ROUND(IF($A54&gt;0,$E54-'Asset data'!BL$5,0),0)</f>
        <v>0</v>
      </c>
      <c r="BG54">
        <f>ROUND(IF($A54&gt;0,$E54-'Asset data'!BM$5,0),0)</f>
        <v>0</v>
      </c>
      <c r="BH54">
        <f>ROUND(IF($A54&gt;0,$E54-'Asset data'!BN$5,0),0)</f>
        <v>0</v>
      </c>
      <c r="BI54">
        <f>ROUND(IF($A54&gt;0,$E54-'Asset data'!BO$5,0),0)</f>
        <v>0</v>
      </c>
      <c r="BJ54">
        <f>ROUND(IF($A54&gt;0,$E54-'Asset data'!BP$5,0),0)</f>
        <v>0</v>
      </c>
      <c r="BK54">
        <f>ROUND(IF($A54&gt;0,$E54-'Asset data'!BQ$5,0),0)</f>
        <v>0</v>
      </c>
      <c r="BL54">
        <f>ROUND(IF($A54&gt;0,$E54-'Asset data'!BR$5,0),0)</f>
        <v>0</v>
      </c>
      <c r="BM54">
        <f>ROUND(IF($A54&gt;0,$E54-'Asset data'!BS$5,0),0)</f>
        <v>0</v>
      </c>
      <c r="BN54">
        <f>ROUND(IF($A54&gt;0,$E54-'Asset data'!BT$5,0),0)</f>
        <v>0</v>
      </c>
      <c r="BO54">
        <f>ROUND(IF($A54&gt;0,$E54-'Asset data'!BU$5,0),0)</f>
        <v>0</v>
      </c>
      <c r="BP54">
        <f>ROUND(IF($A54&gt;0,$E54-'Asset data'!BV$5,0),0)</f>
        <v>0</v>
      </c>
      <c r="BQ54">
        <f>ROUND(IF($A54&gt;0,$E54-'Asset data'!BW$5,0),0)</f>
        <v>0</v>
      </c>
      <c r="BR54">
        <f>ROUND(IF($A54&gt;0,$E54-'Asset data'!BX$5,0),0)</f>
        <v>0</v>
      </c>
      <c r="BS54">
        <f>ROUND(IF($A54&gt;0,$E54-'Asset data'!BY$5,0),0)</f>
        <v>0</v>
      </c>
      <c r="BT54">
        <f>ROUND(IF($A54&gt;0,$E54-'Asset data'!BZ$5,0),0)</f>
        <v>0</v>
      </c>
      <c r="BU54">
        <f>ROUND(IF($A54&gt;0,$E54-'Asset data'!CA$5,0),0)</f>
        <v>0</v>
      </c>
      <c r="BV54">
        <f>ROUND(IF($A54&gt;0,$E54-'Asset data'!CB$5,0),0)</f>
        <v>0</v>
      </c>
      <c r="BW54">
        <f>ROUND(IF($A54&gt;0,$E54-'Asset data'!CC$5,0),0)</f>
        <v>0</v>
      </c>
      <c r="BX54">
        <f>ROUND(IF($A54&gt;0,$E54-'Asset data'!CD$5,0),0)</f>
        <v>0</v>
      </c>
      <c r="BY54">
        <f>ROUND(IF($A54&gt;0,$E54-'Asset data'!CE$5,0),0)</f>
        <v>0</v>
      </c>
      <c r="BZ54">
        <f>ROUND(IF($A54&gt;0,$E54-'Asset data'!CF$5,0),0)</f>
        <v>0</v>
      </c>
      <c r="CA54">
        <f>ROUND(IF($A54&gt;0,$E54-'Asset data'!CG$5,0),0)</f>
        <v>0</v>
      </c>
      <c r="CB54">
        <f>ROUND(IF($A54&gt;0,$E54-'Asset data'!CH$5,0),0)</f>
        <v>0</v>
      </c>
      <c r="CC54">
        <f>ROUND(IF($A54&gt;0,$E54-'Asset data'!CI$5,0),0)</f>
        <v>0</v>
      </c>
      <c r="CD54">
        <f>ROUND(IF($A54&gt;0,$E54-'Asset data'!CJ$5,0),0)</f>
        <v>0</v>
      </c>
      <c r="CE54">
        <f>ROUND(IF($A54&gt;0,$E54-'Asset data'!CK$5,0),0)</f>
        <v>0</v>
      </c>
      <c r="CF54">
        <f>ROUND(IF($A54&gt;0,$E54-'Asset data'!CL$5,0),0)</f>
        <v>0</v>
      </c>
      <c r="CG54">
        <f>ROUND(IF($A54&gt;0,$E54-'Asset data'!CM$5,0),0)</f>
        <v>0</v>
      </c>
      <c r="CH54">
        <f>ROUND(IF($A54&gt;0,$E54-'Asset data'!CN$5,0),0)</f>
        <v>0</v>
      </c>
      <c r="CI54">
        <f>ROUND(IF($A54&gt;0,$E54-'Asset data'!CO$5,0),0)</f>
        <v>0</v>
      </c>
      <c r="CJ54">
        <f>ROUND(IF($A54&gt;0,$E54-'Asset data'!CP$5,0),0)</f>
        <v>0</v>
      </c>
      <c r="CK54">
        <f>ROUND(IF($A54&gt;0,$E54-'Asset data'!CQ$5,0),0)</f>
        <v>0</v>
      </c>
      <c r="CL54">
        <f>ROUND(IF($A54&gt;0,$E54-'Asset data'!CR$5,0),0)</f>
        <v>0</v>
      </c>
      <c r="CM54">
        <f>ROUND(IF($A54&gt;0,$E54-'Asset data'!CS$5,0),0)</f>
        <v>0</v>
      </c>
      <c r="CN54">
        <f>ROUND(IF($A54&gt;0,$E54-'Asset data'!CT$5,0),0)</f>
        <v>0</v>
      </c>
      <c r="CO54">
        <f>ROUND(IF($A54&gt;0,$E54-'Asset data'!CU$5,0),0)</f>
        <v>0</v>
      </c>
      <c r="CP54">
        <f>ROUND(IF($A54&gt;0,$E54-'Asset data'!CV$5,0),0)</f>
        <v>0</v>
      </c>
      <c r="CQ54">
        <f>ROUND(IF($A54&gt;0,$E54-'Asset data'!CW$5,0),0)</f>
        <v>0</v>
      </c>
      <c r="CR54">
        <f>ROUND(IF($A54&gt;0,$E54-'Asset data'!CX$5,0),0)</f>
        <v>0</v>
      </c>
      <c r="CS54">
        <f>ROUND(IF($A54&gt;0,$E54-'Asset data'!CY$5,0),0)</f>
        <v>0</v>
      </c>
      <c r="CT54">
        <f>ROUND(IF($A54&gt;0,$E54-'Asset data'!CZ$5,0),0)</f>
        <v>0</v>
      </c>
      <c r="CU54">
        <f>ROUND(IF($A54&gt;0,$E54-'Asset data'!DA$5,0),0)</f>
        <v>0</v>
      </c>
      <c r="CV54">
        <f>ROUND(IF($A54&gt;0,$E54-'Asset data'!DB$5,0),0)</f>
        <v>0</v>
      </c>
      <c r="CW54">
        <f>ROUND(IF($A54&gt;0,$E54-'Asset data'!DC$5,0),0)</f>
        <v>0</v>
      </c>
      <c r="CX54">
        <f>ROUND(IF($A54&gt;0,$E54-'Asset data'!DD$5,0),0)</f>
        <v>0</v>
      </c>
      <c r="CY54">
        <f>ROUND(IF($A54&gt;0,$E54-'Asset data'!DE$5,0),0)</f>
        <v>0</v>
      </c>
      <c r="CZ54">
        <f>ROUND(IF($A54&gt;0,$E54-'Asset data'!DF$5,0),0)</f>
        <v>0</v>
      </c>
      <c r="DA54">
        <f>ROUND(IF($A54&gt;0,$E54-'Asset data'!DG$5,0),0)</f>
        <v>0</v>
      </c>
      <c r="DB54">
        <f>ROUND(IF($A54&gt;0,$E54-'Asset data'!DH$5,0),0)</f>
        <v>0</v>
      </c>
      <c r="DC54">
        <f>ROUND(IF($A54&gt;0,$E54-'Asset data'!DI$5,0),0)</f>
        <v>0</v>
      </c>
      <c r="DD54">
        <f>ROUND(IF($A54&gt;0,$E54-'Asset data'!DJ$5,0),0)</f>
        <v>0</v>
      </c>
      <c r="DE54">
        <f>ROUND(IF($A54&gt;0,$E54-'Asset data'!DK$5,0),0)</f>
        <v>0</v>
      </c>
      <c r="DF54">
        <f>ROUND(IF($A54&gt;0,$E54-'Asset data'!DL$5,0),0)</f>
        <v>0</v>
      </c>
      <c r="DG54">
        <f>ROUND(IF($A54&gt;0,$E54-'Asset data'!DM$5,0),0)</f>
        <v>0</v>
      </c>
      <c r="DH54">
        <f>ROUND(IF($A54&gt;0,$E54-'Asset data'!DN$5,0),0)</f>
        <v>0</v>
      </c>
      <c r="DI54">
        <f>ROUND(IF($A54&gt;0,$E54-'Asset data'!DO$5,0),0)</f>
        <v>0</v>
      </c>
      <c r="DJ54">
        <f>ROUND(IF($A54&gt;0,$E54-'Asset data'!DP$5,0),0)</f>
        <v>0</v>
      </c>
      <c r="DK54">
        <f>ROUND(IF($A54&gt;0,$E54-'Asset data'!DQ$5,0),0)</f>
        <v>0</v>
      </c>
      <c r="DL54">
        <f>ROUND(IF($A54&gt;0,$E54-'Asset data'!DR$5,0),0)</f>
        <v>0</v>
      </c>
      <c r="DM54">
        <f>ROUND(IF($A54&gt;0,$E54-'Asset data'!DS$5,0),0)</f>
        <v>0</v>
      </c>
      <c r="DN54">
        <f>ROUND(IF($A54&gt;0,$E54-'Asset data'!DT$5,0),0)</f>
        <v>0</v>
      </c>
      <c r="DO54">
        <f>ROUND(IF($A54&gt;0,$E54-'Asset data'!DU$5,0),0)</f>
        <v>0</v>
      </c>
      <c r="DP54">
        <f>ROUND(IF($A54&gt;0,$E54-'Asset data'!DV$5,0),0)</f>
        <v>0</v>
      </c>
      <c r="DQ54">
        <f>ROUND(IF($A54&gt;0,$E54-'Asset data'!DW$5,0),0)</f>
        <v>0</v>
      </c>
      <c r="DR54">
        <f>ROUND(IF($A54&gt;0,$E54-'Asset data'!DX$5,0),0)</f>
        <v>0</v>
      </c>
      <c r="DS54">
        <f>ROUND(IF($A54&gt;0,$E54-'Asset data'!DY$5,0),0)</f>
        <v>0</v>
      </c>
      <c r="DT54">
        <f>ROUND(IF($A54&gt;0,$E54-'Asset data'!DZ$5,0),0)</f>
        <v>0</v>
      </c>
      <c r="DU54">
        <f>ROUND(IF($A54&gt;0,$E54-'Asset data'!EA$5,0),0)</f>
        <v>0</v>
      </c>
      <c r="DV54">
        <f>ROUND(IF($A54&gt;0,$E54-'Asset data'!EB$5,0),0)</f>
        <v>0</v>
      </c>
      <c r="DW54">
        <f>ROUND(IF($A54&gt;0,$E54-'Asset data'!EC$5,0),0)</f>
        <v>0</v>
      </c>
      <c r="DX54">
        <f>ROUND(IF($A54&gt;0,$E54-'Asset data'!ED$5,0),0)</f>
        <v>0</v>
      </c>
      <c r="DY54">
        <f>ROUND(IF($A54&gt;0,$E54-'Asset data'!EE$5,0),0)</f>
        <v>0</v>
      </c>
      <c r="DZ54">
        <f>ROUND(IF($A54&gt;0,$E54-'Asset data'!EF$5,0),0)</f>
        <v>0</v>
      </c>
      <c r="EA54">
        <f>ROUND(IF($A54&gt;0,$E54-'Asset data'!EG$5,0),0)</f>
        <v>0</v>
      </c>
      <c r="EB54">
        <f>ROUND(IF($A54&gt;0,$E54-'Asset data'!EH$5,0),0)</f>
        <v>0</v>
      </c>
      <c r="EC54">
        <f>ROUND(IF($A54&gt;0,$E54-'Asset data'!EI$5,0),0)</f>
        <v>0</v>
      </c>
      <c r="ED54">
        <f>ROUND(IF($A54&gt;0,$E54-'Asset data'!EJ$5,0),0)</f>
        <v>0</v>
      </c>
      <c r="EE54">
        <f>ROUND(IF($A54&gt;0,$E54-'Asset data'!EK$5,0),0)</f>
        <v>0</v>
      </c>
      <c r="EF54">
        <f>ROUND(IF($A54&gt;0,$E54-'Asset data'!EL$5,0),0)</f>
        <v>0</v>
      </c>
      <c r="EG54">
        <f>ROUND(IF($A54&gt;0,$E54-'Asset data'!EM$5,0),0)</f>
        <v>0</v>
      </c>
      <c r="EH54">
        <f>ROUND(IF($A54&gt;0,$E54-'Asset data'!EN$5,0),0)</f>
        <v>0</v>
      </c>
      <c r="EI54">
        <f>ROUND(IF($A54&gt;0,$E54-'Asset data'!EO$5,0),0)</f>
        <v>0</v>
      </c>
      <c r="EJ54">
        <f>ROUND(IF($A54&gt;0,$E54-'Asset data'!EP$5,0),0)</f>
        <v>0</v>
      </c>
      <c r="EK54">
        <f>ROUND(IF($A54&gt;0,$E54-'Asset data'!EQ$5,0),0)</f>
        <v>0</v>
      </c>
      <c r="EL54">
        <f>ROUND(IF($A54&gt;0,$E54-'Asset data'!ER$5,0),0)</f>
        <v>0</v>
      </c>
      <c r="EM54">
        <f>ROUND(IF($A54&gt;0,$E54-'Asset data'!ES$5,0),0)</f>
        <v>0</v>
      </c>
      <c r="EN54">
        <f>ROUND(IF($A54&gt;0,$E54-'Asset data'!ET$5,0),0)</f>
        <v>0</v>
      </c>
      <c r="EO54">
        <f>ROUND(IF($A54&gt;0,$E54-'Asset data'!EU$5,0),0)</f>
        <v>0</v>
      </c>
      <c r="EP54">
        <f>ROUND(IF($A54&gt;0,$E54-'Asset data'!EV$5,0),0)</f>
        <v>0</v>
      </c>
      <c r="EQ54">
        <f>ROUND(IF($A54&gt;0,$E54-'Asset data'!EW$5,0),0)</f>
        <v>0</v>
      </c>
      <c r="ER54">
        <f>ROUND(IF($A54&gt;0,$E54-'Asset data'!EX$5,0),0)</f>
        <v>0</v>
      </c>
      <c r="ES54">
        <f>ROUND(IF($A54&gt;0,$E54-'Asset data'!EY$5,0),0)</f>
        <v>0</v>
      </c>
      <c r="ET54">
        <f>ROUND(IF($A54&gt;0,$E54-'Asset data'!EZ$5,0),0)</f>
        <v>0</v>
      </c>
      <c r="EU54">
        <f>ROUND(IF($A54&gt;0,$E54-'Asset data'!FA$5,0),0)</f>
        <v>0</v>
      </c>
      <c r="EV54">
        <f>ROUND(IF($A54&gt;0,$E54-'Asset data'!FB$5,0),0)</f>
        <v>0</v>
      </c>
      <c r="EW54">
        <f>ROUND(IF($A54&gt;0,$E54-'Asset data'!FC$5,0),0)</f>
        <v>0</v>
      </c>
      <c r="EX54">
        <f>ROUND(IF($A54&gt;0,$E54-'Asset data'!FD$5,0),0)</f>
        <v>0</v>
      </c>
      <c r="EY54">
        <f>ROUND(IF($A54&gt;0,$E54-'Asset data'!FE$5,0),0)</f>
        <v>0</v>
      </c>
      <c r="EZ54">
        <f>ROUND(IF($A54&gt;0,$E54-'Asset data'!FF$5,0),0)</f>
        <v>0</v>
      </c>
      <c r="FA54">
        <f>ROUND(IF($A54&gt;0,$E54-'Asset data'!FG$5,0),0)</f>
        <v>0</v>
      </c>
    </row>
    <row r="55" spans="1:157">
      <c r="A55" s="10">
        <f>'Asset data'!A55</f>
        <v>0</v>
      </c>
      <c r="B55" s="10">
        <f>'Asset data'!B55</f>
        <v>0</v>
      </c>
      <c r="C55" s="10">
        <f>'Asset data'!C55</f>
        <v>0</v>
      </c>
      <c r="D55" s="10">
        <f>'Asset data'!E55</f>
        <v>0</v>
      </c>
      <c r="E55" s="16">
        <f>'Asset data'!I55</f>
        <v>0</v>
      </c>
      <c r="F55" s="27">
        <f>ROUND(IF($A55&gt;0,$E55-'Asset data'!L$5,0),0)</f>
        <v>0</v>
      </c>
      <c r="G55">
        <f>ROUND(IF($A55&gt;0,$E55-'Asset data'!M$5,0),0)</f>
        <v>0</v>
      </c>
      <c r="H55">
        <f>ROUND(IF($A55&gt;0,$E55-'Asset data'!N$5,0),0)</f>
        <v>0</v>
      </c>
      <c r="I55">
        <f>ROUND(IF($A55&gt;0,$E55-'Asset data'!O$5,0),0)</f>
        <v>0</v>
      </c>
      <c r="J55">
        <f>ROUND(IF($A55&gt;0,$E55-'Asset data'!P$5,0),0)</f>
        <v>0</v>
      </c>
      <c r="K55">
        <f>ROUND(IF($A55&gt;0,$E55-'Asset data'!Q$5,0),0)</f>
        <v>0</v>
      </c>
      <c r="L55">
        <f>ROUND(IF($A55&gt;0,$E55-'Asset data'!R$5,0),0)</f>
        <v>0</v>
      </c>
      <c r="M55">
        <f>ROUND(IF($A55&gt;0,$E55-'Asset data'!S$5,0),0)</f>
        <v>0</v>
      </c>
      <c r="N55">
        <f>ROUND(IF($A55&gt;0,$E55-'Asset data'!T$5,0),0)</f>
        <v>0</v>
      </c>
      <c r="O55">
        <f>ROUND(IF($A55&gt;0,$E55-'Asset data'!U$5,0),0)</f>
        <v>0</v>
      </c>
      <c r="P55">
        <f>ROUND(IF($A55&gt;0,$E55-'Asset data'!V$5,0),0)</f>
        <v>0</v>
      </c>
      <c r="Q55">
        <f>ROUND(IF($A55&gt;0,$E55-'Asset data'!W$5,0),0)</f>
        <v>0</v>
      </c>
      <c r="R55">
        <f>ROUND(IF($A55&gt;0,$E55-'Asset data'!X$5,0),0)</f>
        <v>0</v>
      </c>
      <c r="S55">
        <f>ROUND(IF($A55&gt;0,$E55-'Asset data'!Y$5,0),0)</f>
        <v>0</v>
      </c>
      <c r="T55">
        <f>ROUND(IF($A55&gt;0,$E55-'Asset data'!Z$5,0),0)</f>
        <v>0</v>
      </c>
      <c r="U55">
        <f>ROUND(IF($A55&gt;0,$E55-'Asset data'!AA$5,0),0)</f>
        <v>0</v>
      </c>
      <c r="V55">
        <f>ROUND(IF($A55&gt;0,$E55-'Asset data'!AB$5,0),0)</f>
        <v>0</v>
      </c>
      <c r="W55">
        <f>ROUND(IF($A55&gt;0,$E55-'Asset data'!AC$5,0),0)</f>
        <v>0</v>
      </c>
      <c r="X55">
        <f>ROUND(IF($A55&gt;0,$E55-'Asset data'!AD$5,0),0)</f>
        <v>0</v>
      </c>
      <c r="Y55">
        <f>ROUND(IF($A55&gt;0,$E55-'Asset data'!AE$5,0),0)</f>
        <v>0</v>
      </c>
      <c r="Z55">
        <f>ROUND(IF($A55&gt;0,$E55-'Asset data'!AF$5,0),0)</f>
        <v>0</v>
      </c>
      <c r="AA55">
        <f>ROUND(IF($A55&gt;0,$E55-'Asset data'!AG$5,0),0)</f>
        <v>0</v>
      </c>
      <c r="AB55">
        <f>ROUND(IF($A55&gt;0,$E55-'Asset data'!AH$5,0),0)</f>
        <v>0</v>
      </c>
      <c r="AC55">
        <f>ROUND(IF($A55&gt;0,$E55-'Asset data'!AI$5,0),0)</f>
        <v>0</v>
      </c>
      <c r="AD55">
        <f>ROUND(IF($A55&gt;0,$E55-'Asset data'!AJ$5,0),0)</f>
        <v>0</v>
      </c>
      <c r="AE55">
        <f>ROUND(IF($A55&gt;0,$E55-'Asset data'!AK$5,0),0)</f>
        <v>0</v>
      </c>
      <c r="AF55">
        <f>ROUND(IF($A55&gt;0,$E55-'Asset data'!AL$5,0),0)</f>
        <v>0</v>
      </c>
      <c r="AG55">
        <f>ROUND(IF($A55&gt;0,$E55-'Asset data'!AM$5,0),0)</f>
        <v>0</v>
      </c>
      <c r="AH55">
        <f>ROUND(IF($A55&gt;0,$E55-'Asset data'!AN$5,0),0)</f>
        <v>0</v>
      </c>
      <c r="AI55">
        <f>ROUND(IF($A55&gt;0,$E55-'Asset data'!AO$5,0),0)</f>
        <v>0</v>
      </c>
      <c r="AJ55">
        <f>ROUND(IF($A55&gt;0,$E55-'Asset data'!AP$5,0),0)</f>
        <v>0</v>
      </c>
      <c r="AK55">
        <f>ROUND(IF($A55&gt;0,$E55-'Asset data'!AQ$5,0),0)</f>
        <v>0</v>
      </c>
      <c r="AL55">
        <f>ROUND(IF($A55&gt;0,$E55-'Asset data'!AR$5,0),0)</f>
        <v>0</v>
      </c>
      <c r="AM55">
        <f>ROUND(IF($A55&gt;0,$E55-'Asset data'!AS$5,0),0)</f>
        <v>0</v>
      </c>
      <c r="AN55">
        <f>ROUND(IF($A55&gt;0,$E55-'Asset data'!AT$5,0),0)</f>
        <v>0</v>
      </c>
      <c r="AO55">
        <f>ROUND(IF($A55&gt;0,$E55-'Asset data'!AU$5,0),0)</f>
        <v>0</v>
      </c>
      <c r="AP55">
        <f>ROUND(IF($A55&gt;0,$E55-'Asset data'!AV$5,0),0)</f>
        <v>0</v>
      </c>
      <c r="AQ55">
        <f>ROUND(IF($A55&gt;0,$E55-'Asset data'!AW$5,0),0)</f>
        <v>0</v>
      </c>
      <c r="AR55">
        <f>ROUND(IF($A55&gt;0,$E55-'Asset data'!AX$5,0),0)</f>
        <v>0</v>
      </c>
      <c r="AS55">
        <f>ROUND(IF($A55&gt;0,$E55-'Asset data'!AY$5,0),0)</f>
        <v>0</v>
      </c>
      <c r="AT55">
        <f>ROUND(IF($A55&gt;0,$E55-'Asset data'!AZ$5,0),0)</f>
        <v>0</v>
      </c>
      <c r="AU55">
        <f>ROUND(IF($A55&gt;0,$E55-'Asset data'!BA$5,0),0)</f>
        <v>0</v>
      </c>
      <c r="AV55">
        <f>ROUND(IF($A55&gt;0,$E55-'Asset data'!BB$5,0),0)</f>
        <v>0</v>
      </c>
      <c r="AW55">
        <f>ROUND(IF($A55&gt;0,$E55-'Asset data'!BC$5,0),0)</f>
        <v>0</v>
      </c>
      <c r="AX55">
        <f>ROUND(IF($A55&gt;0,$E55-'Asset data'!BD$5,0),0)</f>
        <v>0</v>
      </c>
      <c r="AY55">
        <f>ROUND(IF($A55&gt;0,$E55-'Asset data'!BE$5,0),0)</f>
        <v>0</v>
      </c>
      <c r="AZ55">
        <f>ROUND(IF($A55&gt;0,$E55-'Asset data'!BF$5,0),0)</f>
        <v>0</v>
      </c>
      <c r="BA55">
        <f>ROUND(IF($A55&gt;0,$E55-'Asset data'!BG$5,0),0)</f>
        <v>0</v>
      </c>
      <c r="BB55">
        <f>ROUND(IF($A55&gt;0,$E55-'Asset data'!BH$5,0),0)</f>
        <v>0</v>
      </c>
      <c r="BC55">
        <f>ROUND(IF($A55&gt;0,$E55-'Asset data'!BI$5,0),0)</f>
        <v>0</v>
      </c>
      <c r="BD55">
        <f>ROUND(IF($A55&gt;0,$E55-'Asset data'!BJ$5,0),0)</f>
        <v>0</v>
      </c>
      <c r="BE55">
        <f>ROUND(IF($A55&gt;0,$E55-'Asset data'!BK$5,0),0)</f>
        <v>0</v>
      </c>
      <c r="BF55">
        <f>ROUND(IF($A55&gt;0,$E55-'Asset data'!BL$5,0),0)</f>
        <v>0</v>
      </c>
      <c r="BG55">
        <f>ROUND(IF($A55&gt;0,$E55-'Asset data'!BM$5,0),0)</f>
        <v>0</v>
      </c>
      <c r="BH55">
        <f>ROUND(IF($A55&gt;0,$E55-'Asset data'!BN$5,0),0)</f>
        <v>0</v>
      </c>
      <c r="BI55">
        <f>ROUND(IF($A55&gt;0,$E55-'Asset data'!BO$5,0),0)</f>
        <v>0</v>
      </c>
      <c r="BJ55">
        <f>ROUND(IF($A55&gt;0,$E55-'Asset data'!BP$5,0),0)</f>
        <v>0</v>
      </c>
      <c r="BK55">
        <f>ROUND(IF($A55&gt;0,$E55-'Asset data'!BQ$5,0),0)</f>
        <v>0</v>
      </c>
      <c r="BL55">
        <f>ROUND(IF($A55&gt;0,$E55-'Asset data'!BR$5,0),0)</f>
        <v>0</v>
      </c>
      <c r="BM55">
        <f>ROUND(IF($A55&gt;0,$E55-'Asset data'!BS$5,0),0)</f>
        <v>0</v>
      </c>
      <c r="BN55">
        <f>ROUND(IF($A55&gt;0,$E55-'Asset data'!BT$5,0),0)</f>
        <v>0</v>
      </c>
      <c r="BO55">
        <f>ROUND(IF($A55&gt;0,$E55-'Asset data'!BU$5,0),0)</f>
        <v>0</v>
      </c>
      <c r="BP55">
        <f>ROUND(IF($A55&gt;0,$E55-'Asset data'!BV$5,0),0)</f>
        <v>0</v>
      </c>
      <c r="BQ55">
        <f>ROUND(IF($A55&gt;0,$E55-'Asset data'!BW$5,0),0)</f>
        <v>0</v>
      </c>
      <c r="BR55">
        <f>ROUND(IF($A55&gt;0,$E55-'Asset data'!BX$5,0),0)</f>
        <v>0</v>
      </c>
      <c r="BS55">
        <f>ROUND(IF($A55&gt;0,$E55-'Asset data'!BY$5,0),0)</f>
        <v>0</v>
      </c>
      <c r="BT55">
        <f>ROUND(IF($A55&gt;0,$E55-'Asset data'!BZ$5,0),0)</f>
        <v>0</v>
      </c>
      <c r="BU55">
        <f>ROUND(IF($A55&gt;0,$E55-'Asset data'!CA$5,0),0)</f>
        <v>0</v>
      </c>
      <c r="BV55">
        <f>ROUND(IF($A55&gt;0,$E55-'Asset data'!CB$5,0),0)</f>
        <v>0</v>
      </c>
      <c r="BW55">
        <f>ROUND(IF($A55&gt;0,$E55-'Asset data'!CC$5,0),0)</f>
        <v>0</v>
      </c>
      <c r="BX55">
        <f>ROUND(IF($A55&gt;0,$E55-'Asset data'!CD$5,0),0)</f>
        <v>0</v>
      </c>
      <c r="BY55">
        <f>ROUND(IF($A55&gt;0,$E55-'Asset data'!CE$5,0),0)</f>
        <v>0</v>
      </c>
      <c r="BZ55">
        <f>ROUND(IF($A55&gt;0,$E55-'Asset data'!CF$5,0),0)</f>
        <v>0</v>
      </c>
      <c r="CA55">
        <f>ROUND(IF($A55&gt;0,$E55-'Asset data'!CG$5,0),0)</f>
        <v>0</v>
      </c>
      <c r="CB55">
        <f>ROUND(IF($A55&gt;0,$E55-'Asset data'!CH$5,0),0)</f>
        <v>0</v>
      </c>
      <c r="CC55">
        <f>ROUND(IF($A55&gt;0,$E55-'Asset data'!CI$5,0),0)</f>
        <v>0</v>
      </c>
      <c r="CD55">
        <f>ROUND(IF($A55&gt;0,$E55-'Asset data'!CJ$5,0),0)</f>
        <v>0</v>
      </c>
      <c r="CE55">
        <f>ROUND(IF($A55&gt;0,$E55-'Asset data'!CK$5,0),0)</f>
        <v>0</v>
      </c>
      <c r="CF55">
        <f>ROUND(IF($A55&gt;0,$E55-'Asset data'!CL$5,0),0)</f>
        <v>0</v>
      </c>
      <c r="CG55">
        <f>ROUND(IF($A55&gt;0,$E55-'Asset data'!CM$5,0),0)</f>
        <v>0</v>
      </c>
      <c r="CH55">
        <f>ROUND(IF($A55&gt;0,$E55-'Asset data'!CN$5,0),0)</f>
        <v>0</v>
      </c>
      <c r="CI55">
        <f>ROUND(IF($A55&gt;0,$E55-'Asset data'!CO$5,0),0)</f>
        <v>0</v>
      </c>
      <c r="CJ55">
        <f>ROUND(IF($A55&gt;0,$E55-'Asset data'!CP$5,0),0)</f>
        <v>0</v>
      </c>
      <c r="CK55">
        <f>ROUND(IF($A55&gt;0,$E55-'Asset data'!CQ$5,0),0)</f>
        <v>0</v>
      </c>
      <c r="CL55">
        <f>ROUND(IF($A55&gt;0,$E55-'Asset data'!CR$5,0),0)</f>
        <v>0</v>
      </c>
      <c r="CM55">
        <f>ROUND(IF($A55&gt;0,$E55-'Asset data'!CS$5,0),0)</f>
        <v>0</v>
      </c>
      <c r="CN55">
        <f>ROUND(IF($A55&gt;0,$E55-'Asset data'!CT$5,0),0)</f>
        <v>0</v>
      </c>
      <c r="CO55">
        <f>ROUND(IF($A55&gt;0,$E55-'Asset data'!CU$5,0),0)</f>
        <v>0</v>
      </c>
      <c r="CP55">
        <f>ROUND(IF($A55&gt;0,$E55-'Asset data'!CV$5,0),0)</f>
        <v>0</v>
      </c>
      <c r="CQ55">
        <f>ROUND(IF($A55&gt;0,$E55-'Asset data'!CW$5,0),0)</f>
        <v>0</v>
      </c>
      <c r="CR55">
        <f>ROUND(IF($A55&gt;0,$E55-'Asset data'!CX$5,0),0)</f>
        <v>0</v>
      </c>
      <c r="CS55">
        <f>ROUND(IF($A55&gt;0,$E55-'Asset data'!CY$5,0),0)</f>
        <v>0</v>
      </c>
      <c r="CT55">
        <f>ROUND(IF($A55&gt;0,$E55-'Asset data'!CZ$5,0),0)</f>
        <v>0</v>
      </c>
      <c r="CU55">
        <f>ROUND(IF($A55&gt;0,$E55-'Asset data'!DA$5,0),0)</f>
        <v>0</v>
      </c>
      <c r="CV55">
        <f>ROUND(IF($A55&gt;0,$E55-'Asset data'!DB$5,0),0)</f>
        <v>0</v>
      </c>
      <c r="CW55">
        <f>ROUND(IF($A55&gt;0,$E55-'Asset data'!DC$5,0),0)</f>
        <v>0</v>
      </c>
      <c r="CX55">
        <f>ROUND(IF($A55&gt;0,$E55-'Asset data'!DD$5,0),0)</f>
        <v>0</v>
      </c>
      <c r="CY55">
        <f>ROUND(IF($A55&gt;0,$E55-'Asset data'!DE$5,0),0)</f>
        <v>0</v>
      </c>
      <c r="CZ55">
        <f>ROUND(IF($A55&gt;0,$E55-'Asset data'!DF$5,0),0)</f>
        <v>0</v>
      </c>
      <c r="DA55">
        <f>ROUND(IF($A55&gt;0,$E55-'Asset data'!DG$5,0),0)</f>
        <v>0</v>
      </c>
      <c r="DB55">
        <f>ROUND(IF($A55&gt;0,$E55-'Asset data'!DH$5,0),0)</f>
        <v>0</v>
      </c>
      <c r="DC55">
        <f>ROUND(IF($A55&gt;0,$E55-'Asset data'!DI$5,0),0)</f>
        <v>0</v>
      </c>
      <c r="DD55">
        <f>ROUND(IF($A55&gt;0,$E55-'Asset data'!DJ$5,0),0)</f>
        <v>0</v>
      </c>
      <c r="DE55">
        <f>ROUND(IF($A55&gt;0,$E55-'Asset data'!DK$5,0),0)</f>
        <v>0</v>
      </c>
      <c r="DF55">
        <f>ROUND(IF($A55&gt;0,$E55-'Asset data'!DL$5,0),0)</f>
        <v>0</v>
      </c>
      <c r="DG55">
        <f>ROUND(IF($A55&gt;0,$E55-'Asset data'!DM$5,0),0)</f>
        <v>0</v>
      </c>
      <c r="DH55">
        <f>ROUND(IF($A55&gt;0,$E55-'Asset data'!DN$5,0),0)</f>
        <v>0</v>
      </c>
      <c r="DI55">
        <f>ROUND(IF($A55&gt;0,$E55-'Asset data'!DO$5,0),0)</f>
        <v>0</v>
      </c>
      <c r="DJ55">
        <f>ROUND(IF($A55&gt;0,$E55-'Asset data'!DP$5,0),0)</f>
        <v>0</v>
      </c>
      <c r="DK55">
        <f>ROUND(IF($A55&gt;0,$E55-'Asset data'!DQ$5,0),0)</f>
        <v>0</v>
      </c>
      <c r="DL55">
        <f>ROUND(IF($A55&gt;0,$E55-'Asset data'!DR$5,0),0)</f>
        <v>0</v>
      </c>
      <c r="DM55">
        <f>ROUND(IF($A55&gt;0,$E55-'Asset data'!DS$5,0),0)</f>
        <v>0</v>
      </c>
      <c r="DN55">
        <f>ROUND(IF($A55&gt;0,$E55-'Asset data'!DT$5,0),0)</f>
        <v>0</v>
      </c>
      <c r="DO55">
        <f>ROUND(IF($A55&gt;0,$E55-'Asset data'!DU$5,0),0)</f>
        <v>0</v>
      </c>
      <c r="DP55">
        <f>ROUND(IF($A55&gt;0,$E55-'Asset data'!DV$5,0),0)</f>
        <v>0</v>
      </c>
      <c r="DQ55">
        <f>ROUND(IF($A55&gt;0,$E55-'Asset data'!DW$5,0),0)</f>
        <v>0</v>
      </c>
      <c r="DR55">
        <f>ROUND(IF($A55&gt;0,$E55-'Asset data'!DX$5,0),0)</f>
        <v>0</v>
      </c>
      <c r="DS55">
        <f>ROUND(IF($A55&gt;0,$E55-'Asset data'!DY$5,0),0)</f>
        <v>0</v>
      </c>
      <c r="DT55">
        <f>ROUND(IF($A55&gt;0,$E55-'Asset data'!DZ$5,0),0)</f>
        <v>0</v>
      </c>
      <c r="DU55">
        <f>ROUND(IF($A55&gt;0,$E55-'Asset data'!EA$5,0),0)</f>
        <v>0</v>
      </c>
      <c r="DV55">
        <f>ROUND(IF($A55&gt;0,$E55-'Asset data'!EB$5,0),0)</f>
        <v>0</v>
      </c>
      <c r="DW55">
        <f>ROUND(IF($A55&gt;0,$E55-'Asset data'!EC$5,0),0)</f>
        <v>0</v>
      </c>
      <c r="DX55">
        <f>ROUND(IF($A55&gt;0,$E55-'Asset data'!ED$5,0),0)</f>
        <v>0</v>
      </c>
      <c r="DY55">
        <f>ROUND(IF($A55&gt;0,$E55-'Asset data'!EE$5,0),0)</f>
        <v>0</v>
      </c>
      <c r="DZ55">
        <f>ROUND(IF($A55&gt;0,$E55-'Asset data'!EF$5,0),0)</f>
        <v>0</v>
      </c>
      <c r="EA55">
        <f>ROUND(IF($A55&gt;0,$E55-'Asset data'!EG$5,0),0)</f>
        <v>0</v>
      </c>
      <c r="EB55">
        <f>ROUND(IF($A55&gt;0,$E55-'Asset data'!EH$5,0),0)</f>
        <v>0</v>
      </c>
      <c r="EC55">
        <f>ROUND(IF($A55&gt;0,$E55-'Asset data'!EI$5,0),0)</f>
        <v>0</v>
      </c>
      <c r="ED55">
        <f>ROUND(IF($A55&gt;0,$E55-'Asset data'!EJ$5,0),0)</f>
        <v>0</v>
      </c>
      <c r="EE55">
        <f>ROUND(IF($A55&gt;0,$E55-'Asset data'!EK$5,0),0)</f>
        <v>0</v>
      </c>
      <c r="EF55">
        <f>ROUND(IF($A55&gt;0,$E55-'Asset data'!EL$5,0),0)</f>
        <v>0</v>
      </c>
      <c r="EG55">
        <f>ROUND(IF($A55&gt;0,$E55-'Asset data'!EM$5,0),0)</f>
        <v>0</v>
      </c>
      <c r="EH55">
        <f>ROUND(IF($A55&gt;0,$E55-'Asset data'!EN$5,0),0)</f>
        <v>0</v>
      </c>
      <c r="EI55">
        <f>ROUND(IF($A55&gt;0,$E55-'Asset data'!EO$5,0),0)</f>
        <v>0</v>
      </c>
      <c r="EJ55">
        <f>ROUND(IF($A55&gt;0,$E55-'Asset data'!EP$5,0),0)</f>
        <v>0</v>
      </c>
      <c r="EK55">
        <f>ROUND(IF($A55&gt;0,$E55-'Asset data'!EQ$5,0),0)</f>
        <v>0</v>
      </c>
      <c r="EL55">
        <f>ROUND(IF($A55&gt;0,$E55-'Asset data'!ER$5,0),0)</f>
        <v>0</v>
      </c>
      <c r="EM55">
        <f>ROUND(IF($A55&gt;0,$E55-'Asset data'!ES$5,0),0)</f>
        <v>0</v>
      </c>
      <c r="EN55">
        <f>ROUND(IF($A55&gt;0,$E55-'Asset data'!ET$5,0),0)</f>
        <v>0</v>
      </c>
      <c r="EO55">
        <f>ROUND(IF($A55&gt;0,$E55-'Asset data'!EU$5,0),0)</f>
        <v>0</v>
      </c>
      <c r="EP55">
        <f>ROUND(IF($A55&gt;0,$E55-'Asset data'!EV$5,0),0)</f>
        <v>0</v>
      </c>
      <c r="EQ55">
        <f>ROUND(IF($A55&gt;0,$E55-'Asset data'!EW$5,0),0)</f>
        <v>0</v>
      </c>
      <c r="ER55">
        <f>ROUND(IF($A55&gt;0,$E55-'Asset data'!EX$5,0),0)</f>
        <v>0</v>
      </c>
      <c r="ES55">
        <f>ROUND(IF($A55&gt;0,$E55-'Asset data'!EY$5,0),0)</f>
        <v>0</v>
      </c>
      <c r="ET55">
        <f>ROUND(IF($A55&gt;0,$E55-'Asset data'!EZ$5,0),0)</f>
        <v>0</v>
      </c>
      <c r="EU55">
        <f>ROUND(IF($A55&gt;0,$E55-'Asset data'!FA$5,0),0)</f>
        <v>0</v>
      </c>
      <c r="EV55">
        <f>ROUND(IF($A55&gt;0,$E55-'Asset data'!FB$5,0),0)</f>
        <v>0</v>
      </c>
      <c r="EW55">
        <f>ROUND(IF($A55&gt;0,$E55-'Asset data'!FC$5,0),0)</f>
        <v>0</v>
      </c>
      <c r="EX55">
        <f>ROUND(IF($A55&gt;0,$E55-'Asset data'!FD$5,0),0)</f>
        <v>0</v>
      </c>
      <c r="EY55">
        <f>ROUND(IF($A55&gt;0,$E55-'Asset data'!FE$5,0),0)</f>
        <v>0</v>
      </c>
      <c r="EZ55">
        <f>ROUND(IF($A55&gt;0,$E55-'Asset data'!FF$5,0),0)</f>
        <v>0</v>
      </c>
      <c r="FA55">
        <f>ROUND(IF($A55&gt;0,$E55-'Asset data'!FG$5,0),0)</f>
        <v>0</v>
      </c>
    </row>
    <row r="56" spans="1:157">
      <c r="A56" s="10">
        <f>'Asset data'!A56</f>
        <v>0</v>
      </c>
      <c r="B56" s="10">
        <f>'Asset data'!B56</f>
        <v>0</v>
      </c>
      <c r="C56" s="10">
        <f>'Asset data'!C56</f>
        <v>0</v>
      </c>
      <c r="D56" s="10">
        <f>'Asset data'!E56</f>
        <v>0</v>
      </c>
      <c r="E56" s="16">
        <f>'Asset data'!I56</f>
        <v>0</v>
      </c>
      <c r="F56" s="27">
        <f>ROUND(IF($A56&gt;0,$E56-'Asset data'!L$5,0),0)</f>
        <v>0</v>
      </c>
      <c r="G56">
        <f>ROUND(IF($A56&gt;0,$E56-'Asset data'!M$5,0),0)</f>
        <v>0</v>
      </c>
      <c r="H56">
        <f>ROUND(IF($A56&gt;0,$E56-'Asset data'!N$5,0),0)</f>
        <v>0</v>
      </c>
      <c r="I56">
        <f>ROUND(IF($A56&gt;0,$E56-'Asset data'!O$5,0),0)</f>
        <v>0</v>
      </c>
      <c r="J56">
        <f>ROUND(IF($A56&gt;0,$E56-'Asset data'!P$5,0),0)</f>
        <v>0</v>
      </c>
      <c r="K56">
        <f>ROUND(IF($A56&gt;0,$E56-'Asset data'!Q$5,0),0)</f>
        <v>0</v>
      </c>
      <c r="L56">
        <f>ROUND(IF($A56&gt;0,$E56-'Asset data'!R$5,0),0)</f>
        <v>0</v>
      </c>
      <c r="M56">
        <f>ROUND(IF($A56&gt;0,$E56-'Asset data'!S$5,0),0)</f>
        <v>0</v>
      </c>
      <c r="N56">
        <f>ROUND(IF($A56&gt;0,$E56-'Asset data'!T$5,0),0)</f>
        <v>0</v>
      </c>
      <c r="O56">
        <f>ROUND(IF($A56&gt;0,$E56-'Asset data'!U$5,0),0)</f>
        <v>0</v>
      </c>
      <c r="P56">
        <f>ROUND(IF($A56&gt;0,$E56-'Asset data'!V$5,0),0)</f>
        <v>0</v>
      </c>
      <c r="Q56">
        <f>ROUND(IF($A56&gt;0,$E56-'Asset data'!W$5,0),0)</f>
        <v>0</v>
      </c>
      <c r="R56">
        <f>ROUND(IF($A56&gt;0,$E56-'Asset data'!X$5,0),0)</f>
        <v>0</v>
      </c>
      <c r="S56">
        <f>ROUND(IF($A56&gt;0,$E56-'Asset data'!Y$5,0),0)</f>
        <v>0</v>
      </c>
      <c r="T56">
        <f>ROUND(IF($A56&gt;0,$E56-'Asset data'!Z$5,0),0)</f>
        <v>0</v>
      </c>
      <c r="U56">
        <f>ROUND(IF($A56&gt;0,$E56-'Asset data'!AA$5,0),0)</f>
        <v>0</v>
      </c>
      <c r="V56">
        <f>ROUND(IF($A56&gt;0,$E56-'Asset data'!AB$5,0),0)</f>
        <v>0</v>
      </c>
      <c r="W56">
        <f>ROUND(IF($A56&gt;0,$E56-'Asset data'!AC$5,0),0)</f>
        <v>0</v>
      </c>
      <c r="X56">
        <f>ROUND(IF($A56&gt;0,$E56-'Asset data'!AD$5,0),0)</f>
        <v>0</v>
      </c>
      <c r="Y56">
        <f>ROUND(IF($A56&gt;0,$E56-'Asset data'!AE$5,0),0)</f>
        <v>0</v>
      </c>
      <c r="Z56">
        <f>ROUND(IF($A56&gt;0,$E56-'Asset data'!AF$5,0),0)</f>
        <v>0</v>
      </c>
      <c r="AA56">
        <f>ROUND(IF($A56&gt;0,$E56-'Asset data'!AG$5,0),0)</f>
        <v>0</v>
      </c>
      <c r="AB56">
        <f>ROUND(IF($A56&gt;0,$E56-'Asset data'!AH$5,0),0)</f>
        <v>0</v>
      </c>
      <c r="AC56">
        <f>ROUND(IF($A56&gt;0,$E56-'Asset data'!AI$5,0),0)</f>
        <v>0</v>
      </c>
      <c r="AD56">
        <f>ROUND(IF($A56&gt;0,$E56-'Asset data'!AJ$5,0),0)</f>
        <v>0</v>
      </c>
      <c r="AE56">
        <f>ROUND(IF($A56&gt;0,$E56-'Asset data'!AK$5,0),0)</f>
        <v>0</v>
      </c>
      <c r="AF56">
        <f>ROUND(IF($A56&gt;0,$E56-'Asset data'!AL$5,0),0)</f>
        <v>0</v>
      </c>
      <c r="AG56">
        <f>ROUND(IF($A56&gt;0,$E56-'Asset data'!AM$5,0),0)</f>
        <v>0</v>
      </c>
      <c r="AH56">
        <f>ROUND(IF($A56&gt;0,$E56-'Asset data'!AN$5,0),0)</f>
        <v>0</v>
      </c>
      <c r="AI56">
        <f>ROUND(IF($A56&gt;0,$E56-'Asset data'!AO$5,0),0)</f>
        <v>0</v>
      </c>
      <c r="AJ56">
        <f>ROUND(IF($A56&gt;0,$E56-'Asset data'!AP$5,0),0)</f>
        <v>0</v>
      </c>
      <c r="AK56">
        <f>ROUND(IF($A56&gt;0,$E56-'Asset data'!AQ$5,0),0)</f>
        <v>0</v>
      </c>
      <c r="AL56">
        <f>ROUND(IF($A56&gt;0,$E56-'Asset data'!AR$5,0),0)</f>
        <v>0</v>
      </c>
      <c r="AM56">
        <f>ROUND(IF($A56&gt;0,$E56-'Asset data'!AS$5,0),0)</f>
        <v>0</v>
      </c>
      <c r="AN56">
        <f>ROUND(IF($A56&gt;0,$E56-'Asset data'!AT$5,0),0)</f>
        <v>0</v>
      </c>
      <c r="AO56">
        <f>ROUND(IF($A56&gt;0,$E56-'Asset data'!AU$5,0),0)</f>
        <v>0</v>
      </c>
      <c r="AP56">
        <f>ROUND(IF($A56&gt;0,$E56-'Asset data'!AV$5,0),0)</f>
        <v>0</v>
      </c>
      <c r="AQ56">
        <f>ROUND(IF($A56&gt;0,$E56-'Asset data'!AW$5,0),0)</f>
        <v>0</v>
      </c>
      <c r="AR56">
        <f>ROUND(IF($A56&gt;0,$E56-'Asset data'!AX$5,0),0)</f>
        <v>0</v>
      </c>
      <c r="AS56">
        <f>ROUND(IF($A56&gt;0,$E56-'Asset data'!AY$5,0),0)</f>
        <v>0</v>
      </c>
      <c r="AT56">
        <f>ROUND(IF($A56&gt;0,$E56-'Asset data'!AZ$5,0),0)</f>
        <v>0</v>
      </c>
      <c r="AU56">
        <f>ROUND(IF($A56&gt;0,$E56-'Asset data'!BA$5,0),0)</f>
        <v>0</v>
      </c>
      <c r="AV56">
        <f>ROUND(IF($A56&gt;0,$E56-'Asset data'!BB$5,0),0)</f>
        <v>0</v>
      </c>
      <c r="AW56">
        <f>ROUND(IF($A56&gt;0,$E56-'Asset data'!BC$5,0),0)</f>
        <v>0</v>
      </c>
      <c r="AX56">
        <f>ROUND(IF($A56&gt;0,$E56-'Asset data'!BD$5,0),0)</f>
        <v>0</v>
      </c>
      <c r="AY56">
        <f>ROUND(IF($A56&gt;0,$E56-'Asset data'!BE$5,0),0)</f>
        <v>0</v>
      </c>
      <c r="AZ56">
        <f>ROUND(IF($A56&gt;0,$E56-'Asset data'!BF$5,0),0)</f>
        <v>0</v>
      </c>
      <c r="BA56">
        <f>ROUND(IF($A56&gt;0,$E56-'Asset data'!BG$5,0),0)</f>
        <v>0</v>
      </c>
      <c r="BB56">
        <f>ROUND(IF($A56&gt;0,$E56-'Asset data'!BH$5,0),0)</f>
        <v>0</v>
      </c>
      <c r="BC56">
        <f>ROUND(IF($A56&gt;0,$E56-'Asset data'!BI$5,0),0)</f>
        <v>0</v>
      </c>
      <c r="BD56">
        <f>ROUND(IF($A56&gt;0,$E56-'Asset data'!BJ$5,0),0)</f>
        <v>0</v>
      </c>
      <c r="BE56">
        <f>ROUND(IF($A56&gt;0,$E56-'Asset data'!BK$5,0),0)</f>
        <v>0</v>
      </c>
      <c r="BF56">
        <f>ROUND(IF($A56&gt;0,$E56-'Asset data'!BL$5,0),0)</f>
        <v>0</v>
      </c>
      <c r="BG56">
        <f>ROUND(IF($A56&gt;0,$E56-'Asset data'!BM$5,0),0)</f>
        <v>0</v>
      </c>
      <c r="BH56">
        <f>ROUND(IF($A56&gt;0,$E56-'Asset data'!BN$5,0),0)</f>
        <v>0</v>
      </c>
      <c r="BI56">
        <f>ROUND(IF($A56&gt;0,$E56-'Asset data'!BO$5,0),0)</f>
        <v>0</v>
      </c>
      <c r="BJ56">
        <f>ROUND(IF($A56&gt;0,$E56-'Asset data'!BP$5,0),0)</f>
        <v>0</v>
      </c>
      <c r="BK56">
        <f>ROUND(IF($A56&gt;0,$E56-'Asset data'!BQ$5,0),0)</f>
        <v>0</v>
      </c>
      <c r="BL56">
        <f>ROUND(IF($A56&gt;0,$E56-'Asset data'!BR$5,0),0)</f>
        <v>0</v>
      </c>
      <c r="BM56">
        <f>ROUND(IF($A56&gt;0,$E56-'Asset data'!BS$5,0),0)</f>
        <v>0</v>
      </c>
      <c r="BN56">
        <f>ROUND(IF($A56&gt;0,$E56-'Asset data'!BT$5,0),0)</f>
        <v>0</v>
      </c>
      <c r="BO56">
        <f>ROUND(IF($A56&gt;0,$E56-'Asset data'!BU$5,0),0)</f>
        <v>0</v>
      </c>
      <c r="BP56">
        <f>ROUND(IF($A56&gt;0,$E56-'Asset data'!BV$5,0),0)</f>
        <v>0</v>
      </c>
      <c r="BQ56">
        <f>ROUND(IF($A56&gt;0,$E56-'Asset data'!BW$5,0),0)</f>
        <v>0</v>
      </c>
      <c r="BR56">
        <f>ROUND(IF($A56&gt;0,$E56-'Asset data'!BX$5,0),0)</f>
        <v>0</v>
      </c>
      <c r="BS56">
        <f>ROUND(IF($A56&gt;0,$E56-'Asset data'!BY$5,0),0)</f>
        <v>0</v>
      </c>
      <c r="BT56">
        <f>ROUND(IF($A56&gt;0,$E56-'Asset data'!BZ$5,0),0)</f>
        <v>0</v>
      </c>
      <c r="BU56">
        <f>ROUND(IF($A56&gt;0,$E56-'Asset data'!CA$5,0),0)</f>
        <v>0</v>
      </c>
      <c r="BV56">
        <f>ROUND(IF($A56&gt;0,$E56-'Asset data'!CB$5,0),0)</f>
        <v>0</v>
      </c>
      <c r="BW56">
        <f>ROUND(IF($A56&gt;0,$E56-'Asset data'!CC$5,0),0)</f>
        <v>0</v>
      </c>
      <c r="BX56">
        <f>ROUND(IF($A56&gt;0,$E56-'Asset data'!CD$5,0),0)</f>
        <v>0</v>
      </c>
      <c r="BY56">
        <f>ROUND(IF($A56&gt;0,$E56-'Asset data'!CE$5,0),0)</f>
        <v>0</v>
      </c>
      <c r="BZ56">
        <f>ROUND(IF($A56&gt;0,$E56-'Asset data'!CF$5,0),0)</f>
        <v>0</v>
      </c>
      <c r="CA56">
        <f>ROUND(IF($A56&gt;0,$E56-'Asset data'!CG$5,0),0)</f>
        <v>0</v>
      </c>
      <c r="CB56">
        <f>ROUND(IF($A56&gt;0,$E56-'Asset data'!CH$5,0),0)</f>
        <v>0</v>
      </c>
      <c r="CC56">
        <f>ROUND(IF($A56&gt;0,$E56-'Asset data'!CI$5,0),0)</f>
        <v>0</v>
      </c>
      <c r="CD56">
        <f>ROUND(IF($A56&gt;0,$E56-'Asset data'!CJ$5,0),0)</f>
        <v>0</v>
      </c>
      <c r="CE56">
        <f>ROUND(IF($A56&gt;0,$E56-'Asset data'!CK$5,0),0)</f>
        <v>0</v>
      </c>
      <c r="CF56">
        <f>ROUND(IF($A56&gt;0,$E56-'Asset data'!CL$5,0),0)</f>
        <v>0</v>
      </c>
      <c r="CG56">
        <f>ROUND(IF($A56&gt;0,$E56-'Asset data'!CM$5,0),0)</f>
        <v>0</v>
      </c>
      <c r="CH56">
        <f>ROUND(IF($A56&gt;0,$E56-'Asset data'!CN$5,0),0)</f>
        <v>0</v>
      </c>
      <c r="CI56">
        <f>ROUND(IF($A56&gt;0,$E56-'Asset data'!CO$5,0),0)</f>
        <v>0</v>
      </c>
      <c r="CJ56">
        <f>ROUND(IF($A56&gt;0,$E56-'Asset data'!CP$5,0),0)</f>
        <v>0</v>
      </c>
      <c r="CK56">
        <f>ROUND(IF($A56&gt;0,$E56-'Asset data'!CQ$5,0),0)</f>
        <v>0</v>
      </c>
      <c r="CL56">
        <f>ROUND(IF($A56&gt;0,$E56-'Asset data'!CR$5,0),0)</f>
        <v>0</v>
      </c>
      <c r="CM56">
        <f>ROUND(IF($A56&gt;0,$E56-'Asset data'!CS$5,0),0)</f>
        <v>0</v>
      </c>
      <c r="CN56">
        <f>ROUND(IF($A56&gt;0,$E56-'Asset data'!CT$5,0),0)</f>
        <v>0</v>
      </c>
      <c r="CO56">
        <f>ROUND(IF($A56&gt;0,$E56-'Asset data'!CU$5,0),0)</f>
        <v>0</v>
      </c>
      <c r="CP56">
        <f>ROUND(IF($A56&gt;0,$E56-'Asset data'!CV$5,0),0)</f>
        <v>0</v>
      </c>
      <c r="CQ56">
        <f>ROUND(IF($A56&gt;0,$E56-'Asset data'!CW$5,0),0)</f>
        <v>0</v>
      </c>
      <c r="CR56">
        <f>ROUND(IF($A56&gt;0,$E56-'Asset data'!CX$5,0),0)</f>
        <v>0</v>
      </c>
      <c r="CS56">
        <f>ROUND(IF($A56&gt;0,$E56-'Asset data'!CY$5,0),0)</f>
        <v>0</v>
      </c>
      <c r="CT56">
        <f>ROUND(IF($A56&gt;0,$E56-'Asset data'!CZ$5,0),0)</f>
        <v>0</v>
      </c>
      <c r="CU56">
        <f>ROUND(IF($A56&gt;0,$E56-'Asset data'!DA$5,0),0)</f>
        <v>0</v>
      </c>
      <c r="CV56">
        <f>ROUND(IF($A56&gt;0,$E56-'Asset data'!DB$5,0),0)</f>
        <v>0</v>
      </c>
      <c r="CW56">
        <f>ROUND(IF($A56&gt;0,$E56-'Asset data'!DC$5,0),0)</f>
        <v>0</v>
      </c>
      <c r="CX56">
        <f>ROUND(IF($A56&gt;0,$E56-'Asset data'!DD$5,0),0)</f>
        <v>0</v>
      </c>
      <c r="CY56">
        <f>ROUND(IF($A56&gt;0,$E56-'Asset data'!DE$5,0),0)</f>
        <v>0</v>
      </c>
      <c r="CZ56">
        <f>ROUND(IF($A56&gt;0,$E56-'Asset data'!DF$5,0),0)</f>
        <v>0</v>
      </c>
      <c r="DA56">
        <f>ROUND(IF($A56&gt;0,$E56-'Asset data'!DG$5,0),0)</f>
        <v>0</v>
      </c>
      <c r="DB56">
        <f>ROUND(IF($A56&gt;0,$E56-'Asset data'!DH$5,0),0)</f>
        <v>0</v>
      </c>
      <c r="DC56">
        <f>ROUND(IF($A56&gt;0,$E56-'Asset data'!DI$5,0),0)</f>
        <v>0</v>
      </c>
      <c r="DD56">
        <f>ROUND(IF($A56&gt;0,$E56-'Asset data'!DJ$5,0),0)</f>
        <v>0</v>
      </c>
      <c r="DE56">
        <f>ROUND(IF($A56&gt;0,$E56-'Asset data'!DK$5,0),0)</f>
        <v>0</v>
      </c>
      <c r="DF56">
        <f>ROUND(IF($A56&gt;0,$E56-'Asset data'!DL$5,0),0)</f>
        <v>0</v>
      </c>
      <c r="DG56">
        <f>ROUND(IF($A56&gt;0,$E56-'Asset data'!DM$5,0),0)</f>
        <v>0</v>
      </c>
      <c r="DH56">
        <f>ROUND(IF($A56&gt;0,$E56-'Asset data'!DN$5,0),0)</f>
        <v>0</v>
      </c>
      <c r="DI56">
        <f>ROUND(IF($A56&gt;0,$E56-'Asset data'!DO$5,0),0)</f>
        <v>0</v>
      </c>
      <c r="DJ56">
        <f>ROUND(IF($A56&gt;0,$E56-'Asset data'!DP$5,0),0)</f>
        <v>0</v>
      </c>
      <c r="DK56">
        <f>ROUND(IF($A56&gt;0,$E56-'Asset data'!DQ$5,0),0)</f>
        <v>0</v>
      </c>
      <c r="DL56">
        <f>ROUND(IF($A56&gt;0,$E56-'Asset data'!DR$5,0),0)</f>
        <v>0</v>
      </c>
      <c r="DM56">
        <f>ROUND(IF($A56&gt;0,$E56-'Asset data'!DS$5,0),0)</f>
        <v>0</v>
      </c>
      <c r="DN56">
        <f>ROUND(IF($A56&gt;0,$E56-'Asset data'!DT$5,0),0)</f>
        <v>0</v>
      </c>
      <c r="DO56">
        <f>ROUND(IF($A56&gt;0,$E56-'Asset data'!DU$5,0),0)</f>
        <v>0</v>
      </c>
      <c r="DP56">
        <f>ROUND(IF($A56&gt;0,$E56-'Asset data'!DV$5,0),0)</f>
        <v>0</v>
      </c>
      <c r="DQ56">
        <f>ROUND(IF($A56&gt;0,$E56-'Asset data'!DW$5,0),0)</f>
        <v>0</v>
      </c>
      <c r="DR56">
        <f>ROUND(IF($A56&gt;0,$E56-'Asset data'!DX$5,0),0)</f>
        <v>0</v>
      </c>
      <c r="DS56">
        <f>ROUND(IF($A56&gt;0,$E56-'Asset data'!DY$5,0),0)</f>
        <v>0</v>
      </c>
      <c r="DT56">
        <f>ROUND(IF($A56&gt;0,$E56-'Asset data'!DZ$5,0),0)</f>
        <v>0</v>
      </c>
      <c r="DU56">
        <f>ROUND(IF($A56&gt;0,$E56-'Asset data'!EA$5,0),0)</f>
        <v>0</v>
      </c>
      <c r="DV56">
        <f>ROUND(IF($A56&gt;0,$E56-'Asset data'!EB$5,0),0)</f>
        <v>0</v>
      </c>
      <c r="DW56">
        <f>ROUND(IF($A56&gt;0,$E56-'Asset data'!EC$5,0),0)</f>
        <v>0</v>
      </c>
      <c r="DX56">
        <f>ROUND(IF($A56&gt;0,$E56-'Asset data'!ED$5,0),0)</f>
        <v>0</v>
      </c>
      <c r="DY56">
        <f>ROUND(IF($A56&gt;0,$E56-'Asset data'!EE$5,0),0)</f>
        <v>0</v>
      </c>
      <c r="DZ56">
        <f>ROUND(IF($A56&gt;0,$E56-'Asset data'!EF$5,0),0)</f>
        <v>0</v>
      </c>
      <c r="EA56">
        <f>ROUND(IF($A56&gt;0,$E56-'Asset data'!EG$5,0),0)</f>
        <v>0</v>
      </c>
      <c r="EB56">
        <f>ROUND(IF($A56&gt;0,$E56-'Asset data'!EH$5,0),0)</f>
        <v>0</v>
      </c>
      <c r="EC56">
        <f>ROUND(IF($A56&gt;0,$E56-'Asset data'!EI$5,0),0)</f>
        <v>0</v>
      </c>
      <c r="ED56">
        <f>ROUND(IF($A56&gt;0,$E56-'Asset data'!EJ$5,0),0)</f>
        <v>0</v>
      </c>
      <c r="EE56">
        <f>ROUND(IF($A56&gt;0,$E56-'Asset data'!EK$5,0),0)</f>
        <v>0</v>
      </c>
      <c r="EF56">
        <f>ROUND(IF($A56&gt;0,$E56-'Asset data'!EL$5,0),0)</f>
        <v>0</v>
      </c>
      <c r="EG56">
        <f>ROUND(IF($A56&gt;0,$E56-'Asset data'!EM$5,0),0)</f>
        <v>0</v>
      </c>
      <c r="EH56">
        <f>ROUND(IF($A56&gt;0,$E56-'Asset data'!EN$5,0),0)</f>
        <v>0</v>
      </c>
      <c r="EI56">
        <f>ROUND(IF($A56&gt;0,$E56-'Asset data'!EO$5,0),0)</f>
        <v>0</v>
      </c>
      <c r="EJ56">
        <f>ROUND(IF($A56&gt;0,$E56-'Asset data'!EP$5,0),0)</f>
        <v>0</v>
      </c>
      <c r="EK56">
        <f>ROUND(IF($A56&gt;0,$E56-'Asset data'!EQ$5,0),0)</f>
        <v>0</v>
      </c>
      <c r="EL56">
        <f>ROUND(IF($A56&gt;0,$E56-'Asset data'!ER$5,0),0)</f>
        <v>0</v>
      </c>
      <c r="EM56">
        <f>ROUND(IF($A56&gt;0,$E56-'Asset data'!ES$5,0),0)</f>
        <v>0</v>
      </c>
      <c r="EN56">
        <f>ROUND(IF($A56&gt;0,$E56-'Asset data'!ET$5,0),0)</f>
        <v>0</v>
      </c>
      <c r="EO56">
        <f>ROUND(IF($A56&gt;0,$E56-'Asset data'!EU$5,0),0)</f>
        <v>0</v>
      </c>
      <c r="EP56">
        <f>ROUND(IF($A56&gt;0,$E56-'Asset data'!EV$5,0),0)</f>
        <v>0</v>
      </c>
      <c r="EQ56">
        <f>ROUND(IF($A56&gt;0,$E56-'Asset data'!EW$5,0),0)</f>
        <v>0</v>
      </c>
      <c r="ER56">
        <f>ROUND(IF($A56&gt;0,$E56-'Asset data'!EX$5,0),0)</f>
        <v>0</v>
      </c>
      <c r="ES56">
        <f>ROUND(IF($A56&gt;0,$E56-'Asset data'!EY$5,0),0)</f>
        <v>0</v>
      </c>
      <c r="ET56">
        <f>ROUND(IF($A56&gt;0,$E56-'Asset data'!EZ$5,0),0)</f>
        <v>0</v>
      </c>
      <c r="EU56">
        <f>ROUND(IF($A56&gt;0,$E56-'Asset data'!FA$5,0),0)</f>
        <v>0</v>
      </c>
      <c r="EV56">
        <f>ROUND(IF($A56&gt;0,$E56-'Asset data'!FB$5,0),0)</f>
        <v>0</v>
      </c>
      <c r="EW56">
        <f>ROUND(IF($A56&gt;0,$E56-'Asset data'!FC$5,0),0)</f>
        <v>0</v>
      </c>
      <c r="EX56">
        <f>ROUND(IF($A56&gt;0,$E56-'Asset data'!FD$5,0),0)</f>
        <v>0</v>
      </c>
      <c r="EY56">
        <f>ROUND(IF($A56&gt;0,$E56-'Asset data'!FE$5,0),0)</f>
        <v>0</v>
      </c>
      <c r="EZ56">
        <f>ROUND(IF($A56&gt;0,$E56-'Asset data'!FF$5,0),0)</f>
        <v>0</v>
      </c>
      <c r="FA56">
        <f>ROUND(IF($A56&gt;0,$E56-'Asset data'!FG$5,0),0)</f>
        <v>0</v>
      </c>
    </row>
    <row r="57" spans="1:157">
      <c r="A57" s="10">
        <f>'Asset data'!A57</f>
        <v>0</v>
      </c>
      <c r="B57" s="10">
        <f>'Asset data'!B57</f>
        <v>0</v>
      </c>
      <c r="C57" s="10">
        <f>'Asset data'!C57</f>
        <v>0</v>
      </c>
      <c r="D57" s="10">
        <f>'Asset data'!E57</f>
        <v>0</v>
      </c>
      <c r="E57" s="16">
        <f>'Asset data'!I57</f>
        <v>0</v>
      </c>
      <c r="F57" s="27">
        <f>ROUND(IF($A57&gt;0,$E57-'Asset data'!L$5,0),0)</f>
        <v>0</v>
      </c>
      <c r="G57">
        <f>ROUND(IF($A57&gt;0,$E57-'Asset data'!M$5,0),0)</f>
        <v>0</v>
      </c>
      <c r="H57">
        <f>ROUND(IF($A57&gt;0,$E57-'Asset data'!N$5,0),0)</f>
        <v>0</v>
      </c>
      <c r="I57">
        <f>ROUND(IF($A57&gt;0,$E57-'Asset data'!O$5,0),0)</f>
        <v>0</v>
      </c>
      <c r="J57">
        <f>ROUND(IF($A57&gt;0,$E57-'Asset data'!P$5,0),0)</f>
        <v>0</v>
      </c>
      <c r="K57">
        <f>ROUND(IF($A57&gt;0,$E57-'Asset data'!Q$5,0),0)</f>
        <v>0</v>
      </c>
      <c r="L57">
        <f>ROUND(IF($A57&gt;0,$E57-'Asset data'!R$5,0),0)</f>
        <v>0</v>
      </c>
      <c r="M57">
        <f>ROUND(IF($A57&gt;0,$E57-'Asset data'!S$5,0),0)</f>
        <v>0</v>
      </c>
      <c r="N57">
        <f>ROUND(IF($A57&gt;0,$E57-'Asset data'!T$5,0),0)</f>
        <v>0</v>
      </c>
      <c r="O57">
        <f>ROUND(IF($A57&gt;0,$E57-'Asset data'!U$5,0),0)</f>
        <v>0</v>
      </c>
      <c r="P57">
        <f>ROUND(IF($A57&gt;0,$E57-'Asset data'!V$5,0),0)</f>
        <v>0</v>
      </c>
      <c r="Q57">
        <f>ROUND(IF($A57&gt;0,$E57-'Asset data'!W$5,0),0)</f>
        <v>0</v>
      </c>
      <c r="R57">
        <f>ROUND(IF($A57&gt;0,$E57-'Asset data'!X$5,0),0)</f>
        <v>0</v>
      </c>
      <c r="S57">
        <f>ROUND(IF($A57&gt;0,$E57-'Asset data'!Y$5,0),0)</f>
        <v>0</v>
      </c>
      <c r="T57">
        <f>ROUND(IF($A57&gt;0,$E57-'Asset data'!Z$5,0),0)</f>
        <v>0</v>
      </c>
      <c r="U57">
        <f>ROUND(IF($A57&gt;0,$E57-'Asset data'!AA$5,0),0)</f>
        <v>0</v>
      </c>
      <c r="V57">
        <f>ROUND(IF($A57&gt;0,$E57-'Asset data'!AB$5,0),0)</f>
        <v>0</v>
      </c>
      <c r="W57">
        <f>ROUND(IF($A57&gt;0,$E57-'Asset data'!AC$5,0),0)</f>
        <v>0</v>
      </c>
      <c r="X57">
        <f>ROUND(IF($A57&gt;0,$E57-'Asset data'!AD$5,0),0)</f>
        <v>0</v>
      </c>
      <c r="Y57">
        <f>ROUND(IF($A57&gt;0,$E57-'Asset data'!AE$5,0),0)</f>
        <v>0</v>
      </c>
      <c r="Z57">
        <f>ROUND(IF($A57&gt;0,$E57-'Asset data'!AF$5,0),0)</f>
        <v>0</v>
      </c>
      <c r="AA57">
        <f>ROUND(IF($A57&gt;0,$E57-'Asset data'!AG$5,0),0)</f>
        <v>0</v>
      </c>
      <c r="AB57">
        <f>ROUND(IF($A57&gt;0,$E57-'Asset data'!AH$5,0),0)</f>
        <v>0</v>
      </c>
      <c r="AC57">
        <f>ROUND(IF($A57&gt;0,$E57-'Asset data'!AI$5,0),0)</f>
        <v>0</v>
      </c>
      <c r="AD57">
        <f>ROUND(IF($A57&gt;0,$E57-'Asset data'!AJ$5,0),0)</f>
        <v>0</v>
      </c>
      <c r="AE57">
        <f>ROUND(IF($A57&gt;0,$E57-'Asset data'!AK$5,0),0)</f>
        <v>0</v>
      </c>
      <c r="AF57">
        <f>ROUND(IF($A57&gt;0,$E57-'Asset data'!AL$5,0),0)</f>
        <v>0</v>
      </c>
      <c r="AG57">
        <f>ROUND(IF($A57&gt;0,$E57-'Asset data'!AM$5,0),0)</f>
        <v>0</v>
      </c>
      <c r="AH57">
        <f>ROUND(IF($A57&gt;0,$E57-'Asset data'!AN$5,0),0)</f>
        <v>0</v>
      </c>
      <c r="AI57">
        <f>ROUND(IF($A57&gt;0,$E57-'Asset data'!AO$5,0),0)</f>
        <v>0</v>
      </c>
      <c r="AJ57">
        <f>ROUND(IF($A57&gt;0,$E57-'Asset data'!AP$5,0),0)</f>
        <v>0</v>
      </c>
      <c r="AK57">
        <f>ROUND(IF($A57&gt;0,$E57-'Asset data'!AQ$5,0),0)</f>
        <v>0</v>
      </c>
      <c r="AL57">
        <f>ROUND(IF($A57&gt;0,$E57-'Asset data'!AR$5,0),0)</f>
        <v>0</v>
      </c>
      <c r="AM57">
        <f>ROUND(IF($A57&gt;0,$E57-'Asset data'!AS$5,0),0)</f>
        <v>0</v>
      </c>
      <c r="AN57">
        <f>ROUND(IF($A57&gt;0,$E57-'Asset data'!AT$5,0),0)</f>
        <v>0</v>
      </c>
      <c r="AO57">
        <f>ROUND(IF($A57&gt;0,$E57-'Asset data'!AU$5,0),0)</f>
        <v>0</v>
      </c>
      <c r="AP57">
        <f>ROUND(IF($A57&gt;0,$E57-'Asset data'!AV$5,0),0)</f>
        <v>0</v>
      </c>
      <c r="AQ57">
        <f>ROUND(IF($A57&gt;0,$E57-'Asset data'!AW$5,0),0)</f>
        <v>0</v>
      </c>
      <c r="AR57">
        <f>ROUND(IF($A57&gt;0,$E57-'Asset data'!AX$5,0),0)</f>
        <v>0</v>
      </c>
      <c r="AS57">
        <f>ROUND(IF($A57&gt;0,$E57-'Asset data'!AY$5,0),0)</f>
        <v>0</v>
      </c>
      <c r="AT57">
        <f>ROUND(IF($A57&gt;0,$E57-'Asset data'!AZ$5,0),0)</f>
        <v>0</v>
      </c>
      <c r="AU57">
        <f>ROUND(IF($A57&gt;0,$E57-'Asset data'!BA$5,0),0)</f>
        <v>0</v>
      </c>
      <c r="AV57">
        <f>ROUND(IF($A57&gt;0,$E57-'Asset data'!BB$5,0),0)</f>
        <v>0</v>
      </c>
      <c r="AW57">
        <f>ROUND(IF($A57&gt;0,$E57-'Asset data'!BC$5,0),0)</f>
        <v>0</v>
      </c>
      <c r="AX57">
        <f>ROUND(IF($A57&gt;0,$E57-'Asset data'!BD$5,0),0)</f>
        <v>0</v>
      </c>
      <c r="AY57">
        <f>ROUND(IF($A57&gt;0,$E57-'Asset data'!BE$5,0),0)</f>
        <v>0</v>
      </c>
      <c r="AZ57">
        <f>ROUND(IF($A57&gt;0,$E57-'Asset data'!BF$5,0),0)</f>
        <v>0</v>
      </c>
      <c r="BA57">
        <f>ROUND(IF($A57&gt;0,$E57-'Asset data'!BG$5,0),0)</f>
        <v>0</v>
      </c>
      <c r="BB57">
        <f>ROUND(IF($A57&gt;0,$E57-'Asset data'!BH$5,0),0)</f>
        <v>0</v>
      </c>
      <c r="BC57">
        <f>ROUND(IF($A57&gt;0,$E57-'Asset data'!BI$5,0),0)</f>
        <v>0</v>
      </c>
      <c r="BD57">
        <f>ROUND(IF($A57&gt;0,$E57-'Asset data'!BJ$5,0),0)</f>
        <v>0</v>
      </c>
      <c r="BE57">
        <f>ROUND(IF($A57&gt;0,$E57-'Asset data'!BK$5,0),0)</f>
        <v>0</v>
      </c>
      <c r="BF57">
        <f>ROUND(IF($A57&gt;0,$E57-'Asset data'!BL$5,0),0)</f>
        <v>0</v>
      </c>
      <c r="BG57">
        <f>ROUND(IF($A57&gt;0,$E57-'Asset data'!BM$5,0),0)</f>
        <v>0</v>
      </c>
      <c r="BH57">
        <f>ROUND(IF($A57&gt;0,$E57-'Asset data'!BN$5,0),0)</f>
        <v>0</v>
      </c>
      <c r="BI57">
        <f>ROUND(IF($A57&gt;0,$E57-'Asset data'!BO$5,0),0)</f>
        <v>0</v>
      </c>
      <c r="BJ57">
        <f>ROUND(IF($A57&gt;0,$E57-'Asset data'!BP$5,0),0)</f>
        <v>0</v>
      </c>
      <c r="BK57">
        <f>ROUND(IF($A57&gt;0,$E57-'Asset data'!BQ$5,0),0)</f>
        <v>0</v>
      </c>
      <c r="BL57">
        <f>ROUND(IF($A57&gt;0,$E57-'Asset data'!BR$5,0),0)</f>
        <v>0</v>
      </c>
      <c r="BM57">
        <f>ROUND(IF($A57&gt;0,$E57-'Asset data'!BS$5,0),0)</f>
        <v>0</v>
      </c>
      <c r="BN57">
        <f>ROUND(IF($A57&gt;0,$E57-'Asset data'!BT$5,0),0)</f>
        <v>0</v>
      </c>
      <c r="BO57">
        <f>ROUND(IF($A57&gt;0,$E57-'Asset data'!BU$5,0),0)</f>
        <v>0</v>
      </c>
      <c r="BP57">
        <f>ROUND(IF($A57&gt;0,$E57-'Asset data'!BV$5,0),0)</f>
        <v>0</v>
      </c>
      <c r="BQ57">
        <f>ROUND(IF($A57&gt;0,$E57-'Asset data'!BW$5,0),0)</f>
        <v>0</v>
      </c>
      <c r="BR57">
        <f>ROUND(IF($A57&gt;0,$E57-'Asset data'!BX$5,0),0)</f>
        <v>0</v>
      </c>
      <c r="BS57">
        <f>ROUND(IF($A57&gt;0,$E57-'Asset data'!BY$5,0),0)</f>
        <v>0</v>
      </c>
      <c r="BT57">
        <f>ROUND(IF($A57&gt;0,$E57-'Asset data'!BZ$5,0),0)</f>
        <v>0</v>
      </c>
      <c r="BU57">
        <f>ROUND(IF($A57&gt;0,$E57-'Asset data'!CA$5,0),0)</f>
        <v>0</v>
      </c>
      <c r="BV57">
        <f>ROUND(IF($A57&gt;0,$E57-'Asset data'!CB$5,0),0)</f>
        <v>0</v>
      </c>
      <c r="BW57">
        <f>ROUND(IF($A57&gt;0,$E57-'Asset data'!CC$5,0),0)</f>
        <v>0</v>
      </c>
      <c r="BX57">
        <f>ROUND(IF($A57&gt;0,$E57-'Asset data'!CD$5,0),0)</f>
        <v>0</v>
      </c>
      <c r="BY57">
        <f>ROUND(IF($A57&gt;0,$E57-'Asset data'!CE$5,0),0)</f>
        <v>0</v>
      </c>
      <c r="BZ57">
        <f>ROUND(IF($A57&gt;0,$E57-'Asset data'!CF$5,0),0)</f>
        <v>0</v>
      </c>
      <c r="CA57">
        <f>ROUND(IF($A57&gt;0,$E57-'Asset data'!CG$5,0),0)</f>
        <v>0</v>
      </c>
      <c r="CB57">
        <f>ROUND(IF($A57&gt;0,$E57-'Asset data'!CH$5,0),0)</f>
        <v>0</v>
      </c>
      <c r="CC57">
        <f>ROUND(IF($A57&gt;0,$E57-'Asset data'!CI$5,0),0)</f>
        <v>0</v>
      </c>
      <c r="CD57">
        <f>ROUND(IF($A57&gt;0,$E57-'Asset data'!CJ$5,0),0)</f>
        <v>0</v>
      </c>
      <c r="CE57">
        <f>ROUND(IF($A57&gt;0,$E57-'Asset data'!CK$5,0),0)</f>
        <v>0</v>
      </c>
      <c r="CF57">
        <f>ROUND(IF($A57&gt;0,$E57-'Asset data'!CL$5,0),0)</f>
        <v>0</v>
      </c>
      <c r="CG57">
        <f>ROUND(IF($A57&gt;0,$E57-'Asset data'!CM$5,0),0)</f>
        <v>0</v>
      </c>
      <c r="CH57">
        <f>ROUND(IF($A57&gt;0,$E57-'Asset data'!CN$5,0),0)</f>
        <v>0</v>
      </c>
      <c r="CI57">
        <f>ROUND(IF($A57&gt;0,$E57-'Asset data'!CO$5,0),0)</f>
        <v>0</v>
      </c>
      <c r="CJ57">
        <f>ROUND(IF($A57&gt;0,$E57-'Asset data'!CP$5,0),0)</f>
        <v>0</v>
      </c>
      <c r="CK57">
        <f>ROUND(IF($A57&gt;0,$E57-'Asset data'!CQ$5,0),0)</f>
        <v>0</v>
      </c>
      <c r="CL57">
        <f>ROUND(IF($A57&gt;0,$E57-'Asset data'!CR$5,0),0)</f>
        <v>0</v>
      </c>
      <c r="CM57">
        <f>ROUND(IF($A57&gt;0,$E57-'Asset data'!CS$5,0),0)</f>
        <v>0</v>
      </c>
      <c r="CN57">
        <f>ROUND(IF($A57&gt;0,$E57-'Asset data'!CT$5,0),0)</f>
        <v>0</v>
      </c>
      <c r="CO57">
        <f>ROUND(IF($A57&gt;0,$E57-'Asset data'!CU$5,0),0)</f>
        <v>0</v>
      </c>
      <c r="CP57">
        <f>ROUND(IF($A57&gt;0,$E57-'Asset data'!CV$5,0),0)</f>
        <v>0</v>
      </c>
      <c r="CQ57">
        <f>ROUND(IF($A57&gt;0,$E57-'Asset data'!CW$5,0),0)</f>
        <v>0</v>
      </c>
      <c r="CR57">
        <f>ROUND(IF($A57&gt;0,$E57-'Asset data'!CX$5,0),0)</f>
        <v>0</v>
      </c>
      <c r="CS57">
        <f>ROUND(IF($A57&gt;0,$E57-'Asset data'!CY$5,0),0)</f>
        <v>0</v>
      </c>
      <c r="CT57">
        <f>ROUND(IF($A57&gt;0,$E57-'Asset data'!CZ$5,0),0)</f>
        <v>0</v>
      </c>
      <c r="CU57">
        <f>ROUND(IF($A57&gt;0,$E57-'Asset data'!DA$5,0),0)</f>
        <v>0</v>
      </c>
      <c r="CV57">
        <f>ROUND(IF($A57&gt;0,$E57-'Asset data'!DB$5,0),0)</f>
        <v>0</v>
      </c>
      <c r="CW57">
        <f>ROUND(IF($A57&gt;0,$E57-'Asset data'!DC$5,0),0)</f>
        <v>0</v>
      </c>
      <c r="CX57">
        <f>ROUND(IF($A57&gt;0,$E57-'Asset data'!DD$5,0),0)</f>
        <v>0</v>
      </c>
      <c r="CY57">
        <f>ROUND(IF($A57&gt;0,$E57-'Asset data'!DE$5,0),0)</f>
        <v>0</v>
      </c>
      <c r="CZ57">
        <f>ROUND(IF($A57&gt;0,$E57-'Asset data'!DF$5,0),0)</f>
        <v>0</v>
      </c>
      <c r="DA57">
        <f>ROUND(IF($A57&gt;0,$E57-'Asset data'!DG$5,0),0)</f>
        <v>0</v>
      </c>
      <c r="DB57">
        <f>ROUND(IF($A57&gt;0,$E57-'Asset data'!DH$5,0),0)</f>
        <v>0</v>
      </c>
      <c r="DC57">
        <f>ROUND(IF($A57&gt;0,$E57-'Asset data'!DI$5,0),0)</f>
        <v>0</v>
      </c>
      <c r="DD57">
        <f>ROUND(IF($A57&gt;0,$E57-'Asset data'!DJ$5,0),0)</f>
        <v>0</v>
      </c>
      <c r="DE57">
        <f>ROUND(IF($A57&gt;0,$E57-'Asset data'!DK$5,0),0)</f>
        <v>0</v>
      </c>
      <c r="DF57">
        <f>ROUND(IF($A57&gt;0,$E57-'Asset data'!DL$5,0),0)</f>
        <v>0</v>
      </c>
      <c r="DG57">
        <f>ROUND(IF($A57&gt;0,$E57-'Asset data'!DM$5,0),0)</f>
        <v>0</v>
      </c>
      <c r="DH57">
        <f>ROUND(IF($A57&gt;0,$E57-'Asset data'!DN$5,0),0)</f>
        <v>0</v>
      </c>
      <c r="DI57">
        <f>ROUND(IF($A57&gt;0,$E57-'Asset data'!DO$5,0),0)</f>
        <v>0</v>
      </c>
      <c r="DJ57">
        <f>ROUND(IF($A57&gt;0,$E57-'Asset data'!DP$5,0),0)</f>
        <v>0</v>
      </c>
      <c r="DK57">
        <f>ROUND(IF($A57&gt;0,$E57-'Asset data'!DQ$5,0),0)</f>
        <v>0</v>
      </c>
      <c r="DL57">
        <f>ROUND(IF($A57&gt;0,$E57-'Asset data'!DR$5,0),0)</f>
        <v>0</v>
      </c>
      <c r="DM57">
        <f>ROUND(IF($A57&gt;0,$E57-'Asset data'!DS$5,0),0)</f>
        <v>0</v>
      </c>
      <c r="DN57">
        <f>ROUND(IF($A57&gt;0,$E57-'Asset data'!DT$5,0),0)</f>
        <v>0</v>
      </c>
      <c r="DO57">
        <f>ROUND(IF($A57&gt;0,$E57-'Asset data'!DU$5,0),0)</f>
        <v>0</v>
      </c>
      <c r="DP57">
        <f>ROUND(IF($A57&gt;0,$E57-'Asset data'!DV$5,0),0)</f>
        <v>0</v>
      </c>
      <c r="DQ57">
        <f>ROUND(IF($A57&gt;0,$E57-'Asset data'!DW$5,0),0)</f>
        <v>0</v>
      </c>
      <c r="DR57">
        <f>ROUND(IF($A57&gt;0,$E57-'Asset data'!DX$5,0),0)</f>
        <v>0</v>
      </c>
      <c r="DS57">
        <f>ROUND(IF($A57&gt;0,$E57-'Asset data'!DY$5,0),0)</f>
        <v>0</v>
      </c>
      <c r="DT57">
        <f>ROUND(IF($A57&gt;0,$E57-'Asset data'!DZ$5,0),0)</f>
        <v>0</v>
      </c>
      <c r="DU57">
        <f>ROUND(IF($A57&gt;0,$E57-'Asset data'!EA$5,0),0)</f>
        <v>0</v>
      </c>
      <c r="DV57">
        <f>ROUND(IF($A57&gt;0,$E57-'Asset data'!EB$5,0),0)</f>
        <v>0</v>
      </c>
      <c r="DW57">
        <f>ROUND(IF($A57&gt;0,$E57-'Asset data'!EC$5,0),0)</f>
        <v>0</v>
      </c>
      <c r="DX57">
        <f>ROUND(IF($A57&gt;0,$E57-'Asset data'!ED$5,0),0)</f>
        <v>0</v>
      </c>
      <c r="DY57">
        <f>ROUND(IF($A57&gt;0,$E57-'Asset data'!EE$5,0),0)</f>
        <v>0</v>
      </c>
      <c r="DZ57">
        <f>ROUND(IF($A57&gt;0,$E57-'Asset data'!EF$5,0),0)</f>
        <v>0</v>
      </c>
      <c r="EA57">
        <f>ROUND(IF($A57&gt;0,$E57-'Asset data'!EG$5,0),0)</f>
        <v>0</v>
      </c>
      <c r="EB57">
        <f>ROUND(IF($A57&gt;0,$E57-'Asset data'!EH$5,0),0)</f>
        <v>0</v>
      </c>
      <c r="EC57">
        <f>ROUND(IF($A57&gt;0,$E57-'Asset data'!EI$5,0),0)</f>
        <v>0</v>
      </c>
      <c r="ED57">
        <f>ROUND(IF($A57&gt;0,$E57-'Asset data'!EJ$5,0),0)</f>
        <v>0</v>
      </c>
      <c r="EE57">
        <f>ROUND(IF($A57&gt;0,$E57-'Asset data'!EK$5,0),0)</f>
        <v>0</v>
      </c>
      <c r="EF57">
        <f>ROUND(IF($A57&gt;0,$E57-'Asset data'!EL$5,0),0)</f>
        <v>0</v>
      </c>
      <c r="EG57">
        <f>ROUND(IF($A57&gt;0,$E57-'Asset data'!EM$5,0),0)</f>
        <v>0</v>
      </c>
      <c r="EH57">
        <f>ROUND(IF($A57&gt;0,$E57-'Asset data'!EN$5,0),0)</f>
        <v>0</v>
      </c>
      <c r="EI57">
        <f>ROUND(IF($A57&gt;0,$E57-'Asset data'!EO$5,0),0)</f>
        <v>0</v>
      </c>
      <c r="EJ57">
        <f>ROUND(IF($A57&gt;0,$E57-'Asset data'!EP$5,0),0)</f>
        <v>0</v>
      </c>
      <c r="EK57">
        <f>ROUND(IF($A57&gt;0,$E57-'Asset data'!EQ$5,0),0)</f>
        <v>0</v>
      </c>
      <c r="EL57">
        <f>ROUND(IF($A57&gt;0,$E57-'Asset data'!ER$5,0),0)</f>
        <v>0</v>
      </c>
      <c r="EM57">
        <f>ROUND(IF($A57&gt;0,$E57-'Asset data'!ES$5,0),0)</f>
        <v>0</v>
      </c>
      <c r="EN57">
        <f>ROUND(IF($A57&gt;0,$E57-'Asset data'!ET$5,0),0)</f>
        <v>0</v>
      </c>
      <c r="EO57">
        <f>ROUND(IF($A57&gt;0,$E57-'Asset data'!EU$5,0),0)</f>
        <v>0</v>
      </c>
      <c r="EP57">
        <f>ROUND(IF($A57&gt;0,$E57-'Asset data'!EV$5,0),0)</f>
        <v>0</v>
      </c>
      <c r="EQ57">
        <f>ROUND(IF($A57&gt;0,$E57-'Asset data'!EW$5,0),0)</f>
        <v>0</v>
      </c>
      <c r="ER57">
        <f>ROUND(IF($A57&gt;0,$E57-'Asset data'!EX$5,0),0)</f>
        <v>0</v>
      </c>
      <c r="ES57">
        <f>ROUND(IF($A57&gt;0,$E57-'Asset data'!EY$5,0),0)</f>
        <v>0</v>
      </c>
      <c r="ET57">
        <f>ROUND(IF($A57&gt;0,$E57-'Asset data'!EZ$5,0),0)</f>
        <v>0</v>
      </c>
      <c r="EU57">
        <f>ROUND(IF($A57&gt;0,$E57-'Asset data'!FA$5,0),0)</f>
        <v>0</v>
      </c>
      <c r="EV57">
        <f>ROUND(IF($A57&gt;0,$E57-'Asset data'!FB$5,0),0)</f>
        <v>0</v>
      </c>
      <c r="EW57">
        <f>ROUND(IF($A57&gt;0,$E57-'Asset data'!FC$5,0),0)</f>
        <v>0</v>
      </c>
      <c r="EX57">
        <f>ROUND(IF($A57&gt;0,$E57-'Asset data'!FD$5,0),0)</f>
        <v>0</v>
      </c>
      <c r="EY57">
        <f>ROUND(IF($A57&gt;0,$E57-'Asset data'!FE$5,0),0)</f>
        <v>0</v>
      </c>
      <c r="EZ57">
        <f>ROUND(IF($A57&gt;0,$E57-'Asset data'!FF$5,0),0)</f>
        <v>0</v>
      </c>
      <c r="FA57">
        <f>ROUND(IF($A57&gt;0,$E57-'Asset data'!FG$5,0),0)</f>
        <v>0</v>
      </c>
    </row>
    <row r="58" spans="1:157">
      <c r="A58" s="10">
        <f>'Asset data'!A58</f>
        <v>0</v>
      </c>
      <c r="B58" s="10">
        <f>'Asset data'!B58</f>
        <v>0</v>
      </c>
      <c r="C58" s="10">
        <f>'Asset data'!C58</f>
        <v>0</v>
      </c>
      <c r="D58" s="10">
        <f>'Asset data'!E58</f>
        <v>0</v>
      </c>
      <c r="E58" s="16">
        <f>'Asset data'!I58</f>
        <v>0</v>
      </c>
      <c r="F58" s="27">
        <f>ROUND(IF($A58&gt;0,$E58-'Asset data'!L$5,0),0)</f>
        <v>0</v>
      </c>
      <c r="G58">
        <f>ROUND(IF($A58&gt;0,$E58-'Asset data'!M$5,0),0)</f>
        <v>0</v>
      </c>
      <c r="H58">
        <f>ROUND(IF($A58&gt;0,$E58-'Asset data'!N$5,0),0)</f>
        <v>0</v>
      </c>
      <c r="I58">
        <f>ROUND(IF($A58&gt;0,$E58-'Asset data'!O$5,0),0)</f>
        <v>0</v>
      </c>
      <c r="J58">
        <f>ROUND(IF($A58&gt;0,$E58-'Asset data'!P$5,0),0)</f>
        <v>0</v>
      </c>
      <c r="K58">
        <f>ROUND(IF($A58&gt;0,$E58-'Asset data'!Q$5,0),0)</f>
        <v>0</v>
      </c>
      <c r="L58">
        <f>ROUND(IF($A58&gt;0,$E58-'Asset data'!R$5,0),0)</f>
        <v>0</v>
      </c>
      <c r="M58">
        <f>ROUND(IF($A58&gt;0,$E58-'Asset data'!S$5,0),0)</f>
        <v>0</v>
      </c>
      <c r="N58">
        <f>ROUND(IF($A58&gt;0,$E58-'Asset data'!T$5,0),0)</f>
        <v>0</v>
      </c>
      <c r="O58">
        <f>ROUND(IF($A58&gt;0,$E58-'Asset data'!U$5,0),0)</f>
        <v>0</v>
      </c>
      <c r="P58">
        <f>ROUND(IF($A58&gt;0,$E58-'Asset data'!V$5,0),0)</f>
        <v>0</v>
      </c>
      <c r="Q58">
        <f>ROUND(IF($A58&gt;0,$E58-'Asset data'!W$5,0),0)</f>
        <v>0</v>
      </c>
      <c r="R58">
        <f>ROUND(IF($A58&gt;0,$E58-'Asset data'!X$5,0),0)</f>
        <v>0</v>
      </c>
      <c r="S58">
        <f>ROUND(IF($A58&gt;0,$E58-'Asset data'!Y$5,0),0)</f>
        <v>0</v>
      </c>
      <c r="T58">
        <f>ROUND(IF($A58&gt;0,$E58-'Asset data'!Z$5,0),0)</f>
        <v>0</v>
      </c>
      <c r="U58">
        <f>ROUND(IF($A58&gt;0,$E58-'Asset data'!AA$5,0),0)</f>
        <v>0</v>
      </c>
      <c r="V58">
        <f>ROUND(IF($A58&gt;0,$E58-'Asset data'!AB$5,0),0)</f>
        <v>0</v>
      </c>
      <c r="W58">
        <f>ROUND(IF($A58&gt;0,$E58-'Asset data'!AC$5,0),0)</f>
        <v>0</v>
      </c>
      <c r="X58">
        <f>ROUND(IF($A58&gt;0,$E58-'Asset data'!AD$5,0),0)</f>
        <v>0</v>
      </c>
      <c r="Y58">
        <f>ROUND(IF($A58&gt;0,$E58-'Asset data'!AE$5,0),0)</f>
        <v>0</v>
      </c>
      <c r="Z58">
        <f>ROUND(IF($A58&gt;0,$E58-'Asset data'!AF$5,0),0)</f>
        <v>0</v>
      </c>
      <c r="AA58">
        <f>ROUND(IF($A58&gt;0,$E58-'Asset data'!AG$5,0),0)</f>
        <v>0</v>
      </c>
      <c r="AB58">
        <f>ROUND(IF($A58&gt;0,$E58-'Asset data'!AH$5,0),0)</f>
        <v>0</v>
      </c>
      <c r="AC58">
        <f>ROUND(IF($A58&gt;0,$E58-'Asset data'!AI$5,0),0)</f>
        <v>0</v>
      </c>
      <c r="AD58">
        <f>ROUND(IF($A58&gt;0,$E58-'Asset data'!AJ$5,0),0)</f>
        <v>0</v>
      </c>
      <c r="AE58">
        <f>ROUND(IF($A58&gt;0,$E58-'Asset data'!AK$5,0),0)</f>
        <v>0</v>
      </c>
      <c r="AF58">
        <f>ROUND(IF($A58&gt;0,$E58-'Asset data'!AL$5,0),0)</f>
        <v>0</v>
      </c>
      <c r="AG58">
        <f>ROUND(IF($A58&gt;0,$E58-'Asset data'!AM$5,0),0)</f>
        <v>0</v>
      </c>
      <c r="AH58">
        <f>ROUND(IF($A58&gt;0,$E58-'Asset data'!AN$5,0),0)</f>
        <v>0</v>
      </c>
      <c r="AI58">
        <f>ROUND(IF($A58&gt;0,$E58-'Asset data'!AO$5,0),0)</f>
        <v>0</v>
      </c>
      <c r="AJ58">
        <f>ROUND(IF($A58&gt;0,$E58-'Asset data'!AP$5,0),0)</f>
        <v>0</v>
      </c>
      <c r="AK58">
        <f>ROUND(IF($A58&gt;0,$E58-'Asset data'!AQ$5,0),0)</f>
        <v>0</v>
      </c>
      <c r="AL58">
        <f>ROUND(IF($A58&gt;0,$E58-'Asset data'!AR$5,0),0)</f>
        <v>0</v>
      </c>
      <c r="AM58">
        <f>ROUND(IF($A58&gt;0,$E58-'Asset data'!AS$5,0),0)</f>
        <v>0</v>
      </c>
      <c r="AN58">
        <f>ROUND(IF($A58&gt;0,$E58-'Asset data'!AT$5,0),0)</f>
        <v>0</v>
      </c>
      <c r="AO58">
        <f>ROUND(IF($A58&gt;0,$E58-'Asset data'!AU$5,0),0)</f>
        <v>0</v>
      </c>
      <c r="AP58">
        <f>ROUND(IF($A58&gt;0,$E58-'Asset data'!AV$5,0),0)</f>
        <v>0</v>
      </c>
      <c r="AQ58">
        <f>ROUND(IF($A58&gt;0,$E58-'Asset data'!AW$5,0),0)</f>
        <v>0</v>
      </c>
      <c r="AR58">
        <f>ROUND(IF($A58&gt;0,$E58-'Asset data'!AX$5,0),0)</f>
        <v>0</v>
      </c>
      <c r="AS58">
        <f>ROUND(IF($A58&gt;0,$E58-'Asset data'!AY$5,0),0)</f>
        <v>0</v>
      </c>
      <c r="AT58">
        <f>ROUND(IF($A58&gt;0,$E58-'Asset data'!AZ$5,0),0)</f>
        <v>0</v>
      </c>
      <c r="AU58">
        <f>ROUND(IF($A58&gt;0,$E58-'Asset data'!BA$5,0),0)</f>
        <v>0</v>
      </c>
      <c r="AV58">
        <f>ROUND(IF($A58&gt;0,$E58-'Asset data'!BB$5,0),0)</f>
        <v>0</v>
      </c>
      <c r="AW58">
        <f>ROUND(IF($A58&gt;0,$E58-'Asset data'!BC$5,0),0)</f>
        <v>0</v>
      </c>
      <c r="AX58">
        <f>ROUND(IF($A58&gt;0,$E58-'Asset data'!BD$5,0),0)</f>
        <v>0</v>
      </c>
      <c r="AY58">
        <f>ROUND(IF($A58&gt;0,$E58-'Asset data'!BE$5,0),0)</f>
        <v>0</v>
      </c>
      <c r="AZ58">
        <f>ROUND(IF($A58&gt;0,$E58-'Asset data'!BF$5,0),0)</f>
        <v>0</v>
      </c>
      <c r="BA58">
        <f>ROUND(IF($A58&gt;0,$E58-'Asset data'!BG$5,0),0)</f>
        <v>0</v>
      </c>
      <c r="BB58">
        <f>ROUND(IF($A58&gt;0,$E58-'Asset data'!BH$5,0),0)</f>
        <v>0</v>
      </c>
      <c r="BC58">
        <f>ROUND(IF($A58&gt;0,$E58-'Asset data'!BI$5,0),0)</f>
        <v>0</v>
      </c>
      <c r="BD58">
        <f>ROUND(IF($A58&gt;0,$E58-'Asset data'!BJ$5,0),0)</f>
        <v>0</v>
      </c>
      <c r="BE58">
        <f>ROUND(IF($A58&gt;0,$E58-'Asset data'!BK$5,0),0)</f>
        <v>0</v>
      </c>
      <c r="BF58">
        <f>ROUND(IF($A58&gt;0,$E58-'Asset data'!BL$5,0),0)</f>
        <v>0</v>
      </c>
      <c r="BG58">
        <f>ROUND(IF($A58&gt;0,$E58-'Asset data'!BM$5,0),0)</f>
        <v>0</v>
      </c>
      <c r="BH58">
        <f>ROUND(IF($A58&gt;0,$E58-'Asset data'!BN$5,0),0)</f>
        <v>0</v>
      </c>
      <c r="BI58">
        <f>ROUND(IF($A58&gt;0,$E58-'Asset data'!BO$5,0),0)</f>
        <v>0</v>
      </c>
      <c r="BJ58">
        <f>ROUND(IF($A58&gt;0,$E58-'Asset data'!BP$5,0),0)</f>
        <v>0</v>
      </c>
      <c r="BK58">
        <f>ROUND(IF($A58&gt;0,$E58-'Asset data'!BQ$5,0),0)</f>
        <v>0</v>
      </c>
      <c r="BL58">
        <f>ROUND(IF($A58&gt;0,$E58-'Asset data'!BR$5,0),0)</f>
        <v>0</v>
      </c>
      <c r="BM58">
        <f>ROUND(IF($A58&gt;0,$E58-'Asset data'!BS$5,0),0)</f>
        <v>0</v>
      </c>
      <c r="BN58">
        <f>ROUND(IF($A58&gt;0,$E58-'Asset data'!BT$5,0),0)</f>
        <v>0</v>
      </c>
      <c r="BO58">
        <f>ROUND(IF($A58&gt;0,$E58-'Asset data'!BU$5,0),0)</f>
        <v>0</v>
      </c>
      <c r="BP58">
        <f>ROUND(IF($A58&gt;0,$E58-'Asset data'!BV$5,0),0)</f>
        <v>0</v>
      </c>
      <c r="BQ58">
        <f>ROUND(IF($A58&gt;0,$E58-'Asset data'!BW$5,0),0)</f>
        <v>0</v>
      </c>
      <c r="BR58">
        <f>ROUND(IF($A58&gt;0,$E58-'Asset data'!BX$5,0),0)</f>
        <v>0</v>
      </c>
      <c r="BS58">
        <f>ROUND(IF($A58&gt;0,$E58-'Asset data'!BY$5,0),0)</f>
        <v>0</v>
      </c>
      <c r="BT58">
        <f>ROUND(IF($A58&gt;0,$E58-'Asset data'!BZ$5,0),0)</f>
        <v>0</v>
      </c>
      <c r="BU58">
        <f>ROUND(IF($A58&gt;0,$E58-'Asset data'!CA$5,0),0)</f>
        <v>0</v>
      </c>
      <c r="BV58">
        <f>ROUND(IF($A58&gt;0,$E58-'Asset data'!CB$5,0),0)</f>
        <v>0</v>
      </c>
      <c r="BW58">
        <f>ROUND(IF($A58&gt;0,$E58-'Asset data'!CC$5,0),0)</f>
        <v>0</v>
      </c>
      <c r="BX58">
        <f>ROUND(IF($A58&gt;0,$E58-'Asset data'!CD$5,0),0)</f>
        <v>0</v>
      </c>
      <c r="BY58">
        <f>ROUND(IF($A58&gt;0,$E58-'Asset data'!CE$5,0),0)</f>
        <v>0</v>
      </c>
      <c r="BZ58">
        <f>ROUND(IF($A58&gt;0,$E58-'Asset data'!CF$5,0),0)</f>
        <v>0</v>
      </c>
      <c r="CA58">
        <f>ROUND(IF($A58&gt;0,$E58-'Asset data'!CG$5,0),0)</f>
        <v>0</v>
      </c>
      <c r="CB58">
        <f>ROUND(IF($A58&gt;0,$E58-'Asset data'!CH$5,0),0)</f>
        <v>0</v>
      </c>
      <c r="CC58">
        <f>ROUND(IF($A58&gt;0,$E58-'Asset data'!CI$5,0),0)</f>
        <v>0</v>
      </c>
      <c r="CD58">
        <f>ROUND(IF($A58&gt;0,$E58-'Asset data'!CJ$5,0),0)</f>
        <v>0</v>
      </c>
      <c r="CE58">
        <f>ROUND(IF($A58&gt;0,$E58-'Asset data'!CK$5,0),0)</f>
        <v>0</v>
      </c>
      <c r="CF58">
        <f>ROUND(IF($A58&gt;0,$E58-'Asset data'!CL$5,0),0)</f>
        <v>0</v>
      </c>
      <c r="CG58">
        <f>ROUND(IF($A58&gt;0,$E58-'Asset data'!CM$5,0),0)</f>
        <v>0</v>
      </c>
      <c r="CH58">
        <f>ROUND(IF($A58&gt;0,$E58-'Asset data'!CN$5,0),0)</f>
        <v>0</v>
      </c>
      <c r="CI58">
        <f>ROUND(IF($A58&gt;0,$E58-'Asset data'!CO$5,0),0)</f>
        <v>0</v>
      </c>
      <c r="CJ58">
        <f>ROUND(IF($A58&gt;0,$E58-'Asset data'!CP$5,0),0)</f>
        <v>0</v>
      </c>
      <c r="CK58">
        <f>ROUND(IF($A58&gt;0,$E58-'Asset data'!CQ$5,0),0)</f>
        <v>0</v>
      </c>
      <c r="CL58">
        <f>ROUND(IF($A58&gt;0,$E58-'Asset data'!CR$5,0),0)</f>
        <v>0</v>
      </c>
      <c r="CM58">
        <f>ROUND(IF($A58&gt;0,$E58-'Asset data'!CS$5,0),0)</f>
        <v>0</v>
      </c>
      <c r="CN58">
        <f>ROUND(IF($A58&gt;0,$E58-'Asset data'!CT$5,0),0)</f>
        <v>0</v>
      </c>
      <c r="CO58">
        <f>ROUND(IF($A58&gt;0,$E58-'Asset data'!CU$5,0),0)</f>
        <v>0</v>
      </c>
      <c r="CP58">
        <f>ROUND(IF($A58&gt;0,$E58-'Asset data'!CV$5,0),0)</f>
        <v>0</v>
      </c>
      <c r="CQ58">
        <f>ROUND(IF($A58&gt;0,$E58-'Asset data'!CW$5,0),0)</f>
        <v>0</v>
      </c>
      <c r="CR58">
        <f>ROUND(IF($A58&gt;0,$E58-'Asset data'!CX$5,0),0)</f>
        <v>0</v>
      </c>
      <c r="CS58">
        <f>ROUND(IF($A58&gt;0,$E58-'Asset data'!CY$5,0),0)</f>
        <v>0</v>
      </c>
      <c r="CT58">
        <f>ROUND(IF($A58&gt;0,$E58-'Asset data'!CZ$5,0),0)</f>
        <v>0</v>
      </c>
      <c r="CU58">
        <f>ROUND(IF($A58&gt;0,$E58-'Asset data'!DA$5,0),0)</f>
        <v>0</v>
      </c>
      <c r="CV58">
        <f>ROUND(IF($A58&gt;0,$E58-'Asset data'!DB$5,0),0)</f>
        <v>0</v>
      </c>
      <c r="CW58">
        <f>ROUND(IF($A58&gt;0,$E58-'Asset data'!DC$5,0),0)</f>
        <v>0</v>
      </c>
      <c r="CX58">
        <f>ROUND(IF($A58&gt;0,$E58-'Asset data'!DD$5,0),0)</f>
        <v>0</v>
      </c>
      <c r="CY58">
        <f>ROUND(IF($A58&gt;0,$E58-'Asset data'!DE$5,0),0)</f>
        <v>0</v>
      </c>
      <c r="CZ58">
        <f>ROUND(IF($A58&gt;0,$E58-'Asset data'!DF$5,0),0)</f>
        <v>0</v>
      </c>
      <c r="DA58">
        <f>ROUND(IF($A58&gt;0,$E58-'Asset data'!DG$5,0),0)</f>
        <v>0</v>
      </c>
      <c r="DB58">
        <f>ROUND(IF($A58&gt;0,$E58-'Asset data'!DH$5,0),0)</f>
        <v>0</v>
      </c>
      <c r="DC58">
        <f>ROUND(IF($A58&gt;0,$E58-'Asset data'!DI$5,0),0)</f>
        <v>0</v>
      </c>
      <c r="DD58">
        <f>ROUND(IF($A58&gt;0,$E58-'Asset data'!DJ$5,0),0)</f>
        <v>0</v>
      </c>
      <c r="DE58">
        <f>ROUND(IF($A58&gt;0,$E58-'Asset data'!DK$5,0),0)</f>
        <v>0</v>
      </c>
      <c r="DF58">
        <f>ROUND(IF($A58&gt;0,$E58-'Asset data'!DL$5,0),0)</f>
        <v>0</v>
      </c>
      <c r="DG58">
        <f>ROUND(IF($A58&gt;0,$E58-'Asset data'!DM$5,0),0)</f>
        <v>0</v>
      </c>
      <c r="DH58">
        <f>ROUND(IF($A58&gt;0,$E58-'Asset data'!DN$5,0),0)</f>
        <v>0</v>
      </c>
      <c r="DI58">
        <f>ROUND(IF($A58&gt;0,$E58-'Asset data'!DO$5,0),0)</f>
        <v>0</v>
      </c>
      <c r="DJ58">
        <f>ROUND(IF($A58&gt;0,$E58-'Asset data'!DP$5,0),0)</f>
        <v>0</v>
      </c>
      <c r="DK58">
        <f>ROUND(IF($A58&gt;0,$E58-'Asset data'!DQ$5,0),0)</f>
        <v>0</v>
      </c>
      <c r="DL58">
        <f>ROUND(IF($A58&gt;0,$E58-'Asset data'!DR$5,0),0)</f>
        <v>0</v>
      </c>
      <c r="DM58">
        <f>ROUND(IF($A58&gt;0,$E58-'Asset data'!DS$5,0),0)</f>
        <v>0</v>
      </c>
      <c r="DN58">
        <f>ROUND(IF($A58&gt;0,$E58-'Asset data'!DT$5,0),0)</f>
        <v>0</v>
      </c>
      <c r="DO58">
        <f>ROUND(IF($A58&gt;0,$E58-'Asset data'!DU$5,0),0)</f>
        <v>0</v>
      </c>
      <c r="DP58">
        <f>ROUND(IF($A58&gt;0,$E58-'Asset data'!DV$5,0),0)</f>
        <v>0</v>
      </c>
      <c r="DQ58">
        <f>ROUND(IF($A58&gt;0,$E58-'Asset data'!DW$5,0),0)</f>
        <v>0</v>
      </c>
      <c r="DR58">
        <f>ROUND(IF($A58&gt;0,$E58-'Asset data'!DX$5,0),0)</f>
        <v>0</v>
      </c>
      <c r="DS58">
        <f>ROUND(IF($A58&gt;0,$E58-'Asset data'!DY$5,0),0)</f>
        <v>0</v>
      </c>
      <c r="DT58">
        <f>ROUND(IF($A58&gt;0,$E58-'Asset data'!DZ$5,0),0)</f>
        <v>0</v>
      </c>
      <c r="DU58">
        <f>ROUND(IF($A58&gt;0,$E58-'Asset data'!EA$5,0),0)</f>
        <v>0</v>
      </c>
      <c r="DV58">
        <f>ROUND(IF($A58&gt;0,$E58-'Asset data'!EB$5,0),0)</f>
        <v>0</v>
      </c>
      <c r="DW58">
        <f>ROUND(IF($A58&gt;0,$E58-'Asset data'!EC$5,0),0)</f>
        <v>0</v>
      </c>
      <c r="DX58">
        <f>ROUND(IF($A58&gt;0,$E58-'Asset data'!ED$5,0),0)</f>
        <v>0</v>
      </c>
      <c r="DY58">
        <f>ROUND(IF($A58&gt;0,$E58-'Asset data'!EE$5,0),0)</f>
        <v>0</v>
      </c>
      <c r="DZ58">
        <f>ROUND(IF($A58&gt;0,$E58-'Asset data'!EF$5,0),0)</f>
        <v>0</v>
      </c>
      <c r="EA58">
        <f>ROUND(IF($A58&gt;0,$E58-'Asset data'!EG$5,0),0)</f>
        <v>0</v>
      </c>
      <c r="EB58">
        <f>ROUND(IF($A58&gt;0,$E58-'Asset data'!EH$5,0),0)</f>
        <v>0</v>
      </c>
      <c r="EC58">
        <f>ROUND(IF($A58&gt;0,$E58-'Asset data'!EI$5,0),0)</f>
        <v>0</v>
      </c>
      <c r="ED58">
        <f>ROUND(IF($A58&gt;0,$E58-'Asset data'!EJ$5,0),0)</f>
        <v>0</v>
      </c>
      <c r="EE58">
        <f>ROUND(IF($A58&gt;0,$E58-'Asset data'!EK$5,0),0)</f>
        <v>0</v>
      </c>
      <c r="EF58">
        <f>ROUND(IF($A58&gt;0,$E58-'Asset data'!EL$5,0),0)</f>
        <v>0</v>
      </c>
      <c r="EG58">
        <f>ROUND(IF($A58&gt;0,$E58-'Asset data'!EM$5,0),0)</f>
        <v>0</v>
      </c>
      <c r="EH58">
        <f>ROUND(IF($A58&gt;0,$E58-'Asset data'!EN$5,0),0)</f>
        <v>0</v>
      </c>
      <c r="EI58">
        <f>ROUND(IF($A58&gt;0,$E58-'Asset data'!EO$5,0),0)</f>
        <v>0</v>
      </c>
      <c r="EJ58">
        <f>ROUND(IF($A58&gt;0,$E58-'Asset data'!EP$5,0),0)</f>
        <v>0</v>
      </c>
      <c r="EK58">
        <f>ROUND(IF($A58&gt;0,$E58-'Asset data'!EQ$5,0),0)</f>
        <v>0</v>
      </c>
      <c r="EL58">
        <f>ROUND(IF($A58&gt;0,$E58-'Asset data'!ER$5,0),0)</f>
        <v>0</v>
      </c>
      <c r="EM58">
        <f>ROUND(IF($A58&gt;0,$E58-'Asset data'!ES$5,0),0)</f>
        <v>0</v>
      </c>
      <c r="EN58">
        <f>ROUND(IF($A58&gt;0,$E58-'Asset data'!ET$5,0),0)</f>
        <v>0</v>
      </c>
      <c r="EO58">
        <f>ROUND(IF($A58&gt;0,$E58-'Asset data'!EU$5,0),0)</f>
        <v>0</v>
      </c>
      <c r="EP58">
        <f>ROUND(IF($A58&gt;0,$E58-'Asset data'!EV$5,0),0)</f>
        <v>0</v>
      </c>
      <c r="EQ58">
        <f>ROUND(IF($A58&gt;0,$E58-'Asset data'!EW$5,0),0)</f>
        <v>0</v>
      </c>
      <c r="ER58">
        <f>ROUND(IF($A58&gt;0,$E58-'Asset data'!EX$5,0),0)</f>
        <v>0</v>
      </c>
      <c r="ES58">
        <f>ROUND(IF($A58&gt;0,$E58-'Asset data'!EY$5,0),0)</f>
        <v>0</v>
      </c>
      <c r="ET58">
        <f>ROUND(IF($A58&gt;0,$E58-'Asset data'!EZ$5,0),0)</f>
        <v>0</v>
      </c>
      <c r="EU58">
        <f>ROUND(IF($A58&gt;0,$E58-'Asset data'!FA$5,0),0)</f>
        <v>0</v>
      </c>
      <c r="EV58">
        <f>ROUND(IF($A58&gt;0,$E58-'Asset data'!FB$5,0),0)</f>
        <v>0</v>
      </c>
      <c r="EW58">
        <f>ROUND(IF($A58&gt;0,$E58-'Asset data'!FC$5,0),0)</f>
        <v>0</v>
      </c>
      <c r="EX58">
        <f>ROUND(IF($A58&gt;0,$E58-'Asset data'!FD$5,0),0)</f>
        <v>0</v>
      </c>
      <c r="EY58">
        <f>ROUND(IF($A58&gt;0,$E58-'Asset data'!FE$5,0),0)</f>
        <v>0</v>
      </c>
      <c r="EZ58">
        <f>ROUND(IF($A58&gt;0,$E58-'Asset data'!FF$5,0),0)</f>
        <v>0</v>
      </c>
      <c r="FA58">
        <f>ROUND(IF($A58&gt;0,$E58-'Asset data'!FG$5,0),0)</f>
        <v>0</v>
      </c>
    </row>
    <row r="59" spans="1:157">
      <c r="A59" s="10">
        <f>'Asset data'!A59</f>
        <v>0</v>
      </c>
      <c r="B59" s="10">
        <f>'Asset data'!B59</f>
        <v>0</v>
      </c>
      <c r="C59" s="10">
        <f>'Asset data'!C59</f>
        <v>0</v>
      </c>
      <c r="D59" s="10">
        <f>'Asset data'!E59</f>
        <v>0</v>
      </c>
      <c r="E59" s="16">
        <f>'Asset data'!I59</f>
        <v>0</v>
      </c>
      <c r="F59" s="27">
        <f>ROUND(IF($A59&gt;0,$E59-'Asset data'!L$5,0),0)</f>
        <v>0</v>
      </c>
      <c r="G59">
        <f>ROUND(IF($A59&gt;0,$E59-'Asset data'!M$5,0),0)</f>
        <v>0</v>
      </c>
      <c r="H59">
        <f>ROUND(IF($A59&gt;0,$E59-'Asset data'!N$5,0),0)</f>
        <v>0</v>
      </c>
      <c r="I59">
        <f>ROUND(IF($A59&gt;0,$E59-'Asset data'!O$5,0),0)</f>
        <v>0</v>
      </c>
      <c r="J59">
        <f>ROUND(IF($A59&gt;0,$E59-'Asset data'!P$5,0),0)</f>
        <v>0</v>
      </c>
      <c r="K59">
        <f>ROUND(IF($A59&gt;0,$E59-'Asset data'!Q$5,0),0)</f>
        <v>0</v>
      </c>
      <c r="L59">
        <f>ROUND(IF($A59&gt;0,$E59-'Asset data'!R$5,0),0)</f>
        <v>0</v>
      </c>
      <c r="M59">
        <f>ROUND(IF($A59&gt;0,$E59-'Asset data'!S$5,0),0)</f>
        <v>0</v>
      </c>
      <c r="N59">
        <f>ROUND(IF($A59&gt;0,$E59-'Asset data'!T$5,0),0)</f>
        <v>0</v>
      </c>
      <c r="O59">
        <f>ROUND(IF($A59&gt;0,$E59-'Asset data'!U$5,0),0)</f>
        <v>0</v>
      </c>
      <c r="P59">
        <f>ROUND(IF($A59&gt;0,$E59-'Asset data'!V$5,0),0)</f>
        <v>0</v>
      </c>
      <c r="Q59">
        <f>ROUND(IF($A59&gt;0,$E59-'Asset data'!W$5,0),0)</f>
        <v>0</v>
      </c>
      <c r="R59">
        <f>ROUND(IF($A59&gt;0,$E59-'Asset data'!X$5,0),0)</f>
        <v>0</v>
      </c>
      <c r="S59">
        <f>ROUND(IF($A59&gt;0,$E59-'Asset data'!Y$5,0),0)</f>
        <v>0</v>
      </c>
      <c r="T59">
        <f>ROUND(IF($A59&gt;0,$E59-'Asset data'!Z$5,0),0)</f>
        <v>0</v>
      </c>
      <c r="U59">
        <f>ROUND(IF($A59&gt;0,$E59-'Asset data'!AA$5,0),0)</f>
        <v>0</v>
      </c>
      <c r="V59">
        <f>ROUND(IF($A59&gt;0,$E59-'Asset data'!AB$5,0),0)</f>
        <v>0</v>
      </c>
      <c r="W59">
        <f>ROUND(IF($A59&gt;0,$E59-'Asset data'!AC$5,0),0)</f>
        <v>0</v>
      </c>
      <c r="X59">
        <f>ROUND(IF($A59&gt;0,$E59-'Asset data'!AD$5,0),0)</f>
        <v>0</v>
      </c>
      <c r="Y59">
        <f>ROUND(IF($A59&gt;0,$E59-'Asset data'!AE$5,0),0)</f>
        <v>0</v>
      </c>
      <c r="Z59">
        <f>ROUND(IF($A59&gt;0,$E59-'Asset data'!AF$5,0),0)</f>
        <v>0</v>
      </c>
      <c r="AA59">
        <f>ROUND(IF($A59&gt;0,$E59-'Asset data'!AG$5,0),0)</f>
        <v>0</v>
      </c>
      <c r="AB59">
        <f>ROUND(IF($A59&gt;0,$E59-'Asset data'!AH$5,0),0)</f>
        <v>0</v>
      </c>
      <c r="AC59">
        <f>ROUND(IF($A59&gt;0,$E59-'Asset data'!AI$5,0),0)</f>
        <v>0</v>
      </c>
      <c r="AD59">
        <f>ROUND(IF($A59&gt;0,$E59-'Asset data'!AJ$5,0),0)</f>
        <v>0</v>
      </c>
      <c r="AE59">
        <f>ROUND(IF($A59&gt;0,$E59-'Asset data'!AK$5,0),0)</f>
        <v>0</v>
      </c>
      <c r="AF59">
        <f>ROUND(IF($A59&gt;0,$E59-'Asset data'!AL$5,0),0)</f>
        <v>0</v>
      </c>
      <c r="AG59">
        <f>ROUND(IF($A59&gt;0,$E59-'Asset data'!AM$5,0),0)</f>
        <v>0</v>
      </c>
      <c r="AH59">
        <f>ROUND(IF($A59&gt;0,$E59-'Asset data'!AN$5,0),0)</f>
        <v>0</v>
      </c>
      <c r="AI59">
        <f>ROUND(IF($A59&gt;0,$E59-'Asset data'!AO$5,0),0)</f>
        <v>0</v>
      </c>
      <c r="AJ59">
        <f>ROUND(IF($A59&gt;0,$E59-'Asset data'!AP$5,0),0)</f>
        <v>0</v>
      </c>
      <c r="AK59">
        <f>ROUND(IF($A59&gt;0,$E59-'Asset data'!AQ$5,0),0)</f>
        <v>0</v>
      </c>
      <c r="AL59">
        <f>ROUND(IF($A59&gt;0,$E59-'Asset data'!AR$5,0),0)</f>
        <v>0</v>
      </c>
      <c r="AM59">
        <f>ROUND(IF($A59&gt;0,$E59-'Asset data'!AS$5,0),0)</f>
        <v>0</v>
      </c>
      <c r="AN59">
        <f>ROUND(IF($A59&gt;0,$E59-'Asset data'!AT$5,0),0)</f>
        <v>0</v>
      </c>
      <c r="AO59">
        <f>ROUND(IF($A59&gt;0,$E59-'Asset data'!AU$5,0),0)</f>
        <v>0</v>
      </c>
      <c r="AP59">
        <f>ROUND(IF($A59&gt;0,$E59-'Asset data'!AV$5,0),0)</f>
        <v>0</v>
      </c>
      <c r="AQ59">
        <f>ROUND(IF($A59&gt;0,$E59-'Asset data'!AW$5,0),0)</f>
        <v>0</v>
      </c>
      <c r="AR59">
        <f>ROUND(IF($A59&gt;0,$E59-'Asset data'!AX$5,0),0)</f>
        <v>0</v>
      </c>
      <c r="AS59">
        <f>ROUND(IF($A59&gt;0,$E59-'Asset data'!AY$5,0),0)</f>
        <v>0</v>
      </c>
      <c r="AT59">
        <f>ROUND(IF($A59&gt;0,$E59-'Asset data'!AZ$5,0),0)</f>
        <v>0</v>
      </c>
      <c r="AU59">
        <f>ROUND(IF($A59&gt;0,$E59-'Asset data'!BA$5,0),0)</f>
        <v>0</v>
      </c>
      <c r="AV59">
        <f>ROUND(IF($A59&gt;0,$E59-'Asset data'!BB$5,0),0)</f>
        <v>0</v>
      </c>
      <c r="AW59">
        <f>ROUND(IF($A59&gt;0,$E59-'Asset data'!BC$5,0),0)</f>
        <v>0</v>
      </c>
      <c r="AX59">
        <f>ROUND(IF($A59&gt;0,$E59-'Asset data'!BD$5,0),0)</f>
        <v>0</v>
      </c>
      <c r="AY59">
        <f>ROUND(IF($A59&gt;0,$E59-'Asset data'!BE$5,0),0)</f>
        <v>0</v>
      </c>
      <c r="AZ59">
        <f>ROUND(IF($A59&gt;0,$E59-'Asset data'!BF$5,0),0)</f>
        <v>0</v>
      </c>
      <c r="BA59">
        <f>ROUND(IF($A59&gt;0,$E59-'Asset data'!BG$5,0),0)</f>
        <v>0</v>
      </c>
      <c r="BB59">
        <f>ROUND(IF($A59&gt;0,$E59-'Asset data'!BH$5,0),0)</f>
        <v>0</v>
      </c>
      <c r="BC59">
        <f>ROUND(IF($A59&gt;0,$E59-'Asset data'!BI$5,0),0)</f>
        <v>0</v>
      </c>
      <c r="BD59">
        <f>ROUND(IF($A59&gt;0,$E59-'Asset data'!BJ$5,0),0)</f>
        <v>0</v>
      </c>
      <c r="BE59">
        <f>ROUND(IF($A59&gt;0,$E59-'Asset data'!BK$5,0),0)</f>
        <v>0</v>
      </c>
      <c r="BF59">
        <f>ROUND(IF($A59&gt;0,$E59-'Asset data'!BL$5,0),0)</f>
        <v>0</v>
      </c>
      <c r="BG59">
        <f>ROUND(IF($A59&gt;0,$E59-'Asset data'!BM$5,0),0)</f>
        <v>0</v>
      </c>
      <c r="BH59">
        <f>ROUND(IF($A59&gt;0,$E59-'Asset data'!BN$5,0),0)</f>
        <v>0</v>
      </c>
      <c r="BI59">
        <f>ROUND(IF($A59&gt;0,$E59-'Asset data'!BO$5,0),0)</f>
        <v>0</v>
      </c>
      <c r="BJ59">
        <f>ROUND(IF($A59&gt;0,$E59-'Asset data'!BP$5,0),0)</f>
        <v>0</v>
      </c>
      <c r="BK59">
        <f>ROUND(IF($A59&gt;0,$E59-'Asset data'!BQ$5,0),0)</f>
        <v>0</v>
      </c>
      <c r="BL59">
        <f>ROUND(IF($A59&gt;0,$E59-'Asset data'!BR$5,0),0)</f>
        <v>0</v>
      </c>
      <c r="BM59">
        <f>ROUND(IF($A59&gt;0,$E59-'Asset data'!BS$5,0),0)</f>
        <v>0</v>
      </c>
      <c r="BN59">
        <f>ROUND(IF($A59&gt;0,$E59-'Asset data'!BT$5,0),0)</f>
        <v>0</v>
      </c>
      <c r="BO59">
        <f>ROUND(IF($A59&gt;0,$E59-'Asset data'!BU$5,0),0)</f>
        <v>0</v>
      </c>
      <c r="BP59">
        <f>ROUND(IF($A59&gt;0,$E59-'Asset data'!BV$5,0),0)</f>
        <v>0</v>
      </c>
      <c r="BQ59">
        <f>ROUND(IF($A59&gt;0,$E59-'Asset data'!BW$5,0),0)</f>
        <v>0</v>
      </c>
      <c r="BR59">
        <f>ROUND(IF($A59&gt;0,$E59-'Asset data'!BX$5,0),0)</f>
        <v>0</v>
      </c>
      <c r="BS59">
        <f>ROUND(IF($A59&gt;0,$E59-'Asset data'!BY$5,0),0)</f>
        <v>0</v>
      </c>
      <c r="BT59">
        <f>ROUND(IF($A59&gt;0,$E59-'Asset data'!BZ$5,0),0)</f>
        <v>0</v>
      </c>
      <c r="BU59">
        <f>ROUND(IF($A59&gt;0,$E59-'Asset data'!CA$5,0),0)</f>
        <v>0</v>
      </c>
      <c r="BV59">
        <f>ROUND(IF($A59&gt;0,$E59-'Asset data'!CB$5,0),0)</f>
        <v>0</v>
      </c>
      <c r="BW59">
        <f>ROUND(IF($A59&gt;0,$E59-'Asset data'!CC$5,0),0)</f>
        <v>0</v>
      </c>
      <c r="BX59">
        <f>ROUND(IF($A59&gt;0,$E59-'Asset data'!CD$5,0),0)</f>
        <v>0</v>
      </c>
      <c r="BY59">
        <f>ROUND(IF($A59&gt;0,$E59-'Asset data'!CE$5,0),0)</f>
        <v>0</v>
      </c>
      <c r="BZ59">
        <f>ROUND(IF($A59&gt;0,$E59-'Asset data'!CF$5,0),0)</f>
        <v>0</v>
      </c>
      <c r="CA59">
        <f>ROUND(IF($A59&gt;0,$E59-'Asset data'!CG$5,0),0)</f>
        <v>0</v>
      </c>
      <c r="CB59">
        <f>ROUND(IF($A59&gt;0,$E59-'Asset data'!CH$5,0),0)</f>
        <v>0</v>
      </c>
      <c r="CC59">
        <f>ROUND(IF($A59&gt;0,$E59-'Asset data'!CI$5,0),0)</f>
        <v>0</v>
      </c>
      <c r="CD59">
        <f>ROUND(IF($A59&gt;0,$E59-'Asset data'!CJ$5,0),0)</f>
        <v>0</v>
      </c>
      <c r="CE59">
        <f>ROUND(IF($A59&gt;0,$E59-'Asset data'!CK$5,0),0)</f>
        <v>0</v>
      </c>
      <c r="CF59">
        <f>ROUND(IF($A59&gt;0,$E59-'Asset data'!CL$5,0),0)</f>
        <v>0</v>
      </c>
      <c r="CG59">
        <f>ROUND(IF($A59&gt;0,$E59-'Asset data'!CM$5,0),0)</f>
        <v>0</v>
      </c>
      <c r="CH59">
        <f>ROUND(IF($A59&gt;0,$E59-'Asset data'!CN$5,0),0)</f>
        <v>0</v>
      </c>
      <c r="CI59">
        <f>ROUND(IF($A59&gt;0,$E59-'Asset data'!CO$5,0),0)</f>
        <v>0</v>
      </c>
      <c r="CJ59">
        <f>ROUND(IF($A59&gt;0,$E59-'Asset data'!CP$5,0),0)</f>
        <v>0</v>
      </c>
      <c r="CK59">
        <f>ROUND(IF($A59&gt;0,$E59-'Asset data'!CQ$5,0),0)</f>
        <v>0</v>
      </c>
      <c r="CL59">
        <f>ROUND(IF($A59&gt;0,$E59-'Asset data'!CR$5,0),0)</f>
        <v>0</v>
      </c>
      <c r="CM59">
        <f>ROUND(IF($A59&gt;0,$E59-'Asset data'!CS$5,0),0)</f>
        <v>0</v>
      </c>
      <c r="CN59">
        <f>ROUND(IF($A59&gt;0,$E59-'Asset data'!CT$5,0),0)</f>
        <v>0</v>
      </c>
      <c r="CO59">
        <f>ROUND(IF($A59&gt;0,$E59-'Asset data'!CU$5,0),0)</f>
        <v>0</v>
      </c>
      <c r="CP59">
        <f>ROUND(IF($A59&gt;0,$E59-'Asset data'!CV$5,0),0)</f>
        <v>0</v>
      </c>
      <c r="CQ59">
        <f>ROUND(IF($A59&gt;0,$E59-'Asset data'!CW$5,0),0)</f>
        <v>0</v>
      </c>
      <c r="CR59">
        <f>ROUND(IF($A59&gt;0,$E59-'Asset data'!CX$5,0),0)</f>
        <v>0</v>
      </c>
      <c r="CS59">
        <f>ROUND(IF($A59&gt;0,$E59-'Asset data'!CY$5,0),0)</f>
        <v>0</v>
      </c>
      <c r="CT59">
        <f>ROUND(IF($A59&gt;0,$E59-'Asset data'!CZ$5,0),0)</f>
        <v>0</v>
      </c>
      <c r="CU59">
        <f>ROUND(IF($A59&gt;0,$E59-'Asset data'!DA$5,0),0)</f>
        <v>0</v>
      </c>
      <c r="CV59">
        <f>ROUND(IF($A59&gt;0,$E59-'Asset data'!DB$5,0),0)</f>
        <v>0</v>
      </c>
      <c r="CW59">
        <f>ROUND(IF($A59&gt;0,$E59-'Asset data'!DC$5,0),0)</f>
        <v>0</v>
      </c>
      <c r="CX59">
        <f>ROUND(IF($A59&gt;0,$E59-'Asset data'!DD$5,0),0)</f>
        <v>0</v>
      </c>
      <c r="CY59">
        <f>ROUND(IF($A59&gt;0,$E59-'Asset data'!DE$5,0),0)</f>
        <v>0</v>
      </c>
      <c r="CZ59">
        <f>ROUND(IF($A59&gt;0,$E59-'Asset data'!DF$5,0),0)</f>
        <v>0</v>
      </c>
      <c r="DA59">
        <f>ROUND(IF($A59&gt;0,$E59-'Asset data'!DG$5,0),0)</f>
        <v>0</v>
      </c>
      <c r="DB59">
        <f>ROUND(IF($A59&gt;0,$E59-'Asset data'!DH$5,0),0)</f>
        <v>0</v>
      </c>
      <c r="DC59">
        <f>ROUND(IF($A59&gt;0,$E59-'Asset data'!DI$5,0),0)</f>
        <v>0</v>
      </c>
      <c r="DD59">
        <f>ROUND(IF($A59&gt;0,$E59-'Asset data'!DJ$5,0),0)</f>
        <v>0</v>
      </c>
      <c r="DE59">
        <f>ROUND(IF($A59&gt;0,$E59-'Asset data'!DK$5,0),0)</f>
        <v>0</v>
      </c>
      <c r="DF59">
        <f>ROUND(IF($A59&gt;0,$E59-'Asset data'!DL$5,0),0)</f>
        <v>0</v>
      </c>
      <c r="DG59">
        <f>ROUND(IF($A59&gt;0,$E59-'Asset data'!DM$5,0),0)</f>
        <v>0</v>
      </c>
      <c r="DH59">
        <f>ROUND(IF($A59&gt;0,$E59-'Asset data'!DN$5,0),0)</f>
        <v>0</v>
      </c>
      <c r="DI59">
        <f>ROUND(IF($A59&gt;0,$E59-'Asset data'!DO$5,0),0)</f>
        <v>0</v>
      </c>
      <c r="DJ59">
        <f>ROUND(IF($A59&gt;0,$E59-'Asset data'!DP$5,0),0)</f>
        <v>0</v>
      </c>
      <c r="DK59">
        <f>ROUND(IF($A59&gt;0,$E59-'Asset data'!DQ$5,0),0)</f>
        <v>0</v>
      </c>
      <c r="DL59">
        <f>ROUND(IF($A59&gt;0,$E59-'Asset data'!DR$5,0),0)</f>
        <v>0</v>
      </c>
      <c r="DM59">
        <f>ROUND(IF($A59&gt;0,$E59-'Asset data'!DS$5,0),0)</f>
        <v>0</v>
      </c>
      <c r="DN59">
        <f>ROUND(IF($A59&gt;0,$E59-'Asset data'!DT$5,0),0)</f>
        <v>0</v>
      </c>
      <c r="DO59">
        <f>ROUND(IF($A59&gt;0,$E59-'Asset data'!DU$5,0),0)</f>
        <v>0</v>
      </c>
      <c r="DP59">
        <f>ROUND(IF($A59&gt;0,$E59-'Asset data'!DV$5,0),0)</f>
        <v>0</v>
      </c>
      <c r="DQ59">
        <f>ROUND(IF($A59&gt;0,$E59-'Asset data'!DW$5,0),0)</f>
        <v>0</v>
      </c>
      <c r="DR59">
        <f>ROUND(IF($A59&gt;0,$E59-'Asset data'!DX$5,0),0)</f>
        <v>0</v>
      </c>
      <c r="DS59">
        <f>ROUND(IF($A59&gt;0,$E59-'Asset data'!DY$5,0),0)</f>
        <v>0</v>
      </c>
      <c r="DT59">
        <f>ROUND(IF($A59&gt;0,$E59-'Asset data'!DZ$5,0),0)</f>
        <v>0</v>
      </c>
      <c r="DU59">
        <f>ROUND(IF($A59&gt;0,$E59-'Asset data'!EA$5,0),0)</f>
        <v>0</v>
      </c>
      <c r="DV59">
        <f>ROUND(IF($A59&gt;0,$E59-'Asset data'!EB$5,0),0)</f>
        <v>0</v>
      </c>
      <c r="DW59">
        <f>ROUND(IF($A59&gt;0,$E59-'Asset data'!EC$5,0),0)</f>
        <v>0</v>
      </c>
      <c r="DX59">
        <f>ROUND(IF($A59&gt;0,$E59-'Asset data'!ED$5,0),0)</f>
        <v>0</v>
      </c>
      <c r="DY59">
        <f>ROUND(IF($A59&gt;0,$E59-'Asset data'!EE$5,0),0)</f>
        <v>0</v>
      </c>
      <c r="DZ59">
        <f>ROUND(IF($A59&gt;0,$E59-'Asset data'!EF$5,0),0)</f>
        <v>0</v>
      </c>
      <c r="EA59">
        <f>ROUND(IF($A59&gt;0,$E59-'Asset data'!EG$5,0),0)</f>
        <v>0</v>
      </c>
      <c r="EB59">
        <f>ROUND(IF($A59&gt;0,$E59-'Asset data'!EH$5,0),0)</f>
        <v>0</v>
      </c>
      <c r="EC59">
        <f>ROUND(IF($A59&gt;0,$E59-'Asset data'!EI$5,0),0)</f>
        <v>0</v>
      </c>
      <c r="ED59">
        <f>ROUND(IF($A59&gt;0,$E59-'Asset data'!EJ$5,0),0)</f>
        <v>0</v>
      </c>
      <c r="EE59">
        <f>ROUND(IF($A59&gt;0,$E59-'Asset data'!EK$5,0),0)</f>
        <v>0</v>
      </c>
      <c r="EF59">
        <f>ROUND(IF($A59&gt;0,$E59-'Asset data'!EL$5,0),0)</f>
        <v>0</v>
      </c>
      <c r="EG59">
        <f>ROUND(IF($A59&gt;0,$E59-'Asset data'!EM$5,0),0)</f>
        <v>0</v>
      </c>
      <c r="EH59">
        <f>ROUND(IF($A59&gt;0,$E59-'Asset data'!EN$5,0),0)</f>
        <v>0</v>
      </c>
      <c r="EI59">
        <f>ROUND(IF($A59&gt;0,$E59-'Asset data'!EO$5,0),0)</f>
        <v>0</v>
      </c>
      <c r="EJ59">
        <f>ROUND(IF($A59&gt;0,$E59-'Asset data'!EP$5,0),0)</f>
        <v>0</v>
      </c>
      <c r="EK59">
        <f>ROUND(IF($A59&gt;0,$E59-'Asset data'!EQ$5,0),0)</f>
        <v>0</v>
      </c>
      <c r="EL59">
        <f>ROUND(IF($A59&gt;0,$E59-'Asset data'!ER$5,0),0)</f>
        <v>0</v>
      </c>
      <c r="EM59">
        <f>ROUND(IF($A59&gt;0,$E59-'Asset data'!ES$5,0),0)</f>
        <v>0</v>
      </c>
      <c r="EN59">
        <f>ROUND(IF($A59&gt;0,$E59-'Asset data'!ET$5,0),0)</f>
        <v>0</v>
      </c>
      <c r="EO59">
        <f>ROUND(IF($A59&gt;0,$E59-'Asset data'!EU$5,0),0)</f>
        <v>0</v>
      </c>
      <c r="EP59">
        <f>ROUND(IF($A59&gt;0,$E59-'Asset data'!EV$5,0),0)</f>
        <v>0</v>
      </c>
      <c r="EQ59">
        <f>ROUND(IF($A59&gt;0,$E59-'Asset data'!EW$5,0),0)</f>
        <v>0</v>
      </c>
      <c r="ER59">
        <f>ROUND(IF($A59&gt;0,$E59-'Asset data'!EX$5,0),0)</f>
        <v>0</v>
      </c>
      <c r="ES59">
        <f>ROUND(IF($A59&gt;0,$E59-'Asset data'!EY$5,0),0)</f>
        <v>0</v>
      </c>
      <c r="ET59">
        <f>ROUND(IF($A59&gt;0,$E59-'Asset data'!EZ$5,0),0)</f>
        <v>0</v>
      </c>
      <c r="EU59">
        <f>ROUND(IF($A59&gt;0,$E59-'Asset data'!FA$5,0),0)</f>
        <v>0</v>
      </c>
      <c r="EV59">
        <f>ROUND(IF($A59&gt;0,$E59-'Asset data'!FB$5,0),0)</f>
        <v>0</v>
      </c>
      <c r="EW59">
        <f>ROUND(IF($A59&gt;0,$E59-'Asset data'!FC$5,0),0)</f>
        <v>0</v>
      </c>
      <c r="EX59">
        <f>ROUND(IF($A59&gt;0,$E59-'Asset data'!FD$5,0),0)</f>
        <v>0</v>
      </c>
      <c r="EY59">
        <f>ROUND(IF($A59&gt;0,$E59-'Asset data'!FE$5,0),0)</f>
        <v>0</v>
      </c>
      <c r="EZ59">
        <f>ROUND(IF($A59&gt;0,$E59-'Asset data'!FF$5,0),0)</f>
        <v>0</v>
      </c>
      <c r="FA59">
        <f>ROUND(IF($A59&gt;0,$E59-'Asset data'!FG$5,0),0)</f>
        <v>0</v>
      </c>
    </row>
    <row r="60" spans="1:157">
      <c r="A60" s="10">
        <f>'Asset data'!A60</f>
        <v>0</v>
      </c>
      <c r="B60" s="10">
        <f>'Asset data'!B60</f>
        <v>0</v>
      </c>
      <c r="C60" s="10">
        <f>'Asset data'!C60</f>
        <v>0</v>
      </c>
      <c r="D60" s="10">
        <f>'Asset data'!E60</f>
        <v>0</v>
      </c>
      <c r="E60" s="16">
        <f>'Asset data'!I60</f>
        <v>0</v>
      </c>
      <c r="F60" s="27">
        <f>ROUND(IF($A60&gt;0,$E60-'Asset data'!L$5,0),0)</f>
        <v>0</v>
      </c>
      <c r="G60">
        <f>ROUND(IF($A60&gt;0,$E60-'Asset data'!M$5,0),0)</f>
        <v>0</v>
      </c>
      <c r="H60">
        <f>ROUND(IF($A60&gt;0,$E60-'Asset data'!N$5,0),0)</f>
        <v>0</v>
      </c>
      <c r="I60">
        <f>ROUND(IF($A60&gt;0,$E60-'Asset data'!O$5,0),0)</f>
        <v>0</v>
      </c>
      <c r="J60">
        <f>ROUND(IF($A60&gt;0,$E60-'Asset data'!P$5,0),0)</f>
        <v>0</v>
      </c>
      <c r="K60">
        <f>ROUND(IF($A60&gt;0,$E60-'Asset data'!Q$5,0),0)</f>
        <v>0</v>
      </c>
      <c r="L60">
        <f>ROUND(IF($A60&gt;0,$E60-'Asset data'!R$5,0),0)</f>
        <v>0</v>
      </c>
      <c r="M60">
        <f>ROUND(IF($A60&gt;0,$E60-'Asset data'!S$5,0),0)</f>
        <v>0</v>
      </c>
      <c r="N60">
        <f>ROUND(IF($A60&gt;0,$E60-'Asset data'!T$5,0),0)</f>
        <v>0</v>
      </c>
      <c r="O60">
        <f>ROUND(IF($A60&gt;0,$E60-'Asset data'!U$5,0),0)</f>
        <v>0</v>
      </c>
      <c r="P60">
        <f>ROUND(IF($A60&gt;0,$E60-'Asset data'!V$5,0),0)</f>
        <v>0</v>
      </c>
      <c r="Q60">
        <f>ROUND(IF($A60&gt;0,$E60-'Asset data'!W$5,0),0)</f>
        <v>0</v>
      </c>
      <c r="R60">
        <f>ROUND(IF($A60&gt;0,$E60-'Asset data'!X$5,0),0)</f>
        <v>0</v>
      </c>
      <c r="S60">
        <f>ROUND(IF($A60&gt;0,$E60-'Asset data'!Y$5,0),0)</f>
        <v>0</v>
      </c>
      <c r="T60">
        <f>ROUND(IF($A60&gt;0,$E60-'Asset data'!Z$5,0),0)</f>
        <v>0</v>
      </c>
      <c r="U60">
        <f>ROUND(IF($A60&gt;0,$E60-'Asset data'!AA$5,0),0)</f>
        <v>0</v>
      </c>
      <c r="V60">
        <f>ROUND(IF($A60&gt;0,$E60-'Asset data'!AB$5,0),0)</f>
        <v>0</v>
      </c>
      <c r="W60">
        <f>ROUND(IF($A60&gt;0,$E60-'Asset data'!AC$5,0),0)</f>
        <v>0</v>
      </c>
      <c r="X60">
        <f>ROUND(IF($A60&gt;0,$E60-'Asset data'!AD$5,0),0)</f>
        <v>0</v>
      </c>
      <c r="Y60">
        <f>ROUND(IF($A60&gt;0,$E60-'Asset data'!AE$5,0),0)</f>
        <v>0</v>
      </c>
      <c r="Z60">
        <f>ROUND(IF($A60&gt;0,$E60-'Asset data'!AF$5,0),0)</f>
        <v>0</v>
      </c>
      <c r="AA60">
        <f>ROUND(IF($A60&gt;0,$E60-'Asset data'!AG$5,0),0)</f>
        <v>0</v>
      </c>
      <c r="AB60">
        <f>ROUND(IF($A60&gt;0,$E60-'Asset data'!AH$5,0),0)</f>
        <v>0</v>
      </c>
      <c r="AC60">
        <f>ROUND(IF($A60&gt;0,$E60-'Asset data'!AI$5,0),0)</f>
        <v>0</v>
      </c>
      <c r="AD60">
        <f>ROUND(IF($A60&gt;0,$E60-'Asset data'!AJ$5,0),0)</f>
        <v>0</v>
      </c>
      <c r="AE60">
        <f>ROUND(IF($A60&gt;0,$E60-'Asset data'!AK$5,0),0)</f>
        <v>0</v>
      </c>
      <c r="AF60">
        <f>ROUND(IF($A60&gt;0,$E60-'Asset data'!AL$5,0),0)</f>
        <v>0</v>
      </c>
      <c r="AG60">
        <f>ROUND(IF($A60&gt;0,$E60-'Asset data'!AM$5,0),0)</f>
        <v>0</v>
      </c>
      <c r="AH60">
        <f>ROUND(IF($A60&gt;0,$E60-'Asset data'!AN$5,0),0)</f>
        <v>0</v>
      </c>
      <c r="AI60">
        <f>ROUND(IF($A60&gt;0,$E60-'Asset data'!AO$5,0),0)</f>
        <v>0</v>
      </c>
      <c r="AJ60">
        <f>ROUND(IF($A60&gt;0,$E60-'Asset data'!AP$5,0),0)</f>
        <v>0</v>
      </c>
      <c r="AK60">
        <f>ROUND(IF($A60&gt;0,$E60-'Asset data'!AQ$5,0),0)</f>
        <v>0</v>
      </c>
      <c r="AL60">
        <f>ROUND(IF($A60&gt;0,$E60-'Asset data'!AR$5,0),0)</f>
        <v>0</v>
      </c>
      <c r="AM60">
        <f>ROUND(IF($A60&gt;0,$E60-'Asset data'!AS$5,0),0)</f>
        <v>0</v>
      </c>
      <c r="AN60">
        <f>ROUND(IF($A60&gt;0,$E60-'Asset data'!AT$5,0),0)</f>
        <v>0</v>
      </c>
      <c r="AO60">
        <f>ROUND(IF($A60&gt;0,$E60-'Asset data'!AU$5,0),0)</f>
        <v>0</v>
      </c>
      <c r="AP60">
        <f>ROUND(IF($A60&gt;0,$E60-'Asset data'!AV$5,0),0)</f>
        <v>0</v>
      </c>
      <c r="AQ60">
        <f>ROUND(IF($A60&gt;0,$E60-'Asset data'!AW$5,0),0)</f>
        <v>0</v>
      </c>
      <c r="AR60">
        <f>ROUND(IF($A60&gt;0,$E60-'Asset data'!AX$5,0),0)</f>
        <v>0</v>
      </c>
      <c r="AS60">
        <f>ROUND(IF($A60&gt;0,$E60-'Asset data'!AY$5,0),0)</f>
        <v>0</v>
      </c>
      <c r="AT60">
        <f>ROUND(IF($A60&gt;0,$E60-'Asset data'!AZ$5,0),0)</f>
        <v>0</v>
      </c>
      <c r="AU60">
        <f>ROUND(IF($A60&gt;0,$E60-'Asset data'!BA$5,0),0)</f>
        <v>0</v>
      </c>
      <c r="AV60">
        <f>ROUND(IF($A60&gt;0,$E60-'Asset data'!BB$5,0),0)</f>
        <v>0</v>
      </c>
      <c r="AW60">
        <f>ROUND(IF($A60&gt;0,$E60-'Asset data'!BC$5,0),0)</f>
        <v>0</v>
      </c>
      <c r="AX60">
        <f>ROUND(IF($A60&gt;0,$E60-'Asset data'!BD$5,0),0)</f>
        <v>0</v>
      </c>
      <c r="AY60">
        <f>ROUND(IF($A60&gt;0,$E60-'Asset data'!BE$5,0),0)</f>
        <v>0</v>
      </c>
      <c r="AZ60">
        <f>ROUND(IF($A60&gt;0,$E60-'Asset data'!BF$5,0),0)</f>
        <v>0</v>
      </c>
      <c r="BA60">
        <f>ROUND(IF($A60&gt;0,$E60-'Asset data'!BG$5,0),0)</f>
        <v>0</v>
      </c>
      <c r="BB60">
        <f>ROUND(IF($A60&gt;0,$E60-'Asset data'!BH$5,0),0)</f>
        <v>0</v>
      </c>
      <c r="BC60">
        <f>ROUND(IF($A60&gt;0,$E60-'Asset data'!BI$5,0),0)</f>
        <v>0</v>
      </c>
      <c r="BD60">
        <f>ROUND(IF($A60&gt;0,$E60-'Asset data'!BJ$5,0),0)</f>
        <v>0</v>
      </c>
      <c r="BE60">
        <f>ROUND(IF($A60&gt;0,$E60-'Asset data'!BK$5,0),0)</f>
        <v>0</v>
      </c>
      <c r="BF60">
        <f>ROUND(IF($A60&gt;0,$E60-'Asset data'!BL$5,0),0)</f>
        <v>0</v>
      </c>
      <c r="BG60">
        <f>ROUND(IF($A60&gt;0,$E60-'Asset data'!BM$5,0),0)</f>
        <v>0</v>
      </c>
      <c r="BH60">
        <f>ROUND(IF($A60&gt;0,$E60-'Asset data'!BN$5,0),0)</f>
        <v>0</v>
      </c>
      <c r="BI60">
        <f>ROUND(IF($A60&gt;0,$E60-'Asset data'!BO$5,0),0)</f>
        <v>0</v>
      </c>
      <c r="BJ60">
        <f>ROUND(IF($A60&gt;0,$E60-'Asset data'!BP$5,0),0)</f>
        <v>0</v>
      </c>
      <c r="BK60">
        <f>ROUND(IF($A60&gt;0,$E60-'Asset data'!BQ$5,0),0)</f>
        <v>0</v>
      </c>
      <c r="BL60">
        <f>ROUND(IF($A60&gt;0,$E60-'Asset data'!BR$5,0),0)</f>
        <v>0</v>
      </c>
      <c r="BM60">
        <f>ROUND(IF($A60&gt;0,$E60-'Asset data'!BS$5,0),0)</f>
        <v>0</v>
      </c>
      <c r="BN60">
        <f>ROUND(IF($A60&gt;0,$E60-'Asset data'!BT$5,0),0)</f>
        <v>0</v>
      </c>
      <c r="BO60">
        <f>ROUND(IF($A60&gt;0,$E60-'Asset data'!BU$5,0),0)</f>
        <v>0</v>
      </c>
      <c r="BP60">
        <f>ROUND(IF($A60&gt;0,$E60-'Asset data'!BV$5,0),0)</f>
        <v>0</v>
      </c>
      <c r="BQ60">
        <f>ROUND(IF($A60&gt;0,$E60-'Asset data'!BW$5,0),0)</f>
        <v>0</v>
      </c>
      <c r="BR60">
        <f>ROUND(IF($A60&gt;0,$E60-'Asset data'!BX$5,0),0)</f>
        <v>0</v>
      </c>
      <c r="BS60">
        <f>ROUND(IF($A60&gt;0,$E60-'Asset data'!BY$5,0),0)</f>
        <v>0</v>
      </c>
      <c r="BT60">
        <f>ROUND(IF($A60&gt;0,$E60-'Asset data'!BZ$5,0),0)</f>
        <v>0</v>
      </c>
      <c r="BU60">
        <f>ROUND(IF($A60&gt;0,$E60-'Asset data'!CA$5,0),0)</f>
        <v>0</v>
      </c>
      <c r="BV60">
        <f>ROUND(IF($A60&gt;0,$E60-'Asset data'!CB$5,0),0)</f>
        <v>0</v>
      </c>
      <c r="BW60">
        <f>ROUND(IF($A60&gt;0,$E60-'Asset data'!CC$5,0),0)</f>
        <v>0</v>
      </c>
      <c r="BX60">
        <f>ROUND(IF($A60&gt;0,$E60-'Asset data'!CD$5,0),0)</f>
        <v>0</v>
      </c>
      <c r="BY60">
        <f>ROUND(IF($A60&gt;0,$E60-'Asset data'!CE$5,0),0)</f>
        <v>0</v>
      </c>
      <c r="BZ60">
        <f>ROUND(IF($A60&gt;0,$E60-'Asset data'!CF$5,0),0)</f>
        <v>0</v>
      </c>
      <c r="CA60">
        <f>ROUND(IF($A60&gt;0,$E60-'Asset data'!CG$5,0),0)</f>
        <v>0</v>
      </c>
      <c r="CB60">
        <f>ROUND(IF($A60&gt;0,$E60-'Asset data'!CH$5,0),0)</f>
        <v>0</v>
      </c>
      <c r="CC60">
        <f>ROUND(IF($A60&gt;0,$E60-'Asset data'!CI$5,0),0)</f>
        <v>0</v>
      </c>
      <c r="CD60">
        <f>ROUND(IF($A60&gt;0,$E60-'Asset data'!CJ$5,0),0)</f>
        <v>0</v>
      </c>
      <c r="CE60">
        <f>ROUND(IF($A60&gt;0,$E60-'Asset data'!CK$5,0),0)</f>
        <v>0</v>
      </c>
      <c r="CF60">
        <f>ROUND(IF($A60&gt;0,$E60-'Asset data'!CL$5,0),0)</f>
        <v>0</v>
      </c>
      <c r="CG60">
        <f>ROUND(IF($A60&gt;0,$E60-'Asset data'!CM$5,0),0)</f>
        <v>0</v>
      </c>
      <c r="CH60">
        <f>ROUND(IF($A60&gt;0,$E60-'Asset data'!CN$5,0),0)</f>
        <v>0</v>
      </c>
      <c r="CI60">
        <f>ROUND(IF($A60&gt;0,$E60-'Asset data'!CO$5,0),0)</f>
        <v>0</v>
      </c>
      <c r="CJ60">
        <f>ROUND(IF($A60&gt;0,$E60-'Asset data'!CP$5,0),0)</f>
        <v>0</v>
      </c>
      <c r="CK60">
        <f>ROUND(IF($A60&gt;0,$E60-'Asset data'!CQ$5,0),0)</f>
        <v>0</v>
      </c>
      <c r="CL60">
        <f>ROUND(IF($A60&gt;0,$E60-'Asset data'!CR$5,0),0)</f>
        <v>0</v>
      </c>
      <c r="CM60">
        <f>ROUND(IF($A60&gt;0,$E60-'Asset data'!CS$5,0),0)</f>
        <v>0</v>
      </c>
      <c r="CN60">
        <f>ROUND(IF($A60&gt;0,$E60-'Asset data'!CT$5,0),0)</f>
        <v>0</v>
      </c>
      <c r="CO60">
        <f>ROUND(IF($A60&gt;0,$E60-'Asset data'!CU$5,0),0)</f>
        <v>0</v>
      </c>
      <c r="CP60">
        <f>ROUND(IF($A60&gt;0,$E60-'Asset data'!CV$5,0),0)</f>
        <v>0</v>
      </c>
      <c r="CQ60">
        <f>ROUND(IF($A60&gt;0,$E60-'Asset data'!CW$5,0),0)</f>
        <v>0</v>
      </c>
      <c r="CR60">
        <f>ROUND(IF($A60&gt;0,$E60-'Asset data'!CX$5,0),0)</f>
        <v>0</v>
      </c>
      <c r="CS60">
        <f>ROUND(IF($A60&gt;0,$E60-'Asset data'!CY$5,0),0)</f>
        <v>0</v>
      </c>
      <c r="CT60">
        <f>ROUND(IF($A60&gt;0,$E60-'Asset data'!CZ$5,0),0)</f>
        <v>0</v>
      </c>
      <c r="CU60">
        <f>ROUND(IF($A60&gt;0,$E60-'Asset data'!DA$5,0),0)</f>
        <v>0</v>
      </c>
      <c r="CV60">
        <f>ROUND(IF($A60&gt;0,$E60-'Asset data'!DB$5,0),0)</f>
        <v>0</v>
      </c>
      <c r="CW60">
        <f>ROUND(IF($A60&gt;0,$E60-'Asset data'!DC$5,0),0)</f>
        <v>0</v>
      </c>
      <c r="CX60">
        <f>ROUND(IF($A60&gt;0,$E60-'Asset data'!DD$5,0),0)</f>
        <v>0</v>
      </c>
      <c r="CY60">
        <f>ROUND(IF($A60&gt;0,$E60-'Asset data'!DE$5,0),0)</f>
        <v>0</v>
      </c>
      <c r="CZ60">
        <f>ROUND(IF($A60&gt;0,$E60-'Asset data'!DF$5,0),0)</f>
        <v>0</v>
      </c>
      <c r="DA60">
        <f>ROUND(IF($A60&gt;0,$E60-'Asset data'!DG$5,0),0)</f>
        <v>0</v>
      </c>
      <c r="DB60">
        <f>ROUND(IF($A60&gt;0,$E60-'Asset data'!DH$5,0),0)</f>
        <v>0</v>
      </c>
      <c r="DC60">
        <f>ROUND(IF($A60&gt;0,$E60-'Asset data'!DI$5,0),0)</f>
        <v>0</v>
      </c>
      <c r="DD60">
        <f>ROUND(IF($A60&gt;0,$E60-'Asset data'!DJ$5,0),0)</f>
        <v>0</v>
      </c>
      <c r="DE60">
        <f>ROUND(IF($A60&gt;0,$E60-'Asset data'!DK$5,0),0)</f>
        <v>0</v>
      </c>
      <c r="DF60">
        <f>ROUND(IF($A60&gt;0,$E60-'Asset data'!DL$5,0),0)</f>
        <v>0</v>
      </c>
      <c r="DG60">
        <f>ROUND(IF($A60&gt;0,$E60-'Asset data'!DM$5,0),0)</f>
        <v>0</v>
      </c>
      <c r="DH60">
        <f>ROUND(IF($A60&gt;0,$E60-'Asset data'!DN$5,0),0)</f>
        <v>0</v>
      </c>
      <c r="DI60">
        <f>ROUND(IF($A60&gt;0,$E60-'Asset data'!DO$5,0),0)</f>
        <v>0</v>
      </c>
      <c r="DJ60">
        <f>ROUND(IF($A60&gt;0,$E60-'Asset data'!DP$5,0),0)</f>
        <v>0</v>
      </c>
      <c r="DK60">
        <f>ROUND(IF($A60&gt;0,$E60-'Asset data'!DQ$5,0),0)</f>
        <v>0</v>
      </c>
      <c r="DL60">
        <f>ROUND(IF($A60&gt;0,$E60-'Asset data'!DR$5,0),0)</f>
        <v>0</v>
      </c>
      <c r="DM60">
        <f>ROUND(IF($A60&gt;0,$E60-'Asset data'!DS$5,0),0)</f>
        <v>0</v>
      </c>
      <c r="DN60">
        <f>ROUND(IF($A60&gt;0,$E60-'Asset data'!DT$5,0),0)</f>
        <v>0</v>
      </c>
      <c r="DO60">
        <f>ROUND(IF($A60&gt;0,$E60-'Asset data'!DU$5,0),0)</f>
        <v>0</v>
      </c>
      <c r="DP60">
        <f>ROUND(IF($A60&gt;0,$E60-'Asset data'!DV$5,0),0)</f>
        <v>0</v>
      </c>
      <c r="DQ60">
        <f>ROUND(IF($A60&gt;0,$E60-'Asset data'!DW$5,0),0)</f>
        <v>0</v>
      </c>
      <c r="DR60">
        <f>ROUND(IF($A60&gt;0,$E60-'Asset data'!DX$5,0),0)</f>
        <v>0</v>
      </c>
      <c r="DS60">
        <f>ROUND(IF($A60&gt;0,$E60-'Asset data'!DY$5,0),0)</f>
        <v>0</v>
      </c>
      <c r="DT60">
        <f>ROUND(IF($A60&gt;0,$E60-'Asset data'!DZ$5,0),0)</f>
        <v>0</v>
      </c>
      <c r="DU60">
        <f>ROUND(IF($A60&gt;0,$E60-'Asset data'!EA$5,0),0)</f>
        <v>0</v>
      </c>
      <c r="DV60">
        <f>ROUND(IF($A60&gt;0,$E60-'Asset data'!EB$5,0),0)</f>
        <v>0</v>
      </c>
      <c r="DW60">
        <f>ROUND(IF($A60&gt;0,$E60-'Asset data'!EC$5,0),0)</f>
        <v>0</v>
      </c>
      <c r="DX60">
        <f>ROUND(IF($A60&gt;0,$E60-'Asset data'!ED$5,0),0)</f>
        <v>0</v>
      </c>
      <c r="DY60">
        <f>ROUND(IF($A60&gt;0,$E60-'Asset data'!EE$5,0),0)</f>
        <v>0</v>
      </c>
      <c r="DZ60">
        <f>ROUND(IF($A60&gt;0,$E60-'Asset data'!EF$5,0),0)</f>
        <v>0</v>
      </c>
      <c r="EA60">
        <f>ROUND(IF($A60&gt;0,$E60-'Asset data'!EG$5,0),0)</f>
        <v>0</v>
      </c>
      <c r="EB60">
        <f>ROUND(IF($A60&gt;0,$E60-'Asset data'!EH$5,0),0)</f>
        <v>0</v>
      </c>
      <c r="EC60">
        <f>ROUND(IF($A60&gt;0,$E60-'Asset data'!EI$5,0),0)</f>
        <v>0</v>
      </c>
      <c r="ED60">
        <f>ROUND(IF($A60&gt;0,$E60-'Asset data'!EJ$5,0),0)</f>
        <v>0</v>
      </c>
      <c r="EE60">
        <f>ROUND(IF($A60&gt;0,$E60-'Asset data'!EK$5,0),0)</f>
        <v>0</v>
      </c>
      <c r="EF60">
        <f>ROUND(IF($A60&gt;0,$E60-'Asset data'!EL$5,0),0)</f>
        <v>0</v>
      </c>
      <c r="EG60">
        <f>ROUND(IF($A60&gt;0,$E60-'Asset data'!EM$5,0),0)</f>
        <v>0</v>
      </c>
      <c r="EH60">
        <f>ROUND(IF($A60&gt;0,$E60-'Asset data'!EN$5,0),0)</f>
        <v>0</v>
      </c>
      <c r="EI60">
        <f>ROUND(IF($A60&gt;0,$E60-'Asset data'!EO$5,0),0)</f>
        <v>0</v>
      </c>
      <c r="EJ60">
        <f>ROUND(IF($A60&gt;0,$E60-'Asset data'!EP$5,0),0)</f>
        <v>0</v>
      </c>
      <c r="EK60">
        <f>ROUND(IF($A60&gt;0,$E60-'Asset data'!EQ$5,0),0)</f>
        <v>0</v>
      </c>
      <c r="EL60">
        <f>ROUND(IF($A60&gt;0,$E60-'Asset data'!ER$5,0),0)</f>
        <v>0</v>
      </c>
      <c r="EM60">
        <f>ROUND(IF($A60&gt;0,$E60-'Asset data'!ES$5,0),0)</f>
        <v>0</v>
      </c>
      <c r="EN60">
        <f>ROUND(IF($A60&gt;0,$E60-'Asset data'!ET$5,0),0)</f>
        <v>0</v>
      </c>
      <c r="EO60">
        <f>ROUND(IF($A60&gt;0,$E60-'Asset data'!EU$5,0),0)</f>
        <v>0</v>
      </c>
      <c r="EP60">
        <f>ROUND(IF($A60&gt;0,$E60-'Asset data'!EV$5,0),0)</f>
        <v>0</v>
      </c>
      <c r="EQ60">
        <f>ROUND(IF($A60&gt;0,$E60-'Asset data'!EW$5,0),0)</f>
        <v>0</v>
      </c>
      <c r="ER60">
        <f>ROUND(IF($A60&gt;0,$E60-'Asset data'!EX$5,0),0)</f>
        <v>0</v>
      </c>
      <c r="ES60">
        <f>ROUND(IF($A60&gt;0,$E60-'Asset data'!EY$5,0),0)</f>
        <v>0</v>
      </c>
      <c r="ET60">
        <f>ROUND(IF($A60&gt;0,$E60-'Asset data'!EZ$5,0),0)</f>
        <v>0</v>
      </c>
      <c r="EU60">
        <f>ROUND(IF($A60&gt;0,$E60-'Asset data'!FA$5,0),0)</f>
        <v>0</v>
      </c>
      <c r="EV60">
        <f>ROUND(IF($A60&gt;0,$E60-'Asset data'!FB$5,0),0)</f>
        <v>0</v>
      </c>
      <c r="EW60">
        <f>ROUND(IF($A60&gt;0,$E60-'Asset data'!FC$5,0),0)</f>
        <v>0</v>
      </c>
      <c r="EX60">
        <f>ROUND(IF($A60&gt;0,$E60-'Asset data'!FD$5,0),0)</f>
        <v>0</v>
      </c>
      <c r="EY60">
        <f>ROUND(IF($A60&gt;0,$E60-'Asset data'!FE$5,0),0)</f>
        <v>0</v>
      </c>
      <c r="EZ60">
        <f>ROUND(IF($A60&gt;0,$E60-'Asset data'!FF$5,0),0)</f>
        <v>0</v>
      </c>
      <c r="FA60">
        <f>ROUND(IF($A60&gt;0,$E60-'Asset data'!FG$5,0),0)</f>
        <v>0</v>
      </c>
    </row>
    <row r="61" spans="1:157">
      <c r="A61" s="10">
        <f>'Asset data'!A61</f>
        <v>0</v>
      </c>
      <c r="B61" s="10">
        <f>'Asset data'!B61</f>
        <v>0</v>
      </c>
      <c r="C61" s="10">
        <f>'Asset data'!C61</f>
        <v>0</v>
      </c>
      <c r="D61" s="10">
        <f>'Asset data'!E61</f>
        <v>0</v>
      </c>
      <c r="E61" s="16">
        <f>'Asset data'!I61</f>
        <v>0</v>
      </c>
      <c r="F61" s="27">
        <f>ROUND(IF($A61&gt;0,$E61-'Asset data'!L$5,0),0)</f>
        <v>0</v>
      </c>
      <c r="G61">
        <f>ROUND(IF($A61&gt;0,$E61-'Asset data'!M$5,0),0)</f>
        <v>0</v>
      </c>
      <c r="H61">
        <f>ROUND(IF($A61&gt;0,$E61-'Asset data'!N$5,0),0)</f>
        <v>0</v>
      </c>
      <c r="I61">
        <f>ROUND(IF($A61&gt;0,$E61-'Asset data'!O$5,0),0)</f>
        <v>0</v>
      </c>
      <c r="J61">
        <f>ROUND(IF($A61&gt;0,$E61-'Asset data'!P$5,0),0)</f>
        <v>0</v>
      </c>
      <c r="K61">
        <f>ROUND(IF($A61&gt;0,$E61-'Asset data'!Q$5,0),0)</f>
        <v>0</v>
      </c>
      <c r="L61">
        <f>ROUND(IF($A61&gt;0,$E61-'Asset data'!R$5,0),0)</f>
        <v>0</v>
      </c>
      <c r="M61">
        <f>ROUND(IF($A61&gt;0,$E61-'Asset data'!S$5,0),0)</f>
        <v>0</v>
      </c>
      <c r="N61">
        <f>ROUND(IF($A61&gt;0,$E61-'Asset data'!T$5,0),0)</f>
        <v>0</v>
      </c>
      <c r="O61">
        <f>ROUND(IF($A61&gt;0,$E61-'Asset data'!U$5,0),0)</f>
        <v>0</v>
      </c>
      <c r="P61">
        <f>ROUND(IF($A61&gt;0,$E61-'Asset data'!V$5,0),0)</f>
        <v>0</v>
      </c>
      <c r="Q61">
        <f>ROUND(IF($A61&gt;0,$E61-'Asset data'!W$5,0),0)</f>
        <v>0</v>
      </c>
      <c r="R61">
        <f>ROUND(IF($A61&gt;0,$E61-'Asset data'!X$5,0),0)</f>
        <v>0</v>
      </c>
      <c r="S61">
        <f>ROUND(IF($A61&gt;0,$E61-'Asset data'!Y$5,0),0)</f>
        <v>0</v>
      </c>
      <c r="T61">
        <f>ROUND(IF($A61&gt;0,$E61-'Asset data'!Z$5,0),0)</f>
        <v>0</v>
      </c>
      <c r="U61">
        <f>ROUND(IF($A61&gt;0,$E61-'Asset data'!AA$5,0),0)</f>
        <v>0</v>
      </c>
      <c r="V61">
        <f>ROUND(IF($A61&gt;0,$E61-'Asset data'!AB$5,0),0)</f>
        <v>0</v>
      </c>
      <c r="W61">
        <f>ROUND(IF($A61&gt;0,$E61-'Asset data'!AC$5,0),0)</f>
        <v>0</v>
      </c>
      <c r="X61">
        <f>ROUND(IF($A61&gt;0,$E61-'Asset data'!AD$5,0),0)</f>
        <v>0</v>
      </c>
      <c r="Y61">
        <f>ROUND(IF($A61&gt;0,$E61-'Asset data'!AE$5,0),0)</f>
        <v>0</v>
      </c>
      <c r="Z61">
        <f>ROUND(IF($A61&gt;0,$E61-'Asset data'!AF$5,0),0)</f>
        <v>0</v>
      </c>
      <c r="AA61">
        <f>ROUND(IF($A61&gt;0,$E61-'Asset data'!AG$5,0),0)</f>
        <v>0</v>
      </c>
      <c r="AB61">
        <f>ROUND(IF($A61&gt;0,$E61-'Asset data'!AH$5,0),0)</f>
        <v>0</v>
      </c>
      <c r="AC61">
        <f>ROUND(IF($A61&gt;0,$E61-'Asset data'!AI$5,0),0)</f>
        <v>0</v>
      </c>
      <c r="AD61">
        <f>ROUND(IF($A61&gt;0,$E61-'Asset data'!AJ$5,0),0)</f>
        <v>0</v>
      </c>
      <c r="AE61">
        <f>ROUND(IF($A61&gt;0,$E61-'Asset data'!AK$5,0),0)</f>
        <v>0</v>
      </c>
      <c r="AF61">
        <f>ROUND(IF($A61&gt;0,$E61-'Asset data'!AL$5,0),0)</f>
        <v>0</v>
      </c>
      <c r="AG61">
        <f>ROUND(IF($A61&gt;0,$E61-'Asset data'!AM$5,0),0)</f>
        <v>0</v>
      </c>
      <c r="AH61">
        <f>ROUND(IF($A61&gt;0,$E61-'Asset data'!AN$5,0),0)</f>
        <v>0</v>
      </c>
      <c r="AI61">
        <f>ROUND(IF($A61&gt;0,$E61-'Asset data'!AO$5,0),0)</f>
        <v>0</v>
      </c>
      <c r="AJ61">
        <f>ROUND(IF($A61&gt;0,$E61-'Asset data'!AP$5,0),0)</f>
        <v>0</v>
      </c>
      <c r="AK61">
        <f>ROUND(IF($A61&gt;0,$E61-'Asset data'!AQ$5,0),0)</f>
        <v>0</v>
      </c>
      <c r="AL61">
        <f>ROUND(IF($A61&gt;0,$E61-'Asset data'!AR$5,0),0)</f>
        <v>0</v>
      </c>
      <c r="AM61">
        <f>ROUND(IF($A61&gt;0,$E61-'Asset data'!AS$5,0),0)</f>
        <v>0</v>
      </c>
      <c r="AN61">
        <f>ROUND(IF($A61&gt;0,$E61-'Asset data'!AT$5,0),0)</f>
        <v>0</v>
      </c>
      <c r="AO61">
        <f>ROUND(IF($A61&gt;0,$E61-'Asset data'!AU$5,0),0)</f>
        <v>0</v>
      </c>
      <c r="AP61">
        <f>ROUND(IF($A61&gt;0,$E61-'Asset data'!AV$5,0),0)</f>
        <v>0</v>
      </c>
      <c r="AQ61">
        <f>ROUND(IF($A61&gt;0,$E61-'Asset data'!AW$5,0),0)</f>
        <v>0</v>
      </c>
      <c r="AR61">
        <f>ROUND(IF($A61&gt;0,$E61-'Asset data'!AX$5,0),0)</f>
        <v>0</v>
      </c>
      <c r="AS61">
        <f>ROUND(IF($A61&gt;0,$E61-'Asset data'!AY$5,0),0)</f>
        <v>0</v>
      </c>
      <c r="AT61">
        <f>ROUND(IF($A61&gt;0,$E61-'Asset data'!AZ$5,0),0)</f>
        <v>0</v>
      </c>
      <c r="AU61">
        <f>ROUND(IF($A61&gt;0,$E61-'Asset data'!BA$5,0),0)</f>
        <v>0</v>
      </c>
      <c r="AV61">
        <f>ROUND(IF($A61&gt;0,$E61-'Asset data'!BB$5,0),0)</f>
        <v>0</v>
      </c>
      <c r="AW61">
        <f>ROUND(IF($A61&gt;0,$E61-'Asset data'!BC$5,0),0)</f>
        <v>0</v>
      </c>
      <c r="AX61">
        <f>ROUND(IF($A61&gt;0,$E61-'Asset data'!BD$5,0),0)</f>
        <v>0</v>
      </c>
      <c r="AY61">
        <f>ROUND(IF($A61&gt;0,$E61-'Asset data'!BE$5,0),0)</f>
        <v>0</v>
      </c>
      <c r="AZ61">
        <f>ROUND(IF($A61&gt;0,$E61-'Asset data'!BF$5,0),0)</f>
        <v>0</v>
      </c>
      <c r="BA61">
        <f>ROUND(IF($A61&gt;0,$E61-'Asset data'!BG$5,0),0)</f>
        <v>0</v>
      </c>
      <c r="BB61">
        <f>ROUND(IF($A61&gt;0,$E61-'Asset data'!BH$5,0),0)</f>
        <v>0</v>
      </c>
      <c r="BC61">
        <f>ROUND(IF($A61&gt;0,$E61-'Asset data'!BI$5,0),0)</f>
        <v>0</v>
      </c>
      <c r="BD61">
        <f>ROUND(IF($A61&gt;0,$E61-'Asset data'!BJ$5,0),0)</f>
        <v>0</v>
      </c>
      <c r="BE61">
        <f>ROUND(IF($A61&gt;0,$E61-'Asset data'!BK$5,0),0)</f>
        <v>0</v>
      </c>
      <c r="BF61">
        <f>ROUND(IF($A61&gt;0,$E61-'Asset data'!BL$5,0),0)</f>
        <v>0</v>
      </c>
      <c r="BG61">
        <f>ROUND(IF($A61&gt;0,$E61-'Asset data'!BM$5,0),0)</f>
        <v>0</v>
      </c>
      <c r="BH61">
        <f>ROUND(IF($A61&gt;0,$E61-'Asset data'!BN$5,0),0)</f>
        <v>0</v>
      </c>
      <c r="BI61">
        <f>ROUND(IF($A61&gt;0,$E61-'Asset data'!BO$5,0),0)</f>
        <v>0</v>
      </c>
      <c r="BJ61">
        <f>ROUND(IF($A61&gt;0,$E61-'Asset data'!BP$5,0),0)</f>
        <v>0</v>
      </c>
      <c r="BK61">
        <f>ROUND(IF($A61&gt;0,$E61-'Asset data'!BQ$5,0),0)</f>
        <v>0</v>
      </c>
      <c r="BL61">
        <f>ROUND(IF($A61&gt;0,$E61-'Asset data'!BR$5,0),0)</f>
        <v>0</v>
      </c>
      <c r="BM61">
        <f>ROUND(IF($A61&gt;0,$E61-'Asset data'!BS$5,0),0)</f>
        <v>0</v>
      </c>
      <c r="BN61">
        <f>ROUND(IF($A61&gt;0,$E61-'Asset data'!BT$5,0),0)</f>
        <v>0</v>
      </c>
      <c r="BO61">
        <f>ROUND(IF($A61&gt;0,$E61-'Asset data'!BU$5,0),0)</f>
        <v>0</v>
      </c>
      <c r="BP61">
        <f>ROUND(IF($A61&gt;0,$E61-'Asset data'!BV$5,0),0)</f>
        <v>0</v>
      </c>
      <c r="BQ61">
        <f>ROUND(IF($A61&gt;0,$E61-'Asset data'!BW$5,0),0)</f>
        <v>0</v>
      </c>
      <c r="BR61">
        <f>ROUND(IF($A61&gt;0,$E61-'Asset data'!BX$5,0),0)</f>
        <v>0</v>
      </c>
      <c r="BS61">
        <f>ROUND(IF($A61&gt;0,$E61-'Asset data'!BY$5,0),0)</f>
        <v>0</v>
      </c>
      <c r="BT61">
        <f>ROUND(IF($A61&gt;0,$E61-'Asset data'!BZ$5,0),0)</f>
        <v>0</v>
      </c>
      <c r="BU61">
        <f>ROUND(IF($A61&gt;0,$E61-'Asset data'!CA$5,0),0)</f>
        <v>0</v>
      </c>
      <c r="BV61">
        <f>ROUND(IF($A61&gt;0,$E61-'Asset data'!CB$5,0),0)</f>
        <v>0</v>
      </c>
      <c r="BW61">
        <f>ROUND(IF($A61&gt;0,$E61-'Asset data'!CC$5,0),0)</f>
        <v>0</v>
      </c>
      <c r="BX61">
        <f>ROUND(IF($A61&gt;0,$E61-'Asset data'!CD$5,0),0)</f>
        <v>0</v>
      </c>
      <c r="BY61">
        <f>ROUND(IF($A61&gt;0,$E61-'Asset data'!CE$5,0),0)</f>
        <v>0</v>
      </c>
      <c r="BZ61">
        <f>ROUND(IF($A61&gt;0,$E61-'Asset data'!CF$5,0),0)</f>
        <v>0</v>
      </c>
      <c r="CA61">
        <f>ROUND(IF($A61&gt;0,$E61-'Asset data'!CG$5,0),0)</f>
        <v>0</v>
      </c>
      <c r="CB61">
        <f>ROUND(IF($A61&gt;0,$E61-'Asset data'!CH$5,0),0)</f>
        <v>0</v>
      </c>
      <c r="CC61">
        <f>ROUND(IF($A61&gt;0,$E61-'Asset data'!CI$5,0),0)</f>
        <v>0</v>
      </c>
      <c r="CD61">
        <f>ROUND(IF($A61&gt;0,$E61-'Asset data'!CJ$5,0),0)</f>
        <v>0</v>
      </c>
      <c r="CE61">
        <f>ROUND(IF($A61&gt;0,$E61-'Asset data'!CK$5,0),0)</f>
        <v>0</v>
      </c>
      <c r="CF61">
        <f>ROUND(IF($A61&gt;0,$E61-'Asset data'!CL$5,0),0)</f>
        <v>0</v>
      </c>
      <c r="CG61">
        <f>ROUND(IF($A61&gt;0,$E61-'Asset data'!CM$5,0),0)</f>
        <v>0</v>
      </c>
      <c r="CH61">
        <f>ROUND(IF($A61&gt;0,$E61-'Asset data'!CN$5,0),0)</f>
        <v>0</v>
      </c>
      <c r="CI61">
        <f>ROUND(IF($A61&gt;0,$E61-'Asset data'!CO$5,0),0)</f>
        <v>0</v>
      </c>
      <c r="CJ61">
        <f>ROUND(IF($A61&gt;0,$E61-'Asset data'!CP$5,0),0)</f>
        <v>0</v>
      </c>
      <c r="CK61">
        <f>ROUND(IF($A61&gt;0,$E61-'Asset data'!CQ$5,0),0)</f>
        <v>0</v>
      </c>
      <c r="CL61">
        <f>ROUND(IF($A61&gt;0,$E61-'Asset data'!CR$5,0),0)</f>
        <v>0</v>
      </c>
      <c r="CM61">
        <f>ROUND(IF($A61&gt;0,$E61-'Asset data'!CS$5,0),0)</f>
        <v>0</v>
      </c>
      <c r="CN61">
        <f>ROUND(IF($A61&gt;0,$E61-'Asset data'!CT$5,0),0)</f>
        <v>0</v>
      </c>
      <c r="CO61">
        <f>ROUND(IF($A61&gt;0,$E61-'Asset data'!CU$5,0),0)</f>
        <v>0</v>
      </c>
      <c r="CP61">
        <f>ROUND(IF($A61&gt;0,$E61-'Asset data'!CV$5,0),0)</f>
        <v>0</v>
      </c>
      <c r="CQ61">
        <f>ROUND(IF($A61&gt;0,$E61-'Asset data'!CW$5,0),0)</f>
        <v>0</v>
      </c>
      <c r="CR61">
        <f>ROUND(IF($A61&gt;0,$E61-'Asset data'!CX$5,0),0)</f>
        <v>0</v>
      </c>
      <c r="CS61">
        <f>ROUND(IF($A61&gt;0,$E61-'Asset data'!CY$5,0),0)</f>
        <v>0</v>
      </c>
      <c r="CT61">
        <f>ROUND(IF($A61&gt;0,$E61-'Asset data'!CZ$5,0),0)</f>
        <v>0</v>
      </c>
      <c r="CU61">
        <f>ROUND(IF($A61&gt;0,$E61-'Asset data'!DA$5,0),0)</f>
        <v>0</v>
      </c>
      <c r="CV61">
        <f>ROUND(IF($A61&gt;0,$E61-'Asset data'!DB$5,0),0)</f>
        <v>0</v>
      </c>
      <c r="CW61">
        <f>ROUND(IF($A61&gt;0,$E61-'Asset data'!DC$5,0),0)</f>
        <v>0</v>
      </c>
      <c r="CX61">
        <f>ROUND(IF($A61&gt;0,$E61-'Asset data'!DD$5,0),0)</f>
        <v>0</v>
      </c>
      <c r="CY61">
        <f>ROUND(IF($A61&gt;0,$E61-'Asset data'!DE$5,0),0)</f>
        <v>0</v>
      </c>
      <c r="CZ61">
        <f>ROUND(IF($A61&gt;0,$E61-'Asset data'!DF$5,0),0)</f>
        <v>0</v>
      </c>
      <c r="DA61">
        <f>ROUND(IF($A61&gt;0,$E61-'Asset data'!DG$5,0),0)</f>
        <v>0</v>
      </c>
      <c r="DB61">
        <f>ROUND(IF($A61&gt;0,$E61-'Asset data'!DH$5,0),0)</f>
        <v>0</v>
      </c>
      <c r="DC61">
        <f>ROUND(IF($A61&gt;0,$E61-'Asset data'!DI$5,0),0)</f>
        <v>0</v>
      </c>
      <c r="DD61">
        <f>ROUND(IF($A61&gt;0,$E61-'Asset data'!DJ$5,0),0)</f>
        <v>0</v>
      </c>
      <c r="DE61">
        <f>ROUND(IF($A61&gt;0,$E61-'Asset data'!DK$5,0),0)</f>
        <v>0</v>
      </c>
      <c r="DF61">
        <f>ROUND(IF($A61&gt;0,$E61-'Asset data'!DL$5,0),0)</f>
        <v>0</v>
      </c>
      <c r="DG61">
        <f>ROUND(IF($A61&gt;0,$E61-'Asset data'!DM$5,0),0)</f>
        <v>0</v>
      </c>
      <c r="DH61">
        <f>ROUND(IF($A61&gt;0,$E61-'Asset data'!DN$5,0),0)</f>
        <v>0</v>
      </c>
      <c r="DI61">
        <f>ROUND(IF($A61&gt;0,$E61-'Asset data'!DO$5,0),0)</f>
        <v>0</v>
      </c>
      <c r="DJ61">
        <f>ROUND(IF($A61&gt;0,$E61-'Asset data'!DP$5,0),0)</f>
        <v>0</v>
      </c>
      <c r="DK61">
        <f>ROUND(IF($A61&gt;0,$E61-'Asset data'!DQ$5,0),0)</f>
        <v>0</v>
      </c>
      <c r="DL61">
        <f>ROUND(IF($A61&gt;0,$E61-'Asset data'!DR$5,0),0)</f>
        <v>0</v>
      </c>
      <c r="DM61">
        <f>ROUND(IF($A61&gt;0,$E61-'Asset data'!DS$5,0),0)</f>
        <v>0</v>
      </c>
      <c r="DN61">
        <f>ROUND(IF($A61&gt;0,$E61-'Asset data'!DT$5,0),0)</f>
        <v>0</v>
      </c>
      <c r="DO61">
        <f>ROUND(IF($A61&gt;0,$E61-'Asset data'!DU$5,0),0)</f>
        <v>0</v>
      </c>
      <c r="DP61">
        <f>ROUND(IF($A61&gt;0,$E61-'Asset data'!DV$5,0),0)</f>
        <v>0</v>
      </c>
      <c r="DQ61">
        <f>ROUND(IF($A61&gt;0,$E61-'Asset data'!DW$5,0),0)</f>
        <v>0</v>
      </c>
      <c r="DR61">
        <f>ROUND(IF($A61&gt;0,$E61-'Asset data'!DX$5,0),0)</f>
        <v>0</v>
      </c>
      <c r="DS61">
        <f>ROUND(IF($A61&gt;0,$E61-'Asset data'!DY$5,0),0)</f>
        <v>0</v>
      </c>
      <c r="DT61">
        <f>ROUND(IF($A61&gt;0,$E61-'Asset data'!DZ$5,0),0)</f>
        <v>0</v>
      </c>
      <c r="DU61">
        <f>ROUND(IF($A61&gt;0,$E61-'Asset data'!EA$5,0),0)</f>
        <v>0</v>
      </c>
      <c r="DV61">
        <f>ROUND(IF($A61&gt;0,$E61-'Asset data'!EB$5,0),0)</f>
        <v>0</v>
      </c>
      <c r="DW61">
        <f>ROUND(IF($A61&gt;0,$E61-'Asset data'!EC$5,0),0)</f>
        <v>0</v>
      </c>
      <c r="DX61">
        <f>ROUND(IF($A61&gt;0,$E61-'Asset data'!ED$5,0),0)</f>
        <v>0</v>
      </c>
      <c r="DY61">
        <f>ROUND(IF($A61&gt;0,$E61-'Asset data'!EE$5,0),0)</f>
        <v>0</v>
      </c>
      <c r="DZ61">
        <f>ROUND(IF($A61&gt;0,$E61-'Asset data'!EF$5,0),0)</f>
        <v>0</v>
      </c>
      <c r="EA61">
        <f>ROUND(IF($A61&gt;0,$E61-'Asset data'!EG$5,0),0)</f>
        <v>0</v>
      </c>
      <c r="EB61">
        <f>ROUND(IF($A61&gt;0,$E61-'Asset data'!EH$5,0),0)</f>
        <v>0</v>
      </c>
      <c r="EC61">
        <f>ROUND(IF($A61&gt;0,$E61-'Asset data'!EI$5,0),0)</f>
        <v>0</v>
      </c>
      <c r="ED61">
        <f>ROUND(IF($A61&gt;0,$E61-'Asset data'!EJ$5,0),0)</f>
        <v>0</v>
      </c>
      <c r="EE61">
        <f>ROUND(IF($A61&gt;0,$E61-'Asset data'!EK$5,0),0)</f>
        <v>0</v>
      </c>
      <c r="EF61">
        <f>ROUND(IF($A61&gt;0,$E61-'Asset data'!EL$5,0),0)</f>
        <v>0</v>
      </c>
      <c r="EG61">
        <f>ROUND(IF($A61&gt;0,$E61-'Asset data'!EM$5,0),0)</f>
        <v>0</v>
      </c>
      <c r="EH61">
        <f>ROUND(IF($A61&gt;0,$E61-'Asset data'!EN$5,0),0)</f>
        <v>0</v>
      </c>
      <c r="EI61">
        <f>ROUND(IF($A61&gt;0,$E61-'Asset data'!EO$5,0),0)</f>
        <v>0</v>
      </c>
      <c r="EJ61">
        <f>ROUND(IF($A61&gt;0,$E61-'Asset data'!EP$5,0),0)</f>
        <v>0</v>
      </c>
      <c r="EK61">
        <f>ROUND(IF($A61&gt;0,$E61-'Asset data'!EQ$5,0),0)</f>
        <v>0</v>
      </c>
      <c r="EL61">
        <f>ROUND(IF($A61&gt;0,$E61-'Asset data'!ER$5,0),0)</f>
        <v>0</v>
      </c>
      <c r="EM61">
        <f>ROUND(IF($A61&gt;0,$E61-'Asset data'!ES$5,0),0)</f>
        <v>0</v>
      </c>
      <c r="EN61">
        <f>ROUND(IF($A61&gt;0,$E61-'Asset data'!ET$5,0),0)</f>
        <v>0</v>
      </c>
      <c r="EO61">
        <f>ROUND(IF($A61&gt;0,$E61-'Asset data'!EU$5,0),0)</f>
        <v>0</v>
      </c>
      <c r="EP61">
        <f>ROUND(IF($A61&gt;0,$E61-'Asset data'!EV$5,0),0)</f>
        <v>0</v>
      </c>
      <c r="EQ61">
        <f>ROUND(IF($A61&gt;0,$E61-'Asset data'!EW$5,0),0)</f>
        <v>0</v>
      </c>
      <c r="ER61">
        <f>ROUND(IF($A61&gt;0,$E61-'Asset data'!EX$5,0),0)</f>
        <v>0</v>
      </c>
      <c r="ES61">
        <f>ROUND(IF($A61&gt;0,$E61-'Asset data'!EY$5,0),0)</f>
        <v>0</v>
      </c>
      <c r="ET61">
        <f>ROUND(IF($A61&gt;0,$E61-'Asset data'!EZ$5,0),0)</f>
        <v>0</v>
      </c>
      <c r="EU61">
        <f>ROUND(IF($A61&gt;0,$E61-'Asset data'!FA$5,0),0)</f>
        <v>0</v>
      </c>
      <c r="EV61">
        <f>ROUND(IF($A61&gt;0,$E61-'Asset data'!FB$5,0),0)</f>
        <v>0</v>
      </c>
      <c r="EW61">
        <f>ROUND(IF($A61&gt;0,$E61-'Asset data'!FC$5,0),0)</f>
        <v>0</v>
      </c>
      <c r="EX61">
        <f>ROUND(IF($A61&gt;0,$E61-'Asset data'!FD$5,0),0)</f>
        <v>0</v>
      </c>
      <c r="EY61">
        <f>ROUND(IF($A61&gt;0,$E61-'Asset data'!FE$5,0),0)</f>
        <v>0</v>
      </c>
      <c r="EZ61">
        <f>ROUND(IF($A61&gt;0,$E61-'Asset data'!FF$5,0),0)</f>
        <v>0</v>
      </c>
      <c r="FA61">
        <f>ROUND(IF($A61&gt;0,$E61-'Asset data'!FG$5,0),0)</f>
        <v>0</v>
      </c>
    </row>
    <row r="62" spans="1:157">
      <c r="A62" s="10"/>
      <c r="B62" s="10"/>
      <c r="C62" s="10"/>
      <c r="D62" s="10"/>
      <c r="E62" s="16"/>
    </row>
    <row r="63" spans="1:157">
      <c r="A63" s="10"/>
      <c r="B63" s="10"/>
      <c r="C63" s="10"/>
      <c r="D63" s="10"/>
      <c r="E63" s="16"/>
    </row>
    <row r="64" spans="1:157">
      <c r="A64" s="10"/>
      <c r="B64" s="10"/>
      <c r="C64" s="10"/>
      <c r="D64" s="10"/>
      <c r="E64" s="16"/>
    </row>
    <row r="65" spans="1:5">
      <c r="A65" s="10"/>
      <c r="B65" s="10"/>
      <c r="C65" s="10"/>
      <c r="D65" s="10"/>
      <c r="E65" s="16"/>
    </row>
    <row r="66" spans="1:5">
      <c r="A66" s="10"/>
      <c r="B66" s="10"/>
      <c r="C66" s="10"/>
      <c r="D66" s="10"/>
      <c r="E66" s="16"/>
    </row>
    <row r="67" spans="1:5">
      <c r="A67" s="10"/>
      <c r="B67" s="10"/>
      <c r="C67" s="10"/>
      <c r="D67" s="10"/>
      <c r="E67" s="16"/>
    </row>
    <row r="68" spans="1:5">
      <c r="A68" s="10"/>
      <c r="B68" s="10"/>
      <c r="C68" s="10"/>
      <c r="D68" s="10"/>
      <c r="E68" s="16"/>
    </row>
    <row r="69" spans="1:5">
      <c r="A69" s="10"/>
      <c r="B69" s="10"/>
      <c r="C69" s="10"/>
      <c r="D69" s="10"/>
      <c r="E69" s="16"/>
    </row>
    <row r="70" spans="1:5">
      <c r="A70" s="10"/>
      <c r="B70" s="10"/>
      <c r="C70" s="10"/>
      <c r="D70" s="10"/>
      <c r="E70" s="16"/>
    </row>
    <row r="71" spans="1:5">
      <c r="A71" s="10"/>
      <c r="B71" s="10"/>
      <c r="C71" s="10"/>
      <c r="D71" s="10"/>
      <c r="E71" s="16"/>
    </row>
    <row r="72" spans="1:5">
      <c r="A72" s="10"/>
      <c r="B72" s="10"/>
      <c r="C72" s="10"/>
      <c r="D72" s="10"/>
      <c r="E72" s="16"/>
    </row>
    <row r="73" spans="1:5">
      <c r="A73" s="10"/>
      <c r="B73" s="10"/>
      <c r="C73" s="10"/>
      <c r="D73" s="10"/>
      <c r="E73" s="16"/>
    </row>
    <row r="74" spans="1:5">
      <c r="A74" s="10"/>
      <c r="B74" s="10"/>
      <c r="C74" s="10"/>
      <c r="D74" s="10"/>
      <c r="E74" s="16"/>
    </row>
    <row r="75" spans="1:5">
      <c r="A75" s="10"/>
      <c r="B75" s="10"/>
      <c r="C75" s="10"/>
      <c r="D75" s="10"/>
      <c r="E75" s="16"/>
    </row>
    <row r="76" spans="1:5">
      <c r="A76" s="10"/>
      <c r="B76" s="10"/>
      <c r="C76" s="10"/>
      <c r="D76" s="10"/>
      <c r="E76" s="16"/>
    </row>
    <row r="77" spans="1:5">
      <c r="A77" s="10"/>
      <c r="B77" s="10"/>
      <c r="C77" s="10"/>
      <c r="D77" s="10"/>
      <c r="E77" s="16"/>
    </row>
    <row r="78" spans="1:5">
      <c r="A78" s="10"/>
      <c r="B78" s="10"/>
      <c r="C78" s="10"/>
      <c r="D78" s="10"/>
      <c r="E78" s="16"/>
    </row>
    <row r="79" spans="1:5">
      <c r="A79" s="10"/>
      <c r="B79" s="10"/>
      <c r="C79" s="10"/>
      <c r="D79" s="10"/>
      <c r="E79" s="16"/>
    </row>
    <row r="80" spans="1:5">
      <c r="A80" s="10"/>
      <c r="B80" s="10"/>
      <c r="C80" s="10"/>
      <c r="D80" s="10"/>
      <c r="E80" s="16"/>
    </row>
    <row r="81" spans="1:5">
      <c r="A81" s="10"/>
      <c r="B81" s="10"/>
      <c r="C81" s="10"/>
      <c r="D81" s="10"/>
      <c r="E81" s="16"/>
    </row>
    <row r="82" spans="1:5">
      <c r="A82" s="10"/>
      <c r="B82" s="10"/>
      <c r="C82" s="10"/>
      <c r="D82" s="10"/>
      <c r="E82" s="16"/>
    </row>
    <row r="83" spans="1:5">
      <c r="A83" s="10"/>
      <c r="B83" s="10"/>
      <c r="C83" s="10"/>
      <c r="D83" s="10"/>
      <c r="E83" s="16"/>
    </row>
    <row r="84" spans="1:5">
      <c r="A84" s="10"/>
      <c r="B84" s="10"/>
      <c r="C84" s="10"/>
      <c r="D84" s="10"/>
      <c r="E84" s="16"/>
    </row>
    <row r="85" spans="1:5">
      <c r="A85" s="10"/>
      <c r="B85" s="10"/>
      <c r="C85" s="10"/>
      <c r="D85" s="10"/>
      <c r="E85" s="16"/>
    </row>
    <row r="86" spans="1:5">
      <c r="A86" s="10"/>
      <c r="B86" s="10"/>
      <c r="C86" s="10"/>
      <c r="D86" s="10"/>
      <c r="E86" s="16"/>
    </row>
    <row r="87" spans="1:5">
      <c r="A87" s="10"/>
      <c r="B87" s="10"/>
      <c r="C87" s="10"/>
      <c r="D87" s="10"/>
      <c r="E87" s="16"/>
    </row>
    <row r="88" spans="1:5">
      <c r="A88" s="10"/>
      <c r="B88" s="10"/>
      <c r="C88" s="10"/>
      <c r="D88" s="10"/>
      <c r="E88" s="16"/>
    </row>
    <row r="89" spans="1:5">
      <c r="A89" s="10"/>
      <c r="B89" s="10"/>
      <c r="C89" s="10"/>
      <c r="D89" s="10"/>
      <c r="E89" s="16"/>
    </row>
    <row r="90" spans="1:5">
      <c r="A90" s="10"/>
      <c r="B90" s="10"/>
      <c r="C90" s="10"/>
      <c r="D90" s="10"/>
      <c r="E90" s="16"/>
    </row>
    <row r="91" spans="1:5">
      <c r="A91" s="10"/>
      <c r="B91" s="10"/>
      <c r="C91" s="10"/>
      <c r="D91" s="10"/>
      <c r="E91" s="16"/>
    </row>
    <row r="92" spans="1:5">
      <c r="A92" s="10"/>
      <c r="B92" s="10"/>
      <c r="C92" s="10"/>
      <c r="D92" s="10"/>
      <c r="E92" s="16"/>
    </row>
    <row r="93" spans="1:5">
      <c r="A93" s="10"/>
      <c r="B93" s="10"/>
      <c r="C93" s="10"/>
      <c r="D93" s="10"/>
      <c r="E93" s="16"/>
    </row>
    <row r="94" spans="1:5">
      <c r="A94" s="10"/>
      <c r="B94" s="10"/>
      <c r="C94" s="10"/>
      <c r="D94" s="10"/>
      <c r="E94" s="16"/>
    </row>
    <row r="95" spans="1:5">
      <c r="A95" s="10"/>
      <c r="B95" s="10"/>
      <c r="C95" s="10"/>
      <c r="D95" s="10"/>
      <c r="E95" s="16"/>
    </row>
    <row r="96" spans="1:5">
      <c r="A96" s="10"/>
      <c r="B96" s="10"/>
      <c r="C96" s="10"/>
      <c r="D96" s="10"/>
      <c r="E96" s="16"/>
    </row>
    <row r="97" spans="1:5">
      <c r="A97" s="10"/>
      <c r="B97" s="10"/>
      <c r="C97" s="10"/>
      <c r="D97" s="10"/>
      <c r="E97" s="16"/>
    </row>
    <row r="98" spans="1:5">
      <c r="A98" s="10"/>
      <c r="B98" s="10"/>
      <c r="C98" s="10"/>
      <c r="D98" s="10"/>
      <c r="E98" s="16"/>
    </row>
    <row r="99" spans="1:5">
      <c r="A99" s="10"/>
      <c r="B99" s="10"/>
      <c r="C99" s="10"/>
      <c r="D99" s="10"/>
      <c r="E99" s="16"/>
    </row>
    <row r="100" spans="1:5">
      <c r="A100" s="10"/>
      <c r="B100" s="10"/>
      <c r="C100" s="10"/>
      <c r="D100" s="10"/>
      <c r="E100" s="16"/>
    </row>
    <row r="101" spans="1:5">
      <c r="A101" s="10"/>
      <c r="B101" s="10"/>
      <c r="C101" s="10"/>
      <c r="D101" s="10"/>
      <c r="E101" s="16"/>
    </row>
    <row r="102" spans="1:5">
      <c r="A102" s="10"/>
      <c r="B102" s="10"/>
      <c r="C102" s="10"/>
      <c r="D102" s="10"/>
      <c r="E102" s="16"/>
    </row>
    <row r="103" spans="1:5">
      <c r="A103" s="10"/>
      <c r="B103" s="10"/>
      <c r="C103" s="10"/>
      <c r="D103" s="10"/>
      <c r="E103" s="16"/>
    </row>
    <row r="104" spans="1:5">
      <c r="A104" s="10"/>
      <c r="B104" s="10"/>
      <c r="C104" s="10"/>
      <c r="D104" s="10"/>
      <c r="E104" s="16"/>
    </row>
    <row r="105" spans="1:5">
      <c r="A105" s="10"/>
      <c r="B105" s="10"/>
      <c r="C105" s="10"/>
      <c r="D105" s="10"/>
      <c r="E105" s="16"/>
    </row>
    <row r="106" spans="1:5">
      <c r="A106" s="10"/>
      <c r="B106" s="10"/>
      <c r="C106" s="10"/>
      <c r="D106" s="10"/>
      <c r="E106" s="16"/>
    </row>
    <row r="107" spans="1:5">
      <c r="A107" s="10"/>
      <c r="B107" s="10"/>
      <c r="C107" s="10"/>
      <c r="D107" s="10"/>
      <c r="E107" s="16"/>
    </row>
    <row r="108" spans="1:5">
      <c r="A108" s="10"/>
      <c r="B108" s="10"/>
      <c r="C108" s="10"/>
      <c r="D108" s="10"/>
      <c r="E108" s="16"/>
    </row>
    <row r="109" spans="1:5">
      <c r="A109" s="10"/>
      <c r="B109" s="10"/>
      <c r="C109" s="10"/>
      <c r="D109" s="10"/>
      <c r="E109" s="16"/>
    </row>
    <row r="110" spans="1:5">
      <c r="A110" s="10"/>
      <c r="B110" s="10"/>
      <c r="C110" s="10"/>
      <c r="D110" s="10"/>
      <c r="E110" s="16"/>
    </row>
    <row r="111" spans="1:5">
      <c r="A111" s="10"/>
      <c r="B111" s="10"/>
      <c r="C111" s="10"/>
      <c r="D111" s="10"/>
      <c r="E111" s="16"/>
    </row>
    <row r="112" spans="1:5">
      <c r="A112" s="10"/>
      <c r="B112" s="10"/>
      <c r="C112" s="10"/>
      <c r="D112" s="10"/>
      <c r="E112" s="16"/>
    </row>
    <row r="113" spans="1:5">
      <c r="A113" s="10"/>
      <c r="B113" s="10"/>
      <c r="C113" s="10"/>
      <c r="D113" s="10"/>
      <c r="E113" s="16"/>
    </row>
    <row r="114" spans="1:5">
      <c r="A114" s="10"/>
      <c r="B114" s="10"/>
      <c r="C114" s="10"/>
      <c r="D114" s="10"/>
      <c r="E114" s="16"/>
    </row>
    <row r="115" spans="1:5">
      <c r="A115" s="10"/>
      <c r="B115" s="10"/>
      <c r="C115" s="10"/>
      <c r="D115" s="10"/>
      <c r="E115" s="16"/>
    </row>
    <row r="116" spans="1:5">
      <c r="A116" s="10"/>
      <c r="B116" s="10"/>
      <c r="C116" s="10"/>
      <c r="D116" s="10"/>
      <c r="E116" s="16"/>
    </row>
    <row r="117" spans="1:5">
      <c r="A117" s="10"/>
      <c r="B117" s="10"/>
      <c r="C117" s="10"/>
      <c r="D117" s="10"/>
      <c r="E117" s="16"/>
    </row>
    <row r="118" spans="1:5">
      <c r="A118" s="10"/>
      <c r="B118" s="10"/>
      <c r="C118" s="10"/>
      <c r="D118" s="10"/>
      <c r="E118" s="16"/>
    </row>
    <row r="119" spans="1:5">
      <c r="A119" s="10"/>
      <c r="B119" s="10"/>
      <c r="C119" s="10"/>
      <c r="D119" s="10"/>
      <c r="E119" s="16"/>
    </row>
    <row r="120" spans="1:5">
      <c r="A120" s="10"/>
      <c r="B120" s="10"/>
      <c r="C120" s="10"/>
      <c r="D120" s="10"/>
      <c r="E120" s="16"/>
    </row>
    <row r="121" spans="1:5">
      <c r="A121" s="10"/>
      <c r="B121" s="10"/>
      <c r="C121" s="10"/>
      <c r="D121" s="10"/>
      <c r="E121" s="16"/>
    </row>
    <row r="122" spans="1:5">
      <c r="A122" s="10"/>
      <c r="B122" s="10"/>
      <c r="C122" s="10"/>
      <c r="D122" s="10"/>
      <c r="E122" s="16"/>
    </row>
    <row r="123" spans="1:5">
      <c r="A123" s="10"/>
      <c r="B123" s="10"/>
      <c r="C123" s="10"/>
      <c r="D123" s="10"/>
      <c r="E123" s="16"/>
    </row>
    <row r="124" spans="1:5">
      <c r="A124" s="10"/>
      <c r="B124" s="10"/>
      <c r="C124" s="10"/>
      <c r="D124" s="10"/>
      <c r="E124" s="16"/>
    </row>
    <row r="125" spans="1:5">
      <c r="A125" s="10"/>
      <c r="B125" s="10"/>
      <c r="C125" s="10"/>
      <c r="D125" s="10"/>
      <c r="E125" s="16"/>
    </row>
    <row r="126" spans="1:5">
      <c r="A126" s="10"/>
      <c r="B126" s="10"/>
      <c r="C126" s="10"/>
      <c r="D126" s="10"/>
      <c r="E126" s="16"/>
    </row>
    <row r="127" spans="1:5">
      <c r="A127" s="10"/>
      <c r="B127" s="10"/>
      <c r="C127" s="10"/>
      <c r="D127" s="10"/>
      <c r="E127" s="16"/>
    </row>
    <row r="128" spans="1:5">
      <c r="A128" s="10"/>
      <c r="B128" s="10"/>
      <c r="C128" s="10"/>
      <c r="D128" s="10"/>
      <c r="E128" s="16"/>
    </row>
    <row r="129" spans="1:5">
      <c r="A129" s="10"/>
      <c r="B129" s="10"/>
      <c r="C129" s="10"/>
      <c r="D129" s="10"/>
      <c r="E129" s="16"/>
    </row>
    <row r="130" spans="1:5">
      <c r="A130" s="10"/>
      <c r="B130" s="10"/>
      <c r="C130" s="10"/>
      <c r="D130" s="10"/>
      <c r="E130" s="16"/>
    </row>
    <row r="131" spans="1:5">
      <c r="A131" s="10"/>
      <c r="B131" s="10"/>
      <c r="C131" s="10"/>
      <c r="D131" s="10"/>
      <c r="E131" s="16"/>
    </row>
    <row r="132" spans="1:5">
      <c r="A132" s="10"/>
      <c r="B132" s="10"/>
      <c r="C132" s="10"/>
      <c r="D132" s="10"/>
      <c r="E132" s="16"/>
    </row>
    <row r="133" spans="1:5">
      <c r="A133" s="10"/>
      <c r="B133" s="10"/>
      <c r="C133" s="10"/>
      <c r="D133" s="10"/>
      <c r="E133" s="16"/>
    </row>
    <row r="134" spans="1:5">
      <c r="A134" s="10"/>
      <c r="B134" s="10"/>
      <c r="C134" s="10"/>
      <c r="D134" s="10"/>
      <c r="E134" s="16"/>
    </row>
    <row r="135" spans="1:5">
      <c r="A135" s="10"/>
      <c r="B135" s="10"/>
      <c r="C135" s="10"/>
      <c r="D135" s="10"/>
      <c r="E135" s="16"/>
    </row>
    <row r="136" spans="1:5">
      <c r="A136" s="10"/>
      <c r="B136" s="10"/>
      <c r="C136" s="10"/>
      <c r="D136" s="10"/>
      <c r="E136" s="16"/>
    </row>
    <row r="137" spans="1:5">
      <c r="A137" s="10"/>
      <c r="B137" s="10"/>
      <c r="C137" s="10"/>
      <c r="D137" s="10"/>
      <c r="E137" s="16"/>
    </row>
    <row r="138" spans="1:5">
      <c r="A138" s="10"/>
      <c r="B138" s="10"/>
      <c r="C138" s="10"/>
      <c r="D138" s="10"/>
      <c r="E138" s="16"/>
    </row>
    <row r="139" spans="1:5">
      <c r="A139" s="10"/>
      <c r="B139" s="10"/>
      <c r="C139" s="10"/>
      <c r="D139" s="10"/>
      <c r="E139" s="16"/>
    </row>
    <row r="140" spans="1:5">
      <c r="A140" s="10"/>
      <c r="B140" s="10"/>
      <c r="C140" s="10"/>
      <c r="D140" s="10"/>
      <c r="E140" s="16"/>
    </row>
    <row r="141" spans="1:5">
      <c r="A141" s="10"/>
      <c r="B141" s="10"/>
      <c r="C141" s="10"/>
      <c r="D141" s="10"/>
      <c r="E141" s="16"/>
    </row>
    <row r="142" spans="1:5">
      <c r="A142" s="10"/>
      <c r="B142" s="10"/>
      <c r="C142" s="10"/>
      <c r="D142" s="10"/>
      <c r="E142" s="16"/>
    </row>
    <row r="143" spans="1:5">
      <c r="A143" s="10"/>
      <c r="B143" s="10"/>
      <c r="C143" s="10"/>
      <c r="D143" s="10"/>
      <c r="E143" s="16"/>
    </row>
    <row r="144" spans="1:5">
      <c r="A144" s="10"/>
      <c r="B144" s="10"/>
      <c r="C144" s="10"/>
      <c r="D144" s="10"/>
      <c r="E144" s="16"/>
    </row>
    <row r="145" spans="1:5">
      <c r="A145" s="10"/>
      <c r="B145" s="10"/>
      <c r="C145" s="10"/>
      <c r="D145" s="10"/>
      <c r="E145" s="16"/>
    </row>
    <row r="146" spans="1:5">
      <c r="A146" s="10"/>
      <c r="B146" s="10"/>
      <c r="C146" s="10"/>
      <c r="D146" s="10"/>
      <c r="E146" s="16"/>
    </row>
    <row r="147" spans="1:5">
      <c r="A147" s="10"/>
      <c r="B147" s="10"/>
      <c r="C147" s="10"/>
      <c r="D147" s="10"/>
      <c r="E147" s="16"/>
    </row>
    <row r="148" spans="1:5">
      <c r="A148" s="10"/>
      <c r="B148" s="10"/>
      <c r="C148" s="10"/>
      <c r="D148" s="10"/>
      <c r="E148" s="16"/>
    </row>
    <row r="149" spans="1:5">
      <c r="A149" s="10"/>
      <c r="B149" s="10"/>
      <c r="C149" s="10"/>
      <c r="D149" s="10"/>
      <c r="E149" s="16"/>
    </row>
    <row r="150" spans="1:5">
      <c r="A150" s="10"/>
      <c r="B150" s="10"/>
      <c r="C150" s="10"/>
      <c r="D150" s="10"/>
      <c r="E150" s="16"/>
    </row>
    <row r="151" spans="1:5">
      <c r="A151" s="10"/>
      <c r="B151" s="10"/>
      <c r="C151" s="10"/>
      <c r="D151" s="10"/>
      <c r="E151" s="16"/>
    </row>
    <row r="152" spans="1:5">
      <c r="A152" s="10"/>
      <c r="B152" s="10"/>
      <c r="C152" s="10"/>
      <c r="D152" s="10"/>
      <c r="E152" s="16"/>
    </row>
    <row r="153" spans="1:5">
      <c r="A153" s="10"/>
      <c r="B153" s="10"/>
      <c r="C153" s="10"/>
      <c r="D153" s="10"/>
      <c r="E153" s="16"/>
    </row>
    <row r="154" spans="1:5">
      <c r="A154" s="10"/>
      <c r="B154" s="10"/>
      <c r="C154" s="10"/>
      <c r="D154" s="10"/>
      <c r="E154" s="16"/>
    </row>
    <row r="155" spans="1:5">
      <c r="A155" s="10"/>
      <c r="B155" s="10"/>
      <c r="C155" s="10"/>
      <c r="D155" s="10"/>
      <c r="E155" s="16"/>
    </row>
    <row r="156" spans="1:5">
      <c r="A156" s="10"/>
      <c r="B156" s="10"/>
      <c r="C156" s="10"/>
      <c r="D156" s="10"/>
      <c r="E156" s="16"/>
    </row>
    <row r="157" spans="1:5">
      <c r="A157" s="10"/>
      <c r="B157" s="10"/>
      <c r="C157" s="10"/>
      <c r="D157" s="10"/>
      <c r="E157" s="16"/>
    </row>
    <row r="158" spans="1:5">
      <c r="A158" s="10"/>
      <c r="B158" s="10"/>
      <c r="C158" s="10"/>
      <c r="D158" s="10"/>
      <c r="E158" s="16"/>
    </row>
    <row r="159" spans="1:5">
      <c r="A159" s="10"/>
      <c r="B159" s="10"/>
      <c r="C159" s="10"/>
      <c r="D159" s="10"/>
      <c r="E159" s="16"/>
    </row>
    <row r="160" spans="1:5">
      <c r="A160" s="10"/>
      <c r="B160" s="10"/>
      <c r="C160" s="10"/>
      <c r="D160" s="10"/>
      <c r="E160" s="16"/>
    </row>
    <row r="161" spans="1:5">
      <c r="A161" s="10"/>
      <c r="B161" s="10"/>
      <c r="C161" s="10"/>
      <c r="D161" s="10"/>
      <c r="E161" s="16"/>
    </row>
    <row r="162" spans="1:5">
      <c r="A162" s="10"/>
      <c r="B162" s="10"/>
      <c r="C162" s="10"/>
      <c r="D162" s="10"/>
      <c r="E162" s="16"/>
    </row>
    <row r="163" spans="1:5">
      <c r="A163" s="10"/>
      <c r="B163" s="10"/>
      <c r="C163" s="10"/>
      <c r="D163" s="10"/>
      <c r="E163" s="16"/>
    </row>
    <row r="164" spans="1:5">
      <c r="A164" s="10"/>
      <c r="B164" s="10"/>
      <c r="C164" s="10"/>
      <c r="D164" s="10"/>
      <c r="E164" s="16"/>
    </row>
    <row r="165" spans="1:5">
      <c r="A165" s="10"/>
      <c r="B165" s="10"/>
      <c r="C165" s="10"/>
      <c r="D165" s="10"/>
      <c r="E165" s="16"/>
    </row>
    <row r="166" spans="1:5">
      <c r="A166" s="10"/>
      <c r="B166" s="10"/>
      <c r="C166" s="10"/>
      <c r="D166" s="10"/>
      <c r="E166" s="16"/>
    </row>
    <row r="167" spans="1:5">
      <c r="A167" s="10"/>
      <c r="B167" s="10"/>
      <c r="C167" s="10"/>
      <c r="D167" s="10"/>
      <c r="E167" s="16"/>
    </row>
    <row r="168" spans="1:5">
      <c r="A168" s="10"/>
      <c r="B168" s="10"/>
      <c r="C168" s="10"/>
      <c r="D168" s="10"/>
      <c r="E168" s="16"/>
    </row>
    <row r="169" spans="1:5">
      <c r="A169" s="10"/>
      <c r="B169" s="10"/>
      <c r="C169" s="10"/>
      <c r="D169" s="10"/>
      <c r="E169" s="16"/>
    </row>
    <row r="170" spans="1:5">
      <c r="A170" s="10"/>
      <c r="B170" s="10"/>
      <c r="C170" s="10"/>
      <c r="D170" s="10"/>
      <c r="E170" s="16"/>
    </row>
    <row r="171" spans="1:5">
      <c r="A171" s="10"/>
      <c r="B171" s="10"/>
      <c r="C171" s="10"/>
      <c r="D171" s="10"/>
      <c r="E171" s="16"/>
    </row>
    <row r="172" spans="1:5">
      <c r="A172" s="10"/>
      <c r="B172" s="10"/>
      <c r="C172" s="10"/>
      <c r="D172" s="10"/>
      <c r="E172" s="16"/>
    </row>
    <row r="173" spans="1:5">
      <c r="A173" s="10"/>
      <c r="B173" s="10"/>
      <c r="C173" s="10"/>
      <c r="D173" s="10"/>
      <c r="E173" s="16"/>
    </row>
    <row r="174" spans="1:5">
      <c r="A174" s="10"/>
      <c r="B174" s="10"/>
      <c r="C174" s="10"/>
      <c r="D174" s="10"/>
      <c r="E174" s="16"/>
    </row>
    <row r="175" spans="1:5">
      <c r="A175" s="10"/>
      <c r="B175" s="10"/>
      <c r="C175" s="10"/>
      <c r="D175" s="10"/>
      <c r="E175" s="16"/>
    </row>
    <row r="176" spans="1:5">
      <c r="A176" s="10"/>
      <c r="B176" s="10"/>
      <c r="C176" s="10"/>
      <c r="D176" s="10"/>
      <c r="E176" s="16"/>
    </row>
    <row r="177" spans="1:5">
      <c r="A177" s="10"/>
      <c r="B177" s="10"/>
      <c r="C177" s="10"/>
      <c r="D177" s="10"/>
      <c r="E177" s="16"/>
    </row>
    <row r="178" spans="1:5">
      <c r="A178" s="10"/>
      <c r="B178" s="10"/>
      <c r="C178" s="10"/>
      <c r="D178" s="10"/>
      <c r="E178" s="16"/>
    </row>
    <row r="179" spans="1:5">
      <c r="A179" s="10"/>
      <c r="B179" s="10"/>
      <c r="C179" s="10"/>
      <c r="D179" s="10"/>
      <c r="E179" s="16"/>
    </row>
    <row r="180" spans="1:5">
      <c r="A180" s="10"/>
      <c r="B180" s="10"/>
      <c r="C180" s="10"/>
      <c r="D180" s="10"/>
      <c r="E180" s="16"/>
    </row>
    <row r="181" spans="1:5">
      <c r="A181" s="10"/>
      <c r="B181" s="10"/>
      <c r="C181" s="10"/>
      <c r="D181" s="10"/>
      <c r="E181" s="16"/>
    </row>
    <row r="182" spans="1:5">
      <c r="A182" s="10"/>
      <c r="B182" s="10"/>
      <c r="C182" s="10"/>
      <c r="D182" s="10"/>
      <c r="E182" s="16"/>
    </row>
    <row r="183" spans="1:5">
      <c r="A183" s="10"/>
      <c r="B183" s="10"/>
      <c r="C183" s="10"/>
      <c r="D183" s="10"/>
      <c r="E183" s="16"/>
    </row>
    <row r="184" spans="1:5">
      <c r="A184" s="10"/>
      <c r="B184" s="10"/>
      <c r="C184" s="10"/>
      <c r="D184" s="10"/>
      <c r="E184" s="16"/>
    </row>
    <row r="185" spans="1:5">
      <c r="A185" s="10"/>
      <c r="B185" s="10"/>
      <c r="C185" s="10"/>
      <c r="D185" s="10"/>
      <c r="E185" s="16"/>
    </row>
    <row r="186" spans="1:5">
      <c r="A186" s="10"/>
      <c r="B186" s="10"/>
      <c r="C186" s="10"/>
      <c r="D186" s="10"/>
      <c r="E186" s="16"/>
    </row>
    <row r="187" spans="1:5">
      <c r="A187" s="10"/>
      <c r="B187" s="10"/>
      <c r="C187" s="10"/>
      <c r="D187" s="10"/>
      <c r="E187" s="16"/>
    </row>
    <row r="188" spans="1:5">
      <c r="A188" s="10"/>
      <c r="B188" s="10"/>
      <c r="C188" s="10"/>
      <c r="D188" s="10"/>
      <c r="E188" s="16"/>
    </row>
    <row r="189" spans="1:5">
      <c r="A189" s="10"/>
      <c r="B189" s="10"/>
      <c r="C189" s="10"/>
      <c r="D189" s="10"/>
      <c r="E189" s="16"/>
    </row>
    <row r="190" spans="1:5">
      <c r="A190" s="10"/>
      <c r="B190" s="10"/>
      <c r="C190" s="10"/>
      <c r="D190" s="10"/>
      <c r="E190" s="16"/>
    </row>
    <row r="191" spans="1:5">
      <c r="A191" s="10"/>
      <c r="B191" s="10"/>
      <c r="C191" s="10"/>
      <c r="D191" s="10"/>
      <c r="E191" s="16"/>
    </row>
    <row r="192" spans="1:5">
      <c r="A192" s="10"/>
      <c r="B192" s="10"/>
      <c r="C192" s="10"/>
      <c r="D192" s="10"/>
      <c r="E192" s="16"/>
    </row>
    <row r="193" spans="1:5">
      <c r="A193" s="10"/>
      <c r="B193" s="10"/>
      <c r="C193" s="10"/>
      <c r="D193" s="10"/>
      <c r="E193" s="16"/>
    </row>
    <row r="194" spans="1:5">
      <c r="A194" s="10"/>
      <c r="B194" s="10"/>
      <c r="C194" s="10"/>
      <c r="D194" s="10"/>
      <c r="E194" s="16"/>
    </row>
    <row r="195" spans="1:5">
      <c r="A195" s="10"/>
      <c r="B195" s="10"/>
      <c r="C195" s="10"/>
      <c r="D195" s="10"/>
      <c r="E195" s="16"/>
    </row>
    <row r="196" spans="1:5">
      <c r="A196" s="10"/>
      <c r="B196" s="10"/>
      <c r="C196" s="10"/>
      <c r="D196" s="10"/>
      <c r="E196" s="16"/>
    </row>
    <row r="197" spans="1:5">
      <c r="A197" s="10"/>
      <c r="B197" s="10"/>
      <c r="C197" s="10"/>
      <c r="D197" s="10"/>
      <c r="E197" s="16"/>
    </row>
    <row r="198" spans="1:5">
      <c r="A198" s="10"/>
      <c r="B198" s="10"/>
      <c r="C198" s="10"/>
      <c r="D198" s="10"/>
      <c r="E198" s="16"/>
    </row>
    <row r="199" spans="1:5">
      <c r="A199" s="10"/>
      <c r="B199" s="10"/>
      <c r="C199" s="10"/>
      <c r="D199" s="10"/>
      <c r="E199" s="16"/>
    </row>
    <row r="200" spans="1:5">
      <c r="A200" s="10"/>
      <c r="B200" s="10"/>
      <c r="C200" s="10"/>
      <c r="D200" s="10"/>
      <c r="E200" s="16"/>
    </row>
    <row r="201" spans="1:5">
      <c r="A201" s="10"/>
      <c r="B201" s="10"/>
      <c r="C201" s="10"/>
      <c r="D201" s="10"/>
      <c r="E201" s="16"/>
    </row>
    <row r="202" spans="1:5">
      <c r="A202" s="10"/>
      <c r="B202" s="10"/>
      <c r="C202" s="10"/>
      <c r="D202" s="10"/>
      <c r="E202" s="16"/>
    </row>
    <row r="203" spans="1:5">
      <c r="A203" s="10"/>
      <c r="B203" s="10"/>
      <c r="C203" s="10"/>
      <c r="D203" s="10"/>
      <c r="E203" s="16"/>
    </row>
    <row r="204" spans="1:5">
      <c r="A204" s="10"/>
      <c r="B204" s="10"/>
      <c r="C204" s="10"/>
      <c r="D204" s="10"/>
      <c r="E204" s="16"/>
    </row>
    <row r="205" spans="1:5">
      <c r="A205" s="10"/>
      <c r="B205" s="10"/>
      <c r="C205" s="10"/>
      <c r="D205" s="17"/>
      <c r="E205" s="16"/>
    </row>
    <row r="206" spans="1:5">
      <c r="C206" s="7"/>
      <c r="D206" s="18"/>
      <c r="E206" s="18"/>
    </row>
    <row r="207" spans="1:5" ht="15.75">
      <c r="C207" s="7"/>
      <c r="D207" s="11"/>
      <c r="E207" s="11"/>
    </row>
    <row r="208" spans="1:5">
      <c r="C208" s="7"/>
      <c r="D208" s="18"/>
      <c r="E208" s="18"/>
    </row>
    <row r="209" spans="3:5" ht="15.75">
      <c r="C209" s="7"/>
      <c r="D209" s="11"/>
      <c r="E209" s="11"/>
    </row>
    <row r="210" spans="3:5">
      <c r="C210" s="7"/>
      <c r="D210" s="18"/>
      <c r="E210" s="18"/>
    </row>
  </sheetData>
  <phoneticPr fontId="3" type="noConversion"/>
  <pageMargins left="0.39370078740157483" right="0.39370078740157483" top="0.39370078740157483" bottom="0.39370078740157483" header="0.51181102362204722" footer="0.51181102362204722"/>
  <pageSetup paperSize="8" scale="42" fitToWidth="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FB1096"/>
  <sheetViews>
    <sheetView topLeftCell="A10" workbookViewId="0">
      <selection activeCell="J42" sqref="J42"/>
    </sheetView>
  </sheetViews>
  <sheetFormatPr defaultRowHeight="12.75"/>
  <cols>
    <col min="1" max="1" width="6.28515625" customWidth="1"/>
    <col min="2" max="2" width="31.85546875" customWidth="1"/>
    <col min="3" max="3" width="34.7109375" customWidth="1"/>
    <col min="5" max="5" width="23.5703125" customWidth="1"/>
    <col min="8" max="8" width="9.42578125" customWidth="1"/>
    <col min="13" max="13" width="9.7109375" customWidth="1"/>
  </cols>
  <sheetData>
    <row r="1" spans="1:158" ht="18">
      <c r="B1" s="362" t="s">
        <v>89</v>
      </c>
    </row>
    <row r="10" spans="1:158" ht="15.75">
      <c r="B10" s="363" t="s">
        <v>90</v>
      </c>
    </row>
    <row r="11" spans="1:158">
      <c r="E11" s="364" t="s">
        <v>91</v>
      </c>
      <c r="F11" s="365">
        <v>2.002711700797489E-3</v>
      </c>
      <c r="G11" s="365">
        <v>2.0828026282489588E-3</v>
      </c>
      <c r="H11" s="365">
        <v>2.1649790827948357E-3</v>
      </c>
      <c r="I11" s="365">
        <v>2.2492368922792344E-3</v>
      </c>
      <c r="J11" s="365">
        <v>2.3355684374366053E-3</v>
      </c>
      <c r="K11" s="365">
        <v>2.42396253378265E-3</v>
      </c>
      <c r="L11" s="365">
        <v>2.5144043183116206E-3</v>
      </c>
      <c r="M11" s="365">
        <v>2.6068751415416875E-3</v>
      </c>
      <c r="N11" s="365">
        <v>2.7013524654510676E-3</v>
      </c>
      <c r="O11" s="365">
        <v>2.7978097678463001E-3</v>
      </c>
      <c r="P11" s="365">
        <v>2.896216453700487E-3</v>
      </c>
      <c r="Q11" s="365">
        <v>2.9965377739932953E-3</v>
      </c>
      <c r="R11" s="365">
        <v>3.09873475257613E-3</v>
      </c>
      <c r="S11" s="365">
        <v>3.2027641215748959E-3</v>
      </c>
      <c r="T11" s="365">
        <v>3.3085782658293472E-3</v>
      </c>
      <c r="U11" s="365">
        <v>3.4161251768519483E-3</v>
      </c>
      <c r="V11" s="365">
        <v>3.5253484167706074E-3</v>
      </c>
      <c r="W11" s="365">
        <v>3.6361870926984274E-3</v>
      </c>
      <c r="X11" s="365">
        <v>3.7485758419499374E-3</v>
      </c>
      <c r="Y11" s="365">
        <v>3.8624448284969464E-3</v>
      </c>
      <c r="Z11" s="365">
        <v>3.9777197510284714E-3</v>
      </c>
      <c r="AA11" s="365">
        <v>4.0943218629479619E-3</v>
      </c>
      <c r="AB11" s="365">
        <v>4.2121680046075614E-3</v>
      </c>
      <c r="AC11" s="365">
        <v>4.3311706480432628E-3</v>
      </c>
      <c r="AD11" s="365">
        <v>4.4512379544369126E-3</v>
      </c>
      <c r="AE11" s="365">
        <v>4.5722738444908973E-3</v>
      </c>
      <c r="AF11" s="365">
        <v>4.694178081859437E-3</v>
      </c>
      <c r="AG11" s="365">
        <v>4.816846369736622E-3</v>
      </c>
      <c r="AH11" s="365">
        <v>4.9401704606559082E-3</v>
      </c>
      <c r="AI11" s="365">
        <v>5.0640382795090182E-3</v>
      </c>
      <c r="AJ11" s="365">
        <v>5.188334059743953E-3</v>
      </c>
      <c r="AK11" s="365">
        <v>5.3129384926526727E-3</v>
      </c>
      <c r="AL11" s="365">
        <v>5.4377288896088703E-3</v>
      </c>
      <c r="AM11" s="365">
        <v>5.5625793570654603E-3</v>
      </c>
      <c r="AN11" s="365">
        <v>5.6873609840701897E-3</v>
      </c>
      <c r="AO11" s="365">
        <v>5.8119420420063165E-3</v>
      </c>
      <c r="AP11" s="365">
        <v>5.9361881962138579E-3</v>
      </c>
      <c r="AQ11" s="365">
        <v>6.0599627290957216E-3</v>
      </c>
      <c r="AR11" s="365">
        <v>6.1831267742623562E-3</v>
      </c>
      <c r="AS11" s="365">
        <v>6.3055395612186052E-3</v>
      </c>
      <c r="AT11" s="365">
        <v>6.4270586700475767E-3</v>
      </c>
      <c r="AU11" s="365">
        <v>6.5475402954985676E-3</v>
      </c>
      <c r="AV11" s="365">
        <v>6.666839519840019E-3</v>
      </c>
      <c r="AW11" s="365">
        <v>6.784810593793939E-3</v>
      </c>
      <c r="AX11" s="365">
        <v>6.9013072248259033E-3</v>
      </c>
      <c r="AY11" s="365">
        <v>7.0161828720244259E-3</v>
      </c>
      <c r="AZ11" s="365">
        <v>7.1292910467658484E-3</v>
      </c>
      <c r="BA11" s="365">
        <v>7.2404856183257149E-3</v>
      </c>
      <c r="BB11" s="365">
        <v>7.34962112356551E-3</v>
      </c>
      <c r="BC11" s="365">
        <v>7.4565530797944613E-3</v>
      </c>
      <c r="BD11" s="365">
        <v>7.5611382998803317E-3</v>
      </c>
      <c r="BE11" s="365">
        <v>7.6632352086607285E-3</v>
      </c>
      <c r="BF11" s="365">
        <v>7.7627041596876872E-3</v>
      </c>
      <c r="BG11" s="365">
        <v>7.859407751323275E-3</v>
      </c>
      <c r="BH11" s="365">
        <v>7.9532111411927623E-3</v>
      </c>
      <c r="BI11" s="365">
        <v>8.043982357994783E-3</v>
      </c>
      <c r="BJ11" s="365">
        <v>8.1315926096647267E-3</v>
      </c>
      <c r="BK11" s="365">
        <v>8.2159165868886819E-3</v>
      </c>
      <c r="BL11" s="365">
        <v>8.2968327609703133E-3</v>
      </c>
      <c r="BM11" s="365">
        <v>8.3742236750625927E-3</v>
      </c>
      <c r="BN11" s="365">
        <v>8.4479762277896962E-3</v>
      </c>
      <c r="BO11" s="365">
        <v>8.517981948302316E-3</v>
      </c>
      <c r="BP11" s="365">
        <v>8.5841372618313868E-3</v>
      </c>
      <c r="BQ11" s="365">
        <v>8.6463437448312998E-3</v>
      </c>
      <c r="BR11" s="365">
        <v>8.7045083688336092E-3</v>
      </c>
      <c r="BS11" s="365">
        <v>8.7585437321660922E-3</v>
      </c>
      <c r="BT11" s="365">
        <v>8.8083682787296891E-3</v>
      </c>
      <c r="BU11" s="365">
        <v>8.8539065030670151E-3</v>
      </c>
      <c r="BV11" s="365">
        <v>8.8950891410009211E-3</v>
      </c>
      <c r="BW11" s="365">
        <v>8.9318533451694399E-3</v>
      </c>
      <c r="BX11" s="365">
        <v>8.9641428448345075E-3</v>
      </c>
      <c r="BY11" s="365">
        <v>8.9919080893957164E-3</v>
      </c>
      <c r="BZ11" s="365">
        <v>9.0151063750967715E-3</v>
      </c>
      <c r="CA11" s="365">
        <v>9.033701954471127E-3</v>
      </c>
      <c r="CB11" s="365">
        <v>9.0476661281341884E-3</v>
      </c>
      <c r="CC11" s="365">
        <v>9.0569773185921604E-3</v>
      </c>
      <c r="CD11" s="365">
        <v>9.0616211258018383E-3</v>
      </c>
      <c r="CE11" s="365">
        <v>9.0615903642810598E-3</v>
      </c>
      <c r="CF11" s="365">
        <v>9.0568850816359937E-3</v>
      </c>
      <c r="CG11" s="365">
        <v>9.0475125584383691E-3</v>
      </c>
      <c r="CH11" s="365">
        <v>9.0334872894530984E-3</v>
      </c>
      <c r="CI11" s="365">
        <v>9.0148309462840387E-3</v>
      </c>
      <c r="CJ11" s="365">
        <v>8.991572321572645E-3</v>
      </c>
      <c r="CK11" s="365">
        <v>8.9637472549506398E-3</v>
      </c>
      <c r="CL11" s="365">
        <v>8.9313985410132378E-3</v>
      </c>
      <c r="CM11" s="365">
        <v>8.8945758196437037E-3</v>
      </c>
      <c r="CN11" s="365">
        <v>8.8533354490826863E-3</v>
      </c>
      <c r="CO11" s="365">
        <v>8.807740362196597E-3</v>
      </c>
      <c r="CP11" s="365">
        <v>8.7578599064581531E-3</v>
      </c>
      <c r="CQ11" s="365">
        <v>8.703769668208532E-3</v>
      </c>
      <c r="CR11" s="365">
        <v>8.6455512818244817E-3</v>
      </c>
      <c r="CS11" s="365">
        <v>8.5832922244646268E-3</v>
      </c>
      <c r="CT11" s="365">
        <v>8.5170855971171862E-3</v>
      </c>
      <c r="CU11" s="365">
        <v>8.4470298927159047E-3</v>
      </c>
      <c r="CV11" s="365">
        <v>8.3732287521322401E-3</v>
      </c>
      <c r="CW11" s="365">
        <v>8.2957907088893942E-3</v>
      </c>
      <c r="CX11" s="365">
        <v>8.2148289234775951E-3</v>
      </c>
      <c r="CY11" s="365">
        <v>8.1304609081799557E-3</v>
      </c>
      <c r="CZ11" s="365">
        <v>8.0428082433441819E-3</v>
      </c>
      <c r="DA11" s="365">
        <v>7.9519962860571877E-3</v>
      </c>
      <c r="DB11" s="365">
        <v>7.8581538721974493E-3</v>
      </c>
      <c r="DC11" s="365">
        <v>7.7614130128534223E-3</v>
      </c>
      <c r="DD11" s="365">
        <v>7.6619085861056296E-3</v>
      </c>
      <c r="DE11" s="365">
        <v>7.5597780251752201E-3</v>
      </c>
      <c r="DF11" s="365">
        <v>7.4551610039426891E-3</v>
      </c>
      <c r="DG11" s="365">
        <v>7.3481991208373208E-3</v>
      </c>
      <c r="DH11" s="365">
        <v>7.2390355820906339E-3</v>
      </c>
      <c r="DI11" s="365">
        <v>7.127814885335944E-3</v>
      </c>
      <c r="DJ11" s="365">
        <v>7.0146825045210416E-3</v>
      </c>
      <c r="DK11" s="365">
        <v>6.8997845770822214E-3</v>
      </c>
      <c r="DL11" s="365">
        <v>6.7832675943053783E-3</v>
      </c>
      <c r="DM11" s="365">
        <v>6.6652780957741197E-3</v>
      </c>
      <c r="DN11" s="365">
        <v>6.5459623687756452E-3</v>
      </c>
      <c r="DO11" s="365">
        <v>6.425466153502919E-3</v>
      </c>
      <c r="DP11" s="365">
        <v>6.3039343548565848E-3</v>
      </c>
      <c r="DQ11" s="365">
        <v>6.181510761612238E-3</v>
      </c>
      <c r="DR11" s="365">
        <v>6.0583377736784759E-3</v>
      </c>
      <c r="DS11" s="365">
        <v>5.9345561381286376E-3</v>
      </c>
      <c r="DT11" s="365">
        <v>5.8103046946447502E-3</v>
      </c>
      <c r="DU11" s="365">
        <v>5.6857201309659464E-3</v>
      </c>
      <c r="DV11" s="365">
        <v>5.5609367488859349E-3</v>
      </c>
      <c r="DW11" s="365">
        <v>5.4360862412952109E-3</v>
      </c>
      <c r="DX11" s="365">
        <v>5.3112974807136681E-3</v>
      </c>
      <c r="DY11" s="365">
        <v>5.1866963197086564E-3</v>
      </c>
      <c r="DZ11" s="365">
        <v>5.0624054035422854E-3</v>
      </c>
      <c r="EA11" s="365">
        <v>4.9385439953403797E-3</v>
      </c>
      <c r="EB11" s="365">
        <v>4.8152278140239741E-3</v>
      </c>
      <c r="EC11" s="365">
        <v>4.6925688851930667E-3</v>
      </c>
      <c r="ED11" s="365">
        <v>4.5706754051015467E-3</v>
      </c>
      <c r="EE11" s="365">
        <v>4.4496516178120834E-3</v>
      </c>
      <c r="EF11" s="365">
        <v>4.3295977055706108E-3</v>
      </c>
      <c r="EG11" s="365">
        <v>4.2106096923918701E-3</v>
      </c>
      <c r="EH11" s="365">
        <v>4.0927793608006658E-3</v>
      </c>
      <c r="EI11" s="365">
        <v>3.9761941816280977E-3</v>
      </c>
      <c r="EJ11" s="365">
        <v>3.8609372567183233E-3</v>
      </c>
      <c r="EK11" s="365">
        <v>3.7470872743594354E-3</v>
      </c>
      <c r="EL11" s="365">
        <v>3.6347184772120107E-3</v>
      </c>
      <c r="EM11" s="365">
        <v>3.5239006424709765E-3</v>
      </c>
      <c r="EN11" s="365">
        <v>3.4146990739606004E-3</v>
      </c>
      <c r="EO11" s="365">
        <v>3.3071746058289586E-3</v>
      </c>
      <c r="EP11" s="365">
        <v>3.2013836174770369E-3</v>
      </c>
      <c r="EQ11" s="365">
        <v>3.0973780593289506E-3</v>
      </c>
      <c r="ER11" s="365">
        <v>2.9952054890235082E-3</v>
      </c>
      <c r="ES11" s="365">
        <v>2.8949091175836657E-3</v>
      </c>
      <c r="ET11" s="365">
        <v>2.796527865099251E-3</v>
      </c>
      <c r="EU11" s="365">
        <v>2.700096425439807E-3</v>
      </c>
      <c r="EV11" s="365">
        <v>2.6056453394983749E-3</v>
      </c>
      <c r="EW11" s="365">
        <v>2.5132010764536152E-3</v>
      </c>
      <c r="EX11" s="365">
        <v>2.4227861225267402E-3</v>
      </c>
      <c r="EY11" s="365">
        <v>2.3344190767013817E-3</v>
      </c>
      <c r="EZ11" s="365">
        <v>2.2481147528684922E-3</v>
      </c>
      <c r="FA11" s="365">
        <v>2.1638842878548615E-3</v>
      </c>
    </row>
    <row r="12" spans="1:158">
      <c r="B12" s="366"/>
    </row>
    <row r="13" spans="1:158">
      <c r="A13" s="367" t="s">
        <v>92</v>
      </c>
      <c r="B13" s="367" t="s">
        <v>93</v>
      </c>
      <c r="C13" s="367" t="s">
        <v>94</v>
      </c>
      <c r="D13" s="367" t="s">
        <v>95</v>
      </c>
      <c r="E13" s="367" t="s">
        <v>96</v>
      </c>
      <c r="F13" s="368">
        <f>0</f>
        <v>0</v>
      </c>
      <c r="G13" s="368">
        <f>F13+1</f>
        <v>1</v>
      </c>
      <c r="H13" s="368">
        <f t="shared" ref="H13:BS13" si="0">G13+1</f>
        <v>2</v>
      </c>
      <c r="I13" s="368">
        <f t="shared" si="0"/>
        <v>3</v>
      </c>
      <c r="J13" s="368">
        <f t="shared" si="0"/>
        <v>4</v>
      </c>
      <c r="K13" s="368">
        <f t="shared" si="0"/>
        <v>5</v>
      </c>
      <c r="L13" s="368">
        <f t="shared" si="0"/>
        <v>6</v>
      </c>
      <c r="M13" s="368">
        <f t="shared" si="0"/>
        <v>7</v>
      </c>
      <c r="N13" s="368">
        <f t="shared" si="0"/>
        <v>8</v>
      </c>
      <c r="O13" s="368">
        <f t="shared" si="0"/>
        <v>9</v>
      </c>
      <c r="P13" s="368">
        <f t="shared" si="0"/>
        <v>10</v>
      </c>
      <c r="Q13" s="368">
        <f t="shared" si="0"/>
        <v>11</v>
      </c>
      <c r="R13" s="368">
        <f t="shared" si="0"/>
        <v>12</v>
      </c>
      <c r="S13" s="368">
        <f t="shared" si="0"/>
        <v>13</v>
      </c>
      <c r="T13" s="368">
        <f t="shared" si="0"/>
        <v>14</v>
      </c>
      <c r="U13" s="368">
        <f t="shared" si="0"/>
        <v>15</v>
      </c>
      <c r="V13" s="368">
        <f t="shared" si="0"/>
        <v>16</v>
      </c>
      <c r="W13" s="368">
        <f t="shared" si="0"/>
        <v>17</v>
      </c>
      <c r="X13" s="368">
        <f t="shared" si="0"/>
        <v>18</v>
      </c>
      <c r="Y13" s="368">
        <f t="shared" si="0"/>
        <v>19</v>
      </c>
      <c r="Z13" s="368">
        <f t="shared" si="0"/>
        <v>20</v>
      </c>
      <c r="AA13" s="368">
        <f t="shared" si="0"/>
        <v>21</v>
      </c>
      <c r="AB13" s="368">
        <f t="shared" si="0"/>
        <v>22</v>
      </c>
      <c r="AC13" s="368">
        <f t="shared" si="0"/>
        <v>23</v>
      </c>
      <c r="AD13" s="368">
        <f t="shared" si="0"/>
        <v>24</v>
      </c>
      <c r="AE13" s="368">
        <f t="shared" si="0"/>
        <v>25</v>
      </c>
      <c r="AF13" s="368">
        <f t="shared" si="0"/>
        <v>26</v>
      </c>
      <c r="AG13" s="368">
        <f t="shared" si="0"/>
        <v>27</v>
      </c>
      <c r="AH13" s="368">
        <f t="shared" si="0"/>
        <v>28</v>
      </c>
      <c r="AI13" s="368">
        <f t="shared" si="0"/>
        <v>29</v>
      </c>
      <c r="AJ13" s="368">
        <f t="shared" si="0"/>
        <v>30</v>
      </c>
      <c r="AK13" s="368">
        <f t="shared" si="0"/>
        <v>31</v>
      </c>
      <c r="AL13" s="368">
        <f t="shared" si="0"/>
        <v>32</v>
      </c>
      <c r="AM13" s="368">
        <f t="shared" si="0"/>
        <v>33</v>
      </c>
      <c r="AN13" s="368">
        <f t="shared" si="0"/>
        <v>34</v>
      </c>
      <c r="AO13" s="368">
        <f t="shared" si="0"/>
        <v>35</v>
      </c>
      <c r="AP13" s="368">
        <f t="shared" si="0"/>
        <v>36</v>
      </c>
      <c r="AQ13" s="368">
        <f t="shared" si="0"/>
        <v>37</v>
      </c>
      <c r="AR13" s="368">
        <f t="shared" si="0"/>
        <v>38</v>
      </c>
      <c r="AS13" s="368">
        <f t="shared" si="0"/>
        <v>39</v>
      </c>
      <c r="AT13" s="368">
        <f t="shared" si="0"/>
        <v>40</v>
      </c>
      <c r="AU13" s="368">
        <f t="shared" si="0"/>
        <v>41</v>
      </c>
      <c r="AV13" s="368">
        <f t="shared" si="0"/>
        <v>42</v>
      </c>
      <c r="AW13" s="368">
        <f t="shared" si="0"/>
        <v>43</v>
      </c>
      <c r="AX13" s="368">
        <f t="shared" si="0"/>
        <v>44</v>
      </c>
      <c r="AY13" s="368">
        <f t="shared" si="0"/>
        <v>45</v>
      </c>
      <c r="AZ13" s="368">
        <f t="shared" si="0"/>
        <v>46</v>
      </c>
      <c r="BA13" s="368">
        <f t="shared" si="0"/>
        <v>47</v>
      </c>
      <c r="BB13" s="368">
        <f t="shared" si="0"/>
        <v>48</v>
      </c>
      <c r="BC13" s="368">
        <f t="shared" si="0"/>
        <v>49</v>
      </c>
      <c r="BD13" s="368">
        <f t="shared" si="0"/>
        <v>50</v>
      </c>
      <c r="BE13" s="368">
        <f t="shared" si="0"/>
        <v>51</v>
      </c>
      <c r="BF13" s="368">
        <f t="shared" si="0"/>
        <v>52</v>
      </c>
      <c r="BG13" s="368">
        <f t="shared" si="0"/>
        <v>53</v>
      </c>
      <c r="BH13" s="368">
        <f t="shared" si="0"/>
        <v>54</v>
      </c>
      <c r="BI13" s="368">
        <f t="shared" si="0"/>
        <v>55</v>
      </c>
      <c r="BJ13" s="368">
        <f t="shared" si="0"/>
        <v>56</v>
      </c>
      <c r="BK13" s="368">
        <f t="shared" si="0"/>
        <v>57</v>
      </c>
      <c r="BL13" s="368">
        <f t="shared" si="0"/>
        <v>58</v>
      </c>
      <c r="BM13" s="368">
        <f t="shared" si="0"/>
        <v>59</v>
      </c>
      <c r="BN13" s="368">
        <f t="shared" si="0"/>
        <v>60</v>
      </c>
      <c r="BO13" s="368">
        <f t="shared" si="0"/>
        <v>61</v>
      </c>
      <c r="BP13" s="368">
        <f t="shared" si="0"/>
        <v>62</v>
      </c>
      <c r="BQ13" s="368">
        <f t="shared" si="0"/>
        <v>63</v>
      </c>
      <c r="BR13" s="368">
        <f t="shared" si="0"/>
        <v>64</v>
      </c>
      <c r="BS13" s="368">
        <f t="shared" si="0"/>
        <v>65</v>
      </c>
      <c r="BT13" s="368">
        <f t="shared" ref="BT13:EE13" si="1">BS13+1</f>
        <v>66</v>
      </c>
      <c r="BU13" s="368">
        <f t="shared" si="1"/>
        <v>67</v>
      </c>
      <c r="BV13" s="368">
        <f t="shared" si="1"/>
        <v>68</v>
      </c>
      <c r="BW13" s="368">
        <f t="shared" si="1"/>
        <v>69</v>
      </c>
      <c r="BX13" s="368">
        <f t="shared" si="1"/>
        <v>70</v>
      </c>
      <c r="BY13" s="368">
        <f t="shared" si="1"/>
        <v>71</v>
      </c>
      <c r="BZ13" s="368">
        <f t="shared" si="1"/>
        <v>72</v>
      </c>
      <c r="CA13" s="368">
        <f t="shared" si="1"/>
        <v>73</v>
      </c>
      <c r="CB13" s="368">
        <f t="shared" si="1"/>
        <v>74</v>
      </c>
      <c r="CC13" s="368">
        <f t="shared" si="1"/>
        <v>75</v>
      </c>
      <c r="CD13" s="368">
        <f t="shared" si="1"/>
        <v>76</v>
      </c>
      <c r="CE13" s="368">
        <f t="shared" si="1"/>
        <v>77</v>
      </c>
      <c r="CF13" s="368">
        <f t="shared" si="1"/>
        <v>78</v>
      </c>
      <c r="CG13" s="368">
        <f t="shared" si="1"/>
        <v>79</v>
      </c>
      <c r="CH13" s="368">
        <f t="shared" si="1"/>
        <v>80</v>
      </c>
      <c r="CI13" s="368">
        <f t="shared" si="1"/>
        <v>81</v>
      </c>
      <c r="CJ13" s="368">
        <f t="shared" si="1"/>
        <v>82</v>
      </c>
      <c r="CK13" s="368">
        <f t="shared" si="1"/>
        <v>83</v>
      </c>
      <c r="CL13" s="368">
        <f t="shared" si="1"/>
        <v>84</v>
      </c>
      <c r="CM13" s="368">
        <f t="shared" si="1"/>
        <v>85</v>
      </c>
      <c r="CN13" s="368">
        <f t="shared" si="1"/>
        <v>86</v>
      </c>
      <c r="CO13" s="368">
        <f t="shared" si="1"/>
        <v>87</v>
      </c>
      <c r="CP13" s="368">
        <f t="shared" si="1"/>
        <v>88</v>
      </c>
      <c r="CQ13" s="368">
        <f t="shared" si="1"/>
        <v>89</v>
      </c>
      <c r="CR13" s="368">
        <f t="shared" si="1"/>
        <v>90</v>
      </c>
      <c r="CS13" s="368">
        <f t="shared" si="1"/>
        <v>91</v>
      </c>
      <c r="CT13" s="368">
        <f t="shared" si="1"/>
        <v>92</v>
      </c>
      <c r="CU13" s="368">
        <f t="shared" si="1"/>
        <v>93</v>
      </c>
      <c r="CV13" s="368">
        <f t="shared" si="1"/>
        <v>94</v>
      </c>
      <c r="CW13" s="368">
        <f t="shared" si="1"/>
        <v>95</v>
      </c>
      <c r="CX13" s="368">
        <f t="shared" si="1"/>
        <v>96</v>
      </c>
      <c r="CY13" s="368">
        <f t="shared" si="1"/>
        <v>97</v>
      </c>
      <c r="CZ13" s="368">
        <f t="shared" si="1"/>
        <v>98</v>
      </c>
      <c r="DA13" s="368">
        <f t="shared" si="1"/>
        <v>99</v>
      </c>
      <c r="DB13" s="368">
        <f t="shared" si="1"/>
        <v>100</v>
      </c>
      <c r="DC13" s="368">
        <f t="shared" si="1"/>
        <v>101</v>
      </c>
      <c r="DD13" s="368">
        <f t="shared" si="1"/>
        <v>102</v>
      </c>
      <c r="DE13" s="368">
        <f t="shared" si="1"/>
        <v>103</v>
      </c>
      <c r="DF13" s="368">
        <f t="shared" si="1"/>
        <v>104</v>
      </c>
      <c r="DG13" s="368">
        <f t="shared" si="1"/>
        <v>105</v>
      </c>
      <c r="DH13" s="368">
        <f t="shared" si="1"/>
        <v>106</v>
      </c>
      <c r="DI13" s="368">
        <f t="shared" si="1"/>
        <v>107</v>
      </c>
      <c r="DJ13" s="368">
        <f t="shared" si="1"/>
        <v>108</v>
      </c>
      <c r="DK13" s="368">
        <f t="shared" si="1"/>
        <v>109</v>
      </c>
      <c r="DL13" s="368">
        <f t="shared" si="1"/>
        <v>110</v>
      </c>
      <c r="DM13" s="368">
        <f t="shared" si="1"/>
        <v>111</v>
      </c>
      <c r="DN13" s="368">
        <f t="shared" si="1"/>
        <v>112</v>
      </c>
      <c r="DO13" s="368">
        <f t="shared" si="1"/>
        <v>113</v>
      </c>
      <c r="DP13" s="368">
        <f t="shared" si="1"/>
        <v>114</v>
      </c>
      <c r="DQ13" s="368">
        <f t="shared" si="1"/>
        <v>115</v>
      </c>
      <c r="DR13" s="368">
        <f t="shared" si="1"/>
        <v>116</v>
      </c>
      <c r="DS13" s="368">
        <f t="shared" si="1"/>
        <v>117</v>
      </c>
      <c r="DT13" s="368">
        <f t="shared" si="1"/>
        <v>118</v>
      </c>
      <c r="DU13" s="368">
        <f t="shared" si="1"/>
        <v>119</v>
      </c>
      <c r="DV13" s="368">
        <f t="shared" si="1"/>
        <v>120</v>
      </c>
      <c r="DW13" s="368">
        <f t="shared" si="1"/>
        <v>121</v>
      </c>
      <c r="DX13" s="368">
        <f t="shared" si="1"/>
        <v>122</v>
      </c>
      <c r="DY13" s="368">
        <f t="shared" si="1"/>
        <v>123</v>
      </c>
      <c r="DZ13" s="368">
        <f t="shared" si="1"/>
        <v>124</v>
      </c>
      <c r="EA13" s="368">
        <f t="shared" si="1"/>
        <v>125</v>
      </c>
      <c r="EB13" s="368">
        <f t="shared" si="1"/>
        <v>126</v>
      </c>
      <c r="EC13" s="368">
        <f t="shared" si="1"/>
        <v>127</v>
      </c>
      <c r="ED13" s="368">
        <f t="shared" si="1"/>
        <v>128</v>
      </c>
      <c r="EE13" s="368">
        <f t="shared" si="1"/>
        <v>129</v>
      </c>
      <c r="EF13" s="368">
        <f t="shared" ref="EF13:FA13" si="2">EE13+1</f>
        <v>130</v>
      </c>
      <c r="EG13" s="368">
        <f t="shared" si="2"/>
        <v>131</v>
      </c>
      <c r="EH13" s="368">
        <f t="shared" si="2"/>
        <v>132</v>
      </c>
      <c r="EI13" s="368">
        <f t="shared" si="2"/>
        <v>133</v>
      </c>
      <c r="EJ13" s="368">
        <f t="shared" si="2"/>
        <v>134</v>
      </c>
      <c r="EK13" s="368">
        <f t="shared" si="2"/>
        <v>135</v>
      </c>
      <c r="EL13" s="368">
        <f t="shared" si="2"/>
        <v>136</v>
      </c>
      <c r="EM13" s="368">
        <f t="shared" si="2"/>
        <v>137</v>
      </c>
      <c r="EN13" s="368">
        <f t="shared" si="2"/>
        <v>138</v>
      </c>
      <c r="EO13" s="368">
        <f t="shared" si="2"/>
        <v>139</v>
      </c>
      <c r="EP13" s="368">
        <f t="shared" si="2"/>
        <v>140</v>
      </c>
      <c r="EQ13" s="368">
        <f t="shared" si="2"/>
        <v>141</v>
      </c>
      <c r="ER13" s="368">
        <f t="shared" si="2"/>
        <v>142</v>
      </c>
      <c r="ES13" s="368">
        <f t="shared" si="2"/>
        <v>143</v>
      </c>
      <c r="ET13" s="368">
        <f t="shared" si="2"/>
        <v>144</v>
      </c>
      <c r="EU13" s="368">
        <f t="shared" si="2"/>
        <v>145</v>
      </c>
      <c r="EV13" s="368">
        <f t="shared" si="2"/>
        <v>146</v>
      </c>
      <c r="EW13" s="368">
        <f t="shared" si="2"/>
        <v>147</v>
      </c>
      <c r="EX13" s="368">
        <f t="shared" si="2"/>
        <v>148</v>
      </c>
      <c r="EY13" s="368">
        <f t="shared" si="2"/>
        <v>149</v>
      </c>
      <c r="EZ13" s="368">
        <f t="shared" si="2"/>
        <v>150</v>
      </c>
      <c r="FA13" s="369">
        <f t="shared" si="2"/>
        <v>151</v>
      </c>
      <c r="FB13">
        <v>151</v>
      </c>
    </row>
    <row r="14" spans="1:158">
      <c r="E14" s="370" t="s">
        <v>97</v>
      </c>
      <c r="F14" s="371">
        <v>0</v>
      </c>
      <c r="G14" s="371">
        <v>0</v>
      </c>
      <c r="H14" s="371">
        <v>0</v>
      </c>
      <c r="I14" s="371">
        <v>73.800000000000011</v>
      </c>
      <c r="J14" s="371">
        <v>222.09999999999997</v>
      </c>
      <c r="K14" s="371">
        <v>428.09999999999997</v>
      </c>
      <c r="L14" s="371">
        <v>115.75</v>
      </c>
      <c r="M14" s="371">
        <v>29.660477246198912</v>
      </c>
      <c r="N14" s="371">
        <v>153</v>
      </c>
      <c r="O14" s="371">
        <v>244.5</v>
      </c>
      <c r="P14" s="371">
        <v>607.29999999999995</v>
      </c>
      <c r="Q14" s="371">
        <v>336.08838179695914</v>
      </c>
      <c r="R14" s="371">
        <v>414</v>
      </c>
      <c r="S14" s="371">
        <v>91.6</v>
      </c>
      <c r="T14" s="371">
        <v>238.1</v>
      </c>
      <c r="U14" s="371">
        <v>10.3</v>
      </c>
      <c r="V14" s="371">
        <v>103.06047724619891</v>
      </c>
      <c r="W14" s="371">
        <v>510.30000000000007</v>
      </c>
      <c r="X14" s="371">
        <v>172.6</v>
      </c>
      <c r="Y14" s="371">
        <v>1143.6467843121898</v>
      </c>
      <c r="Z14" s="371">
        <v>278.87365149746591</v>
      </c>
      <c r="AA14" s="371">
        <v>405.59999999999997</v>
      </c>
      <c r="AB14" s="371">
        <v>313.60000000000002</v>
      </c>
      <c r="AC14" s="371">
        <v>729.1</v>
      </c>
      <c r="AD14" s="371">
        <v>537.79999999999995</v>
      </c>
      <c r="AE14" s="371">
        <v>469.00000000000006</v>
      </c>
      <c r="AF14" s="371">
        <v>490.70000000000005</v>
      </c>
      <c r="AG14" s="371">
        <v>321.60000000000002</v>
      </c>
      <c r="AH14" s="371">
        <v>656.0999999999998</v>
      </c>
      <c r="AI14" s="371">
        <v>239.70000000000002</v>
      </c>
      <c r="AJ14" s="371">
        <v>565</v>
      </c>
      <c r="AK14" s="371">
        <v>636</v>
      </c>
      <c r="AL14" s="371">
        <v>115.86000000000001</v>
      </c>
      <c r="AM14" s="371">
        <v>88.2</v>
      </c>
      <c r="AN14" s="371">
        <v>358.07365149746596</v>
      </c>
      <c r="AO14" s="371">
        <v>802.47365149746599</v>
      </c>
      <c r="AP14" s="371">
        <v>309.96047724619893</v>
      </c>
      <c r="AQ14" s="371">
        <v>154.1</v>
      </c>
      <c r="AR14" s="371">
        <v>277.09999999999997</v>
      </c>
      <c r="AS14" s="371">
        <v>164.6</v>
      </c>
      <c r="AT14" s="371">
        <v>169.76</v>
      </c>
      <c r="AU14" s="371">
        <v>265.65000000000003</v>
      </c>
      <c r="AV14" s="371">
        <v>114.2</v>
      </c>
      <c r="AW14" s="371">
        <v>372.20000000000005</v>
      </c>
      <c r="AX14" s="371">
        <v>351.7</v>
      </c>
      <c r="AY14" s="371">
        <v>528.5</v>
      </c>
      <c r="AZ14" s="371">
        <v>147.5</v>
      </c>
      <c r="BA14" s="371">
        <v>46.9</v>
      </c>
      <c r="BB14" s="371">
        <v>127.54678431218984</v>
      </c>
      <c r="BC14" s="371">
        <v>365</v>
      </c>
      <c r="BD14" s="371">
        <v>215.79999999999998</v>
      </c>
      <c r="BE14" s="371">
        <v>49.5</v>
      </c>
      <c r="BF14" s="371">
        <v>387.05</v>
      </c>
      <c r="BG14" s="371">
        <v>355.85</v>
      </c>
      <c r="BH14" s="371">
        <v>159.69999999999999</v>
      </c>
      <c r="BI14" s="371">
        <v>300</v>
      </c>
      <c r="BJ14" s="371">
        <v>152.5</v>
      </c>
      <c r="BK14" s="371">
        <v>208.99999999999997</v>
      </c>
      <c r="BL14" s="371">
        <v>116</v>
      </c>
      <c r="BM14" s="371">
        <v>127</v>
      </c>
      <c r="BN14" s="371">
        <v>37.700000000000003</v>
      </c>
      <c r="BO14" s="371">
        <v>196.86999999999998</v>
      </c>
      <c r="BP14" s="371">
        <v>191.20000000000002</v>
      </c>
      <c r="BQ14" s="371">
        <v>50.5</v>
      </c>
      <c r="BR14" s="371">
        <v>542.40000000000009</v>
      </c>
      <c r="BS14" s="371">
        <v>49.1</v>
      </c>
      <c r="BT14" s="371">
        <v>40.1</v>
      </c>
      <c r="BU14" s="371">
        <v>50.7</v>
      </c>
      <c r="BV14" s="371">
        <v>167.2</v>
      </c>
      <c r="BW14" s="371">
        <v>19.899999999999999</v>
      </c>
      <c r="BX14" s="371">
        <v>0</v>
      </c>
      <c r="BY14" s="371">
        <v>145.89999999999998</v>
      </c>
      <c r="BZ14" s="371">
        <v>0</v>
      </c>
      <c r="CA14" s="371">
        <v>0</v>
      </c>
      <c r="CB14" s="371">
        <v>196.10000000000002</v>
      </c>
      <c r="CC14" s="371">
        <v>11.3</v>
      </c>
      <c r="CD14" s="371">
        <v>0</v>
      </c>
      <c r="CE14" s="371">
        <v>108.10000000000001</v>
      </c>
      <c r="CF14" s="371">
        <v>10.3</v>
      </c>
      <c r="CG14" s="371">
        <v>10</v>
      </c>
      <c r="CH14" s="371">
        <v>0</v>
      </c>
      <c r="CI14" s="371">
        <v>0</v>
      </c>
      <c r="CJ14" s="371">
        <v>20</v>
      </c>
      <c r="CK14" s="371">
        <v>0</v>
      </c>
      <c r="CL14" s="371">
        <v>5.0999999999999996</v>
      </c>
      <c r="CM14" s="371">
        <v>0</v>
      </c>
      <c r="CN14" s="371">
        <v>5.0999999999999996</v>
      </c>
      <c r="CO14" s="371">
        <v>0</v>
      </c>
      <c r="CP14" s="371">
        <v>0</v>
      </c>
      <c r="CQ14" s="371">
        <v>13.2</v>
      </c>
      <c r="CR14" s="371">
        <v>47.800000000000004</v>
      </c>
      <c r="CS14" s="371">
        <v>0</v>
      </c>
      <c r="CT14" s="371">
        <v>0</v>
      </c>
      <c r="CU14" s="371">
        <v>5.0999999999999996</v>
      </c>
      <c r="CV14" s="371">
        <v>0</v>
      </c>
      <c r="CW14" s="371">
        <v>6.2</v>
      </c>
      <c r="CX14" s="371">
        <v>0</v>
      </c>
      <c r="CY14" s="371">
        <v>0</v>
      </c>
      <c r="CZ14" s="371">
        <v>0</v>
      </c>
      <c r="DA14" s="371">
        <v>3.9</v>
      </c>
      <c r="DB14" s="371">
        <v>5.0999999999999996</v>
      </c>
      <c r="DC14" s="371">
        <v>0</v>
      </c>
      <c r="DD14" s="371">
        <v>6.2</v>
      </c>
      <c r="DE14" s="371">
        <v>7</v>
      </c>
      <c r="DF14" s="371">
        <v>0</v>
      </c>
      <c r="DG14" s="371">
        <v>0</v>
      </c>
      <c r="DH14" s="371">
        <v>0</v>
      </c>
      <c r="DI14" s="371">
        <v>0</v>
      </c>
      <c r="DJ14" s="371">
        <v>0</v>
      </c>
      <c r="DK14" s="371">
        <v>0</v>
      </c>
      <c r="DL14" s="371">
        <v>5.0999999999999996</v>
      </c>
      <c r="DM14" s="371">
        <v>7</v>
      </c>
      <c r="DN14" s="371">
        <v>0</v>
      </c>
      <c r="DO14" s="371">
        <v>0</v>
      </c>
      <c r="DP14" s="371">
        <v>0</v>
      </c>
      <c r="DQ14" s="371">
        <v>13</v>
      </c>
      <c r="DR14" s="371">
        <v>0</v>
      </c>
      <c r="DS14" s="371">
        <v>0</v>
      </c>
      <c r="DT14" s="371">
        <v>0</v>
      </c>
      <c r="DU14" s="371">
        <v>6.5</v>
      </c>
      <c r="DV14" s="371">
        <v>0</v>
      </c>
      <c r="DW14" s="371">
        <v>0</v>
      </c>
      <c r="DX14" s="371">
        <v>0</v>
      </c>
      <c r="DY14" s="371">
        <v>0</v>
      </c>
      <c r="DZ14" s="371">
        <v>0</v>
      </c>
      <c r="EA14" s="371">
        <v>0</v>
      </c>
      <c r="EB14" s="371">
        <v>0</v>
      </c>
      <c r="EC14" s="371">
        <v>0</v>
      </c>
      <c r="ED14" s="371">
        <v>0</v>
      </c>
      <c r="EE14" s="371">
        <v>5.0999999999999996</v>
      </c>
      <c r="EF14" s="371">
        <v>0</v>
      </c>
      <c r="EG14" s="371">
        <v>0</v>
      </c>
      <c r="EH14" s="371">
        <v>0</v>
      </c>
      <c r="EI14" s="371">
        <v>0</v>
      </c>
      <c r="EJ14" s="371">
        <v>0</v>
      </c>
      <c r="EK14" s="371">
        <v>0</v>
      </c>
      <c r="EL14" s="371">
        <v>0</v>
      </c>
      <c r="EM14" s="371">
        <v>0</v>
      </c>
      <c r="EN14" s="371">
        <v>0</v>
      </c>
      <c r="EO14" s="371">
        <v>0</v>
      </c>
      <c r="EP14" s="371">
        <v>0</v>
      </c>
      <c r="EQ14" s="371">
        <v>4.2</v>
      </c>
      <c r="ER14" s="371">
        <v>0</v>
      </c>
      <c r="ES14" s="371">
        <v>0</v>
      </c>
      <c r="ET14" s="371">
        <v>0</v>
      </c>
      <c r="EU14" s="371">
        <v>0</v>
      </c>
      <c r="EV14" s="371">
        <v>0</v>
      </c>
      <c r="EW14" s="371">
        <v>0</v>
      </c>
      <c r="EX14" s="371">
        <v>0</v>
      </c>
      <c r="EY14" s="371">
        <v>0</v>
      </c>
      <c r="EZ14" s="371">
        <v>0</v>
      </c>
      <c r="FA14" s="371">
        <v>0</v>
      </c>
      <c r="FB14" s="371">
        <v>6.2</v>
      </c>
    </row>
    <row r="15" spans="1:158">
      <c r="A15" s="67">
        <v>1</v>
      </c>
      <c r="B15" s="263" t="str">
        <f>VLOOKUP(A15,Switchboard!$A$21:$B$35,2,FALSE)</f>
        <v>SubTx Lines - Radial</v>
      </c>
      <c r="C15" s="258" t="str">
        <f t="shared" ref="C15:C29" si="3">IF(D15="","",IF(D15&gt;0,VLOOKUP(D15,IDtable,2)))</f>
        <v>Sub-transmission lines</v>
      </c>
      <c r="D15" s="372">
        <f>VLOOKUP(A15,Switchboard!$A$21:$C$36,3,FALSE)</f>
        <v>1</v>
      </c>
      <c r="E15" s="373">
        <v>-6.1571979400681466E-2</v>
      </c>
      <c r="F15" s="351">
        <v>0</v>
      </c>
      <c r="G15" s="351">
        <v>0</v>
      </c>
      <c r="H15" s="351">
        <v>0</v>
      </c>
      <c r="I15" s="351">
        <v>73.800000000000011</v>
      </c>
      <c r="J15" s="351">
        <v>70.5</v>
      </c>
      <c r="K15" s="351">
        <v>23.1</v>
      </c>
      <c r="L15" s="351">
        <v>115.75</v>
      </c>
      <c r="M15" s="351">
        <v>16.8</v>
      </c>
      <c r="N15" s="351">
        <v>153</v>
      </c>
      <c r="O15" s="351">
        <v>244.5</v>
      </c>
      <c r="P15" s="351">
        <v>88.3</v>
      </c>
      <c r="Q15" s="351">
        <v>73.8</v>
      </c>
      <c r="R15" s="351">
        <v>31</v>
      </c>
      <c r="S15" s="351">
        <v>38.6</v>
      </c>
      <c r="T15" s="351">
        <v>17.099999999999998</v>
      </c>
      <c r="U15" s="351">
        <v>10.3</v>
      </c>
      <c r="V15" s="351">
        <v>90.2</v>
      </c>
      <c r="W15" s="351">
        <v>298.3</v>
      </c>
      <c r="X15" s="351">
        <v>45.599999999999994</v>
      </c>
      <c r="Y15" s="351">
        <v>64.5</v>
      </c>
      <c r="Z15" s="351">
        <v>142.30000000000001</v>
      </c>
      <c r="AA15" s="351">
        <v>151.6</v>
      </c>
      <c r="AB15" s="351">
        <v>65.599999999999994</v>
      </c>
      <c r="AC15" s="351">
        <v>209.09999999999997</v>
      </c>
      <c r="AD15" s="351">
        <v>4</v>
      </c>
      <c r="AE15" s="351">
        <v>50</v>
      </c>
      <c r="AF15" s="351">
        <v>118.69999999999999</v>
      </c>
      <c r="AG15" s="351">
        <v>66.599999999999994</v>
      </c>
      <c r="AH15" s="351">
        <v>82.1</v>
      </c>
      <c r="AI15" s="351">
        <v>29.7</v>
      </c>
      <c r="AJ15" s="351">
        <v>64</v>
      </c>
      <c r="AK15" s="351">
        <v>55</v>
      </c>
      <c r="AL15" s="351">
        <v>115.86000000000001</v>
      </c>
      <c r="AM15" s="351">
        <v>88.2</v>
      </c>
      <c r="AN15" s="351">
        <v>31</v>
      </c>
      <c r="AO15" s="351">
        <v>71.900000000000006</v>
      </c>
      <c r="AP15" s="351">
        <v>51.100000000000009</v>
      </c>
      <c r="AQ15" s="351">
        <v>56.1</v>
      </c>
      <c r="AR15" s="351">
        <v>22.1</v>
      </c>
      <c r="AS15" s="351">
        <v>37.6</v>
      </c>
      <c r="AT15" s="351">
        <v>15.06</v>
      </c>
      <c r="AU15" s="351">
        <v>46.65</v>
      </c>
      <c r="AV15" s="351">
        <v>114.2</v>
      </c>
      <c r="AW15" s="351">
        <v>120.19999999999999</v>
      </c>
      <c r="AX15" s="351">
        <v>114.7</v>
      </c>
      <c r="AY15" s="351">
        <v>30.5</v>
      </c>
      <c r="AZ15" s="351">
        <v>20.5</v>
      </c>
      <c r="BA15" s="351">
        <v>46.9</v>
      </c>
      <c r="BB15" s="351">
        <v>112.4</v>
      </c>
      <c r="BC15" s="351">
        <v>98.9</v>
      </c>
      <c r="BD15" s="351">
        <v>106.8</v>
      </c>
      <c r="BE15" s="351">
        <v>49.5</v>
      </c>
      <c r="BF15" s="351">
        <v>133.05000000000001</v>
      </c>
      <c r="BG15" s="351">
        <v>99.85</v>
      </c>
      <c r="BH15" s="351">
        <v>69.5</v>
      </c>
      <c r="BI15" s="351">
        <v>0</v>
      </c>
      <c r="BJ15" s="351">
        <v>69.5</v>
      </c>
      <c r="BK15" s="351">
        <v>82</v>
      </c>
      <c r="BL15" s="351">
        <v>7</v>
      </c>
      <c r="BM15" s="351">
        <v>0</v>
      </c>
      <c r="BN15" s="351">
        <v>37.700000000000003</v>
      </c>
      <c r="BO15" s="351">
        <v>68.87</v>
      </c>
      <c r="BP15" s="351">
        <v>64.2</v>
      </c>
      <c r="BQ15" s="351">
        <v>50.5</v>
      </c>
      <c r="BR15" s="351">
        <v>77.400000000000006</v>
      </c>
      <c r="BS15" s="351">
        <v>49.1</v>
      </c>
      <c r="BT15" s="351">
        <v>40.1</v>
      </c>
      <c r="BU15" s="351">
        <v>50.7</v>
      </c>
      <c r="BV15" s="351">
        <v>40.200000000000003</v>
      </c>
      <c r="BW15" s="351">
        <v>0</v>
      </c>
      <c r="BX15" s="351">
        <v>0</v>
      </c>
      <c r="BY15" s="351">
        <v>17.899999999999999</v>
      </c>
      <c r="BZ15" s="351">
        <v>0</v>
      </c>
      <c r="CA15" s="351">
        <v>0</v>
      </c>
      <c r="CB15" s="351">
        <v>69.099999999999994</v>
      </c>
      <c r="CC15" s="351">
        <v>11.3</v>
      </c>
      <c r="CD15" s="351">
        <v>0</v>
      </c>
      <c r="CE15" s="351">
        <v>6.7</v>
      </c>
      <c r="CF15" s="351">
        <v>10.3</v>
      </c>
      <c r="CG15" s="351">
        <v>10</v>
      </c>
      <c r="CH15" s="351">
        <v>0</v>
      </c>
      <c r="CI15" s="351">
        <v>0</v>
      </c>
      <c r="CJ15" s="351">
        <v>20</v>
      </c>
      <c r="CK15" s="351">
        <v>0</v>
      </c>
      <c r="CL15" s="351">
        <v>5.0999999999999996</v>
      </c>
      <c r="CM15" s="351">
        <v>0</v>
      </c>
      <c r="CN15" s="351">
        <v>5.0999999999999996</v>
      </c>
      <c r="CO15" s="351">
        <v>0</v>
      </c>
      <c r="CP15" s="351">
        <v>0</v>
      </c>
      <c r="CQ15" s="351">
        <v>13.2</v>
      </c>
      <c r="CR15" s="351">
        <v>47.800000000000004</v>
      </c>
      <c r="CS15" s="351">
        <v>0</v>
      </c>
      <c r="CT15" s="351">
        <v>0</v>
      </c>
      <c r="CU15" s="351">
        <v>5.0999999999999996</v>
      </c>
      <c r="CV15" s="351">
        <v>0</v>
      </c>
      <c r="CW15" s="351">
        <v>6.2</v>
      </c>
      <c r="CX15" s="351">
        <v>0</v>
      </c>
      <c r="CY15" s="351">
        <v>0</v>
      </c>
      <c r="CZ15" s="351">
        <v>0</v>
      </c>
      <c r="DA15" s="351">
        <v>3.9</v>
      </c>
      <c r="DB15" s="351">
        <v>5.0999999999999996</v>
      </c>
      <c r="DC15" s="351">
        <v>0</v>
      </c>
      <c r="DD15" s="351">
        <v>6.2</v>
      </c>
      <c r="DE15" s="351">
        <v>7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5.0999999999999996</v>
      </c>
      <c r="DM15" s="351">
        <v>7</v>
      </c>
      <c r="DN15" s="351">
        <v>0</v>
      </c>
      <c r="DO15" s="351">
        <v>0</v>
      </c>
      <c r="DP15" s="351">
        <v>0</v>
      </c>
      <c r="DQ15" s="351">
        <v>13</v>
      </c>
      <c r="DR15" s="351">
        <v>0</v>
      </c>
      <c r="DS15" s="351">
        <v>0</v>
      </c>
      <c r="DT15" s="351">
        <v>0</v>
      </c>
      <c r="DU15" s="351">
        <v>6.5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0</v>
      </c>
      <c r="EE15" s="351">
        <v>5.0999999999999996</v>
      </c>
      <c r="EF15" s="351">
        <v>0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0</v>
      </c>
      <c r="EN15" s="351">
        <v>0</v>
      </c>
      <c r="EO15" s="351">
        <v>0</v>
      </c>
      <c r="EP15" s="351">
        <v>0</v>
      </c>
      <c r="EQ15" s="351">
        <v>4.2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</row>
    <row r="16" spans="1:158">
      <c r="A16" s="67">
        <v>2</v>
      </c>
      <c r="B16" s="266" t="str">
        <f>VLOOKUP(A16,Switchboard!$A$21:$B$35,2,FALSE)</f>
        <v>SubTx Lines - Meshed</v>
      </c>
      <c r="C16" s="258" t="str">
        <f t="shared" si="3"/>
        <v>Sub-transmission lines</v>
      </c>
      <c r="D16" s="264">
        <f>VLOOKUP(A16,Switchboard!$A$21:$C$36,3,FALSE)</f>
        <v>1</v>
      </c>
      <c r="E16" s="374">
        <v>-1.9857160456378336E-3</v>
      </c>
      <c r="F16" s="351">
        <v>0</v>
      </c>
      <c r="G16" s="351">
        <v>0</v>
      </c>
      <c r="H16" s="351">
        <v>0</v>
      </c>
      <c r="I16" s="351">
        <v>0</v>
      </c>
      <c r="J16" s="351">
        <v>151.6</v>
      </c>
      <c r="K16" s="351">
        <v>405</v>
      </c>
      <c r="L16" s="351">
        <v>0</v>
      </c>
      <c r="M16" s="351">
        <v>0</v>
      </c>
      <c r="N16" s="351">
        <v>0</v>
      </c>
      <c r="O16" s="351">
        <v>0</v>
      </c>
      <c r="P16" s="351">
        <v>519</v>
      </c>
      <c r="Q16" s="351">
        <v>252</v>
      </c>
      <c r="R16" s="351">
        <v>383</v>
      </c>
      <c r="S16" s="351">
        <v>53</v>
      </c>
      <c r="T16" s="351">
        <v>221</v>
      </c>
      <c r="U16" s="351">
        <v>0</v>
      </c>
      <c r="V16" s="351">
        <v>0</v>
      </c>
      <c r="W16" s="351">
        <v>126</v>
      </c>
      <c r="X16" s="351">
        <v>127</v>
      </c>
      <c r="Y16" s="351">
        <v>983</v>
      </c>
      <c r="Z16" s="351">
        <v>128</v>
      </c>
      <c r="AA16" s="351">
        <v>254</v>
      </c>
      <c r="AB16" s="351">
        <v>248</v>
      </c>
      <c r="AC16" s="351">
        <v>520</v>
      </c>
      <c r="AD16" s="351">
        <v>533.79999999999995</v>
      </c>
      <c r="AE16" s="351">
        <v>264</v>
      </c>
      <c r="AF16" s="351">
        <v>372</v>
      </c>
      <c r="AG16" s="351">
        <v>255</v>
      </c>
      <c r="AH16" s="351">
        <v>419</v>
      </c>
      <c r="AI16" s="351">
        <v>210</v>
      </c>
      <c r="AJ16" s="351">
        <v>501</v>
      </c>
      <c r="AK16" s="351">
        <v>581</v>
      </c>
      <c r="AL16" s="351">
        <v>0</v>
      </c>
      <c r="AM16" s="351">
        <v>0</v>
      </c>
      <c r="AN16" s="351">
        <v>237.5</v>
      </c>
      <c r="AO16" s="351">
        <v>722</v>
      </c>
      <c r="AP16" s="351">
        <v>246</v>
      </c>
      <c r="AQ16" s="351">
        <v>98</v>
      </c>
      <c r="AR16" s="351">
        <v>255</v>
      </c>
      <c r="AS16" s="351">
        <v>127</v>
      </c>
      <c r="AT16" s="351">
        <v>154.69999999999999</v>
      </c>
      <c r="AU16" s="351">
        <v>219</v>
      </c>
      <c r="AV16" s="351">
        <v>0</v>
      </c>
      <c r="AW16" s="351">
        <v>127</v>
      </c>
      <c r="AX16" s="351">
        <v>237</v>
      </c>
      <c r="AY16" s="351">
        <v>198</v>
      </c>
      <c r="AZ16" s="351">
        <v>127</v>
      </c>
      <c r="BA16" s="351">
        <v>0</v>
      </c>
      <c r="BB16" s="351">
        <v>0</v>
      </c>
      <c r="BC16" s="351">
        <v>266.10000000000002</v>
      </c>
      <c r="BD16" s="351">
        <v>109</v>
      </c>
      <c r="BE16" s="351">
        <v>0</v>
      </c>
      <c r="BF16" s="351">
        <v>254</v>
      </c>
      <c r="BG16" s="351">
        <v>256</v>
      </c>
      <c r="BH16" s="351">
        <v>90.200000000000017</v>
      </c>
      <c r="BI16" s="351">
        <v>300</v>
      </c>
      <c r="BJ16" s="351">
        <v>83</v>
      </c>
      <c r="BK16" s="351">
        <v>127</v>
      </c>
      <c r="BL16" s="351">
        <v>109</v>
      </c>
      <c r="BM16" s="351">
        <v>127</v>
      </c>
      <c r="BN16" s="351">
        <v>0</v>
      </c>
      <c r="BO16" s="351">
        <v>128</v>
      </c>
      <c r="BP16" s="351">
        <v>127</v>
      </c>
      <c r="BQ16" s="351">
        <v>0</v>
      </c>
      <c r="BR16" s="351">
        <v>465</v>
      </c>
      <c r="BS16" s="351">
        <v>0</v>
      </c>
      <c r="BT16" s="351">
        <v>0</v>
      </c>
      <c r="BU16" s="351">
        <v>0</v>
      </c>
      <c r="BV16" s="351">
        <v>127</v>
      </c>
      <c r="BW16" s="351">
        <v>19.899999999999999</v>
      </c>
      <c r="BX16" s="351">
        <v>0</v>
      </c>
      <c r="BY16" s="351">
        <v>128</v>
      </c>
      <c r="BZ16" s="351">
        <v>0</v>
      </c>
      <c r="CA16" s="351">
        <v>0</v>
      </c>
      <c r="CB16" s="351">
        <v>127</v>
      </c>
      <c r="CC16" s="351">
        <v>0</v>
      </c>
      <c r="CD16" s="351">
        <v>0</v>
      </c>
      <c r="CE16" s="351">
        <v>101.4</v>
      </c>
      <c r="CF16" s="351">
        <v>0</v>
      </c>
      <c r="CG16" s="351">
        <v>0</v>
      </c>
      <c r="CH16" s="351">
        <v>0</v>
      </c>
      <c r="CI16" s="351">
        <v>0</v>
      </c>
      <c r="CJ16" s="351">
        <v>0</v>
      </c>
      <c r="CK16" s="351">
        <v>0</v>
      </c>
      <c r="CL16" s="351">
        <v>0</v>
      </c>
      <c r="CM16" s="351">
        <v>0</v>
      </c>
      <c r="CN16" s="351">
        <v>0</v>
      </c>
      <c r="CO16" s="351">
        <v>0</v>
      </c>
      <c r="CP16" s="351">
        <v>0</v>
      </c>
      <c r="CQ16" s="351">
        <v>0</v>
      </c>
      <c r="CR16" s="351">
        <v>0</v>
      </c>
      <c r="CS16" s="351">
        <v>0</v>
      </c>
      <c r="CT16" s="351">
        <v>0</v>
      </c>
      <c r="CU16" s="351">
        <v>0</v>
      </c>
      <c r="CV16" s="351">
        <v>0</v>
      </c>
      <c r="CW16" s="351">
        <v>0</v>
      </c>
      <c r="CX16" s="351">
        <v>0</v>
      </c>
      <c r="CY16" s="351">
        <v>0</v>
      </c>
      <c r="CZ16" s="351">
        <v>0</v>
      </c>
      <c r="DA16" s="351">
        <v>0</v>
      </c>
      <c r="DB16" s="351">
        <v>0</v>
      </c>
      <c r="DC16" s="351">
        <v>0</v>
      </c>
      <c r="DD16" s="351">
        <v>0</v>
      </c>
      <c r="DE16" s="351">
        <v>0</v>
      </c>
      <c r="DF16" s="351">
        <v>0</v>
      </c>
      <c r="DG16" s="351">
        <v>0</v>
      </c>
      <c r="DH16" s="351">
        <v>0</v>
      </c>
      <c r="DI16" s="351">
        <v>0</v>
      </c>
      <c r="DJ16" s="351">
        <v>0</v>
      </c>
      <c r="DK16" s="351">
        <v>0</v>
      </c>
      <c r="DL16" s="351">
        <v>0</v>
      </c>
      <c r="DM16" s="351">
        <v>0</v>
      </c>
      <c r="DN16" s="351">
        <v>0</v>
      </c>
      <c r="DO16" s="351">
        <v>0</v>
      </c>
      <c r="DP16" s="351">
        <v>0</v>
      </c>
      <c r="DQ16" s="351">
        <v>0</v>
      </c>
      <c r="DR16" s="351">
        <v>0</v>
      </c>
      <c r="DS16" s="351">
        <v>0</v>
      </c>
      <c r="DT16" s="351">
        <v>0</v>
      </c>
      <c r="DU16" s="351">
        <v>0</v>
      </c>
      <c r="DV16" s="351">
        <v>0</v>
      </c>
      <c r="DW16" s="351">
        <v>0</v>
      </c>
      <c r="DX16" s="351">
        <v>0</v>
      </c>
      <c r="DY16" s="351">
        <v>0</v>
      </c>
      <c r="DZ16" s="351">
        <v>0</v>
      </c>
      <c r="EA16" s="351">
        <v>0</v>
      </c>
      <c r="EB16" s="351">
        <v>0</v>
      </c>
      <c r="EC16" s="351">
        <v>0</v>
      </c>
      <c r="ED16" s="351">
        <v>0</v>
      </c>
      <c r="EE16" s="351">
        <v>0</v>
      </c>
      <c r="EF16" s="351">
        <v>0</v>
      </c>
      <c r="EG16" s="351">
        <v>0</v>
      </c>
      <c r="EH16" s="351">
        <v>0</v>
      </c>
      <c r="EI16" s="351">
        <v>0</v>
      </c>
      <c r="EJ16" s="351">
        <v>0</v>
      </c>
      <c r="EK16" s="351">
        <v>0</v>
      </c>
      <c r="EL16" s="351">
        <v>0</v>
      </c>
      <c r="EM16" s="351">
        <v>0</v>
      </c>
      <c r="EN16" s="351">
        <v>0</v>
      </c>
      <c r="EO16" s="351">
        <v>0</v>
      </c>
      <c r="EP16" s="351">
        <v>0</v>
      </c>
      <c r="EQ16" s="351">
        <v>0</v>
      </c>
      <c r="ER16" s="351">
        <v>0</v>
      </c>
      <c r="ES16" s="351">
        <v>0</v>
      </c>
      <c r="ET16" s="351">
        <v>0</v>
      </c>
      <c r="EU16" s="351">
        <v>0</v>
      </c>
      <c r="EV16" s="351">
        <v>0</v>
      </c>
      <c r="EW16" s="351">
        <v>0</v>
      </c>
      <c r="EX16" s="351">
        <v>0</v>
      </c>
      <c r="EY16" s="351">
        <v>0</v>
      </c>
      <c r="EZ16" s="351">
        <v>0</v>
      </c>
      <c r="FA16" s="351">
        <v>0</v>
      </c>
    </row>
    <row r="17" spans="1:157">
      <c r="A17" s="67">
        <v>3</v>
      </c>
      <c r="B17" s="263" t="str">
        <f>VLOOKUP(A17,Switchboard!$A$21:$B$35,2,FALSE)</f>
        <v>SubTx Lines - CBD</v>
      </c>
      <c r="C17" s="258" t="str">
        <f t="shared" si="3"/>
        <v>Sub-transmission lines</v>
      </c>
      <c r="D17" s="259">
        <f>VLOOKUP(A17,Switchboard!$A$21:$C$36,3,FALSE)</f>
        <v>1</v>
      </c>
      <c r="E17" s="373">
        <v>-0.23631050827246369</v>
      </c>
      <c r="F17" s="351">
        <v>0</v>
      </c>
      <c r="G17" s="351">
        <v>0</v>
      </c>
      <c r="H17" s="351">
        <v>0</v>
      </c>
      <c r="I17" s="351">
        <v>0</v>
      </c>
      <c r="J17" s="351">
        <v>0</v>
      </c>
      <c r="K17" s="351">
        <v>0</v>
      </c>
      <c r="L17" s="351">
        <v>0</v>
      </c>
      <c r="M17" s="351">
        <v>12.860477246198913</v>
      </c>
      <c r="N17" s="351">
        <v>0</v>
      </c>
      <c r="O17" s="351">
        <v>0</v>
      </c>
      <c r="P17" s="351">
        <v>0</v>
      </c>
      <c r="Q17" s="351">
        <v>10.288381796959131</v>
      </c>
      <c r="R17" s="351">
        <v>0</v>
      </c>
      <c r="S17" s="351">
        <v>0</v>
      </c>
      <c r="T17" s="351">
        <v>0</v>
      </c>
      <c r="U17" s="351">
        <v>0</v>
      </c>
      <c r="V17" s="351">
        <v>12.860477246198913</v>
      </c>
      <c r="W17" s="351">
        <v>86</v>
      </c>
      <c r="X17" s="351">
        <v>0</v>
      </c>
      <c r="Y17" s="351">
        <v>96.146784312189837</v>
      </c>
      <c r="Z17" s="351">
        <v>8.5736514974659421</v>
      </c>
      <c r="AA17" s="351">
        <v>0</v>
      </c>
      <c r="AB17" s="351">
        <v>0</v>
      </c>
      <c r="AC17" s="351">
        <v>0</v>
      </c>
      <c r="AD17" s="351">
        <v>0</v>
      </c>
      <c r="AE17" s="351">
        <v>155</v>
      </c>
      <c r="AF17" s="351">
        <v>0</v>
      </c>
      <c r="AG17" s="351">
        <v>0</v>
      </c>
      <c r="AH17" s="351">
        <v>155</v>
      </c>
      <c r="AI17" s="351">
        <v>0</v>
      </c>
      <c r="AJ17" s="351">
        <v>0</v>
      </c>
      <c r="AK17" s="351">
        <v>0</v>
      </c>
      <c r="AL17" s="351">
        <v>0</v>
      </c>
      <c r="AM17" s="351">
        <v>0</v>
      </c>
      <c r="AN17" s="351">
        <v>89.573651497465946</v>
      </c>
      <c r="AO17" s="351">
        <v>8.5736514974659421</v>
      </c>
      <c r="AP17" s="351">
        <v>12.860477246198913</v>
      </c>
      <c r="AQ17" s="351">
        <v>0</v>
      </c>
      <c r="AR17" s="351">
        <v>0</v>
      </c>
      <c r="AS17" s="351">
        <v>0</v>
      </c>
      <c r="AT17" s="351">
        <v>0</v>
      </c>
      <c r="AU17" s="351">
        <v>0</v>
      </c>
      <c r="AV17" s="351">
        <v>0</v>
      </c>
      <c r="AW17" s="351">
        <v>125</v>
      </c>
      <c r="AX17" s="351">
        <v>0</v>
      </c>
      <c r="AY17" s="351">
        <v>300</v>
      </c>
      <c r="AZ17" s="351">
        <v>0</v>
      </c>
      <c r="BA17" s="351">
        <v>0</v>
      </c>
      <c r="BB17" s="351">
        <v>15.146784312189832</v>
      </c>
      <c r="BC17" s="351">
        <v>0</v>
      </c>
      <c r="BD17" s="351">
        <v>0</v>
      </c>
      <c r="BE17" s="351">
        <v>0</v>
      </c>
      <c r="BF17" s="351">
        <v>0</v>
      </c>
      <c r="BG17" s="351">
        <v>0</v>
      </c>
      <c r="BH17" s="351">
        <v>0</v>
      </c>
      <c r="BI17" s="351">
        <v>0</v>
      </c>
      <c r="BJ17" s="351">
        <v>0</v>
      </c>
      <c r="BK17" s="351">
        <v>0</v>
      </c>
      <c r="BL17" s="351">
        <v>0</v>
      </c>
      <c r="BM17" s="351">
        <v>0</v>
      </c>
      <c r="BN17" s="351">
        <v>0</v>
      </c>
      <c r="BO17" s="351">
        <v>0</v>
      </c>
      <c r="BP17" s="351">
        <v>0</v>
      </c>
      <c r="BQ17" s="351">
        <v>0</v>
      </c>
      <c r="BR17" s="351">
        <v>0</v>
      </c>
      <c r="BS17" s="351">
        <v>0</v>
      </c>
      <c r="BT17" s="351">
        <v>0</v>
      </c>
      <c r="BU17" s="351">
        <v>0</v>
      </c>
      <c r="BV17" s="351">
        <v>0</v>
      </c>
      <c r="BW17" s="351">
        <v>0</v>
      </c>
      <c r="BX17" s="351">
        <v>0</v>
      </c>
      <c r="BY17" s="351">
        <v>0</v>
      </c>
      <c r="BZ17" s="351">
        <v>0</v>
      </c>
      <c r="CA17" s="351">
        <v>0</v>
      </c>
      <c r="CB17" s="351">
        <v>0</v>
      </c>
      <c r="CC17" s="351">
        <v>0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0</v>
      </c>
      <c r="CJ17" s="351">
        <v>0</v>
      </c>
      <c r="CK17" s="351">
        <v>0</v>
      </c>
      <c r="CL17" s="351">
        <v>0</v>
      </c>
      <c r="CM17" s="351">
        <v>0</v>
      </c>
      <c r="CN17" s="351">
        <v>0</v>
      </c>
      <c r="CO17" s="351">
        <v>0</v>
      </c>
      <c r="CP17" s="351">
        <v>0</v>
      </c>
      <c r="CQ17" s="351">
        <v>0</v>
      </c>
      <c r="CR17" s="351">
        <v>0</v>
      </c>
      <c r="CS17" s="351">
        <v>0</v>
      </c>
      <c r="CT17" s="351">
        <v>0</v>
      </c>
      <c r="CU17" s="351">
        <v>0</v>
      </c>
      <c r="CV17" s="351">
        <v>0</v>
      </c>
      <c r="CW17" s="351">
        <v>0</v>
      </c>
      <c r="CX17" s="351">
        <v>0</v>
      </c>
      <c r="CY17" s="351">
        <v>0</v>
      </c>
      <c r="CZ17" s="351">
        <v>0</v>
      </c>
      <c r="DA17" s="351">
        <v>0</v>
      </c>
      <c r="DB17" s="351">
        <v>0</v>
      </c>
      <c r="DC17" s="351">
        <v>0</v>
      </c>
      <c r="DD17" s="351">
        <v>0</v>
      </c>
      <c r="DE17" s="351">
        <v>0</v>
      </c>
      <c r="DF17" s="351">
        <v>0</v>
      </c>
      <c r="DG17" s="351">
        <v>0</v>
      </c>
      <c r="DH17" s="351">
        <v>0</v>
      </c>
      <c r="DI17" s="351">
        <v>0</v>
      </c>
      <c r="DJ17" s="351">
        <v>0</v>
      </c>
      <c r="DK17" s="351">
        <v>0</v>
      </c>
      <c r="DL17" s="351">
        <v>0</v>
      </c>
      <c r="DM17" s="351">
        <v>0</v>
      </c>
      <c r="DN17" s="351">
        <v>0</v>
      </c>
      <c r="DO17" s="351">
        <v>0</v>
      </c>
      <c r="DP17" s="351">
        <v>0</v>
      </c>
      <c r="DQ17" s="351">
        <v>0</v>
      </c>
      <c r="DR17" s="351">
        <v>0</v>
      </c>
      <c r="DS17" s="351">
        <v>0</v>
      </c>
      <c r="DT17" s="351">
        <v>0</v>
      </c>
      <c r="DU17" s="351">
        <v>0</v>
      </c>
      <c r="DV17" s="351">
        <v>0</v>
      </c>
      <c r="DW17" s="351">
        <v>0</v>
      </c>
      <c r="DX17" s="351">
        <v>0</v>
      </c>
      <c r="DY17" s="351">
        <v>0</v>
      </c>
      <c r="DZ17" s="351">
        <v>0</v>
      </c>
      <c r="EA17" s="351">
        <v>0</v>
      </c>
      <c r="EB17" s="351">
        <v>0</v>
      </c>
      <c r="EC17" s="351">
        <v>0</v>
      </c>
      <c r="ED17" s="351">
        <v>0</v>
      </c>
      <c r="EE17" s="351">
        <v>0</v>
      </c>
      <c r="EF17" s="351">
        <v>0</v>
      </c>
      <c r="EG17" s="351">
        <v>0</v>
      </c>
      <c r="EH17" s="351">
        <v>0</v>
      </c>
      <c r="EI17" s="351">
        <v>0</v>
      </c>
      <c r="EJ17" s="351">
        <v>0</v>
      </c>
      <c r="EK17" s="351">
        <v>0</v>
      </c>
      <c r="EL17" s="351">
        <v>0</v>
      </c>
      <c r="EM17" s="351">
        <v>0</v>
      </c>
      <c r="EN17" s="351">
        <v>0</v>
      </c>
      <c r="EO17" s="351">
        <v>0</v>
      </c>
      <c r="EP17" s="351">
        <v>0</v>
      </c>
      <c r="EQ17" s="351">
        <v>0</v>
      </c>
      <c r="ER17" s="351">
        <v>0</v>
      </c>
      <c r="ES17" s="351">
        <v>0</v>
      </c>
      <c r="ET17" s="351">
        <v>0</v>
      </c>
      <c r="EU17" s="351">
        <v>0</v>
      </c>
      <c r="EV17" s="351">
        <v>0</v>
      </c>
      <c r="EW17" s="351">
        <v>0</v>
      </c>
      <c r="EX17" s="351">
        <v>0</v>
      </c>
      <c r="EY17" s="351">
        <v>0</v>
      </c>
      <c r="EZ17" s="351">
        <v>0</v>
      </c>
      <c r="FA17" s="351">
        <v>0</v>
      </c>
    </row>
    <row r="18" spans="1:157">
      <c r="A18" s="67">
        <v>4</v>
      </c>
      <c r="B18" s="266" t="str">
        <f>VLOOKUP(A18,Switchboard!$A$21:$B$35,2,FALSE)</f>
        <v>SubTx Substations</v>
      </c>
      <c r="C18" s="258" t="str">
        <f t="shared" si="3"/>
        <v>Sub-transmission substations</v>
      </c>
      <c r="D18" s="264">
        <f>VLOOKUP(A18,Switchboard!$A$21:$C$36,3,FALSE)</f>
        <v>2</v>
      </c>
      <c r="E18" s="373"/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51"/>
      <c r="CC18" s="351"/>
      <c r="CD18" s="351"/>
      <c r="CE18" s="351"/>
      <c r="CF18" s="351"/>
      <c r="CG18" s="351"/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</row>
    <row r="19" spans="1:157">
      <c r="A19" s="67">
        <v>5</v>
      </c>
      <c r="B19" s="263" t="str">
        <f>VLOOKUP(A19,Switchboard!$A$21:$B$35,2,FALSE)</f>
        <v>Zone Substations - Urban</v>
      </c>
      <c r="C19" s="258" t="str">
        <f t="shared" si="3"/>
        <v>Zone substations</v>
      </c>
      <c r="D19" s="259">
        <f>VLOOKUP(A19,Switchboard!$A$21:$C$36,3,FALSE)</f>
        <v>3</v>
      </c>
      <c r="E19" s="373"/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1"/>
      <c r="CF19" s="351"/>
      <c r="CG19" s="351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</row>
    <row r="20" spans="1:157">
      <c r="A20" s="67">
        <v>6</v>
      </c>
      <c r="B20" s="266" t="str">
        <f>VLOOKUP(A20,Switchboard!$A$21:$B$35,2,FALSE)</f>
        <v>Zone Substations - Rural</v>
      </c>
      <c r="C20" s="258" t="str">
        <f t="shared" si="3"/>
        <v>Zone substations</v>
      </c>
      <c r="D20" s="264">
        <f>VLOOKUP(A20,Switchboard!$A$21:$C$36,3,FALSE)</f>
        <v>3</v>
      </c>
      <c r="E20" s="373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  <c r="BR20" s="351"/>
      <c r="BS20" s="351"/>
      <c r="BT20" s="351"/>
      <c r="BU20" s="351"/>
      <c r="BV20" s="351"/>
      <c r="BW20" s="351"/>
      <c r="BX20" s="351"/>
      <c r="BY20" s="351"/>
      <c r="BZ20" s="351"/>
      <c r="CA20" s="351"/>
      <c r="CB20" s="351"/>
      <c r="CC20" s="351"/>
      <c r="CD20" s="351"/>
      <c r="CE20" s="351"/>
      <c r="CF20" s="351"/>
      <c r="CG20" s="351"/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1"/>
      <c r="CZ20" s="351"/>
      <c r="DA20" s="351"/>
      <c r="DB20" s="351"/>
      <c r="DC20" s="351"/>
      <c r="DD20" s="351"/>
      <c r="DE20" s="351"/>
      <c r="DF20" s="351"/>
      <c r="DG20" s="351"/>
      <c r="DH20" s="351"/>
      <c r="DI20" s="351"/>
      <c r="DJ20" s="351"/>
      <c r="DK20" s="351"/>
      <c r="DL20" s="351"/>
      <c r="DM20" s="351"/>
      <c r="DN20" s="351"/>
      <c r="DO20" s="351"/>
      <c r="DP20" s="351"/>
      <c r="DQ20" s="351"/>
      <c r="DR20" s="351"/>
      <c r="DS20" s="351"/>
      <c r="DT20" s="351"/>
      <c r="DU20" s="351"/>
      <c r="DV20" s="351"/>
      <c r="DW20" s="351"/>
      <c r="DX20" s="351"/>
      <c r="DY20" s="351"/>
      <c r="DZ20" s="351"/>
      <c r="EA20" s="351"/>
      <c r="EB20" s="351"/>
      <c r="EC20" s="351"/>
      <c r="ED20" s="351"/>
      <c r="EE20" s="351"/>
      <c r="EF20" s="351"/>
      <c r="EG20" s="351"/>
      <c r="EH20" s="351"/>
      <c r="EI20" s="351"/>
      <c r="EJ20" s="351"/>
      <c r="EK20" s="351"/>
      <c r="EL20" s="351"/>
      <c r="EM20" s="351"/>
      <c r="EN20" s="351"/>
      <c r="EO20" s="351"/>
      <c r="EP20" s="351"/>
      <c r="EQ20" s="351"/>
      <c r="ER20" s="351"/>
      <c r="ES20" s="351"/>
      <c r="ET20" s="351"/>
      <c r="EU20" s="351"/>
      <c r="EV20" s="351"/>
      <c r="EW20" s="351"/>
      <c r="EX20" s="351"/>
      <c r="EY20" s="351"/>
      <c r="EZ20" s="351"/>
      <c r="FA20" s="351"/>
    </row>
    <row r="21" spans="1:157">
      <c r="A21" s="67">
        <v>7</v>
      </c>
      <c r="B21" s="263" t="str">
        <f>VLOOKUP(A21,Switchboard!$A$21:$B$35,2,FALSE)</f>
        <v>Distribution Feeders - CBD</v>
      </c>
      <c r="C21" s="258" t="str">
        <f t="shared" si="3"/>
        <v>Distribution feeders - CBD</v>
      </c>
      <c r="D21" s="259">
        <f>VLOOKUP(A21,Switchboard!$A$21:$C$36,3,FALSE)</f>
        <v>4</v>
      </c>
      <c r="E21" s="373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1"/>
      <c r="CF21" s="351"/>
      <c r="CG21" s="351"/>
      <c r="CH21" s="351"/>
      <c r="CI21" s="351"/>
      <c r="CJ21" s="351"/>
      <c r="CK21" s="351"/>
      <c r="CL21" s="351"/>
      <c r="CM21" s="351"/>
      <c r="CN21" s="351"/>
      <c r="CO21" s="351"/>
      <c r="CP21" s="351"/>
      <c r="CQ21" s="351"/>
      <c r="CR21" s="351"/>
      <c r="CS21" s="351"/>
      <c r="CT21" s="351"/>
      <c r="CU21" s="351"/>
      <c r="CV21" s="351"/>
      <c r="CW21" s="351"/>
      <c r="CX21" s="351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/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</row>
    <row r="22" spans="1:157">
      <c r="A22" s="67">
        <v>8</v>
      </c>
      <c r="B22" s="266" t="str">
        <f>VLOOKUP(A22,Switchboard!$A$21:$B$35,2,FALSE)</f>
        <v>Distribution Feeders - Urban</v>
      </c>
      <c r="C22" s="258" t="str">
        <f t="shared" si="3"/>
        <v>Distribution feeders - Urban</v>
      </c>
      <c r="D22" s="264">
        <f>VLOOKUP(A22,Switchboard!$A$21:$C$36,3,FALSE)</f>
        <v>5</v>
      </c>
      <c r="E22" s="373"/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  <c r="AO22" s="351"/>
      <c r="AP22" s="351"/>
      <c r="AQ22" s="351"/>
      <c r="AR22" s="351"/>
      <c r="AS22" s="351"/>
      <c r="AT22" s="351"/>
      <c r="AU22" s="351"/>
      <c r="AV22" s="351"/>
      <c r="AW22" s="351"/>
      <c r="AX22" s="351"/>
      <c r="AY22" s="351"/>
      <c r="AZ22" s="351"/>
      <c r="BA22" s="351"/>
      <c r="BB22" s="351"/>
      <c r="BC22" s="351"/>
      <c r="BD22" s="351"/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  <c r="BR22" s="351"/>
      <c r="BS22" s="351"/>
      <c r="BT22" s="351"/>
      <c r="BU22" s="351"/>
      <c r="BV22" s="351"/>
      <c r="BW22" s="351"/>
      <c r="BX22" s="351"/>
      <c r="BY22" s="351"/>
      <c r="BZ22" s="351"/>
      <c r="CA22" s="351"/>
      <c r="CB22" s="351"/>
      <c r="CC22" s="351"/>
      <c r="CD22" s="351"/>
      <c r="CE22" s="351"/>
      <c r="CF22" s="351"/>
      <c r="CG22" s="351"/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</row>
    <row r="23" spans="1:157">
      <c r="A23" s="67">
        <v>9</v>
      </c>
      <c r="B23" s="263" t="str">
        <f>VLOOKUP(A23,Switchboard!$A$21:$B$35,2,FALSE)</f>
        <v>Distribution Feeders - Short Rural</v>
      </c>
      <c r="C23" s="258" t="str">
        <f t="shared" si="3"/>
        <v>Distribution feeders - Short rural</v>
      </c>
      <c r="D23" s="259">
        <f>VLOOKUP(A23,Switchboard!$A$21:$C$36,3,FALSE)</f>
        <v>6</v>
      </c>
      <c r="E23" s="373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1"/>
      <c r="AU23" s="351"/>
      <c r="AV23" s="351"/>
      <c r="AW23" s="351"/>
      <c r="AX23" s="351"/>
      <c r="AY23" s="351"/>
      <c r="AZ23" s="351"/>
      <c r="BA23" s="351"/>
      <c r="BB23" s="351"/>
      <c r="BC23" s="351"/>
      <c r="BD23" s="351"/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51"/>
      <c r="BP23" s="351"/>
      <c r="BQ23" s="351"/>
      <c r="BR23" s="351"/>
      <c r="BS23" s="351"/>
      <c r="BT23" s="351"/>
      <c r="BU23" s="351"/>
      <c r="BV23" s="351"/>
      <c r="BW23" s="351"/>
      <c r="BX23" s="351"/>
      <c r="BY23" s="351"/>
      <c r="BZ23" s="351"/>
      <c r="CA23" s="351"/>
      <c r="CB23" s="351"/>
      <c r="CC23" s="351"/>
      <c r="CD23" s="351"/>
      <c r="CE23" s="351"/>
      <c r="CF23" s="351"/>
      <c r="CG23" s="351"/>
      <c r="CH23" s="351"/>
      <c r="CI23" s="351"/>
      <c r="CJ23" s="351"/>
      <c r="CK23" s="351"/>
      <c r="CL23" s="351"/>
      <c r="CM23" s="351"/>
      <c r="CN23" s="351"/>
      <c r="CO23" s="351"/>
      <c r="CP23" s="351"/>
      <c r="CQ23" s="351"/>
      <c r="CR23" s="351"/>
      <c r="CS23" s="351"/>
      <c r="CT23" s="351"/>
      <c r="CU23" s="351"/>
      <c r="CV23" s="351"/>
      <c r="CW23" s="351"/>
      <c r="CX23" s="351"/>
      <c r="CY23" s="351"/>
      <c r="CZ23" s="351"/>
      <c r="DA23" s="351"/>
      <c r="DB23" s="351"/>
      <c r="DC23" s="351"/>
      <c r="DD23" s="351"/>
      <c r="DE23" s="351"/>
      <c r="DF23" s="351"/>
      <c r="DG23" s="351"/>
      <c r="DH23" s="351"/>
      <c r="DI23" s="351"/>
      <c r="DJ23" s="351"/>
      <c r="DK23" s="351"/>
      <c r="DL23" s="351"/>
      <c r="DM23" s="351"/>
      <c r="DN23" s="351"/>
      <c r="DO23" s="351"/>
      <c r="DP23" s="351"/>
      <c r="DQ23" s="351"/>
      <c r="DR23" s="351"/>
      <c r="DS23" s="351"/>
      <c r="DT23" s="351"/>
      <c r="DU23" s="351"/>
      <c r="DV23" s="351"/>
      <c r="DW23" s="351"/>
      <c r="DX23" s="351"/>
      <c r="DY23" s="351"/>
      <c r="DZ23" s="351"/>
      <c r="EA23" s="351"/>
      <c r="EB23" s="351"/>
      <c r="EC23" s="351"/>
      <c r="ED23" s="351"/>
      <c r="EE23" s="351"/>
      <c r="EF23" s="351"/>
      <c r="EG23" s="351"/>
      <c r="EH23" s="351"/>
      <c r="EI23" s="351"/>
      <c r="EJ23" s="351"/>
      <c r="EK23" s="351"/>
      <c r="EL23" s="351"/>
      <c r="EM23" s="351"/>
      <c r="EN23" s="351"/>
      <c r="EO23" s="351"/>
      <c r="EP23" s="351"/>
      <c r="EQ23" s="351"/>
      <c r="ER23" s="351"/>
      <c r="ES23" s="351"/>
      <c r="ET23" s="351"/>
      <c r="EU23" s="351"/>
      <c r="EV23" s="351"/>
      <c r="EW23" s="351"/>
      <c r="EX23" s="351"/>
      <c r="EY23" s="351"/>
      <c r="EZ23" s="351"/>
      <c r="FA23" s="351"/>
    </row>
    <row r="24" spans="1:157">
      <c r="A24" s="67">
        <v>10</v>
      </c>
      <c r="B24" s="266" t="str">
        <f>VLOOKUP(A24,Switchboard!$A$21:$B$35,2,FALSE)</f>
        <v>Distribution Feeders - Long Rural</v>
      </c>
      <c r="C24" s="258" t="str">
        <f t="shared" si="3"/>
        <v>Distribution feeders - Long rural</v>
      </c>
      <c r="D24" s="264">
        <f>VLOOKUP(A24,Switchboard!$A$21:$C$36,3,FALSE)</f>
        <v>7</v>
      </c>
      <c r="E24" s="373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  <c r="BR24" s="351"/>
      <c r="BS24" s="351"/>
      <c r="BT24" s="351"/>
      <c r="BU24" s="351"/>
      <c r="BV24" s="351"/>
      <c r="BW24" s="351"/>
      <c r="BX24" s="351"/>
      <c r="BY24" s="351"/>
      <c r="BZ24" s="351"/>
      <c r="CA24" s="351"/>
      <c r="CB24" s="351"/>
      <c r="CC24" s="351"/>
      <c r="CD24" s="351"/>
      <c r="CE24" s="351"/>
      <c r="CF24" s="351"/>
      <c r="CG24" s="351"/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</row>
    <row r="25" spans="1:157">
      <c r="A25" s="67">
        <v>11</v>
      </c>
      <c r="B25" s="263" t="str">
        <f>VLOOKUP(A25,Switchboard!$A$21:$B$35,2,FALSE)</f>
        <v>Distribution Substations - CBD</v>
      </c>
      <c r="C25" s="258" t="str">
        <f t="shared" si="3"/>
        <v>Distribution substations - CBD</v>
      </c>
      <c r="D25" s="259">
        <f>VLOOKUP(A25,Switchboard!$A$21:$C$36,3,FALSE)</f>
        <v>8</v>
      </c>
      <c r="E25" s="373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  <c r="U25" s="351"/>
      <c r="V25" s="351"/>
      <c r="W25" s="351"/>
      <c r="X25" s="351"/>
      <c r="Y25" s="351"/>
      <c r="Z25" s="351"/>
      <c r="AA25" s="351"/>
      <c r="AB25" s="351"/>
      <c r="AC25" s="351"/>
      <c r="AD25" s="351"/>
      <c r="AE25" s="351"/>
      <c r="AF25" s="351"/>
      <c r="AG25" s="351"/>
      <c r="AH25" s="351"/>
      <c r="AI25" s="351"/>
      <c r="AJ25" s="351"/>
      <c r="AK25" s="351"/>
      <c r="AL25" s="351"/>
      <c r="AM25" s="351"/>
      <c r="AN25" s="351"/>
      <c r="AO25" s="351"/>
      <c r="AP25" s="351"/>
      <c r="AQ25" s="351"/>
      <c r="AR25" s="351"/>
      <c r="AS25" s="351"/>
      <c r="AT25" s="351"/>
      <c r="AU25" s="351"/>
      <c r="AV25" s="351"/>
      <c r="AW25" s="351"/>
      <c r="AX25" s="351"/>
      <c r="AY25" s="351"/>
      <c r="AZ25" s="351"/>
      <c r="BA25" s="351"/>
      <c r="BB25" s="351"/>
      <c r="BC25" s="351"/>
      <c r="BD25" s="351"/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51"/>
      <c r="BP25" s="351"/>
      <c r="BQ25" s="351"/>
      <c r="BR25" s="351"/>
      <c r="BS25" s="351"/>
      <c r="BT25" s="351"/>
      <c r="BU25" s="351"/>
      <c r="BV25" s="351"/>
      <c r="BW25" s="351"/>
      <c r="BX25" s="351"/>
      <c r="BY25" s="351"/>
      <c r="BZ25" s="351"/>
      <c r="CA25" s="351"/>
      <c r="CB25" s="351"/>
      <c r="CC25" s="351"/>
      <c r="CD25" s="351"/>
      <c r="CE25" s="351"/>
      <c r="CF25" s="351"/>
      <c r="CG25" s="351"/>
      <c r="CH25" s="351"/>
      <c r="CI25" s="351"/>
      <c r="CJ25" s="351"/>
      <c r="CK25" s="351"/>
      <c r="CL25" s="351"/>
      <c r="CM25" s="351"/>
      <c r="CN25" s="351"/>
      <c r="CO25" s="351"/>
      <c r="CP25" s="351"/>
      <c r="CQ25" s="351"/>
      <c r="CR25" s="351"/>
      <c r="CS25" s="351"/>
      <c r="CT25" s="351"/>
      <c r="CU25" s="351"/>
      <c r="CV25" s="351"/>
      <c r="CW25" s="351"/>
      <c r="CX25" s="351"/>
      <c r="CY25" s="351"/>
      <c r="CZ25" s="351"/>
      <c r="DA25" s="351"/>
      <c r="DB25" s="351"/>
      <c r="DC25" s="351"/>
      <c r="DD25" s="351"/>
      <c r="DE25" s="351"/>
      <c r="DF25" s="351"/>
      <c r="DG25" s="351"/>
      <c r="DH25" s="351"/>
      <c r="DI25" s="351"/>
      <c r="DJ25" s="351"/>
      <c r="DK25" s="351"/>
      <c r="DL25" s="351"/>
      <c r="DM25" s="351"/>
      <c r="DN25" s="351"/>
      <c r="DO25" s="351"/>
      <c r="DP25" s="351"/>
      <c r="DQ25" s="351"/>
      <c r="DR25" s="351"/>
      <c r="DS25" s="351"/>
      <c r="DT25" s="351"/>
      <c r="DU25" s="351"/>
      <c r="DV25" s="351"/>
      <c r="DW25" s="351"/>
      <c r="DX25" s="351"/>
      <c r="DY25" s="351"/>
      <c r="DZ25" s="351"/>
      <c r="EA25" s="351"/>
      <c r="EB25" s="351"/>
      <c r="EC25" s="351"/>
      <c r="ED25" s="351"/>
      <c r="EE25" s="351"/>
      <c r="EF25" s="351"/>
      <c r="EG25" s="351"/>
      <c r="EH25" s="351"/>
      <c r="EI25" s="351"/>
      <c r="EJ25" s="351"/>
      <c r="EK25" s="351"/>
      <c r="EL25" s="351"/>
      <c r="EM25" s="351"/>
      <c r="EN25" s="351"/>
      <c r="EO25" s="351"/>
      <c r="EP25" s="351"/>
      <c r="EQ25" s="351"/>
      <c r="ER25" s="351"/>
      <c r="ES25" s="351"/>
      <c r="ET25" s="351"/>
      <c r="EU25" s="351"/>
      <c r="EV25" s="351"/>
      <c r="EW25" s="351"/>
      <c r="EX25" s="351"/>
      <c r="EY25" s="351"/>
      <c r="EZ25" s="351"/>
      <c r="FA25" s="351"/>
    </row>
    <row r="26" spans="1:157">
      <c r="A26" s="67">
        <v>12</v>
      </c>
      <c r="B26" s="266" t="str">
        <f>VLOOKUP(A26,Switchboard!$A$21:$B$35,2,FALSE)</f>
        <v>Distribution substations - Urban Pole</v>
      </c>
      <c r="C26" s="258" t="str">
        <f t="shared" si="3"/>
        <v>Distribution substations - Urban</v>
      </c>
      <c r="D26" s="264">
        <f>VLOOKUP(A26,Switchboard!$A$21:$C$36,3,FALSE)</f>
        <v>9</v>
      </c>
      <c r="E26" s="373"/>
      <c r="F26" s="351"/>
      <c r="G26" s="351"/>
      <c r="H26" s="351"/>
      <c r="I26" s="351"/>
      <c r="J26" s="351"/>
      <c r="K26" s="351"/>
      <c r="L26" s="351"/>
      <c r="M26" s="351"/>
      <c r="N26" s="351"/>
      <c r="O26" s="351"/>
      <c r="P26" s="351"/>
      <c r="Q26" s="351"/>
      <c r="R26" s="351"/>
      <c r="S26" s="351"/>
      <c r="T26" s="351"/>
      <c r="U26" s="351"/>
      <c r="V26" s="351"/>
      <c r="W26" s="351"/>
      <c r="X26" s="351"/>
      <c r="Y26" s="351"/>
      <c r="Z26" s="351"/>
      <c r="AA26" s="351"/>
      <c r="AB26" s="351"/>
      <c r="AC26" s="351"/>
      <c r="AD26" s="351"/>
      <c r="AE26" s="351"/>
      <c r="AF26" s="351"/>
      <c r="AG26" s="351"/>
      <c r="AH26" s="351"/>
      <c r="AI26" s="351"/>
      <c r="AJ26" s="351"/>
      <c r="AK26" s="351"/>
      <c r="AL26" s="351"/>
      <c r="AM26" s="351"/>
      <c r="AN26" s="351"/>
      <c r="AO26" s="351"/>
      <c r="AP26" s="351"/>
      <c r="AQ26" s="351"/>
      <c r="AR26" s="351"/>
      <c r="AS26" s="351"/>
      <c r="AT26" s="351"/>
      <c r="AU26" s="351"/>
      <c r="AV26" s="351"/>
      <c r="AW26" s="351"/>
      <c r="AX26" s="351"/>
      <c r="AY26" s="351"/>
      <c r="AZ26" s="351"/>
      <c r="BA26" s="351"/>
      <c r="BB26" s="351"/>
      <c r="BC26" s="351"/>
      <c r="BD26" s="351"/>
      <c r="BE26" s="351"/>
      <c r="BF26" s="351"/>
      <c r="BG26" s="351"/>
      <c r="BH26" s="351"/>
      <c r="BI26" s="351"/>
      <c r="BJ26" s="351"/>
      <c r="BK26" s="351"/>
      <c r="BL26" s="351"/>
      <c r="BM26" s="351"/>
      <c r="BN26" s="351"/>
      <c r="BO26" s="351"/>
      <c r="BP26" s="351"/>
      <c r="BQ26" s="351"/>
      <c r="BR26" s="351"/>
      <c r="BS26" s="351"/>
      <c r="BT26" s="351"/>
      <c r="BU26" s="351"/>
      <c r="BV26" s="351"/>
      <c r="BW26" s="351"/>
      <c r="BX26" s="351"/>
      <c r="BY26" s="351"/>
      <c r="BZ26" s="351"/>
      <c r="CA26" s="351"/>
      <c r="CB26" s="351"/>
      <c r="CC26" s="351"/>
      <c r="CD26" s="351"/>
      <c r="CE26" s="351"/>
      <c r="CF26" s="351"/>
      <c r="CG26" s="351"/>
      <c r="CH26" s="351"/>
      <c r="CI26" s="351"/>
      <c r="CJ26" s="351"/>
      <c r="CK26" s="351"/>
      <c r="CL26" s="351"/>
      <c r="CM26" s="351"/>
      <c r="CN26" s="351"/>
      <c r="CO26" s="351"/>
      <c r="CP26" s="351"/>
      <c r="CQ26" s="351"/>
      <c r="CR26" s="351"/>
      <c r="CS26" s="351"/>
      <c r="CT26" s="351"/>
      <c r="CU26" s="351"/>
      <c r="CV26" s="351"/>
      <c r="CW26" s="351"/>
      <c r="CX26" s="351"/>
      <c r="CY26" s="351"/>
      <c r="CZ26" s="351"/>
      <c r="DA26" s="351"/>
      <c r="DB26" s="351"/>
      <c r="DC26" s="351"/>
      <c r="DD26" s="351"/>
      <c r="DE26" s="351"/>
      <c r="DF26" s="351"/>
      <c r="DG26" s="351"/>
      <c r="DH26" s="351"/>
      <c r="DI26" s="351"/>
      <c r="DJ26" s="351"/>
      <c r="DK26" s="351"/>
      <c r="DL26" s="351"/>
      <c r="DM26" s="351"/>
      <c r="DN26" s="351"/>
      <c r="DO26" s="351"/>
      <c r="DP26" s="351"/>
      <c r="DQ26" s="351"/>
      <c r="DR26" s="351"/>
      <c r="DS26" s="351"/>
      <c r="DT26" s="351"/>
      <c r="DU26" s="351"/>
      <c r="DV26" s="351"/>
      <c r="DW26" s="351"/>
      <c r="DX26" s="351"/>
      <c r="DY26" s="351"/>
      <c r="DZ26" s="351"/>
      <c r="EA26" s="351"/>
      <c r="EB26" s="351"/>
      <c r="EC26" s="351"/>
      <c r="ED26" s="351"/>
      <c r="EE26" s="351"/>
      <c r="EF26" s="351"/>
      <c r="EG26" s="351"/>
      <c r="EH26" s="351"/>
      <c r="EI26" s="351"/>
      <c r="EJ26" s="351"/>
      <c r="EK26" s="351"/>
      <c r="EL26" s="351"/>
      <c r="EM26" s="351"/>
      <c r="EN26" s="351"/>
      <c r="EO26" s="351"/>
      <c r="EP26" s="351"/>
      <c r="EQ26" s="351"/>
      <c r="ER26" s="351"/>
      <c r="ES26" s="351"/>
      <c r="ET26" s="351"/>
      <c r="EU26" s="351"/>
      <c r="EV26" s="351"/>
      <c r="EW26" s="351"/>
      <c r="EX26" s="351"/>
      <c r="EY26" s="351"/>
      <c r="EZ26" s="351"/>
      <c r="FA26" s="351"/>
    </row>
    <row r="27" spans="1:157">
      <c r="A27" s="67">
        <v>13</v>
      </c>
      <c r="B27" s="263" t="str">
        <f>VLOOKUP(A27,Switchboard!$A$21:$B$35,2,FALSE)</f>
        <v>Distribution substations - Urban Pad</v>
      </c>
      <c r="C27" s="258" t="str">
        <f t="shared" si="3"/>
        <v>Distribution substations - Urban</v>
      </c>
      <c r="D27" s="259">
        <f>VLOOKUP(A27,Switchboard!$A$21:$C$36,3,FALSE)</f>
        <v>9</v>
      </c>
      <c r="E27" s="373"/>
      <c r="F27" s="351"/>
      <c r="G27" s="351"/>
      <c r="H27" s="351"/>
      <c r="I27" s="351"/>
      <c r="J27" s="351"/>
      <c r="K27" s="351"/>
      <c r="L27" s="351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  <c r="X27" s="351"/>
      <c r="Y27" s="351"/>
      <c r="Z27" s="351"/>
      <c r="AA27" s="351"/>
      <c r="AB27" s="351"/>
      <c r="AC27" s="351"/>
      <c r="AD27" s="351"/>
      <c r="AE27" s="351"/>
      <c r="AF27" s="351"/>
      <c r="AG27" s="351"/>
      <c r="AH27" s="351"/>
      <c r="AI27" s="351"/>
      <c r="AJ27" s="351"/>
      <c r="AK27" s="351"/>
      <c r="AL27" s="351"/>
      <c r="AM27" s="351"/>
      <c r="AN27" s="351"/>
      <c r="AO27" s="351"/>
      <c r="AP27" s="351"/>
      <c r="AQ27" s="351"/>
      <c r="AR27" s="351"/>
      <c r="AS27" s="351"/>
      <c r="AT27" s="351"/>
      <c r="AU27" s="351"/>
      <c r="AV27" s="351"/>
      <c r="AW27" s="351"/>
      <c r="AX27" s="351"/>
      <c r="AY27" s="351"/>
      <c r="AZ27" s="351"/>
      <c r="BA27" s="351"/>
      <c r="BB27" s="351"/>
      <c r="BC27" s="351"/>
      <c r="BD27" s="351"/>
      <c r="BE27" s="351"/>
      <c r="BF27" s="351"/>
      <c r="BG27" s="351"/>
      <c r="BH27" s="351"/>
      <c r="BI27" s="351"/>
      <c r="BJ27" s="351"/>
      <c r="BK27" s="351"/>
      <c r="BL27" s="351"/>
      <c r="BM27" s="351"/>
      <c r="BN27" s="351"/>
      <c r="BO27" s="351"/>
      <c r="BP27" s="351"/>
      <c r="BQ27" s="351"/>
      <c r="BR27" s="351"/>
      <c r="BS27" s="351"/>
      <c r="BT27" s="351"/>
      <c r="BU27" s="351"/>
      <c r="BV27" s="351"/>
      <c r="BW27" s="351"/>
      <c r="BX27" s="351"/>
      <c r="BY27" s="351"/>
      <c r="BZ27" s="351"/>
      <c r="CA27" s="351"/>
      <c r="CB27" s="351"/>
      <c r="CC27" s="351"/>
      <c r="CD27" s="351"/>
      <c r="CE27" s="351"/>
      <c r="CF27" s="351"/>
      <c r="CG27" s="351"/>
      <c r="CH27" s="351"/>
      <c r="CI27" s="351"/>
      <c r="CJ27" s="351"/>
      <c r="CK27" s="351"/>
      <c r="CL27" s="351"/>
      <c r="CM27" s="351"/>
      <c r="CN27" s="351"/>
      <c r="CO27" s="351"/>
      <c r="CP27" s="351"/>
      <c r="CQ27" s="351"/>
      <c r="CR27" s="351"/>
      <c r="CS27" s="351"/>
      <c r="CT27" s="351"/>
      <c r="CU27" s="351"/>
      <c r="CV27" s="351"/>
      <c r="CW27" s="351"/>
      <c r="CX27" s="351"/>
      <c r="CY27" s="351"/>
      <c r="CZ27" s="351"/>
      <c r="DA27" s="351"/>
      <c r="DB27" s="351"/>
      <c r="DC27" s="351"/>
      <c r="DD27" s="351"/>
      <c r="DE27" s="351"/>
      <c r="DF27" s="351"/>
      <c r="DG27" s="351"/>
      <c r="DH27" s="351"/>
      <c r="DI27" s="351"/>
      <c r="DJ27" s="351"/>
      <c r="DK27" s="351"/>
      <c r="DL27" s="351"/>
      <c r="DM27" s="351"/>
      <c r="DN27" s="351"/>
      <c r="DO27" s="351"/>
      <c r="DP27" s="351"/>
      <c r="DQ27" s="351"/>
      <c r="DR27" s="351"/>
      <c r="DS27" s="351"/>
      <c r="DT27" s="351"/>
      <c r="DU27" s="351"/>
      <c r="DV27" s="351"/>
      <c r="DW27" s="351"/>
      <c r="DX27" s="351"/>
      <c r="DY27" s="351"/>
      <c r="DZ27" s="351"/>
      <c r="EA27" s="351"/>
      <c r="EB27" s="351"/>
      <c r="EC27" s="351"/>
      <c r="ED27" s="351"/>
      <c r="EE27" s="351"/>
      <c r="EF27" s="351"/>
      <c r="EG27" s="351"/>
      <c r="EH27" s="351"/>
      <c r="EI27" s="351"/>
      <c r="EJ27" s="351"/>
      <c r="EK27" s="351"/>
      <c r="EL27" s="351"/>
      <c r="EM27" s="351"/>
      <c r="EN27" s="351"/>
      <c r="EO27" s="351"/>
      <c r="EP27" s="351"/>
      <c r="EQ27" s="351"/>
      <c r="ER27" s="351"/>
      <c r="ES27" s="351"/>
      <c r="ET27" s="351"/>
      <c r="EU27" s="351"/>
      <c r="EV27" s="351"/>
      <c r="EW27" s="351"/>
      <c r="EX27" s="351"/>
      <c r="EY27" s="351"/>
      <c r="EZ27" s="351"/>
      <c r="FA27" s="351"/>
    </row>
    <row r="28" spans="1:157">
      <c r="A28" s="67">
        <v>14</v>
      </c>
      <c r="B28" s="266" t="str">
        <f>VLOOKUP(A28,Switchboard!$A$21:$B$35,2,FALSE)</f>
        <v>Distribution substations - Short rural</v>
      </c>
      <c r="C28" s="258" t="str">
        <f t="shared" si="3"/>
        <v>Distribution substations - Short rural</v>
      </c>
      <c r="D28" s="264">
        <f>VLOOKUP(A28,Switchboard!$A$21:$C$36,3,FALSE)</f>
        <v>10</v>
      </c>
      <c r="E28" s="373"/>
      <c r="F28" s="351"/>
      <c r="G28" s="351"/>
      <c r="H28" s="351"/>
      <c r="I28" s="351"/>
      <c r="J28" s="351"/>
      <c r="K28" s="351"/>
      <c r="L28" s="351"/>
      <c r="M28" s="351"/>
      <c r="N28" s="351"/>
      <c r="O28" s="351"/>
      <c r="P28" s="351"/>
      <c r="Q28" s="351"/>
      <c r="R28" s="351"/>
      <c r="S28" s="351"/>
      <c r="T28" s="351"/>
      <c r="U28" s="351"/>
      <c r="V28" s="351"/>
      <c r="W28" s="351"/>
      <c r="X28" s="351"/>
      <c r="Y28" s="351"/>
      <c r="Z28" s="351"/>
      <c r="AA28" s="351"/>
      <c r="AB28" s="351"/>
      <c r="AC28" s="351"/>
      <c r="AD28" s="351"/>
      <c r="AE28" s="351"/>
      <c r="AF28" s="351"/>
      <c r="AG28" s="351"/>
      <c r="AH28" s="351"/>
      <c r="AI28" s="351"/>
      <c r="AJ28" s="351"/>
      <c r="AK28" s="351"/>
      <c r="AL28" s="351"/>
      <c r="AM28" s="351"/>
      <c r="AN28" s="351"/>
      <c r="AO28" s="351"/>
      <c r="AP28" s="351"/>
      <c r="AQ28" s="351"/>
      <c r="AR28" s="351"/>
      <c r="AS28" s="351"/>
      <c r="AT28" s="351"/>
      <c r="AU28" s="351"/>
      <c r="AV28" s="351"/>
      <c r="AW28" s="351"/>
      <c r="AX28" s="351"/>
      <c r="AY28" s="351"/>
      <c r="AZ28" s="351"/>
      <c r="BA28" s="351"/>
      <c r="BB28" s="351"/>
      <c r="BC28" s="351"/>
      <c r="BD28" s="351"/>
      <c r="BE28" s="351"/>
      <c r="BF28" s="351"/>
      <c r="BG28" s="351"/>
      <c r="BH28" s="351"/>
      <c r="BI28" s="351"/>
      <c r="BJ28" s="351"/>
      <c r="BK28" s="351"/>
      <c r="BL28" s="351"/>
      <c r="BM28" s="351"/>
      <c r="BN28" s="351"/>
      <c r="BO28" s="351"/>
      <c r="BP28" s="351"/>
      <c r="BQ28" s="351"/>
      <c r="BR28" s="351"/>
      <c r="BS28" s="351"/>
      <c r="BT28" s="351"/>
      <c r="BU28" s="351"/>
      <c r="BV28" s="351"/>
      <c r="BW28" s="351"/>
      <c r="BX28" s="351"/>
      <c r="BY28" s="351"/>
      <c r="BZ28" s="351"/>
      <c r="CA28" s="351"/>
      <c r="CB28" s="351"/>
      <c r="CC28" s="351"/>
      <c r="CD28" s="351"/>
      <c r="CE28" s="351"/>
      <c r="CF28" s="351"/>
      <c r="CG28" s="351"/>
      <c r="CH28" s="351"/>
      <c r="CI28" s="351"/>
      <c r="CJ28" s="351"/>
      <c r="CK28" s="351"/>
      <c r="CL28" s="351"/>
      <c r="CM28" s="351"/>
      <c r="CN28" s="351"/>
      <c r="CO28" s="351"/>
      <c r="CP28" s="351"/>
      <c r="CQ28" s="351"/>
      <c r="CR28" s="351"/>
      <c r="CS28" s="351"/>
      <c r="CT28" s="351"/>
      <c r="CU28" s="351"/>
      <c r="CV28" s="351"/>
      <c r="CW28" s="351"/>
      <c r="CX28" s="351"/>
      <c r="CY28" s="351"/>
      <c r="CZ28" s="351"/>
      <c r="DA28" s="351"/>
      <c r="DB28" s="351"/>
      <c r="DC28" s="351"/>
      <c r="DD28" s="351"/>
      <c r="DE28" s="351"/>
      <c r="DF28" s="351"/>
      <c r="DG28" s="351"/>
      <c r="DH28" s="351"/>
      <c r="DI28" s="351"/>
      <c r="DJ28" s="351"/>
      <c r="DK28" s="351"/>
      <c r="DL28" s="351"/>
      <c r="DM28" s="351"/>
      <c r="DN28" s="351"/>
      <c r="DO28" s="351"/>
      <c r="DP28" s="351"/>
      <c r="DQ28" s="351"/>
      <c r="DR28" s="351"/>
      <c r="DS28" s="351"/>
      <c r="DT28" s="351"/>
      <c r="DU28" s="351"/>
      <c r="DV28" s="351"/>
      <c r="DW28" s="351"/>
      <c r="DX28" s="351"/>
      <c r="DY28" s="351"/>
      <c r="DZ28" s="351"/>
      <c r="EA28" s="351"/>
      <c r="EB28" s="351"/>
      <c r="EC28" s="351"/>
      <c r="ED28" s="351"/>
      <c r="EE28" s="351"/>
      <c r="EF28" s="351"/>
      <c r="EG28" s="351"/>
      <c r="EH28" s="351"/>
      <c r="EI28" s="351"/>
      <c r="EJ28" s="351"/>
      <c r="EK28" s="351"/>
      <c r="EL28" s="351"/>
      <c r="EM28" s="351"/>
      <c r="EN28" s="351"/>
      <c r="EO28" s="351"/>
      <c r="EP28" s="351"/>
      <c r="EQ28" s="351"/>
      <c r="ER28" s="351"/>
      <c r="ES28" s="351"/>
      <c r="ET28" s="351"/>
      <c r="EU28" s="351"/>
      <c r="EV28" s="351"/>
      <c r="EW28" s="351"/>
      <c r="EX28" s="351"/>
      <c r="EY28" s="351"/>
      <c r="EZ28" s="351"/>
      <c r="FA28" s="351"/>
    </row>
    <row r="29" spans="1:157">
      <c r="A29" s="67">
        <v>15</v>
      </c>
      <c r="B29" s="375" t="str">
        <f>VLOOKUP(A29,Switchboard!$A$21:$B$35,2,FALSE)</f>
        <v>Distribution substations - Long rural</v>
      </c>
      <c r="C29" s="258" t="str">
        <f t="shared" si="3"/>
        <v>Distribution substations - Long rural</v>
      </c>
      <c r="D29" s="376">
        <f>VLOOKUP(A29,Switchboard!$A$21:$C$36,3,FALSE)</f>
        <v>11</v>
      </c>
      <c r="E29" s="373"/>
      <c r="F29" s="351"/>
      <c r="G29" s="351"/>
      <c r="H29" s="351"/>
      <c r="I29" s="351"/>
      <c r="J29" s="351"/>
      <c r="K29" s="351"/>
      <c r="L29" s="351"/>
      <c r="M29" s="351"/>
      <c r="N29" s="351"/>
      <c r="O29" s="351"/>
      <c r="P29" s="351"/>
      <c r="Q29" s="351"/>
      <c r="R29" s="351"/>
      <c r="S29" s="351"/>
      <c r="T29" s="351"/>
      <c r="U29" s="351"/>
      <c r="V29" s="351"/>
      <c r="W29" s="351"/>
      <c r="X29" s="351"/>
      <c r="Y29" s="351"/>
      <c r="Z29" s="351"/>
      <c r="AA29" s="351"/>
      <c r="AB29" s="351"/>
      <c r="AC29" s="351"/>
      <c r="AD29" s="351"/>
      <c r="AE29" s="351"/>
      <c r="AF29" s="351"/>
      <c r="AG29" s="351"/>
      <c r="AH29" s="351"/>
      <c r="AI29" s="351"/>
      <c r="AJ29" s="351"/>
      <c r="AK29" s="351"/>
      <c r="AL29" s="351"/>
      <c r="AM29" s="351"/>
      <c r="AN29" s="351"/>
      <c r="AO29" s="351"/>
      <c r="AP29" s="351"/>
      <c r="AQ29" s="351"/>
      <c r="AR29" s="351"/>
      <c r="AS29" s="351"/>
      <c r="AT29" s="351"/>
      <c r="AU29" s="351"/>
      <c r="AV29" s="351"/>
      <c r="AW29" s="351"/>
      <c r="AX29" s="351"/>
      <c r="AY29" s="351"/>
      <c r="AZ29" s="351"/>
      <c r="BA29" s="351"/>
      <c r="BB29" s="351"/>
      <c r="BC29" s="351"/>
      <c r="BD29" s="351"/>
      <c r="BE29" s="351"/>
      <c r="BF29" s="351"/>
      <c r="BG29" s="351"/>
      <c r="BH29" s="351"/>
      <c r="BI29" s="351"/>
      <c r="BJ29" s="351"/>
      <c r="BK29" s="351"/>
      <c r="BL29" s="351"/>
      <c r="BM29" s="351"/>
      <c r="BN29" s="351"/>
      <c r="BO29" s="351"/>
      <c r="BP29" s="351"/>
      <c r="BQ29" s="351"/>
      <c r="BR29" s="351"/>
      <c r="BS29" s="351"/>
      <c r="BT29" s="351"/>
      <c r="BU29" s="351"/>
      <c r="BV29" s="351"/>
      <c r="BW29" s="351"/>
      <c r="BX29" s="351"/>
      <c r="BY29" s="351"/>
      <c r="BZ29" s="351"/>
      <c r="CA29" s="351"/>
      <c r="CB29" s="351"/>
      <c r="CC29" s="351"/>
      <c r="CD29" s="351"/>
      <c r="CE29" s="351"/>
      <c r="CF29" s="351"/>
      <c r="CG29" s="351"/>
      <c r="CH29" s="351"/>
      <c r="CI29" s="351"/>
      <c r="CJ29" s="351"/>
      <c r="CK29" s="351"/>
      <c r="CL29" s="351"/>
      <c r="CM29" s="351"/>
      <c r="CN29" s="351"/>
      <c r="CO29" s="351"/>
      <c r="CP29" s="351"/>
      <c r="CQ29" s="351"/>
      <c r="CR29" s="351"/>
      <c r="CS29" s="351"/>
      <c r="CT29" s="351"/>
      <c r="CU29" s="351"/>
      <c r="CV29" s="351"/>
      <c r="CW29" s="351"/>
      <c r="CX29" s="351"/>
      <c r="CY29" s="351"/>
      <c r="CZ29" s="351"/>
      <c r="DA29" s="351"/>
      <c r="DB29" s="351"/>
      <c r="DC29" s="351"/>
      <c r="DD29" s="351"/>
      <c r="DE29" s="351"/>
      <c r="DF29" s="351"/>
      <c r="DG29" s="351"/>
      <c r="DH29" s="351"/>
      <c r="DI29" s="351"/>
      <c r="DJ29" s="351"/>
      <c r="DK29" s="351"/>
      <c r="DL29" s="351"/>
      <c r="DM29" s="351"/>
      <c r="DN29" s="351"/>
      <c r="DO29" s="351"/>
      <c r="DP29" s="351"/>
      <c r="DQ29" s="351"/>
      <c r="DR29" s="351"/>
      <c r="DS29" s="351"/>
      <c r="DT29" s="351"/>
      <c r="DU29" s="351"/>
      <c r="DV29" s="351"/>
      <c r="DW29" s="351"/>
      <c r="DX29" s="351"/>
      <c r="DY29" s="351"/>
      <c r="DZ29" s="351"/>
      <c r="EA29" s="351"/>
      <c r="EB29" s="351"/>
      <c r="EC29" s="351"/>
      <c r="ED29" s="351"/>
      <c r="EE29" s="351"/>
      <c r="EF29" s="351"/>
      <c r="EG29" s="351"/>
      <c r="EH29" s="351"/>
      <c r="EI29" s="351"/>
      <c r="EJ29" s="351"/>
      <c r="EK29" s="351"/>
      <c r="EL29" s="351"/>
      <c r="EM29" s="351"/>
      <c r="EN29" s="351"/>
      <c r="EO29" s="351"/>
      <c r="EP29" s="351"/>
      <c r="EQ29" s="351"/>
      <c r="ER29" s="351"/>
      <c r="ES29" s="351"/>
      <c r="ET29" s="351"/>
      <c r="EU29" s="351"/>
      <c r="EV29" s="351"/>
      <c r="EW29" s="351"/>
      <c r="EX29" s="351"/>
      <c r="EY29" s="351"/>
      <c r="EZ29" s="351"/>
      <c r="FA29" s="351"/>
    </row>
    <row r="30" spans="1:157">
      <c r="A30" s="67">
        <v>16</v>
      </c>
      <c r="B30" s="375" t="e">
        <f>VLOOKUP(A30,Switchboard!$A$21:$B$35,2,FALSE)</f>
        <v>#N/A</v>
      </c>
      <c r="C30" s="258"/>
      <c r="D30" s="376">
        <f>VLOOKUP(A30,Switchboard!$A$21:$C$36,3,FALSE)</f>
        <v>0</v>
      </c>
      <c r="E30" s="373"/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AS30" s="351"/>
      <c r="AT30" s="351"/>
      <c r="AU30" s="351"/>
      <c r="AV30" s="351"/>
      <c r="AW30" s="351"/>
      <c r="AX30" s="351"/>
      <c r="AY30" s="351"/>
      <c r="AZ30" s="351"/>
      <c r="BA30" s="351"/>
      <c r="BB30" s="351"/>
      <c r="BC30" s="351"/>
      <c r="BD30" s="351"/>
      <c r="BE30" s="351"/>
      <c r="BF30" s="351"/>
      <c r="BG30" s="351"/>
      <c r="BH30" s="351"/>
      <c r="BI30" s="351"/>
      <c r="BJ30" s="351"/>
      <c r="BK30" s="351"/>
      <c r="BL30" s="351"/>
      <c r="BM30" s="351"/>
      <c r="BN30" s="351"/>
      <c r="BO30" s="351"/>
      <c r="BP30" s="351"/>
      <c r="BQ30" s="351"/>
      <c r="BR30" s="351"/>
      <c r="BS30" s="351"/>
      <c r="BT30" s="351"/>
      <c r="BU30" s="351"/>
      <c r="BV30" s="351"/>
      <c r="BW30" s="351"/>
      <c r="BX30" s="351"/>
      <c r="BY30" s="351"/>
      <c r="BZ30" s="351"/>
      <c r="CA30" s="351"/>
      <c r="CB30" s="351"/>
      <c r="CC30" s="351"/>
      <c r="CD30" s="351"/>
      <c r="CE30" s="351"/>
      <c r="CF30" s="351"/>
      <c r="CG30" s="351"/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</row>
    <row r="31" spans="1:157">
      <c r="A31" s="67"/>
      <c r="B31" s="375"/>
      <c r="C31" s="377"/>
      <c r="D31" s="376"/>
      <c r="E31" s="366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  <c r="AU31" s="351"/>
      <c r="AV31" s="351"/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51"/>
      <c r="CC31" s="351"/>
      <c r="CD31" s="351"/>
      <c r="CE31" s="351"/>
      <c r="CF31" s="351"/>
      <c r="CG31" s="351"/>
      <c r="CH31" s="351"/>
      <c r="CI31" s="351"/>
      <c r="CJ31" s="351"/>
      <c r="CK31" s="351"/>
      <c r="CL31" s="351"/>
      <c r="CM31" s="351"/>
      <c r="CN31" s="351"/>
      <c r="CO31" s="351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1"/>
      <c r="DQ31" s="351"/>
      <c r="DR31" s="351"/>
      <c r="DS31" s="351"/>
      <c r="DT31" s="351"/>
      <c r="DU31" s="351"/>
      <c r="DV31" s="351"/>
      <c r="DW31" s="351"/>
      <c r="DX31" s="351"/>
      <c r="DY31" s="351"/>
      <c r="DZ31" s="351"/>
      <c r="EA31" s="351"/>
      <c r="EB31" s="351"/>
      <c r="EC31" s="351"/>
      <c r="ED31" s="351"/>
      <c r="EE31" s="351"/>
      <c r="EF31" s="351"/>
      <c r="EG31" s="351"/>
      <c r="EH31" s="351"/>
      <c r="EI31" s="351"/>
      <c r="EJ31" s="351"/>
      <c r="EK31" s="351"/>
      <c r="EL31" s="351"/>
      <c r="EM31" s="351"/>
      <c r="EN31" s="351"/>
      <c r="EO31" s="351"/>
      <c r="EP31" s="351"/>
      <c r="EQ31" s="351"/>
      <c r="ER31" s="351"/>
      <c r="ES31" s="351"/>
      <c r="ET31" s="351"/>
      <c r="EU31" s="351"/>
      <c r="EV31" s="351"/>
      <c r="EW31" s="351"/>
      <c r="EX31" s="351"/>
      <c r="EY31" s="351"/>
      <c r="EZ31" s="351"/>
      <c r="FA31" s="351"/>
    </row>
    <row r="32" spans="1:157">
      <c r="A32" s="67"/>
      <c r="B32" s="375"/>
      <c r="C32" s="377"/>
      <c r="D32" s="376"/>
      <c r="E32" s="366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  <c r="AU32" s="351"/>
      <c r="AV32" s="351"/>
      <c r="AW32" s="351"/>
      <c r="AX32" s="351"/>
      <c r="AY32" s="351"/>
      <c r="AZ32" s="351"/>
      <c r="BA32" s="351"/>
      <c r="BB32" s="351"/>
      <c r="BC32" s="351"/>
      <c r="BD32" s="351"/>
      <c r="BE32" s="351"/>
      <c r="BF32" s="351"/>
      <c r="BG32" s="351"/>
      <c r="BH32" s="351"/>
      <c r="BI32" s="351"/>
      <c r="BJ32" s="351"/>
      <c r="BK32" s="351"/>
      <c r="BL32" s="351"/>
      <c r="BM32" s="351"/>
      <c r="BN32" s="351"/>
      <c r="BO32" s="351"/>
      <c r="BP32" s="351"/>
      <c r="BQ32" s="351"/>
      <c r="BR32" s="351"/>
      <c r="BS32" s="351"/>
      <c r="BT32" s="351"/>
      <c r="BU32" s="351"/>
      <c r="BV32" s="351"/>
      <c r="BW32" s="351"/>
      <c r="BX32" s="351"/>
      <c r="BY32" s="351"/>
      <c r="BZ32" s="351"/>
      <c r="CA32" s="351"/>
      <c r="CB32" s="351"/>
      <c r="CC32" s="351"/>
      <c r="CD32" s="351"/>
      <c r="CE32" s="351"/>
      <c r="CF32" s="351"/>
      <c r="CG32" s="351"/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1"/>
      <c r="CZ32" s="351"/>
      <c r="DA32" s="351"/>
      <c r="DB32" s="351"/>
      <c r="DC32" s="351"/>
      <c r="DD32" s="351"/>
      <c r="DE32" s="351"/>
      <c r="DF32" s="351"/>
      <c r="DG32" s="351"/>
      <c r="DH32" s="351"/>
      <c r="DI32" s="351"/>
      <c r="DJ32" s="351"/>
      <c r="DK32" s="351"/>
      <c r="DL32" s="351"/>
      <c r="DM32" s="351"/>
      <c r="DN32" s="351"/>
      <c r="DO32" s="351"/>
      <c r="DP32" s="351"/>
      <c r="DQ32" s="351"/>
      <c r="DR32" s="351"/>
      <c r="DS32" s="351"/>
      <c r="DT32" s="351"/>
      <c r="DU32" s="351"/>
      <c r="DV32" s="351"/>
      <c r="DW32" s="351"/>
      <c r="DX32" s="351"/>
      <c r="DY32" s="351"/>
      <c r="DZ32" s="351"/>
      <c r="EA32" s="351"/>
      <c r="EB32" s="351"/>
      <c r="EC32" s="351"/>
      <c r="ED32" s="351"/>
      <c r="EE32" s="351"/>
      <c r="EF32" s="351"/>
      <c r="EG32" s="351"/>
      <c r="EH32" s="351"/>
      <c r="EI32" s="351"/>
      <c r="EJ32" s="351"/>
      <c r="EK32" s="351"/>
      <c r="EL32" s="351"/>
      <c r="EM32" s="351"/>
      <c r="EN32" s="351"/>
      <c r="EO32" s="351"/>
      <c r="EP32" s="351"/>
      <c r="EQ32" s="351"/>
      <c r="ER32" s="351"/>
      <c r="ES32" s="351"/>
      <c r="ET32" s="351"/>
      <c r="EU32" s="351"/>
      <c r="EV32" s="351"/>
      <c r="EW32" s="351"/>
      <c r="EX32" s="351"/>
      <c r="EY32" s="351"/>
      <c r="EZ32" s="351"/>
      <c r="FA32" s="351"/>
    </row>
    <row r="33" spans="1:157">
      <c r="A33" s="67"/>
      <c r="B33" s="375"/>
      <c r="C33" s="377"/>
      <c r="D33" s="376"/>
      <c r="E33" s="366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</row>
    <row r="34" spans="1:157">
      <c r="A34" s="67"/>
      <c r="B34" s="375"/>
      <c r="C34" s="377" t="str">
        <f t="shared" ref="C34:C35" si="4">IF(D34="","",IF(D34&gt;0,VLOOKUP(D34,IDtable,2)))</f>
        <v/>
      </c>
      <c r="D34" s="376"/>
    </row>
    <row r="35" spans="1:157">
      <c r="A35" s="67"/>
      <c r="B35" s="375"/>
      <c r="C35" s="377" t="str">
        <f t="shared" si="4"/>
        <v/>
      </c>
      <c r="D35" s="376"/>
      <c r="E35" s="562" t="s">
        <v>98</v>
      </c>
      <c r="F35" s="563"/>
      <c r="G35" s="563"/>
      <c r="H35" s="564"/>
    </row>
    <row r="36" spans="1:157">
      <c r="A36" s="67"/>
      <c r="B36" s="375"/>
      <c r="C36" s="377"/>
      <c r="D36" s="376"/>
      <c r="E36" s="378" t="s">
        <v>99</v>
      </c>
      <c r="F36" s="69">
        <v>1</v>
      </c>
      <c r="G36" s="69">
        <v>2</v>
      </c>
      <c r="H36" s="379">
        <v>3</v>
      </c>
      <c r="L36" s="380" t="s">
        <v>100</v>
      </c>
      <c r="M36" s="367" t="s">
        <v>40</v>
      </c>
    </row>
    <row r="37" spans="1:157">
      <c r="A37" s="67"/>
      <c r="B37" s="375"/>
      <c r="C37" s="377"/>
      <c r="D37" s="376"/>
      <c r="E37" s="381" t="s">
        <v>101</v>
      </c>
      <c r="F37" s="382">
        <v>34.38095238095238</v>
      </c>
      <c r="G37" s="382">
        <v>30.595419847328245</v>
      </c>
      <c r="H37" s="383">
        <v>17.48</v>
      </c>
      <c r="K37" s="364" t="s">
        <v>102</v>
      </c>
      <c r="L37" s="384">
        <v>2.0993677919459275E-2</v>
      </c>
      <c r="M37" s="351">
        <v>159</v>
      </c>
    </row>
    <row r="38" spans="1:157">
      <c r="A38" s="67"/>
      <c r="B38" s="375"/>
      <c r="C38" s="377"/>
      <c r="D38" s="376"/>
      <c r="E38" s="381" t="s">
        <v>103</v>
      </c>
      <c r="F38" s="382">
        <v>28.35158992068278</v>
      </c>
      <c r="G38" s="382">
        <v>19.654233689914161</v>
      </c>
      <c r="H38" s="385">
        <v>16.606023003717656</v>
      </c>
      <c r="K38" s="364" t="s">
        <v>104</v>
      </c>
      <c r="L38" s="384">
        <v>-1.6625529197567102E-2</v>
      </c>
      <c r="M38" s="351">
        <v>0</v>
      </c>
    </row>
    <row r="39" spans="1:157">
      <c r="A39" s="67"/>
      <c r="B39" s="375"/>
      <c r="C39" s="377"/>
      <c r="D39" s="376"/>
      <c r="E39" s="386"/>
      <c r="F39" s="387"/>
      <c r="G39" s="387"/>
      <c r="H39" s="387"/>
      <c r="K39" s="364" t="s">
        <v>105</v>
      </c>
      <c r="L39" s="384">
        <v>-5.8457103703811973E-4</v>
      </c>
      <c r="M39" s="351">
        <v>32.514227642276424</v>
      </c>
    </row>
    <row r="40" spans="1:157">
      <c r="A40" s="67"/>
      <c r="B40" s="375"/>
      <c r="C40" s="377"/>
      <c r="D40" s="376"/>
      <c r="K40" s="364" t="s">
        <v>106</v>
      </c>
      <c r="L40" s="388">
        <v>-2.3631050827246369E-3</v>
      </c>
      <c r="M40" s="351">
        <v>0</v>
      </c>
    </row>
    <row r="41" spans="1:157">
      <c r="K41" s="364" t="s">
        <v>107</v>
      </c>
      <c r="M41" s="351">
        <v>26.058718764331086</v>
      </c>
    </row>
    <row r="42" spans="1:157">
      <c r="I42" s="364" t="s">
        <v>108</v>
      </c>
      <c r="J42" s="364" t="s">
        <v>2608</v>
      </c>
    </row>
    <row r="44" spans="1:157" ht="38.25">
      <c r="A44" s="389" t="s">
        <v>99</v>
      </c>
      <c r="B44" s="390" t="s">
        <v>109</v>
      </c>
      <c r="C44" s="390" t="s">
        <v>110</v>
      </c>
      <c r="D44" s="391" t="s">
        <v>111</v>
      </c>
      <c r="E44" s="392" t="s">
        <v>112</v>
      </c>
      <c r="F44" s="393" t="s">
        <v>113</v>
      </c>
      <c r="G44" s="393"/>
      <c r="H44" s="393" t="s">
        <v>114</v>
      </c>
      <c r="I44" s="393" t="s">
        <v>115</v>
      </c>
      <c r="J44" s="394" t="s">
        <v>116</v>
      </c>
      <c r="K44" s="393" t="s">
        <v>117</v>
      </c>
      <c r="L44" s="393" t="s">
        <v>118</v>
      </c>
      <c r="M44" s="395" t="s">
        <v>119</v>
      </c>
      <c r="N44" s="395" t="s">
        <v>120</v>
      </c>
      <c r="O44" s="393" t="s">
        <v>121</v>
      </c>
      <c r="P44" s="396" t="s">
        <v>122</v>
      </c>
    </row>
    <row r="45" spans="1:157">
      <c r="A45">
        <v>2</v>
      </c>
      <c r="B45" t="s">
        <v>156</v>
      </c>
      <c r="C45" t="s">
        <v>80</v>
      </c>
      <c r="D45">
        <v>1</v>
      </c>
      <c r="E45" s="351" t="s">
        <v>151</v>
      </c>
      <c r="H45" s="333">
        <v>127</v>
      </c>
      <c r="I45" s="332">
        <v>71.867238711390598</v>
      </c>
      <c r="J45">
        <v>57</v>
      </c>
      <c r="K45" s="364" t="s">
        <v>2445</v>
      </c>
      <c r="L45" s="384">
        <v>-1.3245288269870037E-2</v>
      </c>
    </row>
    <row r="46" spans="1:157">
      <c r="A46">
        <v>2</v>
      </c>
      <c r="B46" t="s">
        <v>156</v>
      </c>
      <c r="C46" t="s">
        <v>80</v>
      </c>
      <c r="D46">
        <v>1</v>
      </c>
      <c r="E46" s="351" t="s">
        <v>157</v>
      </c>
      <c r="H46" s="333">
        <v>84</v>
      </c>
      <c r="I46" s="332">
        <v>11.423221962301179</v>
      </c>
      <c r="J46">
        <v>14</v>
      </c>
      <c r="K46" s="364" t="s">
        <v>2445</v>
      </c>
      <c r="L46" s="384">
        <v>1.65E-3</v>
      </c>
    </row>
    <row r="47" spans="1:157">
      <c r="A47">
        <v>2</v>
      </c>
      <c r="B47" t="s">
        <v>156</v>
      </c>
      <c r="C47" t="s">
        <v>80</v>
      </c>
      <c r="D47">
        <v>1</v>
      </c>
      <c r="E47" s="351" t="s">
        <v>161</v>
      </c>
      <c r="H47" s="333">
        <v>53</v>
      </c>
      <c r="I47" s="332">
        <v>6.6490600839517162</v>
      </c>
      <c r="J47">
        <v>13</v>
      </c>
      <c r="K47" s="364" t="s">
        <v>2445</v>
      </c>
      <c r="L47" s="384">
        <v>2.0993677919459275E-2</v>
      </c>
    </row>
    <row r="48" spans="1:157">
      <c r="A48">
        <v>1</v>
      </c>
      <c r="B48" t="s">
        <v>167</v>
      </c>
      <c r="C48" t="s">
        <v>80</v>
      </c>
      <c r="D48">
        <v>1</v>
      </c>
      <c r="E48" s="351" t="s">
        <v>164</v>
      </c>
      <c r="H48" s="333">
        <v>40</v>
      </c>
      <c r="I48" s="332">
        <v>17.33666634621547</v>
      </c>
      <c r="J48">
        <v>43</v>
      </c>
      <c r="K48" s="364" t="s">
        <v>2445</v>
      </c>
      <c r="L48" s="384">
        <v>-1.3245288269870037E-2</v>
      </c>
    </row>
    <row r="49" spans="1:12">
      <c r="A49">
        <v>2</v>
      </c>
      <c r="B49" t="s">
        <v>156</v>
      </c>
      <c r="C49" t="s">
        <v>80</v>
      </c>
      <c r="D49">
        <v>1</v>
      </c>
      <c r="E49" s="351" t="s">
        <v>168</v>
      </c>
      <c r="H49" s="333">
        <v>127</v>
      </c>
      <c r="I49" s="332">
        <v>75.327617777280068</v>
      </c>
      <c r="J49">
        <v>59</v>
      </c>
      <c r="K49" s="364" t="s">
        <v>2445</v>
      </c>
      <c r="L49" s="384">
        <v>-1.3245288269870037E-2</v>
      </c>
    </row>
    <row r="50" spans="1:12">
      <c r="A50">
        <v>1</v>
      </c>
      <c r="B50" t="s">
        <v>167</v>
      </c>
      <c r="C50" t="s">
        <v>80</v>
      </c>
      <c r="D50">
        <v>1</v>
      </c>
      <c r="E50" s="351" t="s">
        <v>171</v>
      </c>
      <c r="H50" s="333">
        <v>60</v>
      </c>
      <c r="I50" s="332">
        <v>10.159518352204937</v>
      </c>
      <c r="J50">
        <v>17</v>
      </c>
      <c r="K50" s="364" t="s">
        <v>2445</v>
      </c>
      <c r="L50" s="384">
        <v>2.0993677919459275E-2</v>
      </c>
    </row>
    <row r="51" spans="1:12">
      <c r="A51">
        <v>2</v>
      </c>
      <c r="B51" t="s">
        <v>156</v>
      </c>
      <c r="C51" t="s">
        <v>80</v>
      </c>
      <c r="D51">
        <v>1</v>
      </c>
      <c r="E51" s="351" t="s">
        <v>174</v>
      </c>
      <c r="H51" s="333">
        <v>127</v>
      </c>
      <c r="I51" s="332">
        <v>29.593580384941596</v>
      </c>
      <c r="J51">
        <v>23</v>
      </c>
      <c r="K51" s="364" t="s">
        <v>2445</v>
      </c>
      <c r="L51" s="384">
        <v>-2.3631050827246369E-3</v>
      </c>
    </row>
    <row r="52" spans="1:12">
      <c r="A52">
        <v>2</v>
      </c>
      <c r="B52" t="s">
        <v>156</v>
      </c>
      <c r="C52" t="s">
        <v>80</v>
      </c>
      <c r="D52">
        <v>1</v>
      </c>
      <c r="E52" s="351" t="s">
        <v>177</v>
      </c>
      <c r="H52" s="333">
        <v>128</v>
      </c>
      <c r="I52" s="332">
        <v>48.967948701165746</v>
      </c>
      <c r="J52">
        <v>38</v>
      </c>
      <c r="K52" s="364" t="s">
        <v>2445</v>
      </c>
      <c r="L52" s="384">
        <v>-1.3245288269870037E-2</v>
      </c>
    </row>
    <row r="53" spans="1:12">
      <c r="A53">
        <v>2</v>
      </c>
      <c r="B53" t="s">
        <v>156</v>
      </c>
      <c r="C53" t="s">
        <v>80</v>
      </c>
      <c r="D53">
        <v>1</v>
      </c>
      <c r="E53" s="351" t="s">
        <v>180</v>
      </c>
      <c r="H53" s="333">
        <v>300</v>
      </c>
      <c r="I53" s="332">
        <v>164.45500904502725</v>
      </c>
      <c r="J53">
        <v>55</v>
      </c>
      <c r="K53" s="364" t="s">
        <v>2445</v>
      </c>
      <c r="L53" s="384">
        <v>1.65E-3</v>
      </c>
    </row>
    <row r="54" spans="1:12">
      <c r="A54">
        <v>3</v>
      </c>
      <c r="B54" t="s">
        <v>186</v>
      </c>
      <c r="C54" t="s">
        <v>80</v>
      </c>
      <c r="D54">
        <v>1</v>
      </c>
      <c r="E54" s="351" t="s">
        <v>183</v>
      </c>
      <c r="H54" s="333">
        <v>300</v>
      </c>
      <c r="I54" s="332">
        <v>135.80176729336034</v>
      </c>
      <c r="J54">
        <v>45</v>
      </c>
      <c r="K54" s="364" t="s">
        <v>2445</v>
      </c>
      <c r="L54" s="384">
        <v>-2.3631050827246369E-3</v>
      </c>
    </row>
    <row r="55" spans="1:12">
      <c r="A55">
        <v>3</v>
      </c>
      <c r="B55" t="s">
        <v>186</v>
      </c>
      <c r="C55" t="s">
        <v>80</v>
      </c>
      <c r="D55">
        <v>1</v>
      </c>
      <c r="E55" s="351" t="s">
        <v>187</v>
      </c>
      <c r="H55" s="333">
        <v>155</v>
      </c>
      <c r="I55" s="332">
        <v>43.111599367223668</v>
      </c>
      <c r="J55">
        <v>28</v>
      </c>
      <c r="K55" s="364" t="s">
        <v>2445</v>
      </c>
      <c r="L55" s="384">
        <v>-2.3631050827246369E-3</v>
      </c>
    </row>
    <row r="56" spans="1:12">
      <c r="A56">
        <v>2</v>
      </c>
      <c r="B56" t="s">
        <v>156</v>
      </c>
      <c r="C56" t="s">
        <v>80</v>
      </c>
      <c r="D56">
        <v>1</v>
      </c>
      <c r="E56" s="351" t="s">
        <v>189</v>
      </c>
      <c r="H56" s="333">
        <v>128</v>
      </c>
      <c r="I56" s="332">
        <v>0</v>
      </c>
      <c r="J56">
        <v>0</v>
      </c>
      <c r="K56" s="364" t="s">
        <v>1085</v>
      </c>
      <c r="L56" s="384">
        <v>-2.3631050827246369E-3</v>
      </c>
    </row>
    <row r="57" spans="1:12">
      <c r="A57">
        <v>2</v>
      </c>
      <c r="B57" t="s">
        <v>156</v>
      </c>
      <c r="C57" t="s">
        <v>80</v>
      </c>
      <c r="D57">
        <v>1</v>
      </c>
      <c r="E57" s="351" t="s">
        <v>192</v>
      </c>
      <c r="H57" s="333">
        <v>127</v>
      </c>
      <c r="I57" s="332">
        <v>15.430165261590687</v>
      </c>
      <c r="J57">
        <v>12</v>
      </c>
      <c r="K57" s="364" t="s">
        <v>2445</v>
      </c>
      <c r="L57" s="384">
        <v>-1.3245288269870037E-2</v>
      </c>
    </row>
    <row r="58" spans="1:12">
      <c r="A58">
        <v>2</v>
      </c>
      <c r="B58" t="s">
        <v>156</v>
      </c>
      <c r="C58" t="s">
        <v>80</v>
      </c>
      <c r="D58">
        <v>1</v>
      </c>
      <c r="E58" s="351" t="s">
        <v>194</v>
      </c>
      <c r="H58" s="333">
        <v>120</v>
      </c>
      <c r="I58" s="332">
        <v>31.140488114350422</v>
      </c>
      <c r="J58">
        <v>26</v>
      </c>
      <c r="K58" s="364" t="s">
        <v>2445</v>
      </c>
      <c r="L58" s="384">
        <v>-1.3245288269870037E-2</v>
      </c>
    </row>
    <row r="59" spans="1:12">
      <c r="A59">
        <v>2</v>
      </c>
      <c r="B59" t="s">
        <v>156</v>
      </c>
      <c r="C59" t="s">
        <v>80</v>
      </c>
      <c r="D59">
        <v>1</v>
      </c>
      <c r="E59" s="351" t="s">
        <v>196</v>
      </c>
      <c r="H59" s="333">
        <v>128</v>
      </c>
      <c r="I59" s="332">
        <v>38.874155939389858</v>
      </c>
      <c r="J59">
        <v>30</v>
      </c>
      <c r="K59" s="364" t="s">
        <v>2445</v>
      </c>
      <c r="L59" s="384">
        <v>-2.3631050827246369E-3</v>
      </c>
    </row>
    <row r="60" spans="1:12">
      <c r="A60">
        <v>1</v>
      </c>
      <c r="B60" t="s">
        <v>167</v>
      </c>
      <c r="C60" t="s">
        <v>80</v>
      </c>
      <c r="D60">
        <v>1</v>
      </c>
      <c r="E60" s="351" t="s">
        <v>198</v>
      </c>
      <c r="H60" s="333">
        <v>40</v>
      </c>
      <c r="I60" s="332">
        <v>19.952033638109036</v>
      </c>
      <c r="J60">
        <v>50</v>
      </c>
      <c r="K60" s="364" t="s">
        <v>2445</v>
      </c>
      <c r="L60" s="384">
        <v>-1.3245288269870037E-2</v>
      </c>
    </row>
    <row r="61" spans="1:12">
      <c r="A61">
        <v>2</v>
      </c>
      <c r="B61" t="s">
        <v>156</v>
      </c>
      <c r="C61" t="s">
        <v>80</v>
      </c>
      <c r="D61">
        <v>1</v>
      </c>
      <c r="E61" s="351" t="s">
        <v>200</v>
      </c>
      <c r="H61" s="333">
        <v>128</v>
      </c>
      <c r="I61" s="332">
        <v>29.007757583101803</v>
      </c>
      <c r="J61">
        <v>23</v>
      </c>
      <c r="K61" s="364" t="s">
        <v>2445</v>
      </c>
      <c r="L61" s="384">
        <v>-1.3245288269870037E-2</v>
      </c>
    </row>
    <row r="62" spans="1:12">
      <c r="A62">
        <v>2</v>
      </c>
      <c r="B62" t="s">
        <v>156</v>
      </c>
      <c r="C62" t="s">
        <v>80</v>
      </c>
      <c r="D62">
        <v>1</v>
      </c>
      <c r="E62" s="555"/>
      <c r="F62" s="556"/>
      <c r="G62" s="556"/>
      <c r="H62" s="557"/>
      <c r="I62" s="558"/>
      <c r="J62" s="556"/>
      <c r="K62" s="559"/>
      <c r="L62" s="560"/>
    </row>
    <row r="63" spans="1:12">
      <c r="A63">
        <v>2</v>
      </c>
      <c r="B63" t="s">
        <v>156</v>
      </c>
      <c r="C63" t="s">
        <v>80</v>
      </c>
      <c r="D63">
        <v>1</v>
      </c>
      <c r="E63" s="351" t="s">
        <v>202</v>
      </c>
      <c r="H63" s="333">
        <v>127</v>
      </c>
      <c r="I63" s="332">
        <v>49.648766349225639</v>
      </c>
      <c r="J63">
        <v>39</v>
      </c>
      <c r="K63" s="364" t="s">
        <v>2445</v>
      </c>
      <c r="L63" s="384">
        <v>2.0993677919459275E-2</v>
      </c>
    </row>
    <row r="64" spans="1:12">
      <c r="A64">
        <v>2</v>
      </c>
      <c r="B64" t="s">
        <v>156</v>
      </c>
      <c r="C64" t="s">
        <v>80</v>
      </c>
      <c r="D64">
        <v>1</v>
      </c>
      <c r="E64" s="351" t="s">
        <v>204</v>
      </c>
      <c r="H64" s="333">
        <v>128</v>
      </c>
      <c r="I64" s="332">
        <v>39.560712834831477</v>
      </c>
      <c r="J64">
        <v>31</v>
      </c>
      <c r="K64" s="364" t="s">
        <v>2445</v>
      </c>
      <c r="L64" s="384">
        <v>-2.3631050827246369E-3</v>
      </c>
    </row>
    <row r="65" spans="1:12">
      <c r="A65">
        <v>3</v>
      </c>
      <c r="B65" t="s">
        <v>186</v>
      </c>
      <c r="C65" t="s">
        <v>80</v>
      </c>
      <c r="D65">
        <v>1</v>
      </c>
      <c r="E65" s="351" t="s">
        <v>207</v>
      </c>
      <c r="H65" s="333">
        <v>155</v>
      </c>
      <c r="I65" s="332">
        <v>39.2149206297807</v>
      </c>
      <c r="J65">
        <v>25</v>
      </c>
      <c r="K65" s="364" t="s">
        <v>2445</v>
      </c>
      <c r="L65" s="384">
        <v>-2.3631050827246369E-3</v>
      </c>
    </row>
    <row r="66" spans="1:12">
      <c r="A66">
        <v>3</v>
      </c>
      <c r="B66" t="s">
        <v>186</v>
      </c>
      <c r="C66" t="s">
        <v>80</v>
      </c>
      <c r="D66">
        <v>1</v>
      </c>
      <c r="E66" s="351" t="s">
        <v>209</v>
      </c>
      <c r="H66" s="333">
        <v>81</v>
      </c>
      <c r="I66" s="332">
        <v>15.55538491969903</v>
      </c>
      <c r="J66">
        <v>19</v>
      </c>
      <c r="K66" s="364" t="s">
        <v>2445</v>
      </c>
      <c r="L66" s="384">
        <v>-2.3631050827246369E-3</v>
      </c>
    </row>
    <row r="67" spans="1:12">
      <c r="A67">
        <v>2</v>
      </c>
      <c r="B67" t="s">
        <v>156</v>
      </c>
      <c r="C67" t="s">
        <v>80</v>
      </c>
      <c r="D67">
        <v>1</v>
      </c>
      <c r="E67" s="351" t="s">
        <v>211</v>
      </c>
      <c r="H67" s="333">
        <v>127</v>
      </c>
      <c r="I67" s="332">
        <v>12.202458768625281</v>
      </c>
      <c r="J67">
        <v>10</v>
      </c>
      <c r="K67" s="364" t="s">
        <v>2445</v>
      </c>
      <c r="L67" s="384">
        <v>2.0993677919459275E-2</v>
      </c>
    </row>
    <row r="68" spans="1:12">
      <c r="A68">
        <v>2</v>
      </c>
      <c r="B68" t="s">
        <v>156</v>
      </c>
      <c r="C68" t="s">
        <v>80</v>
      </c>
      <c r="D68">
        <v>1</v>
      </c>
      <c r="E68" s="351" t="s">
        <v>214</v>
      </c>
      <c r="H68" s="333">
        <v>83</v>
      </c>
      <c r="I68" s="332">
        <v>27.994642344563005</v>
      </c>
      <c r="J68">
        <v>34</v>
      </c>
      <c r="K68" s="364" t="s">
        <v>2445</v>
      </c>
      <c r="L68" s="384">
        <v>2.0993677919459275E-2</v>
      </c>
    </row>
    <row r="69" spans="1:12">
      <c r="A69">
        <v>2</v>
      </c>
      <c r="B69" t="s">
        <v>156</v>
      </c>
      <c r="C69" t="s">
        <v>80</v>
      </c>
      <c r="D69">
        <v>1</v>
      </c>
      <c r="E69" s="351" t="s">
        <v>216</v>
      </c>
      <c r="H69" s="333">
        <v>137</v>
      </c>
      <c r="I69" s="332">
        <v>18.895766721676051</v>
      </c>
      <c r="J69">
        <v>14</v>
      </c>
      <c r="K69" s="364" t="s">
        <v>2445</v>
      </c>
      <c r="L69" s="384">
        <v>2.0993677919459275E-2</v>
      </c>
    </row>
    <row r="70" spans="1:12">
      <c r="A70">
        <v>2</v>
      </c>
      <c r="B70" t="s">
        <v>156</v>
      </c>
      <c r="C70" t="s">
        <v>80</v>
      </c>
      <c r="D70">
        <v>1</v>
      </c>
      <c r="E70" s="351" t="s">
        <v>218</v>
      </c>
      <c r="H70" s="333">
        <v>83</v>
      </c>
      <c r="I70" s="332">
        <v>23.482972554597939</v>
      </c>
      <c r="J70">
        <v>28</v>
      </c>
      <c r="K70" s="364" t="s">
        <v>2445</v>
      </c>
      <c r="L70" s="384">
        <v>2.0993677919459275E-2</v>
      </c>
    </row>
    <row r="71" spans="1:12">
      <c r="A71">
        <v>2</v>
      </c>
      <c r="B71" t="s">
        <v>156</v>
      </c>
      <c r="C71" t="s">
        <v>80</v>
      </c>
      <c r="D71">
        <v>1</v>
      </c>
      <c r="E71" s="351" t="s">
        <v>220</v>
      </c>
      <c r="H71" s="333">
        <v>109</v>
      </c>
      <c r="I71" s="332">
        <v>62.768941364340371</v>
      </c>
      <c r="J71">
        <v>58</v>
      </c>
      <c r="K71" s="364" t="s">
        <v>2445</v>
      </c>
      <c r="L71" s="384">
        <v>2.0993677919459275E-2</v>
      </c>
    </row>
    <row r="72" spans="1:12">
      <c r="A72">
        <v>2</v>
      </c>
      <c r="B72" t="s">
        <v>156</v>
      </c>
      <c r="C72" t="s">
        <v>80</v>
      </c>
      <c r="D72">
        <v>1</v>
      </c>
      <c r="E72" s="351" t="s">
        <v>222</v>
      </c>
      <c r="H72" s="333">
        <v>127</v>
      </c>
      <c r="I72" s="332">
        <v>5.4571054598569013</v>
      </c>
      <c r="J72">
        <v>4</v>
      </c>
      <c r="K72" s="364" t="s">
        <v>2445</v>
      </c>
      <c r="L72" s="384">
        <v>2.0993677919459275E-2</v>
      </c>
    </row>
    <row r="73" spans="1:12">
      <c r="A73">
        <v>2</v>
      </c>
      <c r="B73" t="s">
        <v>156</v>
      </c>
      <c r="C73" t="s">
        <v>80</v>
      </c>
      <c r="D73">
        <v>1</v>
      </c>
      <c r="E73" s="351" t="s">
        <v>224</v>
      </c>
      <c r="H73" s="333">
        <v>137</v>
      </c>
      <c r="I73" s="332">
        <v>32.221886971436049</v>
      </c>
      <c r="J73">
        <v>24</v>
      </c>
      <c r="K73" s="364" t="s">
        <v>2445</v>
      </c>
      <c r="L73" s="384">
        <v>-1.3245288269870037E-2</v>
      </c>
    </row>
    <row r="74" spans="1:12">
      <c r="A74">
        <v>2</v>
      </c>
      <c r="B74" t="s">
        <v>156</v>
      </c>
      <c r="C74" t="s">
        <v>80</v>
      </c>
      <c r="D74">
        <v>1</v>
      </c>
      <c r="E74" s="351" t="s">
        <v>227</v>
      </c>
      <c r="H74" s="333">
        <v>128</v>
      </c>
      <c r="I74" s="332">
        <v>12.482387592123551</v>
      </c>
      <c r="J74">
        <v>10</v>
      </c>
      <c r="K74" s="364" t="s">
        <v>2445</v>
      </c>
      <c r="L74" s="384">
        <v>-1.3245288269870037E-2</v>
      </c>
    </row>
    <row r="75" spans="1:12">
      <c r="A75">
        <v>2</v>
      </c>
      <c r="B75" t="s">
        <v>156</v>
      </c>
      <c r="C75" t="s">
        <v>80</v>
      </c>
      <c r="D75">
        <v>1</v>
      </c>
      <c r="E75" s="351" t="s">
        <v>229</v>
      </c>
      <c r="H75" s="333">
        <v>0</v>
      </c>
      <c r="I75" s="332">
        <v>0</v>
      </c>
      <c r="J75">
        <v>0</v>
      </c>
      <c r="K75" s="364" t="s">
        <v>1085</v>
      </c>
      <c r="L75" s="384">
        <v>-1.3245288269870037E-2</v>
      </c>
    </row>
    <row r="76" spans="1:12">
      <c r="A76">
        <v>2</v>
      </c>
      <c r="B76" t="s">
        <v>156</v>
      </c>
      <c r="C76" t="s">
        <v>80</v>
      </c>
      <c r="D76">
        <v>1</v>
      </c>
      <c r="E76" s="351" t="s">
        <v>230</v>
      </c>
      <c r="H76" s="333">
        <v>70</v>
      </c>
      <c r="I76" s="332">
        <v>21.78072542409917</v>
      </c>
      <c r="J76">
        <v>31</v>
      </c>
      <c r="K76" s="364" t="s">
        <v>2445</v>
      </c>
      <c r="L76" s="384">
        <v>-1.3245288269870037E-2</v>
      </c>
    </row>
    <row r="77" spans="1:12">
      <c r="A77">
        <v>2</v>
      </c>
      <c r="B77" t="s">
        <v>156</v>
      </c>
      <c r="C77" t="s">
        <v>80</v>
      </c>
      <c r="D77">
        <v>1</v>
      </c>
      <c r="E77" s="351" t="s">
        <v>232</v>
      </c>
      <c r="H77" s="333">
        <v>128</v>
      </c>
      <c r="I77" s="332">
        <v>23.94159560263267</v>
      </c>
      <c r="J77">
        <v>19</v>
      </c>
      <c r="K77" s="364" t="s">
        <v>2445</v>
      </c>
      <c r="L77" s="384">
        <v>-1.3245288269870037E-2</v>
      </c>
    </row>
    <row r="78" spans="1:12">
      <c r="A78">
        <v>2</v>
      </c>
      <c r="B78" t="s">
        <v>156</v>
      </c>
      <c r="C78" t="s">
        <v>80</v>
      </c>
      <c r="D78">
        <v>1</v>
      </c>
      <c r="E78" s="351" t="s">
        <v>233</v>
      </c>
      <c r="H78" s="333">
        <v>61</v>
      </c>
      <c r="I78" s="332">
        <v>13.553228397691822</v>
      </c>
      <c r="J78">
        <v>22</v>
      </c>
      <c r="K78" s="364" t="s">
        <v>2445</v>
      </c>
      <c r="L78" s="384">
        <v>-1.3245288269870037E-2</v>
      </c>
    </row>
    <row r="79" spans="1:12">
      <c r="A79">
        <v>2</v>
      </c>
      <c r="B79" t="s">
        <v>156</v>
      </c>
      <c r="C79" t="s">
        <v>80</v>
      </c>
      <c r="D79">
        <v>1</v>
      </c>
      <c r="E79" s="351" t="s">
        <v>235</v>
      </c>
      <c r="H79" s="333">
        <v>61</v>
      </c>
      <c r="I79" s="332">
        <v>13.553228397691822</v>
      </c>
      <c r="J79">
        <v>22</v>
      </c>
      <c r="K79" s="364" t="s">
        <v>2445</v>
      </c>
      <c r="L79" s="384">
        <v>-1.3245288269870037E-2</v>
      </c>
    </row>
    <row r="80" spans="1:12">
      <c r="A80">
        <v>2</v>
      </c>
      <c r="B80" t="s">
        <v>156</v>
      </c>
      <c r="C80" t="s">
        <v>80</v>
      </c>
      <c r="D80">
        <v>1</v>
      </c>
      <c r="E80" s="351" t="s">
        <v>236</v>
      </c>
      <c r="H80" s="333">
        <v>127</v>
      </c>
      <c r="I80" s="332">
        <v>26.757055144391359</v>
      </c>
      <c r="J80">
        <v>21</v>
      </c>
      <c r="K80" s="364" t="s">
        <v>2445</v>
      </c>
      <c r="L80" s="384">
        <v>-2.3631050827246369E-3</v>
      </c>
    </row>
    <row r="81" spans="1:12">
      <c r="A81">
        <v>2</v>
      </c>
      <c r="B81" t="s">
        <v>156</v>
      </c>
      <c r="C81" t="s">
        <v>80</v>
      </c>
      <c r="D81">
        <v>1</v>
      </c>
      <c r="E81" s="351" t="s">
        <v>239</v>
      </c>
      <c r="H81" s="333">
        <v>127</v>
      </c>
      <c r="I81" s="332">
        <v>34.081226503751303</v>
      </c>
      <c r="J81">
        <v>27</v>
      </c>
      <c r="K81" s="364" t="s">
        <v>2445</v>
      </c>
      <c r="L81" s="384">
        <v>1.65E-3</v>
      </c>
    </row>
    <row r="82" spans="1:12">
      <c r="A82">
        <v>2</v>
      </c>
      <c r="B82" t="s">
        <v>156</v>
      </c>
      <c r="C82" t="s">
        <v>80</v>
      </c>
      <c r="D82">
        <v>1</v>
      </c>
      <c r="E82" s="555"/>
      <c r="F82" s="556"/>
      <c r="G82" s="556"/>
      <c r="H82" s="557"/>
      <c r="I82" s="558"/>
      <c r="J82" s="556"/>
      <c r="K82" s="559"/>
      <c r="L82" s="560"/>
    </row>
    <row r="83" spans="1:12">
      <c r="A83">
        <v>2</v>
      </c>
      <c r="B83" t="s">
        <v>156</v>
      </c>
      <c r="C83" t="s">
        <v>80</v>
      </c>
      <c r="D83">
        <v>1</v>
      </c>
      <c r="E83" s="351" t="s">
        <v>244</v>
      </c>
      <c r="H83" s="333">
        <v>125</v>
      </c>
      <c r="I83" s="332">
        <v>35.228539566663841</v>
      </c>
      <c r="J83">
        <v>28</v>
      </c>
      <c r="K83" s="364" t="s">
        <v>2445</v>
      </c>
      <c r="L83" s="384">
        <v>1.65E-3</v>
      </c>
    </row>
    <row r="84" spans="1:12">
      <c r="A84">
        <v>2</v>
      </c>
      <c r="B84" t="s">
        <v>156</v>
      </c>
      <c r="C84" t="s">
        <v>80</v>
      </c>
      <c r="D84">
        <v>1</v>
      </c>
      <c r="E84" s="351" t="s">
        <v>246</v>
      </c>
      <c r="H84" s="333">
        <v>126</v>
      </c>
      <c r="I84" s="332">
        <v>36.188534095760225</v>
      </c>
      <c r="J84">
        <v>29</v>
      </c>
      <c r="K84" s="364" t="s">
        <v>2445</v>
      </c>
      <c r="L84" s="384">
        <v>1.65E-3</v>
      </c>
    </row>
    <row r="85" spans="1:12">
      <c r="A85">
        <v>2</v>
      </c>
      <c r="B85" t="s">
        <v>156</v>
      </c>
      <c r="C85" t="s">
        <v>80</v>
      </c>
      <c r="D85">
        <v>1</v>
      </c>
      <c r="E85" s="351" t="s">
        <v>247</v>
      </c>
      <c r="H85" s="333">
        <v>109</v>
      </c>
      <c r="I85" s="332">
        <v>48.240335819726624</v>
      </c>
      <c r="J85">
        <v>44</v>
      </c>
      <c r="K85" s="364" t="s">
        <v>2445</v>
      </c>
      <c r="L85" s="384">
        <v>1.65E-3</v>
      </c>
    </row>
    <row r="86" spans="1:12">
      <c r="A86">
        <v>2</v>
      </c>
      <c r="B86" t="s">
        <v>156</v>
      </c>
      <c r="C86" t="s">
        <v>80</v>
      </c>
      <c r="D86">
        <v>1</v>
      </c>
      <c r="E86" s="351" t="s">
        <v>249</v>
      </c>
      <c r="H86" s="333">
        <v>119</v>
      </c>
      <c r="I86" s="332">
        <v>41.07213167100047</v>
      </c>
      <c r="J86">
        <v>35</v>
      </c>
      <c r="K86" s="364" t="s">
        <v>2445</v>
      </c>
      <c r="L86" s="384">
        <v>1.65E-3</v>
      </c>
    </row>
    <row r="87" spans="1:12">
      <c r="A87">
        <v>2</v>
      </c>
      <c r="B87" t="s">
        <v>156</v>
      </c>
      <c r="C87" t="s">
        <v>80</v>
      </c>
      <c r="D87">
        <v>1</v>
      </c>
      <c r="E87" s="351" t="s">
        <v>250</v>
      </c>
      <c r="H87" s="333">
        <v>127</v>
      </c>
      <c r="I87" s="332">
        <v>24.66779276708802</v>
      </c>
      <c r="J87">
        <v>19</v>
      </c>
      <c r="K87" s="364" t="s">
        <v>2445</v>
      </c>
      <c r="L87" s="384">
        <v>-2.3631050827246369E-3</v>
      </c>
    </row>
    <row r="88" spans="1:12">
      <c r="A88">
        <v>3</v>
      </c>
      <c r="B88" t="s">
        <v>186</v>
      </c>
      <c r="C88" t="s">
        <v>80</v>
      </c>
      <c r="D88">
        <v>1</v>
      </c>
      <c r="E88" s="351" t="s">
        <v>253</v>
      </c>
      <c r="H88" s="333">
        <v>125</v>
      </c>
      <c r="I88" s="332">
        <v>53.4063666616631</v>
      </c>
      <c r="J88">
        <v>43</v>
      </c>
      <c r="K88" s="364" t="s">
        <v>2445</v>
      </c>
      <c r="L88" s="384">
        <v>-2.3631050827246369E-3</v>
      </c>
    </row>
    <row r="89" spans="1:12">
      <c r="A89">
        <v>3</v>
      </c>
      <c r="B89" t="s">
        <v>186</v>
      </c>
      <c r="C89" t="s">
        <v>80</v>
      </c>
      <c r="D89">
        <v>1</v>
      </c>
      <c r="E89" s="351" t="s">
        <v>255</v>
      </c>
      <c r="H89" s="333">
        <v>81</v>
      </c>
      <c r="I89" s="332">
        <v>27.613402542968153</v>
      </c>
      <c r="J89">
        <v>34</v>
      </c>
      <c r="K89" s="364" t="s">
        <v>2445</v>
      </c>
      <c r="L89" s="384">
        <v>-2.3631050827246369E-3</v>
      </c>
    </row>
    <row r="90" spans="1:12">
      <c r="A90">
        <v>2</v>
      </c>
      <c r="B90" t="s">
        <v>156</v>
      </c>
      <c r="C90" t="s">
        <v>80</v>
      </c>
      <c r="D90">
        <v>1</v>
      </c>
      <c r="E90" s="351" t="s">
        <v>256</v>
      </c>
      <c r="H90" s="333">
        <v>127</v>
      </c>
      <c r="I90" s="332">
        <v>14.047063750122302</v>
      </c>
      <c r="J90">
        <v>11</v>
      </c>
      <c r="K90" s="364" t="s">
        <v>2445</v>
      </c>
      <c r="L90" s="384">
        <v>-2.3631050827246369E-3</v>
      </c>
    </row>
    <row r="91" spans="1:12">
      <c r="A91">
        <v>2</v>
      </c>
      <c r="B91" t="s">
        <v>156</v>
      </c>
      <c r="C91" t="s">
        <v>80</v>
      </c>
      <c r="D91">
        <v>1</v>
      </c>
      <c r="E91" s="351" t="s">
        <v>257</v>
      </c>
      <c r="H91" s="333">
        <v>127</v>
      </c>
      <c r="I91" s="332">
        <v>36.155359215474547</v>
      </c>
      <c r="J91">
        <v>28</v>
      </c>
      <c r="K91" s="364" t="s">
        <v>2445</v>
      </c>
      <c r="L91" s="384">
        <v>-2.3631050827246369E-3</v>
      </c>
    </row>
    <row r="92" spans="1:12">
      <c r="A92">
        <v>2</v>
      </c>
      <c r="B92" t="s">
        <v>156</v>
      </c>
      <c r="C92" t="s">
        <v>80</v>
      </c>
      <c r="D92">
        <v>1</v>
      </c>
      <c r="E92" s="351" t="s">
        <v>259</v>
      </c>
      <c r="H92" s="333">
        <v>127</v>
      </c>
      <c r="I92" s="332">
        <v>23.992707225321613</v>
      </c>
      <c r="J92">
        <v>19</v>
      </c>
      <c r="K92" s="364" t="s">
        <v>2445</v>
      </c>
      <c r="L92" s="384">
        <v>-2.3631050827246369E-3</v>
      </c>
    </row>
    <row r="93" spans="1:12">
      <c r="A93">
        <v>1</v>
      </c>
      <c r="B93" t="s">
        <v>167</v>
      </c>
      <c r="C93" t="s">
        <v>80</v>
      </c>
      <c r="D93">
        <v>1</v>
      </c>
      <c r="E93" s="351" t="s">
        <v>261</v>
      </c>
      <c r="H93" s="333">
        <v>20</v>
      </c>
      <c r="I93" s="332">
        <v>3.5735136770411273</v>
      </c>
      <c r="J93">
        <v>18</v>
      </c>
      <c r="K93" s="364" t="s">
        <v>2445</v>
      </c>
      <c r="L93" s="384">
        <v>1.65E-3</v>
      </c>
    </row>
    <row r="94" spans="1:12">
      <c r="A94">
        <v>2</v>
      </c>
      <c r="B94" t="s">
        <v>156</v>
      </c>
      <c r="C94" t="s">
        <v>80</v>
      </c>
      <c r="D94">
        <v>1</v>
      </c>
      <c r="E94" s="351" t="s">
        <v>262</v>
      </c>
      <c r="H94" s="333">
        <v>127</v>
      </c>
      <c r="I94" s="332">
        <v>22.921169254643186</v>
      </c>
      <c r="J94">
        <v>18</v>
      </c>
      <c r="K94" s="364" t="s">
        <v>2445</v>
      </c>
      <c r="L94" s="384">
        <v>1.65E-3</v>
      </c>
    </row>
    <row r="95" spans="1:12">
      <c r="A95">
        <v>1</v>
      </c>
      <c r="B95" t="s">
        <v>167</v>
      </c>
      <c r="C95" t="s">
        <v>80</v>
      </c>
      <c r="D95">
        <v>1</v>
      </c>
      <c r="E95" s="351" t="s">
        <v>264</v>
      </c>
      <c r="H95" s="333">
        <v>65</v>
      </c>
      <c r="I95" s="332">
        <v>33.837405337880149</v>
      </c>
      <c r="J95">
        <v>52</v>
      </c>
      <c r="K95" s="364" t="s">
        <v>2445</v>
      </c>
      <c r="L95" s="384">
        <v>-2.3631050827246369E-3</v>
      </c>
    </row>
    <row r="96" spans="1:12">
      <c r="A96">
        <v>1</v>
      </c>
      <c r="B96" t="s">
        <v>167</v>
      </c>
      <c r="C96" t="s">
        <v>80</v>
      </c>
      <c r="D96">
        <v>1</v>
      </c>
      <c r="E96" s="351" t="s">
        <v>267</v>
      </c>
      <c r="H96" s="333">
        <v>0</v>
      </c>
      <c r="I96" s="332">
        <v>17.091454187692751</v>
      </c>
      <c r="J96">
        <v>0</v>
      </c>
      <c r="K96" s="364" t="s">
        <v>1085</v>
      </c>
      <c r="L96" s="384">
        <v>1.65E-3</v>
      </c>
    </row>
    <row r="97" spans="1:12">
      <c r="A97">
        <v>2</v>
      </c>
      <c r="B97" t="s">
        <v>156</v>
      </c>
      <c r="C97" t="s">
        <v>80</v>
      </c>
      <c r="D97">
        <v>1</v>
      </c>
      <c r="E97" s="351" t="s">
        <v>269</v>
      </c>
      <c r="H97" s="333">
        <v>127</v>
      </c>
      <c r="I97" s="332">
        <v>79.09740830141024</v>
      </c>
      <c r="J97">
        <v>62</v>
      </c>
      <c r="K97" s="364" t="s">
        <v>2445</v>
      </c>
      <c r="L97" s="384">
        <v>1.65E-3</v>
      </c>
    </row>
    <row r="98" spans="1:12">
      <c r="A98">
        <v>2</v>
      </c>
      <c r="B98" t="s">
        <v>156</v>
      </c>
      <c r="C98" t="s">
        <v>80</v>
      </c>
      <c r="D98">
        <v>1</v>
      </c>
      <c r="E98" s="351" t="s">
        <v>271</v>
      </c>
      <c r="H98" s="333">
        <v>127</v>
      </c>
      <c r="I98" s="332">
        <v>54.763582790025708</v>
      </c>
      <c r="J98">
        <v>43</v>
      </c>
      <c r="K98" s="364" t="s">
        <v>2445</v>
      </c>
      <c r="L98" s="384">
        <v>1.65E-3</v>
      </c>
    </row>
    <row r="99" spans="1:12">
      <c r="A99">
        <v>2</v>
      </c>
      <c r="B99" t="s">
        <v>156</v>
      </c>
      <c r="C99" t="s">
        <v>80</v>
      </c>
      <c r="D99">
        <v>1</v>
      </c>
      <c r="E99" s="351" t="s">
        <v>273</v>
      </c>
      <c r="H99" s="333">
        <v>137</v>
      </c>
      <c r="I99" s="332">
        <v>49.192856901008533</v>
      </c>
      <c r="J99">
        <v>36</v>
      </c>
      <c r="K99" s="364" t="s">
        <v>2445</v>
      </c>
      <c r="L99" s="384">
        <v>-1.3245288269870037E-2</v>
      </c>
    </row>
    <row r="100" spans="1:12">
      <c r="A100">
        <v>2</v>
      </c>
      <c r="B100" t="s">
        <v>156</v>
      </c>
      <c r="C100" t="s">
        <v>80</v>
      </c>
      <c r="D100">
        <v>1</v>
      </c>
      <c r="E100" s="351" t="s">
        <v>275</v>
      </c>
      <c r="H100" s="333">
        <v>20</v>
      </c>
      <c r="I100" s="332">
        <v>10.538500842150178</v>
      </c>
      <c r="J100">
        <v>53</v>
      </c>
      <c r="K100" s="364" t="s">
        <v>2445</v>
      </c>
      <c r="L100" s="384">
        <v>-2.3631050827246369E-3</v>
      </c>
    </row>
    <row r="101" spans="1:12">
      <c r="A101">
        <v>2</v>
      </c>
      <c r="B101" t="s">
        <v>156</v>
      </c>
      <c r="C101" t="s">
        <v>80</v>
      </c>
      <c r="D101">
        <v>1</v>
      </c>
      <c r="E101" s="351" t="s">
        <v>277</v>
      </c>
      <c r="H101" s="333">
        <v>128</v>
      </c>
      <c r="I101" s="332">
        <v>29.134343994674051</v>
      </c>
      <c r="J101">
        <v>23</v>
      </c>
      <c r="K101" s="364" t="s">
        <v>2445</v>
      </c>
      <c r="L101" s="384">
        <v>-2.3631050827246369E-3</v>
      </c>
    </row>
    <row r="102" spans="1:12">
      <c r="A102">
        <v>2</v>
      </c>
      <c r="B102" t="s">
        <v>156</v>
      </c>
      <c r="C102" t="s">
        <v>80</v>
      </c>
      <c r="D102">
        <v>1</v>
      </c>
      <c r="E102" s="351" t="s">
        <v>279</v>
      </c>
      <c r="H102" s="333">
        <v>120</v>
      </c>
      <c r="I102" s="332">
        <v>35.923529893372113</v>
      </c>
      <c r="J102">
        <v>30</v>
      </c>
      <c r="K102" s="364" t="s">
        <v>2445</v>
      </c>
      <c r="L102" s="384">
        <v>-1.3245288269870037E-2</v>
      </c>
    </row>
    <row r="103" spans="1:12">
      <c r="A103">
        <v>2</v>
      </c>
      <c r="B103" t="s">
        <v>156</v>
      </c>
      <c r="C103" t="s">
        <v>80</v>
      </c>
      <c r="D103">
        <v>1</v>
      </c>
      <c r="E103" s="351" t="s">
        <v>281</v>
      </c>
      <c r="H103" s="333">
        <v>109</v>
      </c>
      <c r="I103" s="332">
        <v>39.414337492846428</v>
      </c>
      <c r="J103">
        <v>36</v>
      </c>
      <c r="K103" s="364" t="s">
        <v>2445</v>
      </c>
      <c r="L103" s="384">
        <v>1.65E-3</v>
      </c>
    </row>
    <row r="104" spans="1:12">
      <c r="A104">
        <v>2</v>
      </c>
      <c r="B104" t="s">
        <v>156</v>
      </c>
      <c r="C104" t="s">
        <v>80</v>
      </c>
      <c r="D104">
        <v>1</v>
      </c>
      <c r="E104" s="351" t="s">
        <v>284</v>
      </c>
      <c r="H104" s="333">
        <v>127</v>
      </c>
      <c r="I104" s="332">
        <v>86.377080293327808</v>
      </c>
      <c r="J104">
        <v>68</v>
      </c>
      <c r="K104" s="364" t="s">
        <v>2445</v>
      </c>
      <c r="L104" s="384">
        <v>-1.3245288269870037E-2</v>
      </c>
    </row>
    <row r="105" spans="1:12">
      <c r="A105">
        <v>2</v>
      </c>
      <c r="B105" t="s">
        <v>156</v>
      </c>
      <c r="C105" t="s">
        <v>80</v>
      </c>
      <c r="D105">
        <v>1</v>
      </c>
      <c r="E105" s="351" t="s">
        <v>286</v>
      </c>
      <c r="H105" s="333">
        <v>137</v>
      </c>
      <c r="I105" s="332">
        <v>26.683328128252668</v>
      </c>
      <c r="J105">
        <v>19</v>
      </c>
      <c r="K105" s="364" t="s">
        <v>2445</v>
      </c>
      <c r="L105" s="384">
        <v>-1.3245288269870037E-2</v>
      </c>
    </row>
    <row r="106" spans="1:12">
      <c r="A106">
        <v>2</v>
      </c>
      <c r="B106" t="s">
        <v>156</v>
      </c>
      <c r="C106" t="s">
        <v>80</v>
      </c>
      <c r="D106">
        <v>1</v>
      </c>
      <c r="E106" s="351" t="s">
        <v>288</v>
      </c>
      <c r="H106" s="333">
        <v>46</v>
      </c>
      <c r="I106" s="332">
        <v>35.421603577477967</v>
      </c>
      <c r="J106">
        <v>77</v>
      </c>
      <c r="K106" s="364" t="s">
        <v>2445</v>
      </c>
      <c r="L106" s="384">
        <v>1.65E-3</v>
      </c>
    </row>
    <row r="107" spans="1:12">
      <c r="A107">
        <v>2</v>
      </c>
      <c r="B107" t="s">
        <v>156</v>
      </c>
      <c r="C107" t="s">
        <v>80</v>
      </c>
      <c r="D107">
        <v>1</v>
      </c>
      <c r="E107" s="351" t="s">
        <v>291</v>
      </c>
      <c r="H107" s="333">
        <v>127</v>
      </c>
      <c r="I107" s="332">
        <v>31.63321039667014</v>
      </c>
      <c r="J107">
        <v>25</v>
      </c>
      <c r="K107" s="364" t="s">
        <v>2445</v>
      </c>
      <c r="L107" s="384">
        <v>1.65E-3</v>
      </c>
    </row>
    <row r="108" spans="1:12">
      <c r="A108">
        <v>1</v>
      </c>
      <c r="B108" t="s">
        <v>167</v>
      </c>
      <c r="C108" t="s">
        <v>80</v>
      </c>
      <c r="D108">
        <v>1</v>
      </c>
      <c r="E108" s="351" t="s">
        <v>293</v>
      </c>
      <c r="H108" s="333">
        <v>55</v>
      </c>
      <c r="I108" s="332">
        <v>12.632736075816894</v>
      </c>
      <c r="J108">
        <v>23</v>
      </c>
      <c r="K108" s="364" t="s">
        <v>2445</v>
      </c>
      <c r="L108" s="384">
        <v>-2.3631050827246369E-3</v>
      </c>
    </row>
    <row r="109" spans="1:12">
      <c r="A109">
        <v>2</v>
      </c>
      <c r="B109" t="s">
        <v>156</v>
      </c>
      <c r="C109" t="s">
        <v>80</v>
      </c>
      <c r="D109">
        <v>1</v>
      </c>
      <c r="E109" s="351" t="s">
        <v>295</v>
      </c>
      <c r="H109" s="333">
        <v>128</v>
      </c>
      <c r="I109" s="332">
        <v>34.237990595243758</v>
      </c>
      <c r="J109">
        <v>27</v>
      </c>
      <c r="K109" s="364" t="s">
        <v>2445</v>
      </c>
      <c r="L109" s="384">
        <v>-2.3631050827246369E-3</v>
      </c>
    </row>
    <row r="110" spans="1:12">
      <c r="A110">
        <v>2</v>
      </c>
      <c r="B110" t="s">
        <v>156</v>
      </c>
      <c r="C110" t="s">
        <v>80</v>
      </c>
      <c r="D110">
        <v>1</v>
      </c>
      <c r="E110" s="351" t="s">
        <v>296</v>
      </c>
      <c r="H110" s="333">
        <v>128</v>
      </c>
      <c r="I110" s="332">
        <v>44.777896332900674</v>
      </c>
      <c r="J110">
        <v>35</v>
      </c>
      <c r="K110" s="364" t="s">
        <v>2445</v>
      </c>
      <c r="L110" s="384">
        <v>-2.3631050827246369E-3</v>
      </c>
    </row>
    <row r="111" spans="1:12">
      <c r="A111">
        <v>2</v>
      </c>
      <c r="B111" t="s">
        <v>156</v>
      </c>
      <c r="C111" t="s">
        <v>80</v>
      </c>
      <c r="D111">
        <v>1</v>
      </c>
      <c r="E111" s="351" t="s">
        <v>298</v>
      </c>
      <c r="H111" s="333">
        <v>109</v>
      </c>
      <c r="I111" s="332">
        <v>57.802162589301098</v>
      </c>
      <c r="J111">
        <v>53</v>
      </c>
      <c r="K111" s="364" t="s">
        <v>2445</v>
      </c>
      <c r="L111" s="384">
        <v>1.65E-3</v>
      </c>
    </row>
    <row r="112" spans="1:12">
      <c r="A112">
        <v>2</v>
      </c>
      <c r="B112" t="s">
        <v>156</v>
      </c>
      <c r="C112" t="s">
        <v>80</v>
      </c>
      <c r="D112">
        <v>1</v>
      </c>
      <c r="E112" s="351" t="s">
        <v>299</v>
      </c>
      <c r="H112" s="333">
        <v>83</v>
      </c>
      <c r="I112" s="332">
        <v>46.097722286464439</v>
      </c>
      <c r="J112">
        <v>56</v>
      </c>
      <c r="K112" s="364" t="s">
        <v>2445</v>
      </c>
      <c r="L112" s="384">
        <v>1.65E-3</v>
      </c>
    </row>
    <row r="113" spans="1:12">
      <c r="A113">
        <v>1</v>
      </c>
      <c r="B113" t="s">
        <v>167</v>
      </c>
      <c r="C113" t="s">
        <v>80</v>
      </c>
      <c r="D113">
        <v>1</v>
      </c>
      <c r="E113" s="351" t="s">
        <v>301</v>
      </c>
      <c r="H113" s="333">
        <v>0</v>
      </c>
      <c r="I113" s="332">
        <v>2.7294688127912363</v>
      </c>
      <c r="J113">
        <v>0</v>
      </c>
      <c r="K113" s="364" t="s">
        <v>1085</v>
      </c>
      <c r="L113" s="384">
        <v>1.65E-3</v>
      </c>
    </row>
    <row r="114" spans="1:12">
      <c r="A114">
        <v>2</v>
      </c>
      <c r="B114" t="s">
        <v>156</v>
      </c>
      <c r="C114" t="s">
        <v>80</v>
      </c>
      <c r="D114">
        <v>1</v>
      </c>
      <c r="E114" s="351" t="s">
        <v>303</v>
      </c>
      <c r="H114" s="333">
        <v>127</v>
      </c>
      <c r="I114" s="332">
        <v>45.007110549334314</v>
      </c>
      <c r="J114">
        <v>35</v>
      </c>
      <c r="K114" s="364" t="s">
        <v>2445</v>
      </c>
      <c r="L114" s="384">
        <v>1.65E-3</v>
      </c>
    </row>
    <row r="115" spans="1:12">
      <c r="A115">
        <v>2</v>
      </c>
      <c r="B115" t="s">
        <v>156</v>
      </c>
      <c r="C115" t="s">
        <v>80</v>
      </c>
      <c r="D115">
        <v>1</v>
      </c>
      <c r="E115" s="351" t="s">
        <v>304</v>
      </c>
      <c r="H115" s="333">
        <v>83</v>
      </c>
      <c r="I115" s="332">
        <v>53.421437644451316</v>
      </c>
      <c r="J115">
        <v>64</v>
      </c>
      <c r="K115" s="364" t="s">
        <v>2445</v>
      </c>
      <c r="L115" s="384">
        <v>1.65E-3</v>
      </c>
    </row>
    <row r="116" spans="1:12">
      <c r="A116">
        <v>2</v>
      </c>
      <c r="B116" t="s">
        <v>156</v>
      </c>
      <c r="C116" t="s">
        <v>80</v>
      </c>
      <c r="D116">
        <v>1</v>
      </c>
      <c r="E116" s="351" t="s">
        <v>305</v>
      </c>
      <c r="H116" s="333">
        <v>0</v>
      </c>
      <c r="I116" s="332">
        <v>0</v>
      </c>
      <c r="J116">
        <v>0</v>
      </c>
      <c r="K116" s="364" t="s">
        <v>1085</v>
      </c>
      <c r="L116" s="384">
        <v>1.65E-3</v>
      </c>
    </row>
    <row r="117" spans="1:12">
      <c r="A117">
        <v>2</v>
      </c>
      <c r="B117" t="s">
        <v>156</v>
      </c>
      <c r="C117" t="s">
        <v>80</v>
      </c>
      <c r="D117">
        <v>1</v>
      </c>
      <c r="E117" s="351" t="s">
        <v>306</v>
      </c>
      <c r="H117" s="333">
        <v>128</v>
      </c>
      <c r="I117" s="332">
        <v>43.717273473994233</v>
      </c>
      <c r="J117">
        <v>34</v>
      </c>
      <c r="K117" s="364" t="s">
        <v>2445</v>
      </c>
      <c r="L117" s="384">
        <v>1.65E-3</v>
      </c>
    </row>
    <row r="118" spans="1:12">
      <c r="A118">
        <v>2</v>
      </c>
      <c r="B118" t="s">
        <v>156</v>
      </c>
      <c r="C118" t="s">
        <v>80</v>
      </c>
      <c r="D118">
        <v>1</v>
      </c>
      <c r="E118" s="351" t="s">
        <v>308</v>
      </c>
      <c r="H118" s="333">
        <v>127</v>
      </c>
      <c r="I118" s="332">
        <v>48.405888071597239</v>
      </c>
      <c r="J118">
        <v>38</v>
      </c>
      <c r="K118" s="364" t="s">
        <v>2445</v>
      </c>
      <c r="L118" s="384">
        <v>1.65E-3</v>
      </c>
    </row>
    <row r="119" spans="1:12">
      <c r="A119">
        <v>2</v>
      </c>
      <c r="B119" t="s">
        <v>156</v>
      </c>
      <c r="C119" t="s">
        <v>80</v>
      </c>
      <c r="D119">
        <v>1</v>
      </c>
      <c r="E119" s="351" t="s">
        <v>309</v>
      </c>
      <c r="H119" s="333">
        <v>128</v>
      </c>
      <c r="I119" s="332">
        <v>6.6573267908372946</v>
      </c>
      <c r="J119">
        <v>5</v>
      </c>
      <c r="K119" s="364" t="s">
        <v>2445</v>
      </c>
      <c r="L119" s="384">
        <v>1.65E-3</v>
      </c>
    </row>
    <row r="120" spans="1:12">
      <c r="A120">
        <v>2</v>
      </c>
      <c r="B120" t="s">
        <v>156</v>
      </c>
      <c r="C120" t="s">
        <v>80</v>
      </c>
      <c r="D120">
        <v>1</v>
      </c>
      <c r="E120" s="351" t="s">
        <v>312</v>
      </c>
      <c r="H120" s="333">
        <v>126</v>
      </c>
      <c r="I120" s="332">
        <v>21.102132593650339</v>
      </c>
      <c r="J120">
        <v>17</v>
      </c>
      <c r="K120" s="364" t="s">
        <v>2445</v>
      </c>
      <c r="L120" s="384">
        <v>1.65E-3</v>
      </c>
    </row>
    <row r="121" spans="1:12">
      <c r="A121">
        <v>2</v>
      </c>
      <c r="B121" t="s">
        <v>156</v>
      </c>
      <c r="C121" t="s">
        <v>80</v>
      </c>
      <c r="D121">
        <v>1</v>
      </c>
      <c r="E121" s="351" t="s">
        <v>314</v>
      </c>
      <c r="H121" s="333">
        <v>109</v>
      </c>
      <c r="I121" s="332">
        <v>53.907327887774215</v>
      </c>
      <c r="J121">
        <v>49</v>
      </c>
      <c r="K121" s="364" t="s">
        <v>2445</v>
      </c>
      <c r="L121" s="384">
        <v>1.65E-3</v>
      </c>
    </row>
    <row r="122" spans="1:12">
      <c r="A122">
        <v>2</v>
      </c>
      <c r="B122" t="s">
        <v>156</v>
      </c>
      <c r="C122" t="s">
        <v>80</v>
      </c>
      <c r="D122">
        <v>1</v>
      </c>
      <c r="E122" s="351" t="s">
        <v>315</v>
      </c>
      <c r="H122" s="333">
        <v>127</v>
      </c>
      <c r="I122" s="332">
        <v>58.127876272920894</v>
      </c>
      <c r="J122">
        <v>46</v>
      </c>
      <c r="K122" s="364" t="s">
        <v>2445</v>
      </c>
      <c r="L122" s="384">
        <v>-1.3245288269870037E-2</v>
      </c>
    </row>
    <row r="123" spans="1:12">
      <c r="A123">
        <v>2</v>
      </c>
      <c r="B123" t="s">
        <v>156</v>
      </c>
      <c r="C123" t="s">
        <v>80</v>
      </c>
      <c r="D123">
        <v>1</v>
      </c>
      <c r="E123" s="351" t="s">
        <v>317</v>
      </c>
      <c r="H123" s="333">
        <v>128</v>
      </c>
      <c r="I123" s="332">
        <v>90.839033460291731</v>
      </c>
      <c r="J123">
        <v>71</v>
      </c>
      <c r="K123" s="364" t="s">
        <v>2445</v>
      </c>
      <c r="L123" s="384">
        <v>-1.3245288269870037E-2</v>
      </c>
    </row>
    <row r="124" spans="1:12">
      <c r="A124">
        <v>2</v>
      </c>
      <c r="B124" t="s">
        <v>156</v>
      </c>
      <c r="C124" t="s">
        <v>80</v>
      </c>
      <c r="D124">
        <v>1</v>
      </c>
      <c r="E124" s="351" t="s">
        <v>319</v>
      </c>
      <c r="H124" s="333">
        <v>127</v>
      </c>
      <c r="I124" s="332">
        <v>94.508465229311597</v>
      </c>
      <c r="J124">
        <v>74</v>
      </c>
      <c r="K124" s="364" t="s">
        <v>2445</v>
      </c>
      <c r="L124" s="384">
        <v>-1.3245288269870037E-2</v>
      </c>
    </row>
    <row r="125" spans="1:12">
      <c r="A125">
        <v>2</v>
      </c>
      <c r="B125" t="s">
        <v>156</v>
      </c>
      <c r="C125" t="s">
        <v>80</v>
      </c>
      <c r="D125">
        <v>1</v>
      </c>
      <c r="E125" s="351" t="s">
        <v>320</v>
      </c>
      <c r="H125" s="333">
        <v>128</v>
      </c>
      <c r="I125" s="332">
        <v>39.147924593776359</v>
      </c>
      <c r="J125">
        <v>31</v>
      </c>
      <c r="K125" s="364" t="s">
        <v>2445</v>
      </c>
      <c r="L125" s="384">
        <v>-1.3245288269870037E-2</v>
      </c>
    </row>
    <row r="126" spans="1:12">
      <c r="A126">
        <v>2</v>
      </c>
      <c r="B126" t="s">
        <v>156</v>
      </c>
      <c r="C126" t="s">
        <v>80</v>
      </c>
      <c r="D126">
        <v>1</v>
      </c>
      <c r="E126" s="351" t="s">
        <v>322</v>
      </c>
      <c r="H126" s="333">
        <v>125</v>
      </c>
      <c r="I126" s="332">
        <v>13.434656675925886</v>
      </c>
      <c r="J126">
        <v>11</v>
      </c>
      <c r="K126" s="364" t="s">
        <v>2445</v>
      </c>
      <c r="L126" s="384">
        <v>-1.3245288269870037E-2</v>
      </c>
    </row>
    <row r="127" spans="1:12">
      <c r="A127">
        <v>2</v>
      </c>
      <c r="B127" t="s">
        <v>156</v>
      </c>
      <c r="C127" t="s">
        <v>80</v>
      </c>
      <c r="D127">
        <v>1</v>
      </c>
      <c r="E127" s="351" t="s">
        <v>324</v>
      </c>
      <c r="H127" s="333">
        <v>126</v>
      </c>
      <c r="I127" s="332">
        <v>0</v>
      </c>
      <c r="J127">
        <v>0</v>
      </c>
      <c r="K127" s="364" t="s">
        <v>1085</v>
      </c>
      <c r="L127" s="384">
        <v>1.65E-3</v>
      </c>
    </row>
    <row r="128" spans="1:12">
      <c r="A128">
        <v>2</v>
      </c>
      <c r="B128" t="s">
        <v>156</v>
      </c>
      <c r="C128" t="s">
        <v>80</v>
      </c>
      <c r="D128">
        <v>1</v>
      </c>
      <c r="E128" s="351" t="s">
        <v>325</v>
      </c>
      <c r="H128" s="333">
        <v>128</v>
      </c>
      <c r="I128" s="332">
        <v>77.923552280424175</v>
      </c>
      <c r="J128">
        <v>61</v>
      </c>
      <c r="K128" s="364" t="s">
        <v>2445</v>
      </c>
      <c r="L128" s="384">
        <v>1.65E-3</v>
      </c>
    </row>
    <row r="129" spans="1:12">
      <c r="A129">
        <v>2</v>
      </c>
      <c r="B129" t="s">
        <v>156</v>
      </c>
      <c r="C129" t="s">
        <v>80</v>
      </c>
      <c r="D129">
        <v>1</v>
      </c>
      <c r="E129" s="351" t="s">
        <v>327</v>
      </c>
      <c r="H129" s="333">
        <v>83</v>
      </c>
      <c r="I129" s="332">
        <v>20.06439632782407</v>
      </c>
      <c r="J129">
        <v>24</v>
      </c>
      <c r="K129" s="364" t="s">
        <v>2445</v>
      </c>
      <c r="L129" s="384">
        <v>1.65E-3</v>
      </c>
    </row>
    <row r="130" spans="1:12">
      <c r="A130">
        <v>3</v>
      </c>
      <c r="B130" t="s">
        <v>186</v>
      </c>
      <c r="C130" t="s">
        <v>80</v>
      </c>
      <c r="D130">
        <v>1</v>
      </c>
      <c r="E130" s="351" t="s">
        <v>329</v>
      </c>
      <c r="H130" s="333">
        <v>86</v>
      </c>
      <c r="I130" s="332">
        <v>14.76651617681029</v>
      </c>
      <c r="J130">
        <v>17</v>
      </c>
      <c r="K130" s="364" t="s">
        <v>2445</v>
      </c>
      <c r="L130" s="384">
        <v>-2.3631050827246369E-3</v>
      </c>
    </row>
    <row r="131" spans="1:12">
      <c r="A131">
        <v>2</v>
      </c>
      <c r="B131" t="s">
        <v>156</v>
      </c>
      <c r="C131" t="s">
        <v>80</v>
      </c>
      <c r="D131">
        <v>1</v>
      </c>
      <c r="E131" s="351" t="s">
        <v>330</v>
      </c>
      <c r="H131" s="333">
        <v>109</v>
      </c>
      <c r="I131" s="332">
        <v>54.811039034121578</v>
      </c>
      <c r="J131">
        <v>50</v>
      </c>
      <c r="K131" s="364" t="s">
        <v>2445</v>
      </c>
      <c r="L131" s="384">
        <v>1.65E-3</v>
      </c>
    </row>
    <row r="132" spans="1:12">
      <c r="A132">
        <v>1</v>
      </c>
      <c r="B132" t="s">
        <v>167</v>
      </c>
      <c r="C132" t="s">
        <v>80</v>
      </c>
      <c r="D132">
        <v>1</v>
      </c>
      <c r="E132" s="351" t="s">
        <v>331</v>
      </c>
      <c r="H132" s="333">
        <v>40</v>
      </c>
      <c r="I132" s="332">
        <v>20.035967658189108</v>
      </c>
      <c r="J132">
        <v>50</v>
      </c>
      <c r="K132" s="364" t="s">
        <v>2445</v>
      </c>
      <c r="L132" s="384">
        <v>-2.3631050827246369E-3</v>
      </c>
    </row>
    <row r="133" spans="1:12">
      <c r="A133">
        <v>2</v>
      </c>
      <c r="B133" t="s">
        <v>156</v>
      </c>
      <c r="C133" t="s">
        <v>80</v>
      </c>
      <c r="D133">
        <v>1</v>
      </c>
      <c r="E133" s="351" t="s">
        <v>334</v>
      </c>
      <c r="H133" s="333">
        <v>127</v>
      </c>
      <c r="I133" s="332">
        <v>39.571328003998048</v>
      </c>
      <c r="J133">
        <v>31</v>
      </c>
      <c r="K133" s="364" t="s">
        <v>2445</v>
      </c>
      <c r="L133" s="384">
        <v>-2.3631050827246369E-3</v>
      </c>
    </row>
    <row r="134" spans="1:12">
      <c r="A134">
        <v>1</v>
      </c>
      <c r="B134" t="s">
        <v>167</v>
      </c>
      <c r="C134" t="s">
        <v>80</v>
      </c>
      <c r="D134">
        <v>1</v>
      </c>
      <c r="E134" s="351" t="s">
        <v>335</v>
      </c>
      <c r="H134" s="333">
        <v>40</v>
      </c>
      <c r="I134" s="332">
        <v>17.792904814411106</v>
      </c>
      <c r="J134">
        <v>44</v>
      </c>
      <c r="K134" s="364" t="s">
        <v>2445</v>
      </c>
      <c r="L134" s="384">
        <v>-2.3631050827246369E-3</v>
      </c>
    </row>
    <row r="135" spans="1:12">
      <c r="A135">
        <v>2</v>
      </c>
      <c r="B135" t="s">
        <v>156</v>
      </c>
      <c r="C135" t="s">
        <v>80</v>
      </c>
      <c r="D135">
        <v>1</v>
      </c>
      <c r="E135" s="351" t="s">
        <v>337</v>
      </c>
      <c r="H135" s="333">
        <v>127</v>
      </c>
      <c r="I135" s="332">
        <v>51.369738173364283</v>
      </c>
      <c r="J135">
        <v>40</v>
      </c>
      <c r="K135" s="364" t="s">
        <v>2445</v>
      </c>
      <c r="L135" s="384">
        <v>-2.3631050827246369E-3</v>
      </c>
    </row>
    <row r="136" spans="1:12">
      <c r="A136">
        <v>2</v>
      </c>
      <c r="B136" t="s">
        <v>156</v>
      </c>
      <c r="C136" t="s">
        <v>80</v>
      </c>
      <c r="D136">
        <v>1</v>
      </c>
      <c r="E136" s="351" t="s">
        <v>338</v>
      </c>
      <c r="H136" s="333">
        <v>128</v>
      </c>
      <c r="I136" s="332">
        <v>56.410725930446951</v>
      </c>
      <c r="J136">
        <v>44</v>
      </c>
      <c r="K136" s="364" t="s">
        <v>2445</v>
      </c>
      <c r="L136" s="384">
        <v>-2.3631050827246369E-3</v>
      </c>
    </row>
    <row r="137" spans="1:12">
      <c r="A137">
        <v>2</v>
      </c>
      <c r="B137" t="s">
        <v>156</v>
      </c>
      <c r="C137" t="s">
        <v>80</v>
      </c>
      <c r="D137">
        <v>1</v>
      </c>
      <c r="E137" s="351" t="s">
        <v>339</v>
      </c>
      <c r="H137" s="333">
        <v>126</v>
      </c>
      <c r="I137" s="332">
        <v>33.207378698114674</v>
      </c>
      <c r="J137">
        <v>26</v>
      </c>
      <c r="K137" s="364" t="s">
        <v>2445</v>
      </c>
      <c r="L137" s="384">
        <v>-2.3631050827246369E-3</v>
      </c>
    </row>
    <row r="138" spans="1:12">
      <c r="A138">
        <v>2</v>
      </c>
      <c r="B138" t="s">
        <v>156</v>
      </c>
      <c r="C138" t="s">
        <v>80</v>
      </c>
      <c r="D138">
        <v>1</v>
      </c>
      <c r="E138" s="351" t="s">
        <v>340</v>
      </c>
      <c r="H138" s="333">
        <v>137</v>
      </c>
      <c r="I138" s="332">
        <v>34.628312115955062</v>
      </c>
      <c r="J138">
        <v>25</v>
      </c>
      <c r="K138" s="364" t="s">
        <v>2445</v>
      </c>
      <c r="L138" s="384">
        <v>-2.3631050827246369E-3</v>
      </c>
    </row>
    <row r="139" spans="1:12">
      <c r="A139">
        <v>2</v>
      </c>
      <c r="B139" t="s">
        <v>156</v>
      </c>
      <c r="C139" t="s">
        <v>80</v>
      </c>
      <c r="D139">
        <v>1</v>
      </c>
      <c r="E139" s="351" t="s">
        <v>341</v>
      </c>
      <c r="H139" s="333">
        <v>91</v>
      </c>
      <c r="I139" s="332">
        <v>37.03079799302197</v>
      </c>
      <c r="J139">
        <v>41</v>
      </c>
      <c r="K139" s="364" t="s">
        <v>2445</v>
      </c>
      <c r="L139" s="384">
        <v>-2.3631050827246369E-3</v>
      </c>
    </row>
    <row r="140" spans="1:12">
      <c r="A140">
        <v>1</v>
      </c>
      <c r="B140" t="s">
        <v>167</v>
      </c>
      <c r="C140" t="s">
        <v>80</v>
      </c>
      <c r="D140">
        <v>1</v>
      </c>
      <c r="E140" s="351" t="s">
        <v>342</v>
      </c>
      <c r="H140" s="333">
        <v>46</v>
      </c>
      <c r="I140" s="332">
        <v>0</v>
      </c>
      <c r="J140">
        <v>0</v>
      </c>
      <c r="K140" s="364" t="s">
        <v>1085</v>
      </c>
      <c r="L140" s="384">
        <v>-2.3631050827246369E-3</v>
      </c>
    </row>
    <row r="141" spans="1:12">
      <c r="A141">
        <v>2</v>
      </c>
      <c r="B141" t="s">
        <v>156</v>
      </c>
      <c r="C141" t="s">
        <v>80</v>
      </c>
      <c r="D141">
        <v>1</v>
      </c>
      <c r="E141" s="351" t="s">
        <v>343</v>
      </c>
      <c r="H141" s="333">
        <v>59</v>
      </c>
      <c r="I141" s="332">
        <v>0</v>
      </c>
      <c r="J141">
        <v>0</v>
      </c>
      <c r="K141" s="364" t="s">
        <v>1085</v>
      </c>
      <c r="L141" s="384">
        <v>-2.3631050827246369E-3</v>
      </c>
    </row>
    <row r="142" spans="1:12">
      <c r="A142">
        <v>2</v>
      </c>
      <c r="B142" t="s">
        <v>156</v>
      </c>
      <c r="C142" t="s">
        <v>80</v>
      </c>
      <c r="D142">
        <v>1</v>
      </c>
      <c r="E142" s="351" t="s">
        <v>344</v>
      </c>
      <c r="H142" s="333">
        <v>128</v>
      </c>
      <c r="I142" s="332">
        <v>14.83846353232032</v>
      </c>
      <c r="J142">
        <v>12</v>
      </c>
      <c r="K142" s="364" t="s">
        <v>2445</v>
      </c>
      <c r="L142" s="384">
        <v>1.65E-3</v>
      </c>
    </row>
    <row r="143" spans="1:12">
      <c r="A143">
        <v>1</v>
      </c>
      <c r="B143" t="s">
        <v>167</v>
      </c>
      <c r="C143" t="s">
        <v>80</v>
      </c>
      <c r="D143">
        <v>1</v>
      </c>
      <c r="E143" s="351" t="s">
        <v>345</v>
      </c>
      <c r="H143" s="333">
        <v>40</v>
      </c>
      <c r="I143" s="332">
        <v>26.032755109477648</v>
      </c>
      <c r="J143">
        <v>65</v>
      </c>
      <c r="K143" s="364" t="s">
        <v>2445</v>
      </c>
      <c r="L143" s="384">
        <v>1.65E-3</v>
      </c>
    </row>
    <row r="144" spans="1:12">
      <c r="A144">
        <v>1</v>
      </c>
      <c r="B144" t="s">
        <v>167</v>
      </c>
      <c r="C144" t="s">
        <v>80</v>
      </c>
      <c r="D144">
        <v>1</v>
      </c>
      <c r="E144" s="351" t="s">
        <v>347</v>
      </c>
      <c r="H144" s="333">
        <v>35</v>
      </c>
      <c r="I144" s="332">
        <v>18.460772697811873</v>
      </c>
      <c r="J144">
        <v>53</v>
      </c>
      <c r="K144" s="364" t="s">
        <v>2445</v>
      </c>
      <c r="L144" s="384">
        <v>1.65E-3</v>
      </c>
    </row>
    <row r="145" spans="1:12">
      <c r="A145">
        <v>2</v>
      </c>
      <c r="B145" t="s">
        <v>156</v>
      </c>
      <c r="C145" t="s">
        <v>80</v>
      </c>
      <c r="D145">
        <v>1</v>
      </c>
      <c r="E145" s="351" t="s">
        <v>349</v>
      </c>
      <c r="H145" s="333">
        <v>128</v>
      </c>
      <c r="I145" s="332">
        <v>39.609342332333668</v>
      </c>
      <c r="J145">
        <v>31</v>
      </c>
      <c r="K145" s="364" t="s">
        <v>2445</v>
      </c>
      <c r="L145" s="384">
        <v>1.65E-3</v>
      </c>
    </row>
    <row r="146" spans="1:12">
      <c r="A146">
        <v>2</v>
      </c>
      <c r="B146" t="s">
        <v>156</v>
      </c>
      <c r="C146" t="s">
        <v>80</v>
      </c>
      <c r="D146">
        <v>1</v>
      </c>
      <c r="E146" s="351" t="s">
        <v>350</v>
      </c>
      <c r="H146" s="333">
        <v>127</v>
      </c>
      <c r="I146" s="332">
        <v>44.44254718172666</v>
      </c>
      <c r="J146">
        <v>35</v>
      </c>
      <c r="K146" s="364" t="s">
        <v>2445</v>
      </c>
      <c r="L146" s="384">
        <v>1.65E-3</v>
      </c>
    </row>
    <row r="147" spans="1:12">
      <c r="A147">
        <v>2</v>
      </c>
      <c r="B147" t="s">
        <v>156</v>
      </c>
      <c r="C147" t="s">
        <v>80</v>
      </c>
      <c r="D147">
        <v>1</v>
      </c>
      <c r="E147" s="351" t="s">
        <v>351</v>
      </c>
      <c r="H147" s="333">
        <v>81</v>
      </c>
      <c r="I147" s="332">
        <v>15.415576538034507</v>
      </c>
      <c r="J147">
        <v>19</v>
      </c>
      <c r="K147" s="364" t="s">
        <v>2445</v>
      </c>
      <c r="L147" s="384">
        <v>1.65E-3</v>
      </c>
    </row>
    <row r="148" spans="1:12">
      <c r="A148">
        <v>2</v>
      </c>
      <c r="B148" t="s">
        <v>156</v>
      </c>
      <c r="C148" t="s">
        <v>80</v>
      </c>
      <c r="D148">
        <v>1</v>
      </c>
      <c r="E148" s="351" t="s">
        <v>353</v>
      </c>
      <c r="H148" s="333">
        <v>128</v>
      </c>
      <c r="I148" s="332">
        <v>82.10919558733967</v>
      </c>
      <c r="J148">
        <v>64</v>
      </c>
      <c r="K148" s="364" t="s">
        <v>2445</v>
      </c>
      <c r="L148" s="384">
        <v>2.0993677919459275E-2</v>
      </c>
    </row>
    <row r="149" spans="1:12">
      <c r="A149">
        <v>2</v>
      </c>
      <c r="B149" t="s">
        <v>156</v>
      </c>
      <c r="C149" t="s">
        <v>80</v>
      </c>
      <c r="D149">
        <v>1</v>
      </c>
      <c r="E149" s="351" t="s">
        <v>355</v>
      </c>
      <c r="H149" s="333">
        <v>128</v>
      </c>
      <c r="I149" s="332">
        <v>52.240310106277128</v>
      </c>
      <c r="J149">
        <v>41</v>
      </c>
      <c r="K149" s="364" t="s">
        <v>2445</v>
      </c>
      <c r="L149" s="384">
        <v>2.0993677919459275E-2</v>
      </c>
    </row>
    <row r="150" spans="1:12">
      <c r="A150">
        <v>2</v>
      </c>
      <c r="B150" t="s">
        <v>156</v>
      </c>
      <c r="C150" t="s">
        <v>80</v>
      </c>
      <c r="D150">
        <v>1</v>
      </c>
      <c r="E150" s="351" t="s">
        <v>356</v>
      </c>
      <c r="H150" s="333">
        <v>60</v>
      </c>
      <c r="I150" s="332">
        <v>0</v>
      </c>
      <c r="J150">
        <v>0</v>
      </c>
      <c r="K150" s="364" t="s">
        <v>1085</v>
      </c>
      <c r="L150" s="384">
        <v>2.0993677919459275E-2</v>
      </c>
    </row>
    <row r="151" spans="1:12">
      <c r="A151">
        <v>2</v>
      </c>
      <c r="B151" t="s">
        <v>156</v>
      </c>
      <c r="C151" t="s">
        <v>80</v>
      </c>
      <c r="D151">
        <v>1</v>
      </c>
      <c r="E151" s="351" t="s">
        <v>358</v>
      </c>
      <c r="H151" s="333">
        <v>127</v>
      </c>
      <c r="I151" s="332">
        <v>62.799522291176707</v>
      </c>
      <c r="J151">
        <v>49</v>
      </c>
      <c r="K151" s="364" t="s">
        <v>2445</v>
      </c>
      <c r="L151" s="384">
        <v>2.0993677919459275E-2</v>
      </c>
    </row>
    <row r="152" spans="1:12">
      <c r="A152">
        <v>1</v>
      </c>
      <c r="B152" t="s">
        <v>167</v>
      </c>
      <c r="C152" t="s">
        <v>80</v>
      </c>
      <c r="D152">
        <v>1</v>
      </c>
      <c r="E152" s="351" t="s">
        <v>359</v>
      </c>
      <c r="H152" s="333">
        <v>127</v>
      </c>
      <c r="I152" s="332">
        <v>11.713667231059622</v>
      </c>
      <c r="J152">
        <v>9</v>
      </c>
      <c r="K152" s="364" t="s">
        <v>2445</v>
      </c>
      <c r="L152" s="384">
        <v>2.0993677919459275E-2</v>
      </c>
    </row>
    <row r="153" spans="1:12">
      <c r="A153">
        <v>2</v>
      </c>
      <c r="B153" t="s">
        <v>156</v>
      </c>
      <c r="C153" t="s">
        <v>80</v>
      </c>
      <c r="D153">
        <v>1</v>
      </c>
      <c r="E153" s="351" t="s">
        <v>361</v>
      </c>
      <c r="H153" s="333">
        <v>127</v>
      </c>
      <c r="I153" s="332">
        <v>80.897465967729801</v>
      </c>
      <c r="J153">
        <v>64</v>
      </c>
      <c r="K153" s="364" t="s">
        <v>2445</v>
      </c>
      <c r="L153" s="384">
        <v>2.0993677919459275E-2</v>
      </c>
    </row>
    <row r="154" spans="1:12">
      <c r="A154">
        <v>2</v>
      </c>
      <c r="B154" t="s">
        <v>156</v>
      </c>
      <c r="C154" t="s">
        <v>80</v>
      </c>
      <c r="D154">
        <v>1</v>
      </c>
      <c r="E154" s="351" t="s">
        <v>362</v>
      </c>
      <c r="H154" s="333">
        <v>127</v>
      </c>
      <c r="I154" s="332">
        <v>66.537508219048902</v>
      </c>
      <c r="J154">
        <v>52</v>
      </c>
      <c r="K154" s="364" t="s">
        <v>2445</v>
      </c>
      <c r="L154" s="384">
        <v>2.0993677919459275E-2</v>
      </c>
    </row>
    <row r="155" spans="1:12">
      <c r="A155">
        <v>2</v>
      </c>
      <c r="B155" t="s">
        <v>156</v>
      </c>
      <c r="C155" t="s">
        <v>80</v>
      </c>
      <c r="D155">
        <v>1</v>
      </c>
      <c r="E155" s="351" t="s">
        <v>363</v>
      </c>
      <c r="H155" s="333">
        <v>127</v>
      </c>
      <c r="I155" s="332">
        <v>24.613207836444239</v>
      </c>
      <c r="J155">
        <v>19</v>
      </c>
      <c r="K155" s="364" t="s">
        <v>2445</v>
      </c>
      <c r="L155" s="384">
        <v>2.0993677919459275E-2</v>
      </c>
    </row>
    <row r="156" spans="1:12">
      <c r="A156">
        <v>2</v>
      </c>
      <c r="B156" t="s">
        <v>156</v>
      </c>
      <c r="C156" t="s">
        <v>80</v>
      </c>
      <c r="D156">
        <v>1</v>
      </c>
      <c r="E156" s="351" t="s">
        <v>364</v>
      </c>
      <c r="H156" s="333">
        <v>137</v>
      </c>
      <c r="I156" s="332">
        <v>30.857414019972577</v>
      </c>
      <c r="J156">
        <v>23</v>
      </c>
      <c r="K156" s="364" t="s">
        <v>2445</v>
      </c>
      <c r="L156" s="384">
        <v>2.0993677919459275E-2</v>
      </c>
    </row>
    <row r="157" spans="1:12">
      <c r="A157">
        <v>2</v>
      </c>
      <c r="B157" t="s">
        <v>156</v>
      </c>
      <c r="C157" t="s">
        <v>80</v>
      </c>
      <c r="D157">
        <v>1</v>
      </c>
      <c r="E157" s="555"/>
      <c r="F157" s="556"/>
      <c r="G157" s="556"/>
      <c r="H157" s="557"/>
      <c r="I157" s="558"/>
      <c r="J157" s="556"/>
      <c r="K157" s="559"/>
      <c r="L157" s="560"/>
    </row>
    <row r="158" spans="1:12">
      <c r="A158">
        <v>1</v>
      </c>
      <c r="B158" t="s">
        <v>167</v>
      </c>
      <c r="C158" t="s">
        <v>80</v>
      </c>
      <c r="D158">
        <v>1</v>
      </c>
      <c r="E158" s="351" t="s">
        <v>365</v>
      </c>
      <c r="H158" s="333">
        <v>55</v>
      </c>
      <c r="I158" s="332">
        <v>16.398227562424236</v>
      </c>
      <c r="J158">
        <v>30</v>
      </c>
      <c r="K158" s="364" t="s">
        <v>2445</v>
      </c>
      <c r="L158" s="384">
        <v>1.65E-3</v>
      </c>
    </row>
    <row r="159" spans="1:12">
      <c r="A159">
        <v>2</v>
      </c>
      <c r="B159" t="s">
        <v>156</v>
      </c>
      <c r="C159" t="s">
        <v>80</v>
      </c>
      <c r="D159">
        <v>1</v>
      </c>
      <c r="E159" s="351" t="s">
        <v>367</v>
      </c>
      <c r="H159" s="333">
        <v>127</v>
      </c>
      <c r="I159" s="332">
        <v>66.390737305741681</v>
      </c>
      <c r="J159">
        <v>52</v>
      </c>
      <c r="K159" s="364" t="s">
        <v>2445</v>
      </c>
      <c r="L159" s="384">
        <v>-1.3245288269870037E-2</v>
      </c>
    </row>
    <row r="160" spans="1:12">
      <c r="A160">
        <v>2</v>
      </c>
      <c r="B160" t="s">
        <v>156</v>
      </c>
      <c r="C160" t="s">
        <v>80</v>
      </c>
      <c r="D160">
        <v>1</v>
      </c>
      <c r="E160" s="351" t="s">
        <v>368</v>
      </c>
      <c r="H160" s="333">
        <v>128</v>
      </c>
      <c r="I160" s="332">
        <v>25.034376365310159</v>
      </c>
      <c r="J160">
        <v>20</v>
      </c>
      <c r="K160" s="364" t="s">
        <v>2445</v>
      </c>
      <c r="L160" s="384">
        <v>-1.3245288269870037E-2</v>
      </c>
    </row>
    <row r="161" spans="1:12">
      <c r="A161">
        <v>2</v>
      </c>
      <c r="B161" t="s">
        <v>156</v>
      </c>
      <c r="C161" t="s">
        <v>80</v>
      </c>
      <c r="D161">
        <v>1</v>
      </c>
      <c r="E161" s="351" t="s">
        <v>370</v>
      </c>
      <c r="H161" s="333">
        <v>84</v>
      </c>
      <c r="I161" s="332">
        <v>29.026884090442778</v>
      </c>
      <c r="J161">
        <v>35</v>
      </c>
      <c r="K161" s="364" t="s">
        <v>2445</v>
      </c>
      <c r="L161" s="384">
        <v>1.65E-3</v>
      </c>
    </row>
    <row r="162" spans="1:12">
      <c r="A162">
        <v>2</v>
      </c>
      <c r="B162" t="s">
        <v>156</v>
      </c>
      <c r="C162" t="s">
        <v>80</v>
      </c>
      <c r="D162">
        <v>1</v>
      </c>
      <c r="E162" s="351" t="s">
        <v>372</v>
      </c>
      <c r="H162" s="333">
        <v>137</v>
      </c>
      <c r="I162" s="332">
        <v>33.182073473488664</v>
      </c>
      <c r="J162">
        <v>24</v>
      </c>
      <c r="K162" s="364" t="s">
        <v>2445</v>
      </c>
      <c r="L162" s="384">
        <v>1.65E-3</v>
      </c>
    </row>
    <row r="163" spans="1:12">
      <c r="A163">
        <v>2</v>
      </c>
      <c r="B163" t="s">
        <v>156</v>
      </c>
      <c r="C163" t="s">
        <v>80</v>
      </c>
      <c r="D163">
        <v>1</v>
      </c>
      <c r="E163" s="351" t="s">
        <v>374</v>
      </c>
      <c r="H163" s="333">
        <v>70</v>
      </c>
      <c r="I163" s="332">
        <v>31.617242131469975</v>
      </c>
      <c r="J163">
        <v>45</v>
      </c>
      <c r="K163" s="364" t="s">
        <v>2445</v>
      </c>
      <c r="L163" s="384">
        <v>1.65E-3</v>
      </c>
    </row>
    <row r="164" spans="1:12">
      <c r="A164">
        <v>2</v>
      </c>
      <c r="B164" t="s">
        <v>156</v>
      </c>
      <c r="C164" t="s">
        <v>80</v>
      </c>
      <c r="D164">
        <v>1</v>
      </c>
      <c r="E164" s="351" t="s">
        <v>375</v>
      </c>
      <c r="H164" s="333">
        <v>128</v>
      </c>
      <c r="I164" s="332">
        <v>24.229321080046798</v>
      </c>
      <c r="J164">
        <v>19</v>
      </c>
      <c r="K164" s="364" t="s">
        <v>2445</v>
      </c>
      <c r="L164" s="384">
        <v>-2.3631050827246369E-3</v>
      </c>
    </row>
    <row r="165" spans="1:12">
      <c r="A165">
        <v>2</v>
      </c>
      <c r="B165" t="s">
        <v>156</v>
      </c>
      <c r="C165" t="s">
        <v>80</v>
      </c>
      <c r="D165">
        <v>1</v>
      </c>
      <c r="E165" s="351" t="s">
        <v>376</v>
      </c>
      <c r="H165" s="333">
        <v>127</v>
      </c>
      <c r="I165" s="332">
        <v>81.621198226931227</v>
      </c>
      <c r="J165">
        <v>64</v>
      </c>
      <c r="K165" s="364" t="s">
        <v>2445</v>
      </c>
      <c r="L165" s="384">
        <v>-1.3245288269870037E-2</v>
      </c>
    </row>
    <row r="166" spans="1:12">
      <c r="A166">
        <v>2</v>
      </c>
      <c r="B166" t="s">
        <v>156</v>
      </c>
      <c r="C166" t="s">
        <v>80</v>
      </c>
      <c r="D166">
        <v>1</v>
      </c>
      <c r="E166" s="351" t="s">
        <v>378</v>
      </c>
      <c r="H166" s="333">
        <v>126</v>
      </c>
      <c r="I166" s="332">
        <v>32.44518454254807</v>
      </c>
      <c r="J166">
        <v>26</v>
      </c>
      <c r="K166" s="364" t="s">
        <v>2445</v>
      </c>
      <c r="L166" s="384">
        <v>1.65E-3</v>
      </c>
    </row>
    <row r="167" spans="1:12">
      <c r="A167">
        <v>2</v>
      </c>
      <c r="B167" t="s">
        <v>156</v>
      </c>
      <c r="C167" t="s">
        <v>80</v>
      </c>
      <c r="D167">
        <v>1</v>
      </c>
      <c r="E167" s="351" t="s">
        <v>379</v>
      </c>
      <c r="H167" s="333">
        <v>137</v>
      </c>
      <c r="I167" s="332">
        <v>32.250271316688178</v>
      </c>
      <c r="J167">
        <v>24</v>
      </c>
      <c r="K167" s="364" t="s">
        <v>2445</v>
      </c>
      <c r="L167" s="384">
        <v>1.65E-3</v>
      </c>
    </row>
    <row r="168" spans="1:12">
      <c r="A168">
        <v>2</v>
      </c>
      <c r="B168" t="s">
        <v>156</v>
      </c>
      <c r="C168" t="s">
        <v>80</v>
      </c>
      <c r="D168">
        <v>1</v>
      </c>
      <c r="E168" s="351" t="s">
        <v>381</v>
      </c>
      <c r="H168" s="333">
        <v>84</v>
      </c>
      <c r="I168" s="332">
        <v>24.328789530101986</v>
      </c>
      <c r="J168">
        <v>29</v>
      </c>
      <c r="K168" s="364" t="s">
        <v>2445</v>
      </c>
      <c r="L168" s="384">
        <v>1.65E-3</v>
      </c>
    </row>
    <row r="169" spans="1:12">
      <c r="A169">
        <v>2</v>
      </c>
      <c r="B169" t="s">
        <v>156</v>
      </c>
      <c r="C169" t="s">
        <v>80</v>
      </c>
      <c r="D169">
        <v>1</v>
      </c>
      <c r="E169" s="351" t="s">
        <v>382</v>
      </c>
      <c r="H169" s="333">
        <v>137</v>
      </c>
      <c r="I169" s="332">
        <v>14.045995870709916</v>
      </c>
      <c r="J169">
        <v>10</v>
      </c>
      <c r="K169" s="364" t="s">
        <v>2445</v>
      </c>
      <c r="L169" s="384">
        <v>1.65E-3</v>
      </c>
    </row>
    <row r="170" spans="1:12">
      <c r="A170">
        <v>2</v>
      </c>
      <c r="B170" t="s">
        <v>156</v>
      </c>
      <c r="C170" t="s">
        <v>80</v>
      </c>
      <c r="D170">
        <v>1</v>
      </c>
      <c r="E170" s="351" t="s">
        <v>383</v>
      </c>
      <c r="H170" s="333">
        <v>0</v>
      </c>
      <c r="I170" s="332">
        <v>0</v>
      </c>
      <c r="J170">
        <v>0</v>
      </c>
      <c r="K170" s="364" t="s">
        <v>1085</v>
      </c>
      <c r="L170" s="384">
        <v>1.65E-3</v>
      </c>
    </row>
    <row r="171" spans="1:12">
      <c r="A171">
        <v>2</v>
      </c>
      <c r="B171" t="s">
        <v>156</v>
      </c>
      <c r="C171" t="s">
        <v>80</v>
      </c>
      <c r="D171">
        <v>1</v>
      </c>
      <c r="E171" s="351" t="s">
        <v>384</v>
      </c>
      <c r="H171" s="333">
        <v>84</v>
      </c>
      <c r="I171" s="332">
        <v>23.44013651837378</v>
      </c>
      <c r="J171">
        <v>28</v>
      </c>
      <c r="K171" s="364" t="s">
        <v>2445</v>
      </c>
      <c r="L171" s="384">
        <v>2.0993677919459275E-2</v>
      </c>
    </row>
    <row r="172" spans="1:12">
      <c r="A172">
        <v>2</v>
      </c>
      <c r="B172" t="s">
        <v>156</v>
      </c>
      <c r="C172" t="s">
        <v>80</v>
      </c>
      <c r="D172">
        <v>1</v>
      </c>
      <c r="E172" s="351" t="s">
        <v>385</v>
      </c>
      <c r="H172" s="333">
        <v>128</v>
      </c>
      <c r="I172" s="332">
        <v>38.295299972712058</v>
      </c>
      <c r="J172">
        <v>30</v>
      </c>
      <c r="K172" s="364" t="s">
        <v>2445</v>
      </c>
      <c r="L172" s="384">
        <v>-1.3245288269870037E-2</v>
      </c>
    </row>
    <row r="173" spans="1:12">
      <c r="A173">
        <v>2</v>
      </c>
      <c r="B173" t="s">
        <v>156</v>
      </c>
      <c r="C173" t="s">
        <v>80</v>
      </c>
      <c r="D173">
        <v>1</v>
      </c>
      <c r="E173" s="351" t="s">
        <v>386</v>
      </c>
      <c r="H173" s="333">
        <v>127</v>
      </c>
      <c r="I173" s="332">
        <v>26.757055144391359</v>
      </c>
      <c r="J173">
        <v>21</v>
      </c>
      <c r="K173" s="364" t="s">
        <v>2445</v>
      </c>
      <c r="L173" s="384">
        <v>-2.3631050827246369E-3</v>
      </c>
    </row>
    <row r="174" spans="1:12">
      <c r="A174">
        <v>2</v>
      </c>
      <c r="B174" t="s">
        <v>156</v>
      </c>
      <c r="C174" t="s">
        <v>80</v>
      </c>
      <c r="D174">
        <v>1</v>
      </c>
      <c r="E174" s="351" t="s">
        <v>387</v>
      </c>
      <c r="H174" s="333">
        <v>125</v>
      </c>
      <c r="I174" s="332">
        <v>37.047267105685407</v>
      </c>
      <c r="J174">
        <v>30</v>
      </c>
      <c r="K174" s="364" t="s">
        <v>2445</v>
      </c>
      <c r="L174" s="384">
        <v>-1.3245288269870037E-2</v>
      </c>
    </row>
    <row r="175" spans="1:12">
      <c r="A175">
        <v>2</v>
      </c>
      <c r="B175" t="s">
        <v>156</v>
      </c>
      <c r="C175" t="s">
        <v>80</v>
      </c>
      <c r="D175">
        <v>1</v>
      </c>
      <c r="E175" s="351" t="s">
        <v>388</v>
      </c>
      <c r="H175" s="333">
        <v>128</v>
      </c>
      <c r="I175" s="332">
        <v>15.753729717117784</v>
      </c>
      <c r="J175">
        <v>12</v>
      </c>
      <c r="K175" s="364" t="s">
        <v>2445</v>
      </c>
      <c r="L175" s="384">
        <v>1.65E-3</v>
      </c>
    </row>
    <row r="176" spans="1:12">
      <c r="A176">
        <v>2</v>
      </c>
      <c r="B176" t="s">
        <v>156</v>
      </c>
      <c r="C176" t="s">
        <v>80</v>
      </c>
      <c r="D176">
        <v>1</v>
      </c>
      <c r="E176" s="351" t="s">
        <v>389</v>
      </c>
      <c r="H176" s="333">
        <v>127</v>
      </c>
      <c r="I176" s="332">
        <v>13.048371545905642</v>
      </c>
      <c r="J176">
        <v>10</v>
      </c>
      <c r="K176" s="364" t="s">
        <v>2445</v>
      </c>
      <c r="L176" s="384">
        <v>-1.3245288269870037E-2</v>
      </c>
    </row>
    <row r="177" spans="1:12">
      <c r="A177">
        <v>2</v>
      </c>
      <c r="B177" t="s">
        <v>156</v>
      </c>
      <c r="C177" t="s">
        <v>80</v>
      </c>
      <c r="D177">
        <v>1</v>
      </c>
      <c r="E177" s="351" t="s">
        <v>391</v>
      </c>
      <c r="H177" s="333">
        <v>98</v>
      </c>
      <c r="I177" s="332">
        <v>36.417715469260287</v>
      </c>
      <c r="J177">
        <v>37</v>
      </c>
      <c r="K177" s="364" t="s">
        <v>2445</v>
      </c>
      <c r="L177" s="384">
        <v>-1.3245288269870037E-2</v>
      </c>
    </row>
    <row r="178" spans="1:12">
      <c r="A178">
        <v>2</v>
      </c>
      <c r="B178" t="s">
        <v>156</v>
      </c>
      <c r="C178" t="s">
        <v>80</v>
      </c>
      <c r="D178">
        <v>1</v>
      </c>
      <c r="E178" s="351" t="s">
        <v>392</v>
      </c>
      <c r="H178" s="333">
        <v>128</v>
      </c>
      <c r="I178" s="332">
        <v>57.807006495752738</v>
      </c>
      <c r="J178">
        <v>45</v>
      </c>
      <c r="K178" s="364" t="s">
        <v>2445</v>
      </c>
      <c r="L178" s="384">
        <v>1.65E-3</v>
      </c>
    </row>
    <row r="179" spans="1:12">
      <c r="A179">
        <v>2</v>
      </c>
      <c r="B179" t="s">
        <v>156</v>
      </c>
      <c r="C179" t="s">
        <v>80</v>
      </c>
      <c r="D179">
        <v>1</v>
      </c>
      <c r="E179" s="351" t="s">
        <v>393</v>
      </c>
      <c r="H179" s="333">
        <v>40</v>
      </c>
      <c r="I179" s="332">
        <v>0</v>
      </c>
      <c r="J179">
        <v>0</v>
      </c>
      <c r="K179" s="364" t="s">
        <v>1085</v>
      </c>
      <c r="L179" s="384">
        <v>1.65E-3</v>
      </c>
    </row>
    <row r="180" spans="1:12">
      <c r="A180">
        <v>2</v>
      </c>
      <c r="B180" t="s">
        <v>156</v>
      </c>
      <c r="C180" t="s">
        <v>80</v>
      </c>
      <c r="D180">
        <v>1</v>
      </c>
      <c r="E180" s="351" t="s">
        <v>395</v>
      </c>
      <c r="H180" s="333">
        <v>90</v>
      </c>
      <c r="I180" s="332">
        <v>0</v>
      </c>
      <c r="J180">
        <v>0</v>
      </c>
      <c r="K180" s="364" t="s">
        <v>1085</v>
      </c>
      <c r="L180" s="384">
        <v>-2.3631050827246369E-3</v>
      </c>
    </row>
    <row r="181" spans="1:12">
      <c r="A181">
        <v>3</v>
      </c>
      <c r="B181" t="s">
        <v>186</v>
      </c>
      <c r="C181" t="s">
        <v>80</v>
      </c>
      <c r="D181">
        <v>1</v>
      </c>
      <c r="E181" s="351" t="s">
        <v>396</v>
      </c>
      <c r="H181" s="333">
        <v>70</v>
      </c>
      <c r="I181" s="332">
        <v>0</v>
      </c>
      <c r="J181">
        <v>0</v>
      </c>
      <c r="K181" s="364" t="s">
        <v>1085</v>
      </c>
      <c r="L181" s="384">
        <v>-2.3631050827246369E-3</v>
      </c>
    </row>
    <row r="182" spans="1:12">
      <c r="A182">
        <v>2</v>
      </c>
      <c r="B182" t="s">
        <v>156</v>
      </c>
      <c r="C182" t="s">
        <v>80</v>
      </c>
      <c r="D182">
        <v>1</v>
      </c>
      <c r="E182" s="351" t="s">
        <v>398</v>
      </c>
      <c r="H182" s="333">
        <v>126</v>
      </c>
      <c r="I182" s="332">
        <v>27.554491466909706</v>
      </c>
      <c r="J182">
        <v>22</v>
      </c>
      <c r="K182" s="364" t="s">
        <v>2445</v>
      </c>
      <c r="L182" s="384">
        <v>-1.3245288269870037E-2</v>
      </c>
    </row>
    <row r="183" spans="1:12">
      <c r="A183">
        <v>2</v>
      </c>
      <c r="B183" t="s">
        <v>156</v>
      </c>
      <c r="C183" t="s">
        <v>80</v>
      </c>
      <c r="D183">
        <v>1</v>
      </c>
      <c r="E183" s="351" t="s">
        <v>399</v>
      </c>
      <c r="H183" s="333">
        <v>127</v>
      </c>
      <c r="I183" s="332">
        <v>67.038048897622318</v>
      </c>
      <c r="J183">
        <v>53</v>
      </c>
      <c r="K183" s="364" t="s">
        <v>2445</v>
      </c>
      <c r="L183" s="384">
        <v>-1.3245288269870037E-2</v>
      </c>
    </row>
    <row r="184" spans="1:12">
      <c r="A184">
        <v>1</v>
      </c>
      <c r="B184" t="s">
        <v>167</v>
      </c>
      <c r="C184" t="s">
        <v>80</v>
      </c>
      <c r="D184">
        <v>1</v>
      </c>
      <c r="E184" s="351" t="s">
        <v>400</v>
      </c>
      <c r="H184" s="333">
        <v>71.8</v>
      </c>
      <c r="I184" s="332">
        <v>15.18453160291749</v>
      </c>
      <c r="J184">
        <v>21</v>
      </c>
      <c r="K184" s="364" t="s">
        <v>2445</v>
      </c>
      <c r="L184" s="384">
        <v>1.6451810175184267E-3</v>
      </c>
    </row>
    <row r="185" spans="1:12">
      <c r="A185">
        <v>1</v>
      </c>
      <c r="B185" t="s">
        <v>167</v>
      </c>
      <c r="C185" t="s">
        <v>80</v>
      </c>
      <c r="D185">
        <v>1</v>
      </c>
      <c r="E185" s="351" t="s">
        <v>403</v>
      </c>
      <c r="H185" s="333">
        <v>71.8</v>
      </c>
      <c r="I185" s="332">
        <v>11.303981599418853</v>
      </c>
      <c r="J185">
        <v>16</v>
      </c>
      <c r="K185" s="364" t="s">
        <v>2445</v>
      </c>
      <c r="L185" s="384">
        <v>1.6451810175184267E-3</v>
      </c>
    </row>
    <row r="186" spans="1:12">
      <c r="A186">
        <v>1</v>
      </c>
      <c r="B186" t="s">
        <v>167</v>
      </c>
      <c r="C186" t="s">
        <v>80</v>
      </c>
      <c r="D186">
        <v>1</v>
      </c>
      <c r="E186" s="351" t="s">
        <v>405</v>
      </c>
      <c r="H186" s="333">
        <v>61</v>
      </c>
      <c r="I186" s="332">
        <v>5.9464274989274024</v>
      </c>
      <c r="J186">
        <v>10</v>
      </c>
      <c r="K186" s="364" t="s">
        <v>2445</v>
      </c>
      <c r="L186" s="384">
        <v>1.6451810175184267E-3</v>
      </c>
    </row>
    <row r="187" spans="1:12">
      <c r="A187">
        <v>1</v>
      </c>
      <c r="B187" t="s">
        <v>167</v>
      </c>
      <c r="C187" t="s">
        <v>80</v>
      </c>
      <c r="D187">
        <v>1</v>
      </c>
      <c r="E187" s="351" t="s">
        <v>407</v>
      </c>
      <c r="H187" s="333">
        <v>71.8</v>
      </c>
      <c r="I187" s="332">
        <v>34.537081521170833</v>
      </c>
      <c r="J187">
        <v>48</v>
      </c>
      <c r="K187" s="364" t="s">
        <v>2445</v>
      </c>
      <c r="L187" s="384">
        <v>1.6451810175184267E-3</v>
      </c>
    </row>
    <row r="188" spans="1:12">
      <c r="A188">
        <v>1</v>
      </c>
      <c r="B188" t="s">
        <v>167</v>
      </c>
      <c r="C188" t="s">
        <v>80</v>
      </c>
      <c r="D188">
        <v>1</v>
      </c>
      <c r="E188" s="351" t="s">
        <v>408</v>
      </c>
      <c r="H188" s="333">
        <v>40.6</v>
      </c>
      <c r="I188" s="332">
        <v>19.601020381602588</v>
      </c>
      <c r="J188">
        <v>48</v>
      </c>
      <c r="K188" s="364" t="s">
        <v>2445</v>
      </c>
      <c r="L188" s="384">
        <v>1.6451810175184267E-3</v>
      </c>
    </row>
    <row r="189" spans="1:12">
      <c r="A189">
        <v>1</v>
      </c>
      <c r="B189" t="s">
        <v>167</v>
      </c>
      <c r="C189" t="s">
        <v>80</v>
      </c>
      <c r="D189">
        <v>1</v>
      </c>
      <c r="E189" s="351" t="s">
        <v>410</v>
      </c>
      <c r="H189" s="333">
        <v>53.2</v>
      </c>
      <c r="I189" s="332">
        <v>11.045361017187261</v>
      </c>
      <c r="J189">
        <v>21</v>
      </c>
      <c r="K189" s="364" t="s">
        <v>2445</v>
      </c>
      <c r="L189" s="384">
        <v>1.6451810175184267E-3</v>
      </c>
    </row>
    <row r="190" spans="1:12">
      <c r="A190">
        <v>2</v>
      </c>
      <c r="B190" t="s">
        <v>156</v>
      </c>
      <c r="C190" t="s">
        <v>80</v>
      </c>
      <c r="D190">
        <v>1</v>
      </c>
      <c r="E190" s="351" t="s">
        <v>412</v>
      </c>
      <c r="H190" s="333">
        <v>137</v>
      </c>
      <c r="I190" s="332">
        <v>47.62457348890382</v>
      </c>
      <c r="J190">
        <v>35</v>
      </c>
      <c r="K190" s="364" t="s">
        <v>2445</v>
      </c>
      <c r="L190" s="384">
        <v>1.4266401089941594E-2</v>
      </c>
    </row>
    <row r="191" spans="1:12">
      <c r="A191">
        <v>2</v>
      </c>
      <c r="B191" t="s">
        <v>156</v>
      </c>
      <c r="C191" t="s">
        <v>80</v>
      </c>
      <c r="D191">
        <v>1</v>
      </c>
      <c r="E191" s="351" t="s">
        <v>415</v>
      </c>
      <c r="H191" s="333">
        <v>55.4</v>
      </c>
      <c r="I191" s="332">
        <v>42.62229463555429</v>
      </c>
      <c r="J191">
        <v>77</v>
      </c>
      <c r="K191" s="364" t="s">
        <v>2445</v>
      </c>
      <c r="L191" s="384">
        <v>1.4266401089941594E-2</v>
      </c>
    </row>
    <row r="192" spans="1:12">
      <c r="A192">
        <v>2</v>
      </c>
      <c r="B192" t="s">
        <v>156</v>
      </c>
      <c r="C192" t="s">
        <v>80</v>
      </c>
      <c r="D192">
        <v>1</v>
      </c>
      <c r="E192" s="351" t="s">
        <v>417</v>
      </c>
      <c r="H192" s="333">
        <v>40.200000000000003</v>
      </c>
      <c r="I192" s="332">
        <v>21.518828964420905</v>
      </c>
      <c r="J192">
        <v>54</v>
      </c>
      <c r="K192" s="364" t="s">
        <v>2445</v>
      </c>
      <c r="L192" s="384">
        <v>1.4266401089941594E-2</v>
      </c>
    </row>
    <row r="193" spans="1:12">
      <c r="A193">
        <v>1</v>
      </c>
      <c r="B193" t="s">
        <v>167</v>
      </c>
      <c r="C193" t="s">
        <v>80</v>
      </c>
      <c r="D193">
        <v>1</v>
      </c>
      <c r="E193" s="351" t="s">
        <v>419</v>
      </c>
      <c r="H193" s="333">
        <v>55.4</v>
      </c>
      <c r="I193" s="332">
        <v>4.5694638635183455</v>
      </c>
      <c r="J193">
        <v>8</v>
      </c>
      <c r="K193" s="364" t="s">
        <v>2445</v>
      </c>
      <c r="L193" s="384">
        <v>1.4266401089941594E-2</v>
      </c>
    </row>
    <row r="194" spans="1:12">
      <c r="A194">
        <v>1</v>
      </c>
      <c r="B194" t="s">
        <v>167</v>
      </c>
      <c r="C194" t="s">
        <v>80</v>
      </c>
      <c r="D194">
        <v>1</v>
      </c>
      <c r="E194" s="351" t="s">
        <v>421</v>
      </c>
      <c r="H194" s="333">
        <v>0</v>
      </c>
      <c r="I194" s="332">
        <v>0</v>
      </c>
      <c r="J194">
        <v>0</v>
      </c>
      <c r="K194" s="364" t="s">
        <v>1085</v>
      </c>
      <c r="L194" s="384">
        <v>1.4266401089941594E-2</v>
      </c>
    </row>
    <row r="195" spans="1:12">
      <c r="A195">
        <v>1</v>
      </c>
      <c r="B195" t="s">
        <v>167</v>
      </c>
      <c r="C195" t="s">
        <v>80</v>
      </c>
      <c r="D195">
        <v>1</v>
      </c>
      <c r="E195" s="351" t="s">
        <v>424</v>
      </c>
      <c r="H195" s="333">
        <v>55.4</v>
      </c>
      <c r="I195" s="332">
        <v>5.0289163842720628</v>
      </c>
      <c r="J195">
        <v>9</v>
      </c>
      <c r="K195" s="364" t="s">
        <v>2445</v>
      </c>
      <c r="L195" s="384">
        <v>1.4266401089941594E-2</v>
      </c>
    </row>
    <row r="196" spans="1:12">
      <c r="A196">
        <v>1</v>
      </c>
      <c r="B196" t="s">
        <v>167</v>
      </c>
      <c r="C196" t="s">
        <v>80</v>
      </c>
      <c r="D196">
        <v>1</v>
      </c>
      <c r="E196" s="351" t="s">
        <v>425</v>
      </c>
      <c r="H196" s="333">
        <v>0</v>
      </c>
      <c r="I196" s="332">
        <v>0</v>
      </c>
      <c r="J196">
        <v>0</v>
      </c>
      <c r="K196" s="364" t="s">
        <v>1085</v>
      </c>
      <c r="L196" s="384">
        <v>1.4266401089941594E-2</v>
      </c>
    </row>
    <row r="197" spans="1:12">
      <c r="A197">
        <v>1</v>
      </c>
      <c r="B197" t="s">
        <v>167</v>
      </c>
      <c r="C197" t="s">
        <v>80</v>
      </c>
      <c r="D197">
        <v>1</v>
      </c>
      <c r="E197" s="351" t="s">
        <v>427</v>
      </c>
      <c r="H197" s="333">
        <v>34.75</v>
      </c>
      <c r="I197" s="332">
        <v>18.47187050625897</v>
      </c>
      <c r="J197">
        <v>53</v>
      </c>
      <c r="K197" s="364" t="s">
        <v>2445</v>
      </c>
      <c r="L197" s="384">
        <v>1.4266401089941594E-2</v>
      </c>
    </row>
    <row r="198" spans="1:12">
      <c r="A198">
        <v>1</v>
      </c>
      <c r="B198" t="s">
        <v>167</v>
      </c>
      <c r="C198" t="s">
        <v>80</v>
      </c>
      <c r="D198">
        <v>1</v>
      </c>
      <c r="E198" s="351" t="s">
        <v>428</v>
      </c>
      <c r="H198" s="333">
        <v>34.75</v>
      </c>
      <c r="I198" s="332">
        <v>18.067927385286893</v>
      </c>
      <c r="J198">
        <v>52</v>
      </c>
      <c r="K198" s="364" t="s">
        <v>2445</v>
      </c>
      <c r="L198" s="384">
        <v>1.4266401089941594E-2</v>
      </c>
    </row>
    <row r="199" spans="1:12">
      <c r="A199">
        <v>1</v>
      </c>
      <c r="B199" t="s">
        <v>167</v>
      </c>
      <c r="C199" t="s">
        <v>80</v>
      </c>
      <c r="D199">
        <v>1</v>
      </c>
      <c r="E199" s="351" t="s">
        <v>430</v>
      </c>
      <c r="H199" s="333">
        <v>13</v>
      </c>
      <c r="I199" s="332">
        <v>8.149233092751734</v>
      </c>
      <c r="J199">
        <v>63</v>
      </c>
      <c r="K199" s="364" t="s">
        <v>2445</v>
      </c>
      <c r="L199" s="384">
        <v>1.4266401089941594E-2</v>
      </c>
    </row>
    <row r="200" spans="1:12">
      <c r="A200">
        <v>1</v>
      </c>
      <c r="B200" t="s">
        <v>167</v>
      </c>
      <c r="C200" t="s">
        <v>80</v>
      </c>
      <c r="D200">
        <v>1</v>
      </c>
      <c r="E200" s="351" t="s">
        <v>432</v>
      </c>
      <c r="H200" s="333">
        <v>10.3</v>
      </c>
      <c r="I200" s="332">
        <v>2.4083189157584592</v>
      </c>
      <c r="J200">
        <v>23</v>
      </c>
      <c r="K200" s="364" t="s">
        <v>2445</v>
      </c>
      <c r="L200" s="384">
        <v>1.4266401089941594E-2</v>
      </c>
    </row>
    <row r="201" spans="1:12">
      <c r="A201">
        <v>1</v>
      </c>
      <c r="B201" t="s">
        <v>167</v>
      </c>
      <c r="C201" t="s">
        <v>80</v>
      </c>
      <c r="D201">
        <v>1</v>
      </c>
      <c r="E201" s="351" t="s">
        <v>434</v>
      </c>
      <c r="H201" s="333">
        <v>13</v>
      </c>
      <c r="I201" s="332">
        <v>5.008991914547277</v>
      </c>
      <c r="J201">
        <v>39</v>
      </c>
      <c r="K201" s="364" t="s">
        <v>2445</v>
      </c>
      <c r="L201" s="384">
        <v>1.4266401089941594E-2</v>
      </c>
    </row>
    <row r="202" spans="1:12">
      <c r="A202">
        <v>1</v>
      </c>
      <c r="B202" t="s">
        <v>167</v>
      </c>
      <c r="C202" t="s">
        <v>80</v>
      </c>
      <c r="D202">
        <v>1</v>
      </c>
      <c r="E202" s="351" t="s">
        <v>436</v>
      </c>
      <c r="H202" s="333">
        <v>10.3</v>
      </c>
      <c r="I202" s="332">
        <v>4.5880278987817853</v>
      </c>
      <c r="J202">
        <v>45</v>
      </c>
      <c r="K202" s="364" t="s">
        <v>2445</v>
      </c>
      <c r="L202" s="384">
        <v>2.1519411036410308E-3</v>
      </c>
    </row>
    <row r="203" spans="1:12">
      <c r="A203">
        <v>1</v>
      </c>
      <c r="B203" t="s">
        <v>167</v>
      </c>
      <c r="C203" t="s">
        <v>80</v>
      </c>
      <c r="D203">
        <v>1</v>
      </c>
      <c r="E203" s="351" t="s">
        <v>439</v>
      </c>
      <c r="H203" s="333">
        <v>10.3</v>
      </c>
      <c r="I203" s="332">
        <v>2.879236009777594</v>
      </c>
      <c r="J203">
        <v>28</v>
      </c>
      <c r="K203" s="364" t="s">
        <v>2445</v>
      </c>
      <c r="L203" s="384">
        <v>2.1519411036410308E-3</v>
      </c>
    </row>
    <row r="204" spans="1:12">
      <c r="A204">
        <v>1</v>
      </c>
      <c r="B204" t="s">
        <v>167</v>
      </c>
      <c r="C204" t="s">
        <v>80</v>
      </c>
      <c r="D204">
        <v>1</v>
      </c>
      <c r="E204" s="351" t="s">
        <v>441</v>
      </c>
      <c r="H204" s="333">
        <v>10.3</v>
      </c>
      <c r="I204" s="332">
        <v>2.0396078054371141</v>
      </c>
      <c r="J204">
        <v>20</v>
      </c>
      <c r="K204" s="364" t="s">
        <v>2445</v>
      </c>
      <c r="L204" s="384">
        <v>2.1519411036410308E-3</v>
      </c>
    </row>
    <row r="205" spans="1:12">
      <c r="A205">
        <v>1</v>
      </c>
      <c r="B205" t="s">
        <v>167</v>
      </c>
      <c r="C205" t="s">
        <v>80</v>
      </c>
      <c r="D205">
        <v>1</v>
      </c>
      <c r="E205" s="351" t="s">
        <v>443</v>
      </c>
      <c r="H205" s="333">
        <v>10.3</v>
      </c>
      <c r="I205" s="332">
        <v>1.5297058540778354</v>
      </c>
      <c r="J205">
        <v>15</v>
      </c>
      <c r="K205" s="364" t="s">
        <v>2445</v>
      </c>
      <c r="L205" s="384">
        <v>2.1519411036410308E-3</v>
      </c>
    </row>
    <row r="206" spans="1:12">
      <c r="A206">
        <v>1</v>
      </c>
      <c r="B206" t="s">
        <v>167</v>
      </c>
      <c r="C206" t="s">
        <v>80</v>
      </c>
      <c r="D206">
        <v>1</v>
      </c>
      <c r="E206" s="351" t="s">
        <v>445</v>
      </c>
      <c r="H206" s="333">
        <v>10.3</v>
      </c>
      <c r="I206" s="332">
        <v>0.78102496759066542</v>
      </c>
      <c r="J206">
        <v>8</v>
      </c>
      <c r="K206" s="364" t="s">
        <v>2445</v>
      </c>
      <c r="L206" s="384">
        <v>2.1519411036410308E-3</v>
      </c>
    </row>
    <row r="207" spans="1:12">
      <c r="A207">
        <v>1</v>
      </c>
      <c r="B207" t="s">
        <v>167</v>
      </c>
      <c r="C207" t="s">
        <v>80</v>
      </c>
      <c r="D207">
        <v>1</v>
      </c>
      <c r="E207" s="351" t="s">
        <v>447</v>
      </c>
      <c r="H207" s="333">
        <v>10.3</v>
      </c>
      <c r="I207" s="332">
        <v>0</v>
      </c>
      <c r="J207">
        <v>0</v>
      </c>
      <c r="K207" s="364" t="s">
        <v>1085</v>
      </c>
      <c r="L207" s="384">
        <v>2.1519411036410308E-3</v>
      </c>
    </row>
    <row r="208" spans="1:12">
      <c r="A208">
        <v>1</v>
      </c>
      <c r="B208" t="s">
        <v>167</v>
      </c>
      <c r="C208" t="s">
        <v>80</v>
      </c>
      <c r="D208">
        <v>1</v>
      </c>
      <c r="E208" s="351" t="s">
        <v>449</v>
      </c>
      <c r="H208" s="333">
        <v>10.3</v>
      </c>
      <c r="I208" s="332">
        <v>0.78102496759066542</v>
      </c>
      <c r="J208">
        <v>8</v>
      </c>
      <c r="K208" s="364" t="s">
        <v>2445</v>
      </c>
      <c r="L208" s="384">
        <v>2.1519411036410308E-3</v>
      </c>
    </row>
    <row r="209" spans="1:12">
      <c r="A209">
        <v>1</v>
      </c>
      <c r="B209" t="s">
        <v>167</v>
      </c>
      <c r="C209" t="s">
        <v>80</v>
      </c>
      <c r="D209">
        <v>1</v>
      </c>
      <c r="E209" s="351" t="s">
        <v>451</v>
      </c>
      <c r="H209" s="333">
        <v>53.2</v>
      </c>
      <c r="I209" s="332">
        <v>10.1079176886241</v>
      </c>
      <c r="J209">
        <v>19</v>
      </c>
      <c r="K209" s="364" t="s">
        <v>2445</v>
      </c>
      <c r="L209" s="384">
        <v>-1.0253348469458801E-2</v>
      </c>
    </row>
    <row r="210" spans="1:12">
      <c r="A210">
        <v>1</v>
      </c>
      <c r="B210" t="s">
        <v>167</v>
      </c>
      <c r="C210" t="s">
        <v>80</v>
      </c>
      <c r="D210">
        <v>1</v>
      </c>
      <c r="E210" s="351" t="s">
        <v>453</v>
      </c>
      <c r="H210" s="333">
        <v>53.2</v>
      </c>
      <c r="I210" s="332">
        <v>9.2265920035514721</v>
      </c>
      <c r="J210">
        <v>17</v>
      </c>
      <c r="K210" s="364" t="s">
        <v>2445</v>
      </c>
      <c r="L210" s="384">
        <v>-1.0253348469458801E-2</v>
      </c>
    </row>
    <row r="211" spans="1:12">
      <c r="A211">
        <v>1</v>
      </c>
      <c r="B211" t="s">
        <v>167</v>
      </c>
      <c r="C211" t="s">
        <v>80</v>
      </c>
      <c r="D211">
        <v>1</v>
      </c>
      <c r="E211" s="351" t="s">
        <v>455</v>
      </c>
      <c r="H211" s="333">
        <v>31</v>
      </c>
      <c r="I211" s="332">
        <v>2.4186773244895647</v>
      </c>
      <c r="J211">
        <v>8</v>
      </c>
      <c r="K211" s="364" t="s">
        <v>2445</v>
      </c>
      <c r="L211" s="384">
        <v>-1.0253348469458801E-2</v>
      </c>
    </row>
    <row r="212" spans="1:12">
      <c r="A212">
        <v>1</v>
      </c>
      <c r="B212" t="s">
        <v>167</v>
      </c>
      <c r="C212" t="s">
        <v>80</v>
      </c>
      <c r="D212">
        <v>1</v>
      </c>
      <c r="E212" s="351" t="s">
        <v>457</v>
      </c>
      <c r="H212" s="333">
        <v>53.2</v>
      </c>
      <c r="I212" s="332">
        <v>6.0406953242155828</v>
      </c>
      <c r="J212">
        <v>11</v>
      </c>
      <c r="K212" s="364" t="s">
        <v>2445</v>
      </c>
      <c r="L212" s="384">
        <v>-1.0253348469458801E-2</v>
      </c>
    </row>
    <row r="213" spans="1:12">
      <c r="A213">
        <v>1</v>
      </c>
      <c r="B213" t="s">
        <v>167</v>
      </c>
      <c r="C213" t="s">
        <v>80</v>
      </c>
      <c r="D213">
        <v>1</v>
      </c>
      <c r="E213" s="351" t="s">
        <v>459</v>
      </c>
      <c r="H213" s="333">
        <v>19.3</v>
      </c>
      <c r="I213" s="332">
        <v>10.478549517943788</v>
      </c>
      <c r="J213">
        <v>54</v>
      </c>
      <c r="K213" s="364" t="s">
        <v>2445</v>
      </c>
      <c r="L213" s="384">
        <v>-6.7983258576628236E-3</v>
      </c>
    </row>
    <row r="214" spans="1:12">
      <c r="A214">
        <v>1</v>
      </c>
      <c r="B214" t="s">
        <v>167</v>
      </c>
      <c r="C214" t="s">
        <v>80</v>
      </c>
      <c r="D214">
        <v>1</v>
      </c>
      <c r="E214" s="351" t="s">
        <v>462</v>
      </c>
      <c r="H214" s="333">
        <v>19.600000000000001</v>
      </c>
      <c r="I214" s="332">
        <v>9.6772930099279311</v>
      </c>
      <c r="J214">
        <v>49</v>
      </c>
      <c r="K214" s="364" t="s">
        <v>2445</v>
      </c>
      <c r="L214" s="384">
        <v>-6.7983258576628236E-3</v>
      </c>
    </row>
    <row r="215" spans="1:12">
      <c r="A215">
        <v>1</v>
      </c>
      <c r="B215" t="s">
        <v>167</v>
      </c>
      <c r="C215" t="s">
        <v>80</v>
      </c>
      <c r="D215">
        <v>1</v>
      </c>
      <c r="E215" s="351" t="s">
        <v>464</v>
      </c>
      <c r="H215" s="333">
        <v>10.3</v>
      </c>
      <c r="I215" s="332">
        <v>8.0777472107017552</v>
      </c>
      <c r="J215">
        <v>78</v>
      </c>
      <c r="K215" s="364" t="s">
        <v>2445</v>
      </c>
      <c r="L215" s="384">
        <v>-6.7983258576628236E-3</v>
      </c>
    </row>
    <row r="216" spans="1:12">
      <c r="A216">
        <v>1</v>
      </c>
      <c r="B216" t="s">
        <v>167</v>
      </c>
      <c r="C216" t="s">
        <v>80</v>
      </c>
      <c r="D216">
        <v>1</v>
      </c>
      <c r="E216" s="351" t="s">
        <v>466</v>
      </c>
      <c r="H216" s="333">
        <v>19.600000000000001</v>
      </c>
      <c r="I216" s="332">
        <v>6.6098411478642962</v>
      </c>
      <c r="J216">
        <v>34</v>
      </c>
      <c r="K216" s="364" t="s">
        <v>2445</v>
      </c>
      <c r="L216" s="384">
        <v>-6.7983258576628236E-3</v>
      </c>
    </row>
    <row r="217" spans="1:12">
      <c r="A217">
        <v>1</v>
      </c>
      <c r="B217" t="s">
        <v>167</v>
      </c>
      <c r="C217" t="s">
        <v>80</v>
      </c>
      <c r="D217">
        <v>1</v>
      </c>
      <c r="E217" s="351" t="s">
        <v>468</v>
      </c>
      <c r="H217" s="333">
        <v>10.3</v>
      </c>
      <c r="I217" s="332">
        <v>6.3568860301251267</v>
      </c>
      <c r="J217">
        <v>62</v>
      </c>
      <c r="K217" s="364" t="s">
        <v>2445</v>
      </c>
      <c r="L217" s="384">
        <v>-6.7983258576628236E-3</v>
      </c>
    </row>
    <row r="218" spans="1:12">
      <c r="A218">
        <v>1</v>
      </c>
      <c r="B218" t="s">
        <v>167</v>
      </c>
      <c r="C218" t="s">
        <v>80</v>
      </c>
      <c r="D218">
        <v>1</v>
      </c>
      <c r="E218" s="351" t="s">
        <v>470</v>
      </c>
      <c r="H218" s="333">
        <v>10.3</v>
      </c>
      <c r="I218" s="332">
        <v>4.7169905660283025</v>
      </c>
      <c r="J218">
        <v>46</v>
      </c>
      <c r="K218" s="364" t="s">
        <v>2445</v>
      </c>
      <c r="L218" s="384">
        <v>-6.7983258576628236E-3</v>
      </c>
    </row>
    <row r="219" spans="1:12">
      <c r="A219">
        <v>1</v>
      </c>
      <c r="B219" t="s">
        <v>167</v>
      </c>
      <c r="C219" t="s">
        <v>80</v>
      </c>
      <c r="D219">
        <v>1</v>
      </c>
      <c r="E219" s="351" t="s">
        <v>472</v>
      </c>
      <c r="H219" s="333">
        <v>26</v>
      </c>
      <c r="I219" s="332">
        <v>14.908386901338455</v>
      </c>
      <c r="J219">
        <v>57</v>
      </c>
      <c r="K219" s="364" t="s">
        <v>2445</v>
      </c>
      <c r="L219" s="384">
        <v>-6.7983258576628236E-3</v>
      </c>
    </row>
    <row r="220" spans="1:12">
      <c r="A220">
        <v>1</v>
      </c>
      <c r="B220" t="s">
        <v>167</v>
      </c>
      <c r="C220" t="s">
        <v>80</v>
      </c>
      <c r="D220">
        <v>1</v>
      </c>
      <c r="E220" s="351" t="s">
        <v>474</v>
      </c>
      <c r="H220" s="333">
        <v>26</v>
      </c>
      <c r="I220" s="332">
        <v>13.254433220624712</v>
      </c>
      <c r="J220">
        <v>51</v>
      </c>
      <c r="K220" s="364" t="s">
        <v>2445</v>
      </c>
      <c r="L220" s="384">
        <v>-6.7983258576628236E-3</v>
      </c>
    </row>
    <row r="221" spans="1:12">
      <c r="A221">
        <v>1</v>
      </c>
      <c r="B221" t="s">
        <v>167</v>
      </c>
      <c r="C221" t="s">
        <v>80</v>
      </c>
      <c r="D221">
        <v>1</v>
      </c>
      <c r="E221" s="351" t="s">
        <v>476</v>
      </c>
      <c r="H221" s="333">
        <v>26</v>
      </c>
      <c r="I221" s="332">
        <v>11.02905254316979</v>
      </c>
      <c r="J221">
        <v>42</v>
      </c>
      <c r="K221" s="364" t="s">
        <v>2445</v>
      </c>
      <c r="L221" s="384">
        <v>-6.7983258576628236E-3</v>
      </c>
    </row>
    <row r="222" spans="1:12">
      <c r="A222">
        <v>1</v>
      </c>
      <c r="B222" t="s">
        <v>167</v>
      </c>
      <c r="C222" t="s">
        <v>80</v>
      </c>
      <c r="D222">
        <v>1</v>
      </c>
      <c r="E222" s="351" t="s">
        <v>478</v>
      </c>
      <c r="H222" s="333">
        <v>26</v>
      </c>
      <c r="I222" s="332">
        <v>6.7268120235368549</v>
      </c>
      <c r="J222">
        <v>26</v>
      </c>
      <c r="K222" s="364" t="s">
        <v>2445</v>
      </c>
      <c r="L222" s="384">
        <v>-6.7983258576628236E-3</v>
      </c>
    </row>
    <row r="223" spans="1:12">
      <c r="A223">
        <v>1</v>
      </c>
      <c r="B223" t="s">
        <v>167</v>
      </c>
      <c r="C223" t="s">
        <v>80</v>
      </c>
      <c r="D223">
        <v>1</v>
      </c>
      <c r="E223" s="351" t="s">
        <v>480</v>
      </c>
      <c r="H223" s="333">
        <v>40.200000000000003</v>
      </c>
      <c r="I223" s="332">
        <v>27.507817070789169</v>
      </c>
      <c r="J223">
        <v>68</v>
      </c>
      <c r="K223" s="364" t="s">
        <v>2445</v>
      </c>
      <c r="L223" s="384">
        <v>-1.0465233894042969E-2</v>
      </c>
    </row>
    <row r="224" spans="1:12">
      <c r="A224">
        <v>1</v>
      </c>
      <c r="B224" t="s">
        <v>167</v>
      </c>
      <c r="C224" t="s">
        <v>80</v>
      </c>
      <c r="D224">
        <v>1</v>
      </c>
      <c r="E224" s="351" t="s">
        <v>483</v>
      </c>
      <c r="H224" s="333">
        <v>26.4</v>
      </c>
      <c r="I224" s="332">
        <v>15.762296786953353</v>
      </c>
      <c r="J224">
        <v>60</v>
      </c>
      <c r="K224" s="364" t="s">
        <v>2445</v>
      </c>
      <c r="L224" s="384">
        <v>-1.0465233894042969E-2</v>
      </c>
    </row>
    <row r="225" spans="1:12">
      <c r="A225">
        <v>1</v>
      </c>
      <c r="B225" t="s">
        <v>167</v>
      </c>
      <c r="C225" t="s">
        <v>80</v>
      </c>
      <c r="D225">
        <v>1</v>
      </c>
      <c r="E225" s="351" t="s">
        <v>485</v>
      </c>
      <c r="H225" s="333">
        <v>14.1</v>
      </c>
      <c r="I225" s="332">
        <v>4.9497474683058327</v>
      </c>
      <c r="J225">
        <v>35</v>
      </c>
      <c r="K225" s="364" t="s">
        <v>2445</v>
      </c>
      <c r="L225" s="384">
        <v>-1.0465233894042969E-2</v>
      </c>
    </row>
    <row r="226" spans="1:12">
      <c r="A226">
        <v>1</v>
      </c>
      <c r="B226" t="s">
        <v>167</v>
      </c>
      <c r="C226" t="s">
        <v>80</v>
      </c>
      <c r="D226">
        <v>1</v>
      </c>
      <c r="E226" s="351" t="s">
        <v>487</v>
      </c>
      <c r="H226" s="333">
        <v>14.1</v>
      </c>
      <c r="I226" s="332">
        <v>0</v>
      </c>
      <c r="J226">
        <v>0</v>
      </c>
      <c r="K226" s="364" t="s">
        <v>1085</v>
      </c>
      <c r="L226" s="384">
        <v>-1.0465233894042969E-2</v>
      </c>
    </row>
    <row r="227" spans="1:12">
      <c r="A227">
        <v>1</v>
      </c>
      <c r="B227" t="s">
        <v>167</v>
      </c>
      <c r="C227" t="s">
        <v>80</v>
      </c>
      <c r="D227">
        <v>1</v>
      </c>
      <c r="E227" s="351" t="s">
        <v>488</v>
      </c>
      <c r="H227" s="333">
        <v>44</v>
      </c>
      <c r="I227" s="332">
        <v>18.501081049495461</v>
      </c>
      <c r="J227">
        <v>42</v>
      </c>
      <c r="K227" s="364" t="s">
        <v>2445</v>
      </c>
      <c r="L227" s="384">
        <v>-1.0465233894042969E-2</v>
      </c>
    </row>
    <row r="228" spans="1:12">
      <c r="A228">
        <v>1</v>
      </c>
      <c r="B228" t="s">
        <v>167</v>
      </c>
      <c r="C228" t="s">
        <v>80</v>
      </c>
      <c r="D228">
        <v>1</v>
      </c>
      <c r="E228" s="351" t="s">
        <v>490</v>
      </c>
      <c r="H228" s="333">
        <v>14.1</v>
      </c>
      <c r="I228" s="332">
        <v>8</v>
      </c>
      <c r="J228">
        <v>57</v>
      </c>
      <c r="K228" s="364" t="s">
        <v>2445</v>
      </c>
      <c r="L228" s="384">
        <v>-1.0465233894042969E-2</v>
      </c>
    </row>
    <row r="229" spans="1:12">
      <c r="A229">
        <v>1</v>
      </c>
      <c r="B229" t="s">
        <v>167</v>
      </c>
      <c r="C229" t="s">
        <v>80</v>
      </c>
      <c r="D229">
        <v>1</v>
      </c>
      <c r="E229" s="351" t="s">
        <v>492</v>
      </c>
      <c r="H229" s="333">
        <v>42.7</v>
      </c>
      <c r="I229" s="332">
        <v>27.382658746002004</v>
      </c>
      <c r="J229">
        <v>64</v>
      </c>
      <c r="K229" s="364" t="s">
        <v>2445</v>
      </c>
      <c r="L229" s="384">
        <v>-1.0465233894042969E-2</v>
      </c>
    </row>
    <row r="230" spans="1:12">
      <c r="A230">
        <v>1</v>
      </c>
      <c r="B230" t="s">
        <v>167</v>
      </c>
      <c r="C230" t="s">
        <v>80</v>
      </c>
      <c r="D230">
        <v>1</v>
      </c>
      <c r="E230" s="351" t="s">
        <v>494</v>
      </c>
      <c r="H230" s="333">
        <v>25.9</v>
      </c>
      <c r="I230" s="332">
        <v>10.9288608738514</v>
      </c>
      <c r="J230">
        <v>42</v>
      </c>
      <c r="K230" s="364" t="s">
        <v>2445</v>
      </c>
      <c r="L230" s="384">
        <v>-1.0465233894042969E-2</v>
      </c>
    </row>
    <row r="231" spans="1:12">
      <c r="A231">
        <v>1</v>
      </c>
      <c r="B231" t="s">
        <v>167</v>
      </c>
      <c r="C231" t="s">
        <v>80</v>
      </c>
      <c r="D231">
        <v>1</v>
      </c>
      <c r="E231" s="351" t="s">
        <v>496</v>
      </c>
      <c r="H231" s="333">
        <v>12.3</v>
      </c>
      <c r="I231" s="332">
        <v>3.54400902933387</v>
      </c>
      <c r="J231">
        <v>29</v>
      </c>
      <c r="K231" s="364" t="s">
        <v>2445</v>
      </c>
      <c r="L231" s="384">
        <v>-1.0465233894042969E-2</v>
      </c>
    </row>
    <row r="232" spans="1:12">
      <c r="A232">
        <v>1</v>
      </c>
      <c r="B232" t="s">
        <v>167</v>
      </c>
      <c r="C232" t="s">
        <v>80</v>
      </c>
      <c r="D232">
        <v>1</v>
      </c>
      <c r="E232" s="351" t="s">
        <v>498</v>
      </c>
      <c r="H232" s="333">
        <v>0</v>
      </c>
      <c r="I232" s="332">
        <v>2.8684147013986663</v>
      </c>
      <c r="J232">
        <v>0</v>
      </c>
      <c r="K232" s="364" t="s">
        <v>1085</v>
      </c>
      <c r="L232" s="384">
        <v>-1.3245288269870037E-2</v>
      </c>
    </row>
    <row r="233" spans="1:12">
      <c r="A233">
        <v>1</v>
      </c>
      <c r="B233" t="s">
        <v>167</v>
      </c>
      <c r="C233" t="s">
        <v>80</v>
      </c>
      <c r="D233">
        <v>1</v>
      </c>
      <c r="E233" s="351" t="s">
        <v>503</v>
      </c>
      <c r="H233" s="333">
        <v>0</v>
      </c>
      <c r="I233" s="332">
        <v>0</v>
      </c>
      <c r="J233">
        <v>0</v>
      </c>
      <c r="K233" s="364" t="s">
        <v>1085</v>
      </c>
      <c r="L233" s="384">
        <v>-1.3245288269870037E-2</v>
      </c>
    </row>
    <row r="234" spans="1:12">
      <c r="A234">
        <v>1</v>
      </c>
      <c r="B234" t="s">
        <v>167</v>
      </c>
      <c r="C234" t="s">
        <v>80</v>
      </c>
      <c r="D234">
        <v>1</v>
      </c>
      <c r="E234" s="351" t="s">
        <v>506</v>
      </c>
      <c r="H234" s="333">
        <v>0</v>
      </c>
      <c r="I234" s="332">
        <v>1.8024153716263629</v>
      </c>
      <c r="J234">
        <v>0</v>
      </c>
      <c r="K234" s="364" t="s">
        <v>1085</v>
      </c>
      <c r="L234" s="384">
        <v>-1.3245288269870037E-2</v>
      </c>
    </row>
    <row r="235" spans="1:12">
      <c r="A235">
        <v>1</v>
      </c>
      <c r="B235" t="s">
        <v>167</v>
      </c>
      <c r="C235" t="s">
        <v>80</v>
      </c>
      <c r="D235">
        <v>1</v>
      </c>
      <c r="E235" s="555"/>
      <c r="F235" s="556"/>
      <c r="G235" s="556"/>
      <c r="H235" s="557"/>
      <c r="I235" s="558"/>
      <c r="J235" s="556"/>
      <c r="K235" s="559"/>
      <c r="L235" s="560"/>
    </row>
    <row r="236" spans="1:12">
      <c r="A236">
        <v>1</v>
      </c>
      <c r="B236" t="s">
        <v>167</v>
      </c>
      <c r="C236" t="s">
        <v>80</v>
      </c>
      <c r="D236">
        <v>1</v>
      </c>
      <c r="E236" s="555"/>
      <c r="F236" s="556"/>
      <c r="G236" s="556"/>
      <c r="H236" s="557"/>
      <c r="I236" s="558"/>
      <c r="J236" s="556"/>
      <c r="K236" s="559"/>
      <c r="L236" s="560"/>
    </row>
    <row r="237" spans="1:12">
      <c r="A237">
        <v>1</v>
      </c>
      <c r="B237" t="s">
        <v>167</v>
      </c>
      <c r="C237" t="s">
        <v>80</v>
      </c>
      <c r="D237">
        <v>1</v>
      </c>
      <c r="E237" s="351" t="s">
        <v>507</v>
      </c>
      <c r="H237" s="333">
        <v>21.7</v>
      </c>
      <c r="I237" s="332">
        <v>0.68532054303077772</v>
      </c>
      <c r="J237">
        <v>3</v>
      </c>
      <c r="K237" s="364" t="s">
        <v>2445</v>
      </c>
      <c r="L237" s="384">
        <v>-1.3245288269870037E-2</v>
      </c>
    </row>
    <row r="238" spans="1:12">
      <c r="A238">
        <v>1</v>
      </c>
      <c r="B238" t="s">
        <v>167</v>
      </c>
      <c r="C238" t="s">
        <v>80</v>
      </c>
      <c r="D238">
        <v>1</v>
      </c>
      <c r="E238" s="351" t="s">
        <v>509</v>
      </c>
      <c r="H238" s="333">
        <v>0</v>
      </c>
      <c r="I238" s="332">
        <v>3.684383836844364</v>
      </c>
      <c r="J238">
        <v>0</v>
      </c>
      <c r="K238" s="364" t="s">
        <v>1085</v>
      </c>
      <c r="L238" s="384">
        <v>-1.3245288269870037E-2</v>
      </c>
    </row>
    <row r="239" spans="1:12">
      <c r="A239">
        <v>1</v>
      </c>
      <c r="B239" t="s">
        <v>167</v>
      </c>
      <c r="C239" t="s">
        <v>80</v>
      </c>
      <c r="D239">
        <v>1</v>
      </c>
      <c r="E239" s="351" t="s">
        <v>511</v>
      </c>
      <c r="H239" s="333">
        <v>0</v>
      </c>
      <c r="I239" s="332">
        <v>1.2729014589904435</v>
      </c>
      <c r="J239">
        <v>0</v>
      </c>
      <c r="K239" s="364" t="s">
        <v>1085</v>
      </c>
      <c r="L239" s="384">
        <v>-1.3245288269870037E-2</v>
      </c>
    </row>
    <row r="240" spans="1:12">
      <c r="A240">
        <v>3</v>
      </c>
      <c r="B240" t="s">
        <v>186</v>
      </c>
      <c r="C240" t="s">
        <v>80</v>
      </c>
      <c r="D240">
        <v>1</v>
      </c>
      <c r="E240" s="351" t="s">
        <v>513</v>
      </c>
      <c r="H240" s="333">
        <v>8.5736514974659421</v>
      </c>
      <c r="I240" s="332">
        <v>1.6924388055997768</v>
      </c>
      <c r="J240">
        <v>20</v>
      </c>
      <c r="K240" s="364" t="s">
        <v>2445</v>
      </c>
      <c r="L240" s="384">
        <v>-2.3631050827246369E-3</v>
      </c>
    </row>
    <row r="241" spans="1:12">
      <c r="A241">
        <v>3</v>
      </c>
      <c r="B241" t="s">
        <v>186</v>
      </c>
      <c r="C241" t="s">
        <v>80</v>
      </c>
      <c r="D241">
        <v>1</v>
      </c>
      <c r="E241" s="351" t="s">
        <v>516</v>
      </c>
      <c r="H241" s="333">
        <v>10.288381796959131</v>
      </c>
      <c r="I241" s="332">
        <v>1.1339909842234195</v>
      </c>
      <c r="J241">
        <v>11</v>
      </c>
      <c r="K241" s="364" t="s">
        <v>2445</v>
      </c>
      <c r="L241" s="384">
        <v>-2.3631050827246369E-3</v>
      </c>
    </row>
    <row r="242" spans="1:12">
      <c r="A242">
        <v>3</v>
      </c>
      <c r="B242" t="s">
        <v>186</v>
      </c>
      <c r="C242" t="s">
        <v>80</v>
      </c>
      <c r="D242">
        <v>1</v>
      </c>
      <c r="E242" s="351" t="s">
        <v>517</v>
      </c>
      <c r="H242" s="333">
        <v>10.288381796959131</v>
      </c>
      <c r="I242" s="332">
        <v>0</v>
      </c>
      <c r="J242">
        <v>0</v>
      </c>
      <c r="K242" s="364" t="s">
        <v>1085</v>
      </c>
      <c r="L242" s="384">
        <v>-2.3631050827246369E-3</v>
      </c>
    </row>
    <row r="243" spans="1:12">
      <c r="A243">
        <v>3</v>
      </c>
      <c r="B243" t="s">
        <v>186</v>
      </c>
      <c r="C243" t="s">
        <v>80</v>
      </c>
      <c r="D243">
        <v>1</v>
      </c>
      <c r="E243" s="351" t="s">
        <v>518</v>
      </c>
      <c r="H243" s="333">
        <v>12.860477246198913</v>
      </c>
      <c r="I243" s="332">
        <v>0</v>
      </c>
      <c r="J243">
        <v>0</v>
      </c>
      <c r="K243" s="364" t="s">
        <v>1085</v>
      </c>
      <c r="L243" s="384">
        <v>-2.3631050827246369E-3</v>
      </c>
    </row>
    <row r="244" spans="1:12">
      <c r="A244">
        <v>3</v>
      </c>
      <c r="B244" t="s">
        <v>186</v>
      </c>
      <c r="C244" t="s">
        <v>80</v>
      </c>
      <c r="D244">
        <v>1</v>
      </c>
      <c r="E244" s="351" t="s">
        <v>519</v>
      </c>
      <c r="H244" s="333">
        <v>12.860477246198913</v>
      </c>
      <c r="I244" s="332">
        <v>2.1141238952104953</v>
      </c>
      <c r="J244">
        <v>16</v>
      </c>
      <c r="K244" s="364" t="s">
        <v>2445</v>
      </c>
      <c r="L244" s="384">
        <v>-2.3631050827246369E-3</v>
      </c>
    </row>
    <row r="245" spans="1:12">
      <c r="A245">
        <v>3</v>
      </c>
      <c r="B245" t="s">
        <v>186</v>
      </c>
      <c r="C245" t="s">
        <v>80</v>
      </c>
      <c r="D245">
        <v>1</v>
      </c>
      <c r="E245" s="351" t="s">
        <v>520</v>
      </c>
      <c r="H245" s="333">
        <v>12.860477246198913</v>
      </c>
      <c r="I245" s="332">
        <v>4.6299883149825547</v>
      </c>
      <c r="J245">
        <v>36</v>
      </c>
      <c r="K245" s="364" t="s">
        <v>2445</v>
      </c>
      <c r="L245" s="384">
        <v>-2.3631050827246369E-3</v>
      </c>
    </row>
    <row r="246" spans="1:12">
      <c r="A246">
        <v>3</v>
      </c>
      <c r="B246" t="s">
        <v>186</v>
      </c>
      <c r="C246" t="s">
        <v>80</v>
      </c>
      <c r="D246">
        <v>1</v>
      </c>
      <c r="E246" s="351" t="s">
        <v>521</v>
      </c>
      <c r="H246" s="333">
        <v>12.860477246198913</v>
      </c>
      <c r="I246" s="332">
        <v>0</v>
      </c>
      <c r="J246">
        <v>0</v>
      </c>
      <c r="K246" s="364" t="s">
        <v>1085</v>
      </c>
      <c r="L246" s="384">
        <v>-2.3631050827246369E-3</v>
      </c>
    </row>
    <row r="247" spans="1:12">
      <c r="A247">
        <v>3</v>
      </c>
      <c r="B247" t="s">
        <v>186</v>
      </c>
      <c r="C247" t="s">
        <v>80</v>
      </c>
      <c r="D247">
        <v>1</v>
      </c>
      <c r="E247" s="351" t="s">
        <v>522</v>
      </c>
      <c r="H247" s="333">
        <v>8.5736514974659421</v>
      </c>
      <c r="I247" s="332">
        <v>2.9859863102164415</v>
      </c>
      <c r="J247">
        <v>35</v>
      </c>
      <c r="K247" s="364" t="s">
        <v>2445</v>
      </c>
      <c r="L247" s="384">
        <v>-2.3631050827246369E-3</v>
      </c>
    </row>
    <row r="248" spans="1:12">
      <c r="A248">
        <v>3</v>
      </c>
      <c r="B248" t="s">
        <v>186</v>
      </c>
      <c r="C248" t="s">
        <v>80</v>
      </c>
      <c r="D248">
        <v>1</v>
      </c>
      <c r="E248" s="351" t="s">
        <v>523</v>
      </c>
      <c r="H248" s="333">
        <v>8.5736514974659421</v>
      </c>
      <c r="I248" s="332">
        <v>0</v>
      </c>
      <c r="J248">
        <v>0</v>
      </c>
      <c r="K248" s="364" t="s">
        <v>1085</v>
      </c>
      <c r="L248" s="384">
        <v>-2.3631050827246369E-3</v>
      </c>
    </row>
    <row r="249" spans="1:12">
      <c r="A249">
        <v>3</v>
      </c>
      <c r="B249" t="s">
        <v>186</v>
      </c>
      <c r="C249" t="s">
        <v>80</v>
      </c>
      <c r="D249">
        <v>1</v>
      </c>
      <c r="E249" s="351" t="s">
        <v>524</v>
      </c>
      <c r="H249" s="333">
        <v>15.146784312189832</v>
      </c>
      <c r="I249" s="332">
        <v>7.2797662429418004</v>
      </c>
      <c r="J249">
        <v>48</v>
      </c>
      <c r="K249" s="364" t="s">
        <v>2445</v>
      </c>
      <c r="L249" s="384">
        <v>-2.3631050827246369E-3</v>
      </c>
    </row>
    <row r="250" spans="1:12">
      <c r="A250">
        <v>3</v>
      </c>
      <c r="B250" t="s">
        <v>186</v>
      </c>
      <c r="C250" t="s">
        <v>80</v>
      </c>
      <c r="D250">
        <v>1</v>
      </c>
      <c r="E250" s="351" t="s">
        <v>525</v>
      </c>
      <c r="H250" s="333">
        <v>15.146784312189832</v>
      </c>
      <c r="I250" s="332">
        <v>0</v>
      </c>
      <c r="J250">
        <v>0</v>
      </c>
      <c r="K250" s="364" t="s">
        <v>1085</v>
      </c>
      <c r="L250" s="384">
        <v>-2.3631050827246369E-3</v>
      </c>
    </row>
    <row r="251" spans="1:12">
      <c r="A251">
        <v>3</v>
      </c>
      <c r="B251" t="s">
        <v>186</v>
      </c>
      <c r="C251" t="s">
        <v>80</v>
      </c>
      <c r="D251">
        <v>1</v>
      </c>
      <c r="E251" s="351" t="s">
        <v>526</v>
      </c>
      <c r="H251" s="333">
        <v>15.146784312189832</v>
      </c>
      <c r="I251" s="332">
        <v>0</v>
      </c>
      <c r="J251">
        <v>0</v>
      </c>
      <c r="K251" s="364" t="s">
        <v>1085</v>
      </c>
      <c r="L251" s="384">
        <v>-2.3631050827246369E-3</v>
      </c>
    </row>
    <row r="252" spans="1:12">
      <c r="A252">
        <v>3</v>
      </c>
      <c r="B252" t="s">
        <v>186</v>
      </c>
      <c r="C252" t="s">
        <v>80</v>
      </c>
      <c r="D252">
        <v>1</v>
      </c>
      <c r="E252" s="351" t="s">
        <v>527</v>
      </c>
      <c r="H252" s="333">
        <v>15.146784312189832</v>
      </c>
      <c r="I252" s="332">
        <v>2.9176049443336223</v>
      </c>
      <c r="J252">
        <v>19</v>
      </c>
      <c r="K252" s="364" t="s">
        <v>2445</v>
      </c>
      <c r="L252" s="384">
        <v>-2.3631050827246369E-3</v>
      </c>
    </row>
    <row r="253" spans="1:12">
      <c r="A253">
        <v>3</v>
      </c>
      <c r="B253" t="s">
        <v>186</v>
      </c>
      <c r="C253" t="s">
        <v>80</v>
      </c>
      <c r="D253">
        <v>1</v>
      </c>
      <c r="E253" s="351" t="s">
        <v>528</v>
      </c>
      <c r="H253" s="333">
        <v>12.860477246198913</v>
      </c>
      <c r="I253" s="332">
        <v>0</v>
      </c>
      <c r="J253">
        <v>0</v>
      </c>
      <c r="K253" s="364" t="s">
        <v>1085</v>
      </c>
      <c r="L253" s="384">
        <v>-2.3631050827246369E-3</v>
      </c>
    </row>
    <row r="254" spans="1:12">
      <c r="A254">
        <v>3</v>
      </c>
      <c r="B254" t="s">
        <v>186</v>
      </c>
      <c r="C254" t="s">
        <v>80</v>
      </c>
      <c r="D254">
        <v>1</v>
      </c>
      <c r="E254" s="351" t="s">
        <v>529</v>
      </c>
      <c r="H254" s="333">
        <v>12.860477246198913</v>
      </c>
      <c r="I254" s="332">
        <v>0.95733912235946983</v>
      </c>
      <c r="J254">
        <v>7</v>
      </c>
      <c r="K254" s="364" t="s">
        <v>2445</v>
      </c>
      <c r="L254" s="384">
        <v>-2.3631050827246369E-3</v>
      </c>
    </row>
    <row r="255" spans="1:12">
      <c r="A255">
        <v>3</v>
      </c>
      <c r="B255" t="s">
        <v>186</v>
      </c>
      <c r="C255" t="s">
        <v>80</v>
      </c>
      <c r="D255">
        <v>1</v>
      </c>
      <c r="E255" s="351" t="s">
        <v>530</v>
      </c>
      <c r="H255" s="333">
        <v>8.5736514974659421</v>
      </c>
      <c r="I255" s="332">
        <v>0</v>
      </c>
      <c r="J255">
        <v>0</v>
      </c>
      <c r="K255" s="364" t="s">
        <v>1085</v>
      </c>
      <c r="L255" s="384">
        <v>-2.3631050827246369E-3</v>
      </c>
    </row>
    <row r="256" spans="1:12">
      <c r="A256">
        <v>3</v>
      </c>
      <c r="B256" t="s">
        <v>186</v>
      </c>
      <c r="C256" t="s">
        <v>80</v>
      </c>
      <c r="D256">
        <v>1</v>
      </c>
      <c r="E256" s="351" t="s">
        <v>531</v>
      </c>
      <c r="H256" s="333">
        <v>8.5736514974659421</v>
      </c>
      <c r="I256" s="332">
        <v>2.9513452940650642</v>
      </c>
      <c r="J256">
        <v>34</v>
      </c>
      <c r="K256" s="364" t="s">
        <v>2445</v>
      </c>
      <c r="L256" s="384">
        <v>-2.3631050827246369E-3</v>
      </c>
    </row>
    <row r="257" spans="1:12">
      <c r="A257">
        <v>1</v>
      </c>
      <c r="B257" t="s">
        <v>167</v>
      </c>
      <c r="C257" t="s">
        <v>80</v>
      </c>
      <c r="D257">
        <v>1</v>
      </c>
      <c r="E257" s="351" t="s">
        <v>532</v>
      </c>
      <c r="H257" s="333">
        <v>5.0999999999999996</v>
      </c>
      <c r="I257" s="332">
        <v>2.5143587651725441</v>
      </c>
      <c r="J257">
        <v>49</v>
      </c>
      <c r="K257" s="364" t="s">
        <v>2445</v>
      </c>
      <c r="L257" s="384">
        <v>-7.4028040489195757E-3</v>
      </c>
    </row>
    <row r="258" spans="1:12">
      <c r="A258">
        <v>1</v>
      </c>
      <c r="B258" t="s">
        <v>167</v>
      </c>
      <c r="C258" t="s">
        <v>80</v>
      </c>
      <c r="D258">
        <v>1</v>
      </c>
      <c r="E258" s="351" t="s">
        <v>536</v>
      </c>
      <c r="H258" s="333">
        <v>5.0999999999999996</v>
      </c>
      <c r="I258" s="332">
        <v>2.3333452380648687</v>
      </c>
      <c r="J258">
        <v>46</v>
      </c>
      <c r="K258" s="364" t="s">
        <v>2445</v>
      </c>
      <c r="L258" s="384">
        <v>-7.4028040489195757E-3</v>
      </c>
    </row>
    <row r="259" spans="1:12">
      <c r="A259">
        <v>1</v>
      </c>
      <c r="B259" t="s">
        <v>167</v>
      </c>
      <c r="C259" t="s">
        <v>80</v>
      </c>
      <c r="D259">
        <v>1</v>
      </c>
      <c r="E259" s="351" t="s">
        <v>538</v>
      </c>
      <c r="H259" s="333">
        <v>10.3</v>
      </c>
      <c r="I259" s="332">
        <v>1.3119159034309327</v>
      </c>
      <c r="J259">
        <v>13</v>
      </c>
      <c r="K259" s="364" t="s">
        <v>2445</v>
      </c>
      <c r="L259" s="384">
        <v>-1.0465233894042969E-2</v>
      </c>
    </row>
    <row r="260" spans="1:12">
      <c r="A260">
        <v>1</v>
      </c>
      <c r="B260" t="s">
        <v>167</v>
      </c>
      <c r="C260" t="s">
        <v>80</v>
      </c>
      <c r="D260">
        <v>1</v>
      </c>
      <c r="E260" s="351" t="s">
        <v>541</v>
      </c>
      <c r="H260" s="333">
        <v>10.3</v>
      </c>
      <c r="I260" s="332">
        <v>1.3119159034309327</v>
      </c>
      <c r="J260">
        <v>13</v>
      </c>
      <c r="K260" s="364" t="s">
        <v>2445</v>
      </c>
      <c r="L260" s="384">
        <v>-1.0465233894042969E-2</v>
      </c>
    </row>
    <row r="261" spans="1:12">
      <c r="A261">
        <v>1</v>
      </c>
      <c r="B261" t="s">
        <v>167</v>
      </c>
      <c r="C261" t="s">
        <v>80</v>
      </c>
      <c r="D261">
        <v>1</v>
      </c>
      <c r="E261" s="351" t="s">
        <v>543</v>
      </c>
      <c r="H261" s="333">
        <v>10.3</v>
      </c>
      <c r="I261" s="332">
        <v>3.935747710292798</v>
      </c>
      <c r="J261">
        <v>38</v>
      </c>
      <c r="K261" s="364" t="s">
        <v>2445</v>
      </c>
      <c r="L261" s="384">
        <v>-1.0465233894042969E-2</v>
      </c>
    </row>
    <row r="262" spans="1:12">
      <c r="A262">
        <v>1</v>
      </c>
      <c r="B262" t="s">
        <v>167</v>
      </c>
      <c r="C262" t="s">
        <v>80</v>
      </c>
      <c r="D262">
        <v>1</v>
      </c>
      <c r="E262" s="351" t="s">
        <v>545</v>
      </c>
      <c r="H262" s="333">
        <v>15</v>
      </c>
      <c r="I262" s="332">
        <v>6.5595795171546634</v>
      </c>
      <c r="J262">
        <v>44</v>
      </c>
      <c r="K262" s="364" t="s">
        <v>2445</v>
      </c>
      <c r="L262" s="384">
        <v>-1.0465233894042969E-2</v>
      </c>
    </row>
    <row r="263" spans="1:12">
      <c r="A263">
        <v>1</v>
      </c>
      <c r="B263" t="s">
        <v>167</v>
      </c>
      <c r="C263" t="s">
        <v>80</v>
      </c>
      <c r="D263">
        <v>1</v>
      </c>
      <c r="E263" s="351" t="s">
        <v>547</v>
      </c>
      <c r="H263" s="333">
        <v>2</v>
      </c>
      <c r="I263" s="332">
        <v>0.65595795171546634</v>
      </c>
      <c r="J263">
        <v>33</v>
      </c>
      <c r="K263" s="364" t="s">
        <v>2445</v>
      </c>
      <c r="L263" s="384">
        <v>-1.0465233894042969E-2</v>
      </c>
    </row>
    <row r="264" spans="1:12">
      <c r="A264">
        <v>1</v>
      </c>
      <c r="B264" t="s">
        <v>167</v>
      </c>
      <c r="C264" t="s">
        <v>80</v>
      </c>
      <c r="D264">
        <v>1</v>
      </c>
      <c r="E264" s="351" t="s">
        <v>549</v>
      </c>
      <c r="H264" s="333">
        <v>40.5</v>
      </c>
      <c r="I264" s="332">
        <v>0</v>
      </c>
      <c r="J264">
        <v>0</v>
      </c>
      <c r="K264" s="364" t="s">
        <v>1085</v>
      </c>
      <c r="L264" s="384">
        <v>-7.4028040489195757E-3</v>
      </c>
    </row>
    <row r="265" spans="1:12">
      <c r="A265">
        <v>1</v>
      </c>
      <c r="B265" t="s">
        <v>167</v>
      </c>
      <c r="C265" t="s">
        <v>80</v>
      </c>
      <c r="D265">
        <v>1</v>
      </c>
      <c r="E265" s="351" t="s">
        <v>553</v>
      </c>
      <c r="H265" s="333">
        <v>15.5</v>
      </c>
      <c r="I265" s="332">
        <v>9.4847864324827036</v>
      </c>
      <c r="J265">
        <v>61</v>
      </c>
      <c r="K265" s="364" t="s">
        <v>2445</v>
      </c>
      <c r="L265" s="384">
        <v>-7.4028040489195757E-3</v>
      </c>
    </row>
    <row r="266" spans="1:12">
      <c r="A266">
        <v>1</v>
      </c>
      <c r="B266" t="s">
        <v>167</v>
      </c>
      <c r="C266" t="s">
        <v>80</v>
      </c>
      <c r="D266">
        <v>1</v>
      </c>
      <c r="E266" s="351" t="s">
        <v>555</v>
      </c>
      <c r="H266" s="333">
        <v>40.5</v>
      </c>
      <c r="I266" s="332">
        <v>8.8385802027248701</v>
      </c>
      <c r="J266">
        <v>22</v>
      </c>
      <c r="K266" s="364" t="s">
        <v>2445</v>
      </c>
      <c r="L266" s="384">
        <v>-7.4028040489195757E-3</v>
      </c>
    </row>
    <row r="267" spans="1:12">
      <c r="A267">
        <v>1</v>
      </c>
      <c r="B267" t="s">
        <v>167</v>
      </c>
      <c r="C267" t="s">
        <v>80</v>
      </c>
      <c r="D267">
        <v>1</v>
      </c>
      <c r="E267" s="351" t="s">
        <v>557</v>
      </c>
      <c r="H267" s="333">
        <v>28.9</v>
      </c>
      <c r="I267" s="332">
        <v>16.151113972958644</v>
      </c>
      <c r="J267">
        <v>56</v>
      </c>
      <c r="K267" s="364" t="s">
        <v>2445</v>
      </c>
      <c r="L267" s="384">
        <v>-7.4028040489195757E-3</v>
      </c>
    </row>
    <row r="268" spans="1:12">
      <c r="A268">
        <v>1</v>
      </c>
      <c r="B268" t="s">
        <v>167</v>
      </c>
      <c r="C268" t="s">
        <v>80</v>
      </c>
      <c r="D268">
        <v>1</v>
      </c>
      <c r="E268" s="351" t="s">
        <v>559</v>
      </c>
      <c r="H268" s="333">
        <v>7.1</v>
      </c>
      <c r="I268" s="332">
        <v>3.555527917015278</v>
      </c>
      <c r="J268">
        <v>50</v>
      </c>
      <c r="K268" s="364" t="s">
        <v>2445</v>
      </c>
      <c r="L268" s="384">
        <v>-7.4028040489195757E-3</v>
      </c>
    </row>
    <row r="269" spans="1:12">
      <c r="A269">
        <v>1</v>
      </c>
      <c r="B269" t="s">
        <v>167</v>
      </c>
      <c r="C269" t="s">
        <v>80</v>
      </c>
      <c r="D269">
        <v>1</v>
      </c>
      <c r="E269" s="351" t="s">
        <v>561</v>
      </c>
      <c r="H269" s="333">
        <v>5.2</v>
      </c>
      <c r="I269" s="332">
        <v>1.0666583751045833</v>
      </c>
      <c r="J269">
        <v>21</v>
      </c>
      <c r="K269" s="364" t="s">
        <v>2445</v>
      </c>
      <c r="L269" s="384">
        <v>-7.4028040489195757E-3</v>
      </c>
    </row>
    <row r="270" spans="1:12">
      <c r="A270">
        <v>1</v>
      </c>
      <c r="B270" t="s">
        <v>167</v>
      </c>
      <c r="C270" t="s">
        <v>80</v>
      </c>
      <c r="D270">
        <v>1</v>
      </c>
      <c r="E270" s="351" t="s">
        <v>564</v>
      </c>
      <c r="H270" s="333">
        <v>5.2</v>
      </c>
      <c r="I270" s="332">
        <v>1.777763958507639</v>
      </c>
      <c r="J270">
        <v>34</v>
      </c>
      <c r="K270" s="364" t="s">
        <v>2445</v>
      </c>
      <c r="L270" s="384">
        <v>-7.4028040489195757E-3</v>
      </c>
    </row>
    <row r="271" spans="1:12">
      <c r="A271">
        <v>1</v>
      </c>
      <c r="B271" t="s">
        <v>167</v>
      </c>
      <c r="C271" t="s">
        <v>80</v>
      </c>
      <c r="D271">
        <v>1</v>
      </c>
      <c r="E271" s="351" t="s">
        <v>565</v>
      </c>
      <c r="H271" s="333">
        <v>5.0999999999999996</v>
      </c>
      <c r="I271" s="332">
        <v>1.777763958507639</v>
      </c>
      <c r="J271">
        <v>35</v>
      </c>
      <c r="K271" s="364" t="s">
        <v>2445</v>
      </c>
      <c r="L271" s="384">
        <v>-7.4028040489195757E-3</v>
      </c>
    </row>
    <row r="272" spans="1:12">
      <c r="A272">
        <v>1</v>
      </c>
      <c r="B272" t="s">
        <v>167</v>
      </c>
      <c r="C272" t="s">
        <v>80</v>
      </c>
      <c r="D272">
        <v>1</v>
      </c>
      <c r="E272" s="351" t="s">
        <v>567</v>
      </c>
      <c r="H272" s="333">
        <v>12.9</v>
      </c>
      <c r="I272" s="332">
        <v>0.85440037453175322</v>
      </c>
      <c r="J272">
        <v>7</v>
      </c>
      <c r="K272" s="364" t="s">
        <v>2445</v>
      </c>
      <c r="L272" s="384">
        <v>-7.4028040489195757E-3</v>
      </c>
    </row>
    <row r="273" spans="1:12">
      <c r="A273">
        <v>1</v>
      </c>
      <c r="B273" t="s">
        <v>167</v>
      </c>
      <c r="C273" t="s">
        <v>80</v>
      </c>
      <c r="D273">
        <v>1</v>
      </c>
      <c r="E273" s="351" t="s">
        <v>570</v>
      </c>
      <c r="H273" s="333">
        <v>20.3</v>
      </c>
      <c r="I273" s="332">
        <v>6.5240218997159189</v>
      </c>
      <c r="J273">
        <v>32</v>
      </c>
      <c r="K273" s="364" t="s">
        <v>2445</v>
      </c>
      <c r="L273" s="384">
        <v>-7.4028040489195757E-3</v>
      </c>
    </row>
    <row r="274" spans="1:12">
      <c r="A274">
        <v>1</v>
      </c>
      <c r="B274" t="s">
        <v>167</v>
      </c>
      <c r="C274" t="s">
        <v>80</v>
      </c>
      <c r="D274">
        <v>1</v>
      </c>
      <c r="E274" s="351" t="s">
        <v>571</v>
      </c>
      <c r="H274" s="333">
        <v>13.15</v>
      </c>
      <c r="I274" s="332">
        <v>0.85440037453175322</v>
      </c>
      <c r="J274">
        <v>6</v>
      </c>
      <c r="K274" s="364" t="s">
        <v>2445</v>
      </c>
      <c r="L274" s="384">
        <v>-7.4028040489195757E-3</v>
      </c>
    </row>
    <row r="275" spans="1:12">
      <c r="A275">
        <v>1</v>
      </c>
      <c r="B275" t="s">
        <v>167</v>
      </c>
      <c r="C275" t="s">
        <v>80</v>
      </c>
      <c r="D275">
        <v>1</v>
      </c>
      <c r="E275" s="351" t="s">
        <v>573</v>
      </c>
      <c r="H275" s="333">
        <v>20.3</v>
      </c>
      <c r="I275" s="332">
        <v>7.2489132219065757</v>
      </c>
      <c r="J275">
        <v>36</v>
      </c>
      <c r="K275" s="364" t="s">
        <v>2445</v>
      </c>
      <c r="L275" s="384">
        <v>-7.4028040489195757E-3</v>
      </c>
    </row>
    <row r="276" spans="1:12">
      <c r="A276">
        <v>1</v>
      </c>
      <c r="B276" t="s">
        <v>167</v>
      </c>
      <c r="C276" t="s">
        <v>80</v>
      </c>
      <c r="D276">
        <v>1</v>
      </c>
      <c r="E276" s="351" t="s">
        <v>574</v>
      </c>
      <c r="H276" s="333">
        <v>5.0999999999999996</v>
      </c>
      <c r="I276" s="332">
        <v>1.8930622506404804</v>
      </c>
      <c r="J276">
        <v>37</v>
      </c>
      <c r="K276" s="364" t="s">
        <v>2445</v>
      </c>
      <c r="L276" s="384">
        <v>-2.5268659777524238E-3</v>
      </c>
    </row>
    <row r="277" spans="1:12">
      <c r="A277">
        <v>1</v>
      </c>
      <c r="B277" t="s">
        <v>167</v>
      </c>
      <c r="C277" t="s">
        <v>80</v>
      </c>
      <c r="D277">
        <v>1</v>
      </c>
      <c r="E277" s="351" t="s">
        <v>577</v>
      </c>
      <c r="H277" s="333">
        <v>9.8000000000000007</v>
      </c>
      <c r="I277" s="332">
        <v>2.7449402634286959</v>
      </c>
      <c r="J277">
        <v>28</v>
      </c>
      <c r="K277" s="364" t="s">
        <v>2445</v>
      </c>
      <c r="L277" s="384">
        <v>-2.5268659777524238E-3</v>
      </c>
    </row>
    <row r="278" spans="1:12">
      <c r="A278">
        <v>1</v>
      </c>
      <c r="B278" t="s">
        <v>167</v>
      </c>
      <c r="C278" t="s">
        <v>80</v>
      </c>
      <c r="D278">
        <v>1</v>
      </c>
      <c r="E278" s="351" t="s">
        <v>579</v>
      </c>
      <c r="H278" s="333">
        <v>20.3</v>
      </c>
      <c r="I278" s="332">
        <v>4.7326556266012005</v>
      </c>
      <c r="J278">
        <v>23</v>
      </c>
      <c r="K278" s="364" t="s">
        <v>2445</v>
      </c>
      <c r="L278" s="384">
        <v>-2.5268659777524238E-3</v>
      </c>
    </row>
    <row r="279" spans="1:12">
      <c r="A279">
        <v>1</v>
      </c>
      <c r="B279" t="s">
        <v>167</v>
      </c>
      <c r="C279" t="s">
        <v>80</v>
      </c>
      <c r="D279">
        <v>1</v>
      </c>
      <c r="E279" s="351" t="s">
        <v>581</v>
      </c>
      <c r="H279" s="333">
        <v>9.8000000000000007</v>
      </c>
      <c r="I279" s="332">
        <v>2.7449402634286959</v>
      </c>
      <c r="J279">
        <v>28</v>
      </c>
      <c r="K279" s="364" t="s">
        <v>2445</v>
      </c>
      <c r="L279" s="384">
        <v>-2.5268659777524238E-3</v>
      </c>
    </row>
    <row r="280" spans="1:12">
      <c r="A280">
        <v>1</v>
      </c>
      <c r="B280" t="s">
        <v>167</v>
      </c>
      <c r="C280" t="s">
        <v>80</v>
      </c>
      <c r="D280">
        <v>1</v>
      </c>
      <c r="E280" s="351" t="s">
        <v>583</v>
      </c>
      <c r="H280" s="333">
        <v>3.4</v>
      </c>
      <c r="I280" s="332">
        <v>1.2946213761173571</v>
      </c>
      <c r="J280">
        <v>38</v>
      </c>
      <c r="K280" s="364" t="s">
        <v>2445</v>
      </c>
      <c r="L280" s="384">
        <v>-2.5268659777524238E-3</v>
      </c>
    </row>
    <row r="281" spans="1:12">
      <c r="A281">
        <v>1</v>
      </c>
      <c r="B281" t="s">
        <v>167</v>
      </c>
      <c r="C281" t="s">
        <v>80</v>
      </c>
      <c r="D281">
        <v>1</v>
      </c>
      <c r="E281" s="351" t="s">
        <v>585</v>
      </c>
      <c r="H281" s="333">
        <v>3.9</v>
      </c>
      <c r="I281" s="332">
        <v>1.9845145332801166</v>
      </c>
      <c r="J281">
        <v>51</v>
      </c>
      <c r="K281" s="364" t="s">
        <v>2445</v>
      </c>
      <c r="L281" s="384">
        <v>-2.5268659777524238E-3</v>
      </c>
    </row>
    <row r="282" spans="1:12">
      <c r="A282">
        <v>1</v>
      </c>
      <c r="B282" t="s">
        <v>167</v>
      </c>
      <c r="C282" t="s">
        <v>80</v>
      </c>
      <c r="D282">
        <v>1</v>
      </c>
      <c r="E282" s="351" t="s">
        <v>587</v>
      </c>
      <c r="H282" s="333">
        <v>4</v>
      </c>
      <c r="I282" s="332">
        <v>0.97350954869893269</v>
      </c>
      <c r="J282">
        <v>24</v>
      </c>
      <c r="K282" s="364" t="s">
        <v>2445</v>
      </c>
      <c r="L282" s="384">
        <v>-2.5268659777524238E-3</v>
      </c>
    </row>
    <row r="283" spans="1:12">
      <c r="A283">
        <v>1</v>
      </c>
      <c r="B283" t="s">
        <v>167</v>
      </c>
      <c r="C283" t="s">
        <v>80</v>
      </c>
      <c r="D283">
        <v>1</v>
      </c>
      <c r="E283" s="351" t="s">
        <v>590</v>
      </c>
      <c r="H283" s="333">
        <v>3.4</v>
      </c>
      <c r="I283" s="332">
        <v>1.2168869358736658</v>
      </c>
      <c r="J283">
        <v>36</v>
      </c>
      <c r="K283" s="364" t="s">
        <v>2445</v>
      </c>
      <c r="L283" s="384">
        <v>-2.5268659777524238E-3</v>
      </c>
    </row>
    <row r="284" spans="1:12">
      <c r="A284">
        <v>2</v>
      </c>
      <c r="B284" t="s">
        <v>156</v>
      </c>
      <c r="C284" t="s">
        <v>80</v>
      </c>
      <c r="D284">
        <v>1</v>
      </c>
      <c r="E284" s="351" t="s">
        <v>591</v>
      </c>
      <c r="H284" s="333">
        <v>30.1</v>
      </c>
      <c r="I284" s="332">
        <v>14.624978632463023</v>
      </c>
      <c r="J284">
        <v>49</v>
      </c>
      <c r="K284" s="364" t="s">
        <v>2445</v>
      </c>
      <c r="L284" s="384">
        <v>2.8695818632697989E-3</v>
      </c>
    </row>
    <row r="285" spans="1:12">
      <c r="A285">
        <v>2</v>
      </c>
      <c r="B285" t="s">
        <v>156</v>
      </c>
      <c r="C285" t="s">
        <v>80</v>
      </c>
      <c r="D285">
        <v>1</v>
      </c>
      <c r="E285" s="351" t="s">
        <v>593</v>
      </c>
      <c r="H285" s="333">
        <v>30.1</v>
      </c>
      <c r="I285" s="332">
        <v>16.222515218054198</v>
      </c>
      <c r="J285">
        <v>54</v>
      </c>
      <c r="K285" s="364" t="s">
        <v>2445</v>
      </c>
      <c r="L285" s="384">
        <v>2.8695818632697989E-3</v>
      </c>
    </row>
    <row r="286" spans="1:12">
      <c r="A286">
        <v>2</v>
      </c>
      <c r="B286" t="s">
        <v>156</v>
      </c>
      <c r="C286" t="s">
        <v>80</v>
      </c>
      <c r="D286">
        <v>1</v>
      </c>
      <c r="E286" s="351" t="s">
        <v>595</v>
      </c>
      <c r="H286" s="333">
        <v>39.799999999999997</v>
      </c>
      <c r="I286" s="332">
        <v>9.3536089291780851</v>
      </c>
      <c r="J286">
        <v>24</v>
      </c>
      <c r="K286" s="364" t="s">
        <v>2445</v>
      </c>
      <c r="L286" s="384">
        <v>2.8695818632697989E-3</v>
      </c>
    </row>
    <row r="287" spans="1:12">
      <c r="A287">
        <v>1</v>
      </c>
      <c r="B287" t="s">
        <v>167</v>
      </c>
      <c r="C287" t="s">
        <v>80</v>
      </c>
      <c r="D287">
        <v>1</v>
      </c>
      <c r="E287" s="351" t="s">
        <v>596</v>
      </c>
      <c r="H287" s="333">
        <v>21.3</v>
      </c>
      <c r="I287" s="332">
        <v>9.396391219518426</v>
      </c>
      <c r="J287">
        <v>44</v>
      </c>
      <c r="K287" s="364" t="s">
        <v>2445</v>
      </c>
      <c r="L287" s="384">
        <v>2.8695818632697989E-3</v>
      </c>
    </row>
    <row r="288" spans="1:12">
      <c r="A288">
        <v>1</v>
      </c>
      <c r="B288" t="s">
        <v>167</v>
      </c>
      <c r="C288" t="s">
        <v>80</v>
      </c>
      <c r="D288">
        <v>1</v>
      </c>
      <c r="E288" s="351" t="s">
        <v>598</v>
      </c>
      <c r="H288" s="333">
        <v>3.4</v>
      </c>
      <c r="I288" s="332">
        <v>0.46981956097592131</v>
      </c>
      <c r="J288">
        <v>14</v>
      </c>
      <c r="K288" s="364" t="s">
        <v>2445</v>
      </c>
      <c r="L288" s="384">
        <v>2.8695818632697989E-3</v>
      </c>
    </row>
    <row r="289" spans="1:12">
      <c r="A289">
        <v>1</v>
      </c>
      <c r="B289" t="s">
        <v>167</v>
      </c>
      <c r="C289" t="s">
        <v>80</v>
      </c>
      <c r="D289">
        <v>1</v>
      </c>
      <c r="E289" s="351" t="s">
        <v>600</v>
      </c>
      <c r="H289" s="333">
        <v>16</v>
      </c>
      <c r="I289" s="332">
        <v>8.926571658542505</v>
      </c>
      <c r="J289">
        <v>56</v>
      </c>
      <c r="K289" s="364" t="s">
        <v>2445</v>
      </c>
      <c r="L289" s="384">
        <v>2.8695818632697989E-3</v>
      </c>
    </row>
    <row r="290" spans="1:12">
      <c r="A290">
        <v>1</v>
      </c>
      <c r="B290" t="s">
        <v>167</v>
      </c>
      <c r="C290" t="s">
        <v>80</v>
      </c>
      <c r="D290">
        <v>1</v>
      </c>
      <c r="E290" s="351" t="s">
        <v>601</v>
      </c>
      <c r="H290" s="333">
        <v>12.5</v>
      </c>
      <c r="I290" s="332">
        <v>4.4632858292712525</v>
      </c>
      <c r="J290">
        <v>36</v>
      </c>
      <c r="K290" s="364" t="s">
        <v>2445</v>
      </c>
      <c r="L290" s="384">
        <v>2.8695818632697989E-3</v>
      </c>
    </row>
    <row r="291" spans="1:12">
      <c r="A291">
        <v>1</v>
      </c>
      <c r="B291" t="s">
        <v>167</v>
      </c>
      <c r="C291" t="s">
        <v>80</v>
      </c>
      <c r="D291">
        <v>1</v>
      </c>
      <c r="E291" s="351" t="s">
        <v>603</v>
      </c>
      <c r="H291" s="333">
        <v>6.7</v>
      </c>
      <c r="I291" s="332">
        <v>2.2316429146356263</v>
      </c>
      <c r="J291">
        <v>33</v>
      </c>
      <c r="K291" s="364" t="s">
        <v>2445</v>
      </c>
      <c r="L291" s="384">
        <v>2.8695818632697989E-3</v>
      </c>
    </row>
    <row r="292" spans="1:12">
      <c r="A292">
        <v>1</v>
      </c>
      <c r="B292" t="s">
        <v>167</v>
      </c>
      <c r="C292" t="s">
        <v>80</v>
      </c>
      <c r="D292">
        <v>1</v>
      </c>
      <c r="E292" s="351" t="s">
        <v>605</v>
      </c>
      <c r="H292" s="333">
        <v>3.4</v>
      </c>
      <c r="I292" s="332">
        <v>1.1158214573178131</v>
      </c>
      <c r="J292">
        <v>33</v>
      </c>
      <c r="K292" s="364" t="s">
        <v>2445</v>
      </c>
      <c r="L292" s="384">
        <v>2.8695818632697989E-3</v>
      </c>
    </row>
    <row r="293" spans="1:12">
      <c r="A293">
        <v>1</v>
      </c>
      <c r="B293" t="s">
        <v>167</v>
      </c>
      <c r="C293" t="s">
        <v>80</v>
      </c>
      <c r="D293">
        <v>1</v>
      </c>
      <c r="E293" s="351" t="s">
        <v>607</v>
      </c>
      <c r="H293" s="333">
        <v>6.1</v>
      </c>
      <c r="I293" s="332">
        <v>2.139252205795287</v>
      </c>
      <c r="J293">
        <v>35</v>
      </c>
      <c r="K293" s="364" t="s">
        <v>2445</v>
      </c>
      <c r="L293" s="384">
        <v>2.8695818632697989E-3</v>
      </c>
    </row>
    <row r="294" spans="1:12">
      <c r="A294">
        <v>1</v>
      </c>
      <c r="B294" t="s">
        <v>167</v>
      </c>
      <c r="C294" t="s">
        <v>80</v>
      </c>
      <c r="D294">
        <v>1</v>
      </c>
      <c r="E294" s="351" t="s">
        <v>610</v>
      </c>
      <c r="H294" s="333">
        <v>6.1</v>
      </c>
      <c r="I294" s="332">
        <v>2.139252205795287</v>
      </c>
      <c r="J294">
        <v>35</v>
      </c>
      <c r="K294" s="364" t="s">
        <v>2445</v>
      </c>
      <c r="L294" s="384">
        <v>2.8695818632697989E-3</v>
      </c>
    </row>
    <row r="295" spans="1:12">
      <c r="A295">
        <v>1</v>
      </c>
      <c r="B295" t="s">
        <v>167</v>
      </c>
      <c r="C295" t="s">
        <v>80</v>
      </c>
      <c r="D295">
        <v>1</v>
      </c>
      <c r="E295" s="351" t="s">
        <v>611</v>
      </c>
      <c r="H295" s="333">
        <v>13</v>
      </c>
      <c r="I295" s="332">
        <v>5.7280013966478744</v>
      </c>
      <c r="J295">
        <v>44</v>
      </c>
      <c r="K295" s="364" t="s">
        <v>2445</v>
      </c>
      <c r="L295" s="384">
        <v>2.8695818632697989E-3</v>
      </c>
    </row>
    <row r="296" spans="1:12">
      <c r="A296">
        <v>1</v>
      </c>
      <c r="B296" t="s">
        <v>167</v>
      </c>
      <c r="C296" t="s">
        <v>80</v>
      </c>
      <c r="D296">
        <v>1</v>
      </c>
      <c r="E296" s="351" t="s">
        <v>613</v>
      </c>
      <c r="H296" s="333">
        <v>6.7</v>
      </c>
      <c r="I296" s="332">
        <v>0</v>
      </c>
      <c r="J296">
        <v>0</v>
      </c>
      <c r="K296" s="364" t="s">
        <v>1085</v>
      </c>
      <c r="L296" s="384">
        <v>2.8695818632697989E-3</v>
      </c>
    </row>
    <row r="297" spans="1:12">
      <c r="A297">
        <v>1</v>
      </c>
      <c r="B297" t="s">
        <v>167</v>
      </c>
      <c r="C297" t="s">
        <v>80</v>
      </c>
      <c r="D297">
        <v>1</v>
      </c>
      <c r="E297" s="351" t="s">
        <v>615</v>
      </c>
      <c r="H297" s="333">
        <v>3.9</v>
      </c>
      <c r="I297" s="332">
        <v>2.4128561509610433</v>
      </c>
      <c r="J297">
        <v>62</v>
      </c>
      <c r="K297" s="364" t="s">
        <v>2445</v>
      </c>
      <c r="L297" s="384">
        <v>2.8695818632697989E-3</v>
      </c>
    </row>
    <row r="298" spans="1:12">
      <c r="A298">
        <v>1</v>
      </c>
      <c r="B298" t="s">
        <v>167</v>
      </c>
      <c r="C298" t="s">
        <v>80</v>
      </c>
      <c r="D298">
        <v>1</v>
      </c>
      <c r="E298" s="351" t="s">
        <v>616</v>
      </c>
      <c r="H298" s="333">
        <v>8.9</v>
      </c>
      <c r="I298" s="332">
        <v>3.3151452456868311</v>
      </c>
      <c r="J298">
        <v>37</v>
      </c>
      <c r="K298" s="364" t="s">
        <v>2445</v>
      </c>
      <c r="L298" s="384">
        <v>2.8695818632697989E-3</v>
      </c>
    </row>
    <row r="299" spans="1:12">
      <c r="A299">
        <v>1</v>
      </c>
      <c r="B299" t="s">
        <v>167</v>
      </c>
      <c r="C299" t="s">
        <v>80</v>
      </c>
      <c r="D299">
        <v>1</v>
      </c>
      <c r="E299" s="351" t="s">
        <v>618</v>
      </c>
      <c r="H299" s="333">
        <v>6.2</v>
      </c>
      <c r="I299" s="332">
        <v>1.6831203722550565</v>
      </c>
      <c r="J299">
        <v>27</v>
      </c>
      <c r="K299" s="364" t="s">
        <v>2445</v>
      </c>
      <c r="L299" s="384">
        <v>-2.9805154813322687E-5</v>
      </c>
    </row>
    <row r="300" spans="1:12">
      <c r="A300">
        <v>1</v>
      </c>
      <c r="B300" t="s">
        <v>167</v>
      </c>
      <c r="C300" t="s">
        <v>80</v>
      </c>
      <c r="D300">
        <v>1</v>
      </c>
      <c r="E300" s="351" t="s">
        <v>621</v>
      </c>
      <c r="H300" s="333">
        <v>3.9</v>
      </c>
      <c r="I300" s="332">
        <v>0.26929925956080902</v>
      </c>
      <c r="J300">
        <v>7</v>
      </c>
      <c r="K300" s="364" t="s">
        <v>2445</v>
      </c>
      <c r="L300" s="384">
        <v>-2.9805154813322687E-5</v>
      </c>
    </row>
    <row r="301" spans="1:12">
      <c r="A301">
        <v>1</v>
      </c>
      <c r="B301" t="s">
        <v>167</v>
      </c>
      <c r="C301" t="s">
        <v>80</v>
      </c>
      <c r="D301">
        <v>1</v>
      </c>
      <c r="E301" s="351" t="s">
        <v>623</v>
      </c>
      <c r="H301" s="333">
        <v>3.1</v>
      </c>
      <c r="I301" s="332">
        <v>1.1445218531334385</v>
      </c>
      <c r="J301">
        <v>37</v>
      </c>
      <c r="K301" s="364" t="s">
        <v>2445</v>
      </c>
      <c r="L301" s="384">
        <v>-2.9805154813322687E-5</v>
      </c>
    </row>
    <row r="302" spans="1:12">
      <c r="A302">
        <v>1</v>
      </c>
      <c r="B302" t="s">
        <v>167</v>
      </c>
      <c r="C302" t="s">
        <v>80</v>
      </c>
      <c r="D302">
        <v>1</v>
      </c>
      <c r="E302" s="351" t="s">
        <v>625</v>
      </c>
      <c r="H302" s="333">
        <v>5.0999999999999996</v>
      </c>
      <c r="I302" s="332">
        <v>1.6831203722550565</v>
      </c>
      <c r="J302">
        <v>33</v>
      </c>
      <c r="K302" s="364" t="s">
        <v>2445</v>
      </c>
      <c r="L302" s="384">
        <v>-2.9805154813322687E-5</v>
      </c>
    </row>
    <row r="303" spans="1:12">
      <c r="A303">
        <v>1</v>
      </c>
      <c r="B303" t="s">
        <v>167</v>
      </c>
      <c r="C303" t="s">
        <v>80</v>
      </c>
      <c r="D303">
        <v>1</v>
      </c>
      <c r="E303" s="351" t="s">
        <v>626</v>
      </c>
      <c r="H303" s="333">
        <v>4</v>
      </c>
      <c r="I303" s="332">
        <v>0.36585485669986673</v>
      </c>
      <c r="J303">
        <v>9</v>
      </c>
      <c r="K303" s="364" t="s">
        <v>2445</v>
      </c>
      <c r="L303" s="384">
        <v>-2.9805154813322687E-5</v>
      </c>
    </row>
    <row r="304" spans="1:12">
      <c r="A304">
        <v>1</v>
      </c>
      <c r="B304" t="s">
        <v>167</v>
      </c>
      <c r="C304" t="s">
        <v>80</v>
      </c>
      <c r="D304">
        <v>1</v>
      </c>
      <c r="E304" s="351" t="s">
        <v>629</v>
      </c>
      <c r="H304" s="333">
        <v>6.2</v>
      </c>
      <c r="I304" s="332">
        <v>0</v>
      </c>
      <c r="J304">
        <v>0</v>
      </c>
      <c r="K304" s="364" t="s">
        <v>1085</v>
      </c>
      <c r="L304" s="384">
        <v>-2.9805154813322687E-5</v>
      </c>
    </row>
    <row r="305" spans="1:12">
      <c r="A305">
        <v>1</v>
      </c>
      <c r="B305" t="s">
        <v>167</v>
      </c>
      <c r="C305" t="s">
        <v>80</v>
      </c>
      <c r="D305">
        <v>1</v>
      </c>
      <c r="E305" s="351" t="s">
        <v>631</v>
      </c>
      <c r="H305" s="333">
        <v>5.0999999999999996</v>
      </c>
      <c r="I305" s="332">
        <v>2.6132489764276192</v>
      </c>
      <c r="J305">
        <v>51</v>
      </c>
      <c r="K305" s="364" t="s">
        <v>2445</v>
      </c>
      <c r="L305" s="384">
        <v>-2.9805154813322687E-5</v>
      </c>
    </row>
    <row r="306" spans="1:12">
      <c r="A306">
        <v>1</v>
      </c>
      <c r="B306" t="s">
        <v>167</v>
      </c>
      <c r="C306" t="s">
        <v>80</v>
      </c>
      <c r="D306">
        <v>1</v>
      </c>
      <c r="E306" s="351" t="s">
        <v>634</v>
      </c>
      <c r="H306" s="333">
        <v>5.0999999999999996</v>
      </c>
      <c r="I306" s="332">
        <v>1.8292742834993334</v>
      </c>
      <c r="J306">
        <v>36</v>
      </c>
      <c r="K306" s="364" t="s">
        <v>2445</v>
      </c>
      <c r="L306" s="384">
        <v>-2.9805154813322687E-5</v>
      </c>
    </row>
    <row r="307" spans="1:12">
      <c r="A307">
        <v>1</v>
      </c>
      <c r="B307" t="s">
        <v>167</v>
      </c>
      <c r="C307" t="s">
        <v>80</v>
      </c>
      <c r="D307">
        <v>1</v>
      </c>
      <c r="E307" s="351" t="s">
        <v>635</v>
      </c>
      <c r="H307" s="333">
        <v>6.2</v>
      </c>
      <c r="I307" s="332">
        <v>2.6132489764276192</v>
      </c>
      <c r="J307">
        <v>42</v>
      </c>
      <c r="K307" s="364" t="s">
        <v>2445</v>
      </c>
      <c r="L307" s="384">
        <v>-2.9805154813322687E-5</v>
      </c>
    </row>
    <row r="308" spans="1:12">
      <c r="A308">
        <v>1</v>
      </c>
      <c r="B308" t="s">
        <v>167</v>
      </c>
      <c r="C308" t="s">
        <v>80</v>
      </c>
      <c r="D308">
        <v>1</v>
      </c>
      <c r="E308" s="351" t="s">
        <v>636</v>
      </c>
      <c r="H308" s="333">
        <v>6.2</v>
      </c>
      <c r="I308" s="332">
        <v>0.57043361296473405</v>
      </c>
      <c r="J308">
        <v>9</v>
      </c>
      <c r="K308" s="364" t="s">
        <v>2445</v>
      </c>
      <c r="L308" s="384">
        <v>-2.9805154813322687E-5</v>
      </c>
    </row>
    <row r="309" spans="1:12">
      <c r="A309">
        <v>1</v>
      </c>
      <c r="B309" t="s">
        <v>167</v>
      </c>
      <c r="C309" t="s">
        <v>80</v>
      </c>
      <c r="D309">
        <v>1</v>
      </c>
      <c r="E309" s="351" t="s">
        <v>637</v>
      </c>
      <c r="H309" s="333">
        <v>9.8000000000000007</v>
      </c>
      <c r="I309" s="332">
        <v>5.2101052700604731</v>
      </c>
      <c r="J309">
        <v>53</v>
      </c>
      <c r="K309" s="364" t="s">
        <v>2445</v>
      </c>
      <c r="L309" s="384">
        <v>-1.0757110242875179E-2</v>
      </c>
    </row>
    <row r="310" spans="1:12">
      <c r="A310">
        <v>1</v>
      </c>
      <c r="B310" t="s">
        <v>167</v>
      </c>
      <c r="C310" t="s">
        <v>80</v>
      </c>
      <c r="D310">
        <v>1</v>
      </c>
      <c r="E310" s="351" t="s">
        <v>640</v>
      </c>
      <c r="H310" s="333">
        <v>26.6</v>
      </c>
      <c r="I310" s="332">
        <v>5.2101052700604731</v>
      </c>
      <c r="J310">
        <v>20</v>
      </c>
      <c r="K310" s="364" t="s">
        <v>2445</v>
      </c>
      <c r="L310" s="384">
        <v>-1.0757110242875179E-2</v>
      </c>
    </row>
    <row r="311" spans="1:12">
      <c r="A311">
        <v>1</v>
      </c>
      <c r="B311" t="s">
        <v>167</v>
      </c>
      <c r="C311" t="s">
        <v>80</v>
      </c>
      <c r="D311">
        <v>1</v>
      </c>
      <c r="E311" s="351" t="s">
        <v>642</v>
      </c>
      <c r="H311" s="333">
        <v>5.0999999999999996</v>
      </c>
      <c r="I311" s="332">
        <v>3.0663496212923929</v>
      </c>
      <c r="J311">
        <v>60</v>
      </c>
      <c r="K311" s="364" t="s">
        <v>2445</v>
      </c>
      <c r="L311" s="384">
        <v>-1.0757110242875179E-2</v>
      </c>
    </row>
    <row r="312" spans="1:12">
      <c r="A312">
        <v>1</v>
      </c>
      <c r="B312" t="s">
        <v>167</v>
      </c>
      <c r="C312" t="s">
        <v>80</v>
      </c>
      <c r="D312">
        <v>1</v>
      </c>
      <c r="E312" s="351" t="s">
        <v>644</v>
      </c>
      <c r="H312" s="333">
        <v>17.600000000000001</v>
      </c>
      <c r="I312" s="332">
        <v>6.5764732189829527</v>
      </c>
      <c r="J312">
        <v>37</v>
      </c>
      <c r="K312" s="364" t="s">
        <v>2445</v>
      </c>
      <c r="L312" s="384">
        <v>-1.0757110242875179E-2</v>
      </c>
    </row>
    <row r="313" spans="1:12">
      <c r="A313">
        <v>1</v>
      </c>
      <c r="B313" t="s">
        <v>167</v>
      </c>
      <c r="C313" t="s">
        <v>80</v>
      </c>
      <c r="D313">
        <v>1</v>
      </c>
      <c r="E313" s="351" t="s">
        <v>646</v>
      </c>
      <c r="H313" s="333">
        <v>9.1</v>
      </c>
      <c r="I313" s="332">
        <v>5.9188258970846572</v>
      </c>
      <c r="J313">
        <v>65</v>
      </c>
      <c r="K313" s="364" t="s">
        <v>2445</v>
      </c>
      <c r="L313" s="384">
        <v>-1.0757110242875179E-2</v>
      </c>
    </row>
    <row r="314" spans="1:12">
      <c r="A314">
        <v>1</v>
      </c>
      <c r="B314" t="s">
        <v>167</v>
      </c>
      <c r="C314" t="s">
        <v>80</v>
      </c>
      <c r="D314">
        <v>1</v>
      </c>
      <c r="E314" s="351" t="s">
        <v>648</v>
      </c>
      <c r="H314" s="333">
        <v>7</v>
      </c>
      <c r="I314" s="332">
        <v>1.4317821063276353</v>
      </c>
      <c r="J314">
        <v>20</v>
      </c>
      <c r="K314" s="364" t="s">
        <v>2445</v>
      </c>
      <c r="L314" s="384">
        <v>-1.0757110242875179E-2</v>
      </c>
    </row>
    <row r="315" spans="1:12">
      <c r="A315">
        <v>1</v>
      </c>
      <c r="B315" t="s">
        <v>167</v>
      </c>
      <c r="C315" t="s">
        <v>80</v>
      </c>
      <c r="D315">
        <v>1</v>
      </c>
      <c r="E315" s="351" t="s">
        <v>650</v>
      </c>
      <c r="H315" s="333">
        <v>18</v>
      </c>
      <c r="I315" s="332">
        <v>2.4</v>
      </c>
      <c r="J315">
        <v>13</v>
      </c>
      <c r="K315" s="364" t="s">
        <v>2445</v>
      </c>
      <c r="L315" s="384">
        <v>-1.0757110242875179E-2</v>
      </c>
    </row>
    <row r="316" spans="1:12">
      <c r="A316">
        <v>1</v>
      </c>
      <c r="B316" t="s">
        <v>167</v>
      </c>
      <c r="C316" t="s">
        <v>80</v>
      </c>
      <c r="D316">
        <v>1</v>
      </c>
      <c r="E316" s="351" t="s">
        <v>652</v>
      </c>
      <c r="H316" s="333">
        <v>3.5</v>
      </c>
      <c r="I316" s="332">
        <v>0.96</v>
      </c>
      <c r="J316">
        <v>27</v>
      </c>
      <c r="K316" s="364" t="s">
        <v>2445</v>
      </c>
      <c r="L316" s="384">
        <v>-1.0757110242875179E-2</v>
      </c>
    </row>
    <row r="317" spans="1:12">
      <c r="A317">
        <v>1</v>
      </c>
      <c r="B317" t="s">
        <v>167</v>
      </c>
      <c r="C317" t="s">
        <v>80</v>
      </c>
      <c r="D317">
        <v>1</v>
      </c>
      <c r="E317" s="351" t="s">
        <v>654</v>
      </c>
      <c r="H317" s="333">
        <v>18</v>
      </c>
      <c r="I317" s="332">
        <v>1.44</v>
      </c>
      <c r="J317">
        <v>8</v>
      </c>
      <c r="K317" s="364" t="s">
        <v>2445</v>
      </c>
      <c r="L317" s="384">
        <v>-1.0757110242875179E-2</v>
      </c>
    </row>
    <row r="318" spans="1:12">
      <c r="A318">
        <v>1</v>
      </c>
      <c r="B318" t="s">
        <v>167</v>
      </c>
      <c r="C318" t="s">
        <v>80</v>
      </c>
      <c r="D318">
        <v>1</v>
      </c>
      <c r="E318" s="351" t="s">
        <v>656</v>
      </c>
      <c r="H318" s="333">
        <v>3.9</v>
      </c>
      <c r="I318" s="332">
        <v>0.192</v>
      </c>
      <c r="J318">
        <v>5</v>
      </c>
      <c r="K318" s="364" t="s">
        <v>2445</v>
      </c>
      <c r="L318" s="384">
        <v>-1.0757110242875179E-2</v>
      </c>
    </row>
    <row r="319" spans="1:12">
      <c r="A319">
        <v>1</v>
      </c>
      <c r="B319" t="s">
        <v>167</v>
      </c>
      <c r="C319" t="s">
        <v>80</v>
      </c>
      <c r="D319">
        <v>1</v>
      </c>
      <c r="E319" s="351" t="s">
        <v>658</v>
      </c>
      <c r="H319" s="333">
        <v>6.5</v>
      </c>
      <c r="I319" s="332">
        <v>0</v>
      </c>
      <c r="J319">
        <v>0</v>
      </c>
      <c r="K319" s="364" t="s">
        <v>1085</v>
      </c>
      <c r="L319" s="384">
        <v>-1.0757110242875179E-2</v>
      </c>
    </row>
    <row r="320" spans="1:12">
      <c r="A320">
        <v>1</v>
      </c>
      <c r="B320" t="s">
        <v>167</v>
      </c>
      <c r="C320" t="s">
        <v>80</v>
      </c>
      <c r="D320">
        <v>1</v>
      </c>
      <c r="E320" s="351" t="s">
        <v>660</v>
      </c>
      <c r="H320" s="333">
        <v>9.8000000000000007</v>
      </c>
      <c r="I320" s="332">
        <v>4.026164427839479</v>
      </c>
      <c r="J320">
        <v>41</v>
      </c>
      <c r="K320" s="364" t="s">
        <v>2445</v>
      </c>
      <c r="L320" s="384">
        <v>1.5480291459025519E-2</v>
      </c>
    </row>
    <row r="321" spans="1:12">
      <c r="A321">
        <v>1</v>
      </c>
      <c r="B321" t="s">
        <v>167</v>
      </c>
      <c r="C321" t="s">
        <v>80</v>
      </c>
      <c r="D321">
        <v>1</v>
      </c>
      <c r="E321" s="351" t="s">
        <v>663</v>
      </c>
      <c r="H321" s="333">
        <v>20.100000000000001</v>
      </c>
      <c r="I321" s="332">
        <v>4.6723913577524732</v>
      </c>
      <c r="J321">
        <v>23</v>
      </c>
      <c r="K321" s="364" t="s">
        <v>2445</v>
      </c>
      <c r="L321" s="384">
        <v>1.5480291459025519E-2</v>
      </c>
    </row>
    <row r="322" spans="1:12">
      <c r="A322">
        <v>1</v>
      </c>
      <c r="B322" t="s">
        <v>167</v>
      </c>
      <c r="C322" t="s">
        <v>80</v>
      </c>
      <c r="D322">
        <v>1</v>
      </c>
      <c r="E322" s="351" t="s">
        <v>666</v>
      </c>
      <c r="H322" s="333">
        <v>5.0999999999999996</v>
      </c>
      <c r="I322" s="332">
        <v>2.4041630560342613</v>
      </c>
      <c r="J322">
        <v>47</v>
      </c>
      <c r="K322" s="364" t="s">
        <v>2445</v>
      </c>
      <c r="L322" s="384">
        <v>1.5480291459025519E-2</v>
      </c>
    </row>
    <row r="323" spans="1:12">
      <c r="A323">
        <v>1</v>
      </c>
      <c r="B323" t="s">
        <v>167</v>
      </c>
      <c r="C323" t="s">
        <v>80</v>
      </c>
      <c r="D323">
        <v>1</v>
      </c>
      <c r="E323" s="555"/>
      <c r="F323" s="556"/>
      <c r="G323" s="556"/>
      <c r="H323" s="557"/>
      <c r="I323" s="558"/>
      <c r="J323" s="556"/>
      <c r="K323" s="559"/>
      <c r="L323" s="560"/>
    </row>
    <row r="324" spans="1:12">
      <c r="A324">
        <v>1</v>
      </c>
      <c r="B324" t="s">
        <v>167</v>
      </c>
      <c r="C324" t="s">
        <v>80</v>
      </c>
      <c r="D324">
        <v>1</v>
      </c>
      <c r="E324" s="351" t="s">
        <v>667</v>
      </c>
      <c r="H324" s="333">
        <v>20.100000000000001</v>
      </c>
      <c r="I324" s="332">
        <v>3.9248087405120775</v>
      </c>
      <c r="J324">
        <v>20</v>
      </c>
      <c r="K324" s="364" t="s">
        <v>2445</v>
      </c>
      <c r="L324" s="384">
        <v>1.5480291459025519E-2</v>
      </c>
    </row>
    <row r="325" spans="1:12">
      <c r="A325">
        <v>1</v>
      </c>
      <c r="B325" t="s">
        <v>167</v>
      </c>
      <c r="C325" t="s">
        <v>80</v>
      </c>
      <c r="D325">
        <v>1</v>
      </c>
      <c r="E325" s="351" t="s">
        <v>669</v>
      </c>
      <c r="H325" s="333">
        <v>7</v>
      </c>
      <c r="I325" s="332">
        <v>0</v>
      </c>
      <c r="J325">
        <v>0</v>
      </c>
      <c r="K325" s="364" t="s">
        <v>1085</v>
      </c>
      <c r="L325" s="384">
        <v>1.5480291459025519E-2</v>
      </c>
    </row>
    <row r="326" spans="1:12">
      <c r="A326">
        <v>1</v>
      </c>
      <c r="B326" t="s">
        <v>167</v>
      </c>
      <c r="C326" t="s">
        <v>80</v>
      </c>
      <c r="D326">
        <v>1</v>
      </c>
      <c r="E326" s="351" t="s">
        <v>672</v>
      </c>
      <c r="H326" s="333">
        <v>4.2</v>
      </c>
      <c r="I326" s="332">
        <v>2.0605245887688408</v>
      </c>
      <c r="J326">
        <v>49</v>
      </c>
      <c r="K326" s="364" t="s">
        <v>2445</v>
      </c>
      <c r="L326" s="384">
        <v>1.5480291459025519E-2</v>
      </c>
    </row>
    <row r="327" spans="1:12">
      <c r="A327">
        <v>1</v>
      </c>
      <c r="B327" t="s">
        <v>167</v>
      </c>
      <c r="C327" t="s">
        <v>80</v>
      </c>
      <c r="D327">
        <v>1</v>
      </c>
      <c r="E327" s="351" t="s">
        <v>674</v>
      </c>
      <c r="H327" s="333">
        <v>7</v>
      </c>
      <c r="I327" s="332">
        <v>2.9436065553840582</v>
      </c>
      <c r="J327">
        <v>42</v>
      </c>
      <c r="K327" s="364" t="s">
        <v>2445</v>
      </c>
      <c r="L327" s="384">
        <v>1.5480291459025519E-2</v>
      </c>
    </row>
    <row r="328" spans="1:12">
      <c r="A328">
        <v>1</v>
      </c>
      <c r="B328" t="s">
        <v>167</v>
      </c>
      <c r="C328" t="s">
        <v>80</v>
      </c>
      <c r="D328">
        <v>1</v>
      </c>
      <c r="E328" s="351" t="s">
        <v>675</v>
      </c>
      <c r="H328" s="333">
        <v>20.3</v>
      </c>
      <c r="I328" s="332">
        <v>3.480382892728902</v>
      </c>
      <c r="J328">
        <v>17</v>
      </c>
      <c r="K328" s="364" t="s">
        <v>2445</v>
      </c>
      <c r="L328" s="384">
        <v>-2.3993673023484652E-3</v>
      </c>
    </row>
    <row r="329" spans="1:12">
      <c r="A329">
        <v>1</v>
      </c>
      <c r="B329" t="s">
        <v>167</v>
      </c>
      <c r="C329" t="s">
        <v>80</v>
      </c>
      <c r="D329">
        <v>1</v>
      </c>
      <c r="E329" s="351" t="s">
        <v>678</v>
      </c>
      <c r="H329" s="333">
        <v>5.0999999999999996</v>
      </c>
      <c r="I329" s="332">
        <v>0.8700957231822255</v>
      </c>
      <c r="J329">
        <v>17</v>
      </c>
      <c r="K329" s="364" t="s">
        <v>2445</v>
      </c>
      <c r="L329" s="384">
        <v>-2.3993673023484652E-3</v>
      </c>
    </row>
    <row r="330" spans="1:12">
      <c r="A330">
        <v>1</v>
      </c>
      <c r="B330" t="s">
        <v>167</v>
      </c>
      <c r="C330" t="s">
        <v>80</v>
      </c>
      <c r="D330">
        <v>1</v>
      </c>
      <c r="E330" s="351" t="s">
        <v>680</v>
      </c>
      <c r="H330" s="333">
        <v>15.5</v>
      </c>
      <c r="I330" s="332">
        <v>1.2181340124551157</v>
      </c>
      <c r="J330">
        <v>8</v>
      </c>
      <c r="K330" s="364" t="s">
        <v>2445</v>
      </c>
      <c r="L330" s="384">
        <v>-2.3993673023484652E-3</v>
      </c>
    </row>
    <row r="331" spans="1:12">
      <c r="A331">
        <v>1</v>
      </c>
      <c r="B331" t="s">
        <v>167</v>
      </c>
      <c r="C331" t="s">
        <v>80</v>
      </c>
      <c r="D331">
        <v>1</v>
      </c>
      <c r="E331" s="351" t="s">
        <v>682</v>
      </c>
      <c r="H331" s="333">
        <v>6.1</v>
      </c>
      <c r="I331" s="332">
        <v>1.3921531570915608</v>
      </c>
      <c r="J331">
        <v>23</v>
      </c>
      <c r="K331" s="364" t="s">
        <v>2445</v>
      </c>
      <c r="L331" s="384">
        <v>-2.3993673023484652E-3</v>
      </c>
    </row>
    <row r="332" spans="1:12">
      <c r="A332">
        <v>1</v>
      </c>
      <c r="B332" t="s">
        <v>167</v>
      </c>
      <c r="C332" t="s">
        <v>80</v>
      </c>
      <c r="D332">
        <v>1</v>
      </c>
      <c r="E332" s="351" t="s">
        <v>684</v>
      </c>
      <c r="H332" s="333">
        <v>7</v>
      </c>
      <c r="I332" s="332">
        <v>0</v>
      </c>
      <c r="J332">
        <v>0</v>
      </c>
      <c r="K332" s="364" t="s">
        <v>1085</v>
      </c>
      <c r="L332" s="384">
        <v>-2.3993673023484652E-3</v>
      </c>
    </row>
    <row r="333" spans="1:12">
      <c r="A333">
        <v>1</v>
      </c>
      <c r="B333" t="s">
        <v>167</v>
      </c>
      <c r="C333" t="s">
        <v>80</v>
      </c>
      <c r="D333">
        <v>1</v>
      </c>
      <c r="E333" s="351" t="s">
        <v>685</v>
      </c>
      <c r="H333" s="333">
        <v>20.3</v>
      </c>
      <c r="I333" s="332">
        <v>5.3000754711607643</v>
      </c>
      <c r="J333">
        <v>26</v>
      </c>
      <c r="K333" s="364" t="s">
        <v>2445</v>
      </c>
      <c r="L333" s="384">
        <v>-2.3993673023484652E-3</v>
      </c>
    </row>
    <row r="334" spans="1:12">
      <c r="A334">
        <v>1</v>
      </c>
      <c r="B334" t="s">
        <v>167</v>
      </c>
      <c r="C334" t="s">
        <v>80</v>
      </c>
      <c r="D334">
        <v>1</v>
      </c>
      <c r="E334" s="351" t="s">
        <v>687</v>
      </c>
      <c r="H334" s="333">
        <v>15.5</v>
      </c>
      <c r="I334" s="332">
        <v>1.7666918237202547</v>
      </c>
      <c r="J334">
        <v>11</v>
      </c>
      <c r="K334" s="364" t="s">
        <v>2445</v>
      </c>
      <c r="L334" s="384">
        <v>-2.3993673023484652E-3</v>
      </c>
    </row>
    <row r="335" spans="1:12">
      <c r="A335">
        <v>1</v>
      </c>
      <c r="B335" t="s">
        <v>167</v>
      </c>
      <c r="C335" t="s">
        <v>80</v>
      </c>
      <c r="D335">
        <v>1</v>
      </c>
      <c r="E335" s="351" t="s">
        <v>690</v>
      </c>
      <c r="H335" s="333">
        <v>9.8000000000000007</v>
      </c>
      <c r="I335" s="332">
        <v>3.5333836474405098</v>
      </c>
      <c r="J335">
        <v>36</v>
      </c>
      <c r="K335" s="364" t="s">
        <v>2445</v>
      </c>
      <c r="L335" s="384">
        <v>-2.3993673023484652E-3</v>
      </c>
    </row>
    <row r="336" spans="1:12">
      <c r="A336">
        <v>1</v>
      </c>
      <c r="B336" t="s">
        <v>167</v>
      </c>
      <c r="C336" t="s">
        <v>80</v>
      </c>
      <c r="D336">
        <v>1</v>
      </c>
      <c r="E336" s="351" t="s">
        <v>692</v>
      </c>
      <c r="H336" s="333">
        <v>15.5</v>
      </c>
      <c r="I336" s="332">
        <v>0.42400603769286116</v>
      </c>
      <c r="J336">
        <v>3</v>
      </c>
      <c r="K336" s="364" t="s">
        <v>2445</v>
      </c>
      <c r="L336" s="384">
        <v>-2.39936730234847E-3</v>
      </c>
    </row>
    <row r="337" spans="1:12">
      <c r="A337">
        <v>1</v>
      </c>
      <c r="B337" t="s">
        <v>167</v>
      </c>
      <c r="C337" t="s">
        <v>80</v>
      </c>
      <c r="D337">
        <v>1</v>
      </c>
      <c r="E337" s="351" t="s">
        <v>695</v>
      </c>
      <c r="H337" s="333">
        <v>9.8000000000000007</v>
      </c>
      <c r="I337" s="332">
        <v>5.3000754711607643</v>
      </c>
      <c r="J337">
        <v>54</v>
      </c>
      <c r="K337" s="364" t="s">
        <v>2445</v>
      </c>
      <c r="L337" s="384">
        <v>-2.3993673023484652E-3</v>
      </c>
    </row>
    <row r="338" spans="1:12">
      <c r="A338">
        <v>1</v>
      </c>
      <c r="B338" t="s">
        <v>167</v>
      </c>
      <c r="C338" t="s">
        <v>80</v>
      </c>
      <c r="D338">
        <v>1</v>
      </c>
      <c r="E338" s="351" t="s">
        <v>696</v>
      </c>
      <c r="H338" s="333">
        <v>5.0999999999999996</v>
      </c>
      <c r="I338" s="332">
        <v>2.1200301884643058</v>
      </c>
      <c r="J338">
        <v>42</v>
      </c>
      <c r="K338" s="364" t="s">
        <v>2445</v>
      </c>
      <c r="L338" s="384">
        <v>-2.3993673023484652E-3</v>
      </c>
    </row>
    <row r="339" spans="1:12">
      <c r="A339">
        <v>1</v>
      </c>
      <c r="B339" t="s">
        <v>167</v>
      </c>
      <c r="C339" t="s">
        <v>80</v>
      </c>
      <c r="D339">
        <v>1</v>
      </c>
      <c r="E339" s="351" t="s">
        <v>697</v>
      </c>
      <c r="H339" s="333">
        <v>20.3</v>
      </c>
      <c r="I339" s="332">
        <v>0</v>
      </c>
      <c r="J339">
        <v>0</v>
      </c>
      <c r="K339" s="364" t="s">
        <v>1085</v>
      </c>
      <c r="L339" s="384">
        <v>1.4340859414112117E-2</v>
      </c>
    </row>
    <row r="340" spans="1:12">
      <c r="A340">
        <v>1</v>
      </c>
      <c r="B340" t="s">
        <v>167</v>
      </c>
      <c r="C340" t="s">
        <v>80</v>
      </c>
      <c r="D340">
        <v>1</v>
      </c>
      <c r="E340" s="351" t="s">
        <v>700</v>
      </c>
      <c r="H340" s="333">
        <v>7</v>
      </c>
      <c r="I340" s="332">
        <v>0.7</v>
      </c>
      <c r="J340">
        <v>10</v>
      </c>
      <c r="K340" s="364" t="s">
        <v>2445</v>
      </c>
      <c r="L340" s="384">
        <v>1.4340859414112117E-2</v>
      </c>
    </row>
    <row r="341" spans="1:12">
      <c r="A341">
        <v>1</v>
      </c>
      <c r="B341" t="s">
        <v>167</v>
      </c>
      <c r="C341" t="s">
        <v>80</v>
      </c>
      <c r="D341">
        <v>1</v>
      </c>
      <c r="E341" s="351" t="s">
        <v>702</v>
      </c>
      <c r="H341" s="333">
        <v>5.0999999999999996</v>
      </c>
      <c r="I341" s="332">
        <v>1.5297058540778354</v>
      </c>
      <c r="J341">
        <v>30</v>
      </c>
      <c r="K341" s="364" t="s">
        <v>2445</v>
      </c>
      <c r="L341" s="384">
        <v>1.4340859414112117E-2</v>
      </c>
    </row>
    <row r="342" spans="1:12">
      <c r="A342">
        <v>1</v>
      </c>
      <c r="B342" t="s">
        <v>167</v>
      </c>
      <c r="C342" t="s">
        <v>80</v>
      </c>
      <c r="D342">
        <v>1</v>
      </c>
      <c r="E342" s="351" t="s">
        <v>705</v>
      </c>
      <c r="H342" s="333">
        <v>7</v>
      </c>
      <c r="I342" s="332">
        <v>1.5297058540778354</v>
      </c>
      <c r="J342">
        <v>22</v>
      </c>
      <c r="K342" s="364" t="s">
        <v>2445</v>
      </c>
      <c r="L342" s="384">
        <v>1.4340859414112117E-2</v>
      </c>
    </row>
    <row r="343" spans="1:12">
      <c r="A343">
        <v>1</v>
      </c>
      <c r="B343" t="s">
        <v>167</v>
      </c>
      <c r="C343" t="s">
        <v>80</v>
      </c>
      <c r="D343">
        <v>1</v>
      </c>
      <c r="E343" s="351" t="s">
        <v>707</v>
      </c>
      <c r="H343" s="333">
        <v>7</v>
      </c>
      <c r="I343" s="332">
        <v>3.0594117081556709</v>
      </c>
      <c r="J343">
        <v>44</v>
      </c>
      <c r="K343" s="364" t="s">
        <v>2445</v>
      </c>
      <c r="L343" s="384">
        <v>1.4340859414112117E-2</v>
      </c>
    </row>
    <row r="344" spans="1:12">
      <c r="A344">
        <v>1</v>
      </c>
      <c r="B344" t="s">
        <v>167</v>
      </c>
      <c r="C344" t="s">
        <v>80</v>
      </c>
      <c r="D344">
        <v>1</v>
      </c>
      <c r="E344" s="351" t="s">
        <v>708</v>
      </c>
      <c r="H344" s="333">
        <v>6.2</v>
      </c>
      <c r="I344" s="332">
        <v>2.7528167392690706</v>
      </c>
      <c r="J344">
        <v>44</v>
      </c>
      <c r="K344" s="364" t="s">
        <v>2445</v>
      </c>
      <c r="L344" s="384">
        <v>1.4340859414112117E-2</v>
      </c>
    </row>
    <row r="345" spans="1:12">
      <c r="A345">
        <v>1</v>
      </c>
      <c r="B345" t="s">
        <v>167</v>
      </c>
      <c r="C345" t="s">
        <v>80</v>
      </c>
      <c r="D345">
        <v>1</v>
      </c>
      <c r="E345" s="351" t="s">
        <v>711</v>
      </c>
      <c r="H345" s="333">
        <v>15.5</v>
      </c>
      <c r="I345" s="332">
        <v>1.8352111595127139</v>
      </c>
      <c r="J345">
        <v>12</v>
      </c>
      <c r="K345" s="364" t="s">
        <v>2445</v>
      </c>
      <c r="L345" s="384">
        <v>1.4340859414112117E-2</v>
      </c>
    </row>
    <row r="346" spans="1:12">
      <c r="A346">
        <v>1</v>
      </c>
      <c r="B346" t="s">
        <v>167</v>
      </c>
      <c r="C346" t="s">
        <v>80</v>
      </c>
      <c r="D346">
        <v>1</v>
      </c>
      <c r="E346" s="351" t="s">
        <v>713</v>
      </c>
      <c r="H346" s="333">
        <v>6.2</v>
      </c>
      <c r="I346" s="332">
        <v>2.7528167392690706</v>
      </c>
      <c r="J346">
        <v>44</v>
      </c>
      <c r="K346" s="364" t="s">
        <v>2445</v>
      </c>
      <c r="L346" s="384">
        <v>1.4340859414112117E-2</v>
      </c>
    </row>
    <row r="347" spans="1:12">
      <c r="A347">
        <v>1</v>
      </c>
      <c r="B347" t="s">
        <v>167</v>
      </c>
      <c r="C347" t="s">
        <v>80</v>
      </c>
      <c r="D347">
        <v>1</v>
      </c>
      <c r="E347" s="351" t="s">
        <v>715</v>
      </c>
      <c r="H347" s="333">
        <v>15.5</v>
      </c>
      <c r="I347" s="332">
        <v>1.8352111595127139</v>
      </c>
      <c r="J347">
        <v>12</v>
      </c>
      <c r="K347" s="364" t="s">
        <v>2445</v>
      </c>
      <c r="L347" s="384">
        <v>1.4340859414112117E-2</v>
      </c>
    </row>
    <row r="348" spans="1:12">
      <c r="A348">
        <v>1</v>
      </c>
      <c r="B348" t="s">
        <v>167</v>
      </c>
      <c r="C348" t="s">
        <v>80</v>
      </c>
      <c r="D348">
        <v>1</v>
      </c>
      <c r="E348" s="351" t="s">
        <v>717</v>
      </c>
      <c r="H348" s="333">
        <v>0</v>
      </c>
      <c r="I348" s="332">
        <v>0</v>
      </c>
      <c r="J348">
        <v>0</v>
      </c>
      <c r="K348" s="364" t="s">
        <v>1085</v>
      </c>
      <c r="L348" s="384">
        <v>0</v>
      </c>
    </row>
    <row r="349" spans="1:12">
      <c r="A349">
        <v>1</v>
      </c>
      <c r="B349" t="s">
        <v>167</v>
      </c>
      <c r="C349" t="s">
        <v>80</v>
      </c>
      <c r="D349">
        <v>1</v>
      </c>
      <c r="E349" s="351" t="s">
        <v>720</v>
      </c>
      <c r="H349" s="333">
        <v>6.2</v>
      </c>
      <c r="I349" s="332">
        <v>4.5880278987817844</v>
      </c>
      <c r="J349">
        <v>74</v>
      </c>
      <c r="K349" s="364" t="s">
        <v>2445</v>
      </c>
      <c r="L349" s="384">
        <v>1.4340859414112117E-2</v>
      </c>
    </row>
    <row r="350" spans="1:12">
      <c r="A350">
        <v>1</v>
      </c>
      <c r="B350" t="s">
        <v>167</v>
      </c>
      <c r="C350" t="s">
        <v>80</v>
      </c>
      <c r="D350">
        <v>1</v>
      </c>
      <c r="E350" s="351" t="s">
        <v>721</v>
      </c>
      <c r="H350" s="333">
        <v>5.0999999999999996</v>
      </c>
      <c r="I350" s="332">
        <v>0</v>
      </c>
      <c r="J350">
        <v>0</v>
      </c>
      <c r="K350" s="364" t="s">
        <v>1085</v>
      </c>
      <c r="L350" s="384">
        <v>-4.7684469845211686E-3</v>
      </c>
    </row>
    <row r="351" spans="1:12">
      <c r="A351">
        <v>1</v>
      </c>
      <c r="B351" t="s">
        <v>167</v>
      </c>
      <c r="C351" t="s">
        <v>80</v>
      </c>
      <c r="D351">
        <v>1</v>
      </c>
      <c r="E351" s="351" t="s">
        <v>723</v>
      </c>
      <c r="H351" s="333">
        <v>5.0999999999999996</v>
      </c>
      <c r="I351" s="332">
        <v>4.3643315582700621</v>
      </c>
      <c r="J351">
        <v>86</v>
      </c>
      <c r="K351" s="364" t="s">
        <v>2445</v>
      </c>
      <c r="L351" s="384">
        <v>-4.7684469845211686E-3</v>
      </c>
    </row>
    <row r="352" spans="1:12">
      <c r="A352">
        <v>1</v>
      </c>
      <c r="B352" t="s">
        <v>167</v>
      </c>
      <c r="C352" t="s">
        <v>80</v>
      </c>
      <c r="D352">
        <v>1</v>
      </c>
      <c r="E352" s="351" t="s">
        <v>725</v>
      </c>
      <c r="H352" s="333">
        <v>7</v>
      </c>
      <c r="I352" s="332">
        <v>7.7927739504045999</v>
      </c>
      <c r="J352">
        <v>111</v>
      </c>
      <c r="K352" s="364" t="s">
        <v>2445</v>
      </c>
      <c r="L352" s="384">
        <v>-4.7684469845211686E-3</v>
      </c>
    </row>
    <row r="353" spans="1:12">
      <c r="A353">
        <v>1</v>
      </c>
      <c r="B353" t="s">
        <v>167</v>
      </c>
      <c r="C353" t="s">
        <v>80</v>
      </c>
      <c r="D353">
        <v>1</v>
      </c>
      <c r="E353" s="351" t="s">
        <v>728</v>
      </c>
      <c r="H353" s="333">
        <v>7</v>
      </c>
      <c r="I353" s="332">
        <v>0</v>
      </c>
      <c r="J353">
        <v>0</v>
      </c>
      <c r="K353" s="364" t="s">
        <v>1085</v>
      </c>
      <c r="L353" s="384">
        <v>-4.7684469845211686E-3</v>
      </c>
    </row>
    <row r="354" spans="1:12">
      <c r="A354">
        <v>1</v>
      </c>
      <c r="B354" t="s">
        <v>167</v>
      </c>
      <c r="C354" t="s">
        <v>80</v>
      </c>
      <c r="D354">
        <v>1</v>
      </c>
      <c r="E354" s="351" t="s">
        <v>729</v>
      </c>
      <c r="H354" s="333">
        <v>13.2</v>
      </c>
      <c r="I354" s="332">
        <v>11.807233258188788</v>
      </c>
      <c r="J354">
        <v>89</v>
      </c>
      <c r="K354" s="364" t="s">
        <v>2445</v>
      </c>
      <c r="L354" s="384">
        <v>-4.7684469845211686E-3</v>
      </c>
    </row>
    <row r="355" spans="1:12">
      <c r="A355">
        <v>1</v>
      </c>
      <c r="B355" t="s">
        <v>167</v>
      </c>
      <c r="C355" t="s">
        <v>80</v>
      </c>
      <c r="D355">
        <v>1</v>
      </c>
      <c r="E355" s="351" t="s">
        <v>730</v>
      </c>
      <c r="H355" s="333">
        <v>21.4</v>
      </c>
      <c r="I355" s="332">
        <v>1.8482688186805372</v>
      </c>
      <c r="J355">
        <v>9</v>
      </c>
      <c r="K355" s="364" t="s">
        <v>2445</v>
      </c>
      <c r="L355" s="384">
        <v>-4.7684469845211686E-3</v>
      </c>
    </row>
    <row r="356" spans="1:12">
      <c r="A356">
        <v>1</v>
      </c>
      <c r="B356" t="s">
        <v>167</v>
      </c>
      <c r="C356" t="s">
        <v>80</v>
      </c>
      <c r="D356">
        <v>1</v>
      </c>
      <c r="E356" s="351" t="s">
        <v>732</v>
      </c>
      <c r="H356" s="333">
        <v>13</v>
      </c>
      <c r="I356" s="332">
        <v>6.7999287599025227</v>
      </c>
      <c r="J356">
        <v>52</v>
      </c>
      <c r="K356" s="364" t="s">
        <v>2445</v>
      </c>
      <c r="L356" s="384">
        <v>-4.7684469845211686E-3</v>
      </c>
    </row>
    <row r="357" spans="1:12">
      <c r="A357">
        <v>1</v>
      </c>
      <c r="B357" t="s">
        <v>167</v>
      </c>
      <c r="C357" t="s">
        <v>80</v>
      </c>
      <c r="D357">
        <v>1</v>
      </c>
      <c r="E357" s="351" t="s">
        <v>734</v>
      </c>
      <c r="H357" s="333">
        <v>5.0999999999999996</v>
      </c>
      <c r="I357" s="332">
        <v>3.3999643799512613</v>
      </c>
      <c r="J357">
        <v>67</v>
      </c>
      <c r="K357" s="364" t="s">
        <v>2445</v>
      </c>
      <c r="L357" s="384">
        <v>-4.7684469845211686E-3</v>
      </c>
    </row>
    <row r="358" spans="1:12">
      <c r="A358">
        <v>1</v>
      </c>
      <c r="B358" t="s">
        <v>167</v>
      </c>
      <c r="C358" t="s">
        <v>80</v>
      </c>
      <c r="D358">
        <v>1</v>
      </c>
      <c r="E358" s="351" t="s">
        <v>736</v>
      </c>
      <c r="H358" s="333">
        <v>6.5</v>
      </c>
      <c r="I358" s="332">
        <v>0</v>
      </c>
      <c r="J358">
        <v>0</v>
      </c>
      <c r="K358" s="364" t="s">
        <v>1085</v>
      </c>
      <c r="L358" s="384">
        <v>-4.7684469845211686E-3</v>
      </c>
    </row>
    <row r="359" spans="1:12">
      <c r="A359">
        <v>1</v>
      </c>
      <c r="B359" t="s">
        <v>167</v>
      </c>
      <c r="C359" t="s">
        <v>80</v>
      </c>
      <c r="D359">
        <v>1</v>
      </c>
      <c r="E359" s="351" t="s">
        <v>739</v>
      </c>
      <c r="H359" s="333">
        <v>6.5</v>
      </c>
      <c r="I359" s="332">
        <v>2.6841639862317499</v>
      </c>
      <c r="J359">
        <v>41</v>
      </c>
      <c r="K359" s="364" t="s">
        <v>2445</v>
      </c>
      <c r="L359" s="384">
        <v>-4.7684469845211686E-3</v>
      </c>
    </row>
    <row r="360" spans="1:12">
      <c r="A360">
        <v>1</v>
      </c>
      <c r="B360" t="s">
        <v>167</v>
      </c>
      <c r="C360" t="s">
        <v>80</v>
      </c>
      <c r="D360">
        <v>1</v>
      </c>
      <c r="E360" s="351" t="s">
        <v>741</v>
      </c>
      <c r="H360" s="333">
        <v>20.3</v>
      </c>
      <c r="I360" s="332">
        <v>10.736655944927</v>
      </c>
      <c r="J360">
        <v>53</v>
      </c>
      <c r="K360" s="364" t="s">
        <v>2445</v>
      </c>
      <c r="L360" s="384">
        <v>-4.7684469845211686E-3</v>
      </c>
    </row>
    <row r="361" spans="1:12">
      <c r="A361">
        <v>1</v>
      </c>
      <c r="B361" t="s">
        <v>167</v>
      </c>
      <c r="C361" t="s">
        <v>80</v>
      </c>
      <c r="D361">
        <v>1</v>
      </c>
      <c r="E361" s="351" t="s">
        <v>742</v>
      </c>
      <c r="H361" s="333">
        <v>14.5</v>
      </c>
      <c r="I361" s="332">
        <v>7.4162085453080397</v>
      </c>
      <c r="J361">
        <v>51</v>
      </c>
      <c r="K361" s="364" t="s">
        <v>2445</v>
      </c>
      <c r="L361" s="384">
        <v>7.8876697506102822E-4</v>
      </c>
    </row>
    <row r="362" spans="1:12">
      <c r="A362">
        <v>1</v>
      </c>
      <c r="B362" t="s">
        <v>167</v>
      </c>
      <c r="C362" t="s">
        <v>80</v>
      </c>
      <c r="D362">
        <v>1</v>
      </c>
      <c r="E362" s="351" t="s">
        <v>745</v>
      </c>
      <c r="H362" s="333">
        <v>4.2</v>
      </c>
      <c r="I362" s="332">
        <v>2.9664834181232163</v>
      </c>
      <c r="J362">
        <v>71</v>
      </c>
      <c r="K362" s="364" t="s">
        <v>2445</v>
      </c>
      <c r="L362" s="384">
        <v>7.8876697506102822E-4</v>
      </c>
    </row>
    <row r="363" spans="1:12">
      <c r="A363">
        <v>1</v>
      </c>
      <c r="B363" t="s">
        <v>167</v>
      </c>
      <c r="C363" t="s">
        <v>80</v>
      </c>
      <c r="D363">
        <v>1</v>
      </c>
      <c r="E363" s="351" t="s">
        <v>748</v>
      </c>
      <c r="H363" s="333">
        <v>4.2</v>
      </c>
      <c r="I363" s="332">
        <v>5.9329668362464325</v>
      </c>
      <c r="J363">
        <v>141</v>
      </c>
      <c r="K363" s="364" t="s">
        <v>2445</v>
      </c>
      <c r="L363" s="384">
        <v>7.8876697506102822E-4</v>
      </c>
    </row>
    <row r="364" spans="1:12">
      <c r="A364">
        <v>1</v>
      </c>
      <c r="B364" t="s">
        <v>167</v>
      </c>
      <c r="C364" t="s">
        <v>80</v>
      </c>
      <c r="D364">
        <v>1</v>
      </c>
      <c r="E364" s="351" t="s">
        <v>750</v>
      </c>
      <c r="H364" s="333">
        <v>4.2</v>
      </c>
      <c r="I364" s="332">
        <v>0.74162085453080406</v>
      </c>
      <c r="J364">
        <v>18</v>
      </c>
      <c r="K364" s="364" t="s">
        <v>2445</v>
      </c>
      <c r="L364" s="384">
        <v>7.8876697506102822E-4</v>
      </c>
    </row>
    <row r="365" spans="1:12">
      <c r="A365">
        <v>1</v>
      </c>
      <c r="B365" t="s">
        <v>167</v>
      </c>
      <c r="C365" t="s">
        <v>80</v>
      </c>
      <c r="D365">
        <v>1</v>
      </c>
      <c r="E365" s="351" t="s">
        <v>752</v>
      </c>
      <c r="H365" s="333">
        <v>4.2</v>
      </c>
      <c r="I365" s="332">
        <v>0</v>
      </c>
      <c r="J365">
        <v>0</v>
      </c>
      <c r="K365" s="364" t="s">
        <v>1085</v>
      </c>
      <c r="L365" s="384">
        <v>7.8876697506102822E-4</v>
      </c>
    </row>
    <row r="366" spans="1:12">
      <c r="A366">
        <v>1</v>
      </c>
      <c r="B366" t="s">
        <v>167</v>
      </c>
      <c r="C366" t="s">
        <v>80</v>
      </c>
      <c r="D366">
        <v>1</v>
      </c>
      <c r="E366" s="351" t="s">
        <v>754</v>
      </c>
      <c r="H366" s="333">
        <v>10.7</v>
      </c>
      <c r="I366" s="332">
        <v>1.7798900508739299</v>
      </c>
      <c r="J366">
        <v>17</v>
      </c>
      <c r="K366" s="364" t="s">
        <v>2445</v>
      </c>
      <c r="L366" s="384">
        <v>7.8876697506102822E-4</v>
      </c>
    </row>
    <row r="367" spans="1:12">
      <c r="A367">
        <v>1</v>
      </c>
      <c r="B367" t="s">
        <v>167</v>
      </c>
      <c r="C367" t="s">
        <v>80</v>
      </c>
      <c r="D367">
        <v>1</v>
      </c>
      <c r="E367" s="351" t="s">
        <v>756</v>
      </c>
      <c r="H367" s="333">
        <v>4.2</v>
      </c>
      <c r="I367" s="332">
        <v>0</v>
      </c>
      <c r="J367">
        <v>0</v>
      </c>
      <c r="K367" s="364" t="s">
        <v>1085</v>
      </c>
      <c r="L367" s="384">
        <v>7.8876697506102822E-4</v>
      </c>
    </row>
    <row r="368" spans="1:12">
      <c r="A368">
        <v>1</v>
      </c>
      <c r="B368" t="s">
        <v>167</v>
      </c>
      <c r="C368" t="s">
        <v>80</v>
      </c>
      <c r="D368">
        <v>1</v>
      </c>
      <c r="E368" s="351" t="s">
        <v>758</v>
      </c>
      <c r="H368" s="333">
        <v>7</v>
      </c>
      <c r="I368" s="332">
        <v>4.0447496832313368</v>
      </c>
      <c r="J368">
        <v>58</v>
      </c>
      <c r="K368" s="364" t="s">
        <v>2445</v>
      </c>
      <c r="L368" s="384">
        <v>7.8876697506102822E-4</v>
      </c>
    </row>
    <row r="369" spans="1:12">
      <c r="A369">
        <v>1</v>
      </c>
      <c r="B369" t="s">
        <v>167</v>
      </c>
      <c r="C369" t="s">
        <v>80</v>
      </c>
      <c r="D369">
        <v>1</v>
      </c>
      <c r="E369" s="351" t="s">
        <v>761</v>
      </c>
      <c r="H369" s="333">
        <v>20.100000000000001</v>
      </c>
      <c r="I369" s="332">
        <v>6.5764732189829527</v>
      </c>
      <c r="J369">
        <v>33</v>
      </c>
      <c r="K369" s="364" t="s">
        <v>2445</v>
      </c>
      <c r="L369" s="384">
        <v>7.8876697506102822E-4</v>
      </c>
    </row>
    <row r="370" spans="1:12">
      <c r="A370">
        <v>1</v>
      </c>
      <c r="B370" t="s">
        <v>167</v>
      </c>
      <c r="C370" t="s">
        <v>80</v>
      </c>
      <c r="D370">
        <v>1</v>
      </c>
      <c r="E370" s="351" t="s">
        <v>763</v>
      </c>
      <c r="H370" s="333">
        <v>20.3</v>
      </c>
      <c r="I370" s="332">
        <v>10.621205204683694</v>
      </c>
      <c r="J370">
        <v>52</v>
      </c>
      <c r="K370" s="364" t="s">
        <v>2445</v>
      </c>
      <c r="L370" s="384">
        <v>7.8876697506102822E-4</v>
      </c>
    </row>
    <row r="371" spans="1:12">
      <c r="A371">
        <v>1</v>
      </c>
      <c r="B371" t="s">
        <v>167</v>
      </c>
      <c r="C371" t="s">
        <v>80</v>
      </c>
      <c r="D371">
        <v>1</v>
      </c>
      <c r="E371" s="351" t="s">
        <v>764</v>
      </c>
      <c r="H371" s="333">
        <v>7</v>
      </c>
      <c r="I371" s="332">
        <v>0</v>
      </c>
      <c r="J371">
        <v>0</v>
      </c>
      <c r="K371" s="364" t="s">
        <v>1085</v>
      </c>
      <c r="L371" s="384">
        <v>7.8876697506102822E-4</v>
      </c>
    </row>
    <row r="372" spans="1:12">
      <c r="A372">
        <v>1</v>
      </c>
      <c r="B372" t="s">
        <v>167</v>
      </c>
      <c r="C372" t="s">
        <v>80</v>
      </c>
      <c r="D372">
        <v>1</v>
      </c>
      <c r="E372" s="351" t="s">
        <v>767</v>
      </c>
      <c r="H372" s="333">
        <v>15</v>
      </c>
      <c r="I372" s="332">
        <v>1.4156623891309679</v>
      </c>
      <c r="J372">
        <v>9</v>
      </c>
      <c r="K372" s="364" t="s">
        <v>2445</v>
      </c>
      <c r="L372" s="384">
        <v>7.8876697506102822E-4</v>
      </c>
    </row>
    <row r="373" spans="1:12">
      <c r="A373">
        <v>1</v>
      </c>
      <c r="B373" t="s">
        <v>167</v>
      </c>
      <c r="C373" t="s">
        <v>80</v>
      </c>
      <c r="D373">
        <v>1</v>
      </c>
      <c r="E373" s="351" t="s">
        <v>769</v>
      </c>
      <c r="H373" s="333">
        <v>6</v>
      </c>
      <c r="I373" s="332">
        <v>0.96265042460905814</v>
      </c>
      <c r="J373">
        <v>16</v>
      </c>
      <c r="K373" s="364" t="s">
        <v>2445</v>
      </c>
      <c r="L373" s="384">
        <v>7.8876697506102822E-4</v>
      </c>
    </row>
    <row r="374" spans="1:12">
      <c r="A374">
        <v>1</v>
      </c>
      <c r="B374" t="s">
        <v>167</v>
      </c>
      <c r="C374" t="s">
        <v>80</v>
      </c>
      <c r="D374">
        <v>1</v>
      </c>
      <c r="E374" s="351" t="s">
        <v>771</v>
      </c>
      <c r="H374" s="333">
        <v>6</v>
      </c>
      <c r="I374" s="332">
        <v>2.6290872941003691</v>
      </c>
      <c r="J374">
        <v>44</v>
      </c>
      <c r="K374" s="364" t="s">
        <v>2445</v>
      </c>
      <c r="L374" s="384">
        <v>7.8876697506102822E-4</v>
      </c>
    </row>
    <row r="375" spans="1:12">
      <c r="A375">
        <v>1</v>
      </c>
      <c r="B375" t="s">
        <v>167</v>
      </c>
      <c r="C375" t="s">
        <v>80</v>
      </c>
      <c r="D375">
        <v>1</v>
      </c>
      <c r="E375" s="351" t="s">
        <v>773</v>
      </c>
      <c r="H375" s="333">
        <v>9.8000000000000007</v>
      </c>
      <c r="I375" s="332">
        <v>6.2060051562982119</v>
      </c>
      <c r="J375">
        <v>63</v>
      </c>
      <c r="K375" s="364" t="s">
        <v>2445</v>
      </c>
      <c r="L375" s="384">
        <v>3.9542701668140445E-3</v>
      </c>
    </row>
    <row r="376" spans="1:12">
      <c r="A376">
        <v>1</v>
      </c>
      <c r="B376" t="s">
        <v>167</v>
      </c>
      <c r="C376" t="s">
        <v>80</v>
      </c>
      <c r="D376">
        <v>1</v>
      </c>
      <c r="E376" s="351" t="s">
        <v>776</v>
      </c>
      <c r="H376" s="333">
        <v>5.0999999999999996</v>
      </c>
      <c r="I376" s="332">
        <v>2.3458699490807242</v>
      </c>
      <c r="J376">
        <v>46</v>
      </c>
      <c r="K376" s="364" t="s">
        <v>2445</v>
      </c>
      <c r="L376" s="384">
        <v>3.9542701668140445E-3</v>
      </c>
    </row>
    <row r="377" spans="1:12">
      <c r="A377">
        <v>1</v>
      </c>
      <c r="B377" t="s">
        <v>167</v>
      </c>
      <c r="C377" t="s">
        <v>80</v>
      </c>
      <c r="D377">
        <v>1</v>
      </c>
      <c r="E377" s="351" t="s">
        <v>779</v>
      </c>
      <c r="H377" s="333">
        <v>5.0999999999999996</v>
      </c>
      <c r="I377" s="332">
        <v>5.5854046406683908</v>
      </c>
      <c r="J377">
        <v>110</v>
      </c>
      <c r="K377" s="364" t="s">
        <v>2445</v>
      </c>
      <c r="L377" s="384">
        <v>3.9542701668140445E-3</v>
      </c>
    </row>
    <row r="378" spans="1:12">
      <c r="A378">
        <v>1</v>
      </c>
      <c r="B378" t="s">
        <v>167</v>
      </c>
      <c r="C378" t="s">
        <v>80</v>
      </c>
      <c r="D378">
        <v>1</v>
      </c>
      <c r="E378" s="351" t="s">
        <v>781</v>
      </c>
      <c r="H378" s="333">
        <v>5.0999999999999996</v>
      </c>
      <c r="I378" s="332">
        <v>3.3512427844010348</v>
      </c>
      <c r="J378">
        <v>66</v>
      </c>
      <c r="K378" s="364" t="s">
        <v>2445</v>
      </c>
      <c r="L378" s="384">
        <v>3.9542701668140445E-3</v>
      </c>
    </row>
    <row r="379" spans="1:12">
      <c r="A379">
        <v>1</v>
      </c>
      <c r="B379" t="s">
        <v>167</v>
      </c>
      <c r="C379" t="s">
        <v>80</v>
      </c>
      <c r="D379">
        <v>1</v>
      </c>
      <c r="E379" s="351" t="s">
        <v>782</v>
      </c>
      <c r="H379" s="333">
        <v>3.9</v>
      </c>
      <c r="I379" s="332">
        <v>1.3793114224133722</v>
      </c>
      <c r="J379">
        <v>35</v>
      </c>
      <c r="K379" s="364" t="s">
        <v>2445</v>
      </c>
      <c r="L379" s="384">
        <v>3.9542701668140445E-3</v>
      </c>
    </row>
    <row r="380" spans="1:12">
      <c r="A380">
        <v>1</v>
      </c>
      <c r="B380" t="s">
        <v>167</v>
      </c>
      <c r="C380" t="s">
        <v>80</v>
      </c>
      <c r="D380">
        <v>1</v>
      </c>
      <c r="E380" s="351" t="s">
        <v>785</v>
      </c>
      <c r="H380" s="333">
        <v>4.2</v>
      </c>
      <c r="I380" s="332">
        <v>0.22360679774997899</v>
      </c>
      <c r="J380">
        <v>5</v>
      </c>
      <c r="K380" s="364" t="s">
        <v>2445</v>
      </c>
      <c r="L380" s="384">
        <v>3.9542701668140445E-3</v>
      </c>
    </row>
    <row r="381" spans="1:12">
      <c r="A381">
        <v>1</v>
      </c>
      <c r="B381" t="s">
        <v>167</v>
      </c>
      <c r="C381" t="s">
        <v>80</v>
      </c>
      <c r="D381">
        <v>1</v>
      </c>
      <c r="E381" s="351" t="s">
        <v>787</v>
      </c>
      <c r="H381" s="333">
        <v>4.2</v>
      </c>
      <c r="I381" s="332">
        <v>1.5945218719101975</v>
      </c>
      <c r="J381">
        <v>38</v>
      </c>
      <c r="K381" s="364" t="s">
        <v>2445</v>
      </c>
      <c r="L381" s="384">
        <v>3.9542701668140445E-3</v>
      </c>
    </row>
    <row r="382" spans="1:12">
      <c r="A382">
        <v>1</v>
      </c>
      <c r="B382" t="s">
        <v>167</v>
      </c>
      <c r="C382" t="s">
        <v>80</v>
      </c>
      <c r="D382">
        <v>1</v>
      </c>
      <c r="E382" s="351" t="s">
        <v>789</v>
      </c>
      <c r="H382" s="333">
        <v>4.2</v>
      </c>
      <c r="I382" s="332">
        <v>1.5945218719101975</v>
      </c>
      <c r="J382">
        <v>38</v>
      </c>
      <c r="K382" s="364" t="s">
        <v>2445</v>
      </c>
      <c r="L382" s="384">
        <v>3.9542701668140445E-3</v>
      </c>
    </row>
    <row r="383" spans="1:12">
      <c r="A383">
        <v>1</v>
      </c>
      <c r="B383" t="s">
        <v>167</v>
      </c>
      <c r="C383" t="s">
        <v>80</v>
      </c>
      <c r="D383">
        <v>1</v>
      </c>
      <c r="E383" s="351" t="s">
        <v>790</v>
      </c>
      <c r="H383" s="333">
        <v>4.2</v>
      </c>
      <c r="I383" s="332">
        <v>0</v>
      </c>
      <c r="J383">
        <v>0</v>
      </c>
      <c r="K383" s="364" t="s">
        <v>1085</v>
      </c>
      <c r="L383" s="384">
        <v>3.9542701668140445E-3</v>
      </c>
    </row>
    <row r="384" spans="1:12">
      <c r="A384">
        <v>1</v>
      </c>
      <c r="B384" t="s">
        <v>167</v>
      </c>
      <c r="C384" t="s">
        <v>80</v>
      </c>
      <c r="D384">
        <v>1</v>
      </c>
      <c r="E384" s="351" t="s">
        <v>791</v>
      </c>
      <c r="H384" s="333">
        <v>13.7</v>
      </c>
      <c r="I384" s="332">
        <v>1.8652281361806657</v>
      </c>
      <c r="J384">
        <v>14</v>
      </c>
      <c r="K384" s="364" t="s">
        <v>2445</v>
      </c>
      <c r="L384" s="384">
        <v>3.9542701668140445E-3</v>
      </c>
    </row>
    <row r="385" spans="1:12">
      <c r="A385">
        <v>1</v>
      </c>
      <c r="B385" t="s">
        <v>167</v>
      </c>
      <c r="C385" t="s">
        <v>80</v>
      </c>
      <c r="D385">
        <v>1</v>
      </c>
      <c r="E385" s="351" t="s">
        <v>794</v>
      </c>
      <c r="H385" s="333">
        <v>7.1</v>
      </c>
      <c r="I385" s="332">
        <v>4.0413276283914419</v>
      </c>
      <c r="J385">
        <v>57</v>
      </c>
      <c r="K385" s="364" t="s">
        <v>2445</v>
      </c>
      <c r="L385" s="384">
        <v>3.9542701668140445E-3</v>
      </c>
    </row>
    <row r="386" spans="1:12">
      <c r="A386">
        <v>1</v>
      </c>
      <c r="B386" t="s">
        <v>167</v>
      </c>
      <c r="C386" t="s">
        <v>80</v>
      </c>
      <c r="D386">
        <v>1</v>
      </c>
      <c r="E386" s="351" t="s">
        <v>795</v>
      </c>
      <c r="H386" s="333">
        <v>7.1</v>
      </c>
      <c r="I386" s="332">
        <v>4.0413276283914419</v>
      </c>
      <c r="J386">
        <v>57</v>
      </c>
      <c r="K386" s="364" t="s">
        <v>2445</v>
      </c>
      <c r="L386" s="384">
        <v>3.9542701668140445E-3</v>
      </c>
    </row>
    <row r="387" spans="1:12">
      <c r="A387">
        <v>1</v>
      </c>
      <c r="B387" t="s">
        <v>167</v>
      </c>
      <c r="C387" t="s">
        <v>80</v>
      </c>
      <c r="D387">
        <v>1</v>
      </c>
      <c r="E387" s="351" t="s">
        <v>797</v>
      </c>
      <c r="H387" s="333">
        <v>13.7</v>
      </c>
      <c r="I387" s="332">
        <v>6.2174271206022187</v>
      </c>
      <c r="J387">
        <v>45</v>
      </c>
      <c r="K387" s="364" t="s">
        <v>2445</v>
      </c>
      <c r="L387" s="384">
        <v>3.9542701668140445E-3</v>
      </c>
    </row>
    <row r="388" spans="1:12">
      <c r="A388">
        <v>1</v>
      </c>
      <c r="B388" t="s">
        <v>167</v>
      </c>
      <c r="C388" t="s">
        <v>80</v>
      </c>
      <c r="D388">
        <v>1</v>
      </c>
      <c r="E388" s="351" t="s">
        <v>798</v>
      </c>
      <c r="H388" s="333">
        <v>5.0999999999999996</v>
      </c>
      <c r="I388" s="332">
        <v>0</v>
      </c>
      <c r="J388">
        <v>0</v>
      </c>
      <c r="K388" s="364" t="s">
        <v>1085</v>
      </c>
      <c r="L388" s="384">
        <v>3.9542701668140445E-3</v>
      </c>
    </row>
    <row r="389" spans="1:12">
      <c r="A389">
        <v>1</v>
      </c>
      <c r="B389" t="s">
        <v>167</v>
      </c>
      <c r="C389" t="s">
        <v>80</v>
      </c>
      <c r="D389">
        <v>1</v>
      </c>
      <c r="E389" s="351" t="s">
        <v>800</v>
      </c>
      <c r="H389" s="333">
        <v>5.0999999999999996</v>
      </c>
      <c r="I389" s="332">
        <v>1.285496013218244</v>
      </c>
      <c r="J389">
        <v>25</v>
      </c>
      <c r="K389" s="364" t="s">
        <v>2445</v>
      </c>
      <c r="L389" s="384">
        <v>3.9542701668140445E-3</v>
      </c>
    </row>
    <row r="390" spans="1:12">
      <c r="A390">
        <v>1</v>
      </c>
      <c r="B390" t="s">
        <v>167</v>
      </c>
      <c r="C390" t="s">
        <v>80</v>
      </c>
      <c r="D390">
        <v>1</v>
      </c>
      <c r="E390" s="351" t="s">
        <v>803</v>
      </c>
      <c r="H390" s="333">
        <v>5.0999999999999996</v>
      </c>
      <c r="I390" s="332">
        <v>2.1941968918034678</v>
      </c>
      <c r="J390">
        <v>43</v>
      </c>
      <c r="K390" s="364" t="s">
        <v>2445</v>
      </c>
      <c r="L390" s="384">
        <v>3.9542701668140445E-3</v>
      </c>
    </row>
    <row r="391" spans="1:12">
      <c r="A391">
        <v>1</v>
      </c>
      <c r="B391" t="s">
        <v>167</v>
      </c>
      <c r="C391" t="s">
        <v>80</v>
      </c>
      <c r="D391">
        <v>1</v>
      </c>
      <c r="E391" s="351" t="s">
        <v>804</v>
      </c>
      <c r="H391" s="333">
        <v>21.4</v>
      </c>
      <c r="I391" s="332">
        <v>4.4513677608694513</v>
      </c>
      <c r="J391">
        <v>21</v>
      </c>
      <c r="K391" s="364" t="s">
        <v>2445</v>
      </c>
      <c r="L391" s="384">
        <v>-1.0671188483517446E-2</v>
      </c>
    </row>
    <row r="392" spans="1:12">
      <c r="A392">
        <v>1</v>
      </c>
      <c r="B392" t="s">
        <v>167</v>
      </c>
      <c r="C392" t="s">
        <v>80</v>
      </c>
      <c r="D392">
        <v>1</v>
      </c>
      <c r="E392" s="555"/>
      <c r="F392" s="556"/>
      <c r="G392" s="556"/>
      <c r="H392" s="557"/>
      <c r="I392" s="558"/>
      <c r="J392" s="556"/>
      <c r="K392" s="559"/>
      <c r="L392" s="560"/>
    </row>
    <row r="393" spans="1:12">
      <c r="A393">
        <v>1</v>
      </c>
      <c r="B393" t="s">
        <v>167</v>
      </c>
      <c r="C393" t="s">
        <v>80</v>
      </c>
      <c r="D393">
        <v>1</v>
      </c>
      <c r="E393" s="351" t="s">
        <v>807</v>
      </c>
      <c r="H393" s="333">
        <v>6.5</v>
      </c>
      <c r="I393" s="332">
        <v>2.9379027221738379</v>
      </c>
      <c r="J393">
        <v>45</v>
      </c>
      <c r="K393" s="364" t="s">
        <v>2445</v>
      </c>
      <c r="L393" s="384">
        <v>-1.0671188483517446E-2</v>
      </c>
    </row>
    <row r="394" spans="1:12">
      <c r="A394">
        <v>1</v>
      </c>
      <c r="B394" t="s">
        <v>167</v>
      </c>
      <c r="C394" t="s">
        <v>80</v>
      </c>
      <c r="D394">
        <v>1</v>
      </c>
      <c r="E394" s="351" t="s">
        <v>809</v>
      </c>
      <c r="H394" s="333">
        <v>21.4</v>
      </c>
      <c r="I394" s="332">
        <v>5.935157014492602</v>
      </c>
      <c r="J394">
        <v>28</v>
      </c>
      <c r="K394" s="364" t="s">
        <v>2445</v>
      </c>
      <c r="L394" s="384">
        <v>-1.0671188483517446E-2</v>
      </c>
    </row>
    <row r="395" spans="1:12">
      <c r="A395">
        <v>1</v>
      </c>
      <c r="B395" t="s">
        <v>167</v>
      </c>
      <c r="C395" t="s">
        <v>80</v>
      </c>
      <c r="D395">
        <v>1</v>
      </c>
      <c r="E395" s="351" t="s">
        <v>811</v>
      </c>
      <c r="H395" s="333">
        <v>5.0999999999999996</v>
      </c>
      <c r="I395" s="332">
        <v>0.53851648071345048</v>
      </c>
      <c r="J395">
        <v>11</v>
      </c>
      <c r="K395" s="364" t="s">
        <v>2445</v>
      </c>
      <c r="L395" s="384">
        <v>-1.0671188483517446E-2</v>
      </c>
    </row>
    <row r="396" spans="1:12">
      <c r="A396">
        <v>1</v>
      </c>
      <c r="B396" t="s">
        <v>167</v>
      </c>
      <c r="C396" t="s">
        <v>80</v>
      </c>
      <c r="D396">
        <v>1</v>
      </c>
      <c r="E396" s="351" t="s">
        <v>814</v>
      </c>
      <c r="H396" s="333">
        <v>21.4</v>
      </c>
      <c r="I396" s="332">
        <v>10.012873767273398</v>
      </c>
      <c r="J396">
        <v>47</v>
      </c>
      <c r="K396" s="364" t="s">
        <v>2445</v>
      </c>
      <c r="L396" s="384">
        <v>-1.0671188483517446E-2</v>
      </c>
    </row>
    <row r="397" spans="1:12">
      <c r="A397">
        <v>1</v>
      </c>
      <c r="B397" t="s">
        <v>167</v>
      </c>
      <c r="C397" t="s">
        <v>80</v>
      </c>
      <c r="D397">
        <v>1</v>
      </c>
      <c r="E397" s="351" t="s">
        <v>816</v>
      </c>
      <c r="H397" s="333">
        <v>21.4</v>
      </c>
      <c r="I397" s="332">
        <v>7.9135426859901363</v>
      </c>
      <c r="J397">
        <v>37</v>
      </c>
      <c r="K397" s="364" t="s">
        <v>2445</v>
      </c>
      <c r="L397" s="384">
        <v>-1.0671188483517446E-2</v>
      </c>
    </row>
    <row r="398" spans="1:12">
      <c r="A398">
        <v>1</v>
      </c>
      <c r="B398" t="s">
        <v>167</v>
      </c>
      <c r="C398" t="s">
        <v>80</v>
      </c>
      <c r="D398">
        <v>1</v>
      </c>
      <c r="E398" s="351" t="s">
        <v>817</v>
      </c>
      <c r="H398" s="333">
        <v>21.4</v>
      </c>
      <c r="I398" s="332">
        <v>10.551390247986848</v>
      </c>
      <c r="J398">
        <v>49</v>
      </c>
      <c r="K398" s="364" t="s">
        <v>2445</v>
      </c>
      <c r="L398" s="384">
        <v>-1.0671188483517446E-2</v>
      </c>
    </row>
    <row r="399" spans="1:12">
      <c r="A399">
        <v>1</v>
      </c>
      <c r="B399" t="s">
        <v>167</v>
      </c>
      <c r="C399" t="s">
        <v>80</v>
      </c>
      <c r="D399">
        <v>1</v>
      </c>
      <c r="E399" s="351" t="s">
        <v>819</v>
      </c>
      <c r="H399" s="333">
        <v>6.5</v>
      </c>
      <c r="I399" s="332">
        <v>0</v>
      </c>
      <c r="J399">
        <v>0</v>
      </c>
      <c r="K399" s="364" t="s">
        <v>1085</v>
      </c>
      <c r="L399" s="384">
        <v>-1.0671188483517446E-2</v>
      </c>
    </row>
    <row r="400" spans="1:12">
      <c r="A400">
        <v>1</v>
      </c>
      <c r="B400" t="s">
        <v>167</v>
      </c>
      <c r="C400" t="s">
        <v>80</v>
      </c>
      <c r="D400">
        <v>1</v>
      </c>
      <c r="E400" s="351" t="s">
        <v>821</v>
      </c>
      <c r="H400" s="333">
        <v>6.7</v>
      </c>
      <c r="I400" s="332">
        <v>5.1724435569963712</v>
      </c>
      <c r="J400">
        <v>77</v>
      </c>
      <c r="K400" s="364" t="s">
        <v>2445</v>
      </c>
      <c r="L400" s="384">
        <v>-1.0671188483517446E-2</v>
      </c>
    </row>
    <row r="401" spans="1:12">
      <c r="A401">
        <v>1</v>
      </c>
      <c r="B401" t="s">
        <v>167</v>
      </c>
      <c r="C401" t="s">
        <v>80</v>
      </c>
      <c r="D401">
        <v>1</v>
      </c>
      <c r="E401" s="351" t="s">
        <v>824</v>
      </c>
      <c r="H401" s="333">
        <v>18.46</v>
      </c>
      <c r="I401" s="332">
        <v>5.8777767693140577</v>
      </c>
      <c r="J401">
        <v>32</v>
      </c>
      <c r="K401" s="364" t="s">
        <v>2445</v>
      </c>
      <c r="L401" s="384">
        <v>-1.0671188483517446E-2</v>
      </c>
    </row>
    <row r="402" spans="1:12">
      <c r="A402">
        <v>1</v>
      </c>
      <c r="B402" t="s">
        <v>167</v>
      </c>
      <c r="C402" t="s">
        <v>80</v>
      </c>
      <c r="D402">
        <v>1</v>
      </c>
      <c r="E402" s="351" t="s">
        <v>825</v>
      </c>
      <c r="H402" s="333">
        <v>6.2</v>
      </c>
      <c r="I402" s="332">
        <v>3.7241593610373878</v>
      </c>
      <c r="J402">
        <v>60</v>
      </c>
      <c r="K402" s="364" t="s">
        <v>2445</v>
      </c>
      <c r="L402" s="384">
        <v>-1.0671188483517446E-2</v>
      </c>
    </row>
    <row r="403" spans="1:12">
      <c r="A403">
        <v>1</v>
      </c>
      <c r="B403" t="s">
        <v>167</v>
      </c>
      <c r="C403" t="s">
        <v>80</v>
      </c>
      <c r="D403">
        <v>1</v>
      </c>
      <c r="E403" s="351" t="s">
        <v>828</v>
      </c>
      <c r="H403" s="333">
        <v>6.2</v>
      </c>
      <c r="I403" s="332">
        <v>4.6551992012967345</v>
      </c>
      <c r="J403">
        <v>75</v>
      </c>
      <c r="K403" s="364" t="s">
        <v>2445</v>
      </c>
      <c r="L403" s="384">
        <v>-1.0671188483517446E-2</v>
      </c>
    </row>
    <row r="404" spans="1:12">
      <c r="A404">
        <v>1</v>
      </c>
      <c r="B404" t="s">
        <v>167</v>
      </c>
      <c r="C404" t="s">
        <v>80</v>
      </c>
      <c r="D404">
        <v>1</v>
      </c>
      <c r="E404" s="351" t="s">
        <v>829</v>
      </c>
      <c r="H404" s="333">
        <v>6.2</v>
      </c>
      <c r="I404" s="332">
        <v>1.0613854178956554</v>
      </c>
      <c r="J404">
        <v>17</v>
      </c>
      <c r="K404" s="364" t="s">
        <v>2445</v>
      </c>
      <c r="L404" s="384">
        <v>-1.0671188483517446E-2</v>
      </c>
    </row>
    <row r="405" spans="1:12">
      <c r="A405">
        <v>1</v>
      </c>
      <c r="B405" t="s">
        <v>167</v>
      </c>
      <c r="C405" t="s">
        <v>80</v>
      </c>
      <c r="D405">
        <v>1</v>
      </c>
      <c r="E405" s="351" t="s">
        <v>832</v>
      </c>
      <c r="H405" s="333">
        <v>6.2</v>
      </c>
      <c r="I405" s="332">
        <v>2.1227708357913109</v>
      </c>
      <c r="J405">
        <v>34</v>
      </c>
      <c r="K405" s="364" t="s">
        <v>2445</v>
      </c>
      <c r="L405" s="384">
        <v>-1.0671188483517446E-2</v>
      </c>
    </row>
    <row r="406" spans="1:12">
      <c r="A406">
        <v>1</v>
      </c>
      <c r="B406" t="s">
        <v>167</v>
      </c>
      <c r="C406" t="s">
        <v>80</v>
      </c>
      <c r="D406">
        <v>1</v>
      </c>
      <c r="E406" s="351" t="s">
        <v>833</v>
      </c>
      <c r="H406" s="333">
        <v>3.9</v>
      </c>
      <c r="I406" s="332">
        <v>1.1575728559684699</v>
      </c>
      <c r="J406">
        <v>30</v>
      </c>
      <c r="K406" s="364" t="s">
        <v>2445</v>
      </c>
      <c r="L406" s="384">
        <v>-1.0671188483517446E-2</v>
      </c>
    </row>
    <row r="407" spans="1:12">
      <c r="A407">
        <v>1</v>
      </c>
      <c r="B407" t="s">
        <v>167</v>
      </c>
      <c r="C407" t="s">
        <v>80</v>
      </c>
      <c r="D407">
        <v>1</v>
      </c>
      <c r="E407" s="351" t="s">
        <v>836</v>
      </c>
      <c r="H407" s="333">
        <v>6.5</v>
      </c>
      <c r="I407" s="332">
        <v>7.7171523731231328</v>
      </c>
      <c r="J407">
        <v>119</v>
      </c>
      <c r="K407" s="364" t="s">
        <v>2445</v>
      </c>
      <c r="L407" s="384">
        <v>-1.0671188483517446E-2</v>
      </c>
    </row>
    <row r="408" spans="1:12">
      <c r="A408">
        <v>1</v>
      </c>
      <c r="B408" t="s">
        <v>167</v>
      </c>
      <c r="C408" t="s">
        <v>80</v>
      </c>
      <c r="D408">
        <v>1</v>
      </c>
      <c r="E408" s="351" t="s">
        <v>837</v>
      </c>
      <c r="H408" s="333">
        <v>5.0999999999999996</v>
      </c>
      <c r="I408" s="332">
        <v>6.5595795171546634</v>
      </c>
      <c r="J408">
        <v>129</v>
      </c>
      <c r="K408" s="364" t="s">
        <v>2445</v>
      </c>
      <c r="L408" s="384">
        <v>-1.0671188483517446E-2</v>
      </c>
    </row>
    <row r="409" spans="1:12">
      <c r="A409">
        <v>1</v>
      </c>
      <c r="B409" t="s">
        <v>167</v>
      </c>
      <c r="C409" t="s">
        <v>80</v>
      </c>
      <c r="D409">
        <v>1</v>
      </c>
      <c r="E409" s="351" t="s">
        <v>839</v>
      </c>
      <c r="H409" s="333">
        <v>5.0999999999999996</v>
      </c>
      <c r="I409" s="332">
        <v>5.1164720233806378</v>
      </c>
      <c r="J409">
        <v>100</v>
      </c>
      <c r="K409" s="364" t="s">
        <v>2445</v>
      </c>
      <c r="L409" s="384">
        <v>-1.0671188483517446E-2</v>
      </c>
    </row>
    <row r="410" spans="1:12">
      <c r="A410">
        <v>1</v>
      </c>
      <c r="B410" t="s">
        <v>167</v>
      </c>
      <c r="C410" t="s">
        <v>80</v>
      </c>
      <c r="D410">
        <v>1</v>
      </c>
      <c r="E410" s="351" t="s">
        <v>841</v>
      </c>
      <c r="H410" s="333">
        <v>3.9</v>
      </c>
      <c r="I410" s="332">
        <v>2.5582360116903189</v>
      </c>
      <c r="J410">
        <v>66</v>
      </c>
      <c r="K410" s="364" t="s">
        <v>2445</v>
      </c>
      <c r="L410" s="384">
        <v>-1.0671188483517446E-2</v>
      </c>
    </row>
    <row r="411" spans="1:12">
      <c r="A411">
        <v>1</v>
      </c>
      <c r="B411" t="s">
        <v>167</v>
      </c>
      <c r="C411" t="s">
        <v>80</v>
      </c>
      <c r="D411">
        <v>1</v>
      </c>
      <c r="E411" s="351" t="s">
        <v>843</v>
      </c>
      <c r="H411" s="333">
        <v>20.100000000000001</v>
      </c>
      <c r="I411" s="332">
        <v>9.8699999999999992</v>
      </c>
      <c r="J411">
        <v>49</v>
      </c>
      <c r="K411" s="364" t="s">
        <v>2445</v>
      </c>
      <c r="L411" s="384">
        <v>1.4266401089941594E-2</v>
      </c>
    </row>
    <row r="412" spans="1:12">
      <c r="A412">
        <v>1</v>
      </c>
      <c r="B412" t="s">
        <v>167</v>
      </c>
      <c r="C412" t="s">
        <v>80</v>
      </c>
      <c r="D412">
        <v>1</v>
      </c>
      <c r="E412" s="351" t="s">
        <v>845</v>
      </c>
      <c r="H412" s="333">
        <v>21.4</v>
      </c>
      <c r="I412" s="332">
        <v>3.81</v>
      </c>
      <c r="J412">
        <v>18</v>
      </c>
      <c r="K412" s="364" t="s">
        <v>2445</v>
      </c>
      <c r="L412" s="384">
        <v>1.4266401089941594E-2</v>
      </c>
    </row>
    <row r="413" spans="1:12">
      <c r="A413">
        <v>1</v>
      </c>
      <c r="B413" t="s">
        <v>167</v>
      </c>
      <c r="C413" t="s">
        <v>80</v>
      </c>
      <c r="D413">
        <v>1</v>
      </c>
      <c r="E413" s="351" t="s">
        <v>847</v>
      </c>
      <c r="H413" s="333">
        <v>20</v>
      </c>
      <c r="I413" s="332">
        <v>8.1660000000000004</v>
      </c>
      <c r="J413">
        <v>41</v>
      </c>
      <c r="K413" s="364" t="s">
        <v>2445</v>
      </c>
      <c r="L413" s="384">
        <v>1.4266401089941594E-2</v>
      </c>
    </row>
    <row r="414" spans="1:12">
      <c r="A414">
        <v>1</v>
      </c>
      <c r="B414" t="s">
        <v>167</v>
      </c>
      <c r="C414" t="s">
        <v>80</v>
      </c>
      <c r="D414">
        <v>1</v>
      </c>
      <c r="E414" s="351" t="s">
        <v>850</v>
      </c>
      <c r="H414" s="333">
        <v>20</v>
      </c>
      <c r="I414" s="332">
        <v>0</v>
      </c>
      <c r="J414">
        <v>0</v>
      </c>
      <c r="K414" s="364" t="s">
        <v>1085</v>
      </c>
      <c r="L414" s="384">
        <v>1.4266401089941594E-2</v>
      </c>
    </row>
    <row r="415" spans="1:12">
      <c r="A415">
        <v>1</v>
      </c>
      <c r="B415" t="s">
        <v>167</v>
      </c>
      <c r="C415" t="s">
        <v>80</v>
      </c>
      <c r="D415">
        <v>1</v>
      </c>
      <c r="E415" s="351" t="s">
        <v>851</v>
      </c>
      <c r="H415" s="333">
        <v>3.4</v>
      </c>
      <c r="I415" s="332">
        <v>2.23</v>
      </c>
      <c r="J415">
        <v>66</v>
      </c>
      <c r="K415" s="364" t="s">
        <v>2445</v>
      </c>
      <c r="L415" s="384">
        <v>1.4266401089941594E-2</v>
      </c>
    </row>
    <row r="416" spans="1:12">
      <c r="A416">
        <v>1</v>
      </c>
      <c r="B416" t="s">
        <v>167</v>
      </c>
      <c r="C416" t="s">
        <v>80</v>
      </c>
      <c r="D416">
        <v>1</v>
      </c>
      <c r="E416" s="351" t="s">
        <v>853</v>
      </c>
      <c r="H416" s="333">
        <v>6.2</v>
      </c>
      <c r="I416" s="332">
        <v>9.8699999999999992</v>
      </c>
      <c r="J416">
        <v>159</v>
      </c>
      <c r="K416" s="364" t="s">
        <v>2445</v>
      </c>
      <c r="L416" s="384">
        <v>1.4266401089941594E-2</v>
      </c>
    </row>
    <row r="417" spans="1:12">
      <c r="A417">
        <v>1</v>
      </c>
      <c r="B417" t="s">
        <v>167</v>
      </c>
      <c r="C417" t="s">
        <v>80</v>
      </c>
      <c r="D417">
        <v>1</v>
      </c>
      <c r="E417" s="351" t="s">
        <v>855</v>
      </c>
      <c r="H417" s="333">
        <v>20</v>
      </c>
      <c r="I417" s="332">
        <v>12.432</v>
      </c>
      <c r="J417">
        <v>62</v>
      </c>
      <c r="K417" s="364" t="s">
        <v>2445</v>
      </c>
      <c r="L417" s="384">
        <v>1.4266401089941594E-2</v>
      </c>
    </row>
    <row r="418" spans="1:12">
      <c r="A418">
        <v>1</v>
      </c>
      <c r="B418" t="s">
        <v>167</v>
      </c>
      <c r="C418" t="s">
        <v>80</v>
      </c>
      <c r="D418">
        <v>1</v>
      </c>
      <c r="E418" s="351" t="s">
        <v>857</v>
      </c>
      <c r="H418" s="333">
        <v>20</v>
      </c>
      <c r="I418" s="332">
        <v>16.332000000000001</v>
      </c>
      <c r="J418">
        <v>82</v>
      </c>
      <c r="K418" s="364" t="s">
        <v>2445</v>
      </c>
      <c r="L418" s="384">
        <v>1.4266401089941594E-2</v>
      </c>
    </row>
    <row r="419" spans="1:12">
      <c r="A419">
        <v>1</v>
      </c>
      <c r="B419" t="s">
        <v>167</v>
      </c>
      <c r="C419" t="s">
        <v>80</v>
      </c>
      <c r="D419">
        <v>1</v>
      </c>
      <c r="E419" s="351" t="s">
        <v>858</v>
      </c>
      <c r="H419" s="333">
        <v>21.3</v>
      </c>
      <c r="I419" s="332">
        <v>19.104934176739299</v>
      </c>
      <c r="J419">
        <v>90</v>
      </c>
      <c r="K419" s="364" t="s">
        <v>2445</v>
      </c>
      <c r="L419" s="384">
        <v>2.5276006366956594E-3</v>
      </c>
    </row>
    <row r="420" spans="1:12">
      <c r="A420">
        <v>1</v>
      </c>
      <c r="B420" t="s">
        <v>167</v>
      </c>
      <c r="C420" t="s">
        <v>80</v>
      </c>
      <c r="D420">
        <v>1</v>
      </c>
      <c r="E420" s="351" t="s">
        <v>861</v>
      </c>
      <c r="H420" s="333">
        <v>6.5</v>
      </c>
      <c r="I420" s="332">
        <v>2.118962010041709</v>
      </c>
      <c r="J420">
        <v>33</v>
      </c>
      <c r="K420" s="364" t="s">
        <v>2445</v>
      </c>
      <c r="L420" s="384">
        <v>2.5276006366956594E-3</v>
      </c>
    </row>
    <row r="421" spans="1:12">
      <c r="A421">
        <v>1</v>
      </c>
      <c r="B421" t="s">
        <v>167</v>
      </c>
      <c r="C421" t="s">
        <v>80</v>
      </c>
      <c r="D421">
        <v>1</v>
      </c>
      <c r="E421" s="351" t="s">
        <v>863</v>
      </c>
      <c r="H421" s="333">
        <v>40.4</v>
      </c>
      <c r="I421" s="332">
        <v>21.844242867855609</v>
      </c>
      <c r="J421">
        <v>54</v>
      </c>
      <c r="K421" s="364" t="s">
        <v>2445</v>
      </c>
      <c r="L421" s="384">
        <v>2.5276006366956594E-3</v>
      </c>
    </row>
    <row r="422" spans="1:12">
      <c r="A422">
        <v>1</v>
      </c>
      <c r="B422" t="s">
        <v>167</v>
      </c>
      <c r="C422" t="s">
        <v>80</v>
      </c>
      <c r="D422">
        <v>1</v>
      </c>
      <c r="E422" s="351" t="s">
        <v>865</v>
      </c>
      <c r="H422" s="333">
        <v>55</v>
      </c>
      <c r="I422" s="332">
        <v>23.527218613868232</v>
      </c>
      <c r="J422">
        <v>43</v>
      </c>
      <c r="K422" s="364" t="s">
        <v>2445</v>
      </c>
      <c r="L422" s="384">
        <v>2.5276006366956594E-3</v>
      </c>
    </row>
    <row r="423" spans="1:12">
      <c r="A423">
        <v>1</v>
      </c>
      <c r="B423" t="s">
        <v>167</v>
      </c>
      <c r="C423" t="s">
        <v>80</v>
      </c>
      <c r="D423">
        <v>1</v>
      </c>
      <c r="E423" s="351" t="s">
        <v>867</v>
      </c>
      <c r="H423" s="333">
        <v>55</v>
      </c>
      <c r="I423" s="332">
        <v>17.229045243425418</v>
      </c>
      <c r="J423">
        <v>31</v>
      </c>
      <c r="K423" s="364" t="s">
        <v>2445</v>
      </c>
      <c r="L423" s="384">
        <v>2.5276006366956594E-3</v>
      </c>
    </row>
    <row r="424" spans="1:12">
      <c r="A424">
        <v>1</v>
      </c>
      <c r="B424" t="s">
        <v>167</v>
      </c>
      <c r="C424" t="s">
        <v>80</v>
      </c>
      <c r="D424">
        <v>1</v>
      </c>
      <c r="E424" s="351" t="s">
        <v>869</v>
      </c>
      <c r="H424" s="333">
        <v>20.3</v>
      </c>
      <c r="I424" s="332">
        <v>5.3851648071345037</v>
      </c>
      <c r="J424">
        <v>27</v>
      </c>
      <c r="K424" s="364" t="s">
        <v>2445</v>
      </c>
      <c r="L424" s="384">
        <v>2.5276006366956594E-3</v>
      </c>
    </row>
    <row r="425" spans="1:12">
      <c r="A425">
        <v>1</v>
      </c>
      <c r="B425" t="s">
        <v>167</v>
      </c>
      <c r="C425" t="s">
        <v>80</v>
      </c>
      <c r="D425">
        <v>1</v>
      </c>
      <c r="E425" s="351" t="s">
        <v>871</v>
      </c>
      <c r="H425" s="333">
        <v>21.3</v>
      </c>
      <c r="I425" s="332">
        <v>15.700716544158105</v>
      </c>
      <c r="J425">
        <v>74</v>
      </c>
      <c r="K425" s="364" t="s">
        <v>2445</v>
      </c>
      <c r="L425" s="384">
        <v>2.5276006366956594E-3</v>
      </c>
    </row>
    <row r="426" spans="1:12">
      <c r="A426">
        <v>1</v>
      </c>
      <c r="B426" t="s">
        <v>167</v>
      </c>
      <c r="C426" t="s">
        <v>80</v>
      </c>
      <c r="D426">
        <v>1</v>
      </c>
      <c r="E426" s="351" t="s">
        <v>873</v>
      </c>
      <c r="H426" s="333">
        <v>6.5</v>
      </c>
      <c r="I426" s="332">
        <v>0</v>
      </c>
      <c r="J426">
        <v>0</v>
      </c>
      <c r="K426" s="364" t="s">
        <v>1085</v>
      </c>
      <c r="L426" s="384">
        <v>2.5276006366956594E-3</v>
      </c>
    </row>
    <row r="427" spans="1:12">
      <c r="A427">
        <v>1</v>
      </c>
      <c r="B427" t="s">
        <v>167</v>
      </c>
      <c r="C427" t="s">
        <v>80</v>
      </c>
      <c r="D427">
        <v>1</v>
      </c>
      <c r="E427" s="351" t="s">
        <v>874</v>
      </c>
      <c r="H427" s="333">
        <v>21.3</v>
      </c>
      <c r="I427" s="332">
        <v>15.700716544158105</v>
      </c>
      <c r="J427">
        <v>74</v>
      </c>
      <c r="K427" s="364" t="s">
        <v>2445</v>
      </c>
      <c r="L427" s="384">
        <v>2.5276006366956594E-3</v>
      </c>
    </row>
    <row r="428" spans="1:12">
      <c r="A428">
        <v>1</v>
      </c>
      <c r="B428" t="s">
        <v>167</v>
      </c>
      <c r="C428" t="s">
        <v>80</v>
      </c>
      <c r="D428">
        <v>1</v>
      </c>
      <c r="E428" s="351" t="s">
        <v>876</v>
      </c>
      <c r="H428" s="333">
        <v>6.5</v>
      </c>
      <c r="I428" s="332">
        <v>0</v>
      </c>
      <c r="J428">
        <v>0</v>
      </c>
      <c r="K428" s="364" t="s">
        <v>1085</v>
      </c>
      <c r="L428" s="384">
        <v>2.5276006366956594E-3</v>
      </c>
    </row>
    <row r="429" spans="1:12">
      <c r="A429">
        <v>1</v>
      </c>
      <c r="B429" t="s">
        <v>167</v>
      </c>
      <c r="C429" t="s">
        <v>80</v>
      </c>
      <c r="D429">
        <v>1</v>
      </c>
      <c r="E429" s="351" t="s">
        <v>877</v>
      </c>
      <c r="H429" s="333">
        <v>20.3</v>
      </c>
      <c r="I429" s="332">
        <v>2.118962010041709</v>
      </c>
      <c r="J429">
        <v>10</v>
      </c>
      <c r="K429" s="364" t="s">
        <v>2445</v>
      </c>
      <c r="L429" s="384">
        <v>2.5276006366956594E-3</v>
      </c>
    </row>
    <row r="430" spans="1:12">
      <c r="A430">
        <v>1</v>
      </c>
      <c r="B430" t="s">
        <v>167</v>
      </c>
      <c r="C430" t="s">
        <v>80</v>
      </c>
      <c r="D430">
        <v>1</v>
      </c>
      <c r="E430" s="351" t="s">
        <v>879</v>
      </c>
      <c r="H430" s="333">
        <v>5.0999999999999996</v>
      </c>
      <c r="I430" s="332">
        <v>1.1100000000000001</v>
      </c>
      <c r="J430">
        <v>22</v>
      </c>
      <c r="K430" s="364" t="s">
        <v>2445</v>
      </c>
      <c r="L430" s="384">
        <v>1.6451810175184267E-3</v>
      </c>
    </row>
    <row r="431" spans="1:12">
      <c r="A431">
        <v>1</v>
      </c>
      <c r="B431" t="s">
        <v>167</v>
      </c>
      <c r="C431" t="s">
        <v>80</v>
      </c>
      <c r="D431">
        <v>1</v>
      </c>
      <c r="E431" s="351" t="s">
        <v>882</v>
      </c>
      <c r="H431" s="333">
        <v>6.2</v>
      </c>
      <c r="I431" s="332">
        <v>5.8940648113165501</v>
      </c>
      <c r="J431">
        <v>95</v>
      </c>
      <c r="K431" s="364" t="s">
        <v>2445</v>
      </c>
      <c r="L431" s="384">
        <v>1.6451810175184267E-3</v>
      </c>
    </row>
    <row r="432" spans="1:12">
      <c r="A432">
        <v>1</v>
      </c>
      <c r="B432" t="s">
        <v>167</v>
      </c>
      <c r="C432" t="s">
        <v>80</v>
      </c>
      <c r="D432">
        <v>1</v>
      </c>
      <c r="E432" s="351" t="s">
        <v>885</v>
      </c>
      <c r="H432" s="333">
        <v>13</v>
      </c>
      <c r="I432" s="332">
        <v>7.8780962167264752</v>
      </c>
      <c r="J432">
        <v>61</v>
      </c>
      <c r="K432" s="364" t="s">
        <v>2445</v>
      </c>
      <c r="L432" s="384">
        <v>1.6451810175184267E-3</v>
      </c>
    </row>
    <row r="433" spans="1:12">
      <c r="A433">
        <v>1</v>
      </c>
      <c r="B433" t="s">
        <v>167</v>
      </c>
      <c r="C433" t="s">
        <v>80</v>
      </c>
      <c r="D433">
        <v>1</v>
      </c>
      <c r="E433" s="351" t="s">
        <v>887</v>
      </c>
      <c r="H433" s="333">
        <v>12.97</v>
      </c>
      <c r="I433" s="332">
        <v>7.8780962167264752</v>
      </c>
      <c r="J433">
        <v>61</v>
      </c>
      <c r="K433" s="364" t="s">
        <v>2445</v>
      </c>
      <c r="L433" s="384">
        <v>1.6451810175184267E-3</v>
      </c>
    </row>
    <row r="434" spans="1:12">
      <c r="A434">
        <v>1</v>
      </c>
      <c r="B434" t="s">
        <v>167</v>
      </c>
      <c r="C434" t="s">
        <v>80</v>
      </c>
      <c r="D434">
        <v>1</v>
      </c>
      <c r="E434" s="351" t="s">
        <v>890</v>
      </c>
      <c r="H434" s="333">
        <v>10</v>
      </c>
      <c r="I434" s="332">
        <v>7.8780962167264752</v>
      </c>
      <c r="J434">
        <v>79</v>
      </c>
      <c r="K434" s="364" t="s">
        <v>2445</v>
      </c>
      <c r="L434" s="384">
        <v>1.6451810175184267E-3</v>
      </c>
    </row>
    <row r="435" spans="1:12">
      <c r="A435">
        <v>1</v>
      </c>
      <c r="B435" t="s">
        <v>167</v>
      </c>
      <c r="C435" t="s">
        <v>80</v>
      </c>
      <c r="D435">
        <v>1</v>
      </c>
      <c r="E435" s="351" t="s">
        <v>891</v>
      </c>
      <c r="H435" s="333">
        <v>15</v>
      </c>
      <c r="I435" s="332">
        <v>3.4318508126082641</v>
      </c>
      <c r="J435">
        <v>23</v>
      </c>
      <c r="K435" s="364" t="s">
        <v>2445</v>
      </c>
      <c r="L435" s="384">
        <v>1.6451810175184267E-3</v>
      </c>
    </row>
    <row r="436" spans="1:12">
      <c r="A436">
        <v>1</v>
      </c>
      <c r="B436" t="s">
        <v>167</v>
      </c>
      <c r="C436" t="s">
        <v>80</v>
      </c>
      <c r="D436">
        <v>1</v>
      </c>
      <c r="E436" s="351" t="s">
        <v>893</v>
      </c>
      <c r="H436" s="333">
        <v>13</v>
      </c>
      <c r="I436" s="332">
        <v>6.5459911396212576</v>
      </c>
      <c r="J436">
        <v>50</v>
      </c>
      <c r="K436" s="364" t="s">
        <v>2445</v>
      </c>
      <c r="L436" s="384">
        <v>1.6451810175184267E-3</v>
      </c>
    </row>
    <row r="437" spans="1:12">
      <c r="A437">
        <v>1</v>
      </c>
      <c r="B437" t="s">
        <v>167</v>
      </c>
      <c r="C437" t="s">
        <v>80</v>
      </c>
      <c r="D437">
        <v>1</v>
      </c>
      <c r="E437" s="351" t="s">
        <v>894</v>
      </c>
      <c r="H437" s="333">
        <v>10.5</v>
      </c>
      <c r="I437" s="332">
        <v>2.9124731758421394</v>
      </c>
      <c r="J437">
        <v>28</v>
      </c>
      <c r="K437" s="364" t="s">
        <v>2445</v>
      </c>
      <c r="L437" s="384">
        <v>1.6451810175184267E-3</v>
      </c>
    </row>
    <row r="438" spans="1:12">
      <c r="A438">
        <v>1</v>
      </c>
      <c r="B438" t="s">
        <v>167</v>
      </c>
      <c r="C438" t="s">
        <v>80</v>
      </c>
      <c r="D438">
        <v>1</v>
      </c>
      <c r="E438" s="351" t="s">
        <v>897</v>
      </c>
      <c r="H438" s="333">
        <v>5.0999999999999996</v>
      </c>
      <c r="I438" s="332">
        <v>2.1797859413254317</v>
      </c>
      <c r="J438">
        <v>43</v>
      </c>
      <c r="K438" s="364" t="s">
        <v>2445</v>
      </c>
      <c r="L438" s="384">
        <v>4.9051557517891808E-3</v>
      </c>
    </row>
    <row r="439" spans="1:12">
      <c r="A439">
        <v>1</v>
      </c>
      <c r="B439" t="s">
        <v>167</v>
      </c>
      <c r="C439" t="s">
        <v>80</v>
      </c>
      <c r="D439">
        <v>1</v>
      </c>
      <c r="E439" s="351" t="s">
        <v>900</v>
      </c>
      <c r="H439" s="333">
        <v>5.0999999999999996</v>
      </c>
      <c r="I439" s="332">
        <v>0</v>
      </c>
      <c r="J439">
        <v>0</v>
      </c>
      <c r="K439" s="364" t="s">
        <v>1085</v>
      </c>
      <c r="L439" s="384">
        <v>4.9051557517891808E-3</v>
      </c>
    </row>
    <row r="440" spans="1:12">
      <c r="A440">
        <v>1</v>
      </c>
      <c r="B440" t="s">
        <v>167</v>
      </c>
      <c r="C440" t="s">
        <v>80</v>
      </c>
      <c r="D440">
        <v>1</v>
      </c>
      <c r="E440" s="351" t="s">
        <v>901</v>
      </c>
      <c r="H440" s="333">
        <v>13</v>
      </c>
      <c r="I440" s="332">
        <v>14.917727174681913</v>
      </c>
      <c r="J440">
        <v>115</v>
      </c>
      <c r="K440" s="364" t="s">
        <v>2445</v>
      </c>
      <c r="L440" s="384">
        <v>4.9051557517891808E-3</v>
      </c>
    </row>
    <row r="441" spans="1:12">
      <c r="A441">
        <v>1</v>
      </c>
      <c r="B441" t="s">
        <v>167</v>
      </c>
      <c r="C441" t="s">
        <v>80</v>
      </c>
      <c r="D441">
        <v>1</v>
      </c>
      <c r="E441" s="351" t="s">
        <v>903</v>
      </c>
      <c r="H441" s="333">
        <v>7</v>
      </c>
      <c r="I441" s="332">
        <v>4.4794782959572421</v>
      </c>
      <c r="J441">
        <v>64</v>
      </c>
      <c r="K441" s="364" t="s">
        <v>2445</v>
      </c>
      <c r="L441" s="384">
        <v>4.9051557517891808E-3</v>
      </c>
    </row>
    <row r="442" spans="1:12">
      <c r="A442">
        <v>1</v>
      </c>
      <c r="B442" t="s">
        <v>167</v>
      </c>
      <c r="C442" t="s">
        <v>80</v>
      </c>
      <c r="D442">
        <v>1</v>
      </c>
      <c r="E442" s="351" t="s">
        <v>905</v>
      </c>
      <c r="H442" s="333">
        <v>27.7</v>
      </c>
      <c r="I442" s="332">
        <v>7.2200196526294489</v>
      </c>
      <c r="J442">
        <v>26</v>
      </c>
      <c r="K442" s="364" t="s">
        <v>2445</v>
      </c>
      <c r="L442" s="384">
        <v>7.6504416276901299E-3</v>
      </c>
    </row>
    <row r="443" spans="1:12">
      <c r="A443">
        <v>1</v>
      </c>
      <c r="B443" t="s">
        <v>167</v>
      </c>
      <c r="C443" t="s">
        <v>80</v>
      </c>
      <c r="D443">
        <v>1</v>
      </c>
      <c r="E443" s="351" t="s">
        <v>908</v>
      </c>
      <c r="H443" s="333">
        <v>7</v>
      </c>
      <c r="I443" s="332">
        <v>0</v>
      </c>
      <c r="J443">
        <v>0</v>
      </c>
      <c r="K443" s="364" t="s">
        <v>1085</v>
      </c>
      <c r="L443" s="384">
        <v>7.6504416276901299E-3</v>
      </c>
    </row>
    <row r="444" spans="1:12">
      <c r="A444">
        <v>1</v>
      </c>
      <c r="B444" t="s">
        <v>167</v>
      </c>
      <c r="C444" t="s">
        <v>80</v>
      </c>
      <c r="D444">
        <v>1</v>
      </c>
      <c r="E444" s="351" t="s">
        <v>909</v>
      </c>
      <c r="H444" s="333">
        <v>7</v>
      </c>
      <c r="I444" s="332">
        <v>7.2200196526294489</v>
      </c>
      <c r="J444">
        <v>103</v>
      </c>
      <c r="K444" s="364" t="s">
        <v>2445</v>
      </c>
      <c r="L444" s="384">
        <v>7.6504416276901299E-3</v>
      </c>
    </row>
    <row r="445" spans="1:12">
      <c r="A445">
        <v>1</v>
      </c>
      <c r="B445" t="s">
        <v>167</v>
      </c>
      <c r="C445" t="s">
        <v>80</v>
      </c>
      <c r="D445">
        <v>1</v>
      </c>
      <c r="E445" s="351" t="s">
        <v>911</v>
      </c>
      <c r="H445" s="333">
        <v>6.2</v>
      </c>
      <c r="I445" s="332">
        <v>6.3258271363175904</v>
      </c>
      <c r="J445">
        <v>102</v>
      </c>
      <c r="K445" s="364" t="s">
        <v>2445</v>
      </c>
      <c r="L445" s="384">
        <v>7.6504416276901299E-3</v>
      </c>
    </row>
    <row r="446" spans="1:12">
      <c r="A446">
        <v>1</v>
      </c>
      <c r="B446" t="s">
        <v>167</v>
      </c>
      <c r="C446" t="s">
        <v>80</v>
      </c>
      <c r="D446">
        <v>1</v>
      </c>
      <c r="E446" s="351" t="s">
        <v>914</v>
      </c>
      <c r="H446" s="333">
        <v>5.0999999999999996</v>
      </c>
      <c r="I446" s="332">
        <v>4.7443703522381924</v>
      </c>
      <c r="J446">
        <v>93</v>
      </c>
      <c r="K446" s="364" t="s">
        <v>2445</v>
      </c>
      <c r="L446" s="384">
        <v>7.6504416276901299E-3</v>
      </c>
    </row>
    <row r="447" spans="1:12">
      <c r="A447">
        <v>1</v>
      </c>
      <c r="B447" t="s">
        <v>167</v>
      </c>
      <c r="C447" t="s">
        <v>80</v>
      </c>
      <c r="D447">
        <v>1</v>
      </c>
      <c r="E447" s="351" t="s">
        <v>916</v>
      </c>
      <c r="H447" s="333">
        <v>30</v>
      </c>
      <c r="I447" s="332">
        <v>18.512870904178072</v>
      </c>
      <c r="J447">
        <v>62</v>
      </c>
      <c r="K447" s="364" t="s">
        <v>2445</v>
      </c>
      <c r="L447" s="384">
        <v>7.6504416276901299E-3</v>
      </c>
    </row>
    <row r="448" spans="1:12">
      <c r="A448">
        <v>1</v>
      </c>
      <c r="B448" t="s">
        <v>167</v>
      </c>
      <c r="C448" t="s">
        <v>80</v>
      </c>
      <c r="D448">
        <v>1</v>
      </c>
      <c r="E448" s="351" t="s">
        <v>917</v>
      </c>
      <c r="H448" s="333">
        <v>27.7</v>
      </c>
      <c r="I448" s="332">
        <v>0</v>
      </c>
      <c r="J448">
        <v>0</v>
      </c>
      <c r="K448" s="364" t="s">
        <v>1085</v>
      </c>
      <c r="L448" s="384">
        <v>7.6504416276901299E-3</v>
      </c>
    </row>
    <row r="449" spans="1:12">
      <c r="A449">
        <v>1</v>
      </c>
      <c r="B449" t="s">
        <v>167</v>
      </c>
      <c r="C449" t="s">
        <v>80</v>
      </c>
      <c r="D449">
        <v>1</v>
      </c>
      <c r="E449" s="351" t="s">
        <v>920</v>
      </c>
      <c r="H449" s="333">
        <v>27.7</v>
      </c>
      <c r="I449" s="332">
        <v>1</v>
      </c>
      <c r="J449">
        <v>4</v>
      </c>
      <c r="K449" s="364" t="s">
        <v>2445</v>
      </c>
      <c r="L449" s="384">
        <v>7.6504416276901299E-3</v>
      </c>
    </row>
    <row r="450" spans="1:12">
      <c r="A450">
        <v>1</v>
      </c>
      <c r="B450" t="s">
        <v>167</v>
      </c>
      <c r="C450" t="s">
        <v>80</v>
      </c>
      <c r="D450">
        <v>1</v>
      </c>
      <c r="E450" s="351" t="s">
        <v>921</v>
      </c>
      <c r="H450" s="333">
        <v>17.399999999999999</v>
      </c>
      <c r="I450" s="332">
        <v>5.0378111091599767</v>
      </c>
      <c r="J450">
        <v>29</v>
      </c>
      <c r="K450" s="364" t="s">
        <v>2445</v>
      </c>
      <c r="L450" s="384">
        <v>-1.6625529197567102E-2</v>
      </c>
    </row>
    <row r="451" spans="1:12">
      <c r="A451">
        <v>1</v>
      </c>
      <c r="B451" t="s">
        <v>167</v>
      </c>
      <c r="C451" t="s">
        <v>80</v>
      </c>
      <c r="D451">
        <v>1</v>
      </c>
      <c r="E451" s="351" t="s">
        <v>924</v>
      </c>
      <c r="H451" s="333">
        <v>7</v>
      </c>
      <c r="I451" s="332">
        <v>0</v>
      </c>
      <c r="J451">
        <v>0</v>
      </c>
      <c r="K451" s="364" t="s">
        <v>1085</v>
      </c>
      <c r="L451" s="384">
        <v>-1.6625529197567102E-2</v>
      </c>
    </row>
    <row r="452" spans="1:12">
      <c r="A452">
        <v>1</v>
      </c>
      <c r="B452" t="s">
        <v>167</v>
      </c>
      <c r="C452" t="s">
        <v>80</v>
      </c>
      <c r="D452">
        <v>1</v>
      </c>
      <c r="E452" s="555"/>
      <c r="F452" s="556"/>
      <c r="G452" s="556"/>
      <c r="H452" s="557"/>
      <c r="I452" s="558"/>
      <c r="J452" s="556"/>
      <c r="K452" s="559"/>
      <c r="L452" s="560"/>
    </row>
    <row r="453" spans="1:12">
      <c r="A453">
        <v>1</v>
      </c>
      <c r="B453" t="s">
        <v>167</v>
      </c>
      <c r="C453" t="s">
        <v>80</v>
      </c>
      <c r="D453">
        <v>1</v>
      </c>
      <c r="E453" s="351" t="s">
        <v>926</v>
      </c>
      <c r="H453" s="333">
        <v>54.6</v>
      </c>
      <c r="I453" s="332">
        <v>12.504051674095452</v>
      </c>
      <c r="J453">
        <v>23</v>
      </c>
      <c r="K453" s="364" t="s">
        <v>2445</v>
      </c>
      <c r="L453" s="384">
        <v>5.8103939602138777E-3</v>
      </c>
    </row>
    <row r="454" spans="1:12">
      <c r="A454">
        <v>1</v>
      </c>
      <c r="B454" t="s">
        <v>167</v>
      </c>
      <c r="C454" t="s">
        <v>80</v>
      </c>
      <c r="D454">
        <v>1</v>
      </c>
      <c r="E454" s="351" t="s">
        <v>929</v>
      </c>
      <c r="H454" s="333">
        <v>25.1</v>
      </c>
      <c r="I454" s="332">
        <v>16.873352139722268</v>
      </c>
      <c r="J454">
        <v>67</v>
      </c>
      <c r="K454" s="364" t="s">
        <v>2445</v>
      </c>
      <c r="L454" s="384">
        <v>5.8103939602138777E-3</v>
      </c>
    </row>
    <row r="455" spans="1:12">
      <c r="A455">
        <v>1</v>
      </c>
      <c r="B455" t="s">
        <v>167</v>
      </c>
      <c r="C455" t="s">
        <v>80</v>
      </c>
      <c r="D455">
        <v>1</v>
      </c>
      <c r="E455" s="351" t="s">
        <v>931</v>
      </c>
      <c r="H455" s="333">
        <v>0</v>
      </c>
      <c r="I455" s="332">
        <v>0</v>
      </c>
      <c r="J455">
        <v>0</v>
      </c>
      <c r="K455" s="364" t="s">
        <v>1085</v>
      </c>
      <c r="L455" s="384">
        <v>5.8103939602138777E-3</v>
      </c>
    </row>
    <row r="456" spans="1:12">
      <c r="A456">
        <v>1</v>
      </c>
      <c r="B456" t="s">
        <v>167</v>
      </c>
      <c r="C456" t="s">
        <v>80</v>
      </c>
      <c r="D456">
        <v>1</v>
      </c>
      <c r="E456" s="351" t="s">
        <v>933</v>
      </c>
      <c r="H456" s="333">
        <v>7</v>
      </c>
      <c r="I456" s="332">
        <v>2.7882496380822399</v>
      </c>
      <c r="J456">
        <v>40</v>
      </c>
      <c r="K456" s="364" t="s">
        <v>2445</v>
      </c>
      <c r="L456" s="384">
        <v>5.8103939602138777E-3</v>
      </c>
    </row>
    <row r="457" spans="1:12">
      <c r="A457">
        <v>1</v>
      </c>
      <c r="B457" t="s">
        <v>167</v>
      </c>
      <c r="C457" t="s">
        <v>80</v>
      </c>
      <c r="D457">
        <v>1</v>
      </c>
      <c r="E457" s="351" t="s">
        <v>936</v>
      </c>
      <c r="H457" s="333">
        <v>27.7</v>
      </c>
      <c r="I457" s="332">
        <v>6.4792746507614574</v>
      </c>
      <c r="J457">
        <v>23</v>
      </c>
      <c r="K457" s="364" t="s">
        <v>2445</v>
      </c>
      <c r="L457" s="384">
        <v>5.8103939602138777E-3</v>
      </c>
    </row>
    <row r="458" spans="1:12">
      <c r="A458">
        <v>1</v>
      </c>
      <c r="B458" t="s">
        <v>167</v>
      </c>
      <c r="C458" t="s">
        <v>80</v>
      </c>
      <c r="D458">
        <v>1</v>
      </c>
      <c r="E458" s="351" t="s">
        <v>938</v>
      </c>
      <c r="H458" s="333">
        <v>0</v>
      </c>
      <c r="I458" s="332">
        <v>0</v>
      </c>
      <c r="J458">
        <v>0</v>
      </c>
      <c r="K458" s="364" t="s">
        <v>1085</v>
      </c>
      <c r="L458" s="384">
        <v>0</v>
      </c>
    </row>
    <row r="459" spans="1:12">
      <c r="A459">
        <v>1</v>
      </c>
      <c r="B459" t="s">
        <v>167</v>
      </c>
      <c r="C459" t="s">
        <v>80</v>
      </c>
      <c r="D459">
        <v>1</v>
      </c>
      <c r="E459" s="351" t="s">
        <v>939</v>
      </c>
      <c r="H459" s="333">
        <v>7</v>
      </c>
      <c r="I459" s="332">
        <v>1.39412481904112</v>
      </c>
      <c r="J459">
        <v>20</v>
      </c>
      <c r="K459" s="364" t="s">
        <v>2445</v>
      </c>
      <c r="L459" s="384">
        <v>5.8103939602138777E-3</v>
      </c>
    </row>
    <row r="460" spans="1:12">
      <c r="A460">
        <v>1</v>
      </c>
      <c r="B460" t="s">
        <v>167</v>
      </c>
      <c r="C460" t="s">
        <v>80</v>
      </c>
      <c r="D460">
        <v>1</v>
      </c>
      <c r="E460" s="351" t="s">
        <v>941</v>
      </c>
      <c r="H460" s="333">
        <v>54.6</v>
      </c>
      <c r="I460" s="332">
        <v>9.2675242888436973</v>
      </c>
      <c r="J460">
        <v>17</v>
      </c>
      <c r="K460" s="364" t="s">
        <v>2445</v>
      </c>
      <c r="L460" s="384">
        <v>5.8103939602138777E-3</v>
      </c>
    </row>
    <row r="461" spans="1:12">
      <c r="A461">
        <v>1</v>
      </c>
      <c r="B461" t="s">
        <v>167</v>
      </c>
      <c r="C461" t="s">
        <v>80</v>
      </c>
      <c r="D461">
        <v>1</v>
      </c>
      <c r="E461" s="351" t="s">
        <v>942</v>
      </c>
      <c r="H461" s="333">
        <v>54.6</v>
      </c>
      <c r="I461" s="332">
        <v>3.5</v>
      </c>
      <c r="J461">
        <v>6</v>
      </c>
      <c r="K461" s="364" t="s">
        <v>2445</v>
      </c>
      <c r="L461" s="384">
        <v>5.8103939602138777E-3</v>
      </c>
    </row>
    <row r="462" spans="1:12">
      <c r="A462">
        <v>1</v>
      </c>
      <c r="B462" t="s">
        <v>167</v>
      </c>
      <c r="C462" t="s">
        <v>80</v>
      </c>
      <c r="D462">
        <v>1</v>
      </c>
      <c r="E462" s="351" t="s">
        <v>944</v>
      </c>
      <c r="H462" s="333">
        <v>27.7</v>
      </c>
      <c r="I462" s="332">
        <v>0</v>
      </c>
      <c r="J462">
        <v>0</v>
      </c>
      <c r="K462" s="364" t="s">
        <v>1085</v>
      </c>
      <c r="L462" s="384">
        <v>5.8103939602138777E-3</v>
      </c>
    </row>
    <row r="463" spans="1:12">
      <c r="A463">
        <v>1</v>
      </c>
      <c r="B463" t="s">
        <v>167</v>
      </c>
      <c r="C463" t="s">
        <v>80</v>
      </c>
      <c r="D463">
        <v>1</v>
      </c>
      <c r="E463" s="351" t="s">
        <v>945</v>
      </c>
      <c r="H463" s="333">
        <v>0</v>
      </c>
      <c r="I463" s="332">
        <v>0.95318882397704197</v>
      </c>
      <c r="J463">
        <v>0</v>
      </c>
      <c r="K463" s="364" t="s">
        <v>1085</v>
      </c>
      <c r="L463" s="384">
        <v>5.8103939602138777E-3</v>
      </c>
    </row>
    <row r="464" spans="1:12">
      <c r="A464">
        <v>1</v>
      </c>
      <c r="B464" t="s">
        <v>167</v>
      </c>
      <c r="C464" t="s">
        <v>80</v>
      </c>
      <c r="D464">
        <v>1</v>
      </c>
      <c r="E464" s="351" t="s">
        <v>946</v>
      </c>
      <c r="H464" s="333">
        <v>7</v>
      </c>
      <c r="I464" s="332">
        <v>1.39412481904112</v>
      </c>
      <c r="J464">
        <v>20</v>
      </c>
      <c r="K464" s="364" t="s">
        <v>2445</v>
      </c>
      <c r="L464" s="384">
        <v>5.8103939602138777E-3</v>
      </c>
    </row>
    <row r="465" spans="1:12">
      <c r="A465">
        <v>1</v>
      </c>
      <c r="B465" t="s">
        <v>167</v>
      </c>
      <c r="C465" t="s">
        <v>80</v>
      </c>
      <c r="D465">
        <v>1</v>
      </c>
      <c r="E465" s="351" t="s">
        <v>948</v>
      </c>
      <c r="H465" s="333">
        <v>15</v>
      </c>
      <c r="I465" s="332">
        <v>9.5109854329979893</v>
      </c>
      <c r="J465">
        <v>63</v>
      </c>
      <c r="K465" s="364" t="s">
        <v>2445</v>
      </c>
      <c r="L465" s="384">
        <v>5.8103939602138777E-3</v>
      </c>
    </row>
    <row r="466" spans="1:12">
      <c r="A466">
        <v>1</v>
      </c>
      <c r="B466" t="s">
        <v>167</v>
      </c>
      <c r="C466" t="s">
        <v>80</v>
      </c>
      <c r="D466">
        <v>1</v>
      </c>
      <c r="E466" s="351" t="s">
        <v>950</v>
      </c>
      <c r="H466" s="333">
        <v>5.0999999999999996</v>
      </c>
      <c r="I466" s="332">
        <v>0.95109854329979893</v>
      </c>
      <c r="J466">
        <v>19</v>
      </c>
      <c r="K466" s="364" t="s">
        <v>2445</v>
      </c>
      <c r="L466" s="384">
        <v>5.8103939602138777E-3</v>
      </c>
    </row>
    <row r="467" spans="1:12">
      <c r="A467">
        <v>1</v>
      </c>
      <c r="B467" t="s">
        <v>167</v>
      </c>
      <c r="C467" t="s">
        <v>80</v>
      </c>
      <c r="D467">
        <v>1</v>
      </c>
      <c r="E467" s="351" t="s">
        <v>952</v>
      </c>
      <c r="H467" s="333">
        <v>12.7</v>
      </c>
      <c r="I467" s="332">
        <v>8.5598868896981912</v>
      </c>
      <c r="J467">
        <v>67</v>
      </c>
      <c r="K467" s="364" t="s">
        <v>2445</v>
      </c>
      <c r="L467" s="384">
        <v>5.8103939602138777E-3</v>
      </c>
    </row>
    <row r="468" spans="1:12">
      <c r="A468">
        <v>1</v>
      </c>
      <c r="B468" t="s">
        <v>167</v>
      </c>
      <c r="C468" t="s">
        <v>80</v>
      </c>
      <c r="D468">
        <v>1</v>
      </c>
      <c r="E468" s="351" t="s">
        <v>954</v>
      </c>
      <c r="H468" s="333">
        <v>5.0999999999999996</v>
      </c>
      <c r="I468" s="332">
        <v>4.2799434448490956</v>
      </c>
      <c r="J468">
        <v>84</v>
      </c>
      <c r="K468" s="364" t="s">
        <v>2445</v>
      </c>
      <c r="L468" s="384">
        <v>5.8103939602138777E-3</v>
      </c>
    </row>
    <row r="469" spans="1:12">
      <c r="A469">
        <v>1</v>
      </c>
      <c r="B469" t="s">
        <v>167</v>
      </c>
      <c r="C469" t="s">
        <v>80</v>
      </c>
      <c r="D469">
        <v>1</v>
      </c>
      <c r="E469" s="351" t="s">
        <v>956</v>
      </c>
      <c r="H469" s="333">
        <v>20.3</v>
      </c>
      <c r="I469" s="332">
        <v>15.023315213360865</v>
      </c>
      <c r="J469">
        <v>74</v>
      </c>
      <c r="K469" s="364" t="s">
        <v>2445</v>
      </c>
      <c r="L469" s="384">
        <v>7.3722216094618265E-3</v>
      </c>
    </row>
    <row r="470" spans="1:12">
      <c r="A470">
        <v>1</v>
      </c>
      <c r="B470" t="s">
        <v>167</v>
      </c>
      <c r="C470" t="s">
        <v>80</v>
      </c>
      <c r="D470">
        <v>1</v>
      </c>
      <c r="E470" s="351" t="s">
        <v>959</v>
      </c>
      <c r="H470" s="333">
        <v>3.9</v>
      </c>
      <c r="I470" s="332">
        <v>2.6000000000000005</v>
      </c>
      <c r="J470">
        <v>67</v>
      </c>
      <c r="K470" s="364" t="s">
        <v>2445</v>
      </c>
      <c r="L470" s="384">
        <v>7.3722216094618265E-3</v>
      </c>
    </row>
    <row r="471" spans="1:12">
      <c r="A471">
        <v>1</v>
      </c>
      <c r="B471" t="s">
        <v>167</v>
      </c>
      <c r="C471" t="s">
        <v>80</v>
      </c>
      <c r="D471">
        <v>1</v>
      </c>
      <c r="E471" s="351" t="s">
        <v>962</v>
      </c>
      <c r="H471" s="333">
        <v>5.0999999999999996</v>
      </c>
      <c r="I471" s="332">
        <v>3.8</v>
      </c>
      <c r="J471">
        <v>75</v>
      </c>
      <c r="K471" s="364" t="s">
        <v>2445</v>
      </c>
      <c r="L471" s="384">
        <v>7.3722216094618265E-3</v>
      </c>
    </row>
    <row r="472" spans="1:12">
      <c r="A472">
        <v>1</v>
      </c>
      <c r="B472" t="s">
        <v>167</v>
      </c>
      <c r="C472" t="s">
        <v>80</v>
      </c>
      <c r="D472">
        <v>1</v>
      </c>
      <c r="E472" s="351" t="s">
        <v>964</v>
      </c>
      <c r="H472" s="333">
        <v>13</v>
      </c>
      <c r="I472" s="332">
        <v>6.4</v>
      </c>
      <c r="J472">
        <v>49</v>
      </c>
      <c r="K472" s="364" t="s">
        <v>2445</v>
      </c>
      <c r="L472" s="384">
        <v>7.3722216094618265E-3</v>
      </c>
    </row>
    <row r="473" spans="1:12">
      <c r="A473">
        <v>1</v>
      </c>
      <c r="B473" t="s">
        <v>167</v>
      </c>
      <c r="C473" t="s">
        <v>80</v>
      </c>
      <c r="D473">
        <v>1</v>
      </c>
      <c r="E473" s="351" t="s">
        <v>966</v>
      </c>
      <c r="H473" s="333">
        <v>12.7</v>
      </c>
      <c r="I473" s="332">
        <v>8.0518631384295158</v>
      </c>
      <c r="J473">
        <v>63</v>
      </c>
      <c r="K473" s="364" t="s">
        <v>2445</v>
      </c>
      <c r="L473" s="384">
        <v>7.3722216094618265E-3</v>
      </c>
    </row>
    <row r="474" spans="1:12">
      <c r="A474">
        <v>1</v>
      </c>
      <c r="B474" t="s">
        <v>167</v>
      </c>
      <c r="C474" t="s">
        <v>80</v>
      </c>
      <c r="D474">
        <v>1</v>
      </c>
      <c r="E474" s="351" t="s">
        <v>967</v>
      </c>
      <c r="H474" s="333">
        <v>6.2</v>
      </c>
      <c r="I474" s="332">
        <v>1.2035520499112737</v>
      </c>
      <c r="J474">
        <v>19</v>
      </c>
      <c r="K474" s="364" t="s">
        <v>2445</v>
      </c>
      <c r="L474" s="384">
        <v>7.3722216094618265E-3</v>
      </c>
    </row>
    <row r="475" spans="1:12">
      <c r="A475">
        <v>1</v>
      </c>
      <c r="B475" t="s">
        <v>167</v>
      </c>
      <c r="C475" t="s">
        <v>80</v>
      </c>
      <c r="D475">
        <v>1</v>
      </c>
      <c r="E475" s="351" t="s">
        <v>970</v>
      </c>
      <c r="H475" s="333">
        <v>27.7</v>
      </c>
      <c r="I475" s="332">
        <v>1.7193600713018198</v>
      </c>
      <c r="J475">
        <v>6</v>
      </c>
      <c r="K475" s="364" t="s">
        <v>2445</v>
      </c>
      <c r="L475" s="384">
        <v>7.3722216094618265E-3</v>
      </c>
    </row>
    <row r="476" spans="1:12">
      <c r="A476">
        <v>1</v>
      </c>
      <c r="B476" t="s">
        <v>167</v>
      </c>
      <c r="C476" t="s">
        <v>80</v>
      </c>
      <c r="D476">
        <v>1</v>
      </c>
      <c r="E476" s="555"/>
      <c r="F476" s="556"/>
      <c r="G476" s="556"/>
      <c r="H476" s="557"/>
      <c r="I476" s="558"/>
      <c r="J476" s="556"/>
      <c r="K476" s="559"/>
      <c r="L476" s="560"/>
    </row>
    <row r="477" spans="1:12">
      <c r="A477">
        <v>1</v>
      </c>
      <c r="B477" t="s">
        <v>167</v>
      </c>
      <c r="C477" t="s">
        <v>80</v>
      </c>
      <c r="D477">
        <v>1</v>
      </c>
      <c r="E477" s="555"/>
      <c r="F477" s="556"/>
      <c r="G477" s="556"/>
      <c r="H477" s="557"/>
      <c r="I477" s="558"/>
      <c r="J477" s="556"/>
      <c r="K477" s="559"/>
      <c r="L477" s="560"/>
    </row>
    <row r="478" spans="1:12">
      <c r="A478">
        <v>1</v>
      </c>
      <c r="B478" t="s">
        <v>167</v>
      </c>
      <c r="C478" t="s">
        <v>80</v>
      </c>
      <c r="D478">
        <v>1</v>
      </c>
      <c r="E478" s="555"/>
      <c r="F478" s="556"/>
      <c r="G478" s="556"/>
      <c r="H478" s="557"/>
      <c r="I478" s="558"/>
      <c r="J478" s="556"/>
      <c r="K478" s="559"/>
      <c r="L478" s="560"/>
    </row>
    <row r="479" spans="1:12">
      <c r="A479">
        <v>1</v>
      </c>
      <c r="B479" t="s">
        <v>167</v>
      </c>
      <c r="C479" t="s">
        <v>80</v>
      </c>
      <c r="D479">
        <v>1</v>
      </c>
      <c r="E479" s="555"/>
      <c r="F479" s="556"/>
      <c r="G479" s="556"/>
      <c r="H479" s="557"/>
      <c r="I479" s="558"/>
      <c r="J479" s="556"/>
      <c r="K479" s="559"/>
      <c r="L479" s="560"/>
    </row>
    <row r="480" spans="1:12">
      <c r="A480">
        <v>1</v>
      </c>
      <c r="B480" t="s">
        <v>167</v>
      </c>
      <c r="C480" t="s">
        <v>80</v>
      </c>
      <c r="D480">
        <v>1</v>
      </c>
      <c r="E480" s="555"/>
      <c r="F480" s="556"/>
      <c r="G480" s="556"/>
      <c r="H480" s="557"/>
      <c r="I480" s="558"/>
      <c r="J480" s="556"/>
      <c r="K480" s="559"/>
      <c r="L480" s="560"/>
    </row>
    <row r="481" spans="1:12">
      <c r="A481">
        <v>1</v>
      </c>
      <c r="B481" t="s">
        <v>167</v>
      </c>
      <c r="C481" t="s">
        <v>80</v>
      </c>
      <c r="D481">
        <v>1</v>
      </c>
      <c r="E481" s="555"/>
      <c r="F481" s="556"/>
      <c r="G481" s="556"/>
      <c r="H481" s="557"/>
      <c r="I481" s="558"/>
      <c r="J481" s="556"/>
      <c r="K481" s="559"/>
      <c r="L481" s="560"/>
    </row>
    <row r="482" spans="1:12">
      <c r="A482">
        <v>1</v>
      </c>
      <c r="B482" t="s">
        <v>167</v>
      </c>
      <c r="C482" t="s">
        <v>80</v>
      </c>
      <c r="D482">
        <v>1</v>
      </c>
      <c r="E482" s="555"/>
      <c r="F482" s="556"/>
      <c r="G482" s="556"/>
      <c r="H482" s="557"/>
      <c r="I482" s="558"/>
      <c r="J482" s="556"/>
      <c r="K482" s="559"/>
      <c r="L482" s="560"/>
    </row>
    <row r="483" spans="1:12">
      <c r="A483">
        <v>1</v>
      </c>
      <c r="B483" t="s">
        <v>167</v>
      </c>
      <c r="C483" t="s">
        <v>80</v>
      </c>
      <c r="D483">
        <v>1</v>
      </c>
      <c r="E483" s="555"/>
      <c r="F483" s="556"/>
      <c r="G483" s="556"/>
      <c r="H483" s="557"/>
      <c r="I483" s="558"/>
      <c r="J483" s="556"/>
      <c r="K483" s="559"/>
      <c r="L483" s="560"/>
    </row>
    <row r="484" spans="1:12">
      <c r="A484">
        <v>1</v>
      </c>
      <c r="B484" t="s">
        <v>167</v>
      </c>
      <c r="C484" t="s">
        <v>80</v>
      </c>
      <c r="D484">
        <v>1</v>
      </c>
      <c r="E484" s="351" t="s">
        <v>971</v>
      </c>
      <c r="H484" s="333">
        <v>24.6</v>
      </c>
      <c r="I484" s="332">
        <v>9.6166522241370451</v>
      </c>
      <c r="J484">
        <v>39</v>
      </c>
      <c r="K484" s="364" t="s">
        <v>2445</v>
      </c>
      <c r="L484" s="384">
        <v>7.283771441558784E-3</v>
      </c>
    </row>
    <row r="485" spans="1:12">
      <c r="A485">
        <v>1</v>
      </c>
      <c r="B485" t="s">
        <v>167</v>
      </c>
      <c r="C485" t="s">
        <v>80</v>
      </c>
      <c r="D485">
        <v>1</v>
      </c>
      <c r="E485" s="351" t="s">
        <v>973</v>
      </c>
      <c r="H485" s="333">
        <v>36.6</v>
      </c>
      <c r="I485" s="332">
        <v>9.7406365295087358</v>
      </c>
      <c r="J485">
        <v>27</v>
      </c>
      <c r="K485" s="364" t="s">
        <v>2445</v>
      </c>
      <c r="L485" s="384">
        <v>7.283771441558784E-3</v>
      </c>
    </row>
    <row r="486" spans="1:12">
      <c r="A486">
        <v>1</v>
      </c>
      <c r="B486" t="s">
        <v>167</v>
      </c>
      <c r="C486" t="s">
        <v>80</v>
      </c>
      <c r="D486">
        <v>1</v>
      </c>
      <c r="E486" s="351" t="s">
        <v>975</v>
      </c>
      <c r="H486" s="333">
        <v>13.7</v>
      </c>
      <c r="I486" s="332">
        <v>9.7406365295087358</v>
      </c>
      <c r="J486">
        <v>71</v>
      </c>
      <c r="K486" s="364" t="s">
        <v>2445</v>
      </c>
      <c r="L486" s="384">
        <v>7.283771441558784E-3</v>
      </c>
    </row>
    <row r="487" spans="1:12">
      <c r="A487">
        <v>1</v>
      </c>
      <c r="B487" t="s">
        <v>167</v>
      </c>
      <c r="C487" t="s">
        <v>80</v>
      </c>
      <c r="D487">
        <v>1</v>
      </c>
      <c r="E487" s="351" t="s">
        <v>977</v>
      </c>
      <c r="H487" s="333">
        <v>13.7</v>
      </c>
      <c r="I487" s="332">
        <v>8.3240615086627034</v>
      </c>
      <c r="J487">
        <v>61</v>
      </c>
      <c r="K487" s="364" t="s">
        <v>2445</v>
      </c>
      <c r="L487" s="384">
        <v>7.283771441558784E-3</v>
      </c>
    </row>
    <row r="488" spans="1:12">
      <c r="A488">
        <v>1</v>
      </c>
      <c r="B488" t="s">
        <v>167</v>
      </c>
      <c r="C488" t="s">
        <v>80</v>
      </c>
      <c r="D488">
        <v>1</v>
      </c>
      <c r="E488" s="351" t="s">
        <v>979</v>
      </c>
      <c r="H488" s="333">
        <v>13.7</v>
      </c>
      <c r="I488" s="332">
        <v>8.3240615086627034</v>
      </c>
      <c r="J488">
        <v>61</v>
      </c>
      <c r="K488" s="364" t="s">
        <v>2445</v>
      </c>
      <c r="L488" s="384">
        <v>7.283771441558784E-3</v>
      </c>
    </row>
    <row r="489" spans="1:12">
      <c r="A489">
        <v>1</v>
      </c>
      <c r="B489" t="s">
        <v>167</v>
      </c>
      <c r="C489" t="s">
        <v>80</v>
      </c>
      <c r="D489">
        <v>1</v>
      </c>
      <c r="E489" s="351" t="s">
        <v>982</v>
      </c>
      <c r="H489" s="333">
        <v>20.3</v>
      </c>
      <c r="I489" s="332">
        <v>18.293714767646293</v>
      </c>
      <c r="J489">
        <v>90</v>
      </c>
      <c r="K489" s="364" t="s">
        <v>2445</v>
      </c>
      <c r="L489" s="384">
        <v>-3.9670338962494167E-3</v>
      </c>
    </row>
    <row r="490" spans="1:12">
      <c r="A490">
        <v>1</v>
      </c>
      <c r="B490" t="s">
        <v>167</v>
      </c>
      <c r="C490" t="s">
        <v>80</v>
      </c>
      <c r="D490">
        <v>1</v>
      </c>
      <c r="E490" s="351" t="s">
        <v>985</v>
      </c>
      <c r="H490" s="333">
        <v>15.5</v>
      </c>
      <c r="I490" s="332">
        <v>7.5630813826111911</v>
      </c>
      <c r="J490">
        <v>49</v>
      </c>
      <c r="K490" s="364" t="s">
        <v>2445</v>
      </c>
      <c r="L490" s="384">
        <v>-3.9670338962494167E-3</v>
      </c>
    </row>
    <row r="491" spans="1:12">
      <c r="A491">
        <v>1</v>
      </c>
      <c r="B491" t="s">
        <v>167</v>
      </c>
      <c r="C491" t="s">
        <v>80</v>
      </c>
      <c r="D491">
        <v>1</v>
      </c>
      <c r="E491" s="351" t="s">
        <v>987</v>
      </c>
      <c r="H491" s="333">
        <v>27.7</v>
      </c>
      <c r="I491" s="332">
        <v>15.897798589741914</v>
      </c>
      <c r="J491">
        <v>57</v>
      </c>
      <c r="K491" s="364" t="s">
        <v>2445</v>
      </c>
      <c r="L491" s="384">
        <v>-3.9670338962494167E-3</v>
      </c>
    </row>
    <row r="492" spans="1:12">
      <c r="A492">
        <v>1</v>
      </c>
      <c r="B492" t="s">
        <v>167</v>
      </c>
      <c r="C492" t="s">
        <v>80</v>
      </c>
      <c r="D492">
        <v>1</v>
      </c>
      <c r="E492" s="351" t="s">
        <v>989</v>
      </c>
      <c r="H492" s="333">
        <v>27.7</v>
      </c>
      <c r="I492" s="332">
        <v>18.399184764548671</v>
      </c>
      <c r="J492">
        <v>66</v>
      </c>
      <c r="K492" s="364" t="s">
        <v>2445</v>
      </c>
      <c r="L492" s="384">
        <v>-3.9670338962494167E-3</v>
      </c>
    </row>
    <row r="493" spans="1:12">
      <c r="A493">
        <v>1</v>
      </c>
      <c r="B493" t="s">
        <v>167</v>
      </c>
      <c r="C493" t="s">
        <v>80</v>
      </c>
      <c r="D493">
        <v>1</v>
      </c>
      <c r="E493" s="351" t="s">
        <v>991</v>
      </c>
      <c r="H493" s="333">
        <v>24.6</v>
      </c>
      <c r="I493" s="332">
        <v>6.103277807866851</v>
      </c>
      <c r="J493">
        <v>25</v>
      </c>
      <c r="K493" s="364" t="s">
        <v>2445</v>
      </c>
      <c r="L493" s="384">
        <v>-3.9670338962494167E-3</v>
      </c>
    </row>
    <row r="494" spans="1:12">
      <c r="A494">
        <v>1</v>
      </c>
      <c r="B494" t="s">
        <v>167</v>
      </c>
      <c r="C494" t="s">
        <v>80</v>
      </c>
      <c r="D494">
        <v>1</v>
      </c>
      <c r="E494" s="351" t="s">
        <v>994</v>
      </c>
      <c r="H494" s="333">
        <v>24.6</v>
      </c>
      <c r="I494" s="332">
        <v>6.4078077374403168</v>
      </c>
      <c r="J494">
        <v>26</v>
      </c>
      <c r="K494" s="364" t="s">
        <v>2445</v>
      </c>
      <c r="L494" s="384">
        <v>-3.9670338962494167E-3</v>
      </c>
    </row>
    <row r="495" spans="1:12">
      <c r="A495">
        <v>1</v>
      </c>
      <c r="B495" t="s">
        <v>167</v>
      </c>
      <c r="C495" t="s">
        <v>80</v>
      </c>
      <c r="D495">
        <v>1</v>
      </c>
      <c r="E495" s="351" t="s">
        <v>996</v>
      </c>
      <c r="H495" s="333">
        <v>24.6</v>
      </c>
      <c r="I495" s="332">
        <v>13.800362314084365</v>
      </c>
      <c r="J495">
        <v>56</v>
      </c>
      <c r="K495" s="364" t="s">
        <v>2445</v>
      </c>
      <c r="L495" s="384">
        <v>-3.9670338962494167E-3</v>
      </c>
    </row>
    <row r="496" spans="1:12">
      <c r="A496">
        <v>1</v>
      </c>
      <c r="B496" t="s">
        <v>167</v>
      </c>
      <c r="C496" t="s">
        <v>80</v>
      </c>
      <c r="D496">
        <v>1</v>
      </c>
      <c r="E496" s="351" t="s">
        <v>997</v>
      </c>
      <c r="H496" s="333">
        <v>15</v>
      </c>
      <c r="I496" s="332">
        <v>6.4078077374403168</v>
      </c>
      <c r="J496">
        <v>43</v>
      </c>
      <c r="K496" s="364" t="s">
        <v>2445</v>
      </c>
      <c r="L496" s="384">
        <v>-3.9670338962494167E-3</v>
      </c>
    </row>
    <row r="497" spans="1:12">
      <c r="A497">
        <v>1</v>
      </c>
      <c r="B497" t="s">
        <v>167</v>
      </c>
      <c r="C497" t="s">
        <v>80</v>
      </c>
      <c r="D497">
        <v>1</v>
      </c>
      <c r="E497" s="351" t="s">
        <v>999</v>
      </c>
      <c r="H497" s="333">
        <v>3.9</v>
      </c>
      <c r="I497" s="332">
        <v>0</v>
      </c>
      <c r="J497">
        <v>0</v>
      </c>
      <c r="K497" s="364" t="s">
        <v>1085</v>
      </c>
      <c r="L497" s="384">
        <v>-3.9670338962494167E-3</v>
      </c>
    </row>
    <row r="498" spans="1:12">
      <c r="A498">
        <v>1</v>
      </c>
      <c r="B498" t="s">
        <v>167</v>
      </c>
      <c r="C498" t="s">
        <v>80</v>
      </c>
      <c r="D498">
        <v>1</v>
      </c>
      <c r="E498" s="351" t="s">
        <v>1001</v>
      </c>
      <c r="H498" s="333">
        <v>8.06</v>
      </c>
      <c r="I498" s="332">
        <v>3.2039038687201584</v>
      </c>
      <c r="J498">
        <v>40</v>
      </c>
      <c r="K498" s="364" t="s">
        <v>2445</v>
      </c>
      <c r="L498" s="384">
        <v>-3.9670338962494167E-3</v>
      </c>
    </row>
    <row r="499" spans="1:12">
      <c r="A499">
        <v>1</v>
      </c>
      <c r="B499" t="s">
        <v>167</v>
      </c>
      <c r="C499" t="s">
        <v>80</v>
      </c>
      <c r="D499">
        <v>1</v>
      </c>
      <c r="E499" s="351" t="s">
        <v>1003</v>
      </c>
      <c r="H499" s="333">
        <v>3.9</v>
      </c>
      <c r="I499" s="332">
        <v>0</v>
      </c>
      <c r="J499">
        <v>0</v>
      </c>
      <c r="K499" s="364" t="s">
        <v>1085</v>
      </c>
      <c r="L499" s="384">
        <v>-3.9670338962494167E-3</v>
      </c>
    </row>
    <row r="500" spans="1:12">
      <c r="A500">
        <v>1</v>
      </c>
      <c r="B500" t="s">
        <v>167</v>
      </c>
      <c r="C500" t="s">
        <v>80</v>
      </c>
      <c r="D500">
        <v>1</v>
      </c>
      <c r="E500" s="351" t="s">
        <v>1004</v>
      </c>
      <c r="H500" s="333">
        <v>6.2</v>
      </c>
      <c r="I500" s="332">
        <v>0</v>
      </c>
      <c r="J500">
        <v>0</v>
      </c>
      <c r="K500" s="364" t="s">
        <v>1085</v>
      </c>
      <c r="L500" s="384">
        <v>-3.9670338962494167E-3</v>
      </c>
    </row>
    <row r="501" spans="1:12">
      <c r="A501">
        <v>1</v>
      </c>
      <c r="B501" t="s">
        <v>167</v>
      </c>
      <c r="C501" t="s">
        <v>80</v>
      </c>
      <c r="D501">
        <v>1</v>
      </c>
      <c r="E501" s="351" t="s">
        <v>1005</v>
      </c>
      <c r="H501" s="333">
        <v>15</v>
      </c>
      <c r="I501" s="332">
        <v>2.6235373582245782</v>
      </c>
      <c r="J501">
        <v>17</v>
      </c>
      <c r="K501" s="364" t="s">
        <v>2445</v>
      </c>
      <c r="L501" s="384">
        <v>2.1519411036410308E-3</v>
      </c>
    </row>
    <row r="502" spans="1:12">
      <c r="A502">
        <v>2</v>
      </c>
      <c r="B502" t="s">
        <v>156</v>
      </c>
      <c r="C502" t="s">
        <v>80</v>
      </c>
      <c r="D502">
        <v>1</v>
      </c>
      <c r="E502" s="351" t="s">
        <v>1008</v>
      </c>
      <c r="H502" s="333">
        <v>19.899999999999999</v>
      </c>
      <c r="I502" s="332">
        <v>13.752454326410248</v>
      </c>
      <c r="J502">
        <v>69</v>
      </c>
      <c r="K502" s="364" t="s">
        <v>2445</v>
      </c>
      <c r="L502" s="384">
        <v>-1.5911852476533372E-2</v>
      </c>
    </row>
    <row r="503" spans="1:12">
      <c r="A503">
        <v>2</v>
      </c>
      <c r="B503" t="s">
        <v>156</v>
      </c>
      <c r="C503" t="s">
        <v>80</v>
      </c>
      <c r="D503">
        <v>1</v>
      </c>
      <c r="E503" s="351" t="s">
        <v>1011</v>
      </c>
      <c r="H503" s="333">
        <v>19.899999999999999</v>
      </c>
      <c r="I503" s="332">
        <v>10.824047302187846</v>
      </c>
      <c r="J503">
        <v>54</v>
      </c>
      <c r="K503" s="364" t="s">
        <v>2445</v>
      </c>
      <c r="L503" s="384">
        <v>-1.5911852476533372E-2</v>
      </c>
    </row>
    <row r="504" spans="1:12">
      <c r="A504">
        <v>2</v>
      </c>
      <c r="B504" t="s">
        <v>156</v>
      </c>
      <c r="C504" t="s">
        <v>80</v>
      </c>
      <c r="D504">
        <v>1</v>
      </c>
      <c r="E504" s="351" t="s">
        <v>1013</v>
      </c>
      <c r="H504" s="333">
        <v>0</v>
      </c>
      <c r="I504" s="332">
        <v>0</v>
      </c>
      <c r="J504">
        <v>0</v>
      </c>
      <c r="K504" s="364" t="s">
        <v>1085</v>
      </c>
      <c r="L504" s="384">
        <v>0</v>
      </c>
    </row>
    <row r="505" spans="1:12">
      <c r="A505">
        <v>2</v>
      </c>
      <c r="B505" t="s">
        <v>156</v>
      </c>
      <c r="C505" t="s">
        <v>80</v>
      </c>
      <c r="D505">
        <v>1</v>
      </c>
      <c r="E505" s="351" t="s">
        <v>1016</v>
      </c>
      <c r="H505" s="333">
        <v>23</v>
      </c>
      <c r="I505" s="332">
        <v>1.1704699910719625</v>
      </c>
      <c r="J505">
        <v>5</v>
      </c>
      <c r="K505" s="364" t="s">
        <v>2445</v>
      </c>
      <c r="L505" s="384">
        <v>-1.5911852476533372E-2</v>
      </c>
    </row>
    <row r="506" spans="1:12">
      <c r="A506">
        <v>1</v>
      </c>
      <c r="B506" t="s">
        <v>167</v>
      </c>
      <c r="C506" t="s">
        <v>80</v>
      </c>
      <c r="D506">
        <v>1</v>
      </c>
      <c r="E506" s="351" t="s">
        <v>1018</v>
      </c>
      <c r="H506" s="333">
        <v>20.399999999999999</v>
      </c>
      <c r="I506" s="332">
        <v>9.6566039579139833</v>
      </c>
      <c r="J506">
        <v>47</v>
      </c>
      <c r="K506" s="364" t="s">
        <v>2445</v>
      </c>
      <c r="L506" s="384">
        <v>-1.5911852476533372E-2</v>
      </c>
    </row>
    <row r="507" spans="1:12">
      <c r="A507">
        <v>1</v>
      </c>
      <c r="B507" t="s">
        <v>167</v>
      </c>
      <c r="C507" t="s">
        <v>80</v>
      </c>
      <c r="D507">
        <v>1</v>
      </c>
      <c r="E507" s="351" t="s">
        <v>1020</v>
      </c>
      <c r="H507" s="333">
        <v>3.9</v>
      </c>
      <c r="I507" s="332">
        <v>3.862641583165594</v>
      </c>
      <c r="J507">
        <v>99</v>
      </c>
      <c r="K507" s="364" t="s">
        <v>2445</v>
      </c>
      <c r="L507" s="384">
        <v>-1.5911852476533372E-2</v>
      </c>
    </row>
    <row r="508" spans="1:12">
      <c r="A508">
        <v>1</v>
      </c>
      <c r="B508" t="s">
        <v>167</v>
      </c>
      <c r="C508" t="s">
        <v>80</v>
      </c>
      <c r="D508">
        <v>1</v>
      </c>
      <c r="E508" s="351" t="s">
        <v>1022</v>
      </c>
      <c r="H508" s="333">
        <v>0</v>
      </c>
      <c r="I508" s="332">
        <v>0</v>
      </c>
      <c r="J508">
        <v>0</v>
      </c>
      <c r="K508" s="364" t="s">
        <v>1085</v>
      </c>
      <c r="L508" s="384">
        <v>0</v>
      </c>
    </row>
    <row r="509" spans="1:12">
      <c r="A509">
        <v>1</v>
      </c>
      <c r="B509" t="s">
        <v>167</v>
      </c>
      <c r="C509" t="s">
        <v>80</v>
      </c>
      <c r="D509">
        <v>1</v>
      </c>
      <c r="E509" s="351" t="s">
        <v>1025</v>
      </c>
      <c r="H509" s="333">
        <v>20.100000000000001</v>
      </c>
      <c r="I509" s="332">
        <v>5.2952809179494906</v>
      </c>
      <c r="J509">
        <v>26</v>
      </c>
      <c r="K509" s="364" t="s">
        <v>2445</v>
      </c>
      <c r="L509" s="384">
        <v>-1.5911852476533372E-2</v>
      </c>
    </row>
    <row r="510" spans="1:12">
      <c r="A510">
        <v>2</v>
      </c>
      <c r="B510" t="s">
        <v>156</v>
      </c>
      <c r="C510" t="s">
        <v>80</v>
      </c>
      <c r="D510">
        <v>1</v>
      </c>
      <c r="E510" s="351" t="s">
        <v>1027</v>
      </c>
      <c r="H510" s="333">
        <v>0</v>
      </c>
      <c r="I510" s="332">
        <v>0</v>
      </c>
      <c r="J510">
        <v>0</v>
      </c>
      <c r="K510" s="364" t="s">
        <v>1085</v>
      </c>
      <c r="L510" s="384">
        <v>0</v>
      </c>
    </row>
    <row r="511" spans="1:12">
      <c r="A511">
        <v>1</v>
      </c>
      <c r="B511" t="s">
        <v>167</v>
      </c>
      <c r="C511" t="s">
        <v>80</v>
      </c>
      <c r="D511">
        <v>1</v>
      </c>
      <c r="E511" s="351" t="s">
        <v>1028</v>
      </c>
      <c r="H511" s="333">
        <v>3.9</v>
      </c>
      <c r="I511" s="332">
        <v>1.2708674203078778</v>
      </c>
      <c r="J511">
        <v>33</v>
      </c>
      <c r="K511" s="364" t="s">
        <v>2445</v>
      </c>
      <c r="L511" s="384">
        <v>-1.5911852476533372E-2</v>
      </c>
    </row>
    <row r="512" spans="1:12">
      <c r="A512">
        <v>1</v>
      </c>
      <c r="B512" t="s">
        <v>167</v>
      </c>
      <c r="C512" t="s">
        <v>80</v>
      </c>
      <c r="D512">
        <v>1</v>
      </c>
      <c r="E512" s="351" t="s">
        <v>1031</v>
      </c>
      <c r="H512" s="333">
        <v>10.35</v>
      </c>
      <c r="I512" s="332">
        <v>4.2362247343595927</v>
      </c>
      <c r="J512">
        <v>41</v>
      </c>
      <c r="K512" s="364" t="s">
        <v>2445</v>
      </c>
      <c r="L512" s="384">
        <v>-1.5911852476533372E-2</v>
      </c>
    </row>
    <row r="513" spans="1:12">
      <c r="A513">
        <v>1</v>
      </c>
      <c r="B513" t="s">
        <v>167</v>
      </c>
      <c r="C513" t="s">
        <v>80</v>
      </c>
      <c r="D513">
        <v>1</v>
      </c>
      <c r="E513" s="351" t="s">
        <v>1033</v>
      </c>
      <c r="H513" s="333">
        <v>15</v>
      </c>
      <c r="I513" s="332">
        <v>0.74304979644704827</v>
      </c>
      <c r="J513">
        <v>5</v>
      </c>
      <c r="K513" s="364" t="s">
        <v>2445</v>
      </c>
      <c r="L513" s="384">
        <v>2.1519411036410308E-3</v>
      </c>
    </row>
    <row r="514" spans="1:12">
      <c r="A514">
        <v>2</v>
      </c>
      <c r="B514" t="s">
        <v>156</v>
      </c>
      <c r="C514" t="s">
        <v>80</v>
      </c>
      <c r="D514">
        <v>1</v>
      </c>
      <c r="E514" s="351" t="s">
        <v>1036</v>
      </c>
      <c r="H514" s="333">
        <v>26.5</v>
      </c>
      <c r="I514" s="332">
        <v>8.908984229416955</v>
      </c>
      <c r="J514">
        <v>34</v>
      </c>
      <c r="K514" s="364" t="s">
        <v>2445</v>
      </c>
      <c r="L514" s="384">
        <v>-1.2169487746720442E-3</v>
      </c>
    </row>
    <row r="515" spans="1:12">
      <c r="A515">
        <v>2</v>
      </c>
      <c r="B515" t="s">
        <v>156</v>
      </c>
      <c r="C515" t="s">
        <v>80</v>
      </c>
      <c r="D515">
        <v>1</v>
      </c>
      <c r="E515" s="351" t="s">
        <v>1039</v>
      </c>
      <c r="H515" s="333">
        <v>27.7</v>
      </c>
      <c r="I515" s="332">
        <v>10.965856099730654</v>
      </c>
      <c r="J515">
        <v>40</v>
      </c>
      <c r="K515" s="364" t="s">
        <v>2445</v>
      </c>
      <c r="L515" s="384">
        <v>-1.2169487746720442E-3</v>
      </c>
    </row>
    <row r="516" spans="1:12">
      <c r="A516">
        <v>1</v>
      </c>
      <c r="B516" t="s">
        <v>167</v>
      </c>
      <c r="C516" t="s">
        <v>80</v>
      </c>
      <c r="D516">
        <v>1</v>
      </c>
      <c r="E516" s="351" t="s">
        <v>1041</v>
      </c>
      <c r="H516" s="333">
        <v>0</v>
      </c>
      <c r="I516" s="332">
        <v>0</v>
      </c>
      <c r="J516">
        <v>0</v>
      </c>
      <c r="K516" s="364" t="s">
        <v>1085</v>
      </c>
      <c r="L516" s="384">
        <v>0</v>
      </c>
    </row>
    <row r="517" spans="1:12">
      <c r="A517">
        <v>1</v>
      </c>
      <c r="B517" t="s">
        <v>167</v>
      </c>
      <c r="C517" t="s">
        <v>80</v>
      </c>
      <c r="D517">
        <v>1</v>
      </c>
      <c r="E517" s="351" t="s">
        <v>1044</v>
      </c>
      <c r="H517" s="333">
        <v>27.7</v>
      </c>
      <c r="I517" s="332">
        <v>17.641145087550296</v>
      </c>
      <c r="J517">
        <v>64</v>
      </c>
      <c r="K517" s="364" t="s">
        <v>2445</v>
      </c>
      <c r="L517" s="384">
        <v>-1.2169487746720442E-3</v>
      </c>
    </row>
    <row r="518" spans="1:12">
      <c r="A518">
        <v>2</v>
      </c>
      <c r="B518" t="s">
        <v>156</v>
      </c>
      <c r="C518" t="s">
        <v>80</v>
      </c>
      <c r="D518">
        <v>1</v>
      </c>
      <c r="E518" s="351" t="s">
        <v>1046</v>
      </c>
      <c r="H518" s="333">
        <v>0</v>
      </c>
      <c r="I518" s="332">
        <v>0</v>
      </c>
      <c r="J518">
        <v>0</v>
      </c>
      <c r="K518" s="364" t="s">
        <v>1085</v>
      </c>
      <c r="L518" s="384">
        <v>0</v>
      </c>
    </row>
    <row r="519" spans="1:12">
      <c r="A519">
        <v>2</v>
      </c>
      <c r="B519" t="s">
        <v>156</v>
      </c>
      <c r="C519" t="s">
        <v>80</v>
      </c>
      <c r="D519">
        <v>1</v>
      </c>
      <c r="E519" s="351" t="s">
        <v>1048</v>
      </c>
      <c r="H519" s="333">
        <v>24.6</v>
      </c>
      <c r="I519" s="332">
        <v>1.004987562112089</v>
      </c>
      <c r="J519">
        <v>4</v>
      </c>
      <c r="K519" s="364" t="s">
        <v>2445</v>
      </c>
      <c r="L519" s="384">
        <v>-1.2169487746720442E-3</v>
      </c>
    </row>
    <row r="520" spans="1:12">
      <c r="A520">
        <v>1</v>
      </c>
      <c r="B520" t="s">
        <v>167</v>
      </c>
      <c r="C520" t="s">
        <v>80</v>
      </c>
      <c r="D520">
        <v>1</v>
      </c>
      <c r="E520" s="351" t="s">
        <v>1050</v>
      </c>
      <c r="H520" s="333">
        <v>0</v>
      </c>
      <c r="I520" s="332">
        <v>0</v>
      </c>
      <c r="J520">
        <v>0</v>
      </c>
      <c r="K520" s="364" t="s">
        <v>1085</v>
      </c>
      <c r="L520" s="384">
        <v>0</v>
      </c>
    </row>
    <row r="521" spans="1:12">
      <c r="A521">
        <v>1</v>
      </c>
      <c r="B521" t="s">
        <v>167</v>
      </c>
      <c r="C521" t="s">
        <v>80</v>
      </c>
      <c r="D521">
        <v>1</v>
      </c>
      <c r="E521" s="351" t="s">
        <v>1053</v>
      </c>
      <c r="H521" s="333">
        <v>0</v>
      </c>
      <c r="I521" s="332">
        <v>0</v>
      </c>
      <c r="J521">
        <v>0</v>
      </c>
      <c r="K521" s="364" t="s">
        <v>1085</v>
      </c>
      <c r="L521" s="384">
        <v>0</v>
      </c>
    </row>
    <row r="522" spans="1:12">
      <c r="A522">
        <v>1</v>
      </c>
      <c r="B522" t="s">
        <v>167</v>
      </c>
      <c r="C522" t="s">
        <v>80</v>
      </c>
      <c r="D522">
        <v>1</v>
      </c>
      <c r="E522" s="351" t="s">
        <v>1055</v>
      </c>
      <c r="H522" s="333">
        <v>12.5</v>
      </c>
      <c r="I522" s="332">
        <v>1.004987562112089</v>
      </c>
      <c r="J522">
        <v>8</v>
      </c>
      <c r="K522" s="364" t="s">
        <v>2445</v>
      </c>
      <c r="L522" s="384">
        <v>-1.2169487746720442E-3</v>
      </c>
    </row>
    <row r="523" spans="1:12">
      <c r="A523">
        <v>1</v>
      </c>
      <c r="B523" t="s">
        <v>167</v>
      </c>
      <c r="C523" t="s">
        <v>80</v>
      </c>
      <c r="D523">
        <v>1</v>
      </c>
      <c r="E523" s="351" t="s">
        <v>1057</v>
      </c>
      <c r="H523" s="333">
        <v>0</v>
      </c>
      <c r="I523" s="332">
        <v>0</v>
      </c>
      <c r="J523">
        <v>0</v>
      </c>
      <c r="K523" s="364" t="s">
        <v>1085</v>
      </c>
      <c r="L523" s="384">
        <v>0</v>
      </c>
    </row>
    <row r="524" spans="1:12">
      <c r="A524">
        <v>1</v>
      </c>
      <c r="B524" t="s">
        <v>167</v>
      </c>
      <c r="C524" t="s">
        <v>80</v>
      </c>
      <c r="D524">
        <v>1</v>
      </c>
      <c r="E524" s="351" t="s">
        <v>1059</v>
      </c>
      <c r="H524" s="333">
        <v>36.6</v>
      </c>
      <c r="I524" s="332">
        <v>6.3324560795950253</v>
      </c>
      <c r="J524">
        <v>17</v>
      </c>
      <c r="K524" s="364" t="s">
        <v>2445</v>
      </c>
      <c r="L524" s="384">
        <v>-1.6888231396199327E-3</v>
      </c>
    </row>
    <row r="525" spans="1:12">
      <c r="A525">
        <v>1</v>
      </c>
      <c r="B525" t="s">
        <v>167</v>
      </c>
      <c r="C525" t="s">
        <v>80</v>
      </c>
      <c r="D525">
        <v>1</v>
      </c>
      <c r="E525" s="351" t="s">
        <v>1061</v>
      </c>
      <c r="H525" s="333">
        <v>36.6</v>
      </c>
      <c r="I525" s="332">
        <v>7.2201108024738794</v>
      </c>
      <c r="J525">
        <v>20</v>
      </c>
      <c r="K525" s="364" t="s">
        <v>2445</v>
      </c>
      <c r="L525" s="384">
        <v>-1.6888231396199327E-3</v>
      </c>
    </row>
    <row r="526" spans="1:12">
      <c r="A526">
        <v>1</v>
      </c>
      <c r="B526" t="s">
        <v>167</v>
      </c>
      <c r="C526" t="s">
        <v>80</v>
      </c>
      <c r="D526">
        <v>1</v>
      </c>
      <c r="E526" s="351" t="s">
        <v>1064</v>
      </c>
      <c r="H526" s="333">
        <v>36.6</v>
      </c>
      <c r="I526" s="332">
        <v>6.3324560795950253</v>
      </c>
      <c r="J526">
        <v>17</v>
      </c>
      <c r="K526" s="364" t="s">
        <v>2445</v>
      </c>
      <c r="L526" s="384">
        <v>-1.6888231396199327E-3</v>
      </c>
    </row>
    <row r="527" spans="1:12">
      <c r="A527">
        <v>1</v>
      </c>
      <c r="B527" t="s">
        <v>167</v>
      </c>
      <c r="C527" t="s">
        <v>80</v>
      </c>
      <c r="D527">
        <v>1</v>
      </c>
      <c r="E527" s="351" t="s">
        <v>1065</v>
      </c>
      <c r="H527" s="333">
        <v>3.9</v>
      </c>
      <c r="I527" s="332">
        <v>2.61</v>
      </c>
      <c r="J527">
        <v>67</v>
      </c>
      <c r="K527" s="364" t="s">
        <v>2445</v>
      </c>
      <c r="L527" s="384">
        <v>-1.6888231396199327E-3</v>
      </c>
    </row>
    <row r="528" spans="1:12">
      <c r="A528">
        <v>1</v>
      </c>
      <c r="B528" t="s">
        <v>167</v>
      </c>
      <c r="C528" t="s">
        <v>80</v>
      </c>
      <c r="D528">
        <v>1</v>
      </c>
      <c r="E528" s="351" t="s">
        <v>1067</v>
      </c>
      <c r="H528" s="333">
        <v>13</v>
      </c>
      <c r="I528" s="332">
        <v>2.9</v>
      </c>
      <c r="J528">
        <v>22</v>
      </c>
      <c r="K528" s="364" t="s">
        <v>2445</v>
      </c>
      <c r="L528" s="384">
        <v>-1.6888231396199327E-3</v>
      </c>
    </row>
    <row r="529" spans="1:12">
      <c r="A529">
        <v>1</v>
      </c>
      <c r="B529" t="s">
        <v>167</v>
      </c>
      <c r="C529" t="s">
        <v>80</v>
      </c>
      <c r="D529">
        <v>1</v>
      </c>
      <c r="E529" s="351" t="s">
        <v>1069</v>
      </c>
      <c r="H529" s="333">
        <v>6.2</v>
      </c>
      <c r="I529" s="332">
        <v>1.0153324578678651</v>
      </c>
      <c r="J529">
        <v>16</v>
      </c>
      <c r="K529" s="364" t="s">
        <v>2445</v>
      </c>
      <c r="L529" s="384">
        <v>-1.3450230349492887E-2</v>
      </c>
    </row>
    <row r="530" spans="1:12">
      <c r="A530">
        <v>1</v>
      </c>
      <c r="B530" t="s">
        <v>167</v>
      </c>
      <c r="C530" t="s">
        <v>80</v>
      </c>
      <c r="D530">
        <v>1</v>
      </c>
      <c r="E530" s="351" t="s">
        <v>1071</v>
      </c>
      <c r="H530" s="333">
        <v>7</v>
      </c>
      <c r="I530" s="332">
        <v>0</v>
      </c>
      <c r="J530">
        <v>0</v>
      </c>
      <c r="K530" s="364" t="s">
        <v>1085</v>
      </c>
      <c r="L530" s="384">
        <v>-1.3450230349492887E-2</v>
      </c>
    </row>
    <row r="531" spans="1:12">
      <c r="A531">
        <v>1</v>
      </c>
      <c r="B531" t="s">
        <v>167</v>
      </c>
      <c r="C531" t="s">
        <v>80</v>
      </c>
      <c r="D531">
        <v>1</v>
      </c>
      <c r="E531" s="351" t="s">
        <v>1072</v>
      </c>
      <c r="H531" s="333">
        <v>6.2</v>
      </c>
      <c r="I531" s="332">
        <v>1.0153324578678651</v>
      </c>
      <c r="J531">
        <v>16</v>
      </c>
      <c r="K531" s="364" t="s">
        <v>2445</v>
      </c>
      <c r="L531" s="384">
        <v>-1.3450230349492887E-2</v>
      </c>
    </row>
    <row r="532" spans="1:12">
      <c r="A532">
        <v>1</v>
      </c>
      <c r="B532" t="s">
        <v>167</v>
      </c>
      <c r="C532" t="s">
        <v>80</v>
      </c>
      <c r="D532">
        <v>1</v>
      </c>
      <c r="E532" s="351" t="s">
        <v>1074</v>
      </c>
      <c r="H532" s="333">
        <v>6.2</v>
      </c>
      <c r="I532" s="332">
        <v>0.25</v>
      </c>
      <c r="J532">
        <v>4</v>
      </c>
      <c r="K532" s="364" t="s">
        <v>2445</v>
      </c>
      <c r="L532" s="384">
        <v>-1.3450230349492887E-2</v>
      </c>
    </row>
    <row r="533" spans="1:12">
      <c r="A533">
        <v>1</v>
      </c>
      <c r="B533" t="s">
        <v>167</v>
      </c>
      <c r="C533" t="s">
        <v>80</v>
      </c>
      <c r="D533">
        <v>1</v>
      </c>
      <c r="E533" s="351" t="s">
        <v>1076</v>
      </c>
      <c r="H533" s="333">
        <v>20.3</v>
      </c>
      <c r="I533" s="332">
        <v>1.2332072007574395</v>
      </c>
      <c r="J533">
        <v>6</v>
      </c>
      <c r="K533" s="364" t="s">
        <v>2445</v>
      </c>
      <c r="L533" s="384">
        <v>-1.3450230349492887E-2</v>
      </c>
    </row>
    <row r="534" spans="1:12">
      <c r="A534">
        <v>1</v>
      </c>
      <c r="B534" t="s">
        <v>167</v>
      </c>
      <c r="C534" t="s">
        <v>80</v>
      </c>
      <c r="D534">
        <v>1</v>
      </c>
      <c r="E534" s="351" t="s">
        <v>1078</v>
      </c>
      <c r="H534" s="333">
        <v>6.2</v>
      </c>
      <c r="I534" s="332">
        <v>5.5946402922797454</v>
      </c>
      <c r="J534">
        <v>90</v>
      </c>
      <c r="K534" s="364" t="s">
        <v>2445</v>
      </c>
      <c r="L534" s="384">
        <v>-1.3450230349492887E-2</v>
      </c>
    </row>
    <row r="535" spans="1:12">
      <c r="A535">
        <v>1</v>
      </c>
      <c r="B535" t="s">
        <v>167</v>
      </c>
      <c r="C535" t="s">
        <v>80</v>
      </c>
      <c r="D535">
        <v>1</v>
      </c>
      <c r="E535" s="351" t="s">
        <v>1080</v>
      </c>
      <c r="H535" s="333">
        <v>20.3</v>
      </c>
      <c r="I535" s="332">
        <v>5.5946402922797454</v>
      </c>
      <c r="J535">
        <v>28</v>
      </c>
      <c r="K535" s="364" t="s">
        <v>2445</v>
      </c>
      <c r="L535" s="384">
        <v>-1.3450230349492887E-2</v>
      </c>
    </row>
    <row r="536" spans="1:12">
      <c r="A536">
        <v>1</v>
      </c>
      <c r="B536" t="s">
        <v>167</v>
      </c>
      <c r="C536" t="s">
        <v>80</v>
      </c>
      <c r="D536">
        <v>1</v>
      </c>
      <c r="E536" s="351" t="s">
        <v>1082</v>
      </c>
      <c r="H536" s="333">
        <v>6.7</v>
      </c>
      <c r="I536" s="332">
        <v>3.3567841753678471</v>
      </c>
      <c r="J536">
        <v>50</v>
      </c>
      <c r="K536" s="364" t="s">
        <v>2445</v>
      </c>
      <c r="L536" s="384">
        <v>-1.3450230349492887E-2</v>
      </c>
    </row>
    <row r="537" spans="1:12">
      <c r="E537" s="351"/>
      <c r="H537" s="333"/>
      <c r="I537" s="333"/>
      <c r="K537" s="364"/>
      <c r="L537" s="384"/>
    </row>
    <row r="538" spans="1:12">
      <c r="E538" s="351"/>
      <c r="H538" s="333"/>
      <c r="I538" s="333"/>
      <c r="K538" s="364"/>
      <c r="L538" s="384"/>
    </row>
    <row r="539" spans="1:12">
      <c r="E539" s="351"/>
      <c r="H539" s="333"/>
      <c r="I539" s="333"/>
      <c r="K539" s="364"/>
      <c r="L539" s="384"/>
    </row>
    <row r="540" spans="1:12">
      <c r="E540" s="351"/>
      <c r="H540" s="333"/>
      <c r="I540" s="333"/>
      <c r="K540" s="364"/>
      <c r="L540" s="384"/>
    </row>
    <row r="541" spans="1:12">
      <c r="E541" s="351"/>
      <c r="H541" s="333"/>
      <c r="I541" s="333"/>
      <c r="K541" s="364"/>
      <c r="L541" s="384"/>
    </row>
    <row r="542" spans="1:12">
      <c r="E542" s="351"/>
      <c r="H542" s="333"/>
      <c r="I542" s="333"/>
      <c r="K542" s="364"/>
      <c r="L542" s="384"/>
    </row>
    <row r="543" spans="1:12">
      <c r="E543" s="351"/>
      <c r="H543" s="333"/>
      <c r="I543" s="333"/>
      <c r="K543" s="364"/>
      <c r="L543" s="384"/>
    </row>
    <row r="544" spans="1:12">
      <c r="E544" s="351"/>
      <c r="H544" s="333"/>
      <c r="I544" s="333"/>
      <c r="K544" s="364"/>
      <c r="L544" s="384"/>
    </row>
    <row r="545" spans="5:12">
      <c r="E545" s="351"/>
      <c r="H545" s="333"/>
      <c r="I545" s="333"/>
      <c r="K545" s="364"/>
      <c r="L545" s="384"/>
    </row>
    <row r="546" spans="5:12">
      <c r="E546" s="351"/>
      <c r="H546" s="333"/>
      <c r="I546" s="333"/>
      <c r="K546" s="364"/>
      <c r="L546" s="384"/>
    </row>
    <row r="547" spans="5:12">
      <c r="E547" s="351"/>
      <c r="H547" s="333"/>
      <c r="I547" s="333"/>
      <c r="K547" s="364"/>
      <c r="L547" s="384"/>
    </row>
    <row r="548" spans="5:12">
      <c r="E548" s="351"/>
      <c r="H548" s="333"/>
      <c r="I548" s="333"/>
      <c r="K548" s="364"/>
      <c r="L548" s="384"/>
    </row>
    <row r="549" spans="5:12">
      <c r="E549" s="351"/>
      <c r="H549" s="333"/>
      <c r="I549" s="333"/>
      <c r="K549" s="364"/>
      <c r="L549" s="384"/>
    </row>
    <row r="550" spans="5:12">
      <c r="E550" s="351"/>
      <c r="H550" s="333"/>
      <c r="I550" s="333"/>
      <c r="K550" s="364"/>
      <c r="L550" s="384"/>
    </row>
    <row r="551" spans="5:12">
      <c r="E551" s="351"/>
      <c r="H551" s="333"/>
      <c r="I551" s="333"/>
      <c r="K551" s="364"/>
      <c r="L551" s="384"/>
    </row>
    <row r="552" spans="5:12">
      <c r="E552" s="351"/>
      <c r="H552" s="333"/>
      <c r="I552" s="333"/>
      <c r="K552" s="364"/>
      <c r="L552" s="384"/>
    </row>
    <row r="553" spans="5:12">
      <c r="E553" s="351"/>
      <c r="H553" s="333"/>
      <c r="I553" s="333"/>
      <c r="K553" s="364"/>
      <c r="L553" s="384"/>
    </row>
    <row r="554" spans="5:12">
      <c r="E554" s="351"/>
      <c r="H554" s="333"/>
      <c r="I554" s="333"/>
      <c r="K554" s="364"/>
      <c r="L554" s="384"/>
    </row>
    <row r="555" spans="5:12">
      <c r="E555" s="351"/>
      <c r="H555" s="333"/>
      <c r="I555" s="333"/>
      <c r="K555" s="364"/>
      <c r="L555" s="384"/>
    </row>
    <row r="556" spans="5:12">
      <c r="E556" s="351"/>
      <c r="H556" s="333"/>
      <c r="I556" s="333"/>
      <c r="K556" s="364"/>
      <c r="L556" s="384"/>
    </row>
    <row r="557" spans="5:12">
      <c r="E557" s="351"/>
      <c r="H557" s="333"/>
      <c r="I557" s="333"/>
      <c r="K557" s="364"/>
      <c r="L557" s="384"/>
    </row>
    <row r="558" spans="5:12">
      <c r="E558" s="351"/>
      <c r="H558" s="333"/>
      <c r="I558" s="333"/>
      <c r="K558" s="364"/>
      <c r="L558" s="384"/>
    </row>
    <row r="559" spans="5:12">
      <c r="E559" s="351"/>
      <c r="H559" s="333"/>
      <c r="I559" s="333"/>
      <c r="K559" s="364"/>
      <c r="L559" s="384"/>
    </row>
    <row r="560" spans="5:12">
      <c r="E560" s="351"/>
      <c r="H560" s="333"/>
      <c r="I560" s="333"/>
      <c r="K560" s="364"/>
      <c r="L560" s="384"/>
    </row>
    <row r="561" spans="5:12">
      <c r="E561" s="351"/>
      <c r="H561" s="333"/>
      <c r="I561" s="333"/>
      <c r="K561" s="364"/>
      <c r="L561" s="384"/>
    </row>
    <row r="562" spans="5:12">
      <c r="E562" s="351"/>
      <c r="H562" s="333"/>
      <c r="I562" s="333"/>
      <c r="K562" s="364"/>
      <c r="L562" s="384"/>
    </row>
    <row r="563" spans="5:12">
      <c r="E563" s="351"/>
      <c r="H563" s="333"/>
      <c r="I563" s="333"/>
      <c r="K563" s="364"/>
      <c r="L563" s="384"/>
    </row>
    <row r="564" spans="5:12">
      <c r="E564" s="351"/>
      <c r="H564" s="333"/>
      <c r="I564" s="333"/>
      <c r="K564" s="364"/>
      <c r="L564" s="384"/>
    </row>
    <row r="565" spans="5:12">
      <c r="E565" s="351"/>
      <c r="H565" s="333"/>
      <c r="I565" s="333"/>
      <c r="K565" s="364"/>
      <c r="L565" s="384"/>
    </row>
    <row r="566" spans="5:12">
      <c r="E566" s="351"/>
      <c r="H566" s="333"/>
      <c r="I566" s="333"/>
      <c r="K566" s="364"/>
      <c r="L566" s="384"/>
    </row>
    <row r="567" spans="5:12">
      <c r="E567" s="351"/>
      <c r="H567" s="333"/>
      <c r="I567" s="333"/>
      <c r="K567" s="364"/>
      <c r="L567" s="384"/>
    </row>
    <row r="568" spans="5:12">
      <c r="E568" s="351"/>
      <c r="H568" s="333"/>
      <c r="I568" s="333"/>
      <c r="K568" s="364"/>
      <c r="L568" s="384"/>
    </row>
    <row r="569" spans="5:12">
      <c r="E569" s="351"/>
      <c r="H569" s="333"/>
      <c r="I569" s="333"/>
      <c r="K569" s="364"/>
      <c r="L569" s="384"/>
    </row>
    <row r="570" spans="5:12">
      <c r="E570" s="351"/>
      <c r="H570" s="333"/>
      <c r="I570" s="333"/>
      <c r="K570" s="364"/>
      <c r="L570" s="384"/>
    </row>
    <row r="571" spans="5:12">
      <c r="E571" s="351"/>
      <c r="H571" s="333"/>
      <c r="I571" s="333"/>
      <c r="K571" s="364"/>
      <c r="L571" s="384"/>
    </row>
    <row r="572" spans="5:12">
      <c r="E572" s="351"/>
      <c r="H572" s="333"/>
      <c r="I572" s="333"/>
      <c r="K572" s="364"/>
      <c r="L572" s="384"/>
    </row>
    <row r="573" spans="5:12">
      <c r="E573" s="351"/>
      <c r="H573" s="333"/>
      <c r="I573" s="333"/>
      <c r="K573" s="364"/>
      <c r="L573" s="384"/>
    </row>
    <row r="574" spans="5:12">
      <c r="E574" s="351"/>
      <c r="H574" s="333"/>
      <c r="I574" s="333"/>
      <c r="K574" s="364"/>
      <c r="L574" s="384"/>
    </row>
    <row r="575" spans="5:12">
      <c r="E575" s="351"/>
      <c r="H575" s="333"/>
      <c r="I575" s="333"/>
      <c r="K575" s="364"/>
      <c r="L575" s="384"/>
    </row>
    <row r="576" spans="5:12">
      <c r="E576" s="351"/>
      <c r="H576" s="333"/>
      <c r="I576" s="333"/>
      <c r="K576" s="364"/>
      <c r="L576" s="384"/>
    </row>
    <row r="577" spans="5:12">
      <c r="E577" s="351"/>
      <c r="H577" s="333"/>
      <c r="I577" s="333"/>
      <c r="K577" s="364"/>
      <c r="L577" s="384"/>
    </row>
    <row r="578" spans="5:12">
      <c r="E578" s="351"/>
      <c r="H578" s="333"/>
      <c r="I578" s="333"/>
      <c r="K578" s="364"/>
      <c r="L578" s="384"/>
    </row>
    <row r="579" spans="5:12">
      <c r="E579" s="351"/>
      <c r="H579" s="333"/>
      <c r="I579" s="333"/>
      <c r="K579" s="364"/>
      <c r="L579" s="384"/>
    </row>
    <row r="580" spans="5:12">
      <c r="E580" s="351"/>
      <c r="H580" s="333"/>
      <c r="I580" s="333"/>
      <c r="K580" s="364"/>
      <c r="L580" s="384"/>
    </row>
    <row r="581" spans="5:12">
      <c r="E581" s="351"/>
      <c r="H581" s="333"/>
      <c r="I581" s="333"/>
      <c r="K581" s="364"/>
      <c r="L581" s="384"/>
    </row>
    <row r="582" spans="5:12">
      <c r="E582" s="351"/>
      <c r="H582" s="333"/>
      <c r="I582" s="333"/>
      <c r="K582" s="364"/>
      <c r="L582" s="384"/>
    </row>
    <row r="583" spans="5:12">
      <c r="E583" s="351"/>
      <c r="H583" s="333"/>
      <c r="I583" s="333"/>
      <c r="K583" s="364"/>
      <c r="L583" s="384"/>
    </row>
    <row r="584" spans="5:12">
      <c r="E584" s="351"/>
      <c r="H584" s="333"/>
      <c r="I584" s="333"/>
      <c r="K584" s="364"/>
      <c r="L584" s="384"/>
    </row>
    <row r="585" spans="5:12">
      <c r="E585" s="351"/>
      <c r="H585" s="333"/>
      <c r="I585" s="333"/>
      <c r="K585" s="364"/>
      <c r="L585" s="384"/>
    </row>
    <row r="586" spans="5:12">
      <c r="E586" s="351"/>
      <c r="H586" s="333"/>
      <c r="I586" s="333"/>
      <c r="K586" s="364"/>
      <c r="L586" s="384"/>
    </row>
    <row r="587" spans="5:12">
      <c r="E587" s="351"/>
      <c r="H587" s="333"/>
      <c r="I587" s="333"/>
      <c r="K587" s="364"/>
      <c r="L587" s="384"/>
    </row>
    <row r="588" spans="5:12">
      <c r="E588" s="351"/>
      <c r="H588" s="333"/>
      <c r="I588" s="333"/>
      <c r="K588" s="364"/>
      <c r="L588" s="384"/>
    </row>
    <row r="589" spans="5:12">
      <c r="E589" s="351"/>
      <c r="H589" s="333"/>
      <c r="I589" s="333"/>
      <c r="K589" s="364"/>
      <c r="L589" s="384"/>
    </row>
    <row r="590" spans="5:12">
      <c r="E590" s="351"/>
      <c r="H590" s="333"/>
      <c r="I590" s="333"/>
      <c r="K590" s="364"/>
      <c r="L590" s="384"/>
    </row>
    <row r="591" spans="5:12">
      <c r="E591" s="351"/>
      <c r="H591" s="333"/>
      <c r="I591" s="333"/>
      <c r="K591" s="364"/>
      <c r="L591" s="384"/>
    </row>
    <row r="592" spans="5:12">
      <c r="E592" s="351"/>
      <c r="H592" s="333"/>
      <c r="I592" s="333"/>
      <c r="K592" s="364"/>
      <c r="L592" s="384"/>
    </row>
    <row r="593" spans="5:12">
      <c r="E593" s="351"/>
      <c r="H593" s="333"/>
      <c r="I593" s="333"/>
      <c r="K593" s="364"/>
      <c r="L593" s="384"/>
    </row>
    <row r="594" spans="5:12">
      <c r="E594" s="351"/>
      <c r="H594" s="333"/>
      <c r="I594" s="333"/>
      <c r="K594" s="364"/>
      <c r="L594" s="384"/>
    </row>
    <row r="595" spans="5:12">
      <c r="E595" s="351"/>
      <c r="H595" s="333"/>
      <c r="I595" s="333"/>
      <c r="K595" s="364"/>
      <c r="L595" s="384"/>
    </row>
    <row r="596" spans="5:12">
      <c r="E596" s="351"/>
      <c r="H596" s="333"/>
      <c r="I596" s="333"/>
      <c r="K596" s="364"/>
      <c r="L596" s="384"/>
    </row>
    <row r="597" spans="5:12">
      <c r="E597" s="351"/>
      <c r="H597" s="333"/>
      <c r="I597" s="333"/>
      <c r="K597" s="364"/>
      <c r="L597" s="384"/>
    </row>
    <row r="598" spans="5:12">
      <c r="E598" s="351"/>
      <c r="H598" s="333"/>
      <c r="I598" s="333"/>
      <c r="K598" s="364"/>
      <c r="L598" s="384"/>
    </row>
    <row r="599" spans="5:12">
      <c r="E599" s="351"/>
      <c r="H599" s="333"/>
      <c r="I599" s="333"/>
      <c r="K599" s="364"/>
      <c r="L599" s="384"/>
    </row>
    <row r="600" spans="5:12">
      <c r="E600" s="351"/>
      <c r="H600" s="333"/>
      <c r="I600" s="333"/>
      <c r="K600" s="364"/>
      <c r="L600" s="384"/>
    </row>
    <row r="601" spans="5:12">
      <c r="E601" s="351"/>
      <c r="H601" s="333"/>
      <c r="I601" s="333"/>
      <c r="K601" s="364"/>
      <c r="L601" s="384"/>
    </row>
    <row r="602" spans="5:12">
      <c r="E602" s="351"/>
      <c r="H602" s="333"/>
      <c r="I602" s="333"/>
      <c r="K602" s="364"/>
      <c r="L602" s="384"/>
    </row>
    <row r="603" spans="5:12">
      <c r="E603" s="351"/>
      <c r="H603" s="333"/>
      <c r="I603" s="333"/>
      <c r="K603" s="364"/>
      <c r="L603" s="384"/>
    </row>
    <row r="604" spans="5:12">
      <c r="E604" s="351"/>
      <c r="H604" s="333"/>
      <c r="I604" s="333"/>
      <c r="K604" s="364"/>
      <c r="L604" s="384"/>
    </row>
    <row r="605" spans="5:12">
      <c r="E605" s="351"/>
      <c r="H605" s="333"/>
      <c r="I605" s="333"/>
      <c r="K605" s="364"/>
      <c r="L605" s="384"/>
    </row>
    <row r="606" spans="5:12">
      <c r="E606" s="351"/>
      <c r="H606" s="333"/>
      <c r="I606" s="333"/>
      <c r="K606" s="364"/>
      <c r="L606" s="384"/>
    </row>
    <row r="607" spans="5:12">
      <c r="E607" s="351"/>
      <c r="H607" s="333"/>
      <c r="I607" s="333"/>
      <c r="K607" s="364"/>
      <c r="L607" s="384"/>
    </row>
    <row r="608" spans="5:12">
      <c r="E608" s="351"/>
      <c r="H608" s="333"/>
      <c r="I608" s="333"/>
      <c r="K608" s="364"/>
      <c r="L608" s="384"/>
    </row>
    <row r="609" spans="5:12">
      <c r="E609" s="351"/>
      <c r="H609" s="333"/>
      <c r="I609" s="333"/>
      <c r="K609" s="364"/>
      <c r="L609" s="384"/>
    </row>
    <row r="610" spans="5:12">
      <c r="E610" s="351"/>
      <c r="H610" s="333"/>
      <c r="I610" s="333"/>
      <c r="K610" s="364"/>
      <c r="L610" s="384"/>
    </row>
    <row r="611" spans="5:12">
      <c r="E611" s="351"/>
      <c r="H611" s="333"/>
      <c r="I611" s="333"/>
      <c r="K611" s="364"/>
      <c r="L611" s="384"/>
    </row>
    <row r="612" spans="5:12">
      <c r="E612" s="351"/>
      <c r="H612" s="333"/>
      <c r="I612" s="333"/>
      <c r="K612" s="364"/>
      <c r="L612" s="384"/>
    </row>
    <row r="613" spans="5:12">
      <c r="E613" s="351"/>
      <c r="H613" s="333"/>
      <c r="I613" s="333"/>
      <c r="K613" s="364"/>
      <c r="L613" s="384"/>
    </row>
    <row r="614" spans="5:12">
      <c r="E614" s="351"/>
      <c r="H614" s="333"/>
      <c r="I614" s="333"/>
      <c r="K614" s="364"/>
      <c r="L614" s="384"/>
    </row>
    <row r="615" spans="5:12">
      <c r="E615" s="351"/>
      <c r="H615" s="333"/>
      <c r="I615" s="333"/>
      <c r="K615" s="364"/>
      <c r="L615" s="384"/>
    </row>
    <row r="616" spans="5:12">
      <c r="E616" s="351"/>
      <c r="H616" s="333"/>
      <c r="I616" s="333"/>
      <c r="K616" s="364"/>
      <c r="L616" s="384"/>
    </row>
    <row r="617" spans="5:12">
      <c r="E617" s="351"/>
      <c r="H617" s="333"/>
      <c r="I617" s="333"/>
      <c r="K617" s="364"/>
      <c r="L617" s="384"/>
    </row>
    <row r="618" spans="5:12">
      <c r="E618" s="351"/>
      <c r="H618" s="333"/>
      <c r="I618" s="333"/>
      <c r="K618" s="364"/>
      <c r="L618" s="384"/>
    </row>
    <row r="619" spans="5:12">
      <c r="E619" s="351"/>
      <c r="H619" s="333"/>
      <c r="I619" s="333"/>
      <c r="K619" s="364"/>
      <c r="L619" s="384"/>
    </row>
    <row r="620" spans="5:12">
      <c r="E620" s="351"/>
      <c r="H620" s="333"/>
      <c r="I620" s="333"/>
      <c r="K620" s="364"/>
      <c r="L620" s="384"/>
    </row>
    <row r="621" spans="5:12">
      <c r="E621" s="351"/>
      <c r="H621" s="333"/>
      <c r="I621" s="333"/>
      <c r="K621" s="364"/>
      <c r="L621" s="384"/>
    </row>
    <row r="622" spans="5:12">
      <c r="E622" s="351"/>
      <c r="H622" s="333"/>
      <c r="I622" s="333"/>
      <c r="K622" s="364"/>
      <c r="L622" s="384"/>
    </row>
    <row r="623" spans="5:12">
      <c r="E623" s="351"/>
      <c r="H623" s="333"/>
      <c r="I623" s="333"/>
      <c r="K623" s="364"/>
      <c r="L623" s="384"/>
    </row>
    <row r="624" spans="5:12">
      <c r="E624" s="351"/>
      <c r="H624" s="333"/>
      <c r="I624" s="333"/>
      <c r="K624" s="364"/>
      <c r="L624" s="384"/>
    </row>
    <row r="625" spans="5:12">
      <c r="E625" s="351"/>
      <c r="H625" s="333"/>
      <c r="I625" s="333"/>
      <c r="K625" s="364"/>
      <c r="L625" s="384"/>
    </row>
    <row r="626" spans="5:12">
      <c r="E626" s="351"/>
      <c r="H626" s="333"/>
      <c r="I626" s="333"/>
      <c r="K626" s="364"/>
      <c r="L626" s="384"/>
    </row>
    <row r="627" spans="5:12">
      <c r="E627" s="351"/>
      <c r="H627" s="333"/>
      <c r="I627" s="333"/>
      <c r="K627" s="364"/>
      <c r="L627" s="384"/>
    </row>
    <row r="628" spans="5:12">
      <c r="E628" s="351"/>
      <c r="H628" s="333"/>
      <c r="I628" s="333"/>
      <c r="K628" s="364"/>
      <c r="L628" s="384"/>
    </row>
    <row r="629" spans="5:12">
      <c r="E629" s="351"/>
      <c r="H629" s="333"/>
      <c r="I629" s="333"/>
      <c r="K629" s="364"/>
      <c r="L629" s="384"/>
    </row>
    <row r="630" spans="5:12">
      <c r="E630" s="351"/>
      <c r="H630" s="333"/>
      <c r="I630" s="333"/>
      <c r="K630" s="364"/>
      <c r="L630" s="384"/>
    </row>
    <row r="631" spans="5:12">
      <c r="E631" s="351"/>
      <c r="H631" s="333"/>
      <c r="I631" s="333"/>
      <c r="K631" s="364"/>
      <c r="L631" s="384"/>
    </row>
    <row r="632" spans="5:12">
      <c r="E632" s="351"/>
      <c r="H632" s="333"/>
      <c r="I632" s="333"/>
      <c r="K632" s="364"/>
      <c r="L632" s="384"/>
    </row>
    <row r="633" spans="5:12">
      <c r="E633" s="351"/>
      <c r="H633" s="333"/>
      <c r="I633" s="333"/>
      <c r="K633" s="364"/>
      <c r="L633" s="384"/>
    </row>
    <row r="634" spans="5:12">
      <c r="E634" s="351"/>
      <c r="H634" s="333"/>
      <c r="I634" s="333"/>
      <c r="K634" s="364"/>
      <c r="L634" s="384"/>
    </row>
    <row r="635" spans="5:12">
      <c r="E635" s="351"/>
      <c r="H635" s="333"/>
      <c r="I635" s="333"/>
      <c r="K635" s="364"/>
      <c r="L635" s="384"/>
    </row>
    <row r="636" spans="5:12">
      <c r="E636" s="351"/>
      <c r="H636" s="333"/>
      <c r="I636" s="333"/>
      <c r="K636" s="364"/>
      <c r="L636" s="384"/>
    </row>
    <row r="637" spans="5:12">
      <c r="E637" s="351"/>
      <c r="H637" s="333"/>
      <c r="I637" s="333"/>
      <c r="K637" s="364"/>
      <c r="L637" s="384"/>
    </row>
    <row r="638" spans="5:12">
      <c r="E638" s="351"/>
      <c r="H638" s="333"/>
      <c r="I638" s="333"/>
      <c r="K638" s="364"/>
      <c r="L638" s="384"/>
    </row>
    <row r="639" spans="5:12">
      <c r="E639" s="351"/>
      <c r="H639" s="333"/>
      <c r="I639" s="333"/>
      <c r="K639" s="364"/>
      <c r="L639" s="384"/>
    </row>
    <row r="640" spans="5:12">
      <c r="E640" s="351"/>
      <c r="H640" s="333"/>
      <c r="I640" s="333"/>
      <c r="K640" s="364"/>
      <c r="L640" s="384"/>
    </row>
    <row r="641" spans="5:12">
      <c r="E641" s="351"/>
      <c r="H641" s="333"/>
      <c r="I641" s="333"/>
      <c r="K641" s="364"/>
      <c r="L641" s="384"/>
    </row>
    <row r="642" spans="5:12">
      <c r="E642" s="351"/>
      <c r="H642" s="333"/>
      <c r="I642" s="333"/>
      <c r="K642" s="364"/>
      <c r="L642" s="384"/>
    </row>
    <row r="643" spans="5:12">
      <c r="E643" s="351"/>
      <c r="H643" s="333"/>
      <c r="I643" s="333"/>
      <c r="K643" s="364"/>
      <c r="L643" s="384"/>
    </row>
    <row r="644" spans="5:12">
      <c r="E644" s="351"/>
      <c r="H644" s="333"/>
      <c r="I644" s="333"/>
      <c r="K644" s="364"/>
      <c r="L644" s="384"/>
    </row>
    <row r="645" spans="5:12">
      <c r="E645" s="351"/>
      <c r="H645" s="333"/>
      <c r="I645" s="333"/>
      <c r="K645" s="364"/>
      <c r="L645" s="384"/>
    </row>
    <row r="646" spans="5:12">
      <c r="E646" s="351"/>
      <c r="H646" s="333"/>
      <c r="I646" s="333"/>
      <c r="K646" s="364"/>
      <c r="L646" s="384"/>
    </row>
    <row r="647" spans="5:12">
      <c r="E647" s="351"/>
      <c r="H647" s="333"/>
      <c r="I647" s="333"/>
      <c r="K647" s="364"/>
      <c r="L647" s="384"/>
    </row>
    <row r="648" spans="5:12">
      <c r="E648" s="351"/>
      <c r="H648" s="333"/>
      <c r="I648" s="333"/>
      <c r="K648" s="364"/>
      <c r="L648" s="384"/>
    </row>
    <row r="649" spans="5:12">
      <c r="E649" s="351"/>
      <c r="H649" s="333"/>
      <c r="I649" s="333"/>
      <c r="K649" s="364"/>
      <c r="L649" s="384"/>
    </row>
    <row r="650" spans="5:12">
      <c r="E650" s="351"/>
      <c r="H650" s="333"/>
      <c r="I650" s="333"/>
      <c r="K650" s="364"/>
      <c r="L650" s="384"/>
    </row>
    <row r="651" spans="5:12">
      <c r="E651" s="351"/>
      <c r="H651" s="333"/>
      <c r="I651" s="333"/>
      <c r="K651" s="364"/>
      <c r="L651" s="384"/>
    </row>
    <row r="652" spans="5:12">
      <c r="E652" s="351"/>
      <c r="H652" s="333"/>
      <c r="I652" s="333"/>
      <c r="K652" s="364"/>
      <c r="L652" s="384"/>
    </row>
    <row r="653" spans="5:12">
      <c r="E653" s="351"/>
      <c r="H653" s="333"/>
      <c r="I653" s="333"/>
      <c r="K653" s="364"/>
      <c r="L653" s="384"/>
    </row>
    <row r="654" spans="5:12">
      <c r="E654" s="351"/>
      <c r="H654" s="333"/>
      <c r="I654" s="333"/>
      <c r="K654" s="364"/>
      <c r="L654" s="384"/>
    </row>
    <row r="655" spans="5:12">
      <c r="E655" s="351"/>
      <c r="H655" s="333"/>
      <c r="I655" s="333"/>
      <c r="K655" s="364"/>
      <c r="L655" s="384"/>
    </row>
    <row r="656" spans="5:12">
      <c r="E656" s="351"/>
      <c r="H656" s="333"/>
      <c r="I656" s="333"/>
      <c r="K656" s="364"/>
      <c r="L656" s="384"/>
    </row>
    <row r="657" spans="5:12">
      <c r="E657" s="351"/>
      <c r="H657" s="333"/>
      <c r="I657" s="333"/>
      <c r="K657" s="364"/>
      <c r="L657" s="384"/>
    </row>
    <row r="658" spans="5:12">
      <c r="E658" s="351"/>
      <c r="H658" s="333"/>
      <c r="I658" s="333"/>
      <c r="K658" s="364"/>
      <c r="L658" s="384"/>
    </row>
    <row r="659" spans="5:12">
      <c r="E659" s="351"/>
      <c r="H659" s="333"/>
      <c r="I659" s="333"/>
      <c r="K659" s="364"/>
      <c r="L659" s="384"/>
    </row>
    <row r="660" spans="5:12">
      <c r="E660" s="351"/>
      <c r="H660" s="333"/>
      <c r="I660" s="333"/>
      <c r="K660" s="364"/>
      <c r="L660" s="384"/>
    </row>
    <row r="661" spans="5:12">
      <c r="E661" s="351"/>
      <c r="H661" s="333"/>
      <c r="I661" s="333"/>
      <c r="K661" s="364"/>
      <c r="L661" s="384"/>
    </row>
    <row r="662" spans="5:12">
      <c r="E662" s="351"/>
      <c r="H662" s="333"/>
      <c r="I662" s="333"/>
      <c r="K662" s="364"/>
      <c r="L662" s="384"/>
    </row>
    <row r="663" spans="5:12">
      <c r="E663" s="351"/>
      <c r="H663" s="333"/>
      <c r="I663" s="333"/>
      <c r="K663" s="364"/>
      <c r="L663" s="384"/>
    </row>
    <row r="664" spans="5:12">
      <c r="E664" s="351"/>
      <c r="H664" s="333"/>
      <c r="I664" s="333"/>
      <c r="K664" s="364"/>
      <c r="L664" s="384"/>
    </row>
    <row r="665" spans="5:12">
      <c r="E665" s="351"/>
      <c r="H665" s="333"/>
      <c r="I665" s="333"/>
      <c r="K665" s="364"/>
      <c r="L665" s="384"/>
    </row>
    <row r="666" spans="5:12">
      <c r="E666" s="351"/>
      <c r="H666" s="333"/>
      <c r="I666" s="333"/>
      <c r="K666" s="364"/>
      <c r="L666" s="384"/>
    </row>
    <row r="667" spans="5:12">
      <c r="E667" s="351"/>
      <c r="H667" s="333"/>
      <c r="I667" s="333"/>
      <c r="K667" s="364"/>
      <c r="L667" s="384"/>
    </row>
    <row r="668" spans="5:12">
      <c r="E668" s="351"/>
      <c r="H668" s="333"/>
      <c r="I668" s="333"/>
      <c r="K668" s="364"/>
      <c r="L668" s="384"/>
    </row>
    <row r="669" spans="5:12">
      <c r="E669" s="351"/>
      <c r="H669" s="333"/>
      <c r="I669" s="333"/>
      <c r="K669" s="364"/>
      <c r="L669" s="384"/>
    </row>
    <row r="670" spans="5:12">
      <c r="E670" s="351"/>
      <c r="H670" s="333"/>
      <c r="I670" s="333"/>
      <c r="K670" s="364"/>
      <c r="L670" s="384"/>
    </row>
    <row r="671" spans="5:12">
      <c r="E671" s="351"/>
      <c r="H671" s="333"/>
      <c r="I671" s="333"/>
      <c r="K671" s="364"/>
      <c r="L671" s="384"/>
    </row>
    <row r="672" spans="5:12">
      <c r="E672" s="351"/>
      <c r="H672" s="333"/>
      <c r="I672" s="333"/>
      <c r="K672" s="364"/>
      <c r="L672" s="384"/>
    </row>
    <row r="673" spans="5:12">
      <c r="E673" s="351"/>
      <c r="H673" s="333"/>
      <c r="I673" s="333"/>
      <c r="K673" s="364"/>
      <c r="L673" s="384"/>
    </row>
    <row r="674" spans="5:12">
      <c r="E674" s="351"/>
      <c r="H674" s="333"/>
      <c r="I674" s="333"/>
      <c r="K674" s="364"/>
      <c r="L674" s="384"/>
    </row>
    <row r="675" spans="5:12">
      <c r="E675" s="351"/>
      <c r="H675" s="333"/>
      <c r="I675" s="333"/>
      <c r="K675" s="364"/>
      <c r="L675" s="384"/>
    </row>
    <row r="676" spans="5:12">
      <c r="E676" s="351"/>
      <c r="H676" s="333"/>
      <c r="I676" s="333"/>
      <c r="K676" s="364"/>
      <c r="L676" s="384"/>
    </row>
    <row r="677" spans="5:12">
      <c r="E677" s="351"/>
      <c r="H677" s="333"/>
      <c r="I677" s="333"/>
      <c r="K677" s="364"/>
      <c r="L677" s="384"/>
    </row>
    <row r="678" spans="5:12">
      <c r="E678" s="351"/>
      <c r="H678" s="333"/>
      <c r="I678" s="333"/>
      <c r="K678" s="364"/>
      <c r="L678" s="384"/>
    </row>
    <row r="679" spans="5:12">
      <c r="E679" s="351"/>
      <c r="H679" s="333"/>
      <c r="I679" s="333"/>
      <c r="K679" s="364"/>
      <c r="L679" s="384"/>
    </row>
    <row r="680" spans="5:12">
      <c r="E680" s="351"/>
      <c r="H680" s="333"/>
      <c r="I680" s="333"/>
      <c r="K680" s="364"/>
      <c r="L680" s="384"/>
    </row>
    <row r="681" spans="5:12">
      <c r="E681" s="351"/>
      <c r="H681" s="333"/>
      <c r="I681" s="333"/>
      <c r="K681" s="364"/>
      <c r="L681" s="384"/>
    </row>
    <row r="682" spans="5:12">
      <c r="E682" s="351"/>
      <c r="H682" s="333"/>
      <c r="I682" s="333"/>
      <c r="K682" s="364"/>
      <c r="L682" s="384"/>
    </row>
    <row r="683" spans="5:12">
      <c r="E683" s="351"/>
      <c r="H683" s="333"/>
      <c r="I683" s="333"/>
      <c r="K683" s="364"/>
      <c r="L683" s="384"/>
    </row>
    <row r="684" spans="5:12">
      <c r="E684" s="351"/>
      <c r="H684" s="333"/>
      <c r="I684" s="333"/>
      <c r="K684" s="364"/>
      <c r="L684" s="384"/>
    </row>
    <row r="685" spans="5:12">
      <c r="E685" s="351"/>
      <c r="H685" s="333"/>
      <c r="I685" s="333"/>
      <c r="K685" s="364"/>
      <c r="L685" s="384"/>
    </row>
    <row r="686" spans="5:12">
      <c r="E686" s="351"/>
      <c r="H686" s="333"/>
      <c r="I686" s="333"/>
      <c r="K686" s="364"/>
      <c r="L686" s="384"/>
    </row>
    <row r="687" spans="5:12">
      <c r="E687" s="351"/>
      <c r="H687" s="333"/>
      <c r="I687" s="333"/>
      <c r="K687" s="364"/>
      <c r="L687" s="384"/>
    </row>
    <row r="688" spans="5:12">
      <c r="E688" s="351"/>
      <c r="H688" s="333"/>
      <c r="I688" s="333"/>
      <c r="K688" s="364"/>
      <c r="L688" s="384"/>
    </row>
    <row r="689" spans="5:12">
      <c r="E689" s="351"/>
      <c r="H689" s="333"/>
      <c r="I689" s="333"/>
      <c r="K689" s="364"/>
      <c r="L689" s="384"/>
    </row>
    <row r="690" spans="5:12">
      <c r="E690" s="351"/>
      <c r="H690" s="333"/>
      <c r="I690" s="333"/>
      <c r="K690" s="364"/>
      <c r="L690" s="384"/>
    </row>
    <row r="691" spans="5:12">
      <c r="E691" s="351"/>
      <c r="H691" s="333"/>
      <c r="I691" s="333"/>
      <c r="K691" s="364"/>
      <c r="L691" s="384"/>
    </row>
    <row r="692" spans="5:12">
      <c r="E692" s="351"/>
      <c r="H692" s="333"/>
      <c r="I692" s="333"/>
      <c r="K692" s="364"/>
      <c r="L692" s="384"/>
    </row>
    <row r="693" spans="5:12">
      <c r="E693" s="351"/>
      <c r="H693" s="333"/>
      <c r="I693" s="333"/>
      <c r="K693" s="364"/>
      <c r="L693" s="384"/>
    </row>
    <row r="694" spans="5:12">
      <c r="E694" s="351"/>
      <c r="H694" s="333"/>
      <c r="I694" s="333"/>
      <c r="K694" s="364"/>
      <c r="L694" s="384"/>
    </row>
    <row r="695" spans="5:12">
      <c r="E695" s="351"/>
      <c r="H695" s="333"/>
      <c r="I695" s="333"/>
      <c r="K695" s="364"/>
      <c r="L695" s="384"/>
    </row>
    <row r="696" spans="5:12">
      <c r="E696" s="351"/>
      <c r="H696" s="333"/>
      <c r="I696" s="333"/>
      <c r="K696" s="364"/>
      <c r="L696" s="384"/>
    </row>
    <row r="697" spans="5:12">
      <c r="E697" s="351"/>
      <c r="H697" s="333"/>
      <c r="I697" s="333"/>
      <c r="K697" s="364"/>
      <c r="L697" s="384"/>
    </row>
    <row r="698" spans="5:12">
      <c r="E698" s="351"/>
      <c r="H698" s="333"/>
      <c r="I698" s="333"/>
      <c r="K698" s="364"/>
      <c r="L698" s="384"/>
    </row>
    <row r="699" spans="5:12">
      <c r="E699" s="351"/>
      <c r="H699" s="333"/>
      <c r="I699" s="333"/>
      <c r="K699" s="364"/>
      <c r="L699" s="384"/>
    </row>
    <row r="700" spans="5:12">
      <c r="E700" s="351"/>
      <c r="H700" s="333"/>
      <c r="I700" s="333"/>
      <c r="K700" s="364"/>
      <c r="L700" s="384"/>
    </row>
    <row r="701" spans="5:12">
      <c r="E701" s="351"/>
      <c r="H701" s="333"/>
      <c r="I701" s="333"/>
      <c r="K701" s="364"/>
      <c r="L701" s="384"/>
    </row>
    <row r="702" spans="5:12">
      <c r="E702" s="351"/>
      <c r="H702" s="333"/>
      <c r="I702" s="333"/>
      <c r="K702" s="364"/>
      <c r="L702" s="384"/>
    </row>
    <row r="703" spans="5:12">
      <c r="E703" s="351"/>
      <c r="H703" s="333"/>
      <c r="I703" s="333"/>
      <c r="K703" s="364"/>
      <c r="L703" s="384"/>
    </row>
    <row r="704" spans="5:12">
      <c r="E704" s="351"/>
      <c r="H704" s="333"/>
      <c r="I704" s="333"/>
      <c r="K704" s="364"/>
      <c r="L704" s="384"/>
    </row>
    <row r="705" spans="5:12">
      <c r="E705" s="351"/>
      <c r="H705" s="333"/>
      <c r="I705" s="333"/>
      <c r="K705" s="364"/>
      <c r="L705" s="384"/>
    </row>
    <row r="706" spans="5:12">
      <c r="E706" s="351"/>
      <c r="H706" s="333"/>
      <c r="I706" s="333"/>
      <c r="K706" s="364"/>
      <c r="L706" s="384"/>
    </row>
    <row r="707" spans="5:12">
      <c r="E707" s="351"/>
      <c r="H707" s="333"/>
      <c r="I707" s="333"/>
      <c r="K707" s="364"/>
      <c r="L707" s="384"/>
    </row>
    <row r="708" spans="5:12">
      <c r="E708" s="351"/>
      <c r="H708" s="333"/>
      <c r="I708" s="333"/>
      <c r="K708" s="364"/>
      <c r="L708" s="384"/>
    </row>
    <row r="709" spans="5:12">
      <c r="E709" s="351"/>
      <c r="H709" s="333"/>
      <c r="I709" s="333"/>
      <c r="K709" s="364"/>
      <c r="L709" s="384"/>
    </row>
    <row r="710" spans="5:12">
      <c r="E710" s="351"/>
      <c r="H710" s="333"/>
      <c r="I710" s="333"/>
      <c r="K710" s="364"/>
      <c r="L710" s="384"/>
    </row>
    <row r="711" spans="5:12">
      <c r="E711" s="351"/>
      <c r="H711" s="333"/>
      <c r="I711" s="333"/>
      <c r="K711" s="364"/>
      <c r="L711" s="384"/>
    </row>
    <row r="712" spans="5:12">
      <c r="E712" s="351"/>
      <c r="H712" s="333"/>
      <c r="I712" s="333"/>
      <c r="K712" s="364"/>
      <c r="L712" s="384"/>
    </row>
    <row r="713" spans="5:12">
      <c r="E713" s="351"/>
      <c r="H713" s="333"/>
      <c r="I713" s="333"/>
      <c r="K713" s="364"/>
      <c r="L713" s="384"/>
    </row>
    <row r="714" spans="5:12">
      <c r="E714" s="351"/>
      <c r="H714" s="333"/>
      <c r="I714" s="333"/>
      <c r="K714" s="364"/>
      <c r="L714" s="384"/>
    </row>
    <row r="715" spans="5:12">
      <c r="E715" s="351"/>
      <c r="H715" s="333"/>
      <c r="I715" s="333"/>
      <c r="K715" s="364"/>
      <c r="L715" s="384"/>
    </row>
    <row r="716" spans="5:12">
      <c r="E716" s="351"/>
      <c r="H716" s="333"/>
      <c r="I716" s="333"/>
      <c r="K716" s="364"/>
      <c r="L716" s="384"/>
    </row>
    <row r="717" spans="5:12">
      <c r="E717" s="351"/>
      <c r="H717" s="333"/>
      <c r="I717" s="333"/>
      <c r="K717" s="364"/>
      <c r="L717" s="384"/>
    </row>
    <row r="718" spans="5:12">
      <c r="E718" s="351"/>
      <c r="H718" s="333"/>
      <c r="I718" s="333"/>
      <c r="K718" s="364"/>
      <c r="L718" s="384"/>
    </row>
    <row r="719" spans="5:12">
      <c r="E719" s="351"/>
      <c r="H719" s="333"/>
      <c r="I719" s="333"/>
      <c r="K719" s="364"/>
      <c r="L719" s="384"/>
    </row>
    <row r="720" spans="5:12">
      <c r="E720" s="351"/>
      <c r="H720" s="333"/>
      <c r="I720" s="333"/>
      <c r="K720" s="364"/>
      <c r="L720" s="384"/>
    </row>
    <row r="721" spans="5:12">
      <c r="E721" s="351"/>
      <c r="H721" s="333"/>
      <c r="I721" s="333"/>
      <c r="K721" s="364"/>
      <c r="L721" s="384"/>
    </row>
    <row r="722" spans="5:12">
      <c r="E722" s="351"/>
      <c r="H722" s="333"/>
      <c r="I722" s="333"/>
      <c r="K722" s="364"/>
      <c r="L722" s="384"/>
    </row>
    <row r="723" spans="5:12">
      <c r="E723" s="351"/>
      <c r="H723" s="333"/>
      <c r="I723" s="333"/>
      <c r="K723" s="364"/>
      <c r="L723" s="384"/>
    </row>
    <row r="724" spans="5:12">
      <c r="E724" s="351"/>
      <c r="H724" s="333"/>
      <c r="I724" s="333"/>
      <c r="K724" s="364"/>
      <c r="L724" s="384"/>
    </row>
    <row r="725" spans="5:12">
      <c r="E725" s="351"/>
      <c r="H725" s="333"/>
      <c r="I725" s="333"/>
      <c r="K725" s="364"/>
      <c r="L725" s="384"/>
    </row>
    <row r="726" spans="5:12">
      <c r="E726" s="351"/>
      <c r="H726" s="333"/>
      <c r="I726" s="333"/>
      <c r="K726" s="364"/>
      <c r="L726" s="384"/>
    </row>
    <row r="727" spans="5:12">
      <c r="E727" s="351"/>
      <c r="H727" s="333"/>
      <c r="I727" s="333"/>
      <c r="K727" s="364"/>
      <c r="L727" s="384"/>
    </row>
    <row r="728" spans="5:12">
      <c r="E728" s="351"/>
      <c r="H728" s="333"/>
      <c r="I728" s="333"/>
      <c r="K728" s="364"/>
      <c r="L728" s="384"/>
    </row>
    <row r="729" spans="5:12">
      <c r="E729" s="351"/>
      <c r="H729" s="333"/>
      <c r="I729" s="333"/>
      <c r="K729" s="364"/>
      <c r="L729" s="384"/>
    </row>
    <row r="730" spans="5:12">
      <c r="E730" s="351"/>
      <c r="H730" s="333"/>
      <c r="I730" s="333"/>
      <c r="K730" s="364"/>
      <c r="L730" s="384"/>
    </row>
    <row r="731" spans="5:12">
      <c r="E731" s="351"/>
      <c r="H731" s="333"/>
      <c r="I731" s="333"/>
      <c r="K731" s="364"/>
      <c r="L731" s="384"/>
    </row>
    <row r="732" spans="5:12">
      <c r="E732" s="351"/>
      <c r="H732" s="333"/>
      <c r="I732" s="333"/>
      <c r="K732" s="364"/>
      <c r="L732" s="384"/>
    </row>
    <row r="733" spans="5:12">
      <c r="E733" s="351"/>
      <c r="H733" s="333"/>
      <c r="I733" s="333"/>
      <c r="K733" s="364"/>
      <c r="L733" s="384"/>
    </row>
    <row r="734" spans="5:12">
      <c r="E734" s="351"/>
      <c r="H734" s="333"/>
      <c r="I734" s="333"/>
      <c r="K734" s="364"/>
      <c r="L734" s="384"/>
    </row>
    <row r="735" spans="5:12">
      <c r="E735" s="351"/>
      <c r="H735" s="333"/>
      <c r="I735" s="333"/>
      <c r="K735" s="364"/>
      <c r="L735" s="384"/>
    </row>
    <row r="736" spans="5:12">
      <c r="E736" s="351"/>
      <c r="H736" s="333"/>
      <c r="I736" s="333"/>
      <c r="K736" s="364"/>
      <c r="L736" s="384"/>
    </row>
    <row r="737" spans="5:12">
      <c r="E737" s="351"/>
      <c r="H737" s="333"/>
      <c r="I737" s="333"/>
      <c r="K737" s="364"/>
      <c r="L737" s="384"/>
    </row>
    <row r="738" spans="5:12">
      <c r="E738" s="351"/>
      <c r="H738" s="333"/>
      <c r="I738" s="333"/>
      <c r="K738" s="364"/>
      <c r="L738" s="384"/>
    </row>
    <row r="739" spans="5:12">
      <c r="E739" s="351"/>
      <c r="H739" s="333"/>
      <c r="I739" s="333"/>
      <c r="K739" s="364"/>
      <c r="L739" s="384"/>
    </row>
    <row r="740" spans="5:12">
      <c r="E740" s="351"/>
      <c r="H740" s="333"/>
      <c r="I740" s="333"/>
      <c r="K740" s="364"/>
      <c r="L740" s="384"/>
    </row>
    <row r="741" spans="5:12">
      <c r="E741" s="351"/>
      <c r="H741" s="333"/>
      <c r="I741" s="333"/>
      <c r="K741" s="364"/>
      <c r="L741" s="384"/>
    </row>
    <row r="742" spans="5:12">
      <c r="E742" s="351"/>
      <c r="H742" s="333"/>
      <c r="I742" s="333"/>
      <c r="K742" s="364"/>
      <c r="L742" s="384"/>
    </row>
    <row r="743" spans="5:12">
      <c r="E743" s="351"/>
      <c r="H743" s="333"/>
      <c r="I743" s="333"/>
      <c r="K743" s="364"/>
      <c r="L743" s="384"/>
    </row>
    <row r="744" spans="5:12">
      <c r="E744" s="351"/>
      <c r="H744" s="333"/>
      <c r="I744" s="333"/>
      <c r="K744" s="364"/>
      <c r="L744" s="384"/>
    </row>
    <row r="745" spans="5:12">
      <c r="E745" s="351"/>
      <c r="H745" s="333"/>
      <c r="I745" s="333"/>
      <c r="K745" s="364"/>
      <c r="L745" s="384"/>
    </row>
    <row r="746" spans="5:12">
      <c r="E746" s="351"/>
      <c r="H746" s="333"/>
      <c r="I746" s="333"/>
      <c r="K746" s="364"/>
      <c r="L746" s="384"/>
    </row>
    <row r="747" spans="5:12">
      <c r="E747" s="351"/>
      <c r="H747" s="333"/>
      <c r="I747" s="333"/>
      <c r="K747" s="364"/>
      <c r="L747" s="384"/>
    </row>
    <row r="748" spans="5:12">
      <c r="E748" s="351"/>
      <c r="H748" s="333"/>
      <c r="I748" s="333"/>
      <c r="K748" s="364"/>
      <c r="L748" s="384"/>
    </row>
    <row r="749" spans="5:12">
      <c r="E749" s="351"/>
      <c r="H749" s="333"/>
      <c r="I749" s="333"/>
      <c r="K749" s="364"/>
      <c r="L749" s="384"/>
    </row>
    <row r="750" spans="5:12">
      <c r="E750" s="351"/>
      <c r="H750" s="333"/>
      <c r="I750" s="333"/>
      <c r="K750" s="364"/>
      <c r="L750" s="384"/>
    </row>
    <row r="751" spans="5:12">
      <c r="E751" s="351"/>
      <c r="H751" s="333"/>
      <c r="I751" s="333"/>
      <c r="K751" s="364"/>
      <c r="L751" s="384"/>
    </row>
    <row r="752" spans="5:12">
      <c r="E752" s="351"/>
      <c r="H752" s="333"/>
      <c r="I752" s="333"/>
      <c r="K752" s="364"/>
      <c r="L752" s="384"/>
    </row>
    <row r="753" spans="5:12">
      <c r="E753" s="351"/>
      <c r="H753" s="333"/>
      <c r="I753" s="333"/>
      <c r="K753" s="364"/>
      <c r="L753" s="384"/>
    </row>
    <row r="754" spans="5:12">
      <c r="E754" s="351"/>
      <c r="H754" s="333"/>
      <c r="I754" s="333"/>
      <c r="K754" s="364"/>
      <c r="L754" s="384"/>
    </row>
    <row r="755" spans="5:12">
      <c r="E755" s="351"/>
      <c r="H755" s="333"/>
      <c r="I755" s="333"/>
      <c r="K755" s="364"/>
      <c r="L755" s="384"/>
    </row>
    <row r="756" spans="5:12">
      <c r="E756" s="351"/>
      <c r="H756" s="333"/>
      <c r="I756" s="333"/>
      <c r="K756" s="364"/>
      <c r="L756" s="384"/>
    </row>
    <row r="757" spans="5:12">
      <c r="E757" s="351"/>
      <c r="H757" s="333"/>
      <c r="I757" s="333"/>
      <c r="K757" s="364"/>
      <c r="L757" s="384"/>
    </row>
    <row r="758" spans="5:12">
      <c r="E758" s="351"/>
      <c r="H758" s="333"/>
      <c r="I758" s="333"/>
      <c r="K758" s="364"/>
      <c r="L758" s="384"/>
    </row>
    <row r="759" spans="5:12">
      <c r="E759" s="351"/>
      <c r="H759" s="333"/>
      <c r="I759" s="333"/>
      <c r="K759" s="364"/>
      <c r="L759" s="384"/>
    </row>
    <row r="760" spans="5:12">
      <c r="E760" s="351"/>
      <c r="H760" s="333"/>
      <c r="I760" s="333"/>
      <c r="K760" s="364"/>
      <c r="L760" s="384"/>
    </row>
    <row r="761" spans="5:12">
      <c r="E761" s="351"/>
      <c r="H761" s="333"/>
      <c r="I761" s="333"/>
      <c r="K761" s="364"/>
      <c r="L761" s="384"/>
    </row>
    <row r="762" spans="5:12">
      <c r="E762" s="351"/>
      <c r="H762" s="333"/>
      <c r="I762" s="333"/>
      <c r="K762" s="364"/>
      <c r="L762" s="384"/>
    </row>
    <row r="763" spans="5:12">
      <c r="E763" s="351"/>
      <c r="H763" s="333"/>
      <c r="I763" s="333"/>
      <c r="K763" s="364"/>
      <c r="L763" s="384"/>
    </row>
    <row r="764" spans="5:12">
      <c r="E764" s="351"/>
      <c r="H764" s="333"/>
      <c r="I764" s="333"/>
      <c r="K764" s="364"/>
      <c r="L764" s="384"/>
    </row>
    <row r="765" spans="5:12">
      <c r="E765" s="351"/>
      <c r="H765" s="333"/>
      <c r="I765" s="333"/>
      <c r="K765" s="364"/>
      <c r="L765" s="384"/>
    </row>
    <row r="766" spans="5:12">
      <c r="E766" s="351"/>
      <c r="H766" s="333"/>
      <c r="I766" s="333"/>
      <c r="K766" s="364"/>
      <c r="L766" s="384"/>
    </row>
    <row r="767" spans="5:12">
      <c r="E767" s="351"/>
      <c r="H767" s="333"/>
      <c r="I767" s="333"/>
      <c r="K767" s="364"/>
      <c r="L767" s="384"/>
    </row>
    <row r="768" spans="5:12">
      <c r="E768" s="351"/>
      <c r="H768" s="333"/>
      <c r="I768" s="333"/>
      <c r="K768" s="364"/>
      <c r="L768" s="384"/>
    </row>
    <row r="769" spans="5:12">
      <c r="E769" s="351"/>
      <c r="H769" s="333"/>
      <c r="I769" s="333"/>
      <c r="K769" s="364"/>
      <c r="L769" s="384"/>
    </row>
    <row r="770" spans="5:12">
      <c r="E770" s="351"/>
      <c r="H770" s="333"/>
      <c r="I770" s="333"/>
      <c r="K770" s="364"/>
      <c r="L770" s="384"/>
    </row>
    <row r="771" spans="5:12">
      <c r="E771" s="351"/>
      <c r="H771" s="333"/>
      <c r="I771" s="333"/>
      <c r="K771" s="364"/>
      <c r="L771" s="384"/>
    </row>
    <row r="772" spans="5:12">
      <c r="E772" s="351"/>
      <c r="H772" s="333"/>
      <c r="I772" s="333"/>
      <c r="K772" s="364"/>
      <c r="L772" s="384"/>
    </row>
    <row r="773" spans="5:12">
      <c r="E773" s="351"/>
      <c r="H773" s="333"/>
      <c r="I773" s="333"/>
      <c r="K773" s="364"/>
      <c r="L773" s="384"/>
    </row>
    <row r="774" spans="5:12">
      <c r="E774" s="351"/>
      <c r="H774" s="333"/>
      <c r="I774" s="333"/>
      <c r="K774" s="364"/>
      <c r="L774" s="384"/>
    </row>
    <row r="775" spans="5:12">
      <c r="E775" s="351"/>
      <c r="H775" s="333"/>
      <c r="I775" s="333"/>
      <c r="K775" s="364"/>
      <c r="L775" s="384"/>
    </row>
    <row r="776" spans="5:12">
      <c r="E776" s="351"/>
      <c r="H776" s="333"/>
      <c r="I776" s="333"/>
      <c r="K776" s="364"/>
      <c r="L776" s="384"/>
    </row>
    <row r="777" spans="5:12">
      <c r="E777" s="351"/>
      <c r="H777" s="333"/>
      <c r="I777" s="333"/>
      <c r="K777" s="364"/>
      <c r="L777" s="384"/>
    </row>
    <row r="778" spans="5:12">
      <c r="E778" s="351"/>
      <c r="H778" s="333"/>
      <c r="I778" s="333"/>
      <c r="K778" s="364"/>
      <c r="L778" s="384"/>
    </row>
    <row r="779" spans="5:12">
      <c r="E779" s="351"/>
      <c r="H779" s="333"/>
      <c r="I779" s="333"/>
      <c r="K779" s="364"/>
      <c r="L779" s="384"/>
    </row>
    <row r="780" spans="5:12">
      <c r="E780" s="351"/>
      <c r="H780" s="333"/>
      <c r="I780" s="333"/>
      <c r="K780" s="364"/>
      <c r="L780" s="384"/>
    </row>
    <row r="781" spans="5:12">
      <c r="E781" s="351"/>
      <c r="H781" s="333"/>
      <c r="I781" s="333"/>
      <c r="K781" s="364"/>
      <c r="L781" s="384"/>
    </row>
    <row r="782" spans="5:12">
      <c r="E782" s="351"/>
      <c r="H782" s="333"/>
      <c r="I782" s="333"/>
      <c r="K782" s="364"/>
      <c r="L782" s="384"/>
    </row>
    <row r="783" spans="5:12">
      <c r="E783" s="351"/>
      <c r="H783" s="333"/>
      <c r="I783" s="333"/>
      <c r="K783" s="364"/>
      <c r="L783" s="384"/>
    </row>
    <row r="784" spans="5:12">
      <c r="E784" s="351"/>
      <c r="H784" s="333"/>
      <c r="I784" s="333"/>
      <c r="K784" s="364"/>
      <c r="L784" s="384"/>
    </row>
    <row r="785" spans="5:12">
      <c r="E785" s="351"/>
      <c r="H785" s="333"/>
      <c r="I785" s="333"/>
      <c r="K785" s="364"/>
      <c r="L785" s="384"/>
    </row>
    <row r="786" spans="5:12">
      <c r="E786" s="351"/>
      <c r="H786" s="333"/>
      <c r="I786" s="333"/>
      <c r="K786" s="364"/>
      <c r="L786" s="384"/>
    </row>
    <row r="787" spans="5:12">
      <c r="E787" s="351"/>
      <c r="H787" s="333"/>
      <c r="I787" s="333"/>
      <c r="K787" s="364"/>
      <c r="L787" s="384"/>
    </row>
    <row r="788" spans="5:12">
      <c r="E788" s="351"/>
      <c r="H788" s="333"/>
      <c r="I788" s="333"/>
      <c r="K788" s="364"/>
      <c r="L788" s="384"/>
    </row>
    <row r="789" spans="5:12">
      <c r="E789" s="351"/>
      <c r="H789" s="333"/>
      <c r="I789" s="333"/>
      <c r="K789" s="364"/>
      <c r="L789" s="384"/>
    </row>
    <row r="790" spans="5:12">
      <c r="E790" s="351"/>
      <c r="H790" s="333"/>
      <c r="I790" s="333"/>
      <c r="K790" s="364"/>
      <c r="L790" s="384"/>
    </row>
    <row r="791" spans="5:12">
      <c r="E791" s="351"/>
      <c r="H791" s="333"/>
      <c r="I791" s="333"/>
      <c r="K791" s="364"/>
      <c r="L791" s="384"/>
    </row>
    <row r="792" spans="5:12">
      <c r="E792" s="351"/>
      <c r="H792" s="333"/>
      <c r="I792" s="333"/>
      <c r="K792" s="364"/>
      <c r="L792" s="384"/>
    </row>
    <row r="793" spans="5:12">
      <c r="E793" s="351"/>
      <c r="H793" s="333"/>
      <c r="I793" s="333"/>
      <c r="K793" s="364"/>
      <c r="L793" s="384"/>
    </row>
    <row r="794" spans="5:12">
      <c r="E794" s="351"/>
      <c r="H794" s="333"/>
      <c r="I794" s="333"/>
      <c r="K794" s="364"/>
      <c r="L794" s="384"/>
    </row>
    <row r="795" spans="5:12">
      <c r="E795" s="351"/>
      <c r="H795" s="333"/>
      <c r="I795" s="333"/>
      <c r="K795" s="364"/>
      <c r="L795" s="384"/>
    </row>
    <row r="796" spans="5:12">
      <c r="E796" s="351"/>
      <c r="H796" s="333"/>
      <c r="I796" s="333"/>
      <c r="K796" s="364"/>
      <c r="L796" s="384"/>
    </row>
    <row r="797" spans="5:12">
      <c r="E797" s="351"/>
      <c r="H797" s="333"/>
      <c r="I797" s="333"/>
      <c r="K797" s="364"/>
      <c r="L797" s="384"/>
    </row>
    <row r="798" spans="5:12">
      <c r="E798" s="351"/>
      <c r="H798" s="333"/>
      <c r="I798" s="333"/>
      <c r="K798" s="364"/>
      <c r="L798" s="384"/>
    </row>
    <row r="799" spans="5:12">
      <c r="E799" s="351"/>
      <c r="H799" s="333"/>
      <c r="I799" s="333"/>
      <c r="K799" s="364"/>
      <c r="L799" s="384"/>
    </row>
    <row r="800" spans="5:12">
      <c r="E800" s="351"/>
      <c r="H800" s="333"/>
      <c r="I800" s="333"/>
      <c r="K800" s="364"/>
      <c r="L800" s="384"/>
    </row>
    <row r="801" spans="5:12">
      <c r="E801" s="351"/>
      <c r="H801" s="333"/>
      <c r="I801" s="333"/>
      <c r="K801" s="364"/>
      <c r="L801" s="384"/>
    </row>
    <row r="802" spans="5:12">
      <c r="E802" s="351"/>
      <c r="H802" s="333"/>
      <c r="I802" s="333"/>
      <c r="K802" s="364"/>
      <c r="L802" s="384"/>
    </row>
    <row r="803" spans="5:12">
      <c r="E803" s="351"/>
      <c r="H803" s="333"/>
      <c r="I803" s="333"/>
      <c r="K803" s="364"/>
      <c r="L803" s="384"/>
    </row>
    <row r="804" spans="5:12">
      <c r="E804" s="351"/>
      <c r="H804" s="333"/>
      <c r="I804" s="333"/>
      <c r="K804" s="364"/>
      <c r="L804" s="384"/>
    </row>
    <row r="805" spans="5:12">
      <c r="E805" s="351"/>
      <c r="H805" s="333"/>
      <c r="I805" s="333"/>
      <c r="K805" s="364"/>
      <c r="L805" s="384"/>
    </row>
    <row r="806" spans="5:12">
      <c r="E806" s="351"/>
      <c r="H806" s="333"/>
      <c r="I806" s="333"/>
      <c r="K806" s="364"/>
      <c r="L806" s="384"/>
    </row>
    <row r="807" spans="5:12">
      <c r="E807" s="351"/>
      <c r="H807" s="333"/>
      <c r="I807" s="333"/>
      <c r="K807" s="364"/>
      <c r="L807" s="384"/>
    </row>
    <row r="808" spans="5:12">
      <c r="E808" s="351"/>
      <c r="H808" s="333"/>
      <c r="I808" s="333"/>
      <c r="K808" s="364"/>
      <c r="L808" s="384"/>
    </row>
    <row r="809" spans="5:12">
      <c r="E809" s="351"/>
      <c r="H809" s="333"/>
      <c r="I809" s="333"/>
      <c r="K809" s="364"/>
      <c r="L809" s="384"/>
    </row>
    <row r="810" spans="5:12">
      <c r="E810" s="351"/>
      <c r="H810" s="333"/>
      <c r="I810" s="333"/>
      <c r="K810" s="364"/>
      <c r="L810" s="384"/>
    </row>
    <row r="811" spans="5:12">
      <c r="E811" s="351"/>
      <c r="H811" s="333"/>
      <c r="I811" s="333"/>
      <c r="K811" s="364"/>
      <c r="L811" s="384"/>
    </row>
    <row r="812" spans="5:12">
      <c r="E812" s="351"/>
      <c r="H812" s="333"/>
      <c r="I812" s="333"/>
      <c r="K812" s="364"/>
      <c r="L812" s="384"/>
    </row>
    <row r="813" spans="5:12">
      <c r="E813" s="351"/>
      <c r="H813" s="333"/>
      <c r="I813" s="333"/>
      <c r="K813" s="364"/>
      <c r="L813" s="384"/>
    </row>
    <row r="814" spans="5:12">
      <c r="E814" s="351"/>
      <c r="H814" s="333"/>
      <c r="I814" s="333"/>
      <c r="K814" s="364"/>
      <c r="L814" s="384"/>
    </row>
    <row r="815" spans="5:12">
      <c r="E815" s="351"/>
      <c r="H815" s="333"/>
      <c r="I815" s="333"/>
      <c r="K815" s="364"/>
      <c r="L815" s="384"/>
    </row>
    <row r="816" spans="5:12">
      <c r="E816" s="351"/>
      <c r="H816" s="333"/>
      <c r="I816" s="333"/>
      <c r="K816" s="364"/>
      <c r="L816" s="384"/>
    </row>
    <row r="817" spans="5:12">
      <c r="E817" s="351"/>
      <c r="H817" s="333"/>
      <c r="I817" s="333"/>
      <c r="K817" s="364"/>
      <c r="L817" s="384"/>
    </row>
    <row r="818" spans="5:12">
      <c r="E818" s="351"/>
      <c r="H818" s="333"/>
      <c r="I818" s="333"/>
      <c r="K818" s="364"/>
      <c r="L818" s="384"/>
    </row>
    <row r="819" spans="5:12">
      <c r="E819" s="351"/>
      <c r="H819" s="333"/>
      <c r="I819" s="333"/>
      <c r="K819" s="364"/>
      <c r="L819" s="384"/>
    </row>
    <row r="820" spans="5:12">
      <c r="E820" s="351"/>
      <c r="H820" s="333"/>
      <c r="I820" s="333"/>
      <c r="K820" s="364"/>
      <c r="L820" s="384"/>
    </row>
    <row r="821" spans="5:12">
      <c r="E821" s="351"/>
      <c r="H821" s="333"/>
      <c r="I821" s="333"/>
      <c r="K821" s="364"/>
      <c r="L821" s="384"/>
    </row>
    <row r="822" spans="5:12">
      <c r="E822" s="351"/>
      <c r="H822" s="333"/>
      <c r="I822" s="333"/>
      <c r="K822" s="364"/>
      <c r="L822" s="384"/>
    </row>
    <row r="823" spans="5:12">
      <c r="E823" s="351"/>
      <c r="H823" s="333"/>
      <c r="I823" s="333"/>
      <c r="K823" s="364"/>
      <c r="L823" s="384"/>
    </row>
    <row r="824" spans="5:12">
      <c r="E824" s="351"/>
      <c r="H824" s="333"/>
      <c r="I824" s="333"/>
      <c r="K824" s="364"/>
      <c r="L824" s="384"/>
    </row>
    <row r="825" spans="5:12">
      <c r="E825" s="351"/>
      <c r="H825" s="333"/>
      <c r="I825" s="333"/>
      <c r="K825" s="364"/>
      <c r="L825" s="384"/>
    </row>
    <row r="826" spans="5:12">
      <c r="E826" s="351"/>
      <c r="H826" s="333"/>
      <c r="I826" s="333"/>
      <c r="K826" s="364"/>
      <c r="L826" s="384"/>
    </row>
    <row r="827" spans="5:12">
      <c r="E827" s="351"/>
      <c r="H827" s="333"/>
      <c r="I827" s="333"/>
      <c r="K827" s="364"/>
      <c r="L827" s="384"/>
    </row>
    <row r="828" spans="5:12">
      <c r="E828" s="351"/>
      <c r="H828" s="333"/>
      <c r="I828" s="333"/>
      <c r="K828" s="364"/>
      <c r="L828" s="384"/>
    </row>
    <row r="829" spans="5:12">
      <c r="E829" s="351"/>
      <c r="H829" s="333"/>
      <c r="I829" s="333"/>
      <c r="K829" s="364"/>
      <c r="L829" s="384"/>
    </row>
    <row r="830" spans="5:12">
      <c r="E830" s="351"/>
      <c r="H830" s="333"/>
      <c r="I830" s="333"/>
      <c r="K830" s="364"/>
      <c r="L830" s="384"/>
    </row>
    <row r="831" spans="5:12">
      <c r="E831" s="351"/>
      <c r="H831" s="333"/>
      <c r="I831" s="333"/>
      <c r="K831" s="364"/>
      <c r="L831" s="384"/>
    </row>
    <row r="832" spans="5:12">
      <c r="E832" s="351"/>
      <c r="H832" s="333"/>
      <c r="I832" s="333"/>
      <c r="K832" s="364"/>
      <c r="L832" s="384"/>
    </row>
    <row r="833" spans="5:12">
      <c r="E833" s="351"/>
      <c r="H833" s="333"/>
      <c r="I833" s="333"/>
      <c r="K833" s="364"/>
      <c r="L833" s="384"/>
    </row>
    <row r="834" spans="5:12">
      <c r="E834" s="351"/>
      <c r="H834" s="333"/>
      <c r="I834" s="333"/>
      <c r="K834" s="364"/>
      <c r="L834" s="384"/>
    </row>
    <row r="835" spans="5:12">
      <c r="E835" s="351"/>
      <c r="H835" s="333"/>
      <c r="I835" s="333"/>
      <c r="K835" s="364"/>
      <c r="L835" s="384"/>
    </row>
    <row r="836" spans="5:12">
      <c r="E836" s="351"/>
      <c r="H836" s="333"/>
      <c r="I836" s="333"/>
      <c r="K836" s="364"/>
      <c r="L836" s="384"/>
    </row>
    <row r="837" spans="5:12">
      <c r="E837" s="351"/>
      <c r="H837" s="333"/>
      <c r="I837" s="333"/>
      <c r="K837" s="364"/>
      <c r="L837" s="384"/>
    </row>
    <row r="838" spans="5:12">
      <c r="E838" s="351"/>
      <c r="H838" s="333"/>
      <c r="I838" s="333"/>
      <c r="K838" s="364"/>
      <c r="L838" s="384"/>
    </row>
    <row r="839" spans="5:12">
      <c r="E839" s="351"/>
      <c r="H839" s="333"/>
      <c r="I839" s="333"/>
      <c r="K839" s="364"/>
      <c r="L839" s="384"/>
    </row>
    <row r="840" spans="5:12">
      <c r="E840" s="351"/>
      <c r="H840" s="333"/>
      <c r="I840" s="333"/>
      <c r="K840" s="364"/>
      <c r="L840" s="384"/>
    </row>
    <row r="841" spans="5:12">
      <c r="E841" s="351"/>
      <c r="H841" s="333"/>
      <c r="I841" s="333"/>
      <c r="K841" s="364"/>
      <c r="L841" s="384"/>
    </row>
    <row r="842" spans="5:12">
      <c r="E842" s="351"/>
      <c r="H842" s="333"/>
      <c r="I842" s="333"/>
      <c r="K842" s="364"/>
      <c r="L842" s="384"/>
    </row>
    <row r="843" spans="5:12">
      <c r="E843" s="351"/>
      <c r="H843" s="333"/>
      <c r="I843" s="333"/>
      <c r="K843" s="364"/>
      <c r="L843" s="384"/>
    </row>
    <row r="844" spans="5:12">
      <c r="E844" s="351"/>
      <c r="H844" s="333"/>
      <c r="I844" s="333"/>
      <c r="K844" s="364"/>
      <c r="L844" s="384"/>
    </row>
    <row r="845" spans="5:12">
      <c r="E845" s="351"/>
      <c r="H845" s="333"/>
      <c r="I845" s="333"/>
      <c r="K845" s="364"/>
      <c r="L845" s="384"/>
    </row>
    <row r="846" spans="5:12">
      <c r="E846" s="351"/>
      <c r="H846" s="333"/>
      <c r="I846" s="333"/>
      <c r="K846" s="364"/>
      <c r="L846" s="384"/>
    </row>
    <row r="847" spans="5:12">
      <c r="E847" s="351"/>
      <c r="H847" s="333"/>
      <c r="I847" s="333"/>
      <c r="K847" s="364"/>
      <c r="L847" s="384"/>
    </row>
    <row r="848" spans="5:12">
      <c r="E848" s="351"/>
      <c r="H848" s="333"/>
      <c r="I848" s="333"/>
      <c r="K848" s="364"/>
      <c r="L848" s="384"/>
    </row>
    <row r="849" spans="5:12">
      <c r="E849" s="351"/>
      <c r="H849" s="333"/>
      <c r="I849" s="333"/>
      <c r="K849" s="364"/>
      <c r="L849" s="384"/>
    </row>
    <row r="850" spans="5:12">
      <c r="E850" s="351"/>
      <c r="H850" s="333"/>
      <c r="I850" s="333"/>
      <c r="K850" s="364"/>
      <c r="L850" s="384"/>
    </row>
    <row r="851" spans="5:12">
      <c r="E851" s="351"/>
      <c r="H851" s="333"/>
      <c r="I851" s="333"/>
      <c r="K851" s="364"/>
      <c r="L851" s="384"/>
    </row>
    <row r="852" spans="5:12">
      <c r="E852" s="351"/>
      <c r="H852" s="333"/>
      <c r="I852" s="333"/>
      <c r="K852" s="364"/>
      <c r="L852" s="384"/>
    </row>
    <row r="853" spans="5:12">
      <c r="E853" s="351"/>
      <c r="H853" s="333"/>
      <c r="I853" s="333"/>
      <c r="K853" s="364"/>
      <c r="L853" s="384"/>
    </row>
    <row r="854" spans="5:12">
      <c r="E854" s="351"/>
      <c r="H854" s="333"/>
      <c r="I854" s="333"/>
      <c r="K854" s="364"/>
      <c r="L854" s="384"/>
    </row>
    <row r="855" spans="5:12">
      <c r="E855" s="351"/>
      <c r="H855" s="333"/>
      <c r="I855" s="333"/>
      <c r="K855" s="364"/>
      <c r="L855" s="384"/>
    </row>
    <row r="856" spans="5:12">
      <c r="E856" s="351"/>
      <c r="H856" s="333"/>
      <c r="I856" s="333"/>
      <c r="K856" s="364"/>
      <c r="L856" s="384"/>
    </row>
    <row r="857" spans="5:12">
      <c r="E857" s="351"/>
      <c r="H857" s="333"/>
      <c r="I857" s="333"/>
      <c r="K857" s="364"/>
      <c r="L857" s="384"/>
    </row>
    <row r="858" spans="5:12">
      <c r="E858" s="351"/>
      <c r="H858" s="333"/>
      <c r="I858" s="333"/>
      <c r="K858" s="364"/>
      <c r="L858" s="384"/>
    </row>
    <row r="859" spans="5:12">
      <c r="E859" s="351"/>
      <c r="H859" s="333"/>
      <c r="I859" s="333"/>
      <c r="K859" s="364"/>
      <c r="L859" s="384"/>
    </row>
    <row r="860" spans="5:12">
      <c r="E860" s="351"/>
      <c r="H860" s="333"/>
      <c r="I860" s="333"/>
      <c r="K860" s="364"/>
      <c r="L860" s="384"/>
    </row>
    <row r="861" spans="5:12">
      <c r="E861" s="351"/>
      <c r="H861" s="333"/>
      <c r="I861" s="333"/>
      <c r="K861" s="364"/>
      <c r="L861" s="384"/>
    </row>
    <row r="862" spans="5:12">
      <c r="E862" s="351"/>
      <c r="H862" s="333"/>
      <c r="I862" s="333"/>
      <c r="K862" s="364"/>
      <c r="L862" s="384"/>
    </row>
    <row r="863" spans="5:12">
      <c r="E863" s="351"/>
      <c r="H863" s="333"/>
      <c r="I863" s="333"/>
      <c r="K863" s="364"/>
      <c r="L863" s="384"/>
    </row>
    <row r="864" spans="5:12">
      <c r="E864" s="351"/>
      <c r="H864" s="333"/>
      <c r="I864" s="333"/>
      <c r="K864" s="364"/>
      <c r="L864" s="384"/>
    </row>
    <row r="865" spans="5:12">
      <c r="E865" s="351"/>
      <c r="H865" s="333"/>
      <c r="I865" s="333"/>
      <c r="K865" s="364"/>
      <c r="L865" s="384"/>
    </row>
    <row r="866" spans="5:12">
      <c r="E866" s="351"/>
      <c r="H866" s="333"/>
      <c r="I866" s="333"/>
      <c r="K866" s="364"/>
      <c r="L866" s="384"/>
    </row>
    <row r="867" spans="5:12">
      <c r="E867" s="351"/>
      <c r="H867" s="333"/>
      <c r="I867" s="333"/>
      <c r="K867" s="364"/>
      <c r="L867" s="384"/>
    </row>
    <row r="868" spans="5:12">
      <c r="E868" s="351"/>
      <c r="H868" s="333"/>
      <c r="I868" s="333"/>
      <c r="K868" s="364"/>
      <c r="L868" s="384"/>
    </row>
    <row r="869" spans="5:12">
      <c r="E869" s="351"/>
      <c r="H869" s="333"/>
      <c r="I869" s="333"/>
      <c r="K869" s="364"/>
      <c r="L869" s="384"/>
    </row>
    <row r="870" spans="5:12">
      <c r="E870" s="351"/>
      <c r="H870" s="333"/>
      <c r="I870" s="333"/>
      <c r="K870" s="364"/>
      <c r="L870" s="384"/>
    </row>
    <row r="871" spans="5:12">
      <c r="E871" s="351"/>
      <c r="H871" s="333"/>
      <c r="I871" s="333"/>
      <c r="K871" s="364"/>
      <c r="L871" s="384"/>
    </row>
    <row r="872" spans="5:12">
      <c r="E872" s="351"/>
      <c r="H872" s="333"/>
      <c r="I872" s="333"/>
      <c r="K872" s="364"/>
      <c r="L872" s="384"/>
    </row>
    <row r="873" spans="5:12">
      <c r="E873" s="351"/>
      <c r="H873" s="333"/>
      <c r="I873" s="333"/>
      <c r="K873" s="364"/>
      <c r="L873" s="384"/>
    </row>
    <row r="874" spans="5:12">
      <c r="E874" s="351"/>
      <c r="H874" s="333"/>
      <c r="I874" s="333"/>
      <c r="K874" s="364"/>
      <c r="L874" s="384"/>
    </row>
    <row r="875" spans="5:12">
      <c r="E875" s="351"/>
      <c r="H875" s="333"/>
      <c r="I875" s="333"/>
      <c r="K875" s="364"/>
      <c r="L875" s="384"/>
    </row>
    <row r="876" spans="5:12">
      <c r="E876" s="351"/>
      <c r="H876" s="333"/>
      <c r="I876" s="333"/>
      <c r="K876" s="364"/>
      <c r="L876" s="384"/>
    </row>
    <row r="877" spans="5:12">
      <c r="E877" s="351"/>
      <c r="H877" s="333"/>
      <c r="I877" s="333"/>
      <c r="K877" s="364"/>
      <c r="L877" s="384"/>
    </row>
    <row r="878" spans="5:12">
      <c r="E878" s="351"/>
      <c r="H878" s="333"/>
      <c r="I878" s="333"/>
      <c r="K878" s="364"/>
      <c r="L878" s="384"/>
    </row>
    <row r="879" spans="5:12">
      <c r="E879" s="351"/>
      <c r="H879" s="333"/>
      <c r="I879" s="333"/>
      <c r="K879" s="364"/>
      <c r="L879" s="384"/>
    </row>
    <row r="880" spans="5:12">
      <c r="E880" s="351"/>
      <c r="H880" s="333"/>
      <c r="I880" s="333"/>
      <c r="K880" s="364"/>
      <c r="L880" s="384"/>
    </row>
    <row r="881" spans="5:12">
      <c r="E881" s="351"/>
      <c r="H881" s="333"/>
      <c r="I881" s="333"/>
      <c r="K881" s="364"/>
      <c r="L881" s="384"/>
    </row>
    <row r="882" spans="5:12">
      <c r="E882" s="351"/>
      <c r="H882" s="333"/>
      <c r="I882" s="333"/>
      <c r="K882" s="364"/>
      <c r="L882" s="384"/>
    </row>
    <row r="883" spans="5:12">
      <c r="E883" s="351"/>
      <c r="H883" s="333"/>
      <c r="I883" s="333"/>
      <c r="K883" s="364"/>
      <c r="L883" s="384"/>
    </row>
    <row r="884" spans="5:12">
      <c r="E884" s="351"/>
      <c r="H884" s="333"/>
      <c r="I884" s="333"/>
      <c r="K884" s="364"/>
      <c r="L884" s="384"/>
    </row>
    <row r="885" spans="5:12">
      <c r="E885" s="351"/>
      <c r="H885" s="333"/>
      <c r="I885" s="333"/>
      <c r="K885" s="364"/>
      <c r="L885" s="384"/>
    </row>
    <row r="886" spans="5:12">
      <c r="E886" s="351"/>
      <c r="H886" s="333"/>
      <c r="I886" s="333"/>
      <c r="K886" s="364"/>
      <c r="L886" s="384"/>
    </row>
    <row r="887" spans="5:12">
      <c r="E887" s="351"/>
      <c r="H887" s="333"/>
      <c r="I887" s="333"/>
      <c r="K887" s="364"/>
      <c r="L887" s="384"/>
    </row>
    <row r="888" spans="5:12">
      <c r="E888" s="351"/>
      <c r="H888" s="333"/>
      <c r="I888" s="333"/>
      <c r="K888" s="364"/>
      <c r="L888" s="384"/>
    </row>
    <row r="889" spans="5:12">
      <c r="E889" s="351"/>
      <c r="H889" s="333"/>
      <c r="I889" s="333"/>
      <c r="K889" s="364"/>
      <c r="L889" s="384"/>
    </row>
    <row r="890" spans="5:12">
      <c r="E890" s="351"/>
      <c r="H890" s="333"/>
      <c r="I890" s="333"/>
      <c r="K890" s="364"/>
      <c r="L890" s="384"/>
    </row>
    <row r="891" spans="5:12">
      <c r="E891" s="351"/>
      <c r="H891" s="333"/>
      <c r="I891" s="333"/>
      <c r="K891" s="364"/>
      <c r="L891" s="384"/>
    </row>
    <row r="892" spans="5:12">
      <c r="E892" s="351"/>
      <c r="H892" s="333"/>
      <c r="I892" s="333"/>
      <c r="K892" s="364"/>
      <c r="L892" s="384"/>
    </row>
    <row r="893" spans="5:12">
      <c r="E893" s="351"/>
      <c r="H893" s="333"/>
      <c r="I893" s="333"/>
      <c r="K893" s="364"/>
      <c r="L893" s="384"/>
    </row>
    <row r="894" spans="5:12">
      <c r="E894" s="351"/>
      <c r="H894" s="333"/>
      <c r="I894" s="333"/>
      <c r="K894" s="364"/>
      <c r="L894" s="384"/>
    </row>
    <row r="895" spans="5:12">
      <c r="E895" s="351"/>
      <c r="H895" s="333"/>
      <c r="I895" s="333"/>
      <c r="K895" s="364"/>
      <c r="L895" s="384"/>
    </row>
    <row r="896" spans="5:12">
      <c r="E896" s="351"/>
      <c r="H896" s="333"/>
      <c r="I896" s="333"/>
      <c r="K896" s="364"/>
      <c r="L896" s="384"/>
    </row>
    <row r="897" spans="5:12">
      <c r="E897" s="351"/>
      <c r="H897" s="333"/>
      <c r="I897" s="333"/>
      <c r="K897" s="364"/>
      <c r="L897" s="384"/>
    </row>
    <row r="898" spans="5:12">
      <c r="E898" s="351"/>
      <c r="H898" s="333"/>
      <c r="I898" s="333"/>
      <c r="K898" s="364"/>
      <c r="L898" s="384"/>
    </row>
    <row r="899" spans="5:12">
      <c r="E899" s="351"/>
      <c r="H899" s="333"/>
      <c r="I899" s="333"/>
      <c r="K899" s="364"/>
      <c r="L899" s="384"/>
    </row>
    <row r="900" spans="5:12">
      <c r="E900" s="351"/>
      <c r="H900" s="333"/>
      <c r="I900" s="333"/>
      <c r="K900" s="364"/>
      <c r="L900" s="384"/>
    </row>
    <row r="901" spans="5:12">
      <c r="E901" s="351"/>
      <c r="H901" s="333"/>
      <c r="I901" s="333"/>
      <c r="K901" s="364"/>
      <c r="L901" s="384"/>
    </row>
    <row r="902" spans="5:12">
      <c r="E902" s="351"/>
      <c r="H902" s="333"/>
      <c r="I902" s="333"/>
      <c r="K902" s="364"/>
      <c r="L902" s="384"/>
    </row>
    <row r="903" spans="5:12">
      <c r="E903" s="351"/>
      <c r="H903" s="333"/>
      <c r="I903" s="333"/>
      <c r="K903" s="364"/>
      <c r="L903" s="384"/>
    </row>
    <row r="904" spans="5:12">
      <c r="E904" s="351"/>
      <c r="H904" s="333"/>
      <c r="I904" s="333"/>
      <c r="K904" s="364"/>
      <c r="L904" s="384"/>
    </row>
    <row r="905" spans="5:12">
      <c r="E905" s="351"/>
      <c r="H905" s="333"/>
      <c r="I905" s="333"/>
      <c r="K905" s="364"/>
      <c r="L905" s="384"/>
    </row>
    <row r="906" spans="5:12">
      <c r="E906" s="351"/>
      <c r="H906" s="333"/>
      <c r="I906" s="333"/>
      <c r="K906" s="364"/>
      <c r="L906" s="384"/>
    </row>
    <row r="907" spans="5:12">
      <c r="E907" s="351"/>
      <c r="H907" s="333"/>
      <c r="I907" s="333"/>
      <c r="K907" s="364"/>
      <c r="L907" s="384"/>
    </row>
    <row r="908" spans="5:12">
      <c r="E908" s="351"/>
      <c r="H908" s="333"/>
      <c r="I908" s="333"/>
      <c r="K908" s="364"/>
      <c r="L908" s="384"/>
    </row>
    <row r="909" spans="5:12">
      <c r="E909" s="351"/>
      <c r="H909" s="333"/>
      <c r="I909" s="333"/>
      <c r="K909" s="364"/>
      <c r="L909" s="384"/>
    </row>
    <row r="910" spans="5:12">
      <c r="E910" s="351"/>
      <c r="H910" s="333"/>
      <c r="I910" s="333"/>
      <c r="K910" s="364"/>
      <c r="L910" s="384"/>
    </row>
    <row r="911" spans="5:12">
      <c r="E911" s="351"/>
      <c r="H911" s="333"/>
      <c r="I911" s="333"/>
      <c r="K911" s="364"/>
      <c r="L911" s="384"/>
    </row>
    <row r="912" spans="5:12">
      <c r="E912" s="351"/>
      <c r="H912" s="333"/>
      <c r="I912" s="333"/>
      <c r="K912" s="364"/>
      <c r="L912" s="384"/>
    </row>
    <row r="913" spans="5:12">
      <c r="E913" s="351"/>
      <c r="H913" s="333"/>
      <c r="I913" s="333"/>
      <c r="K913" s="364"/>
      <c r="L913" s="384"/>
    </row>
    <row r="914" spans="5:12">
      <c r="E914" s="351"/>
      <c r="H914" s="333"/>
      <c r="I914" s="333"/>
      <c r="K914" s="364"/>
      <c r="L914" s="384"/>
    </row>
    <row r="915" spans="5:12">
      <c r="E915" s="351"/>
      <c r="H915" s="333"/>
      <c r="I915" s="333"/>
      <c r="K915" s="364"/>
      <c r="L915" s="384"/>
    </row>
    <row r="916" spans="5:12">
      <c r="E916" s="351"/>
      <c r="H916" s="333"/>
      <c r="I916" s="333"/>
      <c r="K916" s="364"/>
      <c r="L916" s="384"/>
    </row>
    <row r="917" spans="5:12">
      <c r="E917" s="351"/>
      <c r="H917" s="333"/>
      <c r="I917" s="333"/>
      <c r="K917" s="364"/>
      <c r="L917" s="384"/>
    </row>
    <row r="918" spans="5:12">
      <c r="E918" s="351"/>
      <c r="H918" s="333"/>
      <c r="I918" s="333"/>
      <c r="K918" s="364"/>
      <c r="L918" s="384"/>
    </row>
    <row r="919" spans="5:12">
      <c r="E919" s="351"/>
      <c r="H919" s="333"/>
      <c r="I919" s="333"/>
      <c r="K919" s="364"/>
      <c r="L919" s="384"/>
    </row>
    <row r="920" spans="5:12">
      <c r="E920" s="351"/>
      <c r="H920" s="333"/>
      <c r="I920" s="333"/>
      <c r="K920" s="364"/>
      <c r="L920" s="384"/>
    </row>
    <row r="921" spans="5:12">
      <c r="E921" s="351"/>
      <c r="H921" s="333"/>
      <c r="I921" s="333"/>
      <c r="K921" s="364"/>
      <c r="L921" s="384"/>
    </row>
    <row r="922" spans="5:12">
      <c r="E922" s="351"/>
      <c r="H922" s="333"/>
      <c r="I922" s="333"/>
      <c r="K922" s="364"/>
      <c r="L922" s="384"/>
    </row>
    <row r="923" spans="5:12">
      <c r="E923" s="351"/>
      <c r="H923" s="333"/>
      <c r="I923" s="333"/>
      <c r="K923" s="364"/>
      <c r="L923" s="384"/>
    </row>
    <row r="924" spans="5:12">
      <c r="E924" s="351"/>
      <c r="H924" s="333"/>
      <c r="I924" s="333"/>
      <c r="K924" s="364"/>
      <c r="L924" s="384"/>
    </row>
    <row r="925" spans="5:12">
      <c r="E925" s="351"/>
      <c r="H925" s="333"/>
      <c r="I925" s="333"/>
      <c r="K925" s="364"/>
      <c r="L925" s="384"/>
    </row>
    <row r="926" spans="5:12">
      <c r="E926" s="351"/>
      <c r="H926" s="333"/>
      <c r="I926" s="333"/>
      <c r="K926" s="364"/>
      <c r="L926" s="384"/>
    </row>
    <row r="927" spans="5:12">
      <c r="E927" s="351"/>
      <c r="H927" s="333"/>
      <c r="I927" s="333"/>
      <c r="K927" s="364"/>
      <c r="L927" s="384"/>
    </row>
    <row r="928" spans="5:12">
      <c r="E928" s="351"/>
      <c r="H928" s="333"/>
      <c r="I928" s="333"/>
      <c r="K928" s="364"/>
      <c r="L928" s="384"/>
    </row>
    <row r="929" spans="5:12">
      <c r="E929" s="351"/>
      <c r="H929" s="333"/>
      <c r="I929" s="333"/>
      <c r="K929" s="364"/>
      <c r="L929" s="384"/>
    </row>
    <row r="930" spans="5:12">
      <c r="E930" s="351"/>
      <c r="H930" s="333"/>
      <c r="I930" s="333"/>
      <c r="K930" s="364"/>
      <c r="L930" s="384"/>
    </row>
    <row r="931" spans="5:12">
      <c r="E931" s="351"/>
      <c r="H931" s="333"/>
      <c r="I931" s="333"/>
      <c r="K931" s="364"/>
      <c r="L931" s="384"/>
    </row>
    <row r="932" spans="5:12">
      <c r="E932" s="351"/>
      <c r="H932" s="333"/>
      <c r="I932" s="333"/>
      <c r="K932" s="364"/>
      <c r="L932" s="384"/>
    </row>
    <row r="933" spans="5:12">
      <c r="E933" s="351"/>
      <c r="H933" s="333"/>
      <c r="I933" s="333"/>
      <c r="K933" s="364"/>
      <c r="L933" s="384"/>
    </row>
    <row r="934" spans="5:12">
      <c r="E934" s="351"/>
      <c r="H934" s="333"/>
      <c r="I934" s="333"/>
      <c r="K934" s="364"/>
      <c r="L934" s="384"/>
    </row>
    <row r="935" spans="5:12">
      <c r="E935" s="351"/>
      <c r="H935" s="333"/>
      <c r="I935" s="333"/>
      <c r="K935" s="364"/>
      <c r="L935" s="384"/>
    </row>
    <row r="936" spans="5:12">
      <c r="E936" s="351"/>
      <c r="H936" s="333"/>
      <c r="I936" s="333"/>
      <c r="K936" s="364"/>
      <c r="L936" s="384"/>
    </row>
    <row r="937" spans="5:12">
      <c r="E937" s="351"/>
      <c r="H937" s="333"/>
      <c r="I937" s="333"/>
      <c r="K937" s="364"/>
      <c r="L937" s="384"/>
    </row>
    <row r="938" spans="5:12">
      <c r="E938" s="351"/>
      <c r="H938" s="333"/>
      <c r="I938" s="333"/>
      <c r="K938" s="364"/>
      <c r="L938" s="384"/>
    </row>
    <row r="939" spans="5:12">
      <c r="E939" s="351"/>
      <c r="H939" s="333"/>
      <c r="I939" s="333"/>
      <c r="K939" s="364"/>
      <c r="L939" s="384"/>
    </row>
    <row r="940" spans="5:12">
      <c r="E940" s="351"/>
      <c r="H940" s="333"/>
      <c r="I940" s="333"/>
      <c r="K940" s="364"/>
      <c r="L940" s="384"/>
    </row>
    <row r="941" spans="5:12">
      <c r="E941" s="351"/>
      <c r="H941" s="333"/>
      <c r="I941" s="333"/>
      <c r="K941" s="364"/>
      <c r="L941" s="384"/>
    </row>
    <row r="942" spans="5:12">
      <c r="E942" s="351"/>
      <c r="H942" s="333"/>
      <c r="I942" s="333"/>
      <c r="K942" s="364"/>
      <c r="L942" s="384"/>
    </row>
    <row r="943" spans="5:12">
      <c r="E943" s="351"/>
      <c r="H943" s="333"/>
      <c r="I943" s="333"/>
      <c r="K943" s="364"/>
      <c r="L943" s="384"/>
    </row>
    <row r="944" spans="5:12">
      <c r="E944" s="351"/>
      <c r="H944" s="333"/>
      <c r="I944" s="333"/>
      <c r="K944" s="364"/>
      <c r="L944" s="384"/>
    </row>
    <row r="945" spans="5:12">
      <c r="E945" s="351"/>
      <c r="H945" s="333"/>
      <c r="I945" s="333"/>
      <c r="K945" s="364"/>
      <c r="L945" s="384"/>
    </row>
    <row r="946" spans="5:12">
      <c r="E946" s="351"/>
      <c r="H946" s="333"/>
      <c r="I946" s="333"/>
      <c r="K946" s="364"/>
      <c r="L946" s="384"/>
    </row>
    <row r="947" spans="5:12">
      <c r="E947" s="351"/>
      <c r="H947" s="333"/>
      <c r="I947" s="333"/>
      <c r="K947" s="364"/>
      <c r="L947" s="384"/>
    </row>
    <row r="948" spans="5:12">
      <c r="E948" s="351"/>
      <c r="H948" s="333"/>
      <c r="I948" s="333"/>
      <c r="K948" s="364"/>
      <c r="L948" s="384"/>
    </row>
    <row r="949" spans="5:12">
      <c r="E949" s="351"/>
      <c r="H949" s="333"/>
      <c r="I949" s="333"/>
      <c r="K949" s="364"/>
      <c r="L949" s="384"/>
    </row>
    <row r="950" spans="5:12">
      <c r="E950" s="351"/>
      <c r="H950" s="333"/>
      <c r="I950" s="333"/>
      <c r="K950" s="364"/>
      <c r="L950" s="384"/>
    </row>
    <row r="951" spans="5:12">
      <c r="E951" s="351"/>
      <c r="H951" s="333"/>
      <c r="I951" s="333"/>
      <c r="K951" s="364"/>
      <c r="L951" s="384"/>
    </row>
    <row r="952" spans="5:12">
      <c r="E952" s="351"/>
      <c r="H952" s="333"/>
      <c r="I952" s="333"/>
      <c r="K952" s="364"/>
      <c r="L952" s="384"/>
    </row>
    <row r="953" spans="5:12">
      <c r="E953" s="351"/>
      <c r="H953" s="333"/>
      <c r="I953" s="333"/>
      <c r="K953" s="364"/>
      <c r="L953" s="384"/>
    </row>
    <row r="954" spans="5:12">
      <c r="E954" s="351"/>
      <c r="H954" s="333"/>
      <c r="I954" s="333"/>
      <c r="K954" s="364"/>
      <c r="L954" s="384"/>
    </row>
    <row r="955" spans="5:12">
      <c r="E955" s="351"/>
      <c r="H955" s="333"/>
      <c r="I955" s="333"/>
      <c r="K955" s="364"/>
      <c r="L955" s="384"/>
    </row>
    <row r="956" spans="5:12">
      <c r="E956" s="351"/>
      <c r="H956" s="333"/>
      <c r="I956" s="333"/>
      <c r="K956" s="364"/>
      <c r="L956" s="384"/>
    </row>
    <row r="957" spans="5:12">
      <c r="E957" s="351"/>
      <c r="H957" s="333"/>
      <c r="I957" s="333"/>
      <c r="K957" s="364"/>
      <c r="L957" s="384"/>
    </row>
    <row r="958" spans="5:12">
      <c r="E958" s="351"/>
      <c r="H958" s="333"/>
      <c r="I958" s="333"/>
      <c r="K958" s="364"/>
      <c r="L958" s="384"/>
    </row>
    <row r="959" spans="5:12">
      <c r="E959" s="351"/>
      <c r="H959" s="333"/>
      <c r="I959" s="333"/>
      <c r="K959" s="364"/>
      <c r="L959" s="384"/>
    </row>
    <row r="960" spans="5:12">
      <c r="E960" s="351"/>
      <c r="H960" s="333"/>
      <c r="I960" s="333"/>
      <c r="K960" s="364"/>
      <c r="L960" s="384"/>
    </row>
    <row r="961" spans="5:12">
      <c r="E961" s="351"/>
      <c r="H961" s="333"/>
      <c r="I961" s="333"/>
      <c r="K961" s="364"/>
      <c r="L961" s="384"/>
    </row>
    <row r="962" spans="5:12">
      <c r="E962" s="351"/>
      <c r="H962" s="333"/>
      <c r="I962" s="333"/>
      <c r="K962" s="364"/>
      <c r="L962" s="384"/>
    </row>
    <row r="963" spans="5:12">
      <c r="E963" s="351"/>
      <c r="H963" s="333"/>
      <c r="I963" s="333"/>
      <c r="K963" s="364"/>
      <c r="L963" s="384"/>
    </row>
    <row r="964" spans="5:12">
      <c r="E964" s="351"/>
      <c r="H964" s="333"/>
      <c r="I964" s="333"/>
      <c r="K964" s="364"/>
      <c r="L964" s="384"/>
    </row>
    <row r="965" spans="5:12">
      <c r="E965" s="351"/>
      <c r="H965" s="333"/>
      <c r="I965" s="333"/>
      <c r="K965" s="364"/>
      <c r="L965" s="384"/>
    </row>
    <row r="966" spans="5:12">
      <c r="E966" s="351"/>
      <c r="H966" s="333"/>
      <c r="I966" s="333"/>
      <c r="K966" s="364"/>
      <c r="L966" s="384"/>
    </row>
    <row r="967" spans="5:12">
      <c r="E967" s="351"/>
      <c r="H967" s="333"/>
      <c r="I967" s="333"/>
      <c r="K967" s="364"/>
      <c r="L967" s="384"/>
    </row>
    <row r="968" spans="5:12">
      <c r="E968" s="351"/>
      <c r="H968" s="333"/>
      <c r="I968" s="333"/>
      <c r="K968" s="364"/>
      <c r="L968" s="384"/>
    </row>
    <row r="969" spans="5:12">
      <c r="E969" s="351"/>
      <c r="H969" s="333"/>
      <c r="I969" s="333"/>
      <c r="K969" s="364"/>
      <c r="L969" s="384"/>
    </row>
    <row r="970" spans="5:12">
      <c r="E970" s="351"/>
      <c r="H970" s="333"/>
      <c r="I970" s="333"/>
      <c r="K970" s="364"/>
      <c r="L970" s="384"/>
    </row>
    <row r="971" spans="5:12">
      <c r="E971" s="351"/>
      <c r="H971" s="333"/>
      <c r="I971" s="333"/>
      <c r="K971" s="364"/>
      <c r="L971" s="384"/>
    </row>
    <row r="972" spans="5:12">
      <c r="E972" s="351"/>
      <c r="H972" s="333"/>
      <c r="I972" s="333"/>
      <c r="K972" s="364"/>
      <c r="L972" s="384"/>
    </row>
    <row r="973" spans="5:12">
      <c r="E973" s="351"/>
      <c r="H973" s="333"/>
      <c r="I973" s="333"/>
      <c r="K973" s="364"/>
      <c r="L973" s="384"/>
    </row>
    <row r="974" spans="5:12">
      <c r="E974" s="351"/>
      <c r="H974" s="333"/>
      <c r="I974" s="333"/>
      <c r="K974" s="364"/>
      <c r="L974" s="384"/>
    </row>
    <row r="975" spans="5:12">
      <c r="E975" s="351"/>
      <c r="H975" s="333"/>
      <c r="I975" s="333"/>
      <c r="K975" s="364"/>
      <c r="L975" s="384"/>
    </row>
    <row r="976" spans="5:12">
      <c r="E976" s="351"/>
      <c r="H976" s="333"/>
      <c r="I976" s="333"/>
      <c r="K976" s="364"/>
      <c r="L976" s="384"/>
    </row>
    <row r="977" spans="5:12">
      <c r="E977" s="351"/>
      <c r="H977" s="333"/>
      <c r="I977" s="333"/>
      <c r="K977" s="364"/>
      <c r="L977" s="384"/>
    </row>
    <row r="978" spans="5:12">
      <c r="E978" s="351"/>
      <c r="H978" s="333"/>
      <c r="I978" s="333"/>
      <c r="K978" s="364"/>
      <c r="L978" s="384"/>
    </row>
    <row r="979" spans="5:12">
      <c r="E979" s="351"/>
      <c r="H979" s="333"/>
      <c r="I979" s="333"/>
      <c r="K979" s="364"/>
      <c r="L979" s="384"/>
    </row>
    <row r="980" spans="5:12">
      <c r="E980" s="351"/>
      <c r="H980" s="333"/>
      <c r="I980" s="333"/>
      <c r="K980" s="364"/>
      <c r="L980" s="384"/>
    </row>
    <row r="981" spans="5:12">
      <c r="E981" s="351"/>
      <c r="H981" s="333"/>
      <c r="I981" s="333"/>
      <c r="K981" s="364"/>
      <c r="L981" s="384"/>
    </row>
    <row r="982" spans="5:12">
      <c r="E982" s="351"/>
      <c r="H982" s="333"/>
      <c r="I982" s="333"/>
      <c r="K982" s="364"/>
      <c r="L982" s="384"/>
    </row>
    <row r="983" spans="5:12">
      <c r="E983" s="351"/>
      <c r="H983" s="333"/>
      <c r="I983" s="333"/>
      <c r="K983" s="364"/>
      <c r="L983" s="384"/>
    </row>
    <row r="984" spans="5:12">
      <c r="E984" s="351"/>
      <c r="H984" s="333"/>
      <c r="I984" s="333"/>
      <c r="K984" s="364"/>
      <c r="L984" s="384"/>
    </row>
    <row r="985" spans="5:12">
      <c r="E985" s="351"/>
      <c r="H985" s="333"/>
      <c r="I985" s="333"/>
      <c r="K985" s="364"/>
      <c r="L985" s="384"/>
    </row>
    <row r="986" spans="5:12">
      <c r="E986" s="351"/>
      <c r="H986" s="333"/>
      <c r="I986" s="333"/>
      <c r="K986" s="364"/>
      <c r="L986" s="384"/>
    </row>
    <row r="987" spans="5:12">
      <c r="E987" s="351"/>
      <c r="H987" s="333"/>
      <c r="I987" s="333"/>
      <c r="K987" s="364"/>
      <c r="L987" s="384"/>
    </row>
    <row r="988" spans="5:12">
      <c r="E988" s="351"/>
      <c r="H988" s="333"/>
      <c r="I988" s="333"/>
      <c r="K988" s="364"/>
      <c r="L988" s="384"/>
    </row>
    <row r="989" spans="5:12">
      <c r="E989" s="351"/>
      <c r="H989" s="333"/>
      <c r="I989" s="333"/>
      <c r="K989" s="364"/>
      <c r="L989" s="384"/>
    </row>
    <row r="990" spans="5:12">
      <c r="E990" s="351"/>
      <c r="H990" s="333"/>
      <c r="I990" s="333"/>
      <c r="K990" s="364"/>
      <c r="L990" s="384"/>
    </row>
    <row r="991" spans="5:12">
      <c r="E991" s="351"/>
      <c r="H991" s="333"/>
      <c r="I991" s="333"/>
      <c r="K991" s="364"/>
      <c r="L991" s="384"/>
    </row>
    <row r="992" spans="5:12">
      <c r="E992" s="351"/>
      <c r="H992" s="333"/>
      <c r="I992" s="333"/>
      <c r="K992" s="364"/>
      <c r="L992" s="384"/>
    </row>
    <row r="993" spans="5:12">
      <c r="E993" s="351"/>
      <c r="H993" s="333"/>
      <c r="I993" s="333"/>
      <c r="K993" s="364"/>
      <c r="L993" s="384"/>
    </row>
    <row r="994" spans="5:12">
      <c r="E994" s="351"/>
      <c r="H994" s="333"/>
      <c r="I994" s="333"/>
      <c r="K994" s="364"/>
      <c r="L994" s="384"/>
    </row>
    <row r="995" spans="5:12">
      <c r="E995" s="351"/>
      <c r="H995" s="333"/>
      <c r="I995" s="333"/>
      <c r="K995" s="364"/>
      <c r="L995" s="384"/>
    </row>
    <row r="996" spans="5:12">
      <c r="E996" s="351"/>
      <c r="H996" s="333"/>
      <c r="I996" s="333"/>
      <c r="K996" s="364"/>
      <c r="L996" s="384"/>
    </row>
    <row r="997" spans="5:12">
      <c r="E997" s="351"/>
      <c r="H997" s="333"/>
      <c r="I997" s="333"/>
      <c r="K997" s="364"/>
      <c r="L997" s="384"/>
    </row>
    <row r="998" spans="5:12">
      <c r="E998" s="351"/>
      <c r="H998" s="333"/>
      <c r="I998" s="333"/>
      <c r="K998" s="364"/>
      <c r="L998" s="384"/>
    </row>
    <row r="999" spans="5:12">
      <c r="E999" s="351"/>
      <c r="H999" s="333"/>
      <c r="I999" s="333"/>
      <c r="K999" s="364"/>
      <c r="L999" s="384"/>
    </row>
    <row r="1000" spans="5:12">
      <c r="E1000" s="351"/>
      <c r="H1000" s="333"/>
      <c r="I1000" s="333"/>
      <c r="K1000" s="364"/>
      <c r="L1000" s="384"/>
    </row>
    <row r="1001" spans="5:12">
      <c r="E1001" s="351"/>
      <c r="H1001" s="333"/>
      <c r="I1001" s="333"/>
      <c r="K1001" s="364"/>
      <c r="L1001" s="384"/>
    </row>
    <row r="1002" spans="5:12">
      <c r="E1002" s="351"/>
      <c r="H1002" s="333"/>
      <c r="I1002" s="333"/>
      <c r="K1002" s="364"/>
      <c r="L1002" s="384"/>
    </row>
    <row r="1003" spans="5:12">
      <c r="E1003" s="351"/>
      <c r="H1003" s="333"/>
      <c r="I1003" s="333"/>
      <c r="K1003" s="364"/>
      <c r="L1003" s="384"/>
    </row>
    <row r="1004" spans="5:12">
      <c r="E1004" s="351"/>
      <c r="H1004" s="333"/>
      <c r="I1004" s="333"/>
      <c r="K1004" s="364"/>
      <c r="L1004" s="384"/>
    </row>
    <row r="1005" spans="5:12">
      <c r="E1005" s="351"/>
      <c r="H1005" s="333"/>
      <c r="I1005" s="333"/>
      <c r="K1005" s="364"/>
      <c r="L1005" s="384"/>
    </row>
    <row r="1006" spans="5:12">
      <c r="E1006" s="351"/>
      <c r="H1006" s="333"/>
      <c r="I1006" s="333"/>
      <c r="K1006" s="364"/>
      <c r="L1006" s="384"/>
    </row>
    <row r="1007" spans="5:12">
      <c r="E1007" s="351"/>
      <c r="H1007" s="333"/>
      <c r="I1007" s="333"/>
      <c r="K1007" s="364"/>
      <c r="L1007" s="384"/>
    </row>
    <row r="1008" spans="5:12">
      <c r="E1008" s="351"/>
      <c r="H1008" s="333"/>
      <c r="I1008" s="333"/>
      <c r="K1008" s="364"/>
      <c r="L1008" s="384"/>
    </row>
    <row r="1009" spans="5:12">
      <c r="E1009" s="351"/>
      <c r="H1009" s="333"/>
      <c r="I1009" s="333"/>
      <c r="K1009" s="364"/>
      <c r="L1009" s="384"/>
    </row>
    <row r="1010" spans="5:12">
      <c r="E1010" s="351"/>
      <c r="H1010" s="333"/>
      <c r="I1010" s="333"/>
      <c r="K1010" s="364"/>
      <c r="L1010" s="384"/>
    </row>
    <row r="1011" spans="5:12">
      <c r="E1011" s="351"/>
      <c r="H1011" s="333"/>
      <c r="I1011" s="333"/>
      <c r="K1011" s="364"/>
      <c r="L1011" s="384"/>
    </row>
    <row r="1012" spans="5:12">
      <c r="E1012" s="351"/>
      <c r="H1012" s="333"/>
      <c r="I1012" s="333"/>
      <c r="K1012" s="364"/>
      <c r="L1012" s="384"/>
    </row>
    <row r="1013" spans="5:12">
      <c r="E1013" s="351"/>
      <c r="H1013" s="333"/>
      <c r="I1013" s="333"/>
      <c r="K1013" s="364"/>
      <c r="L1013" s="384"/>
    </row>
    <row r="1014" spans="5:12">
      <c r="E1014" s="351"/>
      <c r="H1014" s="333"/>
      <c r="I1014" s="333"/>
      <c r="K1014" s="364"/>
      <c r="L1014" s="384"/>
    </row>
    <row r="1015" spans="5:12">
      <c r="E1015" s="351"/>
      <c r="H1015" s="333"/>
      <c r="I1015" s="333"/>
      <c r="K1015" s="364"/>
      <c r="L1015" s="384"/>
    </row>
    <row r="1016" spans="5:12">
      <c r="E1016" s="351"/>
      <c r="H1016" s="333"/>
      <c r="I1016" s="333"/>
      <c r="K1016" s="364"/>
      <c r="L1016" s="384"/>
    </row>
    <row r="1017" spans="5:12">
      <c r="E1017" s="351"/>
      <c r="H1017" s="333"/>
      <c r="I1017" s="333"/>
      <c r="K1017" s="364"/>
      <c r="L1017" s="384"/>
    </row>
    <row r="1018" spans="5:12">
      <c r="E1018" s="351"/>
      <c r="H1018" s="333"/>
      <c r="I1018" s="333"/>
      <c r="K1018" s="364"/>
      <c r="L1018" s="384"/>
    </row>
    <row r="1019" spans="5:12">
      <c r="E1019" s="351"/>
      <c r="H1019" s="333"/>
      <c r="I1019" s="333"/>
      <c r="K1019" s="364"/>
      <c r="L1019" s="384"/>
    </row>
    <row r="1020" spans="5:12">
      <c r="E1020" s="351"/>
      <c r="H1020" s="333"/>
      <c r="I1020" s="333"/>
      <c r="K1020" s="364"/>
      <c r="L1020" s="384"/>
    </row>
    <row r="1021" spans="5:12">
      <c r="E1021" s="351"/>
      <c r="H1021" s="333"/>
      <c r="I1021" s="333"/>
      <c r="K1021" s="364"/>
      <c r="L1021" s="384"/>
    </row>
    <row r="1022" spans="5:12">
      <c r="E1022" s="351"/>
      <c r="H1022" s="333"/>
      <c r="I1022" s="333"/>
      <c r="K1022" s="364"/>
      <c r="L1022" s="384"/>
    </row>
    <row r="1023" spans="5:12">
      <c r="E1023" s="351"/>
      <c r="H1023" s="333"/>
      <c r="I1023" s="333"/>
      <c r="K1023" s="364"/>
      <c r="L1023" s="384"/>
    </row>
    <row r="1024" spans="5:12">
      <c r="E1024" s="351"/>
      <c r="H1024" s="333"/>
      <c r="I1024" s="333"/>
      <c r="K1024" s="364"/>
      <c r="L1024" s="384"/>
    </row>
    <row r="1025" spans="5:12">
      <c r="E1025" s="351"/>
      <c r="H1025" s="333"/>
      <c r="I1025" s="333"/>
      <c r="K1025" s="364"/>
      <c r="L1025" s="384"/>
    </row>
    <row r="1026" spans="5:12">
      <c r="E1026" s="351"/>
      <c r="H1026" s="333"/>
      <c r="I1026" s="333"/>
      <c r="K1026" s="364"/>
      <c r="L1026" s="384"/>
    </row>
    <row r="1027" spans="5:12">
      <c r="E1027" s="351"/>
      <c r="H1027" s="333"/>
      <c r="I1027" s="333"/>
      <c r="K1027" s="364"/>
      <c r="L1027" s="384"/>
    </row>
    <row r="1028" spans="5:12">
      <c r="E1028" s="351"/>
      <c r="H1028" s="333"/>
      <c r="I1028" s="333"/>
      <c r="K1028" s="364"/>
      <c r="L1028" s="384"/>
    </row>
    <row r="1029" spans="5:12">
      <c r="E1029" s="351"/>
      <c r="H1029" s="333"/>
      <c r="I1029" s="333"/>
      <c r="K1029" s="364"/>
      <c r="L1029" s="384"/>
    </row>
    <row r="1030" spans="5:12">
      <c r="E1030" s="351"/>
      <c r="H1030" s="333"/>
      <c r="I1030" s="333"/>
      <c r="K1030" s="364"/>
      <c r="L1030" s="384"/>
    </row>
    <row r="1031" spans="5:12">
      <c r="E1031" s="351"/>
      <c r="H1031" s="333"/>
      <c r="I1031" s="333"/>
      <c r="K1031" s="364"/>
      <c r="L1031" s="384"/>
    </row>
    <row r="1032" spans="5:12">
      <c r="E1032" s="351"/>
      <c r="H1032" s="333"/>
      <c r="I1032" s="333"/>
      <c r="K1032" s="364"/>
      <c r="L1032" s="384"/>
    </row>
    <row r="1033" spans="5:12">
      <c r="E1033" s="351"/>
      <c r="H1033" s="333"/>
      <c r="I1033" s="333"/>
      <c r="K1033" s="364"/>
      <c r="L1033" s="384"/>
    </row>
    <row r="1034" spans="5:12">
      <c r="E1034" s="351"/>
      <c r="H1034" s="333"/>
      <c r="I1034" s="333"/>
      <c r="K1034" s="364"/>
      <c r="L1034" s="384"/>
    </row>
    <row r="1035" spans="5:12">
      <c r="E1035" s="351"/>
      <c r="H1035" s="333"/>
      <c r="I1035" s="333"/>
      <c r="K1035" s="364"/>
      <c r="L1035" s="384"/>
    </row>
    <row r="1036" spans="5:12">
      <c r="E1036" s="351"/>
      <c r="H1036" s="333"/>
      <c r="I1036" s="333"/>
      <c r="K1036" s="364"/>
      <c r="L1036" s="384"/>
    </row>
    <row r="1037" spans="5:12">
      <c r="E1037" s="351"/>
      <c r="H1037" s="333"/>
      <c r="I1037" s="333"/>
      <c r="K1037" s="364"/>
      <c r="L1037" s="384"/>
    </row>
    <row r="1038" spans="5:12">
      <c r="E1038" s="351"/>
      <c r="H1038" s="333"/>
      <c r="I1038" s="333"/>
      <c r="K1038" s="364"/>
      <c r="L1038" s="384"/>
    </row>
    <row r="1039" spans="5:12">
      <c r="E1039" s="351"/>
      <c r="H1039" s="333"/>
      <c r="I1039" s="333"/>
      <c r="K1039" s="364"/>
      <c r="L1039" s="384"/>
    </row>
    <row r="1040" spans="5:12">
      <c r="E1040" s="351"/>
      <c r="H1040" s="333"/>
      <c r="I1040" s="333"/>
      <c r="K1040" s="364"/>
      <c r="L1040" s="384"/>
    </row>
    <row r="1041" spans="5:12">
      <c r="E1041" s="351"/>
      <c r="H1041" s="333"/>
      <c r="I1041" s="333"/>
      <c r="K1041" s="364"/>
      <c r="L1041" s="384"/>
    </row>
    <row r="1042" spans="5:12">
      <c r="E1042" s="351"/>
      <c r="H1042" s="333"/>
      <c r="I1042" s="333"/>
      <c r="K1042" s="364"/>
      <c r="L1042" s="384"/>
    </row>
    <row r="1043" spans="5:12">
      <c r="E1043" s="351"/>
      <c r="H1043" s="333"/>
      <c r="I1043" s="333"/>
      <c r="K1043" s="364"/>
      <c r="L1043" s="384"/>
    </row>
    <row r="1044" spans="5:12">
      <c r="E1044" s="351"/>
      <c r="H1044" s="333"/>
      <c r="I1044" s="333"/>
      <c r="K1044" s="364"/>
      <c r="L1044" s="384"/>
    </row>
    <row r="1045" spans="5:12">
      <c r="E1045" s="351"/>
      <c r="H1045" s="333"/>
      <c r="I1045" s="333"/>
      <c r="K1045" s="364"/>
      <c r="L1045" s="384"/>
    </row>
    <row r="1046" spans="5:12">
      <c r="E1046" s="351"/>
      <c r="H1046" s="333"/>
      <c r="I1046" s="333"/>
      <c r="K1046" s="364"/>
      <c r="L1046" s="384"/>
    </row>
    <row r="1047" spans="5:12">
      <c r="E1047" s="351"/>
      <c r="H1047" s="333"/>
      <c r="I1047" s="333"/>
      <c r="K1047" s="364"/>
      <c r="L1047" s="384"/>
    </row>
    <row r="1048" spans="5:12">
      <c r="E1048" s="351"/>
      <c r="H1048" s="333"/>
      <c r="I1048" s="333"/>
      <c r="K1048" s="364"/>
      <c r="L1048" s="384"/>
    </row>
    <row r="1049" spans="5:12">
      <c r="E1049" s="351"/>
      <c r="H1049" s="333"/>
      <c r="I1049" s="333"/>
      <c r="K1049" s="364"/>
      <c r="L1049" s="384"/>
    </row>
    <row r="1050" spans="5:12">
      <c r="E1050" s="351"/>
      <c r="H1050" s="333"/>
      <c r="I1050" s="333"/>
      <c r="K1050" s="364"/>
      <c r="L1050" s="384"/>
    </row>
    <row r="1051" spans="5:12">
      <c r="E1051" s="351"/>
      <c r="H1051" s="333"/>
      <c r="I1051" s="333"/>
      <c r="K1051" s="364"/>
      <c r="L1051" s="384"/>
    </row>
    <row r="1052" spans="5:12">
      <c r="E1052" s="351"/>
      <c r="H1052" s="333"/>
      <c r="I1052" s="333"/>
      <c r="K1052" s="364"/>
      <c r="L1052" s="384"/>
    </row>
    <row r="1053" spans="5:12">
      <c r="E1053" s="351"/>
      <c r="H1053" s="333"/>
      <c r="I1053" s="333"/>
      <c r="K1053" s="364"/>
      <c r="L1053" s="384"/>
    </row>
    <row r="1054" spans="5:12">
      <c r="E1054" s="351"/>
      <c r="H1054" s="333"/>
      <c r="I1054" s="333"/>
      <c r="K1054" s="364"/>
      <c r="L1054" s="384"/>
    </row>
    <row r="1055" spans="5:12">
      <c r="E1055" s="351"/>
      <c r="H1055" s="333"/>
      <c r="I1055" s="333"/>
      <c r="K1055" s="364"/>
      <c r="L1055" s="384"/>
    </row>
    <row r="1056" spans="5:12">
      <c r="E1056" s="351"/>
      <c r="H1056" s="333"/>
      <c r="I1056" s="333"/>
      <c r="K1056" s="364"/>
      <c r="L1056" s="384"/>
    </row>
    <row r="1057" spans="5:12">
      <c r="E1057" s="351"/>
      <c r="H1057" s="333"/>
      <c r="I1057" s="333"/>
      <c r="K1057" s="364"/>
      <c r="L1057" s="384"/>
    </row>
    <row r="1058" spans="5:12">
      <c r="E1058" s="351"/>
      <c r="H1058" s="333"/>
      <c r="I1058" s="333"/>
      <c r="K1058" s="364"/>
      <c r="L1058" s="384"/>
    </row>
    <row r="1059" spans="5:12">
      <c r="E1059" s="351"/>
    </row>
    <row r="1060" spans="5:12">
      <c r="E1060" s="351"/>
    </row>
    <row r="1061" spans="5:12">
      <c r="E1061" s="351"/>
    </row>
    <row r="1062" spans="5:12">
      <c r="E1062" s="351"/>
    </row>
    <row r="1063" spans="5:12">
      <c r="E1063" s="351"/>
    </row>
    <row r="1064" spans="5:12">
      <c r="E1064" s="351"/>
    </row>
    <row r="1065" spans="5:12">
      <c r="E1065" s="351"/>
    </row>
    <row r="1066" spans="5:12">
      <c r="E1066" s="351"/>
    </row>
    <row r="1067" spans="5:12">
      <c r="E1067" s="351"/>
    </row>
    <row r="1068" spans="5:12">
      <c r="E1068" s="351"/>
    </row>
    <row r="1069" spans="5:12">
      <c r="E1069" s="351"/>
    </row>
    <row r="1070" spans="5:12">
      <c r="E1070" s="351"/>
    </row>
    <row r="1071" spans="5:12">
      <c r="E1071" s="351"/>
    </row>
    <row r="1072" spans="5:12">
      <c r="E1072" s="351"/>
    </row>
    <row r="1073" spans="5:5">
      <c r="E1073" s="351"/>
    </row>
    <row r="1074" spans="5:5">
      <c r="E1074" s="351"/>
    </row>
    <row r="1075" spans="5:5">
      <c r="E1075" s="351"/>
    </row>
    <row r="1076" spans="5:5">
      <c r="E1076" s="351"/>
    </row>
    <row r="1077" spans="5:5">
      <c r="E1077" s="351"/>
    </row>
    <row r="1078" spans="5:5">
      <c r="E1078" s="351"/>
    </row>
    <row r="1079" spans="5:5">
      <c r="E1079" s="351"/>
    </row>
    <row r="1080" spans="5:5">
      <c r="E1080" s="351"/>
    </row>
    <row r="1081" spans="5:5">
      <c r="E1081" s="351"/>
    </row>
    <row r="1082" spans="5:5">
      <c r="E1082" s="351"/>
    </row>
    <row r="1083" spans="5:5">
      <c r="E1083" s="351"/>
    </row>
    <row r="1084" spans="5:5">
      <c r="E1084" s="351"/>
    </row>
    <row r="1085" spans="5:5">
      <c r="E1085" s="351"/>
    </row>
    <row r="1086" spans="5:5">
      <c r="E1086" s="351"/>
    </row>
    <row r="1087" spans="5:5">
      <c r="E1087" s="351"/>
    </row>
    <row r="1088" spans="5:5">
      <c r="E1088" s="351"/>
    </row>
    <row r="1089" spans="5:5">
      <c r="E1089" s="351"/>
    </row>
    <row r="1090" spans="5:5">
      <c r="E1090" s="351"/>
    </row>
    <row r="1091" spans="5:5">
      <c r="E1091" s="351"/>
    </row>
    <row r="1092" spans="5:5">
      <c r="E1092" s="351"/>
    </row>
    <row r="1093" spans="5:5">
      <c r="E1093" s="351"/>
    </row>
    <row r="1094" spans="5:5">
      <c r="E1094" s="351"/>
    </row>
    <row r="1095" spans="5:5">
      <c r="E1095" s="351"/>
    </row>
    <row r="1096" spans="5:5">
      <c r="E1096" s="351"/>
    </row>
  </sheetData>
  <sheetProtection password="93B3" sheet="1" objects="1" scenarios="1"/>
  <mergeCells count="1">
    <mergeCell ref="E35:H35"/>
  </mergeCells>
  <conditionalFormatting sqref="F14:FA33 FB14 E15:E30">
    <cfRule type="cellIs" dxfId="5" priority="4" operator="equal">
      <formula>0</formula>
    </cfRule>
  </conditionalFormatting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564"/>
  <sheetViews>
    <sheetView workbookViewId="0"/>
  </sheetViews>
  <sheetFormatPr defaultRowHeight="15"/>
  <cols>
    <col min="1" max="1" width="51.28515625" style="398" customWidth="1"/>
    <col min="2" max="2" width="18.28515625" style="398" customWidth="1"/>
    <col min="3" max="3" width="9.140625" style="398"/>
    <col min="4" max="4" width="28.5703125" style="398" customWidth="1"/>
    <col min="5" max="5" width="24.85546875" style="398" customWidth="1"/>
    <col min="6" max="6" width="10.42578125" style="398" customWidth="1"/>
    <col min="7" max="9" width="9.140625" style="398"/>
    <col min="10" max="10" width="12" style="398" customWidth="1"/>
    <col min="11" max="14" width="9.140625" style="398"/>
    <col min="15" max="15" width="11.28515625" style="398" customWidth="1"/>
    <col min="16" max="16" width="12" style="398" customWidth="1"/>
    <col min="17" max="17" width="11.28515625" style="398" customWidth="1"/>
    <col min="18" max="18" width="23.28515625" style="398" customWidth="1"/>
    <col min="19" max="20" width="9.140625" style="398"/>
    <col min="21" max="21" width="10" style="398" customWidth="1"/>
    <col min="22" max="22" width="10.5703125" style="398" customWidth="1"/>
    <col min="23" max="16384" width="9.140625" style="398"/>
  </cols>
  <sheetData>
    <row r="1" spans="1:22" ht="15.75">
      <c r="A1" s="397" t="s">
        <v>123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</row>
    <row r="2" spans="1:22" ht="15.75" thickBot="1">
      <c r="A2" s="399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U2" s="401" t="s">
        <v>124</v>
      </c>
      <c r="V2" s="398">
        <v>-1.1328987578860807</v>
      </c>
    </row>
    <row r="3" spans="1:22">
      <c r="A3" s="565" t="s">
        <v>125</v>
      </c>
      <c r="B3" s="568" t="s">
        <v>126</v>
      </c>
      <c r="C3" s="568" t="s">
        <v>127</v>
      </c>
      <c r="D3" s="568" t="s">
        <v>128</v>
      </c>
      <c r="E3" s="571" t="s">
        <v>129</v>
      </c>
      <c r="F3" s="574" t="s">
        <v>130</v>
      </c>
      <c r="G3" s="575"/>
      <c r="H3" s="575"/>
      <c r="I3" s="575"/>
      <c r="J3" s="576"/>
      <c r="K3" s="574" t="s">
        <v>131</v>
      </c>
      <c r="L3" s="575"/>
      <c r="M3" s="575"/>
      <c r="N3" s="575"/>
      <c r="O3" s="576"/>
      <c r="P3" s="577" t="s">
        <v>132</v>
      </c>
      <c r="Q3" s="580" t="s">
        <v>133</v>
      </c>
      <c r="R3" s="402"/>
      <c r="U3" s="401" t="s">
        <v>134</v>
      </c>
      <c r="V3" s="398">
        <v>-9.9566746596679412E-2</v>
      </c>
    </row>
    <row r="4" spans="1:22">
      <c r="A4" s="566"/>
      <c r="B4" s="569"/>
      <c r="C4" s="569"/>
      <c r="D4" s="569"/>
      <c r="E4" s="572"/>
      <c r="F4" s="583" t="s">
        <v>135</v>
      </c>
      <c r="G4" s="585" t="s">
        <v>136</v>
      </c>
      <c r="H4" s="586"/>
      <c r="I4" s="588" t="s">
        <v>137</v>
      </c>
      <c r="J4" s="589"/>
      <c r="K4" s="583" t="s">
        <v>135</v>
      </c>
      <c r="L4" s="585" t="s">
        <v>136</v>
      </c>
      <c r="M4" s="586"/>
      <c r="N4" s="588" t="s">
        <v>137</v>
      </c>
      <c r="O4" s="589"/>
      <c r="P4" s="578"/>
      <c r="Q4" s="581"/>
      <c r="R4" s="402"/>
      <c r="U4" s="401" t="s">
        <v>138</v>
      </c>
      <c r="V4" s="398">
        <v>-0.23813106434067205</v>
      </c>
    </row>
    <row r="5" spans="1:22" ht="50.25" customHeight="1">
      <c r="A5" s="566"/>
      <c r="B5" s="570"/>
      <c r="C5" s="570"/>
      <c r="D5" s="570"/>
      <c r="E5" s="573"/>
      <c r="F5" s="584"/>
      <c r="G5" s="573"/>
      <c r="H5" s="587"/>
      <c r="I5" s="403" t="s">
        <v>139</v>
      </c>
      <c r="J5" s="404" t="s">
        <v>140</v>
      </c>
      <c r="K5" s="584"/>
      <c r="L5" s="573"/>
      <c r="M5" s="587"/>
      <c r="N5" s="403" t="s">
        <v>139</v>
      </c>
      <c r="O5" s="404" t="s">
        <v>140</v>
      </c>
      <c r="P5" s="579"/>
      <c r="Q5" s="581"/>
      <c r="R5" s="402"/>
    </row>
    <row r="6" spans="1:22" ht="45.75" thickBot="1">
      <c r="A6" s="567"/>
      <c r="B6" s="405" t="s">
        <v>141</v>
      </c>
      <c r="C6" s="405" t="s">
        <v>142</v>
      </c>
      <c r="D6" s="405" t="s">
        <v>143</v>
      </c>
      <c r="E6" s="406" t="s">
        <v>143</v>
      </c>
      <c r="F6" s="407" t="s">
        <v>144</v>
      </c>
      <c r="G6" s="405" t="s">
        <v>145</v>
      </c>
      <c r="H6" s="405" t="s">
        <v>146</v>
      </c>
      <c r="I6" s="405" t="s">
        <v>145</v>
      </c>
      <c r="J6" s="408" t="s">
        <v>145</v>
      </c>
      <c r="K6" s="407" t="s">
        <v>144</v>
      </c>
      <c r="L6" s="405" t="s">
        <v>145</v>
      </c>
      <c r="M6" s="405" t="s">
        <v>146</v>
      </c>
      <c r="N6" s="405" t="s">
        <v>145</v>
      </c>
      <c r="O6" s="408" t="s">
        <v>145</v>
      </c>
      <c r="P6" s="409" t="s">
        <v>147</v>
      </c>
      <c r="Q6" s="582"/>
      <c r="R6" s="402"/>
      <c r="S6" s="402" t="s">
        <v>148</v>
      </c>
      <c r="U6" s="410" t="s">
        <v>149</v>
      </c>
      <c r="V6" s="410" t="s">
        <v>150</v>
      </c>
    </row>
    <row r="7" spans="1:22">
      <c r="A7" s="431" t="s">
        <v>151</v>
      </c>
      <c r="B7" s="431" t="s">
        <v>152</v>
      </c>
      <c r="C7" s="432" t="s">
        <v>153</v>
      </c>
      <c r="D7" s="433" t="s">
        <v>154</v>
      </c>
      <c r="E7" s="434" t="s">
        <v>155</v>
      </c>
      <c r="F7" s="550">
        <v>4.2</v>
      </c>
      <c r="G7" s="551">
        <v>71.867238711390598</v>
      </c>
      <c r="H7" s="551">
        <v>64.3</v>
      </c>
      <c r="I7" s="551">
        <v>127</v>
      </c>
      <c r="J7" s="552">
        <v>137</v>
      </c>
      <c r="K7" s="550">
        <v>4.2</v>
      </c>
      <c r="L7" s="551">
        <v>65.294716478441032</v>
      </c>
      <c r="M7" s="551">
        <v>58.6</v>
      </c>
      <c r="N7" s="551">
        <v>127</v>
      </c>
      <c r="O7" s="552">
        <v>137</v>
      </c>
      <c r="P7" s="553">
        <v>-1.3245288269870037E-2</v>
      </c>
      <c r="Q7" s="434">
        <v>2</v>
      </c>
      <c r="R7" s="398" t="s">
        <v>156</v>
      </c>
      <c r="S7" s="413" t="s">
        <v>124</v>
      </c>
      <c r="U7" s="411">
        <v>6.5725222329495665</v>
      </c>
      <c r="V7" s="413">
        <v>1.3145044465899134</v>
      </c>
    </row>
    <row r="8" spans="1:22">
      <c r="A8" s="431" t="s">
        <v>157</v>
      </c>
      <c r="B8" s="431" t="s">
        <v>152</v>
      </c>
      <c r="C8" s="432" t="s">
        <v>153</v>
      </c>
      <c r="D8" s="433" t="s">
        <v>159</v>
      </c>
      <c r="E8" s="434" t="s">
        <v>160</v>
      </c>
      <c r="F8" s="550">
        <v>10.5</v>
      </c>
      <c r="G8" s="551">
        <v>11.423221962301179</v>
      </c>
      <c r="H8" s="551">
        <v>10.7</v>
      </c>
      <c r="I8" s="551">
        <v>84</v>
      </c>
      <c r="J8" s="552">
        <v>93</v>
      </c>
      <c r="K8" s="550">
        <v>10.5</v>
      </c>
      <c r="L8" s="551">
        <v>15.880806024884253</v>
      </c>
      <c r="M8" s="551">
        <v>13.6</v>
      </c>
      <c r="N8" s="551">
        <v>84</v>
      </c>
      <c r="O8" s="552">
        <v>93</v>
      </c>
      <c r="P8" s="553">
        <v>1.65E-3</v>
      </c>
      <c r="Q8" s="434">
        <v>2</v>
      </c>
      <c r="R8" s="398" t="s">
        <v>156</v>
      </c>
      <c r="S8" s="413" t="s">
        <v>124</v>
      </c>
      <c r="U8" s="411">
        <v>-4.4575840625830736</v>
      </c>
      <c r="V8" s="413">
        <v>-0.89151681251661474</v>
      </c>
    </row>
    <row r="9" spans="1:22">
      <c r="A9" s="431" t="s">
        <v>161</v>
      </c>
      <c r="B9" s="431" t="s">
        <v>152</v>
      </c>
      <c r="C9" s="432" t="s">
        <v>153</v>
      </c>
      <c r="D9" s="433" t="s">
        <v>162</v>
      </c>
      <c r="E9" s="434" t="s">
        <v>163</v>
      </c>
      <c r="F9" s="550">
        <v>11.65</v>
      </c>
      <c r="G9" s="551">
        <v>6.6490600839517162</v>
      </c>
      <c r="H9" s="551">
        <v>6.5</v>
      </c>
      <c r="I9" s="551">
        <v>53</v>
      </c>
      <c r="J9" s="552">
        <v>53</v>
      </c>
      <c r="K9" s="550">
        <v>11.65</v>
      </c>
      <c r="L9" s="551">
        <v>6.9634761434214738</v>
      </c>
      <c r="M9" s="551">
        <v>5.7</v>
      </c>
      <c r="N9" s="551">
        <v>53</v>
      </c>
      <c r="O9" s="552">
        <v>53</v>
      </c>
      <c r="P9" s="553">
        <v>2.0993677919459275E-2</v>
      </c>
      <c r="Q9" s="434">
        <v>2</v>
      </c>
      <c r="R9" s="398" t="s">
        <v>156</v>
      </c>
      <c r="S9" s="413" t="s">
        <v>124</v>
      </c>
      <c r="U9" s="411">
        <v>-0.31441605946975759</v>
      </c>
      <c r="V9" s="413">
        <v>-6.2883211893951518E-2</v>
      </c>
    </row>
    <row r="10" spans="1:22">
      <c r="A10" s="431" t="s">
        <v>164</v>
      </c>
      <c r="B10" s="431" t="s">
        <v>152</v>
      </c>
      <c r="C10" s="432" t="s">
        <v>153</v>
      </c>
      <c r="D10" s="433" t="s">
        <v>165</v>
      </c>
      <c r="E10" s="434" t="s">
        <v>166</v>
      </c>
      <c r="F10" s="550">
        <v>1.8</v>
      </c>
      <c r="G10" s="551">
        <v>17.33666634621547</v>
      </c>
      <c r="H10" s="551">
        <v>17</v>
      </c>
      <c r="I10" s="551">
        <v>40</v>
      </c>
      <c r="J10" s="552">
        <v>40</v>
      </c>
      <c r="K10" s="550">
        <v>1.8</v>
      </c>
      <c r="L10" s="551">
        <v>18.992426608265291</v>
      </c>
      <c r="M10" s="551">
        <v>18.5</v>
      </c>
      <c r="N10" s="551">
        <v>40</v>
      </c>
      <c r="O10" s="552">
        <v>40</v>
      </c>
      <c r="P10" s="553">
        <v>-1.3245288269870037E-2</v>
      </c>
      <c r="Q10" s="434">
        <v>1</v>
      </c>
      <c r="R10" s="398" t="s">
        <v>167</v>
      </c>
      <c r="S10" s="413" t="s">
        <v>134</v>
      </c>
      <c r="U10" s="411">
        <v>-1.6557602620498209</v>
      </c>
      <c r="V10" s="413">
        <v>-0.33115205240996415</v>
      </c>
    </row>
    <row r="11" spans="1:22">
      <c r="A11" s="431" t="s">
        <v>168</v>
      </c>
      <c r="B11" s="431" t="s">
        <v>152</v>
      </c>
      <c r="C11" s="432" t="s">
        <v>153</v>
      </c>
      <c r="D11" s="433" t="s">
        <v>169</v>
      </c>
      <c r="E11" s="434" t="s">
        <v>170</v>
      </c>
      <c r="F11" s="550">
        <v>16.399999999999999</v>
      </c>
      <c r="G11" s="551">
        <v>75.327617777280068</v>
      </c>
      <c r="H11" s="551">
        <v>74.3</v>
      </c>
      <c r="I11" s="551">
        <v>127</v>
      </c>
      <c r="J11" s="552">
        <v>142</v>
      </c>
      <c r="K11" s="550">
        <v>16.399999999999999</v>
      </c>
      <c r="L11" s="551">
        <v>82.478603285943208</v>
      </c>
      <c r="M11" s="551">
        <v>82.4</v>
      </c>
      <c r="N11" s="551">
        <v>127</v>
      </c>
      <c r="O11" s="552">
        <v>137</v>
      </c>
      <c r="P11" s="553">
        <v>-1.3245288269870037E-2</v>
      </c>
      <c r="Q11" s="434">
        <v>2</v>
      </c>
      <c r="R11" s="398" t="s">
        <v>156</v>
      </c>
      <c r="S11" s="413" t="s">
        <v>124</v>
      </c>
      <c r="U11" s="411">
        <v>-7.1509855086631404</v>
      </c>
      <c r="V11" s="413">
        <v>-1.430197101732628</v>
      </c>
    </row>
    <row r="12" spans="1:22">
      <c r="A12" s="431" t="s">
        <v>171</v>
      </c>
      <c r="B12" s="431" t="s">
        <v>152</v>
      </c>
      <c r="C12" s="432" t="s">
        <v>153</v>
      </c>
      <c r="D12" s="433" t="s">
        <v>172</v>
      </c>
      <c r="E12" s="434" t="s">
        <v>173</v>
      </c>
      <c r="F12" s="550">
        <v>14.2</v>
      </c>
      <c r="G12" s="551">
        <v>10.159518352204937</v>
      </c>
      <c r="H12" s="551">
        <v>8.3000000000000007</v>
      </c>
      <c r="I12" s="551">
        <v>60</v>
      </c>
      <c r="J12" s="552">
        <v>60</v>
      </c>
      <c r="K12" s="550">
        <v>14.2</v>
      </c>
      <c r="L12" s="551">
        <v>11.808286285486137</v>
      </c>
      <c r="M12" s="551">
        <v>9.1</v>
      </c>
      <c r="N12" s="551">
        <v>60</v>
      </c>
      <c r="O12" s="552">
        <v>60</v>
      </c>
      <c r="P12" s="553">
        <v>2.0993677919459275E-2</v>
      </c>
      <c r="Q12" s="434">
        <v>1</v>
      </c>
      <c r="R12" s="398" t="s">
        <v>167</v>
      </c>
      <c r="S12" s="413" t="s">
        <v>134</v>
      </c>
      <c r="U12" s="411">
        <v>-1.6487679332811993</v>
      </c>
      <c r="V12" s="413">
        <v>-0.32975358665623988</v>
      </c>
    </row>
    <row r="13" spans="1:22">
      <c r="A13" s="431" t="s">
        <v>174</v>
      </c>
      <c r="B13" s="431" t="s">
        <v>152</v>
      </c>
      <c r="C13" s="432" t="s">
        <v>153</v>
      </c>
      <c r="D13" s="433" t="s">
        <v>175</v>
      </c>
      <c r="E13" s="434" t="s">
        <v>176</v>
      </c>
      <c r="F13" s="550">
        <v>5.3</v>
      </c>
      <c r="G13" s="551">
        <v>29.593580384941596</v>
      </c>
      <c r="H13" s="551">
        <v>24.7</v>
      </c>
      <c r="I13" s="551">
        <v>127</v>
      </c>
      <c r="J13" s="552">
        <v>142</v>
      </c>
      <c r="K13" s="550">
        <v>5.3</v>
      </c>
      <c r="L13" s="551">
        <v>19.957204213015409</v>
      </c>
      <c r="M13" s="551">
        <v>2.5</v>
      </c>
      <c r="N13" s="551">
        <v>127</v>
      </c>
      <c r="O13" s="552">
        <v>142</v>
      </c>
      <c r="P13" s="553">
        <v>-2.3631050827246369E-3</v>
      </c>
      <c r="Q13" s="434">
        <v>2</v>
      </c>
      <c r="R13" s="398" t="s">
        <v>156</v>
      </c>
      <c r="S13" s="413" t="s">
        <v>124</v>
      </c>
      <c r="U13" s="411">
        <v>9.6363761719261873</v>
      </c>
      <c r="V13" s="413">
        <v>1.9272752343852375</v>
      </c>
    </row>
    <row r="14" spans="1:22">
      <c r="A14" s="431" t="s">
        <v>177</v>
      </c>
      <c r="B14" s="431" t="s">
        <v>152</v>
      </c>
      <c r="C14" s="432" t="s">
        <v>153</v>
      </c>
      <c r="D14" s="433" t="s">
        <v>178</v>
      </c>
      <c r="E14" s="434" t="s">
        <v>179</v>
      </c>
      <c r="F14" s="550">
        <v>3</v>
      </c>
      <c r="G14" s="551">
        <v>48.967948701165746</v>
      </c>
      <c r="H14" s="551">
        <v>45.5</v>
      </c>
      <c r="I14" s="551">
        <v>128</v>
      </c>
      <c r="J14" s="552">
        <v>128</v>
      </c>
      <c r="K14" s="550">
        <v>3</v>
      </c>
      <c r="L14" s="551">
        <v>45.047197471096908</v>
      </c>
      <c r="M14" s="551">
        <v>39.799999999999997</v>
      </c>
      <c r="N14" s="551">
        <v>128</v>
      </c>
      <c r="O14" s="552">
        <v>128</v>
      </c>
      <c r="P14" s="553">
        <v>-1.3245288269870037E-2</v>
      </c>
      <c r="Q14" s="434">
        <v>2</v>
      </c>
      <c r="R14" s="398" t="s">
        <v>156</v>
      </c>
      <c r="S14" s="413" t="s">
        <v>124</v>
      </c>
      <c r="U14" s="411">
        <v>3.9207512300688379</v>
      </c>
      <c r="V14" s="413">
        <v>0.78415024601376759</v>
      </c>
    </row>
    <row r="15" spans="1:22">
      <c r="A15" s="431" t="s">
        <v>180</v>
      </c>
      <c r="B15" s="431" t="s">
        <v>152</v>
      </c>
      <c r="C15" s="432" t="s">
        <v>153</v>
      </c>
      <c r="D15" s="433" t="s">
        <v>181</v>
      </c>
      <c r="E15" s="434" t="s">
        <v>182</v>
      </c>
      <c r="F15" s="550">
        <v>0.75</v>
      </c>
      <c r="G15" s="551">
        <v>164.45500904502725</v>
      </c>
      <c r="H15" s="551">
        <v>164.1</v>
      </c>
      <c r="I15" s="551">
        <v>300</v>
      </c>
      <c r="J15" s="552">
        <v>360</v>
      </c>
      <c r="K15" s="550">
        <v>0</v>
      </c>
      <c r="L15" s="551">
        <v>0</v>
      </c>
      <c r="M15" s="551">
        <v>0</v>
      </c>
      <c r="N15" s="551">
        <v>0</v>
      </c>
      <c r="O15" s="552">
        <v>0</v>
      </c>
      <c r="P15" s="553">
        <v>1.65E-3</v>
      </c>
      <c r="Q15" s="434">
        <v>2</v>
      </c>
      <c r="R15" s="398" t="s">
        <v>156</v>
      </c>
      <c r="S15" s="413" t="s">
        <v>124</v>
      </c>
      <c r="U15" s="411">
        <v>0</v>
      </c>
      <c r="V15" s="413">
        <v>0</v>
      </c>
    </row>
    <row r="16" spans="1:22">
      <c r="A16" s="431" t="s">
        <v>183</v>
      </c>
      <c r="B16" s="431" t="s">
        <v>184</v>
      </c>
      <c r="C16" s="432" t="s">
        <v>153</v>
      </c>
      <c r="D16" s="433" t="s">
        <v>181</v>
      </c>
      <c r="E16" s="434" t="s">
        <v>185</v>
      </c>
      <c r="F16" s="550">
        <v>2.15</v>
      </c>
      <c r="G16" s="551">
        <v>135.80176729336034</v>
      </c>
      <c r="H16" s="551">
        <v>135.6</v>
      </c>
      <c r="I16" s="551">
        <v>300</v>
      </c>
      <c r="J16" s="552">
        <v>360</v>
      </c>
      <c r="K16" s="550">
        <v>0</v>
      </c>
      <c r="L16" s="551">
        <v>0</v>
      </c>
      <c r="M16" s="551">
        <v>0</v>
      </c>
      <c r="N16" s="551">
        <v>0</v>
      </c>
      <c r="O16" s="552">
        <v>0</v>
      </c>
      <c r="P16" s="553">
        <v>-2.3631050827246369E-3</v>
      </c>
      <c r="Q16" s="434">
        <v>3</v>
      </c>
      <c r="R16" s="398" t="s">
        <v>186</v>
      </c>
      <c r="S16" s="413" t="s">
        <v>138</v>
      </c>
      <c r="U16" s="411">
        <v>0</v>
      </c>
      <c r="V16" s="413">
        <v>0</v>
      </c>
    </row>
    <row r="17" spans="1:22">
      <c r="A17" s="431" t="s">
        <v>187</v>
      </c>
      <c r="B17" s="431" t="s">
        <v>184</v>
      </c>
      <c r="C17" s="432" t="s">
        <v>153</v>
      </c>
      <c r="D17" s="433" t="s">
        <v>188</v>
      </c>
      <c r="E17" s="434" t="s">
        <v>185</v>
      </c>
      <c r="F17" s="550">
        <v>1.75</v>
      </c>
      <c r="G17" s="551">
        <v>43.111599367223668</v>
      </c>
      <c r="H17" s="551">
        <v>40.6</v>
      </c>
      <c r="I17" s="551">
        <v>155</v>
      </c>
      <c r="J17" s="552">
        <v>179</v>
      </c>
      <c r="K17" s="550">
        <v>1.75</v>
      </c>
      <c r="L17" s="551">
        <v>37.304825425137693</v>
      </c>
      <c r="M17" s="551">
        <v>37.299999999999997</v>
      </c>
      <c r="N17" s="551">
        <v>155</v>
      </c>
      <c r="O17" s="552">
        <v>179</v>
      </c>
      <c r="P17" s="553">
        <v>-2.3631050827246369E-3</v>
      </c>
      <c r="Q17" s="434">
        <v>3</v>
      </c>
      <c r="R17" s="398" t="s">
        <v>186</v>
      </c>
      <c r="S17" s="413" t="s">
        <v>138</v>
      </c>
      <c r="U17" s="411">
        <v>5.8067739420859752</v>
      </c>
      <c r="V17" s="413">
        <v>1.1613547884171951</v>
      </c>
    </row>
    <row r="18" spans="1:22">
      <c r="A18" s="431" t="s">
        <v>189</v>
      </c>
      <c r="B18" s="431" t="s">
        <v>152</v>
      </c>
      <c r="C18" s="432" t="s">
        <v>153</v>
      </c>
      <c r="D18" s="433" t="s">
        <v>190</v>
      </c>
      <c r="E18" s="434" t="s">
        <v>191</v>
      </c>
      <c r="F18" s="550">
        <v>0.05</v>
      </c>
      <c r="G18" s="551">
        <v>0</v>
      </c>
      <c r="H18" s="551">
        <v>0</v>
      </c>
      <c r="I18" s="551">
        <v>128</v>
      </c>
      <c r="J18" s="552">
        <v>137</v>
      </c>
      <c r="K18" s="550">
        <v>0.05</v>
      </c>
      <c r="L18" s="551">
        <v>0</v>
      </c>
      <c r="M18" s="551">
        <v>0</v>
      </c>
      <c r="N18" s="551">
        <v>128</v>
      </c>
      <c r="O18" s="552">
        <v>137</v>
      </c>
      <c r="P18" s="553">
        <v>-2.3631050827246369E-3</v>
      </c>
      <c r="Q18" s="434">
        <v>2</v>
      </c>
      <c r="R18" s="398" t="s">
        <v>156</v>
      </c>
      <c r="S18" s="413" t="s">
        <v>124</v>
      </c>
      <c r="U18" s="411">
        <v>0</v>
      </c>
      <c r="V18" s="413">
        <v>0</v>
      </c>
    </row>
    <row r="19" spans="1:22">
      <c r="A19" s="431" t="s">
        <v>192</v>
      </c>
      <c r="B19" s="431" t="s">
        <v>152</v>
      </c>
      <c r="C19" s="432" t="s">
        <v>153</v>
      </c>
      <c r="D19" s="433" t="s">
        <v>190</v>
      </c>
      <c r="E19" s="434" t="s">
        <v>193</v>
      </c>
      <c r="F19" s="550">
        <v>6.9</v>
      </c>
      <c r="G19" s="551">
        <v>15.430165261590687</v>
      </c>
      <c r="H19" s="551">
        <v>15.3</v>
      </c>
      <c r="I19" s="551">
        <v>127</v>
      </c>
      <c r="J19" s="552">
        <v>142</v>
      </c>
      <c r="K19" s="550">
        <v>6.9</v>
      </c>
      <c r="L19" s="551">
        <v>50.620252863848869</v>
      </c>
      <c r="M19" s="551">
        <v>50</v>
      </c>
      <c r="N19" s="551">
        <v>127</v>
      </c>
      <c r="O19" s="552">
        <v>142</v>
      </c>
      <c r="P19" s="553">
        <v>-1.3245288269870037E-2</v>
      </c>
      <c r="Q19" s="434">
        <v>2</v>
      </c>
      <c r="R19" s="398" t="s">
        <v>156</v>
      </c>
      <c r="S19" s="413" t="s">
        <v>124</v>
      </c>
      <c r="U19" s="411">
        <v>-35.190087602258181</v>
      </c>
      <c r="V19" s="413">
        <v>-7.0380175204516364</v>
      </c>
    </row>
    <row r="20" spans="1:22">
      <c r="A20" s="431" t="s">
        <v>194</v>
      </c>
      <c r="B20" s="431" t="s">
        <v>152</v>
      </c>
      <c r="C20" s="432" t="s">
        <v>153</v>
      </c>
      <c r="D20" s="433" t="s">
        <v>190</v>
      </c>
      <c r="E20" s="434" t="s">
        <v>195</v>
      </c>
      <c r="F20" s="550">
        <v>2.1</v>
      </c>
      <c r="G20" s="551">
        <v>31.140488114350422</v>
      </c>
      <c r="H20" s="551">
        <v>20.2</v>
      </c>
      <c r="I20" s="551">
        <v>120</v>
      </c>
      <c r="J20" s="552">
        <v>120</v>
      </c>
      <c r="K20" s="550">
        <v>2.1</v>
      </c>
      <c r="L20" s="551">
        <v>24.7244817943673</v>
      </c>
      <c r="M20" s="551">
        <v>15.7</v>
      </c>
      <c r="N20" s="551">
        <v>120</v>
      </c>
      <c r="O20" s="552">
        <v>120</v>
      </c>
      <c r="P20" s="553">
        <v>-1.3245288269870037E-2</v>
      </c>
      <c r="Q20" s="434">
        <v>2</v>
      </c>
      <c r="R20" s="398" t="s">
        <v>156</v>
      </c>
      <c r="S20" s="413" t="s">
        <v>124</v>
      </c>
      <c r="U20" s="411">
        <v>6.4160063199831221</v>
      </c>
      <c r="V20" s="413">
        <v>1.2832012639966244</v>
      </c>
    </row>
    <row r="21" spans="1:22">
      <c r="A21" s="431" t="s">
        <v>196</v>
      </c>
      <c r="B21" s="431" t="s">
        <v>152</v>
      </c>
      <c r="C21" s="432" t="s">
        <v>153</v>
      </c>
      <c r="D21" s="433" t="s">
        <v>191</v>
      </c>
      <c r="E21" s="434" t="s">
        <v>197</v>
      </c>
      <c r="F21" s="550">
        <v>1.4</v>
      </c>
      <c r="G21" s="551">
        <v>38.874155939389858</v>
      </c>
      <c r="H21" s="551">
        <v>2.4</v>
      </c>
      <c r="I21" s="551">
        <v>128</v>
      </c>
      <c r="J21" s="552">
        <v>144</v>
      </c>
      <c r="K21" s="550">
        <v>1.4</v>
      </c>
      <c r="L21" s="551">
        <v>30.381737935806111</v>
      </c>
      <c r="M21" s="551">
        <v>27.6</v>
      </c>
      <c r="N21" s="551">
        <v>128</v>
      </c>
      <c r="O21" s="552">
        <v>144</v>
      </c>
      <c r="P21" s="553">
        <v>-2.3631050827246369E-3</v>
      </c>
      <c r="Q21" s="434">
        <v>2</v>
      </c>
      <c r="R21" s="398" t="s">
        <v>156</v>
      </c>
      <c r="S21" s="413" t="s">
        <v>124</v>
      </c>
      <c r="U21" s="411">
        <v>8.4924180035837473</v>
      </c>
      <c r="V21" s="413">
        <v>1.6984836007167494</v>
      </c>
    </row>
    <row r="22" spans="1:22">
      <c r="A22" s="431" t="s">
        <v>198</v>
      </c>
      <c r="B22" s="431" t="s">
        <v>152</v>
      </c>
      <c r="C22" s="432" t="s">
        <v>153</v>
      </c>
      <c r="D22" s="433" t="s">
        <v>199</v>
      </c>
      <c r="E22" s="434" t="s">
        <v>179</v>
      </c>
      <c r="F22" s="550">
        <v>0.8</v>
      </c>
      <c r="G22" s="551">
        <v>19.952033638109036</v>
      </c>
      <c r="H22" s="551">
        <v>17.100000000000001</v>
      </c>
      <c r="I22" s="551">
        <v>40</v>
      </c>
      <c r="J22" s="552">
        <v>40</v>
      </c>
      <c r="K22" s="550">
        <v>0.8</v>
      </c>
      <c r="L22" s="551">
        <v>25.411274381038091</v>
      </c>
      <c r="M22" s="551">
        <v>21.8</v>
      </c>
      <c r="N22" s="551">
        <v>40</v>
      </c>
      <c r="O22" s="552">
        <v>40</v>
      </c>
      <c r="P22" s="553">
        <v>-1.3245288269870037E-2</v>
      </c>
      <c r="Q22" s="434">
        <v>1</v>
      </c>
      <c r="R22" s="398" t="s">
        <v>167</v>
      </c>
      <c r="S22" s="413" t="s">
        <v>134</v>
      </c>
      <c r="U22" s="411">
        <v>-5.4592407429290546</v>
      </c>
      <c r="V22" s="413">
        <v>-1.0918481485858109</v>
      </c>
    </row>
    <row r="23" spans="1:22">
      <c r="A23" s="431" t="s">
        <v>200</v>
      </c>
      <c r="B23" s="431" t="s">
        <v>152</v>
      </c>
      <c r="C23" s="432" t="s">
        <v>153</v>
      </c>
      <c r="D23" s="433" t="s">
        <v>179</v>
      </c>
      <c r="E23" s="434" t="s">
        <v>190</v>
      </c>
      <c r="F23" s="550">
        <v>2.8</v>
      </c>
      <c r="G23" s="551">
        <v>29.007757583101803</v>
      </c>
      <c r="H23" s="551">
        <v>28.1</v>
      </c>
      <c r="I23" s="551">
        <v>128</v>
      </c>
      <c r="J23" s="552">
        <v>128</v>
      </c>
      <c r="K23" s="550">
        <v>2.8</v>
      </c>
      <c r="L23" s="551">
        <v>22.520435164534454</v>
      </c>
      <c r="M23" s="551">
        <v>20.6</v>
      </c>
      <c r="N23" s="551">
        <v>128</v>
      </c>
      <c r="O23" s="552">
        <v>128</v>
      </c>
      <c r="P23" s="553">
        <v>-1.3245288269870037E-2</v>
      </c>
      <c r="Q23" s="434">
        <v>2</v>
      </c>
      <c r="R23" s="398" t="s">
        <v>156</v>
      </c>
      <c r="S23" s="413" t="s">
        <v>124</v>
      </c>
      <c r="U23" s="411">
        <v>6.4873224185673486</v>
      </c>
      <c r="V23" s="413">
        <v>1.2974644837134697</v>
      </c>
    </row>
    <row r="24" spans="1:22">
      <c r="A24" s="471"/>
      <c r="B24" s="471"/>
      <c r="C24" s="471"/>
      <c r="D24" s="471"/>
      <c r="E24" s="471"/>
      <c r="F24" s="554"/>
      <c r="G24" s="554"/>
      <c r="H24" s="554"/>
      <c r="I24" s="554"/>
      <c r="J24" s="554"/>
      <c r="K24" s="554"/>
      <c r="L24" s="554"/>
      <c r="M24" s="554"/>
      <c r="N24" s="554"/>
      <c r="O24" s="554"/>
      <c r="P24" s="554"/>
      <c r="Q24" s="471"/>
      <c r="R24" s="398" t="s">
        <v>156</v>
      </c>
      <c r="S24" s="413" t="s">
        <v>124</v>
      </c>
      <c r="U24" s="411">
        <v>0</v>
      </c>
      <c r="V24" s="413">
        <v>0</v>
      </c>
    </row>
    <row r="25" spans="1:22">
      <c r="A25" s="431" t="s">
        <v>202</v>
      </c>
      <c r="B25" s="431" t="s">
        <v>152</v>
      </c>
      <c r="C25" s="432" t="s">
        <v>153</v>
      </c>
      <c r="D25" s="433" t="s">
        <v>201</v>
      </c>
      <c r="E25" s="434" t="s">
        <v>203</v>
      </c>
      <c r="F25" s="550">
        <v>2.8</v>
      </c>
      <c r="G25" s="551">
        <v>49.648766349225639</v>
      </c>
      <c r="H25" s="551">
        <v>47.2</v>
      </c>
      <c r="I25" s="551">
        <v>127</v>
      </c>
      <c r="J25" s="552">
        <v>142</v>
      </c>
      <c r="K25" s="550">
        <v>2.8</v>
      </c>
      <c r="L25" s="551">
        <v>44.905456238635409</v>
      </c>
      <c r="M25" s="551">
        <v>42.5</v>
      </c>
      <c r="N25" s="551">
        <v>127</v>
      </c>
      <c r="O25" s="552">
        <v>142</v>
      </c>
      <c r="P25" s="553">
        <v>2.0993677919459275E-2</v>
      </c>
      <c r="Q25" s="434">
        <v>2</v>
      </c>
      <c r="R25" s="398" t="s">
        <v>156</v>
      </c>
      <c r="S25" s="413" t="s">
        <v>124</v>
      </c>
      <c r="U25" s="411">
        <v>4.7433101105902296</v>
      </c>
      <c r="V25" s="413">
        <v>0.94866202211804596</v>
      </c>
    </row>
    <row r="26" spans="1:22">
      <c r="A26" s="431" t="s">
        <v>204</v>
      </c>
      <c r="B26" s="431" t="s">
        <v>152</v>
      </c>
      <c r="C26" s="432" t="s">
        <v>153</v>
      </c>
      <c r="D26" s="433" t="s">
        <v>205</v>
      </c>
      <c r="E26" s="434" t="s">
        <v>206</v>
      </c>
      <c r="F26" s="550">
        <v>2.1</v>
      </c>
      <c r="G26" s="551">
        <v>39.560712834831477</v>
      </c>
      <c r="H26" s="551">
        <v>38.9</v>
      </c>
      <c r="I26" s="551">
        <v>128</v>
      </c>
      <c r="J26" s="552">
        <v>144</v>
      </c>
      <c r="K26" s="550">
        <v>2.1</v>
      </c>
      <c r="L26" s="551">
        <v>78.419449118187515</v>
      </c>
      <c r="M26" s="551">
        <v>78</v>
      </c>
      <c r="N26" s="551">
        <v>128</v>
      </c>
      <c r="O26" s="552">
        <v>144</v>
      </c>
      <c r="P26" s="553">
        <v>-2.3631050827246369E-3</v>
      </c>
      <c r="Q26" s="434">
        <v>2</v>
      </c>
      <c r="R26" s="398" t="s">
        <v>156</v>
      </c>
      <c r="S26" s="413" t="s">
        <v>124</v>
      </c>
      <c r="U26" s="411">
        <v>-38.858736283356038</v>
      </c>
      <c r="V26" s="413">
        <v>-7.7717472566712074</v>
      </c>
    </row>
    <row r="27" spans="1:22">
      <c r="A27" s="431" t="s">
        <v>207</v>
      </c>
      <c r="B27" s="431" t="s">
        <v>184</v>
      </c>
      <c r="C27" s="432" t="s">
        <v>153</v>
      </c>
      <c r="D27" s="433" t="s">
        <v>208</v>
      </c>
      <c r="E27" s="434" t="s">
        <v>188</v>
      </c>
      <c r="F27" s="550">
        <v>0.86399999999999999</v>
      </c>
      <c r="G27" s="551">
        <v>39.2149206297807</v>
      </c>
      <c r="H27" s="551">
        <v>3</v>
      </c>
      <c r="I27" s="551">
        <v>155</v>
      </c>
      <c r="J27" s="552">
        <v>179</v>
      </c>
      <c r="K27" s="550">
        <v>0.86399999999999999</v>
      </c>
      <c r="L27" s="551">
        <v>91.017470850381244</v>
      </c>
      <c r="M27" s="551">
        <v>86.7</v>
      </c>
      <c r="N27" s="551">
        <v>155</v>
      </c>
      <c r="O27" s="552">
        <v>179</v>
      </c>
      <c r="P27" s="553">
        <v>-2.3631050827246369E-3</v>
      </c>
      <c r="Q27" s="434">
        <v>3</v>
      </c>
      <c r="R27" s="398" t="s">
        <v>186</v>
      </c>
      <c r="S27" s="413" t="s">
        <v>138</v>
      </c>
      <c r="U27" s="411">
        <v>-51.802550220600544</v>
      </c>
      <c r="V27" s="413">
        <v>-10.360510044120108</v>
      </c>
    </row>
    <row r="28" spans="1:22">
      <c r="A28" s="431" t="s">
        <v>209</v>
      </c>
      <c r="B28" s="431" t="s">
        <v>184</v>
      </c>
      <c r="C28" s="432" t="s">
        <v>153</v>
      </c>
      <c r="D28" s="433" t="s">
        <v>208</v>
      </c>
      <c r="E28" s="434" t="s">
        <v>210</v>
      </c>
      <c r="F28" s="550">
        <v>4.5999999999999996</v>
      </c>
      <c r="G28" s="551">
        <v>15.55538491969903</v>
      </c>
      <c r="H28" s="551">
        <v>13.4</v>
      </c>
      <c r="I28" s="551">
        <v>81</v>
      </c>
      <c r="J28" s="552">
        <v>89</v>
      </c>
      <c r="K28" s="550">
        <v>4.5999999999999996</v>
      </c>
      <c r="L28" s="551">
        <v>14.080127840328723</v>
      </c>
      <c r="M28" s="551">
        <v>14</v>
      </c>
      <c r="N28" s="551">
        <v>81</v>
      </c>
      <c r="O28" s="552">
        <v>89</v>
      </c>
      <c r="P28" s="553">
        <v>-2.3631050827246369E-3</v>
      </c>
      <c r="Q28" s="434">
        <v>3</v>
      </c>
      <c r="R28" s="398" t="s">
        <v>186</v>
      </c>
      <c r="S28" s="413" t="s">
        <v>138</v>
      </c>
      <c r="U28" s="411">
        <v>1.4752570793703068</v>
      </c>
      <c r="V28" s="413">
        <v>0.29505141587406136</v>
      </c>
    </row>
    <row r="29" spans="1:22">
      <c r="A29" s="431" t="s">
        <v>211</v>
      </c>
      <c r="B29" s="431" t="s">
        <v>152</v>
      </c>
      <c r="C29" s="432" t="s">
        <v>153</v>
      </c>
      <c r="D29" s="433" t="s">
        <v>212</v>
      </c>
      <c r="E29" s="434" t="s">
        <v>213</v>
      </c>
      <c r="F29" s="550">
        <v>2.5</v>
      </c>
      <c r="G29" s="551">
        <v>12.202458768625281</v>
      </c>
      <c r="H29" s="551">
        <v>9.3000000000000007</v>
      </c>
      <c r="I29" s="551">
        <v>127</v>
      </c>
      <c r="J29" s="552">
        <v>137</v>
      </c>
      <c r="K29" s="550">
        <v>2.5</v>
      </c>
      <c r="L29" s="551">
        <v>11.001818031580054</v>
      </c>
      <c r="M29" s="551">
        <v>11</v>
      </c>
      <c r="N29" s="551">
        <v>127</v>
      </c>
      <c r="O29" s="552">
        <v>137</v>
      </c>
      <c r="P29" s="553">
        <v>2.0993677919459275E-2</v>
      </c>
      <c r="Q29" s="434">
        <v>2</v>
      </c>
      <c r="R29" s="398" t="s">
        <v>156</v>
      </c>
      <c r="S29" s="413" t="s">
        <v>124</v>
      </c>
      <c r="U29" s="411">
        <v>1.2006407370452266</v>
      </c>
      <c r="V29" s="413">
        <v>0.24012814740904531</v>
      </c>
    </row>
    <row r="30" spans="1:22">
      <c r="A30" s="431" t="s">
        <v>214</v>
      </c>
      <c r="B30" s="431" t="s">
        <v>152</v>
      </c>
      <c r="C30" s="432" t="s">
        <v>153</v>
      </c>
      <c r="D30" s="433" t="s">
        <v>215</v>
      </c>
      <c r="E30" s="434" t="s">
        <v>163</v>
      </c>
      <c r="F30" s="550">
        <v>11.5</v>
      </c>
      <c r="G30" s="551">
        <v>27.994642344563005</v>
      </c>
      <c r="H30" s="551">
        <v>25.7</v>
      </c>
      <c r="I30" s="551">
        <v>83</v>
      </c>
      <c r="J30" s="552">
        <v>91</v>
      </c>
      <c r="K30" s="550">
        <v>11.5</v>
      </c>
      <c r="L30" s="551">
        <v>33.2243886324489</v>
      </c>
      <c r="M30" s="551">
        <v>26.9</v>
      </c>
      <c r="N30" s="551">
        <v>83</v>
      </c>
      <c r="O30" s="552">
        <v>91</v>
      </c>
      <c r="P30" s="553">
        <v>2.0993677919459275E-2</v>
      </c>
      <c r="Q30" s="434">
        <v>2</v>
      </c>
      <c r="R30" s="398" t="s">
        <v>156</v>
      </c>
      <c r="S30" s="413" t="s">
        <v>124</v>
      </c>
      <c r="U30" s="411">
        <v>-5.2297462878858951</v>
      </c>
      <c r="V30" s="413">
        <v>-1.0459492575771789</v>
      </c>
    </row>
    <row r="31" spans="1:22">
      <c r="A31" s="431" t="s">
        <v>216</v>
      </c>
      <c r="B31" s="431" t="s">
        <v>152</v>
      </c>
      <c r="C31" s="432" t="s">
        <v>153</v>
      </c>
      <c r="D31" s="433" t="s">
        <v>215</v>
      </c>
      <c r="E31" s="434" t="s">
        <v>217</v>
      </c>
      <c r="F31" s="550">
        <v>5</v>
      </c>
      <c r="G31" s="551">
        <v>18.895766721676051</v>
      </c>
      <c r="H31" s="551">
        <v>18.8</v>
      </c>
      <c r="I31" s="551">
        <v>137</v>
      </c>
      <c r="J31" s="552">
        <v>137</v>
      </c>
      <c r="K31" s="550">
        <v>5</v>
      </c>
      <c r="L31" s="551">
        <v>18.324027941476189</v>
      </c>
      <c r="M31" s="551">
        <v>17.600000000000001</v>
      </c>
      <c r="N31" s="551">
        <v>137</v>
      </c>
      <c r="O31" s="552">
        <v>137</v>
      </c>
      <c r="P31" s="553">
        <v>2.0993677919459275E-2</v>
      </c>
      <c r="Q31" s="434">
        <v>2</v>
      </c>
      <c r="R31" s="398" t="s">
        <v>156</v>
      </c>
      <c r="S31" s="413" t="s">
        <v>124</v>
      </c>
      <c r="U31" s="411">
        <v>0.57173878019986191</v>
      </c>
      <c r="V31" s="413">
        <v>0.11434775603997238</v>
      </c>
    </row>
    <row r="32" spans="1:22">
      <c r="A32" s="431" t="s">
        <v>218</v>
      </c>
      <c r="B32" s="431" t="s">
        <v>152</v>
      </c>
      <c r="C32" s="432" t="s">
        <v>153</v>
      </c>
      <c r="D32" s="433" t="s">
        <v>215</v>
      </c>
      <c r="E32" s="434" t="s">
        <v>219</v>
      </c>
      <c r="F32" s="550">
        <v>3.9</v>
      </c>
      <c r="G32" s="551">
        <v>23.482972554597939</v>
      </c>
      <c r="H32" s="551">
        <v>21.2</v>
      </c>
      <c r="I32" s="551">
        <v>83</v>
      </c>
      <c r="J32" s="552">
        <v>92</v>
      </c>
      <c r="K32" s="550">
        <v>3.9</v>
      </c>
      <c r="L32" s="551">
        <v>29.263800163341742</v>
      </c>
      <c r="M32" s="551">
        <v>24.1</v>
      </c>
      <c r="N32" s="551">
        <v>48</v>
      </c>
      <c r="O32" s="552">
        <v>48</v>
      </c>
      <c r="P32" s="553">
        <v>2.0993677919459275E-2</v>
      </c>
      <c r="Q32" s="434">
        <v>2</v>
      </c>
      <c r="R32" s="398" t="s">
        <v>156</v>
      </c>
      <c r="S32" s="413" t="s">
        <v>124</v>
      </c>
      <c r="U32" s="411">
        <v>-5.7808276087438024</v>
      </c>
      <c r="V32" s="413">
        <v>-1.1561655217487605</v>
      </c>
    </row>
    <row r="33" spans="1:22">
      <c r="A33" s="431" t="s">
        <v>220</v>
      </c>
      <c r="B33" s="431" t="s">
        <v>152</v>
      </c>
      <c r="C33" s="432" t="s">
        <v>153</v>
      </c>
      <c r="D33" s="433" t="s">
        <v>221</v>
      </c>
      <c r="E33" s="434" t="s">
        <v>215</v>
      </c>
      <c r="F33" s="550">
        <v>4.8</v>
      </c>
      <c r="G33" s="551">
        <v>62.768941364340371</v>
      </c>
      <c r="H33" s="551">
        <v>61.3</v>
      </c>
      <c r="I33" s="551">
        <v>109</v>
      </c>
      <c r="J33" s="552">
        <v>109</v>
      </c>
      <c r="K33" s="550">
        <v>4.8</v>
      </c>
      <c r="L33" s="551">
        <v>71.828197805597213</v>
      </c>
      <c r="M33" s="551">
        <v>67.7</v>
      </c>
      <c r="N33" s="551">
        <v>109</v>
      </c>
      <c r="O33" s="552">
        <v>109</v>
      </c>
      <c r="P33" s="553">
        <v>2.0993677919459275E-2</v>
      </c>
      <c r="Q33" s="434">
        <v>2</v>
      </c>
      <c r="R33" s="398" t="s">
        <v>156</v>
      </c>
      <c r="S33" s="413" t="s">
        <v>124</v>
      </c>
      <c r="U33" s="411">
        <v>-9.0592564412568422</v>
      </c>
      <c r="V33" s="413">
        <v>-1.8118512882513684</v>
      </c>
    </row>
    <row r="34" spans="1:22">
      <c r="A34" s="431" t="s">
        <v>222</v>
      </c>
      <c r="B34" s="431" t="s">
        <v>152</v>
      </c>
      <c r="C34" s="432" t="s">
        <v>153</v>
      </c>
      <c r="D34" s="433" t="s">
        <v>223</v>
      </c>
      <c r="E34" s="434" t="s">
        <v>212</v>
      </c>
      <c r="F34" s="550">
        <v>1.7</v>
      </c>
      <c r="G34" s="551">
        <v>5.4571054598569013</v>
      </c>
      <c r="H34" s="551">
        <v>5.3</v>
      </c>
      <c r="I34" s="551">
        <v>127</v>
      </c>
      <c r="J34" s="552">
        <v>142</v>
      </c>
      <c r="K34" s="550">
        <v>1.7</v>
      </c>
      <c r="L34" s="551">
        <v>22.051077071199945</v>
      </c>
      <c r="M34" s="551">
        <v>18.5</v>
      </c>
      <c r="N34" s="551">
        <v>127</v>
      </c>
      <c r="O34" s="552">
        <v>142</v>
      </c>
      <c r="P34" s="553">
        <v>2.0993677919459275E-2</v>
      </c>
      <c r="Q34" s="434">
        <v>2</v>
      </c>
      <c r="R34" s="398" t="s">
        <v>156</v>
      </c>
      <c r="S34" s="413" t="s">
        <v>124</v>
      </c>
      <c r="U34" s="411">
        <v>-16.593971611343044</v>
      </c>
      <c r="V34" s="413">
        <v>-3.3187943222686087</v>
      </c>
    </row>
    <row r="35" spans="1:22">
      <c r="A35" s="431" t="s">
        <v>224</v>
      </c>
      <c r="B35" s="431" t="s">
        <v>152</v>
      </c>
      <c r="C35" s="432" t="s">
        <v>153</v>
      </c>
      <c r="D35" s="433" t="s">
        <v>225</v>
      </c>
      <c r="E35" s="434" t="s">
        <v>226</v>
      </c>
      <c r="F35" s="550">
        <v>1.645</v>
      </c>
      <c r="G35" s="551">
        <v>32.221886971436049</v>
      </c>
      <c r="H35" s="551">
        <v>31.6</v>
      </c>
      <c r="I35" s="551">
        <v>137</v>
      </c>
      <c r="J35" s="552">
        <v>153</v>
      </c>
      <c r="K35" s="550">
        <v>0</v>
      </c>
      <c r="L35" s="551">
        <v>0</v>
      </c>
      <c r="M35" s="551">
        <v>0</v>
      </c>
      <c r="N35" s="551">
        <v>0</v>
      </c>
      <c r="O35" s="552">
        <v>0</v>
      </c>
      <c r="P35" s="553">
        <v>-1.3245288269870037E-2</v>
      </c>
      <c r="Q35" s="434">
        <v>2</v>
      </c>
      <c r="R35" s="398" t="s">
        <v>156</v>
      </c>
      <c r="S35" s="413" t="s">
        <v>124</v>
      </c>
      <c r="U35" s="411">
        <v>0</v>
      </c>
      <c r="V35" s="413">
        <v>0</v>
      </c>
    </row>
    <row r="36" spans="1:22">
      <c r="A36" s="431" t="s">
        <v>227</v>
      </c>
      <c r="B36" s="431" t="s">
        <v>152</v>
      </c>
      <c r="C36" s="432" t="s">
        <v>153</v>
      </c>
      <c r="D36" s="433" t="s">
        <v>226</v>
      </c>
      <c r="E36" s="434" t="s">
        <v>228</v>
      </c>
      <c r="F36" s="550">
        <v>0.33</v>
      </c>
      <c r="G36" s="551">
        <v>12.482387592123551</v>
      </c>
      <c r="H36" s="551">
        <v>11</v>
      </c>
      <c r="I36" s="551">
        <v>128</v>
      </c>
      <c r="J36" s="552">
        <v>137</v>
      </c>
      <c r="K36" s="550">
        <v>0</v>
      </c>
      <c r="L36" s="551">
        <v>0</v>
      </c>
      <c r="M36" s="551">
        <v>0</v>
      </c>
      <c r="N36" s="551">
        <v>0</v>
      </c>
      <c r="O36" s="552">
        <v>0</v>
      </c>
      <c r="P36" s="553">
        <v>-1.3245288269870037E-2</v>
      </c>
      <c r="Q36" s="434">
        <v>2</v>
      </c>
      <c r="R36" s="398" t="s">
        <v>156</v>
      </c>
      <c r="S36" s="413" t="s">
        <v>124</v>
      </c>
      <c r="U36" s="411">
        <v>0</v>
      </c>
      <c r="V36" s="413">
        <v>0</v>
      </c>
    </row>
    <row r="37" spans="1:22">
      <c r="A37" s="431" t="s">
        <v>2577</v>
      </c>
      <c r="B37" s="431" t="s">
        <v>152</v>
      </c>
      <c r="C37" s="432" t="s">
        <v>153</v>
      </c>
      <c r="D37" s="433" t="s">
        <v>228</v>
      </c>
      <c r="E37" s="434" t="s">
        <v>170</v>
      </c>
      <c r="F37" s="550">
        <v>0</v>
      </c>
      <c r="G37" s="551">
        <v>0</v>
      </c>
      <c r="H37" s="551">
        <v>0</v>
      </c>
      <c r="I37" s="551">
        <v>0</v>
      </c>
      <c r="J37" s="552">
        <v>0</v>
      </c>
      <c r="K37" s="550">
        <v>2.78</v>
      </c>
      <c r="L37" s="551">
        <v>23.361720827028133</v>
      </c>
      <c r="M37" s="551">
        <v>21.6</v>
      </c>
      <c r="N37" s="551">
        <v>98</v>
      </c>
      <c r="O37" s="552">
        <v>98</v>
      </c>
      <c r="P37" s="553">
        <v>-1.3245288269870037E-2</v>
      </c>
      <c r="Q37" s="434">
        <v>2</v>
      </c>
      <c r="R37" s="398" t="s">
        <v>156</v>
      </c>
      <c r="S37" s="413" t="s">
        <v>124</v>
      </c>
      <c r="U37" s="411">
        <v>0</v>
      </c>
      <c r="V37" s="413">
        <v>0</v>
      </c>
    </row>
    <row r="38" spans="1:22">
      <c r="A38" s="431" t="s">
        <v>230</v>
      </c>
      <c r="B38" s="431" t="s">
        <v>152</v>
      </c>
      <c r="C38" s="432" t="s">
        <v>153</v>
      </c>
      <c r="D38" s="433" t="s">
        <v>228</v>
      </c>
      <c r="E38" s="434" t="s">
        <v>231</v>
      </c>
      <c r="F38" s="550">
        <v>8.14</v>
      </c>
      <c r="G38" s="551">
        <v>21.78072542409917</v>
      </c>
      <c r="H38" s="551">
        <v>15.2</v>
      </c>
      <c r="I38" s="551">
        <v>70</v>
      </c>
      <c r="J38" s="552">
        <v>70</v>
      </c>
      <c r="K38" s="550">
        <v>8.14</v>
      </c>
      <c r="L38" s="551">
        <v>19.911052207254141</v>
      </c>
      <c r="M38" s="551">
        <v>2.1</v>
      </c>
      <c r="N38" s="551">
        <v>70</v>
      </c>
      <c r="O38" s="552">
        <v>70</v>
      </c>
      <c r="P38" s="553">
        <v>-1.3245288269870037E-2</v>
      </c>
      <c r="Q38" s="434">
        <v>2</v>
      </c>
      <c r="R38" s="398" t="s">
        <v>156</v>
      </c>
      <c r="S38" s="413" t="s">
        <v>124</v>
      </c>
      <c r="U38" s="411">
        <v>1.8696732168450296</v>
      </c>
      <c r="V38" s="413">
        <v>0.37393464336900595</v>
      </c>
    </row>
    <row r="39" spans="1:22">
      <c r="A39" s="431" t="s">
        <v>232</v>
      </c>
      <c r="B39" s="431" t="s">
        <v>152</v>
      </c>
      <c r="C39" s="432" t="s">
        <v>153</v>
      </c>
      <c r="D39" s="433" t="s">
        <v>170</v>
      </c>
      <c r="E39" s="434" t="s">
        <v>226</v>
      </c>
      <c r="F39" s="550">
        <v>2.5</v>
      </c>
      <c r="G39" s="551">
        <v>23.94159560263267</v>
      </c>
      <c r="H39" s="551">
        <v>20.6</v>
      </c>
      <c r="I39" s="551">
        <v>128</v>
      </c>
      <c r="J39" s="552">
        <v>144</v>
      </c>
      <c r="K39" s="550">
        <v>0</v>
      </c>
      <c r="L39" s="551">
        <v>0</v>
      </c>
      <c r="M39" s="551">
        <v>0</v>
      </c>
      <c r="N39" s="551">
        <v>0</v>
      </c>
      <c r="O39" s="552">
        <v>0</v>
      </c>
      <c r="P39" s="553">
        <v>-1.3245288269870037E-2</v>
      </c>
      <c r="Q39" s="434">
        <v>2</v>
      </c>
      <c r="R39" s="398" t="s">
        <v>156</v>
      </c>
      <c r="S39" s="413" t="s">
        <v>124</v>
      </c>
      <c r="U39" s="411">
        <v>0</v>
      </c>
      <c r="V39" s="413">
        <v>0</v>
      </c>
    </row>
    <row r="40" spans="1:22">
      <c r="A40" s="431" t="s">
        <v>2578</v>
      </c>
      <c r="B40" s="431" t="s">
        <v>152</v>
      </c>
      <c r="C40" s="432" t="s">
        <v>153</v>
      </c>
      <c r="D40" s="433" t="s">
        <v>170</v>
      </c>
      <c r="E40" s="434" t="s">
        <v>234</v>
      </c>
      <c r="F40" s="550">
        <v>2.7</v>
      </c>
      <c r="G40" s="551">
        <v>13.553228397691822</v>
      </c>
      <c r="H40" s="551">
        <v>12</v>
      </c>
      <c r="I40" s="551">
        <v>61</v>
      </c>
      <c r="J40" s="552">
        <v>67</v>
      </c>
      <c r="K40" s="550">
        <v>2.7</v>
      </c>
      <c r="L40" s="551">
        <v>16.1533278305122</v>
      </c>
      <c r="M40" s="551">
        <v>14.2</v>
      </c>
      <c r="N40" s="551">
        <v>61</v>
      </c>
      <c r="O40" s="552">
        <v>67</v>
      </c>
      <c r="P40" s="553">
        <v>-1.3245288269870037E-2</v>
      </c>
      <c r="Q40" s="434">
        <v>2</v>
      </c>
      <c r="R40" s="398" t="s">
        <v>156</v>
      </c>
      <c r="S40" s="413" t="s">
        <v>124</v>
      </c>
      <c r="U40" s="411">
        <v>-2.6000994328203788</v>
      </c>
      <c r="V40" s="413">
        <v>-0.52001988656407572</v>
      </c>
    </row>
    <row r="41" spans="1:22">
      <c r="A41" s="431" t="s">
        <v>2579</v>
      </c>
      <c r="B41" s="431" t="s">
        <v>152</v>
      </c>
      <c r="C41" s="432" t="s">
        <v>153</v>
      </c>
      <c r="D41" s="433" t="s">
        <v>170</v>
      </c>
      <c r="E41" s="434" t="s">
        <v>234</v>
      </c>
      <c r="F41" s="550">
        <v>2.7</v>
      </c>
      <c r="G41" s="551">
        <v>13.553228397691822</v>
      </c>
      <c r="H41" s="551">
        <v>12</v>
      </c>
      <c r="I41" s="551">
        <v>61</v>
      </c>
      <c r="J41" s="552">
        <v>67</v>
      </c>
      <c r="K41" s="550">
        <v>2.7</v>
      </c>
      <c r="L41" s="551">
        <v>16.1533278305122</v>
      </c>
      <c r="M41" s="551">
        <v>14.2</v>
      </c>
      <c r="N41" s="551">
        <v>61</v>
      </c>
      <c r="O41" s="552">
        <v>67</v>
      </c>
      <c r="P41" s="553">
        <v>-1.3245288269870037E-2</v>
      </c>
      <c r="Q41" s="434">
        <v>2</v>
      </c>
      <c r="R41" s="398" t="s">
        <v>156</v>
      </c>
      <c r="S41" s="413" t="s">
        <v>124</v>
      </c>
      <c r="U41" s="411">
        <v>-2.6000994328203788</v>
      </c>
      <c r="V41" s="413">
        <v>-0.52001988656407572</v>
      </c>
    </row>
    <row r="42" spans="1:22">
      <c r="A42" s="431" t="s">
        <v>236</v>
      </c>
      <c r="B42" s="431" t="s">
        <v>152</v>
      </c>
      <c r="C42" s="432" t="s">
        <v>153</v>
      </c>
      <c r="D42" s="433" t="s">
        <v>237</v>
      </c>
      <c r="E42" s="434" t="s">
        <v>238</v>
      </c>
      <c r="F42" s="550">
        <v>8.1</v>
      </c>
      <c r="G42" s="551">
        <v>26.757055144391359</v>
      </c>
      <c r="H42" s="551">
        <v>3.7</v>
      </c>
      <c r="I42" s="551">
        <v>127</v>
      </c>
      <c r="J42" s="552">
        <v>142</v>
      </c>
      <c r="K42" s="550">
        <v>8.1</v>
      </c>
      <c r="L42" s="551">
        <v>43.476085380355947</v>
      </c>
      <c r="M42" s="551">
        <v>41.9</v>
      </c>
      <c r="N42" s="551">
        <v>127</v>
      </c>
      <c r="O42" s="552">
        <v>142</v>
      </c>
      <c r="P42" s="553">
        <v>-2.3631050827246369E-3</v>
      </c>
      <c r="Q42" s="434">
        <v>2</v>
      </c>
      <c r="R42" s="398" t="s">
        <v>156</v>
      </c>
      <c r="S42" s="413" t="s">
        <v>124</v>
      </c>
      <c r="U42" s="411">
        <v>-16.719030235964588</v>
      </c>
      <c r="V42" s="413">
        <v>-3.3438060471929179</v>
      </c>
    </row>
    <row r="43" spans="1:22">
      <c r="A43" s="431" t="s">
        <v>239</v>
      </c>
      <c r="B43" s="431" t="s">
        <v>152</v>
      </c>
      <c r="C43" s="432" t="s">
        <v>153</v>
      </c>
      <c r="D43" s="433" t="s">
        <v>240</v>
      </c>
      <c r="E43" s="434" t="s">
        <v>241</v>
      </c>
      <c r="F43" s="550">
        <v>6.27</v>
      </c>
      <c r="G43" s="551">
        <v>34.081226503751303</v>
      </c>
      <c r="H43" s="551">
        <v>33.200000000000003</v>
      </c>
      <c r="I43" s="551">
        <v>127</v>
      </c>
      <c r="J43" s="552">
        <v>142</v>
      </c>
      <c r="K43" s="550">
        <v>0</v>
      </c>
      <c r="L43" s="551">
        <v>0</v>
      </c>
      <c r="M43" s="551">
        <v>0</v>
      </c>
      <c r="N43" s="551">
        <v>0</v>
      </c>
      <c r="O43" s="552">
        <v>0</v>
      </c>
      <c r="P43" s="553">
        <v>1.65E-3</v>
      </c>
      <c r="Q43" s="434">
        <v>2</v>
      </c>
      <c r="R43" s="398" t="s">
        <v>156</v>
      </c>
      <c r="S43" s="413" t="s">
        <v>124</v>
      </c>
      <c r="U43" s="411">
        <v>0</v>
      </c>
      <c r="V43" s="413">
        <v>0</v>
      </c>
    </row>
    <row r="44" spans="1:22">
      <c r="A44" s="431" t="s">
        <v>242</v>
      </c>
      <c r="B44" s="431" t="s">
        <v>152</v>
      </c>
      <c r="C44" s="432" t="s">
        <v>153</v>
      </c>
      <c r="D44" s="433" t="s">
        <v>243</v>
      </c>
      <c r="E44" s="434" t="s">
        <v>2580</v>
      </c>
      <c r="F44" s="550">
        <v>1.1000000000000001</v>
      </c>
      <c r="G44" s="551">
        <v>24.266231681083074</v>
      </c>
      <c r="H44" s="551">
        <v>23.9</v>
      </c>
      <c r="I44" s="551">
        <v>128</v>
      </c>
      <c r="J44" s="552">
        <v>144</v>
      </c>
      <c r="K44" s="550">
        <v>1.1000000000000001</v>
      </c>
      <c r="L44" s="551">
        <v>13.553228397691822</v>
      </c>
      <c r="M44" s="551">
        <v>-6.3</v>
      </c>
      <c r="N44" s="551">
        <v>128</v>
      </c>
      <c r="O44" s="552">
        <v>137</v>
      </c>
      <c r="P44" s="553">
        <v>1.65E-3</v>
      </c>
      <c r="Q44" s="434">
        <v>2</v>
      </c>
      <c r="R44" s="398" t="s">
        <v>156</v>
      </c>
      <c r="S44" s="413" t="s">
        <v>124</v>
      </c>
      <c r="U44" s="411">
        <v>10.713003283391252</v>
      </c>
      <c r="V44" s="413">
        <v>2.1426006566782503</v>
      </c>
    </row>
    <row r="45" spans="1:22">
      <c r="A45" s="431" t="s">
        <v>2581</v>
      </c>
      <c r="B45" s="431" t="s">
        <v>152</v>
      </c>
      <c r="C45" s="432" t="s">
        <v>153</v>
      </c>
      <c r="D45" s="433" t="s">
        <v>243</v>
      </c>
      <c r="E45" s="434" t="s">
        <v>245</v>
      </c>
      <c r="F45" s="550">
        <v>7.7</v>
      </c>
      <c r="G45" s="551">
        <v>35.228539566663841</v>
      </c>
      <c r="H45" s="551">
        <v>34.9</v>
      </c>
      <c r="I45" s="551">
        <v>125</v>
      </c>
      <c r="J45" s="552">
        <v>137</v>
      </c>
      <c r="K45" s="550">
        <v>7.7</v>
      </c>
      <c r="L45" s="551">
        <v>78.302298816829122</v>
      </c>
      <c r="M45" s="551">
        <v>78.3</v>
      </c>
      <c r="N45" s="551">
        <v>125</v>
      </c>
      <c r="O45" s="552">
        <v>137</v>
      </c>
      <c r="P45" s="553">
        <v>1.65E-3</v>
      </c>
      <c r="Q45" s="434">
        <v>2</v>
      </c>
      <c r="R45" s="398" t="s">
        <v>156</v>
      </c>
      <c r="S45" s="413" t="s">
        <v>124</v>
      </c>
      <c r="U45" s="411">
        <v>-43.073759250165281</v>
      </c>
      <c r="V45" s="413">
        <v>-8.6147518500330555</v>
      </c>
    </row>
    <row r="46" spans="1:22">
      <c r="A46" s="431" t="s">
        <v>2582</v>
      </c>
      <c r="B46" s="431" t="s">
        <v>152</v>
      </c>
      <c r="C46" s="432" t="s">
        <v>153</v>
      </c>
      <c r="D46" s="433" t="s">
        <v>243</v>
      </c>
      <c r="E46" s="434" t="s">
        <v>245</v>
      </c>
      <c r="F46" s="550">
        <v>7.7</v>
      </c>
      <c r="G46" s="551">
        <v>36.188534095760225</v>
      </c>
      <c r="H46" s="551">
        <v>35.6</v>
      </c>
      <c r="I46" s="551">
        <v>126</v>
      </c>
      <c r="J46" s="552">
        <v>142</v>
      </c>
      <c r="K46" s="550">
        <v>7.7</v>
      </c>
      <c r="L46" s="551">
        <v>79.803070116380866</v>
      </c>
      <c r="M46" s="551">
        <v>79.8</v>
      </c>
      <c r="N46" s="551">
        <v>126</v>
      </c>
      <c r="O46" s="552">
        <v>142</v>
      </c>
      <c r="P46" s="553">
        <v>1.65E-3</v>
      </c>
      <c r="Q46" s="434">
        <v>2</v>
      </c>
      <c r="R46" s="398" t="s">
        <v>156</v>
      </c>
      <c r="S46" s="413" t="s">
        <v>124</v>
      </c>
      <c r="U46" s="411">
        <v>-43.61453602062064</v>
      </c>
      <c r="V46" s="413">
        <v>-8.7229072041241285</v>
      </c>
    </row>
    <row r="47" spans="1:22">
      <c r="A47" s="431" t="s">
        <v>2583</v>
      </c>
      <c r="B47" s="431" t="s">
        <v>152</v>
      </c>
      <c r="C47" s="432" t="s">
        <v>153</v>
      </c>
      <c r="D47" s="433" t="s">
        <v>243</v>
      </c>
      <c r="E47" s="434" t="s">
        <v>248</v>
      </c>
      <c r="F47" s="550">
        <v>6.4</v>
      </c>
      <c r="G47" s="551">
        <v>48.240335819726624</v>
      </c>
      <c r="H47" s="551">
        <v>46.8</v>
      </c>
      <c r="I47" s="551">
        <v>109</v>
      </c>
      <c r="J47" s="552">
        <v>109</v>
      </c>
      <c r="K47" s="550">
        <v>6.4</v>
      </c>
      <c r="L47" s="551">
        <v>64.350602172784676</v>
      </c>
      <c r="M47" s="551">
        <v>63.8</v>
      </c>
      <c r="N47" s="551">
        <v>109</v>
      </c>
      <c r="O47" s="552">
        <v>109</v>
      </c>
      <c r="P47" s="553">
        <v>1.65E-3</v>
      </c>
      <c r="Q47" s="434">
        <v>2</v>
      </c>
      <c r="R47" s="398" t="s">
        <v>156</v>
      </c>
      <c r="S47" s="413" t="s">
        <v>124</v>
      </c>
      <c r="U47" s="411">
        <v>-16.110266353058051</v>
      </c>
      <c r="V47" s="413">
        <v>-3.2220532706116103</v>
      </c>
    </row>
    <row r="48" spans="1:22">
      <c r="A48" s="431" t="s">
        <v>2584</v>
      </c>
      <c r="B48" s="431" t="s">
        <v>152</v>
      </c>
      <c r="C48" s="432" t="s">
        <v>153</v>
      </c>
      <c r="D48" s="433" t="s">
        <v>243</v>
      </c>
      <c r="E48" s="434" t="s">
        <v>248</v>
      </c>
      <c r="F48" s="550">
        <v>6.6</v>
      </c>
      <c r="G48" s="551">
        <v>41.07213167100047</v>
      </c>
      <c r="H48" s="551">
        <v>40.4</v>
      </c>
      <c r="I48" s="551">
        <v>119</v>
      </c>
      <c r="J48" s="552">
        <v>119</v>
      </c>
      <c r="K48" s="550">
        <v>6.6</v>
      </c>
      <c r="L48" s="551">
        <v>75.448326687872935</v>
      </c>
      <c r="M48" s="551">
        <v>74.099999999999994</v>
      </c>
      <c r="N48" s="551">
        <v>119</v>
      </c>
      <c r="O48" s="552">
        <v>119</v>
      </c>
      <c r="P48" s="553">
        <v>1.65E-3</v>
      </c>
      <c r="Q48" s="434">
        <v>2</v>
      </c>
      <c r="R48" s="398" t="s">
        <v>156</v>
      </c>
      <c r="S48" s="413" t="s">
        <v>124</v>
      </c>
      <c r="U48" s="411">
        <v>-34.376195016872465</v>
      </c>
      <c r="V48" s="413">
        <v>-6.8752390033744932</v>
      </c>
    </row>
    <row r="49" spans="1:22">
      <c r="A49" s="431" t="s">
        <v>250</v>
      </c>
      <c r="B49" s="431" t="s">
        <v>152</v>
      </c>
      <c r="C49" s="432" t="s">
        <v>153</v>
      </c>
      <c r="D49" s="433" t="s">
        <v>251</v>
      </c>
      <c r="E49" s="434" t="s">
        <v>252</v>
      </c>
      <c r="F49" s="550">
        <v>3.9</v>
      </c>
      <c r="G49" s="551">
        <v>24.66779276708802</v>
      </c>
      <c r="H49" s="551">
        <v>23.5</v>
      </c>
      <c r="I49" s="551">
        <v>127</v>
      </c>
      <c r="J49" s="552">
        <v>142</v>
      </c>
      <c r="K49" s="550">
        <v>3.9</v>
      </c>
      <c r="L49" s="551">
        <v>37.048751665879379</v>
      </c>
      <c r="M49" s="551">
        <v>37</v>
      </c>
      <c r="N49" s="551">
        <v>127</v>
      </c>
      <c r="O49" s="552">
        <v>142</v>
      </c>
      <c r="P49" s="553">
        <v>-2.3631050827246369E-3</v>
      </c>
      <c r="Q49" s="434">
        <v>2</v>
      </c>
      <c r="R49" s="398" t="s">
        <v>156</v>
      </c>
      <c r="S49" s="413" t="s">
        <v>124</v>
      </c>
      <c r="U49" s="411">
        <v>-12.380958898791359</v>
      </c>
      <c r="V49" s="413">
        <v>-2.4761917797582718</v>
      </c>
    </row>
    <row r="50" spans="1:22">
      <c r="A50" s="431" t="s">
        <v>253</v>
      </c>
      <c r="B50" s="431" t="s">
        <v>184</v>
      </c>
      <c r="C50" s="432" t="s">
        <v>153</v>
      </c>
      <c r="D50" s="433" t="s">
        <v>254</v>
      </c>
      <c r="E50" s="434" t="s">
        <v>185</v>
      </c>
      <c r="F50" s="550">
        <v>1.44</v>
      </c>
      <c r="G50" s="551">
        <v>53.4063666616631</v>
      </c>
      <c r="H50" s="551">
        <v>51.8</v>
      </c>
      <c r="I50" s="551">
        <v>125</v>
      </c>
      <c r="J50" s="552">
        <v>137</v>
      </c>
      <c r="K50" s="550">
        <v>1.44</v>
      </c>
      <c r="L50" s="551">
        <v>26.248809496813372</v>
      </c>
      <c r="M50" s="551">
        <v>21.4</v>
      </c>
      <c r="N50" s="551">
        <v>125</v>
      </c>
      <c r="O50" s="552">
        <v>137</v>
      </c>
      <c r="P50" s="553">
        <v>-2.3631050827246369E-3</v>
      </c>
      <c r="Q50" s="434">
        <v>3</v>
      </c>
      <c r="R50" s="398" t="s">
        <v>186</v>
      </c>
      <c r="S50" s="413" t="s">
        <v>138</v>
      </c>
      <c r="U50" s="411">
        <v>27.157557164849727</v>
      </c>
      <c r="V50" s="413">
        <v>5.4315114329699457</v>
      </c>
    </row>
    <row r="51" spans="1:22">
      <c r="A51" s="431" t="s">
        <v>2585</v>
      </c>
      <c r="B51" s="431" t="s">
        <v>184</v>
      </c>
      <c r="C51" s="432" t="s">
        <v>153</v>
      </c>
      <c r="D51" s="433" t="s">
        <v>254</v>
      </c>
      <c r="E51" s="434" t="s">
        <v>197</v>
      </c>
      <c r="F51" s="550">
        <v>2.68</v>
      </c>
      <c r="G51" s="551">
        <v>27.613402542968153</v>
      </c>
      <c r="H51" s="551">
        <v>5.3</v>
      </c>
      <c r="I51" s="551">
        <v>81</v>
      </c>
      <c r="J51" s="552">
        <v>89</v>
      </c>
      <c r="K51" s="550">
        <v>2.68</v>
      </c>
      <c r="L51" s="551">
        <v>30.724745727182189</v>
      </c>
      <c r="M51" s="551">
        <v>27.6</v>
      </c>
      <c r="N51" s="551">
        <v>81</v>
      </c>
      <c r="O51" s="552">
        <v>89</v>
      </c>
      <c r="P51" s="553">
        <v>-2.3631050827246369E-3</v>
      </c>
      <c r="Q51" s="434">
        <v>3</v>
      </c>
      <c r="R51" s="398" t="s">
        <v>186</v>
      </c>
      <c r="S51" s="413" t="s">
        <v>138</v>
      </c>
      <c r="U51" s="411">
        <v>-3.1113431842140358</v>
      </c>
      <c r="V51" s="413">
        <v>-0.6222686368428072</v>
      </c>
    </row>
    <row r="52" spans="1:22">
      <c r="A52" s="431" t="s">
        <v>256</v>
      </c>
      <c r="B52" s="431" t="s">
        <v>152</v>
      </c>
      <c r="C52" s="432" t="s">
        <v>153</v>
      </c>
      <c r="D52" s="433" t="s">
        <v>252</v>
      </c>
      <c r="E52" s="434" t="s">
        <v>175</v>
      </c>
      <c r="F52" s="550">
        <v>4.46</v>
      </c>
      <c r="G52" s="551">
        <v>14.047063750122302</v>
      </c>
      <c r="H52" s="551">
        <v>12.4</v>
      </c>
      <c r="I52" s="551">
        <v>127</v>
      </c>
      <c r="J52" s="552">
        <v>137</v>
      </c>
      <c r="K52" s="550">
        <v>4.46</v>
      </c>
      <c r="L52" s="551">
        <v>31.069760217935379</v>
      </c>
      <c r="M52" s="551">
        <v>30.2</v>
      </c>
      <c r="N52" s="551">
        <v>127</v>
      </c>
      <c r="O52" s="552">
        <v>137</v>
      </c>
      <c r="P52" s="553">
        <v>-2.3631050827246369E-3</v>
      </c>
      <c r="Q52" s="434">
        <v>2</v>
      </c>
      <c r="R52" s="398" t="s">
        <v>156</v>
      </c>
      <c r="S52" s="413" t="s">
        <v>124</v>
      </c>
      <c r="U52" s="411">
        <v>-17.022696467813077</v>
      </c>
      <c r="V52" s="413">
        <v>-3.4045392935626153</v>
      </c>
    </row>
    <row r="53" spans="1:22">
      <c r="A53" s="431" t="s">
        <v>257</v>
      </c>
      <c r="B53" s="431" t="s">
        <v>152</v>
      </c>
      <c r="C53" s="432" t="s">
        <v>153</v>
      </c>
      <c r="D53" s="433" t="s">
        <v>252</v>
      </c>
      <c r="E53" s="434" t="s">
        <v>258</v>
      </c>
      <c r="F53" s="550">
        <v>3.8</v>
      </c>
      <c r="G53" s="551">
        <v>36.155359215474547</v>
      </c>
      <c r="H53" s="551">
        <v>36.1</v>
      </c>
      <c r="I53" s="551">
        <v>127</v>
      </c>
      <c r="J53" s="552">
        <v>142</v>
      </c>
      <c r="K53" s="550">
        <v>3.8</v>
      </c>
      <c r="L53" s="551">
        <v>50.132823578968697</v>
      </c>
      <c r="M53" s="551">
        <v>49.3</v>
      </c>
      <c r="N53" s="551">
        <v>127</v>
      </c>
      <c r="O53" s="552">
        <v>142</v>
      </c>
      <c r="P53" s="553">
        <v>-2.3631050827246369E-3</v>
      </c>
      <c r="Q53" s="434">
        <v>2</v>
      </c>
      <c r="R53" s="398" t="s">
        <v>156</v>
      </c>
      <c r="S53" s="413" t="s">
        <v>124</v>
      </c>
      <c r="U53" s="411">
        <v>-13.97746436349415</v>
      </c>
      <c r="V53" s="413">
        <v>-2.79549287269883</v>
      </c>
    </row>
    <row r="54" spans="1:22">
      <c r="A54" s="431" t="s">
        <v>259</v>
      </c>
      <c r="B54" s="431" t="s">
        <v>152</v>
      </c>
      <c r="C54" s="432" t="s">
        <v>153</v>
      </c>
      <c r="D54" s="433" t="s">
        <v>258</v>
      </c>
      <c r="E54" s="434" t="s">
        <v>260</v>
      </c>
      <c r="F54" s="550">
        <v>3.8</v>
      </c>
      <c r="G54" s="551">
        <v>23.992707225321613</v>
      </c>
      <c r="H54" s="551">
        <v>23.4</v>
      </c>
      <c r="I54" s="551">
        <v>127</v>
      </c>
      <c r="J54" s="552">
        <v>142</v>
      </c>
      <c r="K54" s="550">
        <v>3.8</v>
      </c>
      <c r="L54" s="551">
        <v>32.605521004885048</v>
      </c>
      <c r="M54" s="551">
        <v>32.6</v>
      </c>
      <c r="N54" s="551">
        <v>127</v>
      </c>
      <c r="O54" s="552">
        <v>142</v>
      </c>
      <c r="P54" s="553">
        <v>-2.3631050827246369E-3</v>
      </c>
      <c r="Q54" s="434">
        <v>2</v>
      </c>
      <c r="R54" s="398" t="s">
        <v>156</v>
      </c>
      <c r="S54" s="413" t="s">
        <v>124</v>
      </c>
      <c r="U54" s="411">
        <v>-8.6128137795634352</v>
      </c>
      <c r="V54" s="413">
        <v>-1.722562755912687</v>
      </c>
    </row>
    <row r="55" spans="1:22">
      <c r="A55" s="471"/>
      <c r="B55" s="471"/>
      <c r="C55" s="471"/>
      <c r="D55" s="471"/>
      <c r="E55" s="471"/>
      <c r="F55" s="554"/>
      <c r="G55" s="554"/>
      <c r="H55" s="554"/>
      <c r="I55" s="554"/>
      <c r="J55" s="554"/>
      <c r="K55" s="554"/>
      <c r="L55" s="554"/>
      <c r="M55" s="554"/>
      <c r="N55" s="554"/>
      <c r="O55" s="554"/>
      <c r="P55" s="554"/>
      <c r="Q55" s="471"/>
      <c r="R55" s="398" t="s">
        <v>167</v>
      </c>
      <c r="S55" s="413" t="s">
        <v>134</v>
      </c>
      <c r="U55" s="411">
        <v>-1.0068793191983882</v>
      </c>
      <c r="V55" s="413">
        <v>-0.20137586383967765</v>
      </c>
    </row>
    <row r="56" spans="1:22">
      <c r="A56" s="431" t="s">
        <v>2586</v>
      </c>
      <c r="B56" s="431" t="s">
        <v>152</v>
      </c>
      <c r="C56" s="432" t="s">
        <v>153</v>
      </c>
      <c r="D56" s="433" t="s">
        <v>2580</v>
      </c>
      <c r="E56" s="434" t="s">
        <v>263</v>
      </c>
      <c r="F56" s="550">
        <v>8.1</v>
      </c>
      <c r="G56" s="551">
        <v>22.921169254643186</v>
      </c>
      <c r="H56" s="551">
        <v>22.3</v>
      </c>
      <c r="I56" s="551">
        <v>127</v>
      </c>
      <c r="J56" s="552">
        <v>142</v>
      </c>
      <c r="K56" s="550">
        <v>8.1</v>
      </c>
      <c r="L56" s="551">
        <v>13.865785228395829</v>
      </c>
      <c r="M56" s="551">
        <v>10.1</v>
      </c>
      <c r="N56" s="551">
        <v>69.3</v>
      </c>
      <c r="O56" s="552">
        <v>76.8</v>
      </c>
      <c r="P56" s="553">
        <v>1.65E-3</v>
      </c>
      <c r="Q56" s="434">
        <v>2</v>
      </c>
      <c r="R56" s="398" t="s">
        <v>156</v>
      </c>
      <c r="S56" s="413" t="s">
        <v>124</v>
      </c>
      <c r="U56" s="411">
        <v>9.0553840262473564</v>
      </c>
      <c r="V56" s="413">
        <v>1.8110768052494712</v>
      </c>
    </row>
    <row r="57" spans="1:22">
      <c r="A57" s="431" t="s">
        <v>264</v>
      </c>
      <c r="B57" s="431" t="s">
        <v>152</v>
      </c>
      <c r="C57" s="432" t="s">
        <v>153</v>
      </c>
      <c r="D57" s="433" t="s">
        <v>265</v>
      </c>
      <c r="E57" s="434" t="s">
        <v>266</v>
      </c>
      <c r="F57" s="550">
        <v>0.75</v>
      </c>
      <c r="G57" s="551">
        <v>33.837405337880149</v>
      </c>
      <c r="H57" s="551">
        <v>28.9</v>
      </c>
      <c r="I57" s="551">
        <v>65</v>
      </c>
      <c r="J57" s="552">
        <v>75</v>
      </c>
      <c r="K57" s="550">
        <v>0.75</v>
      </c>
      <c r="L57" s="551">
        <v>39.654760117796705</v>
      </c>
      <c r="M57" s="551">
        <v>33.700000000000003</v>
      </c>
      <c r="N57" s="551">
        <v>65</v>
      </c>
      <c r="O57" s="552">
        <v>75</v>
      </c>
      <c r="P57" s="553">
        <v>-2.3631050827246369E-3</v>
      </c>
      <c r="Q57" s="434">
        <v>1</v>
      </c>
      <c r="R57" s="398" t="s">
        <v>167</v>
      </c>
      <c r="S57" s="413" t="s">
        <v>134</v>
      </c>
      <c r="U57" s="411">
        <v>-5.8173547799165561</v>
      </c>
      <c r="V57" s="413">
        <v>-1.1634709559833112</v>
      </c>
    </row>
    <row r="58" spans="1:22">
      <c r="A58" s="431" t="s">
        <v>267</v>
      </c>
      <c r="B58" s="431" t="s">
        <v>152</v>
      </c>
      <c r="C58" s="432" t="s">
        <v>153</v>
      </c>
      <c r="D58" s="433" t="s">
        <v>182</v>
      </c>
      <c r="E58" s="434" t="s">
        <v>268</v>
      </c>
      <c r="F58" s="550">
        <v>3.2</v>
      </c>
      <c r="G58" s="551">
        <v>17.091454187692751</v>
      </c>
      <c r="H58" s="551">
        <v>15.8</v>
      </c>
      <c r="I58" s="551">
        <v>0</v>
      </c>
      <c r="J58" s="552">
        <v>0</v>
      </c>
      <c r="K58" s="550">
        <v>3.2</v>
      </c>
      <c r="L58" s="551">
        <v>10.59043321099357</v>
      </c>
      <c r="M58" s="551">
        <v>9.6999999999999993</v>
      </c>
      <c r="N58" s="551">
        <v>0</v>
      </c>
      <c r="O58" s="552">
        <v>0</v>
      </c>
      <c r="P58" s="553">
        <v>1.65E-3</v>
      </c>
      <c r="Q58" s="434">
        <v>1</v>
      </c>
      <c r="R58" s="398" t="s">
        <v>167</v>
      </c>
      <c r="S58" s="413" t="s">
        <v>134</v>
      </c>
      <c r="U58" s="411">
        <v>6.5010209766991807</v>
      </c>
      <c r="V58" s="413">
        <v>1.3002041953398362</v>
      </c>
    </row>
    <row r="59" spans="1:22">
      <c r="A59" s="431" t="s">
        <v>269</v>
      </c>
      <c r="B59" s="431" t="s">
        <v>152</v>
      </c>
      <c r="C59" s="432" t="s">
        <v>153</v>
      </c>
      <c r="D59" s="433" t="s">
        <v>182</v>
      </c>
      <c r="E59" s="434" t="s">
        <v>270</v>
      </c>
      <c r="F59" s="550">
        <v>0.96</v>
      </c>
      <c r="G59" s="551">
        <v>79.09740830141024</v>
      </c>
      <c r="H59" s="551">
        <v>74.2</v>
      </c>
      <c r="I59" s="551">
        <v>127</v>
      </c>
      <c r="J59" s="552">
        <v>142</v>
      </c>
      <c r="K59" s="550">
        <v>0.96</v>
      </c>
      <c r="L59" s="551">
        <v>31.875068627377104</v>
      </c>
      <c r="M59" s="551">
        <v>26.9</v>
      </c>
      <c r="N59" s="551">
        <v>100</v>
      </c>
      <c r="O59" s="552">
        <v>120</v>
      </c>
      <c r="P59" s="553">
        <v>1.65E-3</v>
      </c>
      <c r="Q59" s="434">
        <v>2</v>
      </c>
      <c r="R59" s="398" t="s">
        <v>156</v>
      </c>
      <c r="S59" s="413" t="s">
        <v>124</v>
      </c>
      <c r="U59" s="411">
        <v>47.222339674033137</v>
      </c>
      <c r="V59" s="413">
        <v>9.4444679348066281</v>
      </c>
    </row>
    <row r="60" spans="1:22">
      <c r="A60" s="431" t="s">
        <v>271</v>
      </c>
      <c r="B60" s="431" t="s">
        <v>152</v>
      </c>
      <c r="C60" s="432" t="s">
        <v>153</v>
      </c>
      <c r="D60" s="433" t="s">
        <v>182</v>
      </c>
      <c r="E60" s="434" t="s">
        <v>272</v>
      </c>
      <c r="F60" s="550">
        <v>0.76</v>
      </c>
      <c r="G60" s="551">
        <v>54.763582790025708</v>
      </c>
      <c r="H60" s="551">
        <v>54.4</v>
      </c>
      <c r="I60" s="551">
        <v>127</v>
      </c>
      <c r="J60" s="552">
        <v>142</v>
      </c>
      <c r="K60" s="550">
        <v>0.76</v>
      </c>
      <c r="L60" s="551">
        <v>35.659080190044165</v>
      </c>
      <c r="M60" s="551">
        <v>16.899999999999999</v>
      </c>
      <c r="N60" s="551">
        <v>100</v>
      </c>
      <c r="O60" s="552">
        <v>120</v>
      </c>
      <c r="P60" s="553">
        <v>1.65E-3</v>
      </c>
      <c r="Q60" s="434">
        <v>2</v>
      </c>
      <c r="R60" s="398" t="s">
        <v>156</v>
      </c>
      <c r="S60" s="413" t="s">
        <v>124</v>
      </c>
      <c r="U60" s="411">
        <v>19.104502599981544</v>
      </c>
      <c r="V60" s="413">
        <v>3.8209005199963086</v>
      </c>
    </row>
    <row r="61" spans="1:22">
      <c r="A61" s="431" t="s">
        <v>273</v>
      </c>
      <c r="B61" s="431" t="s">
        <v>152</v>
      </c>
      <c r="C61" s="432" t="s">
        <v>153</v>
      </c>
      <c r="D61" s="433" t="s">
        <v>193</v>
      </c>
      <c r="E61" s="434" t="s">
        <v>274</v>
      </c>
      <c r="F61" s="550">
        <v>4.17</v>
      </c>
      <c r="G61" s="551">
        <v>49.192856901008533</v>
      </c>
      <c r="H61" s="551">
        <v>40.4</v>
      </c>
      <c r="I61" s="551">
        <v>137</v>
      </c>
      <c r="J61" s="552">
        <v>153</v>
      </c>
      <c r="K61" s="550">
        <v>0</v>
      </c>
      <c r="L61" s="551">
        <v>0</v>
      </c>
      <c r="M61" s="551">
        <v>0</v>
      </c>
      <c r="N61" s="551">
        <v>0</v>
      </c>
      <c r="O61" s="552">
        <v>0</v>
      </c>
      <c r="P61" s="553">
        <v>-1.3245288269870037E-2</v>
      </c>
      <c r="Q61" s="434">
        <v>2</v>
      </c>
      <c r="R61" s="398" t="s">
        <v>156</v>
      </c>
      <c r="S61" s="413" t="s">
        <v>124</v>
      </c>
      <c r="U61" s="411">
        <v>0</v>
      </c>
      <c r="V61" s="413">
        <v>0</v>
      </c>
    </row>
    <row r="62" spans="1:22">
      <c r="A62" s="431" t="s">
        <v>275</v>
      </c>
      <c r="B62" s="431" t="s">
        <v>152</v>
      </c>
      <c r="C62" s="432" t="s">
        <v>153</v>
      </c>
      <c r="D62" s="433" t="s">
        <v>206</v>
      </c>
      <c r="E62" s="434" t="s">
        <v>276</v>
      </c>
      <c r="F62" s="550">
        <v>0.27</v>
      </c>
      <c r="G62" s="551">
        <v>10.538500842150178</v>
      </c>
      <c r="H62" s="551">
        <v>10.5</v>
      </c>
      <c r="I62" s="551">
        <v>20</v>
      </c>
      <c r="J62" s="552">
        <v>20</v>
      </c>
      <c r="K62" s="550">
        <v>0.27</v>
      </c>
      <c r="L62" s="551">
        <v>12.218837915284743</v>
      </c>
      <c r="M62" s="551">
        <v>10.7</v>
      </c>
      <c r="N62" s="551">
        <v>20</v>
      </c>
      <c r="O62" s="552">
        <v>20</v>
      </c>
      <c r="P62" s="553">
        <v>-2.3631050827246369E-3</v>
      </c>
      <c r="Q62" s="434">
        <v>2</v>
      </c>
      <c r="R62" s="398" t="s">
        <v>156</v>
      </c>
      <c r="S62" s="413" t="s">
        <v>124</v>
      </c>
      <c r="U62" s="411">
        <v>-1.6803370731345648</v>
      </c>
      <c r="V62" s="413">
        <v>-0.33606741462691297</v>
      </c>
    </row>
    <row r="63" spans="1:22">
      <c r="A63" s="431" t="s">
        <v>277</v>
      </c>
      <c r="B63" s="431" t="s">
        <v>152</v>
      </c>
      <c r="C63" s="432" t="s">
        <v>153</v>
      </c>
      <c r="D63" s="433" t="s">
        <v>206</v>
      </c>
      <c r="E63" s="434" t="s">
        <v>278</v>
      </c>
      <c r="F63" s="550">
        <v>1.7</v>
      </c>
      <c r="G63" s="551">
        <v>29.134343994674051</v>
      </c>
      <c r="H63" s="551">
        <v>28.4</v>
      </c>
      <c r="I63" s="551">
        <v>128</v>
      </c>
      <c r="J63" s="552">
        <v>137</v>
      </c>
      <c r="K63" s="550">
        <v>1.7</v>
      </c>
      <c r="L63" s="551">
        <v>68.691338609754865</v>
      </c>
      <c r="M63" s="551">
        <v>67.099999999999994</v>
      </c>
      <c r="N63" s="551">
        <v>128</v>
      </c>
      <c r="O63" s="552">
        <v>137</v>
      </c>
      <c r="P63" s="553">
        <v>-2.3631050827246369E-3</v>
      </c>
      <c r="Q63" s="434">
        <v>2</v>
      </c>
      <c r="R63" s="398" t="s">
        <v>156</v>
      </c>
      <c r="S63" s="413" t="s">
        <v>124</v>
      </c>
      <c r="U63" s="411">
        <v>-39.556994615080811</v>
      </c>
      <c r="V63" s="413">
        <v>-7.9113989230161623</v>
      </c>
    </row>
    <row r="64" spans="1:22">
      <c r="A64" s="431" t="s">
        <v>279</v>
      </c>
      <c r="B64" s="431" t="s">
        <v>152</v>
      </c>
      <c r="C64" s="432" t="s">
        <v>153</v>
      </c>
      <c r="D64" s="433" t="s">
        <v>195</v>
      </c>
      <c r="E64" s="434" t="s">
        <v>280</v>
      </c>
      <c r="F64" s="550">
        <v>2.2000000000000002</v>
      </c>
      <c r="G64" s="551">
        <v>35.923529893372113</v>
      </c>
      <c r="H64" s="551">
        <v>31.7</v>
      </c>
      <c r="I64" s="551">
        <v>120</v>
      </c>
      <c r="J64" s="552">
        <v>120</v>
      </c>
      <c r="K64" s="550">
        <v>2.2000000000000002</v>
      </c>
      <c r="L64" s="551">
        <v>32.512151574449824</v>
      </c>
      <c r="M64" s="551">
        <v>31</v>
      </c>
      <c r="N64" s="551">
        <v>0</v>
      </c>
      <c r="O64" s="552">
        <v>0</v>
      </c>
      <c r="P64" s="553">
        <v>-1.3245288269870037E-2</v>
      </c>
      <c r="Q64" s="434">
        <v>2</v>
      </c>
      <c r="R64" s="398" t="s">
        <v>156</v>
      </c>
      <c r="S64" s="413" t="s">
        <v>124</v>
      </c>
      <c r="U64" s="411">
        <v>3.4113783189222886</v>
      </c>
      <c r="V64" s="413">
        <v>0.6822756637844577</v>
      </c>
    </row>
    <row r="65" spans="1:22">
      <c r="A65" s="431" t="s">
        <v>281</v>
      </c>
      <c r="B65" s="431" t="s">
        <v>152</v>
      </c>
      <c r="C65" s="432" t="s">
        <v>153</v>
      </c>
      <c r="D65" s="433" t="s">
        <v>282</v>
      </c>
      <c r="E65" s="434" t="s">
        <v>283</v>
      </c>
      <c r="F65" s="550">
        <v>2.6</v>
      </c>
      <c r="G65" s="551">
        <v>39.414337492846428</v>
      </c>
      <c r="H65" s="551">
        <v>39.299999999999997</v>
      </c>
      <c r="I65" s="551">
        <v>109</v>
      </c>
      <c r="J65" s="552">
        <v>109</v>
      </c>
      <c r="K65" s="550">
        <v>2.6</v>
      </c>
      <c r="L65" s="551">
        <v>41.192839183528001</v>
      </c>
      <c r="M65" s="551">
        <v>35.9</v>
      </c>
      <c r="N65" s="551">
        <v>109</v>
      </c>
      <c r="O65" s="552">
        <v>109</v>
      </c>
      <c r="P65" s="553">
        <v>1.65E-3</v>
      </c>
      <c r="Q65" s="434">
        <v>2</v>
      </c>
      <c r="R65" s="398" t="s">
        <v>156</v>
      </c>
      <c r="S65" s="413" t="s">
        <v>124</v>
      </c>
      <c r="U65" s="411">
        <v>-1.7785016906815727</v>
      </c>
      <c r="V65" s="413">
        <v>-0.35570033813631452</v>
      </c>
    </row>
    <row r="66" spans="1:22">
      <c r="A66" s="431" t="s">
        <v>284</v>
      </c>
      <c r="B66" s="431" t="s">
        <v>152</v>
      </c>
      <c r="C66" s="432" t="s">
        <v>153</v>
      </c>
      <c r="D66" s="433" t="s">
        <v>285</v>
      </c>
      <c r="E66" s="434" t="s">
        <v>154</v>
      </c>
      <c r="F66" s="550">
        <v>1.2</v>
      </c>
      <c r="G66" s="551">
        <v>86.377080293327808</v>
      </c>
      <c r="H66" s="551">
        <v>82.8</v>
      </c>
      <c r="I66" s="551">
        <v>127</v>
      </c>
      <c r="J66" s="552">
        <v>137</v>
      </c>
      <c r="K66" s="550">
        <v>1.2</v>
      </c>
      <c r="L66" s="551">
        <v>81.082303864653483</v>
      </c>
      <c r="M66" s="551">
        <v>78.5</v>
      </c>
      <c r="N66" s="551">
        <v>127</v>
      </c>
      <c r="O66" s="552">
        <v>137</v>
      </c>
      <c r="P66" s="553">
        <v>-1.3245288269870037E-2</v>
      </c>
      <c r="Q66" s="434">
        <v>2</v>
      </c>
      <c r="R66" s="398" t="s">
        <v>156</v>
      </c>
      <c r="S66" s="413" t="s">
        <v>124</v>
      </c>
      <c r="U66" s="411">
        <v>5.2947764286743251</v>
      </c>
      <c r="V66" s="413">
        <v>1.058955285734865</v>
      </c>
    </row>
    <row r="67" spans="1:22">
      <c r="A67" s="431" t="s">
        <v>286</v>
      </c>
      <c r="B67" s="431" t="s">
        <v>152</v>
      </c>
      <c r="C67" s="432" t="s">
        <v>153</v>
      </c>
      <c r="D67" s="433" t="s">
        <v>287</v>
      </c>
      <c r="E67" s="434" t="s">
        <v>169</v>
      </c>
      <c r="F67" s="550">
        <v>2.5</v>
      </c>
      <c r="G67" s="551">
        <v>26.683328128252668</v>
      </c>
      <c r="H67" s="551">
        <v>26</v>
      </c>
      <c r="I67" s="551">
        <v>137</v>
      </c>
      <c r="J67" s="552">
        <v>153</v>
      </c>
      <c r="K67" s="550">
        <v>2.5</v>
      </c>
      <c r="L67" s="551">
        <v>32.005624505702116</v>
      </c>
      <c r="M67" s="551">
        <v>32</v>
      </c>
      <c r="N67" s="551">
        <v>137</v>
      </c>
      <c r="O67" s="552">
        <v>153</v>
      </c>
      <c r="P67" s="553">
        <v>-1.3245288269870037E-2</v>
      </c>
      <c r="Q67" s="434">
        <v>2</v>
      </c>
      <c r="R67" s="398" t="s">
        <v>156</v>
      </c>
      <c r="S67" s="413" t="s">
        <v>124</v>
      </c>
      <c r="U67" s="411">
        <v>-5.3222963774494474</v>
      </c>
      <c r="V67" s="413">
        <v>-1.0644592754898894</v>
      </c>
    </row>
    <row r="68" spans="1:22">
      <c r="A68" s="431" t="s">
        <v>288</v>
      </c>
      <c r="B68" s="431" t="s">
        <v>152</v>
      </c>
      <c r="C68" s="432" t="s">
        <v>153</v>
      </c>
      <c r="D68" s="433" t="s">
        <v>289</v>
      </c>
      <c r="E68" s="434" t="s">
        <v>290</v>
      </c>
      <c r="F68" s="550">
        <v>4</v>
      </c>
      <c r="G68" s="551">
        <v>35.421603577477967</v>
      </c>
      <c r="H68" s="551">
        <v>31.5</v>
      </c>
      <c r="I68" s="551">
        <v>46</v>
      </c>
      <c r="J68" s="552">
        <v>49</v>
      </c>
      <c r="K68" s="550">
        <v>4</v>
      </c>
      <c r="L68" s="551">
        <v>36.994323888942752</v>
      </c>
      <c r="M68" s="551">
        <v>32.700000000000003</v>
      </c>
      <c r="N68" s="551">
        <v>46</v>
      </c>
      <c r="O68" s="552">
        <v>49</v>
      </c>
      <c r="P68" s="553">
        <v>1.65E-3</v>
      </c>
      <c r="Q68" s="434">
        <v>2</v>
      </c>
      <c r="R68" s="398" t="s">
        <v>156</v>
      </c>
      <c r="S68" s="413" t="s">
        <v>124</v>
      </c>
      <c r="U68" s="411">
        <v>-1.572720311464785</v>
      </c>
      <c r="V68" s="413">
        <v>-0.31454406229295701</v>
      </c>
    </row>
    <row r="69" spans="1:22">
      <c r="A69" s="431" t="s">
        <v>291</v>
      </c>
      <c r="B69" s="431" t="s">
        <v>152</v>
      </c>
      <c r="C69" s="432" t="s">
        <v>153</v>
      </c>
      <c r="D69" s="433" t="s">
        <v>292</v>
      </c>
      <c r="E69" s="434" t="s">
        <v>282</v>
      </c>
      <c r="F69" s="550">
        <v>2.9</v>
      </c>
      <c r="G69" s="551">
        <v>31.63321039667014</v>
      </c>
      <c r="H69" s="551">
        <v>2.9</v>
      </c>
      <c r="I69" s="551">
        <v>127</v>
      </c>
      <c r="J69" s="552">
        <v>137</v>
      </c>
      <c r="K69" s="550">
        <v>2.9</v>
      </c>
      <c r="L69" s="551">
        <v>82.66589381359158</v>
      </c>
      <c r="M69" s="551">
        <v>82.6</v>
      </c>
      <c r="N69" s="551">
        <v>127</v>
      </c>
      <c r="O69" s="552">
        <v>137</v>
      </c>
      <c r="P69" s="553">
        <v>1.65E-3</v>
      </c>
      <c r="Q69" s="434">
        <v>2</v>
      </c>
      <c r="R69" s="398" t="s">
        <v>156</v>
      </c>
      <c r="S69" s="413" t="s">
        <v>124</v>
      </c>
      <c r="U69" s="411">
        <v>-51.032683416921444</v>
      </c>
      <c r="V69" s="413">
        <v>-10.206536683384289</v>
      </c>
    </row>
    <row r="70" spans="1:22">
      <c r="A70" s="431" t="s">
        <v>293</v>
      </c>
      <c r="B70" s="431" t="s">
        <v>152</v>
      </c>
      <c r="C70" s="432" t="s">
        <v>153</v>
      </c>
      <c r="D70" s="433" t="s">
        <v>176</v>
      </c>
      <c r="E70" s="434" t="s">
        <v>294</v>
      </c>
      <c r="F70" s="550">
        <v>4.0999999999999996</v>
      </c>
      <c r="G70" s="551">
        <v>12.632736075816894</v>
      </c>
      <c r="H70" s="551">
        <v>11</v>
      </c>
      <c r="I70" s="551">
        <v>55</v>
      </c>
      <c r="J70" s="552">
        <v>55</v>
      </c>
      <c r="K70" s="550">
        <v>4.0999999999999996</v>
      </c>
      <c r="L70" s="551">
        <v>11.603873034512292</v>
      </c>
      <c r="M70" s="551">
        <v>10.1</v>
      </c>
      <c r="N70" s="551">
        <v>55</v>
      </c>
      <c r="O70" s="552">
        <v>55</v>
      </c>
      <c r="P70" s="553">
        <v>-2.3631050827246369E-3</v>
      </c>
      <c r="Q70" s="434">
        <v>1</v>
      </c>
      <c r="R70" s="398" t="s">
        <v>167</v>
      </c>
      <c r="S70" s="413" t="s">
        <v>134</v>
      </c>
      <c r="U70" s="411">
        <v>1.0288630413046018</v>
      </c>
      <c r="V70" s="413">
        <v>0.20577260826092036</v>
      </c>
    </row>
    <row r="71" spans="1:22">
      <c r="A71" s="431" t="s">
        <v>295</v>
      </c>
      <c r="B71" s="431" t="s">
        <v>152</v>
      </c>
      <c r="C71" s="432" t="s">
        <v>153</v>
      </c>
      <c r="D71" s="433" t="s">
        <v>176</v>
      </c>
      <c r="E71" s="434" t="s">
        <v>266</v>
      </c>
      <c r="F71" s="550">
        <v>7.8</v>
      </c>
      <c r="G71" s="551">
        <v>34.237990595243758</v>
      </c>
      <c r="H71" s="551">
        <v>29</v>
      </c>
      <c r="I71" s="551">
        <v>128</v>
      </c>
      <c r="J71" s="552">
        <v>144</v>
      </c>
      <c r="K71" s="550">
        <v>7.8</v>
      </c>
      <c r="L71" s="551">
        <v>61.472351508625401</v>
      </c>
      <c r="M71" s="551">
        <v>61.3</v>
      </c>
      <c r="N71" s="551">
        <v>128</v>
      </c>
      <c r="O71" s="552">
        <v>144</v>
      </c>
      <c r="P71" s="553">
        <v>-2.3631050827246369E-3</v>
      </c>
      <c r="Q71" s="434">
        <v>2</v>
      </c>
      <c r="R71" s="398" t="s">
        <v>156</v>
      </c>
      <c r="S71" s="413" t="s">
        <v>124</v>
      </c>
      <c r="U71" s="411">
        <v>-27.234360913381643</v>
      </c>
      <c r="V71" s="413">
        <v>-5.4468721826763282</v>
      </c>
    </row>
    <row r="72" spans="1:22">
      <c r="A72" s="431" t="s">
        <v>296</v>
      </c>
      <c r="B72" s="431" t="s">
        <v>152</v>
      </c>
      <c r="C72" s="432" t="s">
        <v>153</v>
      </c>
      <c r="D72" s="433" t="s">
        <v>176</v>
      </c>
      <c r="E72" s="434" t="s">
        <v>297</v>
      </c>
      <c r="F72" s="550">
        <v>4.5999999999999996</v>
      </c>
      <c r="G72" s="551">
        <v>44.777896332900674</v>
      </c>
      <c r="H72" s="551">
        <v>40.5</v>
      </c>
      <c r="I72" s="551">
        <v>128</v>
      </c>
      <c r="J72" s="552">
        <v>144</v>
      </c>
      <c r="K72" s="550">
        <v>4.5999999999999996</v>
      </c>
      <c r="L72" s="551">
        <v>82.77106982515086</v>
      </c>
      <c r="M72" s="551">
        <v>75.599999999999994</v>
      </c>
      <c r="N72" s="551">
        <v>128</v>
      </c>
      <c r="O72" s="552">
        <v>144</v>
      </c>
      <c r="P72" s="553">
        <v>-2.3631050827246369E-3</v>
      </c>
      <c r="Q72" s="434">
        <v>2</v>
      </c>
      <c r="R72" s="398" t="s">
        <v>156</v>
      </c>
      <c r="S72" s="413" t="s">
        <v>124</v>
      </c>
      <c r="U72" s="411">
        <v>-37.993173492250186</v>
      </c>
      <c r="V72" s="413">
        <v>-7.598634698450037</v>
      </c>
    </row>
    <row r="73" spans="1:22">
      <c r="A73" s="431" t="s">
        <v>2587</v>
      </c>
      <c r="B73" s="431" t="s">
        <v>158</v>
      </c>
      <c r="C73" s="432" t="s">
        <v>153</v>
      </c>
      <c r="D73" s="433" t="s">
        <v>176</v>
      </c>
      <c r="E73" s="434" t="s">
        <v>2588</v>
      </c>
      <c r="F73" s="550">
        <v>3.3</v>
      </c>
      <c r="G73" s="551">
        <v>57.802162589301098</v>
      </c>
      <c r="H73" s="551">
        <v>57.8</v>
      </c>
      <c r="I73" s="551">
        <v>109</v>
      </c>
      <c r="J73" s="552">
        <v>109</v>
      </c>
      <c r="K73" s="550">
        <v>3.3</v>
      </c>
      <c r="L73" s="551">
        <v>89.002752766417288</v>
      </c>
      <c r="M73" s="551">
        <v>89</v>
      </c>
      <c r="N73" s="551">
        <v>109</v>
      </c>
      <c r="O73" s="552">
        <v>109</v>
      </c>
      <c r="P73" s="553">
        <v>1.65E-3</v>
      </c>
      <c r="Q73" s="434">
        <v>2</v>
      </c>
      <c r="R73" s="398" t="s">
        <v>156</v>
      </c>
      <c r="S73" s="413" t="s">
        <v>124</v>
      </c>
      <c r="U73" s="411">
        <v>-31.20059017711619</v>
      </c>
      <c r="V73" s="413">
        <v>-6.2401180354232384</v>
      </c>
    </row>
    <row r="74" spans="1:22">
      <c r="A74" s="431" t="s">
        <v>299</v>
      </c>
      <c r="B74" s="431" t="s">
        <v>158</v>
      </c>
      <c r="C74" s="432" t="s">
        <v>153</v>
      </c>
      <c r="D74" s="433" t="s">
        <v>300</v>
      </c>
      <c r="E74" s="434" t="s">
        <v>160</v>
      </c>
      <c r="F74" s="550">
        <v>5.7</v>
      </c>
      <c r="G74" s="551">
        <v>46.097722286464439</v>
      </c>
      <c r="H74" s="551">
        <v>45</v>
      </c>
      <c r="I74" s="551">
        <v>83</v>
      </c>
      <c r="J74" s="552">
        <v>92</v>
      </c>
      <c r="K74" s="550">
        <v>5.7</v>
      </c>
      <c r="L74" s="551">
        <v>52.120821175418946</v>
      </c>
      <c r="M74" s="551">
        <v>49.7</v>
      </c>
      <c r="N74" s="551">
        <v>83</v>
      </c>
      <c r="O74" s="552">
        <v>92</v>
      </c>
      <c r="P74" s="553">
        <v>1.65E-3</v>
      </c>
      <c r="Q74" s="434">
        <v>2</v>
      </c>
      <c r="R74" s="398" t="s">
        <v>156</v>
      </c>
      <c r="S74" s="413" t="s">
        <v>124</v>
      </c>
      <c r="U74" s="411">
        <v>-6.0230988889545074</v>
      </c>
      <c r="V74" s="413">
        <v>-1.2046197777909016</v>
      </c>
    </row>
    <row r="75" spans="1:22">
      <c r="A75" s="431" t="s">
        <v>301</v>
      </c>
      <c r="B75" s="431" t="s">
        <v>158</v>
      </c>
      <c r="C75" s="432" t="s">
        <v>153</v>
      </c>
      <c r="D75" s="433" t="s">
        <v>263</v>
      </c>
      <c r="E75" s="434" t="s">
        <v>302</v>
      </c>
      <c r="F75" s="550">
        <v>8.1999999999999993</v>
      </c>
      <c r="G75" s="551">
        <v>2.7294688127912363</v>
      </c>
      <c r="H75" s="551">
        <v>2.4</v>
      </c>
      <c r="I75" s="551">
        <v>0</v>
      </c>
      <c r="J75" s="552">
        <v>0</v>
      </c>
      <c r="K75" s="550">
        <v>8.1999999999999993</v>
      </c>
      <c r="L75" s="551">
        <v>2.9068883707497268</v>
      </c>
      <c r="M75" s="551">
        <v>2.6</v>
      </c>
      <c r="N75" s="551">
        <v>0</v>
      </c>
      <c r="O75" s="552">
        <v>0</v>
      </c>
      <c r="P75" s="553">
        <v>1.65E-3</v>
      </c>
      <c r="Q75" s="434">
        <v>1</v>
      </c>
      <c r="R75" s="398" t="s">
        <v>167</v>
      </c>
      <c r="S75" s="413" t="s">
        <v>134</v>
      </c>
      <c r="U75" s="411">
        <v>-0.17741955795849051</v>
      </c>
      <c r="V75" s="413">
        <v>-3.54839115916981E-2</v>
      </c>
    </row>
    <row r="76" spans="1:22">
      <c r="A76" s="431" t="s">
        <v>303</v>
      </c>
      <c r="B76" s="431" t="s">
        <v>152</v>
      </c>
      <c r="C76" s="432" t="s">
        <v>153</v>
      </c>
      <c r="D76" s="433" t="s">
        <v>263</v>
      </c>
      <c r="E76" s="434" t="s">
        <v>240</v>
      </c>
      <c r="F76" s="550">
        <v>6.83</v>
      </c>
      <c r="G76" s="551">
        <v>45.007110549334314</v>
      </c>
      <c r="H76" s="551">
        <v>45</v>
      </c>
      <c r="I76" s="551">
        <v>127</v>
      </c>
      <c r="J76" s="552">
        <v>142</v>
      </c>
      <c r="K76" s="550">
        <v>0</v>
      </c>
      <c r="L76" s="551">
        <v>0</v>
      </c>
      <c r="M76" s="551">
        <v>0</v>
      </c>
      <c r="N76" s="551">
        <v>0</v>
      </c>
      <c r="O76" s="552">
        <v>0</v>
      </c>
      <c r="P76" s="553">
        <v>1.65E-3</v>
      </c>
      <c r="Q76" s="434">
        <v>2</v>
      </c>
      <c r="R76" s="398" t="s">
        <v>156</v>
      </c>
      <c r="S76" s="413" t="s">
        <v>124</v>
      </c>
      <c r="U76" s="411">
        <v>0</v>
      </c>
      <c r="V76" s="413">
        <v>0</v>
      </c>
    </row>
    <row r="77" spans="1:22">
      <c r="A77" s="431" t="s">
        <v>304</v>
      </c>
      <c r="B77" s="431" t="s">
        <v>158</v>
      </c>
      <c r="C77" s="432" t="s">
        <v>153</v>
      </c>
      <c r="D77" s="433" t="s">
        <v>263</v>
      </c>
      <c r="E77" s="434" t="s">
        <v>300</v>
      </c>
      <c r="F77" s="550">
        <v>11.2</v>
      </c>
      <c r="G77" s="551">
        <v>53.421437644451316</v>
      </c>
      <c r="H77" s="551">
        <v>53.3</v>
      </c>
      <c r="I77" s="551">
        <v>83</v>
      </c>
      <c r="J77" s="552">
        <v>92</v>
      </c>
      <c r="K77" s="550">
        <v>11.2</v>
      </c>
      <c r="L77" s="551">
        <v>56.93241607379754</v>
      </c>
      <c r="M77" s="551">
        <v>56.1</v>
      </c>
      <c r="N77" s="551">
        <v>83</v>
      </c>
      <c r="O77" s="552">
        <v>92</v>
      </c>
      <c r="P77" s="553">
        <v>1.65E-3</v>
      </c>
      <c r="Q77" s="434">
        <v>2</v>
      </c>
      <c r="R77" s="398" t="s">
        <v>156</v>
      </c>
      <c r="S77" s="413" t="s">
        <v>124</v>
      </c>
      <c r="U77" s="411">
        <v>-3.5109784293462241</v>
      </c>
      <c r="V77" s="413">
        <v>-0.70219568586924486</v>
      </c>
    </row>
    <row r="78" spans="1:22">
      <c r="A78" s="431" t="s">
        <v>2589</v>
      </c>
      <c r="B78" s="431" t="s">
        <v>152</v>
      </c>
      <c r="C78" s="432" t="s">
        <v>153</v>
      </c>
      <c r="D78" s="433" t="s">
        <v>263</v>
      </c>
      <c r="E78" s="434" t="s">
        <v>241</v>
      </c>
      <c r="F78" s="550">
        <v>0</v>
      </c>
      <c r="G78" s="551">
        <v>0</v>
      </c>
      <c r="H78" s="551">
        <v>0</v>
      </c>
      <c r="I78" s="551">
        <v>0</v>
      </c>
      <c r="J78" s="552">
        <v>0</v>
      </c>
      <c r="K78" s="550">
        <v>11.87</v>
      </c>
      <c r="L78" s="551">
        <v>43.811528163258586</v>
      </c>
      <c r="M78" s="551">
        <v>43.6</v>
      </c>
      <c r="N78" s="551">
        <v>127</v>
      </c>
      <c r="O78" s="552">
        <v>142</v>
      </c>
      <c r="P78" s="553">
        <v>1.65E-3</v>
      </c>
      <c r="Q78" s="434">
        <v>2</v>
      </c>
      <c r="R78" s="398" t="s">
        <v>156</v>
      </c>
      <c r="S78" s="413" t="s">
        <v>124</v>
      </c>
      <c r="U78" s="411">
        <v>0</v>
      </c>
      <c r="V78" s="413">
        <v>0</v>
      </c>
    </row>
    <row r="79" spans="1:22">
      <c r="A79" s="431" t="s">
        <v>2590</v>
      </c>
      <c r="B79" s="431" t="s">
        <v>152</v>
      </c>
      <c r="C79" s="432" t="s">
        <v>153</v>
      </c>
      <c r="D79" s="433" t="s">
        <v>263</v>
      </c>
      <c r="E79" s="434" t="s">
        <v>307</v>
      </c>
      <c r="F79" s="550">
        <v>6.3</v>
      </c>
      <c r="G79" s="551">
        <v>43.717273473994233</v>
      </c>
      <c r="H79" s="551">
        <v>43.6</v>
      </c>
      <c r="I79" s="551">
        <v>128</v>
      </c>
      <c r="J79" s="552">
        <v>144</v>
      </c>
      <c r="K79" s="550">
        <v>6.3</v>
      </c>
      <c r="L79" s="551">
        <v>46.946991383900198</v>
      </c>
      <c r="M79" s="551">
        <v>46.9</v>
      </c>
      <c r="N79" s="551">
        <v>128</v>
      </c>
      <c r="O79" s="552">
        <v>144</v>
      </c>
      <c r="P79" s="553">
        <v>1.65E-3</v>
      </c>
      <c r="Q79" s="434">
        <v>2</v>
      </c>
      <c r="R79" s="398" t="s">
        <v>156</v>
      </c>
      <c r="S79" s="413" t="s">
        <v>124</v>
      </c>
      <c r="U79" s="411">
        <v>-3.2297179099059647</v>
      </c>
      <c r="V79" s="413">
        <v>-0.64594358198119295</v>
      </c>
    </row>
    <row r="80" spans="1:22">
      <c r="A80" s="431" t="s">
        <v>2591</v>
      </c>
      <c r="B80" s="431" t="s">
        <v>152</v>
      </c>
      <c r="C80" s="432" t="s">
        <v>153</v>
      </c>
      <c r="D80" s="433" t="s">
        <v>263</v>
      </c>
      <c r="E80" s="434" t="s">
        <v>307</v>
      </c>
      <c r="F80" s="550">
        <v>6.3</v>
      </c>
      <c r="G80" s="551">
        <v>48.405888071597239</v>
      </c>
      <c r="H80" s="551">
        <v>48.3</v>
      </c>
      <c r="I80" s="551">
        <v>127</v>
      </c>
      <c r="J80" s="552">
        <v>142</v>
      </c>
      <c r="K80" s="550">
        <v>6.3</v>
      </c>
      <c r="L80" s="551">
        <v>51.875620478216931</v>
      </c>
      <c r="M80" s="551">
        <v>51.8</v>
      </c>
      <c r="N80" s="551">
        <v>127</v>
      </c>
      <c r="O80" s="552">
        <v>142</v>
      </c>
      <c r="P80" s="553">
        <v>1.65E-3</v>
      </c>
      <c r="Q80" s="434">
        <v>2</v>
      </c>
      <c r="R80" s="398" t="s">
        <v>156</v>
      </c>
      <c r="S80" s="413" t="s">
        <v>124</v>
      </c>
      <c r="U80" s="411">
        <v>-3.4697324066196913</v>
      </c>
      <c r="V80" s="413">
        <v>-0.69394648132393821</v>
      </c>
    </row>
    <row r="81" spans="1:22">
      <c r="A81" s="431" t="s">
        <v>309</v>
      </c>
      <c r="B81" s="431" t="s">
        <v>152</v>
      </c>
      <c r="C81" s="432" t="s">
        <v>153</v>
      </c>
      <c r="D81" s="433" t="s">
        <v>310</v>
      </c>
      <c r="E81" s="434" t="s">
        <v>311</v>
      </c>
      <c r="F81" s="550">
        <v>2.1</v>
      </c>
      <c r="G81" s="551">
        <v>6.6573267908372946</v>
      </c>
      <c r="H81" s="551">
        <v>5.6</v>
      </c>
      <c r="I81" s="551">
        <v>128</v>
      </c>
      <c r="J81" s="552">
        <v>137</v>
      </c>
      <c r="K81" s="550">
        <v>2.1</v>
      </c>
      <c r="L81" s="551">
        <v>40.742361247232587</v>
      </c>
      <c r="M81" s="551">
        <v>36.299999999999997</v>
      </c>
      <c r="N81" s="551">
        <v>128</v>
      </c>
      <c r="O81" s="552">
        <v>137</v>
      </c>
      <c r="P81" s="553">
        <v>1.65E-3</v>
      </c>
      <c r="Q81" s="434">
        <v>2</v>
      </c>
      <c r="R81" s="398" t="s">
        <v>156</v>
      </c>
      <c r="S81" s="413" t="s">
        <v>124</v>
      </c>
      <c r="U81" s="411">
        <v>-34.085034456395292</v>
      </c>
      <c r="V81" s="413">
        <v>-6.8170068912790587</v>
      </c>
    </row>
    <row r="82" spans="1:22">
      <c r="A82" s="431" t="s">
        <v>312</v>
      </c>
      <c r="B82" s="431" t="s">
        <v>152</v>
      </c>
      <c r="C82" s="432" t="s">
        <v>153</v>
      </c>
      <c r="D82" s="433" t="s">
        <v>310</v>
      </c>
      <c r="E82" s="434" t="s">
        <v>313</v>
      </c>
      <c r="F82" s="550">
        <v>3.3</v>
      </c>
      <c r="G82" s="551">
        <v>21.102132593650339</v>
      </c>
      <c r="H82" s="551">
        <v>15.7</v>
      </c>
      <c r="I82" s="551">
        <v>126</v>
      </c>
      <c r="J82" s="552">
        <v>131</v>
      </c>
      <c r="K82" s="550">
        <v>3.3</v>
      </c>
      <c r="L82" s="551">
        <v>50.741009055792333</v>
      </c>
      <c r="M82" s="551">
        <v>49.9</v>
      </c>
      <c r="N82" s="551">
        <v>126</v>
      </c>
      <c r="O82" s="552">
        <v>131</v>
      </c>
      <c r="P82" s="553">
        <v>1.65E-3</v>
      </c>
      <c r="Q82" s="434">
        <v>2</v>
      </c>
      <c r="R82" s="398" t="s">
        <v>156</v>
      </c>
      <c r="S82" s="413" t="s">
        <v>124</v>
      </c>
      <c r="U82" s="411">
        <v>-29.638876462141994</v>
      </c>
      <c r="V82" s="413">
        <v>-5.9277752924283984</v>
      </c>
    </row>
    <row r="83" spans="1:22">
      <c r="A83" s="431" t="s">
        <v>2592</v>
      </c>
      <c r="B83" s="431" t="s">
        <v>152</v>
      </c>
      <c r="C83" s="432" t="s">
        <v>153</v>
      </c>
      <c r="D83" s="433" t="s">
        <v>310</v>
      </c>
      <c r="E83" s="434" t="s">
        <v>326</v>
      </c>
      <c r="F83" s="550">
        <v>4.3</v>
      </c>
      <c r="G83" s="551">
        <v>53.907327887774215</v>
      </c>
      <c r="H83" s="551">
        <v>41</v>
      </c>
      <c r="I83" s="551">
        <v>109</v>
      </c>
      <c r="J83" s="552">
        <v>109</v>
      </c>
      <c r="K83" s="550">
        <v>4.3</v>
      </c>
      <c r="L83" s="551">
        <v>66.197960693664868</v>
      </c>
      <c r="M83" s="551">
        <v>66.099999999999994</v>
      </c>
      <c r="N83" s="551">
        <v>109</v>
      </c>
      <c r="O83" s="552">
        <v>109</v>
      </c>
      <c r="P83" s="553">
        <v>1.65E-3</v>
      </c>
      <c r="Q83" s="434">
        <v>2</v>
      </c>
      <c r="R83" s="398" t="s">
        <v>156</v>
      </c>
      <c r="S83" s="413" t="s">
        <v>124</v>
      </c>
      <c r="U83" s="411">
        <v>-12.290632805890652</v>
      </c>
      <c r="V83" s="413">
        <v>-2.4581265611781307</v>
      </c>
    </row>
    <row r="84" spans="1:22">
      <c r="A84" s="431" t="s">
        <v>315</v>
      </c>
      <c r="B84" s="431" t="s">
        <v>152</v>
      </c>
      <c r="C84" s="432" t="s">
        <v>153</v>
      </c>
      <c r="D84" s="433" t="s">
        <v>316</v>
      </c>
      <c r="E84" s="434" t="s">
        <v>169</v>
      </c>
      <c r="F84" s="550">
        <v>1.1000000000000001</v>
      </c>
      <c r="G84" s="551">
        <v>58.127876272920894</v>
      </c>
      <c r="H84" s="551">
        <v>58.1</v>
      </c>
      <c r="I84" s="551">
        <v>127</v>
      </c>
      <c r="J84" s="552">
        <v>142</v>
      </c>
      <c r="K84" s="550">
        <v>1.1000000000000001</v>
      </c>
      <c r="L84" s="551">
        <v>62.208038065831978</v>
      </c>
      <c r="M84" s="551">
        <v>62.2</v>
      </c>
      <c r="N84" s="551">
        <v>127</v>
      </c>
      <c r="O84" s="552">
        <v>142</v>
      </c>
      <c r="P84" s="553">
        <v>-1.3245288269870037E-2</v>
      </c>
      <c r="Q84" s="434">
        <v>2</v>
      </c>
      <c r="R84" s="398" t="s">
        <v>156</v>
      </c>
      <c r="S84" s="413" t="s">
        <v>124</v>
      </c>
      <c r="U84" s="411">
        <v>-4.0801617929110847</v>
      </c>
      <c r="V84" s="413">
        <v>-0.8160323585822169</v>
      </c>
    </row>
    <row r="85" spans="1:22">
      <c r="A85" s="431" t="s">
        <v>317</v>
      </c>
      <c r="B85" s="431" t="s">
        <v>152</v>
      </c>
      <c r="C85" s="432" t="s">
        <v>153</v>
      </c>
      <c r="D85" s="433" t="s">
        <v>316</v>
      </c>
      <c r="E85" s="434" t="s">
        <v>318</v>
      </c>
      <c r="F85" s="550">
        <v>7.1</v>
      </c>
      <c r="G85" s="551">
        <v>90.839033460291731</v>
      </c>
      <c r="H85" s="551">
        <v>89.8</v>
      </c>
      <c r="I85" s="551">
        <v>128</v>
      </c>
      <c r="J85" s="552">
        <v>144</v>
      </c>
      <c r="K85" s="550">
        <v>7.1</v>
      </c>
      <c r="L85" s="551">
        <v>84.096670564297611</v>
      </c>
      <c r="M85" s="551">
        <v>83.5</v>
      </c>
      <c r="N85" s="551">
        <v>128</v>
      </c>
      <c r="O85" s="552">
        <v>144</v>
      </c>
      <c r="P85" s="553">
        <v>-1.3245288269870037E-2</v>
      </c>
      <c r="Q85" s="434">
        <v>2</v>
      </c>
      <c r="R85" s="398" t="s">
        <v>156</v>
      </c>
      <c r="S85" s="413" t="s">
        <v>124</v>
      </c>
      <c r="U85" s="411">
        <v>6.7423628959941198</v>
      </c>
      <c r="V85" s="413">
        <v>1.3484725791988239</v>
      </c>
    </row>
    <row r="86" spans="1:22">
      <c r="A86" s="431" t="s">
        <v>319</v>
      </c>
      <c r="B86" s="431" t="s">
        <v>152</v>
      </c>
      <c r="C86" s="432" t="s">
        <v>153</v>
      </c>
      <c r="D86" s="433" t="s">
        <v>316</v>
      </c>
      <c r="E86" s="434" t="s">
        <v>285</v>
      </c>
      <c r="F86" s="550">
        <v>3.2</v>
      </c>
      <c r="G86" s="551">
        <v>94.508465229311597</v>
      </c>
      <c r="H86" s="551">
        <v>92.7</v>
      </c>
      <c r="I86" s="551">
        <v>127</v>
      </c>
      <c r="J86" s="552">
        <v>142</v>
      </c>
      <c r="K86" s="550">
        <v>3.2</v>
      </c>
      <c r="L86" s="551">
        <v>90.542476219727945</v>
      </c>
      <c r="M86" s="551">
        <v>89.5</v>
      </c>
      <c r="N86" s="551">
        <v>127</v>
      </c>
      <c r="O86" s="552">
        <v>142</v>
      </c>
      <c r="P86" s="553">
        <v>-1.3245288269870037E-2</v>
      </c>
      <c r="Q86" s="434">
        <v>2</v>
      </c>
      <c r="R86" s="398" t="s">
        <v>156</v>
      </c>
      <c r="S86" s="413" t="s">
        <v>124</v>
      </c>
      <c r="U86" s="411">
        <v>3.9659890095836516</v>
      </c>
      <c r="V86" s="413">
        <v>0.79319780191673028</v>
      </c>
    </row>
    <row r="87" spans="1:22">
      <c r="A87" s="431" t="s">
        <v>320</v>
      </c>
      <c r="B87" s="431" t="s">
        <v>152</v>
      </c>
      <c r="C87" s="432" t="s">
        <v>153</v>
      </c>
      <c r="D87" s="433" t="s">
        <v>316</v>
      </c>
      <c r="E87" s="434" t="s">
        <v>321</v>
      </c>
      <c r="F87" s="550">
        <v>4.7</v>
      </c>
      <c r="G87" s="551">
        <v>39.147924593776359</v>
      </c>
      <c r="H87" s="551">
        <v>39</v>
      </c>
      <c r="I87" s="551">
        <v>128</v>
      </c>
      <c r="J87" s="552">
        <v>144</v>
      </c>
      <c r="K87" s="550">
        <v>4.7</v>
      </c>
      <c r="L87" s="551">
        <v>13.069812546475179</v>
      </c>
      <c r="M87" s="551">
        <v>6.9</v>
      </c>
      <c r="N87" s="551">
        <v>128</v>
      </c>
      <c r="O87" s="552">
        <v>144</v>
      </c>
      <c r="P87" s="553">
        <v>-1.3245288269870037E-2</v>
      </c>
      <c r="Q87" s="434">
        <v>2</v>
      </c>
      <c r="R87" s="398" t="s">
        <v>156</v>
      </c>
      <c r="S87" s="413" t="s">
        <v>124</v>
      </c>
      <c r="U87" s="411">
        <v>26.078112047301182</v>
      </c>
      <c r="V87" s="413">
        <v>5.2156224094602361</v>
      </c>
    </row>
    <row r="88" spans="1:22">
      <c r="A88" s="431" t="s">
        <v>322</v>
      </c>
      <c r="B88" s="431" t="s">
        <v>152</v>
      </c>
      <c r="C88" s="432" t="s">
        <v>153</v>
      </c>
      <c r="D88" s="433" t="s">
        <v>231</v>
      </c>
      <c r="E88" s="434" t="s">
        <v>323</v>
      </c>
      <c r="F88" s="550">
        <v>3.4</v>
      </c>
      <c r="G88" s="551">
        <v>13.434656675925886</v>
      </c>
      <c r="H88" s="551">
        <v>13.2</v>
      </c>
      <c r="I88" s="551">
        <v>125</v>
      </c>
      <c r="J88" s="552">
        <v>137</v>
      </c>
      <c r="K88" s="550">
        <v>3.4</v>
      </c>
      <c r="L88" s="551">
        <v>28.937518898481951</v>
      </c>
      <c r="M88" s="551">
        <v>28.7</v>
      </c>
      <c r="N88" s="551">
        <v>125</v>
      </c>
      <c r="O88" s="552">
        <v>137</v>
      </c>
      <c r="P88" s="553">
        <v>-1.3245288269870037E-2</v>
      </c>
      <c r="Q88" s="434">
        <v>2</v>
      </c>
      <c r="R88" s="398" t="s">
        <v>156</v>
      </c>
      <c r="S88" s="413" t="s">
        <v>124</v>
      </c>
      <c r="U88" s="411">
        <v>-15.502862222556065</v>
      </c>
      <c r="V88" s="413">
        <v>-3.1005724445112128</v>
      </c>
    </row>
    <row r="89" spans="1:22">
      <c r="A89" s="431" t="s">
        <v>324</v>
      </c>
      <c r="B89" s="431" t="s">
        <v>152</v>
      </c>
      <c r="C89" s="432" t="s">
        <v>153</v>
      </c>
      <c r="D89" s="433" t="s">
        <v>270</v>
      </c>
      <c r="E89" s="434" t="s">
        <v>231</v>
      </c>
      <c r="F89" s="550">
        <v>0.68</v>
      </c>
      <c r="G89" s="551">
        <v>0</v>
      </c>
      <c r="H89" s="551">
        <v>0</v>
      </c>
      <c r="I89" s="551">
        <v>126</v>
      </c>
      <c r="J89" s="552">
        <v>137</v>
      </c>
      <c r="K89" s="550">
        <v>0.68</v>
      </c>
      <c r="L89" s="551">
        <v>0</v>
      </c>
      <c r="M89" s="551">
        <v>0</v>
      </c>
      <c r="N89" s="551">
        <v>126</v>
      </c>
      <c r="O89" s="552">
        <v>137</v>
      </c>
      <c r="P89" s="553">
        <v>1.65E-3</v>
      </c>
      <c r="Q89" s="434">
        <v>2</v>
      </c>
      <c r="R89" s="398" t="s">
        <v>156</v>
      </c>
      <c r="S89" s="413" t="s">
        <v>124</v>
      </c>
      <c r="U89" s="411">
        <v>0</v>
      </c>
      <c r="V89" s="413">
        <v>0</v>
      </c>
    </row>
    <row r="90" spans="1:22">
      <c r="A90" s="431" t="s">
        <v>325</v>
      </c>
      <c r="B90" s="431" t="s">
        <v>152</v>
      </c>
      <c r="C90" s="432" t="s">
        <v>153</v>
      </c>
      <c r="D90" s="433" t="s">
        <v>270</v>
      </c>
      <c r="E90" s="434" t="s">
        <v>326</v>
      </c>
      <c r="F90" s="550">
        <v>2.6</v>
      </c>
      <c r="G90" s="551">
        <v>77.923552280424175</v>
      </c>
      <c r="H90" s="551">
        <v>74.2</v>
      </c>
      <c r="I90" s="551">
        <v>128</v>
      </c>
      <c r="J90" s="552">
        <v>144</v>
      </c>
      <c r="K90" s="550">
        <v>2.6</v>
      </c>
      <c r="L90" s="551">
        <v>32.22452482194268</v>
      </c>
      <c r="M90" s="551">
        <v>26.1</v>
      </c>
      <c r="N90" s="551">
        <v>128</v>
      </c>
      <c r="O90" s="552">
        <v>144</v>
      </c>
      <c r="P90" s="553">
        <v>1.65E-3</v>
      </c>
      <c r="Q90" s="434">
        <v>2</v>
      </c>
      <c r="R90" s="398" t="s">
        <v>156</v>
      </c>
      <c r="S90" s="413" t="s">
        <v>124</v>
      </c>
      <c r="U90" s="411">
        <v>45.699027458481496</v>
      </c>
      <c r="V90" s="413">
        <v>9.1398054916962987</v>
      </c>
    </row>
    <row r="91" spans="1:22">
      <c r="A91" s="431" t="s">
        <v>327</v>
      </c>
      <c r="B91" s="431" t="s">
        <v>152</v>
      </c>
      <c r="C91" s="432" t="s">
        <v>153</v>
      </c>
      <c r="D91" s="433" t="s">
        <v>328</v>
      </c>
      <c r="E91" s="434" t="s">
        <v>241</v>
      </c>
      <c r="F91" s="550">
        <v>4.0999999999999996</v>
      </c>
      <c r="G91" s="551">
        <v>20.06439632782407</v>
      </c>
      <c r="H91" s="551">
        <v>16.3</v>
      </c>
      <c r="I91" s="551">
        <v>83</v>
      </c>
      <c r="J91" s="552">
        <v>91</v>
      </c>
      <c r="K91" s="550">
        <v>4.0999999999999996</v>
      </c>
      <c r="L91" s="551">
        <v>20.140506448448608</v>
      </c>
      <c r="M91" s="551">
        <v>10.8</v>
      </c>
      <c r="N91" s="551">
        <v>83</v>
      </c>
      <c r="O91" s="552">
        <v>91</v>
      </c>
      <c r="P91" s="553">
        <v>1.65E-3</v>
      </c>
      <c r="Q91" s="434">
        <v>2</v>
      </c>
      <c r="R91" s="398" t="s">
        <v>156</v>
      </c>
      <c r="S91" s="413" t="s">
        <v>124</v>
      </c>
      <c r="U91" s="411">
        <v>-7.6110120624537814E-2</v>
      </c>
      <c r="V91" s="413">
        <v>-1.5222024124907562E-2</v>
      </c>
    </row>
    <row r="92" spans="1:22">
      <c r="A92" s="431" t="s">
        <v>329</v>
      </c>
      <c r="B92" s="431" t="s">
        <v>184</v>
      </c>
      <c r="C92" s="432" t="s">
        <v>153</v>
      </c>
      <c r="D92" s="433" t="s">
        <v>210</v>
      </c>
      <c r="E92" s="434" t="s">
        <v>197</v>
      </c>
      <c r="F92" s="550">
        <v>2.6</v>
      </c>
      <c r="G92" s="551">
        <v>14.76651617681029</v>
      </c>
      <c r="H92" s="551">
        <v>7.7</v>
      </c>
      <c r="I92" s="551">
        <v>86</v>
      </c>
      <c r="J92" s="552">
        <v>98</v>
      </c>
      <c r="K92" s="550">
        <v>2.6</v>
      </c>
      <c r="L92" s="551">
        <v>14.948244044034068</v>
      </c>
      <c r="M92" s="551">
        <v>7.2</v>
      </c>
      <c r="N92" s="551">
        <v>86</v>
      </c>
      <c r="O92" s="552">
        <v>98</v>
      </c>
      <c r="P92" s="553">
        <v>-2.3631050827246369E-3</v>
      </c>
      <c r="Q92" s="434">
        <v>3</v>
      </c>
      <c r="R92" s="398" t="s">
        <v>186</v>
      </c>
      <c r="S92" s="413" t="s">
        <v>138</v>
      </c>
      <c r="U92" s="411">
        <v>-0.18172786722377765</v>
      </c>
      <c r="V92" s="413">
        <v>-3.634557344475553E-2</v>
      </c>
    </row>
    <row r="93" spans="1:22">
      <c r="A93" s="431" t="s">
        <v>330</v>
      </c>
      <c r="B93" s="431" t="s">
        <v>152</v>
      </c>
      <c r="C93" s="432" t="s">
        <v>153</v>
      </c>
      <c r="D93" s="433" t="s">
        <v>283</v>
      </c>
      <c r="E93" s="434" t="s">
        <v>272</v>
      </c>
      <c r="F93" s="550">
        <v>2.9</v>
      </c>
      <c r="G93" s="551">
        <v>54.811039034121578</v>
      </c>
      <c r="H93" s="551">
        <v>54.4</v>
      </c>
      <c r="I93" s="551">
        <v>109</v>
      </c>
      <c r="J93" s="552">
        <v>109</v>
      </c>
      <c r="K93" s="550">
        <v>2.9</v>
      </c>
      <c r="L93" s="551">
        <v>36.631407289373961</v>
      </c>
      <c r="M93" s="551">
        <v>16.899999999999999</v>
      </c>
      <c r="N93" s="551">
        <v>109</v>
      </c>
      <c r="O93" s="552">
        <v>109</v>
      </c>
      <c r="P93" s="553">
        <v>1.65E-3</v>
      </c>
      <c r="Q93" s="434">
        <v>2</v>
      </c>
      <c r="R93" s="398" t="s">
        <v>156</v>
      </c>
      <c r="S93" s="413" t="s">
        <v>124</v>
      </c>
      <c r="U93" s="411">
        <v>18.179631744747617</v>
      </c>
      <c r="V93" s="413">
        <v>3.6359263489495235</v>
      </c>
    </row>
    <row r="94" spans="1:22">
      <c r="A94" s="431" t="s">
        <v>331</v>
      </c>
      <c r="B94" s="431" t="s">
        <v>152</v>
      </c>
      <c r="C94" s="432" t="s">
        <v>153</v>
      </c>
      <c r="D94" s="433" t="s">
        <v>332</v>
      </c>
      <c r="E94" s="434" t="s">
        <v>333</v>
      </c>
      <c r="F94" s="550">
        <v>3.3</v>
      </c>
      <c r="G94" s="551">
        <v>20.035967658189108</v>
      </c>
      <c r="H94" s="551">
        <v>18</v>
      </c>
      <c r="I94" s="551">
        <v>40</v>
      </c>
      <c r="J94" s="552">
        <v>40</v>
      </c>
      <c r="K94" s="550">
        <v>3.3</v>
      </c>
      <c r="L94" s="551">
        <v>25.864353039131419</v>
      </c>
      <c r="M94" s="551">
        <v>23.2</v>
      </c>
      <c r="N94" s="551">
        <v>40</v>
      </c>
      <c r="O94" s="552">
        <v>40</v>
      </c>
      <c r="P94" s="553">
        <v>-2.3631050827246369E-3</v>
      </c>
      <c r="Q94" s="434">
        <v>1</v>
      </c>
      <c r="R94" s="398" t="s">
        <v>167</v>
      </c>
      <c r="S94" s="413" t="s">
        <v>134</v>
      </c>
      <c r="U94" s="411">
        <v>-5.8283853809423114</v>
      </c>
      <c r="V94" s="413">
        <v>-1.1656770761884623</v>
      </c>
    </row>
    <row r="95" spans="1:22">
      <c r="A95" s="431" t="s">
        <v>334</v>
      </c>
      <c r="B95" s="431" t="s">
        <v>152</v>
      </c>
      <c r="C95" s="432" t="s">
        <v>153</v>
      </c>
      <c r="D95" s="433" t="s">
        <v>332</v>
      </c>
      <c r="E95" s="434" t="s">
        <v>205</v>
      </c>
      <c r="F95" s="550">
        <v>5.0999999999999996</v>
      </c>
      <c r="G95" s="551">
        <v>39.571328003998048</v>
      </c>
      <c r="H95" s="551">
        <v>39</v>
      </c>
      <c r="I95" s="551">
        <v>127</v>
      </c>
      <c r="J95" s="552">
        <v>142</v>
      </c>
      <c r="K95" s="550">
        <v>5.0999999999999996</v>
      </c>
      <c r="L95" s="551">
        <v>78.629256641532621</v>
      </c>
      <c r="M95" s="551">
        <v>78.400000000000006</v>
      </c>
      <c r="N95" s="551">
        <v>127</v>
      </c>
      <c r="O95" s="552">
        <v>142</v>
      </c>
      <c r="P95" s="553">
        <v>-2.3631050827246369E-3</v>
      </c>
      <c r="Q95" s="434">
        <v>2</v>
      </c>
      <c r="R95" s="398" t="s">
        <v>156</v>
      </c>
      <c r="S95" s="413" t="s">
        <v>124</v>
      </c>
      <c r="U95" s="411">
        <v>-39.057928637534573</v>
      </c>
      <c r="V95" s="413">
        <v>-7.8115857275069143</v>
      </c>
    </row>
    <row r="96" spans="1:22">
      <c r="A96" s="431" t="s">
        <v>335</v>
      </c>
      <c r="B96" s="431" t="s">
        <v>152</v>
      </c>
      <c r="C96" s="432" t="s">
        <v>153</v>
      </c>
      <c r="D96" s="433" t="s">
        <v>332</v>
      </c>
      <c r="E96" s="434" t="s">
        <v>336</v>
      </c>
      <c r="F96" s="550">
        <v>5.2</v>
      </c>
      <c r="G96" s="551">
        <v>17.792904814411106</v>
      </c>
      <c r="H96" s="551">
        <v>15.8</v>
      </c>
      <c r="I96" s="551">
        <v>40</v>
      </c>
      <c r="J96" s="552">
        <v>40</v>
      </c>
      <c r="K96" s="550">
        <v>5.2</v>
      </c>
      <c r="L96" s="551">
        <v>24.343823829692671</v>
      </c>
      <c r="M96" s="551">
        <v>21.6</v>
      </c>
      <c r="N96" s="551">
        <v>40</v>
      </c>
      <c r="O96" s="552">
        <v>40</v>
      </c>
      <c r="P96" s="553">
        <v>-2.3631050827246369E-3</v>
      </c>
      <c r="Q96" s="434">
        <v>1</v>
      </c>
      <c r="R96" s="398" t="s">
        <v>167</v>
      </c>
      <c r="S96" s="413" t="s">
        <v>134</v>
      </c>
      <c r="U96" s="411">
        <v>-6.5509190152815648</v>
      </c>
      <c r="V96" s="413">
        <v>-1.3101838030563129</v>
      </c>
    </row>
    <row r="97" spans="1:22">
      <c r="A97" s="431" t="s">
        <v>337</v>
      </c>
      <c r="B97" s="431" t="s">
        <v>152</v>
      </c>
      <c r="C97" s="432" t="s">
        <v>153</v>
      </c>
      <c r="D97" s="433" t="s">
        <v>332</v>
      </c>
      <c r="E97" s="434" t="s">
        <v>251</v>
      </c>
      <c r="F97" s="550">
        <v>2.7</v>
      </c>
      <c r="G97" s="551">
        <v>51.369738173364283</v>
      </c>
      <c r="H97" s="551">
        <v>49.9</v>
      </c>
      <c r="I97" s="551">
        <v>127</v>
      </c>
      <c r="J97" s="552">
        <v>142</v>
      </c>
      <c r="K97" s="550">
        <v>2.7</v>
      </c>
      <c r="L97" s="551">
        <v>60.975158876381784</v>
      </c>
      <c r="M97" s="551">
        <v>59.9</v>
      </c>
      <c r="N97" s="551">
        <v>127</v>
      </c>
      <c r="O97" s="552">
        <v>142</v>
      </c>
      <c r="P97" s="553">
        <v>-2.3631050827246369E-3</v>
      </c>
      <c r="Q97" s="434">
        <v>2</v>
      </c>
      <c r="R97" s="398" t="s">
        <v>156</v>
      </c>
      <c r="S97" s="413" t="s">
        <v>124</v>
      </c>
      <c r="U97" s="411">
        <v>-9.6054207030175007</v>
      </c>
      <c r="V97" s="413">
        <v>-1.9210841406035002</v>
      </c>
    </row>
    <row r="98" spans="1:22">
      <c r="A98" s="431" t="s">
        <v>338</v>
      </c>
      <c r="B98" s="431" t="s">
        <v>152</v>
      </c>
      <c r="C98" s="432" t="s">
        <v>153</v>
      </c>
      <c r="D98" s="433" t="s">
        <v>332</v>
      </c>
      <c r="E98" s="434" t="s">
        <v>252</v>
      </c>
      <c r="F98" s="550">
        <v>3.8</v>
      </c>
      <c r="G98" s="551">
        <v>56.410725930446951</v>
      </c>
      <c r="H98" s="551">
        <v>56.4</v>
      </c>
      <c r="I98" s="551">
        <v>128</v>
      </c>
      <c r="J98" s="552">
        <v>144</v>
      </c>
      <c r="K98" s="550">
        <v>3.8</v>
      </c>
      <c r="L98" s="551">
        <v>76.866897947035696</v>
      </c>
      <c r="M98" s="551">
        <v>76.599999999999994</v>
      </c>
      <c r="N98" s="551">
        <v>128</v>
      </c>
      <c r="O98" s="552">
        <v>144</v>
      </c>
      <c r="P98" s="553">
        <v>-2.3631050827246369E-3</v>
      </c>
      <c r="Q98" s="434">
        <v>2</v>
      </c>
      <c r="R98" s="398" t="s">
        <v>156</v>
      </c>
      <c r="S98" s="413" t="s">
        <v>124</v>
      </c>
      <c r="U98" s="411">
        <v>-20.456172016588745</v>
      </c>
      <c r="V98" s="413">
        <v>-4.091234403317749</v>
      </c>
    </row>
    <row r="99" spans="1:22">
      <c r="A99" s="431" t="s">
        <v>2593</v>
      </c>
      <c r="B99" s="431" t="s">
        <v>152</v>
      </c>
      <c r="C99" s="432" t="s">
        <v>153</v>
      </c>
      <c r="D99" s="433" t="s">
        <v>332</v>
      </c>
      <c r="E99" s="434" t="s">
        <v>238</v>
      </c>
      <c r="F99" s="550">
        <v>3.47</v>
      </c>
      <c r="G99" s="551">
        <v>33.207378698114674</v>
      </c>
      <c r="H99" s="551">
        <v>33.200000000000003</v>
      </c>
      <c r="I99" s="551">
        <v>126</v>
      </c>
      <c r="J99" s="552">
        <v>139</v>
      </c>
      <c r="K99" s="550">
        <v>3.47</v>
      </c>
      <c r="L99" s="551">
        <v>82.103897593232432</v>
      </c>
      <c r="M99" s="551">
        <v>81.099999999999994</v>
      </c>
      <c r="N99" s="551">
        <v>126</v>
      </c>
      <c r="O99" s="552">
        <v>139</v>
      </c>
      <c r="P99" s="553">
        <v>-2.3631050827246369E-3</v>
      </c>
      <c r="Q99" s="434">
        <v>2</v>
      </c>
      <c r="R99" s="398" t="s">
        <v>156</v>
      </c>
      <c r="S99" s="413" t="s">
        <v>124</v>
      </c>
      <c r="U99" s="411">
        <v>-48.896518895117758</v>
      </c>
      <c r="V99" s="413">
        <v>-9.779303779023552</v>
      </c>
    </row>
    <row r="100" spans="1:22">
      <c r="A100" s="431" t="s">
        <v>2594</v>
      </c>
      <c r="B100" s="431" t="s">
        <v>152</v>
      </c>
      <c r="C100" s="432" t="s">
        <v>153</v>
      </c>
      <c r="D100" s="433" t="s">
        <v>332</v>
      </c>
      <c r="E100" s="434" t="s">
        <v>238</v>
      </c>
      <c r="F100" s="550">
        <v>3.24</v>
      </c>
      <c r="G100" s="551">
        <v>34.628312115955062</v>
      </c>
      <c r="H100" s="551">
        <v>34.6</v>
      </c>
      <c r="I100" s="551">
        <v>137</v>
      </c>
      <c r="J100" s="552">
        <v>153</v>
      </c>
      <c r="K100" s="550">
        <v>0</v>
      </c>
      <c r="L100" s="551">
        <v>0</v>
      </c>
      <c r="M100" s="551">
        <v>0</v>
      </c>
      <c r="N100" s="551">
        <v>0</v>
      </c>
      <c r="O100" s="552">
        <v>0</v>
      </c>
      <c r="P100" s="553">
        <v>-2.3631050827246369E-3</v>
      </c>
      <c r="Q100" s="434">
        <v>2</v>
      </c>
      <c r="R100" s="398" t="s">
        <v>156</v>
      </c>
      <c r="S100" s="413" t="s">
        <v>124</v>
      </c>
      <c r="U100" s="411">
        <v>0</v>
      </c>
      <c r="V100" s="413">
        <v>0</v>
      </c>
    </row>
    <row r="101" spans="1:22">
      <c r="A101" s="431" t="s">
        <v>341</v>
      </c>
      <c r="B101" s="431" t="s">
        <v>152</v>
      </c>
      <c r="C101" s="432" t="s">
        <v>153</v>
      </c>
      <c r="D101" s="433" t="s">
        <v>297</v>
      </c>
      <c r="E101" s="434" t="s">
        <v>208</v>
      </c>
      <c r="F101" s="550">
        <v>3.2</v>
      </c>
      <c r="G101" s="551">
        <v>37.03079799302197</v>
      </c>
      <c r="H101" s="551">
        <v>7.8</v>
      </c>
      <c r="I101" s="551">
        <v>91</v>
      </c>
      <c r="J101" s="552">
        <v>100</v>
      </c>
      <c r="K101" s="550">
        <v>3.2</v>
      </c>
      <c r="L101" s="551">
        <v>33.621421742692561</v>
      </c>
      <c r="M101" s="551">
        <v>27.6</v>
      </c>
      <c r="N101" s="551">
        <v>91</v>
      </c>
      <c r="O101" s="552">
        <v>100</v>
      </c>
      <c r="P101" s="553">
        <v>-2.3631050827246369E-3</v>
      </c>
      <c r="Q101" s="434">
        <v>2</v>
      </c>
      <c r="R101" s="398" t="s">
        <v>156</v>
      </c>
      <c r="S101" s="413" t="s">
        <v>124</v>
      </c>
      <c r="U101" s="411">
        <v>3.4093762503294087</v>
      </c>
      <c r="V101" s="413">
        <v>0.68187525006588179</v>
      </c>
    </row>
    <row r="102" spans="1:22">
      <c r="A102" s="431" t="s">
        <v>342</v>
      </c>
      <c r="B102" s="431" t="s">
        <v>152</v>
      </c>
      <c r="C102" s="432" t="s">
        <v>153</v>
      </c>
      <c r="D102" s="433" t="s">
        <v>297</v>
      </c>
      <c r="E102" s="434" t="s">
        <v>265</v>
      </c>
      <c r="F102" s="550">
        <v>2.8</v>
      </c>
      <c r="G102" s="551">
        <v>0</v>
      </c>
      <c r="H102" s="551">
        <v>0</v>
      </c>
      <c r="I102" s="551">
        <v>46</v>
      </c>
      <c r="J102" s="552">
        <v>49</v>
      </c>
      <c r="K102" s="550">
        <v>2.8</v>
      </c>
      <c r="L102" s="551">
        <v>0</v>
      </c>
      <c r="M102" s="551">
        <v>0</v>
      </c>
      <c r="N102" s="551">
        <v>27</v>
      </c>
      <c r="O102" s="552">
        <v>27</v>
      </c>
      <c r="P102" s="553">
        <v>-2.3631050827246369E-3</v>
      </c>
      <c r="Q102" s="434">
        <v>1</v>
      </c>
      <c r="R102" s="398" t="s">
        <v>167</v>
      </c>
      <c r="S102" s="413" t="s">
        <v>134</v>
      </c>
      <c r="U102" s="411">
        <v>0</v>
      </c>
      <c r="V102" s="413">
        <v>0</v>
      </c>
    </row>
    <row r="103" spans="1:22">
      <c r="A103" s="431" t="s">
        <v>343</v>
      </c>
      <c r="B103" s="431" t="s">
        <v>152</v>
      </c>
      <c r="C103" s="432" t="s">
        <v>153</v>
      </c>
      <c r="D103" s="433" t="s">
        <v>297</v>
      </c>
      <c r="E103" s="434" t="s">
        <v>289</v>
      </c>
      <c r="F103" s="550">
        <v>3.3</v>
      </c>
      <c r="G103" s="551">
        <v>0</v>
      </c>
      <c r="H103" s="551">
        <v>0</v>
      </c>
      <c r="I103" s="551">
        <v>59</v>
      </c>
      <c r="J103" s="552">
        <v>65</v>
      </c>
      <c r="K103" s="550">
        <v>3.3</v>
      </c>
      <c r="L103" s="551">
        <v>0</v>
      </c>
      <c r="M103" s="551">
        <v>0</v>
      </c>
      <c r="N103" s="551">
        <v>59</v>
      </c>
      <c r="O103" s="552">
        <v>65</v>
      </c>
      <c r="P103" s="553">
        <v>-2.3631050827246369E-3</v>
      </c>
      <c r="Q103" s="434">
        <v>2</v>
      </c>
      <c r="R103" s="398" t="s">
        <v>156</v>
      </c>
      <c r="S103" s="413" t="s">
        <v>124</v>
      </c>
      <c r="U103" s="411">
        <v>0</v>
      </c>
      <c r="V103" s="413">
        <v>0</v>
      </c>
    </row>
    <row r="104" spans="1:22">
      <c r="A104" s="431" t="s">
        <v>344</v>
      </c>
      <c r="B104" s="431" t="s">
        <v>152</v>
      </c>
      <c r="C104" s="432" t="s">
        <v>153</v>
      </c>
      <c r="D104" s="433" t="s">
        <v>245</v>
      </c>
      <c r="E104" s="434" t="s">
        <v>311</v>
      </c>
      <c r="F104" s="550">
        <v>4.8</v>
      </c>
      <c r="G104" s="551">
        <v>14.83846353232032</v>
      </c>
      <c r="H104" s="551">
        <v>12.3</v>
      </c>
      <c r="I104" s="551">
        <v>128</v>
      </c>
      <c r="J104" s="552">
        <v>137</v>
      </c>
      <c r="K104" s="550">
        <v>4.8</v>
      </c>
      <c r="L104" s="551">
        <v>57.189596956089837</v>
      </c>
      <c r="M104" s="551">
        <v>57.1</v>
      </c>
      <c r="N104" s="551">
        <v>128</v>
      </c>
      <c r="O104" s="552">
        <v>137</v>
      </c>
      <c r="P104" s="553">
        <v>1.65E-3</v>
      </c>
      <c r="Q104" s="434">
        <v>2</v>
      </c>
      <c r="R104" s="398" t="s">
        <v>156</v>
      </c>
      <c r="S104" s="413" t="s">
        <v>124</v>
      </c>
      <c r="U104" s="411">
        <v>-42.351133423769518</v>
      </c>
      <c r="V104" s="413">
        <v>-8.4702266847539036</v>
      </c>
    </row>
    <row r="105" spans="1:22">
      <c r="A105" s="431" t="s">
        <v>345</v>
      </c>
      <c r="B105" s="431" t="s">
        <v>152</v>
      </c>
      <c r="C105" s="432" t="s">
        <v>153</v>
      </c>
      <c r="D105" s="433" t="s">
        <v>245</v>
      </c>
      <c r="E105" s="434" t="s">
        <v>346</v>
      </c>
      <c r="F105" s="550">
        <v>4.2</v>
      </c>
      <c r="G105" s="551">
        <v>26.032755109477648</v>
      </c>
      <c r="H105" s="551">
        <v>23.1</v>
      </c>
      <c r="I105" s="551">
        <v>40</v>
      </c>
      <c r="J105" s="552">
        <v>40</v>
      </c>
      <c r="K105" s="550">
        <v>4.2</v>
      </c>
      <c r="L105" s="551">
        <v>27.543013832203595</v>
      </c>
      <c r="M105" s="551">
        <v>24.3</v>
      </c>
      <c r="N105" s="551">
        <v>40</v>
      </c>
      <c r="O105" s="552">
        <v>40</v>
      </c>
      <c r="P105" s="553">
        <v>1.65E-3</v>
      </c>
      <c r="Q105" s="434">
        <v>1</v>
      </c>
      <c r="R105" s="398" t="s">
        <v>167</v>
      </c>
      <c r="S105" s="413" t="s">
        <v>134</v>
      </c>
      <c r="U105" s="411">
        <v>-1.510258722725947</v>
      </c>
      <c r="V105" s="413">
        <v>-0.3020517445451894</v>
      </c>
    </row>
    <row r="106" spans="1:22">
      <c r="A106" s="431" t="s">
        <v>347</v>
      </c>
      <c r="B106" s="431" t="s">
        <v>152</v>
      </c>
      <c r="C106" s="432" t="s">
        <v>153</v>
      </c>
      <c r="D106" s="433" t="s">
        <v>245</v>
      </c>
      <c r="E106" s="434" t="s">
        <v>348</v>
      </c>
      <c r="F106" s="550">
        <v>2.2000000000000002</v>
      </c>
      <c r="G106" s="551">
        <v>18.460772697811873</v>
      </c>
      <c r="H106" s="551">
        <v>15.7</v>
      </c>
      <c r="I106" s="551">
        <v>35</v>
      </c>
      <c r="J106" s="552">
        <v>35</v>
      </c>
      <c r="K106" s="550">
        <v>2.2000000000000002</v>
      </c>
      <c r="L106" s="551">
        <v>21.943807614628415</v>
      </c>
      <c r="M106" s="551">
        <v>18.5</v>
      </c>
      <c r="N106" s="551">
        <v>0</v>
      </c>
      <c r="O106" s="552">
        <v>0</v>
      </c>
      <c r="P106" s="553">
        <v>1.65E-3</v>
      </c>
      <c r="Q106" s="434">
        <v>1</v>
      </c>
      <c r="R106" s="398" t="s">
        <v>167</v>
      </c>
      <c r="S106" s="413" t="s">
        <v>134</v>
      </c>
      <c r="U106" s="411">
        <v>-3.4830349168165426</v>
      </c>
      <c r="V106" s="413">
        <v>-0.69660698336330851</v>
      </c>
    </row>
    <row r="107" spans="1:22">
      <c r="A107" s="431" t="s">
        <v>349</v>
      </c>
      <c r="B107" s="431" t="s">
        <v>152</v>
      </c>
      <c r="C107" s="432" t="s">
        <v>153</v>
      </c>
      <c r="D107" s="433" t="s">
        <v>245</v>
      </c>
      <c r="E107" s="434" t="s">
        <v>290</v>
      </c>
      <c r="F107" s="550">
        <v>9</v>
      </c>
      <c r="G107" s="551">
        <v>39.609342332333668</v>
      </c>
      <c r="H107" s="551">
        <v>34.700000000000003</v>
      </c>
      <c r="I107" s="551">
        <v>128</v>
      </c>
      <c r="J107" s="552">
        <v>137</v>
      </c>
      <c r="K107" s="550">
        <v>9</v>
      </c>
      <c r="L107" s="551">
        <v>42.130392829879952</v>
      </c>
      <c r="M107" s="551">
        <v>34.9</v>
      </c>
      <c r="N107" s="551">
        <v>128</v>
      </c>
      <c r="O107" s="552">
        <v>137</v>
      </c>
      <c r="P107" s="553">
        <v>1.65E-3</v>
      </c>
      <c r="Q107" s="434">
        <v>2</v>
      </c>
      <c r="R107" s="398" t="s">
        <v>156</v>
      </c>
      <c r="S107" s="413" t="s">
        <v>124</v>
      </c>
      <c r="U107" s="411">
        <v>-2.521050497546284</v>
      </c>
      <c r="V107" s="413">
        <v>-0.50421009950925677</v>
      </c>
    </row>
    <row r="108" spans="1:22">
      <c r="A108" s="431" t="s">
        <v>350</v>
      </c>
      <c r="B108" s="431" t="s">
        <v>152</v>
      </c>
      <c r="C108" s="432" t="s">
        <v>153</v>
      </c>
      <c r="D108" s="433" t="s">
        <v>245</v>
      </c>
      <c r="E108" s="434" t="s">
        <v>292</v>
      </c>
      <c r="F108" s="550">
        <v>2.1</v>
      </c>
      <c r="G108" s="551">
        <v>44.44254718172666</v>
      </c>
      <c r="H108" s="551">
        <v>18.3</v>
      </c>
      <c r="I108" s="551">
        <v>127</v>
      </c>
      <c r="J108" s="552">
        <v>142</v>
      </c>
      <c r="K108" s="550">
        <v>2.1</v>
      </c>
      <c r="L108" s="551">
        <v>99.69042080360579</v>
      </c>
      <c r="M108" s="551">
        <v>97.3</v>
      </c>
      <c r="N108" s="551">
        <v>127</v>
      </c>
      <c r="O108" s="552">
        <v>142</v>
      </c>
      <c r="P108" s="553">
        <v>1.65E-3</v>
      </c>
      <c r="Q108" s="434">
        <v>2</v>
      </c>
      <c r="R108" s="398" t="s">
        <v>156</v>
      </c>
      <c r="S108" s="413" t="s">
        <v>124</v>
      </c>
      <c r="U108" s="411">
        <v>-55.24787362187913</v>
      </c>
      <c r="V108" s="413">
        <v>-11.049574724375827</v>
      </c>
    </row>
    <row r="109" spans="1:22">
      <c r="A109" s="431" t="s">
        <v>351</v>
      </c>
      <c r="B109" s="431" t="s">
        <v>152</v>
      </c>
      <c r="C109" s="432" t="s">
        <v>153</v>
      </c>
      <c r="D109" s="433" t="s">
        <v>245</v>
      </c>
      <c r="E109" s="434" t="s">
        <v>352</v>
      </c>
      <c r="F109" s="550">
        <v>3.3</v>
      </c>
      <c r="G109" s="551">
        <v>15.415576538034507</v>
      </c>
      <c r="H109" s="551">
        <v>14.2</v>
      </c>
      <c r="I109" s="551">
        <v>81</v>
      </c>
      <c r="J109" s="552">
        <v>89</v>
      </c>
      <c r="K109" s="550">
        <v>3.3</v>
      </c>
      <c r="L109" s="551">
        <v>1.1180339887498949</v>
      </c>
      <c r="M109" s="551">
        <v>0.5</v>
      </c>
      <c r="N109" s="551">
        <v>0</v>
      </c>
      <c r="O109" s="552">
        <v>0</v>
      </c>
      <c r="P109" s="553">
        <v>1.65E-3</v>
      </c>
      <c r="Q109" s="434">
        <v>2</v>
      </c>
      <c r="R109" s="398" t="s">
        <v>156</v>
      </c>
      <c r="S109" s="413" t="s">
        <v>124</v>
      </c>
      <c r="U109" s="411">
        <v>14.297542549284612</v>
      </c>
      <c r="V109" s="413">
        <v>2.8595085098569224</v>
      </c>
    </row>
    <row r="110" spans="1:22">
      <c r="A110" s="431" t="s">
        <v>353</v>
      </c>
      <c r="B110" s="431" t="s">
        <v>152</v>
      </c>
      <c r="C110" s="432" t="s">
        <v>153</v>
      </c>
      <c r="D110" s="433" t="s">
        <v>354</v>
      </c>
      <c r="E110" s="434" t="s">
        <v>221</v>
      </c>
      <c r="F110" s="550">
        <v>2.7</v>
      </c>
      <c r="G110" s="551">
        <v>82.10919558733967</v>
      </c>
      <c r="H110" s="551">
        <v>78.400000000000006</v>
      </c>
      <c r="I110" s="551">
        <v>128</v>
      </c>
      <c r="J110" s="552">
        <v>144</v>
      </c>
      <c r="K110" s="550">
        <v>2.7</v>
      </c>
      <c r="L110" s="551">
        <v>94.016594279946133</v>
      </c>
      <c r="M110" s="551">
        <v>86.6</v>
      </c>
      <c r="N110" s="551">
        <v>109</v>
      </c>
      <c r="O110" s="552">
        <v>109</v>
      </c>
      <c r="P110" s="553">
        <v>2.0993677919459275E-2</v>
      </c>
      <c r="Q110" s="434">
        <v>2</v>
      </c>
      <c r="R110" s="398" t="s">
        <v>156</v>
      </c>
      <c r="S110" s="413" t="s">
        <v>124</v>
      </c>
      <c r="U110" s="411">
        <v>-11.907398692606463</v>
      </c>
      <c r="V110" s="413">
        <v>-2.3814797385212927</v>
      </c>
    </row>
    <row r="111" spans="1:22">
      <c r="A111" s="431" t="s">
        <v>355</v>
      </c>
      <c r="B111" s="431" t="s">
        <v>152</v>
      </c>
      <c r="C111" s="432" t="s">
        <v>153</v>
      </c>
      <c r="D111" s="433" t="s">
        <v>354</v>
      </c>
      <c r="E111" s="434" t="s">
        <v>223</v>
      </c>
      <c r="F111" s="550">
        <v>5.9</v>
      </c>
      <c r="G111" s="551">
        <v>52.240310106277128</v>
      </c>
      <c r="H111" s="551">
        <v>50.1</v>
      </c>
      <c r="I111" s="551">
        <v>128</v>
      </c>
      <c r="J111" s="552">
        <v>144</v>
      </c>
      <c r="K111" s="550">
        <v>5.9</v>
      </c>
      <c r="L111" s="551">
        <v>66.4804482536031</v>
      </c>
      <c r="M111" s="551">
        <v>64.599999999999994</v>
      </c>
      <c r="N111" s="551">
        <v>109</v>
      </c>
      <c r="O111" s="552">
        <v>109</v>
      </c>
      <c r="P111" s="553">
        <v>2.0993677919459275E-2</v>
      </c>
      <c r="Q111" s="434">
        <v>2</v>
      </c>
      <c r="R111" s="398" t="s">
        <v>156</v>
      </c>
      <c r="S111" s="413" t="s">
        <v>124</v>
      </c>
      <c r="U111" s="411">
        <v>-14.240138147325972</v>
      </c>
      <c r="V111" s="413">
        <v>-2.8480276294651943</v>
      </c>
    </row>
    <row r="112" spans="1:22">
      <c r="A112" s="431" t="s">
        <v>356</v>
      </c>
      <c r="B112" s="431" t="s">
        <v>152</v>
      </c>
      <c r="C112" s="432" t="s">
        <v>153</v>
      </c>
      <c r="D112" s="433" t="s">
        <v>357</v>
      </c>
      <c r="E112" s="434" t="s">
        <v>274</v>
      </c>
      <c r="F112" s="550">
        <v>6.75</v>
      </c>
      <c r="G112" s="551">
        <v>0</v>
      </c>
      <c r="H112" s="551">
        <v>0</v>
      </c>
      <c r="I112" s="551">
        <v>60</v>
      </c>
      <c r="J112" s="552">
        <v>60</v>
      </c>
      <c r="K112" s="550">
        <v>6.75</v>
      </c>
      <c r="L112" s="551">
        <v>46.392990619429</v>
      </c>
      <c r="M112" s="551">
        <v>37.700000000000003</v>
      </c>
      <c r="N112" s="551">
        <v>60</v>
      </c>
      <c r="O112" s="552">
        <v>60</v>
      </c>
      <c r="P112" s="553">
        <v>2.0993677919459275E-2</v>
      </c>
      <c r="Q112" s="434">
        <v>2</v>
      </c>
      <c r="R112" s="398" t="s">
        <v>156</v>
      </c>
      <c r="S112" s="413" t="s">
        <v>124</v>
      </c>
      <c r="U112" s="411">
        <v>0</v>
      </c>
      <c r="V112" s="413">
        <v>0</v>
      </c>
    </row>
    <row r="113" spans="1:22">
      <c r="A113" s="431" t="s">
        <v>358</v>
      </c>
      <c r="B113" s="431" t="s">
        <v>152</v>
      </c>
      <c r="C113" s="432" t="s">
        <v>153</v>
      </c>
      <c r="D113" s="433" t="s">
        <v>357</v>
      </c>
      <c r="E113" s="434" t="s">
        <v>213</v>
      </c>
      <c r="F113" s="550">
        <v>4.3</v>
      </c>
      <c r="G113" s="551">
        <v>62.799522291176707</v>
      </c>
      <c r="H113" s="551">
        <v>61.7</v>
      </c>
      <c r="I113" s="551">
        <v>127</v>
      </c>
      <c r="J113" s="552">
        <v>137</v>
      </c>
      <c r="K113" s="550">
        <v>4.3</v>
      </c>
      <c r="L113" s="551">
        <v>69.244638781641427</v>
      </c>
      <c r="M113" s="551">
        <v>68.900000000000006</v>
      </c>
      <c r="N113" s="551">
        <v>127</v>
      </c>
      <c r="O113" s="552">
        <v>137</v>
      </c>
      <c r="P113" s="553">
        <v>2.0993677919459275E-2</v>
      </c>
      <c r="Q113" s="434">
        <v>2</v>
      </c>
      <c r="R113" s="398" t="s">
        <v>156</v>
      </c>
      <c r="S113" s="413" t="s">
        <v>124</v>
      </c>
      <c r="U113" s="411">
        <v>-6.44511649046472</v>
      </c>
      <c r="V113" s="413">
        <v>-1.2890232980929439</v>
      </c>
    </row>
    <row r="114" spans="1:22">
      <c r="A114" s="431" t="s">
        <v>359</v>
      </c>
      <c r="B114" s="431" t="s">
        <v>152</v>
      </c>
      <c r="C114" s="432" t="s">
        <v>153</v>
      </c>
      <c r="D114" s="433" t="s">
        <v>360</v>
      </c>
      <c r="E114" s="434" t="s">
        <v>172</v>
      </c>
      <c r="F114" s="550">
        <v>1.86</v>
      </c>
      <c r="G114" s="551">
        <v>11.713667231059622</v>
      </c>
      <c r="H114" s="551">
        <v>10</v>
      </c>
      <c r="I114" s="551">
        <v>127</v>
      </c>
      <c r="J114" s="552">
        <v>140</v>
      </c>
      <c r="K114" s="550">
        <v>1.86</v>
      </c>
      <c r="L114" s="551">
        <v>12.984991336154215</v>
      </c>
      <c r="M114" s="551">
        <v>11</v>
      </c>
      <c r="N114" s="551">
        <v>127</v>
      </c>
      <c r="O114" s="552">
        <v>140</v>
      </c>
      <c r="P114" s="553">
        <v>2.0993677919459275E-2</v>
      </c>
      <c r="Q114" s="434">
        <v>1</v>
      </c>
      <c r="R114" s="398" t="s">
        <v>167</v>
      </c>
      <c r="S114" s="413" t="s">
        <v>134</v>
      </c>
      <c r="U114" s="411">
        <v>-1.2713241050945925</v>
      </c>
      <c r="V114" s="413">
        <v>-0.25426482101891851</v>
      </c>
    </row>
    <row r="115" spans="1:22">
      <c r="A115" s="431" t="s">
        <v>361</v>
      </c>
      <c r="B115" s="431" t="s">
        <v>152</v>
      </c>
      <c r="C115" s="432" t="s">
        <v>153</v>
      </c>
      <c r="D115" s="433" t="s">
        <v>360</v>
      </c>
      <c r="E115" s="434" t="s">
        <v>357</v>
      </c>
      <c r="F115" s="550">
        <v>1</v>
      </c>
      <c r="G115" s="551">
        <v>80.897465967729801</v>
      </c>
      <c r="H115" s="551">
        <v>80.2</v>
      </c>
      <c r="I115" s="551">
        <v>127</v>
      </c>
      <c r="J115" s="552">
        <v>142</v>
      </c>
      <c r="K115" s="550">
        <v>1</v>
      </c>
      <c r="L115" s="551">
        <v>119.22986203128812</v>
      </c>
      <c r="M115" s="551">
        <v>119</v>
      </c>
      <c r="N115" s="551">
        <v>127</v>
      </c>
      <c r="O115" s="552">
        <v>142</v>
      </c>
      <c r="P115" s="553">
        <v>2.0993677919459275E-2</v>
      </c>
      <c r="Q115" s="434">
        <v>2</v>
      </c>
      <c r="R115" s="398" t="s">
        <v>156</v>
      </c>
      <c r="S115" s="413" t="s">
        <v>124</v>
      </c>
      <c r="U115" s="411">
        <v>-38.332396063558321</v>
      </c>
      <c r="V115" s="413">
        <v>-7.6664792127116641</v>
      </c>
    </row>
    <row r="116" spans="1:22">
      <c r="A116" s="431" t="s">
        <v>362</v>
      </c>
      <c r="B116" s="431" t="s">
        <v>152</v>
      </c>
      <c r="C116" s="432" t="s">
        <v>153</v>
      </c>
      <c r="D116" s="433" t="s">
        <v>360</v>
      </c>
      <c r="E116" s="434" t="s">
        <v>203</v>
      </c>
      <c r="F116" s="550">
        <v>2.9</v>
      </c>
      <c r="G116" s="551">
        <v>66.537508219048902</v>
      </c>
      <c r="H116" s="551">
        <v>64</v>
      </c>
      <c r="I116" s="551">
        <v>127</v>
      </c>
      <c r="J116" s="552">
        <v>142</v>
      </c>
      <c r="K116" s="550">
        <v>2.9</v>
      </c>
      <c r="L116" s="551">
        <v>68.991013907609741</v>
      </c>
      <c r="M116" s="551">
        <v>62.6</v>
      </c>
      <c r="N116" s="551">
        <v>127</v>
      </c>
      <c r="O116" s="552">
        <v>142</v>
      </c>
      <c r="P116" s="553">
        <v>2.0993677919459275E-2</v>
      </c>
      <c r="Q116" s="434">
        <v>2</v>
      </c>
      <c r="R116" s="398" t="s">
        <v>156</v>
      </c>
      <c r="S116" s="413" t="s">
        <v>124</v>
      </c>
      <c r="U116" s="411">
        <v>-2.4535056885608384</v>
      </c>
      <c r="V116" s="413">
        <v>-0.49070113771216767</v>
      </c>
    </row>
    <row r="117" spans="1:22">
      <c r="A117" s="431" t="s">
        <v>363</v>
      </c>
      <c r="B117" s="431" t="s">
        <v>152</v>
      </c>
      <c r="C117" s="432" t="s">
        <v>153</v>
      </c>
      <c r="D117" s="433" t="s">
        <v>217</v>
      </c>
      <c r="E117" s="434" t="s">
        <v>201</v>
      </c>
      <c r="F117" s="550">
        <v>5.7</v>
      </c>
      <c r="G117" s="551">
        <v>24.613207836444239</v>
      </c>
      <c r="H117" s="551">
        <v>24.1</v>
      </c>
      <c r="I117" s="551">
        <v>127</v>
      </c>
      <c r="J117" s="552">
        <v>142</v>
      </c>
      <c r="K117" s="550">
        <v>5.7</v>
      </c>
      <c r="L117" s="551">
        <v>29.890466707631049</v>
      </c>
      <c r="M117" s="551">
        <v>28.8</v>
      </c>
      <c r="N117" s="551">
        <v>127</v>
      </c>
      <c r="O117" s="552">
        <v>142</v>
      </c>
      <c r="P117" s="553">
        <v>2.0993677919459275E-2</v>
      </c>
      <c r="Q117" s="434">
        <v>2</v>
      </c>
      <c r="R117" s="398" t="s">
        <v>156</v>
      </c>
      <c r="S117" s="413" t="s">
        <v>124</v>
      </c>
      <c r="U117" s="411">
        <v>-5.2772588711868096</v>
      </c>
      <c r="V117" s="413">
        <v>-1.0554517742373619</v>
      </c>
    </row>
    <row r="118" spans="1:22">
      <c r="A118" s="431" t="s">
        <v>364</v>
      </c>
      <c r="B118" s="431" t="s">
        <v>152</v>
      </c>
      <c r="C118" s="432" t="s">
        <v>153</v>
      </c>
      <c r="D118" s="433" t="s">
        <v>217</v>
      </c>
      <c r="E118" s="434" t="s">
        <v>223</v>
      </c>
      <c r="F118" s="550">
        <v>4.2</v>
      </c>
      <c r="G118" s="551">
        <v>30.857414019972577</v>
      </c>
      <c r="H118" s="551">
        <v>28.3</v>
      </c>
      <c r="I118" s="551">
        <v>137</v>
      </c>
      <c r="J118" s="552">
        <v>137</v>
      </c>
      <c r="K118" s="550">
        <v>4.2</v>
      </c>
      <c r="L118" s="551">
        <v>18.324027941476189</v>
      </c>
      <c r="M118" s="551">
        <v>17.600000000000001</v>
      </c>
      <c r="N118" s="551">
        <v>70</v>
      </c>
      <c r="O118" s="552">
        <v>70</v>
      </c>
      <c r="P118" s="553">
        <v>2.0993677919459275E-2</v>
      </c>
      <c r="Q118" s="434">
        <v>2</v>
      </c>
      <c r="R118" s="398" t="s">
        <v>156</v>
      </c>
      <c r="S118" s="413" t="s">
        <v>124</v>
      </c>
      <c r="U118" s="411">
        <v>12.533386078496388</v>
      </c>
      <c r="V118" s="413">
        <v>2.5066772156992778</v>
      </c>
    </row>
    <row r="119" spans="1:22">
      <c r="A119" s="471"/>
      <c r="B119" s="471"/>
      <c r="C119" s="471"/>
      <c r="D119" s="471"/>
      <c r="E119" s="471"/>
      <c r="F119" s="554"/>
      <c r="G119" s="554"/>
      <c r="H119" s="554"/>
      <c r="I119" s="554"/>
      <c r="J119" s="554"/>
      <c r="K119" s="554"/>
      <c r="L119" s="554"/>
      <c r="M119" s="554"/>
      <c r="N119" s="554"/>
      <c r="O119" s="554"/>
      <c r="P119" s="554"/>
      <c r="Q119" s="471"/>
      <c r="R119" s="398" t="s">
        <v>156</v>
      </c>
      <c r="S119" s="413" t="s">
        <v>124</v>
      </c>
      <c r="U119" s="411">
        <v>0</v>
      </c>
      <c r="V119" s="413">
        <v>0</v>
      </c>
    </row>
    <row r="120" spans="1:22">
      <c r="A120" s="431" t="s">
        <v>365</v>
      </c>
      <c r="B120" s="431" t="s">
        <v>152</v>
      </c>
      <c r="C120" s="432" t="s">
        <v>153</v>
      </c>
      <c r="D120" s="433" t="s">
        <v>326</v>
      </c>
      <c r="E120" s="434" t="s">
        <v>366</v>
      </c>
      <c r="F120" s="550">
        <v>3.9</v>
      </c>
      <c r="G120" s="551">
        <v>16.398227562424236</v>
      </c>
      <c r="H120" s="551">
        <v>14.5</v>
      </c>
      <c r="I120" s="551">
        <v>55</v>
      </c>
      <c r="J120" s="552">
        <v>55</v>
      </c>
      <c r="K120" s="550">
        <v>3.9</v>
      </c>
      <c r="L120" s="551">
        <v>24.07816134336791</v>
      </c>
      <c r="M120" s="551">
        <v>21.1</v>
      </c>
      <c r="N120" s="551">
        <v>55</v>
      </c>
      <c r="O120" s="552">
        <v>55</v>
      </c>
      <c r="P120" s="553">
        <v>1.65E-3</v>
      </c>
      <c r="Q120" s="434">
        <v>1</v>
      </c>
      <c r="R120" s="398" t="s">
        <v>167</v>
      </c>
      <c r="S120" s="413" t="s">
        <v>134</v>
      </c>
      <c r="U120" s="411">
        <v>-7.6799337809436743</v>
      </c>
      <c r="V120" s="413">
        <v>-1.5359867561887348</v>
      </c>
    </row>
    <row r="121" spans="1:22">
      <c r="A121" s="431" t="s">
        <v>367</v>
      </c>
      <c r="B121" s="431" t="s">
        <v>152</v>
      </c>
      <c r="C121" s="432" t="s">
        <v>153</v>
      </c>
      <c r="D121" s="433" t="s">
        <v>155</v>
      </c>
      <c r="E121" s="434" t="s">
        <v>178</v>
      </c>
      <c r="F121" s="550">
        <v>2.8</v>
      </c>
      <c r="G121" s="551">
        <v>66.390737305741681</v>
      </c>
      <c r="H121" s="551">
        <v>54.3</v>
      </c>
      <c r="I121" s="551">
        <v>127</v>
      </c>
      <c r="J121" s="552">
        <v>131</v>
      </c>
      <c r="K121" s="550">
        <v>2.8</v>
      </c>
      <c r="L121" s="551">
        <v>59.421629058786323</v>
      </c>
      <c r="M121" s="551">
        <v>47.8</v>
      </c>
      <c r="N121" s="551">
        <v>127</v>
      </c>
      <c r="O121" s="552">
        <v>131</v>
      </c>
      <c r="P121" s="553">
        <v>-1.3245288269870037E-2</v>
      </c>
      <c r="Q121" s="434">
        <v>2</v>
      </c>
      <c r="R121" s="398" t="s">
        <v>156</v>
      </c>
      <c r="S121" s="413" t="s">
        <v>124</v>
      </c>
      <c r="U121" s="411">
        <v>6.9691082469553578</v>
      </c>
      <c r="V121" s="413">
        <v>1.3938216493910716</v>
      </c>
    </row>
    <row r="122" spans="1:22">
      <c r="A122" s="431" t="s">
        <v>368</v>
      </c>
      <c r="B122" s="431" t="s">
        <v>152</v>
      </c>
      <c r="C122" s="432" t="s">
        <v>153</v>
      </c>
      <c r="D122" s="433" t="s">
        <v>369</v>
      </c>
      <c r="E122" s="434" t="s">
        <v>166</v>
      </c>
      <c r="F122" s="550">
        <v>0.6</v>
      </c>
      <c r="G122" s="551">
        <v>25.034376365310159</v>
      </c>
      <c r="H122" s="551">
        <v>24.4</v>
      </c>
      <c r="I122" s="551">
        <v>128</v>
      </c>
      <c r="J122" s="552">
        <v>144</v>
      </c>
      <c r="K122" s="550">
        <v>0.6</v>
      </c>
      <c r="L122" s="551">
        <v>17.712425017484197</v>
      </c>
      <c r="M122" s="551">
        <v>17.3</v>
      </c>
      <c r="N122" s="551">
        <v>128</v>
      </c>
      <c r="O122" s="552">
        <v>132</v>
      </c>
      <c r="P122" s="553">
        <v>-1.3245288269870037E-2</v>
      </c>
      <c r="Q122" s="434">
        <v>2</v>
      </c>
      <c r="R122" s="398" t="s">
        <v>156</v>
      </c>
      <c r="S122" s="413" t="s">
        <v>124</v>
      </c>
      <c r="U122" s="411">
        <v>7.3219513478259621</v>
      </c>
      <c r="V122" s="413">
        <v>1.4643902695651925</v>
      </c>
    </row>
    <row r="123" spans="1:22">
      <c r="A123" s="431" t="s">
        <v>370</v>
      </c>
      <c r="B123" s="431" t="s">
        <v>152</v>
      </c>
      <c r="C123" s="432" t="s">
        <v>153</v>
      </c>
      <c r="D123" s="433" t="s">
        <v>241</v>
      </c>
      <c r="E123" s="434" t="s">
        <v>371</v>
      </c>
      <c r="F123" s="550">
        <v>4.5</v>
      </c>
      <c r="G123" s="551">
        <v>29.026884090442778</v>
      </c>
      <c r="H123" s="551">
        <v>28.4</v>
      </c>
      <c r="I123" s="551">
        <v>84</v>
      </c>
      <c r="J123" s="552">
        <v>93</v>
      </c>
      <c r="K123" s="550">
        <v>4.5</v>
      </c>
      <c r="L123" s="551">
        <v>33.671946780665948</v>
      </c>
      <c r="M123" s="551">
        <v>33.6</v>
      </c>
      <c r="N123" s="551">
        <v>84</v>
      </c>
      <c r="O123" s="552">
        <v>93</v>
      </c>
      <c r="P123" s="553">
        <v>1.65E-3</v>
      </c>
      <c r="Q123" s="434">
        <v>2</v>
      </c>
      <c r="R123" s="398" t="s">
        <v>156</v>
      </c>
      <c r="S123" s="413" t="s">
        <v>124</v>
      </c>
      <c r="U123" s="411">
        <v>-4.6450626902231704</v>
      </c>
      <c r="V123" s="413">
        <v>-0.92901253804463413</v>
      </c>
    </row>
    <row r="124" spans="1:22">
      <c r="A124" s="431" t="s">
        <v>372</v>
      </c>
      <c r="B124" s="431" t="s">
        <v>152</v>
      </c>
      <c r="C124" s="432" t="s">
        <v>153</v>
      </c>
      <c r="D124" s="433" t="s">
        <v>307</v>
      </c>
      <c r="E124" s="434" t="s">
        <v>373</v>
      </c>
      <c r="F124" s="550">
        <v>1.8</v>
      </c>
      <c r="G124" s="551">
        <v>33.182073473488664</v>
      </c>
      <c r="H124" s="551">
        <v>30.4</v>
      </c>
      <c r="I124" s="551">
        <v>137</v>
      </c>
      <c r="J124" s="552">
        <v>153</v>
      </c>
      <c r="K124" s="550">
        <v>1.8</v>
      </c>
      <c r="L124" s="551">
        <v>34.985711369071801</v>
      </c>
      <c r="M124" s="551">
        <v>34.799999999999997</v>
      </c>
      <c r="N124" s="551">
        <v>137</v>
      </c>
      <c r="O124" s="552">
        <v>153</v>
      </c>
      <c r="P124" s="553">
        <v>1.65E-3</v>
      </c>
      <c r="Q124" s="434">
        <v>2</v>
      </c>
      <c r="R124" s="398" t="s">
        <v>156</v>
      </c>
      <c r="S124" s="413" t="s">
        <v>124</v>
      </c>
      <c r="U124" s="411">
        <v>-1.8036378955831367</v>
      </c>
      <c r="V124" s="413">
        <v>-0.36072757911662734</v>
      </c>
    </row>
    <row r="125" spans="1:22">
      <c r="A125" s="431" t="s">
        <v>374</v>
      </c>
      <c r="B125" s="431" t="s">
        <v>152</v>
      </c>
      <c r="C125" s="432" t="s">
        <v>153</v>
      </c>
      <c r="D125" s="433" t="s">
        <v>307</v>
      </c>
      <c r="E125" s="434" t="s">
        <v>328</v>
      </c>
      <c r="F125" s="550">
        <v>3.8</v>
      </c>
      <c r="G125" s="551">
        <v>31.617242131469975</v>
      </c>
      <c r="H125" s="551">
        <v>31.4</v>
      </c>
      <c r="I125" s="551">
        <v>70</v>
      </c>
      <c r="J125" s="552">
        <v>70</v>
      </c>
      <c r="K125" s="550">
        <v>3.8</v>
      </c>
      <c r="L125" s="551">
        <v>32.10763149159402</v>
      </c>
      <c r="M125" s="551">
        <v>31.7</v>
      </c>
      <c r="N125" s="551">
        <v>70</v>
      </c>
      <c r="O125" s="552">
        <v>70</v>
      </c>
      <c r="P125" s="553">
        <v>1.65E-3</v>
      </c>
      <c r="Q125" s="434">
        <v>2</v>
      </c>
      <c r="R125" s="398" t="s">
        <v>156</v>
      </c>
      <c r="S125" s="413" t="s">
        <v>124</v>
      </c>
      <c r="U125" s="411">
        <v>-0.49038936012404477</v>
      </c>
      <c r="V125" s="413">
        <v>-9.8077872024808957E-2</v>
      </c>
    </row>
    <row r="126" spans="1:22">
      <c r="A126" s="431" t="s">
        <v>375</v>
      </c>
      <c r="B126" s="431" t="s">
        <v>152</v>
      </c>
      <c r="C126" s="432" t="s">
        <v>153</v>
      </c>
      <c r="D126" s="433" t="s">
        <v>278</v>
      </c>
      <c r="E126" s="434" t="s">
        <v>191</v>
      </c>
      <c r="F126" s="550">
        <v>3.7</v>
      </c>
      <c r="G126" s="551">
        <v>24.229321080046798</v>
      </c>
      <c r="H126" s="551">
        <v>2.5</v>
      </c>
      <c r="I126" s="551">
        <v>128</v>
      </c>
      <c r="J126" s="552">
        <v>131</v>
      </c>
      <c r="K126" s="550">
        <v>3.7</v>
      </c>
      <c r="L126" s="551">
        <v>50.641484970328435</v>
      </c>
      <c r="M126" s="551">
        <v>35</v>
      </c>
      <c r="N126" s="551">
        <v>128</v>
      </c>
      <c r="O126" s="552">
        <v>131</v>
      </c>
      <c r="P126" s="553">
        <v>-2.3631050827246369E-3</v>
      </c>
      <c r="Q126" s="434">
        <v>2</v>
      </c>
      <c r="R126" s="398" t="s">
        <v>156</v>
      </c>
      <c r="S126" s="413" t="s">
        <v>124</v>
      </c>
      <c r="U126" s="411">
        <v>-26.412163890281636</v>
      </c>
      <c r="V126" s="413">
        <v>-5.2824327780563269</v>
      </c>
    </row>
    <row r="127" spans="1:22">
      <c r="A127" s="431" t="s">
        <v>376</v>
      </c>
      <c r="B127" s="431" t="s">
        <v>152</v>
      </c>
      <c r="C127" s="432" t="s">
        <v>153</v>
      </c>
      <c r="D127" s="433" t="s">
        <v>377</v>
      </c>
      <c r="E127" s="434" t="s">
        <v>318</v>
      </c>
      <c r="F127" s="550">
        <v>3.86</v>
      </c>
      <c r="G127" s="551">
        <v>81.621198226931227</v>
      </c>
      <c r="H127" s="551">
        <v>78.900000000000006</v>
      </c>
      <c r="I127" s="551">
        <v>127</v>
      </c>
      <c r="J127" s="552">
        <v>137</v>
      </c>
      <c r="K127" s="550">
        <v>3.86</v>
      </c>
      <c r="L127" s="551">
        <v>73.319097103005845</v>
      </c>
      <c r="M127" s="551">
        <v>71.2</v>
      </c>
      <c r="N127" s="551">
        <v>127</v>
      </c>
      <c r="O127" s="552">
        <v>137</v>
      </c>
      <c r="P127" s="553">
        <v>-1.3245288269870037E-2</v>
      </c>
      <c r="Q127" s="434">
        <v>2</v>
      </c>
      <c r="R127" s="398" t="s">
        <v>156</v>
      </c>
      <c r="S127" s="413" t="s">
        <v>124</v>
      </c>
      <c r="U127" s="411">
        <v>8.3021011239253824</v>
      </c>
      <c r="V127" s="413">
        <v>1.6604202247850766</v>
      </c>
    </row>
    <row r="128" spans="1:22">
      <c r="A128" s="431" t="s">
        <v>378</v>
      </c>
      <c r="B128" s="431" t="s">
        <v>152</v>
      </c>
      <c r="C128" s="432" t="s">
        <v>153</v>
      </c>
      <c r="D128" s="433" t="s">
        <v>248</v>
      </c>
      <c r="E128" s="434" t="s">
        <v>313</v>
      </c>
      <c r="F128" s="550">
        <v>3.45</v>
      </c>
      <c r="G128" s="551">
        <v>32.44518454254807</v>
      </c>
      <c r="H128" s="551">
        <v>19</v>
      </c>
      <c r="I128" s="551">
        <v>126</v>
      </c>
      <c r="J128" s="552">
        <v>137</v>
      </c>
      <c r="K128" s="550">
        <v>3.45</v>
      </c>
      <c r="L128" s="551">
        <v>90.140445971827759</v>
      </c>
      <c r="M128" s="551">
        <v>89.7</v>
      </c>
      <c r="N128" s="551">
        <v>126</v>
      </c>
      <c r="O128" s="552">
        <v>137</v>
      </c>
      <c r="P128" s="553">
        <v>1.65E-3</v>
      </c>
      <c r="Q128" s="434">
        <v>2</v>
      </c>
      <c r="R128" s="398" t="s">
        <v>156</v>
      </c>
      <c r="S128" s="413" t="s">
        <v>124</v>
      </c>
      <c r="U128" s="411">
        <v>-57.695261429279689</v>
      </c>
      <c r="V128" s="413">
        <v>-11.539052285855938</v>
      </c>
    </row>
    <row r="129" spans="1:22">
      <c r="A129" s="431" t="s">
        <v>379</v>
      </c>
      <c r="B129" s="431" t="s">
        <v>152</v>
      </c>
      <c r="C129" s="432" t="s">
        <v>153</v>
      </c>
      <c r="D129" s="433" t="s">
        <v>248</v>
      </c>
      <c r="E129" s="434" t="s">
        <v>380</v>
      </c>
      <c r="F129" s="550">
        <v>6.5</v>
      </c>
      <c r="G129" s="551">
        <v>32.250271316688178</v>
      </c>
      <c r="H129" s="551">
        <v>32.200000000000003</v>
      </c>
      <c r="I129" s="551">
        <v>137</v>
      </c>
      <c r="J129" s="552">
        <v>153</v>
      </c>
      <c r="K129" s="550">
        <v>6.5</v>
      </c>
      <c r="L129" s="551">
        <v>12.906200060436069</v>
      </c>
      <c r="M129" s="551">
        <v>0.4</v>
      </c>
      <c r="N129" s="551">
        <v>109</v>
      </c>
      <c r="O129" s="552">
        <v>109</v>
      </c>
      <c r="P129" s="553">
        <v>1.65E-3</v>
      </c>
      <c r="Q129" s="434">
        <v>2</v>
      </c>
      <c r="R129" s="398" t="s">
        <v>156</v>
      </c>
      <c r="S129" s="413" t="s">
        <v>124</v>
      </c>
      <c r="U129" s="411">
        <v>19.344071256252107</v>
      </c>
      <c r="V129" s="413">
        <v>3.8688142512504213</v>
      </c>
    </row>
    <row r="130" spans="1:22">
      <c r="A130" s="431" t="s">
        <v>381</v>
      </c>
      <c r="B130" s="431" t="s">
        <v>152</v>
      </c>
      <c r="C130" s="432" t="s">
        <v>153</v>
      </c>
      <c r="D130" s="433" t="s">
        <v>371</v>
      </c>
      <c r="E130" s="434" t="s">
        <v>159</v>
      </c>
      <c r="F130" s="550">
        <v>8.1999999999999993</v>
      </c>
      <c r="G130" s="551">
        <v>24.328789530101986</v>
      </c>
      <c r="H130" s="551">
        <v>24.2</v>
      </c>
      <c r="I130" s="551">
        <v>84</v>
      </c>
      <c r="J130" s="552">
        <v>93</v>
      </c>
      <c r="K130" s="550">
        <v>8.1999999999999993</v>
      </c>
      <c r="L130" s="551">
        <v>24.10020746798666</v>
      </c>
      <c r="M130" s="551">
        <v>23.9</v>
      </c>
      <c r="N130" s="551">
        <v>84</v>
      </c>
      <c r="O130" s="552">
        <v>93</v>
      </c>
      <c r="P130" s="553">
        <v>1.65E-3</v>
      </c>
      <c r="Q130" s="434">
        <v>2</v>
      </c>
      <c r="R130" s="398" t="s">
        <v>156</v>
      </c>
      <c r="S130" s="413" t="s">
        <v>124</v>
      </c>
      <c r="U130" s="411">
        <v>0.22858206211532561</v>
      </c>
      <c r="V130" s="413">
        <v>4.5716412423065123E-2</v>
      </c>
    </row>
    <row r="131" spans="1:22">
      <c r="A131" s="431" t="s">
        <v>382</v>
      </c>
      <c r="B131" s="431" t="s">
        <v>152</v>
      </c>
      <c r="C131" s="432" t="s">
        <v>153</v>
      </c>
      <c r="D131" s="433" t="s">
        <v>380</v>
      </c>
      <c r="E131" s="434" t="s">
        <v>373</v>
      </c>
      <c r="F131" s="550">
        <v>4.3</v>
      </c>
      <c r="G131" s="551">
        <v>14.045995870709916</v>
      </c>
      <c r="H131" s="551">
        <v>12.7</v>
      </c>
      <c r="I131" s="551">
        <v>137</v>
      </c>
      <c r="J131" s="552">
        <v>153</v>
      </c>
      <c r="K131" s="550">
        <v>0</v>
      </c>
      <c r="L131" s="551">
        <v>0</v>
      </c>
      <c r="M131" s="551">
        <v>0</v>
      </c>
      <c r="N131" s="551">
        <v>0</v>
      </c>
      <c r="O131" s="552">
        <v>0</v>
      </c>
      <c r="P131" s="553">
        <v>1.65E-3</v>
      </c>
      <c r="Q131" s="434">
        <v>2</v>
      </c>
      <c r="R131" s="398" t="s">
        <v>156</v>
      </c>
      <c r="S131" s="413" t="s">
        <v>124</v>
      </c>
      <c r="U131" s="411">
        <v>0</v>
      </c>
      <c r="V131" s="413">
        <v>0</v>
      </c>
    </row>
    <row r="132" spans="1:22">
      <c r="A132" s="431" t="s">
        <v>2595</v>
      </c>
      <c r="B132" s="431" t="s">
        <v>152</v>
      </c>
      <c r="C132" s="432" t="s">
        <v>153</v>
      </c>
      <c r="D132" s="433" t="s">
        <v>380</v>
      </c>
      <c r="E132" s="434" t="s">
        <v>307</v>
      </c>
      <c r="F132" s="550">
        <v>0</v>
      </c>
      <c r="G132" s="551">
        <v>0</v>
      </c>
      <c r="H132" s="551">
        <v>0</v>
      </c>
      <c r="I132" s="551">
        <v>0</v>
      </c>
      <c r="J132" s="552">
        <v>0</v>
      </c>
      <c r="K132" s="550">
        <v>6.4</v>
      </c>
      <c r="L132" s="551">
        <v>24.601829200285085</v>
      </c>
      <c r="M132" s="551">
        <v>23.7</v>
      </c>
      <c r="N132" s="551">
        <v>85.5</v>
      </c>
      <c r="O132" s="552">
        <v>85.5</v>
      </c>
      <c r="P132" s="553">
        <v>1.65E-3</v>
      </c>
      <c r="Q132" s="434">
        <v>2</v>
      </c>
      <c r="R132" s="398" t="s">
        <v>156</v>
      </c>
      <c r="S132" s="413" t="s">
        <v>124</v>
      </c>
      <c r="U132" s="411">
        <v>0</v>
      </c>
      <c r="V132" s="413">
        <v>0</v>
      </c>
    </row>
    <row r="133" spans="1:22">
      <c r="A133" s="431" t="s">
        <v>384</v>
      </c>
      <c r="B133" s="431" t="s">
        <v>152</v>
      </c>
      <c r="C133" s="432" t="s">
        <v>153</v>
      </c>
      <c r="D133" s="433" t="s">
        <v>219</v>
      </c>
      <c r="E133" s="434" t="s">
        <v>162</v>
      </c>
      <c r="F133" s="550">
        <v>5.8</v>
      </c>
      <c r="G133" s="551">
        <v>23.44013651837378</v>
      </c>
      <c r="H133" s="551">
        <v>21.2</v>
      </c>
      <c r="I133" s="551">
        <v>84</v>
      </c>
      <c r="J133" s="552">
        <v>91</v>
      </c>
      <c r="K133" s="550">
        <v>5.8</v>
      </c>
      <c r="L133" s="551">
        <v>29.068195678438659</v>
      </c>
      <c r="M133" s="551">
        <v>24</v>
      </c>
      <c r="N133" s="551">
        <v>84</v>
      </c>
      <c r="O133" s="552">
        <v>91</v>
      </c>
      <c r="P133" s="553">
        <v>2.0993677919459275E-2</v>
      </c>
      <c r="Q133" s="434">
        <v>2</v>
      </c>
      <c r="R133" s="398" t="s">
        <v>156</v>
      </c>
      <c r="S133" s="413" t="s">
        <v>124</v>
      </c>
      <c r="U133" s="411">
        <v>-5.6280591600648791</v>
      </c>
      <c r="V133" s="413">
        <v>-1.1256118320129758</v>
      </c>
    </row>
    <row r="134" spans="1:22">
      <c r="A134" s="431" t="s">
        <v>385</v>
      </c>
      <c r="B134" s="431" t="s">
        <v>152</v>
      </c>
      <c r="C134" s="432" t="s">
        <v>153</v>
      </c>
      <c r="D134" s="433" t="s">
        <v>321</v>
      </c>
      <c r="E134" s="434" t="s">
        <v>369</v>
      </c>
      <c r="F134" s="550">
        <v>1.1000000000000001</v>
      </c>
      <c r="G134" s="551">
        <v>38.295299972712058</v>
      </c>
      <c r="H134" s="551">
        <v>38.200000000000003</v>
      </c>
      <c r="I134" s="551">
        <v>128</v>
      </c>
      <c r="J134" s="552">
        <v>144</v>
      </c>
      <c r="K134" s="550">
        <v>1.1000000000000001</v>
      </c>
      <c r="L134" s="551">
        <v>11.583177456984764</v>
      </c>
      <c r="M134" s="551">
        <v>5.0999999999999996</v>
      </c>
      <c r="N134" s="551">
        <v>128</v>
      </c>
      <c r="O134" s="552">
        <v>132</v>
      </c>
      <c r="P134" s="553">
        <v>-1.3245288269870037E-2</v>
      </c>
      <c r="Q134" s="434">
        <v>2</v>
      </c>
      <c r="R134" s="398" t="s">
        <v>156</v>
      </c>
      <c r="S134" s="413" t="s">
        <v>124</v>
      </c>
      <c r="U134" s="411">
        <v>26.712122515727295</v>
      </c>
      <c r="V134" s="413">
        <v>5.3424245031454589</v>
      </c>
    </row>
    <row r="135" spans="1:22">
      <c r="A135" s="431" t="s">
        <v>386</v>
      </c>
      <c r="B135" s="431" t="s">
        <v>152</v>
      </c>
      <c r="C135" s="432" t="s">
        <v>153</v>
      </c>
      <c r="D135" s="433" t="s">
        <v>260</v>
      </c>
      <c r="E135" s="434" t="s">
        <v>237</v>
      </c>
      <c r="F135" s="550">
        <v>4.3</v>
      </c>
      <c r="G135" s="551">
        <v>26.757055144391359</v>
      </c>
      <c r="H135" s="551">
        <v>3.7</v>
      </c>
      <c r="I135" s="551">
        <v>127</v>
      </c>
      <c r="J135" s="552">
        <v>142</v>
      </c>
      <c r="K135" s="550">
        <v>4.3</v>
      </c>
      <c r="L135" s="551">
        <v>24.558908770545976</v>
      </c>
      <c r="M135" s="551">
        <v>1.7</v>
      </c>
      <c r="N135" s="551">
        <v>127</v>
      </c>
      <c r="O135" s="552">
        <v>142</v>
      </c>
      <c r="P135" s="553">
        <v>-2.3631050827246369E-3</v>
      </c>
      <c r="Q135" s="434">
        <v>2</v>
      </c>
      <c r="R135" s="398" t="s">
        <v>156</v>
      </c>
      <c r="S135" s="413" t="s">
        <v>124</v>
      </c>
      <c r="U135" s="411">
        <v>2.1981463738453826</v>
      </c>
      <c r="V135" s="413">
        <v>0.43962927476907654</v>
      </c>
    </row>
    <row r="136" spans="1:22">
      <c r="A136" s="431" t="s">
        <v>387</v>
      </c>
      <c r="B136" s="431" t="s">
        <v>152</v>
      </c>
      <c r="C136" s="432" t="s">
        <v>153</v>
      </c>
      <c r="D136" s="433" t="s">
        <v>323</v>
      </c>
      <c r="E136" s="434" t="s">
        <v>190</v>
      </c>
      <c r="F136" s="550">
        <v>2.0499999999999998</v>
      </c>
      <c r="G136" s="551">
        <v>37.047267105685407</v>
      </c>
      <c r="H136" s="551">
        <v>36.9</v>
      </c>
      <c r="I136" s="551">
        <v>125</v>
      </c>
      <c r="J136" s="552">
        <v>137</v>
      </c>
      <c r="K136" s="550">
        <v>2.0499999999999998</v>
      </c>
      <c r="L136" s="551">
        <v>56.524154129009304</v>
      </c>
      <c r="M136" s="551">
        <v>55.3</v>
      </c>
      <c r="N136" s="551">
        <v>125</v>
      </c>
      <c r="O136" s="552">
        <v>137</v>
      </c>
      <c r="P136" s="553">
        <v>-1.3245288269870037E-2</v>
      </c>
      <c r="Q136" s="434">
        <v>2</v>
      </c>
      <c r="R136" s="398" t="s">
        <v>156</v>
      </c>
      <c r="S136" s="413" t="s">
        <v>124</v>
      </c>
      <c r="U136" s="411">
        <v>-19.476887023323897</v>
      </c>
      <c r="V136" s="413">
        <v>-3.8953774046647793</v>
      </c>
    </row>
    <row r="137" spans="1:22">
      <c r="A137" s="431" t="s">
        <v>388</v>
      </c>
      <c r="B137" s="431" t="s">
        <v>152</v>
      </c>
      <c r="C137" s="432" t="s">
        <v>153</v>
      </c>
      <c r="D137" s="433" t="s">
        <v>352</v>
      </c>
      <c r="E137" s="434" t="s">
        <v>248</v>
      </c>
      <c r="F137" s="550">
        <v>4.8</v>
      </c>
      <c r="G137" s="551">
        <v>15.753729717117784</v>
      </c>
      <c r="H137" s="551">
        <v>1.3</v>
      </c>
      <c r="I137" s="551">
        <v>128</v>
      </c>
      <c r="J137" s="552">
        <v>137</v>
      </c>
      <c r="K137" s="550">
        <v>4.8</v>
      </c>
      <c r="L137" s="551">
        <v>18.383144453547658</v>
      </c>
      <c r="M137" s="551">
        <v>14.5</v>
      </c>
      <c r="N137" s="551">
        <v>128</v>
      </c>
      <c r="O137" s="552">
        <v>98</v>
      </c>
      <c r="P137" s="553">
        <v>1.65E-3</v>
      </c>
      <c r="Q137" s="434">
        <v>2</v>
      </c>
      <c r="R137" s="398" t="s">
        <v>156</v>
      </c>
      <c r="S137" s="413" t="s">
        <v>124</v>
      </c>
      <c r="U137" s="411">
        <v>-2.6294147364298741</v>
      </c>
      <c r="V137" s="413">
        <v>-0.52588294728597484</v>
      </c>
    </row>
    <row r="138" spans="1:22">
      <c r="A138" s="431" t="s">
        <v>389</v>
      </c>
      <c r="B138" s="431" t="s">
        <v>152</v>
      </c>
      <c r="C138" s="432" t="s">
        <v>153</v>
      </c>
      <c r="D138" s="433" t="s">
        <v>390</v>
      </c>
      <c r="E138" s="434" t="s">
        <v>166</v>
      </c>
      <c r="F138" s="550">
        <v>4</v>
      </c>
      <c r="G138" s="551">
        <v>13.048371545905642</v>
      </c>
      <c r="H138" s="551">
        <v>-9.9</v>
      </c>
      <c r="I138" s="551">
        <v>127</v>
      </c>
      <c r="J138" s="552">
        <v>142</v>
      </c>
      <c r="K138" s="550">
        <v>4</v>
      </c>
      <c r="L138" s="551">
        <v>33.691690370178812</v>
      </c>
      <c r="M138" s="551">
        <v>32.799999999999997</v>
      </c>
      <c r="N138" s="551">
        <v>127</v>
      </c>
      <c r="O138" s="552">
        <v>138</v>
      </c>
      <c r="P138" s="553">
        <v>-1.3245288269870037E-2</v>
      </c>
      <c r="Q138" s="434">
        <v>2</v>
      </c>
      <c r="R138" s="398" t="s">
        <v>156</v>
      </c>
      <c r="S138" s="413" t="s">
        <v>124</v>
      </c>
      <c r="U138" s="411">
        <v>-20.64331882427317</v>
      </c>
      <c r="V138" s="413">
        <v>-4.1286637648546343</v>
      </c>
    </row>
    <row r="139" spans="1:22">
      <c r="A139" s="431" t="s">
        <v>391</v>
      </c>
      <c r="B139" s="431" t="s">
        <v>152</v>
      </c>
      <c r="C139" s="432" t="s">
        <v>153</v>
      </c>
      <c r="D139" s="433" t="s">
        <v>390</v>
      </c>
      <c r="E139" s="434" t="s">
        <v>193</v>
      </c>
      <c r="F139" s="550">
        <v>9.6999999999999993</v>
      </c>
      <c r="G139" s="551">
        <v>36.417715469260287</v>
      </c>
      <c r="H139" s="551">
        <v>36</v>
      </c>
      <c r="I139" s="551">
        <v>98</v>
      </c>
      <c r="J139" s="552">
        <v>98</v>
      </c>
      <c r="K139" s="550">
        <v>9.6999999999999993</v>
      </c>
      <c r="L139" s="551">
        <v>44.931169581928309</v>
      </c>
      <c r="M139" s="551">
        <v>44</v>
      </c>
      <c r="N139" s="551">
        <v>98</v>
      </c>
      <c r="O139" s="552">
        <v>98</v>
      </c>
      <c r="P139" s="553">
        <v>-1.3245288269870037E-2</v>
      </c>
      <c r="Q139" s="434">
        <v>2</v>
      </c>
      <c r="R139" s="398" t="s">
        <v>156</v>
      </c>
      <c r="S139" s="413" t="s">
        <v>124</v>
      </c>
      <c r="U139" s="411">
        <v>-8.5134541126680219</v>
      </c>
      <c r="V139" s="413">
        <v>-1.7026908225336044</v>
      </c>
    </row>
    <row r="140" spans="1:22">
      <c r="A140" s="431" t="s">
        <v>2596</v>
      </c>
      <c r="B140" s="431" t="s">
        <v>152</v>
      </c>
      <c r="C140" s="432" t="s">
        <v>153</v>
      </c>
      <c r="D140" s="433" t="s">
        <v>2588</v>
      </c>
      <c r="E140" s="434" t="s">
        <v>290</v>
      </c>
      <c r="F140" s="550">
        <v>4.4000000000000004</v>
      </c>
      <c r="G140" s="551">
        <v>57.807006495752738</v>
      </c>
      <c r="H140" s="551">
        <v>57.8</v>
      </c>
      <c r="I140" s="551">
        <v>128</v>
      </c>
      <c r="J140" s="552">
        <v>144</v>
      </c>
      <c r="K140" s="550">
        <v>4.4000000000000004</v>
      </c>
      <c r="L140" s="551">
        <v>88.802027003892192</v>
      </c>
      <c r="M140" s="551">
        <v>88.8</v>
      </c>
      <c r="N140" s="551">
        <v>128</v>
      </c>
      <c r="O140" s="552">
        <v>144</v>
      </c>
      <c r="P140" s="553">
        <v>1.65E-3</v>
      </c>
      <c r="Q140" s="434">
        <v>2</v>
      </c>
      <c r="R140" s="398" t="s">
        <v>156</v>
      </c>
      <c r="S140" s="413" t="s">
        <v>124</v>
      </c>
      <c r="U140" s="411">
        <v>-30.995020508139454</v>
      </c>
      <c r="V140" s="413">
        <v>-6.1990041016278905</v>
      </c>
    </row>
    <row r="141" spans="1:22">
      <c r="A141" s="431" t="s">
        <v>2597</v>
      </c>
      <c r="B141" s="431" t="s">
        <v>158</v>
      </c>
      <c r="C141" s="432" t="s">
        <v>153</v>
      </c>
      <c r="D141" s="433" t="s">
        <v>2588</v>
      </c>
      <c r="E141" s="434" t="s">
        <v>418</v>
      </c>
      <c r="F141" s="550">
        <v>9</v>
      </c>
      <c r="G141" s="551">
        <v>0</v>
      </c>
      <c r="H141" s="551">
        <v>0</v>
      </c>
      <c r="I141" s="551">
        <v>40</v>
      </c>
      <c r="J141" s="552">
        <v>50</v>
      </c>
      <c r="K141" s="550">
        <v>9</v>
      </c>
      <c r="L141" s="551">
        <v>0</v>
      </c>
      <c r="M141" s="551">
        <v>0</v>
      </c>
      <c r="N141" s="551">
        <v>40</v>
      </c>
      <c r="O141" s="552">
        <v>50</v>
      </c>
      <c r="P141" s="553">
        <v>1.65E-3</v>
      </c>
      <c r="Q141" s="434">
        <v>2</v>
      </c>
      <c r="R141" s="398" t="s">
        <v>156</v>
      </c>
      <c r="S141" s="413" t="s">
        <v>124</v>
      </c>
      <c r="U141" s="411">
        <v>0</v>
      </c>
      <c r="V141" s="413">
        <v>0</v>
      </c>
    </row>
    <row r="142" spans="1:22">
      <c r="A142" s="431" t="s">
        <v>395</v>
      </c>
      <c r="B142" s="431" t="s">
        <v>152</v>
      </c>
      <c r="C142" s="432" t="s">
        <v>153</v>
      </c>
      <c r="D142" s="433" t="s">
        <v>185</v>
      </c>
      <c r="E142" s="434" t="s">
        <v>266</v>
      </c>
      <c r="F142" s="550">
        <v>3.1</v>
      </c>
      <c r="G142" s="551">
        <v>0</v>
      </c>
      <c r="H142" s="551">
        <v>0</v>
      </c>
      <c r="I142" s="551">
        <v>90</v>
      </c>
      <c r="J142" s="552">
        <v>90</v>
      </c>
      <c r="K142" s="550">
        <v>3.1</v>
      </c>
      <c r="L142" s="551">
        <v>38.46660889654818</v>
      </c>
      <c r="M142" s="551">
        <v>27.2</v>
      </c>
      <c r="N142" s="551">
        <v>90</v>
      </c>
      <c r="O142" s="552">
        <v>90</v>
      </c>
      <c r="P142" s="553">
        <v>-2.3631050827246369E-3</v>
      </c>
      <c r="Q142" s="434">
        <v>2</v>
      </c>
      <c r="R142" s="398" t="s">
        <v>156</v>
      </c>
      <c r="S142" s="413" t="s">
        <v>124</v>
      </c>
      <c r="U142" s="411">
        <v>0</v>
      </c>
      <c r="V142" s="413">
        <v>0</v>
      </c>
    </row>
    <row r="143" spans="1:22">
      <c r="A143" s="431" t="s">
        <v>396</v>
      </c>
      <c r="B143" s="431" t="s">
        <v>184</v>
      </c>
      <c r="C143" s="432" t="s">
        <v>153</v>
      </c>
      <c r="D143" s="433" t="s">
        <v>185</v>
      </c>
      <c r="E143" s="434" t="s">
        <v>397</v>
      </c>
      <c r="F143" s="550">
        <v>1.93</v>
      </c>
      <c r="G143" s="551">
        <v>0</v>
      </c>
      <c r="H143" s="551">
        <v>0</v>
      </c>
      <c r="I143" s="551">
        <v>70</v>
      </c>
      <c r="J143" s="552">
        <v>77</v>
      </c>
      <c r="K143" s="550">
        <v>1.93</v>
      </c>
      <c r="L143" s="551">
        <v>0</v>
      </c>
      <c r="M143" s="551">
        <v>0</v>
      </c>
      <c r="N143" s="551">
        <v>70</v>
      </c>
      <c r="O143" s="552">
        <v>77</v>
      </c>
      <c r="P143" s="553">
        <v>-2.3631050827246369E-3</v>
      </c>
      <c r="Q143" s="434">
        <v>3</v>
      </c>
      <c r="R143" s="398" t="s">
        <v>186</v>
      </c>
      <c r="S143" s="413" t="s">
        <v>138</v>
      </c>
      <c r="U143" s="411">
        <v>0</v>
      </c>
      <c r="V143" s="413">
        <v>0</v>
      </c>
    </row>
    <row r="144" spans="1:22">
      <c r="A144" s="431" t="s">
        <v>398</v>
      </c>
      <c r="B144" s="431" t="s">
        <v>152</v>
      </c>
      <c r="C144" s="432" t="s">
        <v>153</v>
      </c>
      <c r="D144" s="433" t="s">
        <v>280</v>
      </c>
      <c r="E144" s="434" t="s">
        <v>225</v>
      </c>
      <c r="F144" s="550">
        <v>1.7</v>
      </c>
      <c r="G144" s="551">
        <v>27.554491466909706</v>
      </c>
      <c r="H144" s="551">
        <v>24.9</v>
      </c>
      <c r="I144" s="551">
        <v>126</v>
      </c>
      <c r="J144" s="552">
        <v>137</v>
      </c>
      <c r="K144" s="550">
        <v>1.7</v>
      </c>
      <c r="L144" s="551">
        <v>16.519685227025363</v>
      </c>
      <c r="M144" s="551">
        <v>15.1</v>
      </c>
      <c r="N144" s="551">
        <v>0</v>
      </c>
      <c r="O144" s="552">
        <v>0</v>
      </c>
      <c r="P144" s="553">
        <v>-1.3245288269870037E-2</v>
      </c>
      <c r="Q144" s="434">
        <v>2</v>
      </c>
      <c r="R144" s="398" t="s">
        <v>156</v>
      </c>
      <c r="S144" s="413" t="s">
        <v>124</v>
      </c>
      <c r="U144" s="411">
        <v>11.034806239884343</v>
      </c>
      <c r="V144" s="413">
        <v>2.2069612479768685</v>
      </c>
    </row>
    <row r="145" spans="1:22">
      <c r="A145" s="431" t="s">
        <v>399</v>
      </c>
      <c r="B145" s="431" t="s">
        <v>152</v>
      </c>
      <c r="C145" s="432" t="s">
        <v>153</v>
      </c>
      <c r="D145" s="433" t="s">
        <v>280</v>
      </c>
      <c r="E145" s="434" t="s">
        <v>377</v>
      </c>
      <c r="F145" s="550">
        <v>2.7</v>
      </c>
      <c r="G145" s="551">
        <v>67.038048897622318</v>
      </c>
      <c r="H145" s="551">
        <v>66.900000000000006</v>
      </c>
      <c r="I145" s="551">
        <v>127</v>
      </c>
      <c r="J145" s="552">
        <v>137</v>
      </c>
      <c r="K145" s="550">
        <v>2.7</v>
      </c>
      <c r="L145" s="551">
        <v>58.755255084119923</v>
      </c>
      <c r="M145" s="551">
        <v>58.3</v>
      </c>
      <c r="N145" s="551">
        <v>127</v>
      </c>
      <c r="O145" s="552">
        <v>137</v>
      </c>
      <c r="P145" s="553">
        <v>-1.3245288269870037E-2</v>
      </c>
      <c r="Q145" s="434">
        <v>2</v>
      </c>
      <c r="R145" s="398" t="s">
        <v>156</v>
      </c>
      <c r="S145" s="413" t="s">
        <v>124</v>
      </c>
      <c r="U145" s="411">
        <v>8.2827938135023942</v>
      </c>
      <c r="V145" s="413">
        <v>1.6565587627004787</v>
      </c>
    </row>
    <row r="146" spans="1:22">
      <c r="A146" s="431" t="s">
        <v>400</v>
      </c>
      <c r="B146" s="431" t="s">
        <v>401</v>
      </c>
      <c r="C146" s="432" t="s">
        <v>153</v>
      </c>
      <c r="D146" s="433" t="s">
        <v>160</v>
      </c>
      <c r="E146" s="434" t="s">
        <v>402</v>
      </c>
      <c r="F146" s="550">
        <v>16.600000000000001</v>
      </c>
      <c r="G146" s="551">
        <v>15.18453160291749</v>
      </c>
      <c r="H146" s="551">
        <v>15.1</v>
      </c>
      <c r="I146" s="551">
        <v>71.8</v>
      </c>
      <c r="J146" s="552">
        <v>71.8</v>
      </c>
      <c r="K146" s="550">
        <v>16.600000000000001</v>
      </c>
      <c r="L146" s="551">
        <v>17.448495637160239</v>
      </c>
      <c r="M146" s="551">
        <v>17.399999999999999</v>
      </c>
      <c r="N146" s="551">
        <v>71.8</v>
      </c>
      <c r="O146" s="552">
        <v>71.8</v>
      </c>
      <c r="P146" s="553">
        <v>1.6451810175184267E-3</v>
      </c>
      <c r="Q146" s="434">
        <v>1</v>
      </c>
      <c r="R146" s="398" t="s">
        <v>167</v>
      </c>
      <c r="S146" s="413" t="s">
        <v>134</v>
      </c>
      <c r="U146" s="411">
        <v>-2.2639640342427487</v>
      </c>
      <c r="V146" s="413">
        <v>-0.45279280684854972</v>
      </c>
    </row>
    <row r="147" spans="1:22">
      <c r="A147" s="431" t="s">
        <v>403</v>
      </c>
      <c r="B147" s="431" t="s">
        <v>401</v>
      </c>
      <c r="C147" s="432" t="s">
        <v>153</v>
      </c>
      <c r="D147" s="433" t="s">
        <v>402</v>
      </c>
      <c r="E147" s="434" t="s">
        <v>404</v>
      </c>
      <c r="F147" s="550">
        <v>17</v>
      </c>
      <c r="G147" s="551">
        <v>11.303981599418853</v>
      </c>
      <c r="H147" s="551">
        <v>11.3</v>
      </c>
      <c r="I147" s="551">
        <v>71.8</v>
      </c>
      <c r="J147" s="552">
        <v>71.8</v>
      </c>
      <c r="K147" s="550">
        <v>17</v>
      </c>
      <c r="L147" s="551">
        <v>13.330416347586448</v>
      </c>
      <c r="M147" s="551">
        <v>13.3</v>
      </c>
      <c r="N147" s="551">
        <v>71.8</v>
      </c>
      <c r="O147" s="552">
        <v>71.8</v>
      </c>
      <c r="P147" s="553">
        <v>1.6451810175184267E-3</v>
      </c>
      <c r="Q147" s="434">
        <v>1</v>
      </c>
      <c r="R147" s="398" t="s">
        <v>167</v>
      </c>
      <c r="S147" s="413" t="s">
        <v>134</v>
      </c>
      <c r="U147" s="411">
        <v>-2.0264347481675955</v>
      </c>
      <c r="V147" s="413">
        <v>-0.40528694963351908</v>
      </c>
    </row>
    <row r="148" spans="1:22">
      <c r="A148" s="431" t="s">
        <v>405</v>
      </c>
      <c r="B148" s="431" t="s">
        <v>401</v>
      </c>
      <c r="C148" s="432" t="s">
        <v>153</v>
      </c>
      <c r="D148" s="433" t="s">
        <v>404</v>
      </c>
      <c r="E148" s="434" t="s">
        <v>406</v>
      </c>
      <c r="F148" s="550">
        <v>25.4</v>
      </c>
      <c r="G148" s="551">
        <v>5.9464274989274024</v>
      </c>
      <c r="H148" s="551">
        <v>4.4000000000000004</v>
      </c>
      <c r="I148" s="551">
        <v>61</v>
      </c>
      <c r="J148" s="552">
        <v>61</v>
      </c>
      <c r="K148" s="550">
        <v>25.4</v>
      </c>
      <c r="L148" s="551">
        <v>7.7233412458598512</v>
      </c>
      <c r="M148" s="551">
        <v>5.8</v>
      </c>
      <c r="N148" s="551">
        <v>61</v>
      </c>
      <c r="O148" s="552">
        <v>61</v>
      </c>
      <c r="P148" s="553">
        <v>1.6451810175184267E-3</v>
      </c>
      <c r="Q148" s="434">
        <v>1</v>
      </c>
      <c r="R148" s="398" t="s">
        <v>167</v>
      </c>
      <c r="S148" s="413" t="s">
        <v>134</v>
      </c>
      <c r="U148" s="411">
        <v>-1.7769137469324487</v>
      </c>
      <c r="V148" s="413">
        <v>-0.35538274938648973</v>
      </c>
    </row>
    <row r="149" spans="1:22">
      <c r="A149" s="431" t="s">
        <v>2598</v>
      </c>
      <c r="B149" s="431" t="s">
        <v>401</v>
      </c>
      <c r="C149" s="432" t="s">
        <v>153</v>
      </c>
      <c r="D149" s="433" t="s">
        <v>160</v>
      </c>
      <c r="E149" s="434" t="s">
        <v>2599</v>
      </c>
      <c r="F149" s="550">
        <v>15.3</v>
      </c>
      <c r="G149" s="551">
        <v>34.537081521170833</v>
      </c>
      <c r="H149" s="551">
        <v>34.5</v>
      </c>
      <c r="I149" s="551">
        <v>71.8</v>
      </c>
      <c r="J149" s="552">
        <v>71.8</v>
      </c>
      <c r="K149" s="550">
        <v>15.3</v>
      </c>
      <c r="L149" s="551">
        <v>37.792724167490228</v>
      </c>
      <c r="M149" s="551">
        <v>36.5</v>
      </c>
      <c r="N149" s="551">
        <v>71.8</v>
      </c>
      <c r="O149" s="552">
        <v>71.8</v>
      </c>
      <c r="P149" s="553">
        <v>1.6451810175184267E-3</v>
      </c>
      <c r="Q149" s="434">
        <v>1</v>
      </c>
      <c r="R149" s="398" t="s">
        <v>167</v>
      </c>
      <c r="S149" s="413" t="s">
        <v>134</v>
      </c>
      <c r="U149" s="411">
        <v>-3.2556426463193944</v>
      </c>
      <c r="V149" s="413">
        <v>-0.65112852926387887</v>
      </c>
    </row>
    <row r="150" spans="1:22">
      <c r="A150" s="431" t="s">
        <v>2600</v>
      </c>
      <c r="B150" s="431" t="s">
        <v>401</v>
      </c>
      <c r="C150" s="432" t="s">
        <v>153</v>
      </c>
      <c r="D150" s="433" t="s">
        <v>2599</v>
      </c>
      <c r="E150" s="434" t="s">
        <v>409</v>
      </c>
      <c r="F150" s="550">
        <v>18.7</v>
      </c>
      <c r="G150" s="551">
        <v>19.601020381602588</v>
      </c>
      <c r="H150" s="551">
        <v>19.600000000000001</v>
      </c>
      <c r="I150" s="551">
        <v>40.6</v>
      </c>
      <c r="J150" s="552">
        <v>40.6</v>
      </c>
      <c r="K150" s="550">
        <v>18.7</v>
      </c>
      <c r="L150" s="551">
        <v>21.233935103979196</v>
      </c>
      <c r="M150" s="551">
        <v>21.2</v>
      </c>
      <c r="N150" s="551">
        <v>40.6</v>
      </c>
      <c r="O150" s="552">
        <v>40.6</v>
      </c>
      <c r="P150" s="553">
        <v>1.6451810175184267E-3</v>
      </c>
      <c r="Q150" s="434">
        <v>1</v>
      </c>
      <c r="R150" s="398" t="s">
        <v>167</v>
      </c>
      <c r="S150" s="413" t="s">
        <v>134</v>
      </c>
      <c r="U150" s="411">
        <v>-1.6329147223766078</v>
      </c>
      <c r="V150" s="413">
        <v>-0.32658294447532155</v>
      </c>
    </row>
    <row r="151" spans="1:22">
      <c r="A151" s="431" t="s">
        <v>2601</v>
      </c>
      <c r="B151" s="431" t="s">
        <v>401</v>
      </c>
      <c r="C151" s="432" t="s">
        <v>153</v>
      </c>
      <c r="D151" s="433" t="s">
        <v>2599</v>
      </c>
      <c r="E151" s="434" t="s">
        <v>411</v>
      </c>
      <c r="F151" s="550">
        <v>20.5</v>
      </c>
      <c r="G151" s="551">
        <v>11.045361017187261</v>
      </c>
      <c r="H151" s="551">
        <v>11</v>
      </c>
      <c r="I151" s="551">
        <v>53.2</v>
      </c>
      <c r="J151" s="552">
        <v>53.2</v>
      </c>
      <c r="K151" s="550">
        <v>20.5</v>
      </c>
      <c r="L151" s="551">
        <v>13.151805959639155</v>
      </c>
      <c r="M151" s="551">
        <v>11.9</v>
      </c>
      <c r="N151" s="551">
        <v>53.2</v>
      </c>
      <c r="O151" s="552">
        <v>53.2</v>
      </c>
      <c r="P151" s="553">
        <v>1.6451810175184267E-3</v>
      </c>
      <c r="Q151" s="434">
        <v>1</v>
      </c>
      <c r="R151" s="398" t="s">
        <v>167</v>
      </c>
      <c r="S151" s="413" t="s">
        <v>134</v>
      </c>
      <c r="U151" s="411">
        <v>-2.1064449424518941</v>
      </c>
      <c r="V151" s="413">
        <v>-0.42128898849037882</v>
      </c>
    </row>
    <row r="152" spans="1:22">
      <c r="A152" s="431" t="s">
        <v>412</v>
      </c>
      <c r="B152" s="431" t="s">
        <v>401</v>
      </c>
      <c r="C152" s="432" t="s">
        <v>153</v>
      </c>
      <c r="D152" s="433" t="s">
        <v>413</v>
      </c>
      <c r="E152" s="434" t="s">
        <v>414</v>
      </c>
      <c r="F152" s="550">
        <v>1.1000000000000001</v>
      </c>
      <c r="G152" s="551">
        <v>47.62457348890382</v>
      </c>
      <c r="H152" s="551">
        <v>45.1</v>
      </c>
      <c r="I152" s="551">
        <v>137</v>
      </c>
      <c r="J152" s="552">
        <v>137</v>
      </c>
      <c r="K152" s="550">
        <v>0</v>
      </c>
      <c r="L152" s="551">
        <v>0</v>
      </c>
      <c r="M152" s="551">
        <v>0</v>
      </c>
      <c r="N152" s="551">
        <v>0</v>
      </c>
      <c r="O152" s="552">
        <v>0</v>
      </c>
      <c r="P152" s="553">
        <v>1.4266401089941594E-2</v>
      </c>
      <c r="Q152" s="434">
        <v>2</v>
      </c>
      <c r="R152" s="398" t="s">
        <v>156</v>
      </c>
      <c r="S152" s="413" t="s">
        <v>124</v>
      </c>
      <c r="U152" s="411">
        <v>0</v>
      </c>
      <c r="V152" s="413">
        <v>0</v>
      </c>
    </row>
    <row r="153" spans="1:22">
      <c r="A153" s="431" t="s">
        <v>415</v>
      </c>
      <c r="B153" s="431" t="s">
        <v>401</v>
      </c>
      <c r="C153" s="432" t="s">
        <v>153</v>
      </c>
      <c r="D153" s="433" t="s">
        <v>413</v>
      </c>
      <c r="E153" s="434" t="s">
        <v>416</v>
      </c>
      <c r="F153" s="550">
        <v>9.6999999999999993</v>
      </c>
      <c r="G153" s="551">
        <v>42.62229463555429</v>
      </c>
      <c r="H153" s="551">
        <v>37.9</v>
      </c>
      <c r="I153" s="551">
        <v>55.4</v>
      </c>
      <c r="J153" s="552">
        <v>55.4</v>
      </c>
      <c r="K153" s="550">
        <v>9.6999999999999993</v>
      </c>
      <c r="L153" s="551">
        <v>35.335110018224086</v>
      </c>
      <c r="M153" s="551">
        <v>32.4</v>
      </c>
      <c r="N153" s="551">
        <v>55.4</v>
      </c>
      <c r="O153" s="552">
        <v>55.4</v>
      </c>
      <c r="P153" s="553">
        <v>1.4266401089941594E-2</v>
      </c>
      <c r="Q153" s="434">
        <v>2</v>
      </c>
      <c r="R153" s="398" t="s">
        <v>156</v>
      </c>
      <c r="S153" s="413" t="s">
        <v>124</v>
      </c>
      <c r="U153" s="411">
        <v>7.2871846173302046</v>
      </c>
      <c r="V153" s="413">
        <v>1.4574369234660409</v>
      </c>
    </row>
    <row r="154" spans="1:22">
      <c r="A154" s="431" t="s">
        <v>417</v>
      </c>
      <c r="B154" s="431" t="s">
        <v>401</v>
      </c>
      <c r="C154" s="432" t="s">
        <v>153</v>
      </c>
      <c r="D154" s="433" t="s">
        <v>416</v>
      </c>
      <c r="E154" s="434" t="s">
        <v>418</v>
      </c>
      <c r="F154" s="550">
        <v>8.4</v>
      </c>
      <c r="G154" s="551">
        <v>21.518828964420905</v>
      </c>
      <c r="H154" s="551">
        <v>19.5</v>
      </c>
      <c r="I154" s="551">
        <v>40.200000000000003</v>
      </c>
      <c r="J154" s="552">
        <v>40.200000000000003</v>
      </c>
      <c r="K154" s="550">
        <v>8.4</v>
      </c>
      <c r="L154" s="551">
        <v>10.288342918079666</v>
      </c>
      <c r="M154" s="551">
        <v>9.9</v>
      </c>
      <c r="N154" s="551">
        <v>14.1</v>
      </c>
      <c r="O154" s="552">
        <v>14.1</v>
      </c>
      <c r="P154" s="553">
        <v>1.4266401089941594E-2</v>
      </c>
      <c r="Q154" s="434">
        <v>2</v>
      </c>
      <c r="R154" s="398" t="s">
        <v>156</v>
      </c>
      <c r="S154" s="413" t="s">
        <v>124</v>
      </c>
      <c r="U154" s="411">
        <v>11.230486046341239</v>
      </c>
      <c r="V154" s="413">
        <v>2.2460972092682479</v>
      </c>
    </row>
    <row r="155" spans="1:22">
      <c r="A155" s="431" t="s">
        <v>419</v>
      </c>
      <c r="B155" s="431" t="s">
        <v>401</v>
      </c>
      <c r="C155" s="432" t="s">
        <v>153</v>
      </c>
      <c r="D155" s="433" t="s">
        <v>413</v>
      </c>
      <c r="E155" s="434" t="s">
        <v>420</v>
      </c>
      <c r="F155" s="550">
        <v>5.6</v>
      </c>
      <c r="G155" s="551">
        <v>4.5694638635183455</v>
      </c>
      <c r="H155" s="551">
        <v>4.2</v>
      </c>
      <c r="I155" s="551">
        <v>55.4</v>
      </c>
      <c r="J155" s="552">
        <v>55.4</v>
      </c>
      <c r="K155" s="550">
        <v>5.6</v>
      </c>
      <c r="L155" s="551">
        <v>4.3566041821583932</v>
      </c>
      <c r="M155" s="551">
        <v>3.7</v>
      </c>
      <c r="N155" s="551">
        <v>55.4</v>
      </c>
      <c r="O155" s="552">
        <v>55.4</v>
      </c>
      <c r="P155" s="553">
        <v>1.4266401089941594E-2</v>
      </c>
      <c r="Q155" s="434">
        <v>1</v>
      </c>
      <c r="R155" s="398" t="s">
        <v>167</v>
      </c>
      <c r="S155" s="413" t="s">
        <v>134</v>
      </c>
      <c r="U155" s="411">
        <v>0.21285968135995237</v>
      </c>
      <c r="V155" s="413">
        <v>4.2571936271990476E-2</v>
      </c>
    </row>
    <row r="156" spans="1:22">
      <c r="A156" s="431" t="s">
        <v>421</v>
      </c>
      <c r="B156" s="431" t="s">
        <v>422</v>
      </c>
      <c r="C156" s="432" t="s">
        <v>153</v>
      </c>
      <c r="D156" s="433" t="s">
        <v>413</v>
      </c>
      <c r="E156" s="434" t="s">
        <v>423</v>
      </c>
      <c r="F156" s="550">
        <v>0</v>
      </c>
      <c r="G156" s="551">
        <v>0</v>
      </c>
      <c r="H156" s="551">
        <v>0</v>
      </c>
      <c r="I156" s="551">
        <v>0</v>
      </c>
      <c r="J156" s="552">
        <v>0</v>
      </c>
      <c r="K156" s="550">
        <v>13.8</v>
      </c>
      <c r="L156" s="551">
        <v>5.4083269131959844</v>
      </c>
      <c r="M156" s="551">
        <v>5.4</v>
      </c>
      <c r="N156" s="551">
        <v>55.4</v>
      </c>
      <c r="O156" s="552">
        <v>55.4</v>
      </c>
      <c r="P156" s="553">
        <v>1.4266401089941594E-2</v>
      </c>
      <c r="Q156" s="434">
        <v>1</v>
      </c>
      <c r="R156" s="398" t="s">
        <v>167</v>
      </c>
      <c r="S156" s="413" t="s">
        <v>134</v>
      </c>
      <c r="U156" s="411">
        <v>0</v>
      </c>
      <c r="V156" s="413">
        <v>0</v>
      </c>
    </row>
    <row r="157" spans="1:22">
      <c r="A157" s="431" t="s">
        <v>424</v>
      </c>
      <c r="B157" s="431" t="s">
        <v>422</v>
      </c>
      <c r="C157" s="432" t="s">
        <v>153</v>
      </c>
      <c r="D157" s="433" t="s">
        <v>414</v>
      </c>
      <c r="E157" s="434" t="s">
        <v>423</v>
      </c>
      <c r="F157" s="550">
        <v>13.2</v>
      </c>
      <c r="G157" s="551">
        <v>5.0289163842720628</v>
      </c>
      <c r="H157" s="551">
        <v>4.8</v>
      </c>
      <c r="I157" s="551">
        <v>55.4</v>
      </c>
      <c r="J157" s="552">
        <v>55.4</v>
      </c>
      <c r="K157" s="550">
        <v>0</v>
      </c>
      <c r="L157" s="551">
        <v>0</v>
      </c>
      <c r="M157" s="551">
        <v>0</v>
      </c>
      <c r="N157" s="551">
        <v>0</v>
      </c>
      <c r="O157" s="552">
        <v>0</v>
      </c>
      <c r="P157" s="553">
        <v>1.4266401089941594E-2</v>
      </c>
      <c r="Q157" s="434">
        <v>1</v>
      </c>
      <c r="R157" s="398" t="s">
        <v>167</v>
      </c>
      <c r="S157" s="413" t="s">
        <v>134</v>
      </c>
      <c r="U157" s="411">
        <v>0</v>
      </c>
      <c r="V157" s="413">
        <v>0</v>
      </c>
    </row>
    <row r="158" spans="1:22">
      <c r="A158" s="431" t="s">
        <v>425</v>
      </c>
      <c r="B158" s="431" t="s">
        <v>401</v>
      </c>
      <c r="C158" s="432" t="s">
        <v>153</v>
      </c>
      <c r="D158" s="433" t="s">
        <v>413</v>
      </c>
      <c r="E158" s="434" t="s">
        <v>426</v>
      </c>
      <c r="F158" s="550">
        <v>0</v>
      </c>
      <c r="G158" s="551">
        <v>0</v>
      </c>
      <c r="H158" s="551">
        <v>0</v>
      </c>
      <c r="I158" s="551">
        <v>0</v>
      </c>
      <c r="J158" s="552">
        <v>0</v>
      </c>
      <c r="K158" s="550">
        <v>19.899999999999999</v>
      </c>
      <c r="L158" s="551">
        <v>16.256075787224912</v>
      </c>
      <c r="M158" s="551">
        <v>14.9</v>
      </c>
      <c r="N158" s="551">
        <v>34.75</v>
      </c>
      <c r="O158" s="552">
        <v>34.75</v>
      </c>
      <c r="P158" s="553">
        <v>1.4266401089941594E-2</v>
      </c>
      <c r="Q158" s="434">
        <v>1</v>
      </c>
      <c r="R158" s="398" t="s">
        <v>167</v>
      </c>
      <c r="S158" s="413" t="s">
        <v>134</v>
      </c>
      <c r="U158" s="411">
        <v>0</v>
      </c>
      <c r="V158" s="413">
        <v>0</v>
      </c>
    </row>
    <row r="159" spans="1:22">
      <c r="A159" s="431" t="s">
        <v>427</v>
      </c>
      <c r="B159" s="431" t="s">
        <v>401</v>
      </c>
      <c r="C159" s="432" t="s">
        <v>153</v>
      </c>
      <c r="D159" s="433" t="s">
        <v>414</v>
      </c>
      <c r="E159" s="434" t="s">
        <v>426</v>
      </c>
      <c r="F159" s="550">
        <v>19.3</v>
      </c>
      <c r="G159" s="551">
        <v>18.47187050625897</v>
      </c>
      <c r="H159" s="551">
        <v>16.399999999999999</v>
      </c>
      <c r="I159" s="551">
        <v>34.75</v>
      </c>
      <c r="J159" s="552">
        <v>34.75</v>
      </c>
      <c r="K159" s="550">
        <v>0</v>
      </c>
      <c r="L159" s="551">
        <v>0</v>
      </c>
      <c r="M159" s="551">
        <v>0</v>
      </c>
      <c r="N159" s="551">
        <v>0</v>
      </c>
      <c r="O159" s="552">
        <v>0</v>
      </c>
      <c r="P159" s="553">
        <v>1.4266401089941594E-2</v>
      </c>
      <c r="Q159" s="434">
        <v>1</v>
      </c>
      <c r="R159" s="398" t="s">
        <v>167</v>
      </c>
      <c r="S159" s="413" t="s">
        <v>134</v>
      </c>
      <c r="U159" s="411">
        <v>0</v>
      </c>
      <c r="V159" s="413">
        <v>0</v>
      </c>
    </row>
    <row r="160" spans="1:22">
      <c r="A160" s="431" t="s">
        <v>2602</v>
      </c>
      <c r="B160" s="431" t="s">
        <v>401</v>
      </c>
      <c r="C160" s="432" t="s">
        <v>153</v>
      </c>
      <c r="D160" s="433" t="s">
        <v>426</v>
      </c>
      <c r="E160" s="434" t="s">
        <v>429</v>
      </c>
      <c r="F160" s="550">
        <v>3.1</v>
      </c>
      <c r="G160" s="551">
        <v>18.067927385286893</v>
      </c>
      <c r="H160" s="551">
        <v>16.100000000000001</v>
      </c>
      <c r="I160" s="551">
        <v>34.75</v>
      </c>
      <c r="J160" s="552">
        <v>34.75</v>
      </c>
      <c r="K160" s="550">
        <v>3.1</v>
      </c>
      <c r="L160" s="551">
        <v>14.169333082400172</v>
      </c>
      <c r="M160" s="551">
        <v>13.1</v>
      </c>
      <c r="N160" s="551">
        <v>34.75</v>
      </c>
      <c r="O160" s="552">
        <v>34.75</v>
      </c>
      <c r="P160" s="553">
        <v>1.4266401089941594E-2</v>
      </c>
      <c r="Q160" s="434">
        <v>1</v>
      </c>
      <c r="R160" s="398" t="s">
        <v>167</v>
      </c>
      <c r="S160" s="413" t="s">
        <v>134</v>
      </c>
      <c r="U160" s="411">
        <v>3.8985943028867212</v>
      </c>
      <c r="V160" s="413">
        <v>0.77971886057734419</v>
      </c>
    </row>
    <row r="161" spans="1:22">
      <c r="A161" s="431" t="s">
        <v>430</v>
      </c>
      <c r="B161" s="431" t="s">
        <v>401</v>
      </c>
      <c r="C161" s="432" t="s">
        <v>153</v>
      </c>
      <c r="D161" s="433" t="s">
        <v>429</v>
      </c>
      <c r="E161" s="434" t="s">
        <v>431</v>
      </c>
      <c r="F161" s="550">
        <v>8</v>
      </c>
      <c r="G161" s="551">
        <v>8.149233092751734</v>
      </c>
      <c r="H161" s="551">
        <v>7.1</v>
      </c>
      <c r="I161" s="551">
        <v>13</v>
      </c>
      <c r="J161" s="552">
        <v>13</v>
      </c>
      <c r="K161" s="550">
        <v>8</v>
      </c>
      <c r="L161" s="551">
        <v>6.8425141578224</v>
      </c>
      <c r="M161" s="551">
        <v>6.1</v>
      </c>
      <c r="N161" s="551">
        <v>13</v>
      </c>
      <c r="O161" s="552">
        <v>13</v>
      </c>
      <c r="P161" s="553">
        <v>1.4266401089941594E-2</v>
      </c>
      <c r="Q161" s="434">
        <v>1</v>
      </c>
      <c r="R161" s="398" t="s">
        <v>167</v>
      </c>
      <c r="S161" s="413" t="s">
        <v>134</v>
      </c>
      <c r="U161" s="411">
        <v>1.306718934929334</v>
      </c>
      <c r="V161" s="413">
        <v>0.2613437869858668</v>
      </c>
    </row>
    <row r="162" spans="1:22">
      <c r="A162" s="431" t="s">
        <v>432</v>
      </c>
      <c r="B162" s="431" t="s">
        <v>401</v>
      </c>
      <c r="C162" s="432" t="s">
        <v>153</v>
      </c>
      <c r="D162" s="433" t="s">
        <v>431</v>
      </c>
      <c r="E162" s="434" t="s">
        <v>433</v>
      </c>
      <c r="F162" s="550">
        <v>12.1</v>
      </c>
      <c r="G162" s="551">
        <v>2.4083189157584592</v>
      </c>
      <c r="H162" s="551">
        <v>1.6</v>
      </c>
      <c r="I162" s="551">
        <v>10.3</v>
      </c>
      <c r="J162" s="552">
        <v>10.3</v>
      </c>
      <c r="K162" s="550">
        <v>12.1</v>
      </c>
      <c r="L162" s="551">
        <v>3.0463092423455631</v>
      </c>
      <c r="M162" s="551">
        <v>2.8</v>
      </c>
      <c r="N162" s="551">
        <v>10.3</v>
      </c>
      <c r="O162" s="552">
        <v>10.3</v>
      </c>
      <c r="P162" s="553">
        <v>1.4266401089941594E-2</v>
      </c>
      <c r="Q162" s="434">
        <v>1</v>
      </c>
      <c r="R162" s="398" t="s">
        <v>167</v>
      </c>
      <c r="S162" s="413" t="s">
        <v>134</v>
      </c>
      <c r="U162" s="411">
        <v>-0.63799032658710386</v>
      </c>
      <c r="V162" s="413">
        <v>-0.12759806531742077</v>
      </c>
    </row>
    <row r="163" spans="1:22">
      <c r="A163" s="431" t="s">
        <v>434</v>
      </c>
      <c r="B163" s="431" t="s">
        <v>422</v>
      </c>
      <c r="C163" s="432" t="s">
        <v>153</v>
      </c>
      <c r="D163" s="433" t="s">
        <v>431</v>
      </c>
      <c r="E163" s="434" t="s">
        <v>435</v>
      </c>
      <c r="F163" s="550">
        <v>5.6</v>
      </c>
      <c r="G163" s="551">
        <v>5.008991914547277</v>
      </c>
      <c r="H163" s="551">
        <v>4.5</v>
      </c>
      <c r="I163" s="551">
        <v>13</v>
      </c>
      <c r="J163" s="552">
        <v>13</v>
      </c>
      <c r="K163" s="550">
        <v>5.6</v>
      </c>
      <c r="L163" s="551">
        <v>3.7735924528226419</v>
      </c>
      <c r="M163" s="551">
        <v>3.2</v>
      </c>
      <c r="N163" s="551">
        <v>13</v>
      </c>
      <c r="O163" s="552">
        <v>13</v>
      </c>
      <c r="P163" s="553">
        <v>1.4266401089941594E-2</v>
      </c>
      <c r="Q163" s="434">
        <v>1</v>
      </c>
      <c r="R163" s="398" t="s">
        <v>167</v>
      </c>
      <c r="S163" s="413" t="s">
        <v>134</v>
      </c>
      <c r="U163" s="411">
        <v>1.2353994617246351</v>
      </c>
      <c r="V163" s="413">
        <v>0.24707989234492703</v>
      </c>
    </row>
    <row r="164" spans="1:22">
      <c r="A164" s="431" t="s">
        <v>436</v>
      </c>
      <c r="B164" s="431" t="s">
        <v>422</v>
      </c>
      <c r="C164" s="432" t="s">
        <v>153</v>
      </c>
      <c r="D164" s="433" t="s">
        <v>437</v>
      </c>
      <c r="E164" s="434" t="s">
        <v>438</v>
      </c>
      <c r="F164" s="550">
        <v>8.5</v>
      </c>
      <c r="G164" s="551">
        <v>4.5880278987817853</v>
      </c>
      <c r="H164" s="551">
        <v>4.4000000000000004</v>
      </c>
      <c r="I164" s="551">
        <v>10.3</v>
      </c>
      <c r="J164" s="552">
        <v>10.3</v>
      </c>
      <c r="K164" s="550">
        <v>8.5</v>
      </c>
      <c r="L164" s="551">
        <v>5.3935146240647205</v>
      </c>
      <c r="M164" s="551">
        <v>5.3</v>
      </c>
      <c r="N164" s="551">
        <v>10.3</v>
      </c>
      <c r="O164" s="552">
        <v>10.3</v>
      </c>
      <c r="P164" s="553">
        <v>2.1519411036410308E-3</v>
      </c>
      <c r="Q164" s="434">
        <v>1</v>
      </c>
      <c r="R164" s="398" t="s">
        <v>167</v>
      </c>
      <c r="S164" s="413" t="s">
        <v>134</v>
      </c>
      <c r="U164" s="411">
        <v>-0.80548672528293519</v>
      </c>
      <c r="V164" s="413">
        <v>-0.16109734505658704</v>
      </c>
    </row>
    <row r="165" spans="1:22">
      <c r="A165" s="431" t="s">
        <v>439</v>
      </c>
      <c r="B165" s="431" t="s">
        <v>401</v>
      </c>
      <c r="C165" s="432" t="s">
        <v>153</v>
      </c>
      <c r="D165" s="433" t="s">
        <v>437</v>
      </c>
      <c r="E165" s="434" t="s">
        <v>440</v>
      </c>
      <c r="F165" s="550">
        <v>12</v>
      </c>
      <c r="G165" s="551">
        <v>2.879236009777594</v>
      </c>
      <c r="H165" s="551">
        <v>2.7</v>
      </c>
      <c r="I165" s="551">
        <v>10.3</v>
      </c>
      <c r="J165" s="552">
        <v>10.3</v>
      </c>
      <c r="K165" s="550">
        <v>12</v>
      </c>
      <c r="L165" s="551">
        <v>4.401136216933077</v>
      </c>
      <c r="M165" s="551">
        <v>4.0999999999999996</v>
      </c>
      <c r="N165" s="551">
        <v>10.3</v>
      </c>
      <c r="O165" s="552">
        <v>10.3</v>
      </c>
      <c r="P165" s="553">
        <v>2.1519411036410308E-3</v>
      </c>
      <c r="Q165" s="434">
        <v>1</v>
      </c>
      <c r="R165" s="398" t="s">
        <v>167</v>
      </c>
      <c r="S165" s="413" t="s">
        <v>134</v>
      </c>
      <c r="U165" s="411">
        <v>-1.521900207155483</v>
      </c>
      <c r="V165" s="413">
        <v>-0.30438004143109659</v>
      </c>
    </row>
    <row r="166" spans="1:22">
      <c r="A166" s="431" t="s">
        <v>441</v>
      </c>
      <c r="B166" s="431" t="s">
        <v>422</v>
      </c>
      <c r="C166" s="432" t="s">
        <v>153</v>
      </c>
      <c r="D166" s="433" t="s">
        <v>440</v>
      </c>
      <c r="E166" s="434" t="s">
        <v>442</v>
      </c>
      <c r="F166" s="550">
        <v>22</v>
      </c>
      <c r="G166" s="551">
        <v>2.0396078054371141</v>
      </c>
      <c r="H166" s="551">
        <v>2</v>
      </c>
      <c r="I166" s="551">
        <v>10.3</v>
      </c>
      <c r="J166" s="552">
        <v>10.3</v>
      </c>
      <c r="K166" s="550">
        <v>22</v>
      </c>
      <c r="L166" s="551">
        <v>2.5019992006393608</v>
      </c>
      <c r="M166" s="551">
        <v>2.5</v>
      </c>
      <c r="N166" s="551">
        <v>10.3</v>
      </c>
      <c r="O166" s="552">
        <v>10.3</v>
      </c>
      <c r="P166" s="553">
        <v>2.1519411036410308E-3</v>
      </c>
      <c r="Q166" s="434">
        <v>1</v>
      </c>
      <c r="R166" s="398" t="s">
        <v>167</v>
      </c>
      <c r="S166" s="413" t="s">
        <v>134</v>
      </c>
      <c r="U166" s="411">
        <v>-0.4623913952022467</v>
      </c>
      <c r="V166" s="413">
        <v>-9.2478279040449335E-2</v>
      </c>
    </row>
    <row r="167" spans="1:22">
      <c r="A167" s="431" t="s">
        <v>443</v>
      </c>
      <c r="B167" s="431" t="s">
        <v>422</v>
      </c>
      <c r="C167" s="432" t="s">
        <v>153</v>
      </c>
      <c r="D167" s="433" t="s">
        <v>442</v>
      </c>
      <c r="E167" s="434" t="s">
        <v>444</v>
      </c>
      <c r="F167" s="550">
        <v>24.6</v>
      </c>
      <c r="G167" s="551">
        <v>1.5297058540778354</v>
      </c>
      <c r="H167" s="551">
        <v>1.5</v>
      </c>
      <c r="I167" s="551">
        <v>10.3</v>
      </c>
      <c r="J167" s="552">
        <v>10.3</v>
      </c>
      <c r="K167" s="550">
        <v>24.6</v>
      </c>
      <c r="L167" s="551">
        <v>1.9026297590440446</v>
      </c>
      <c r="M167" s="551">
        <v>1.9</v>
      </c>
      <c r="N167" s="551">
        <v>10.3</v>
      </c>
      <c r="O167" s="552">
        <v>10.3</v>
      </c>
      <c r="P167" s="553">
        <v>2.1519411036410308E-3</v>
      </c>
      <c r="Q167" s="434">
        <v>1</v>
      </c>
      <c r="R167" s="398" t="s">
        <v>167</v>
      </c>
      <c r="S167" s="413" t="s">
        <v>134</v>
      </c>
      <c r="U167" s="411">
        <v>-0.3729239049662092</v>
      </c>
      <c r="V167" s="413">
        <v>-7.4584780993241839E-2</v>
      </c>
    </row>
    <row r="168" spans="1:22">
      <c r="A168" s="431" t="s">
        <v>445</v>
      </c>
      <c r="B168" s="431" t="s">
        <v>422</v>
      </c>
      <c r="C168" s="432" t="s">
        <v>153</v>
      </c>
      <c r="D168" s="433" t="s">
        <v>440</v>
      </c>
      <c r="E168" s="434" t="s">
        <v>446</v>
      </c>
      <c r="F168" s="550">
        <v>58.6</v>
      </c>
      <c r="G168" s="551">
        <v>0.78102496759066542</v>
      </c>
      <c r="H168" s="551">
        <v>0.6</v>
      </c>
      <c r="I168" s="551">
        <v>10.3</v>
      </c>
      <c r="J168" s="552">
        <v>10.3</v>
      </c>
      <c r="K168" s="550">
        <v>58.6</v>
      </c>
      <c r="L168" s="551">
        <v>1.9849433241279208</v>
      </c>
      <c r="M168" s="551">
        <v>1.5</v>
      </c>
      <c r="N168" s="551">
        <v>10.3</v>
      </c>
      <c r="O168" s="552">
        <v>10.3</v>
      </c>
      <c r="P168" s="553">
        <v>2.1519411036410308E-3</v>
      </c>
      <c r="Q168" s="434">
        <v>1</v>
      </c>
      <c r="R168" s="398" t="s">
        <v>167</v>
      </c>
      <c r="S168" s="413" t="s">
        <v>134</v>
      </c>
      <c r="U168" s="411">
        <v>-1.2039183565372555</v>
      </c>
      <c r="V168" s="413">
        <v>-0.2407836713074511</v>
      </c>
    </row>
    <row r="169" spans="1:22">
      <c r="A169" s="431" t="s">
        <v>447</v>
      </c>
      <c r="B169" s="431" t="s">
        <v>422</v>
      </c>
      <c r="C169" s="432" t="s">
        <v>153</v>
      </c>
      <c r="D169" s="433" t="s">
        <v>446</v>
      </c>
      <c r="E169" s="434" t="s">
        <v>448</v>
      </c>
      <c r="F169" s="550">
        <v>35.299999999999997</v>
      </c>
      <c r="G169" s="551">
        <v>0</v>
      </c>
      <c r="H169" s="551">
        <v>0</v>
      </c>
      <c r="I169" s="551">
        <v>10.3</v>
      </c>
      <c r="J169" s="552">
        <v>10.3</v>
      </c>
      <c r="K169" s="550">
        <v>35.299999999999997</v>
      </c>
      <c r="L169" s="551">
        <v>1.1401754250991381</v>
      </c>
      <c r="M169" s="551">
        <v>0.7</v>
      </c>
      <c r="N169" s="551">
        <v>10.3</v>
      </c>
      <c r="O169" s="552">
        <v>10.3</v>
      </c>
      <c r="P169" s="553">
        <v>2.1519411036410308E-3</v>
      </c>
      <c r="Q169" s="434">
        <v>1</v>
      </c>
      <c r="R169" s="398" t="s">
        <v>167</v>
      </c>
      <c r="S169" s="413" t="s">
        <v>134</v>
      </c>
      <c r="U169" s="411">
        <v>0</v>
      </c>
      <c r="V169" s="413">
        <v>0</v>
      </c>
    </row>
    <row r="170" spans="1:22">
      <c r="A170" s="431" t="s">
        <v>449</v>
      </c>
      <c r="B170" s="431" t="s">
        <v>422</v>
      </c>
      <c r="C170" s="432" t="s">
        <v>153</v>
      </c>
      <c r="D170" s="433" t="s">
        <v>448</v>
      </c>
      <c r="E170" s="434" t="s">
        <v>450</v>
      </c>
      <c r="F170" s="550">
        <v>56.2</v>
      </c>
      <c r="G170" s="551">
        <v>0.78102496759066542</v>
      </c>
      <c r="H170" s="551">
        <v>0.6</v>
      </c>
      <c r="I170" s="551">
        <v>10.3</v>
      </c>
      <c r="J170" s="552">
        <v>10.3</v>
      </c>
      <c r="K170" s="550">
        <v>56.2</v>
      </c>
      <c r="L170" s="551">
        <v>0</v>
      </c>
      <c r="M170" s="551">
        <v>0</v>
      </c>
      <c r="N170" s="551">
        <v>10.3</v>
      </c>
      <c r="O170" s="552">
        <v>10.3</v>
      </c>
      <c r="P170" s="553">
        <v>2.1519411036410308E-3</v>
      </c>
      <c r="Q170" s="434">
        <v>1</v>
      </c>
      <c r="R170" s="398" t="s">
        <v>167</v>
      </c>
      <c r="S170" s="413" t="s">
        <v>134</v>
      </c>
      <c r="U170" s="411">
        <v>0</v>
      </c>
      <c r="V170" s="413">
        <v>0</v>
      </c>
    </row>
    <row r="171" spans="1:22">
      <c r="A171" s="431" t="s">
        <v>451</v>
      </c>
      <c r="B171" s="431" t="s">
        <v>422</v>
      </c>
      <c r="C171" s="432" t="s">
        <v>153</v>
      </c>
      <c r="D171" s="433" t="s">
        <v>450</v>
      </c>
      <c r="E171" s="434" t="s">
        <v>452</v>
      </c>
      <c r="F171" s="550">
        <v>58.6</v>
      </c>
      <c r="G171" s="551">
        <v>10.1079176886241</v>
      </c>
      <c r="H171" s="551">
        <v>10.1</v>
      </c>
      <c r="I171" s="551">
        <v>53.2</v>
      </c>
      <c r="J171" s="552">
        <v>53.2</v>
      </c>
      <c r="K171" s="550">
        <v>58.6</v>
      </c>
      <c r="L171" s="551">
        <v>12.889142717807108</v>
      </c>
      <c r="M171" s="551">
        <v>12.7</v>
      </c>
      <c r="N171" s="551">
        <v>53.2</v>
      </c>
      <c r="O171" s="552">
        <v>53.2</v>
      </c>
      <c r="P171" s="553">
        <v>-1.0253348469458801E-2</v>
      </c>
      <c r="Q171" s="434">
        <v>1</v>
      </c>
      <c r="R171" s="398" t="s">
        <v>167</v>
      </c>
      <c r="S171" s="413" t="s">
        <v>134</v>
      </c>
      <c r="U171" s="411">
        <v>-2.7812250291830072</v>
      </c>
      <c r="V171" s="413">
        <v>-0.55624500583660141</v>
      </c>
    </row>
    <row r="172" spans="1:22">
      <c r="A172" s="431" t="s">
        <v>453</v>
      </c>
      <c r="B172" s="431" t="s">
        <v>422</v>
      </c>
      <c r="C172" s="432" t="s">
        <v>153</v>
      </c>
      <c r="D172" s="433" t="s">
        <v>452</v>
      </c>
      <c r="E172" s="434" t="s">
        <v>454</v>
      </c>
      <c r="F172" s="550">
        <v>48.4</v>
      </c>
      <c r="G172" s="551">
        <v>9.2265920035514721</v>
      </c>
      <c r="H172" s="551">
        <v>9.1999999999999993</v>
      </c>
      <c r="I172" s="551">
        <v>53.2</v>
      </c>
      <c r="J172" s="552">
        <v>53.2</v>
      </c>
      <c r="K172" s="550">
        <v>48.4</v>
      </c>
      <c r="L172" s="551">
        <v>11.727744881263405</v>
      </c>
      <c r="M172" s="551">
        <v>11.5</v>
      </c>
      <c r="N172" s="551">
        <v>53.2</v>
      </c>
      <c r="O172" s="552">
        <v>53.2</v>
      </c>
      <c r="P172" s="553">
        <v>-1.0253348469458801E-2</v>
      </c>
      <c r="Q172" s="434">
        <v>1</v>
      </c>
      <c r="R172" s="398" t="s">
        <v>167</v>
      </c>
      <c r="S172" s="413" t="s">
        <v>134</v>
      </c>
      <c r="U172" s="411">
        <v>-2.5011528777119327</v>
      </c>
      <c r="V172" s="413">
        <v>-0.50023057554238659</v>
      </c>
    </row>
    <row r="173" spans="1:22">
      <c r="A173" s="431" t="s">
        <v>455</v>
      </c>
      <c r="B173" s="431" t="s">
        <v>422</v>
      </c>
      <c r="C173" s="432" t="s">
        <v>153</v>
      </c>
      <c r="D173" s="433" t="s">
        <v>454</v>
      </c>
      <c r="E173" s="434" t="s">
        <v>456</v>
      </c>
      <c r="F173" s="550">
        <v>31.1</v>
      </c>
      <c r="G173" s="551">
        <v>2.4186773244895647</v>
      </c>
      <c r="H173" s="551">
        <v>2.4</v>
      </c>
      <c r="I173" s="551">
        <v>31</v>
      </c>
      <c r="J173" s="552">
        <v>31</v>
      </c>
      <c r="K173" s="550">
        <v>31.1</v>
      </c>
      <c r="L173" s="551">
        <v>3.1575306807693888</v>
      </c>
      <c r="M173" s="551">
        <v>3.1</v>
      </c>
      <c r="N173" s="551">
        <v>31</v>
      </c>
      <c r="O173" s="552">
        <v>31</v>
      </c>
      <c r="P173" s="553">
        <v>-1.0253348469458801E-2</v>
      </c>
      <c r="Q173" s="434">
        <v>1</v>
      </c>
      <c r="R173" s="398" t="s">
        <v>167</v>
      </c>
      <c r="S173" s="413" t="s">
        <v>134</v>
      </c>
      <c r="U173" s="411">
        <v>-0.73885335627982407</v>
      </c>
      <c r="V173" s="413">
        <v>-0.14777067125596482</v>
      </c>
    </row>
    <row r="174" spans="1:22">
      <c r="A174" s="431" t="s">
        <v>457</v>
      </c>
      <c r="B174" s="431" t="s">
        <v>401</v>
      </c>
      <c r="C174" s="432" t="s">
        <v>153</v>
      </c>
      <c r="D174" s="433" t="s">
        <v>454</v>
      </c>
      <c r="E174" s="434" t="s">
        <v>458</v>
      </c>
      <c r="F174" s="550">
        <v>101.8</v>
      </c>
      <c r="G174" s="551">
        <v>6.0406953242155828</v>
      </c>
      <c r="H174" s="551">
        <v>6</v>
      </c>
      <c r="I174" s="551">
        <v>53.2</v>
      </c>
      <c r="J174" s="552">
        <v>53.2</v>
      </c>
      <c r="K174" s="550">
        <v>101.8</v>
      </c>
      <c r="L174" s="551">
        <v>7.5927597090912871</v>
      </c>
      <c r="M174" s="551">
        <v>7.4</v>
      </c>
      <c r="N174" s="551">
        <v>53.2</v>
      </c>
      <c r="O174" s="552">
        <v>53.2</v>
      </c>
      <c r="P174" s="553">
        <v>-1.0253348469458801E-2</v>
      </c>
      <c r="Q174" s="434">
        <v>1</v>
      </c>
      <c r="R174" s="398" t="s">
        <v>167</v>
      </c>
      <c r="S174" s="413" t="s">
        <v>134</v>
      </c>
      <c r="U174" s="411">
        <v>-1.5520643848757043</v>
      </c>
      <c r="V174" s="413">
        <v>-0.31041287697514086</v>
      </c>
    </row>
    <row r="175" spans="1:22">
      <c r="A175" s="431" t="s">
        <v>459</v>
      </c>
      <c r="B175" s="431" t="s">
        <v>401</v>
      </c>
      <c r="C175" s="432" t="s">
        <v>153</v>
      </c>
      <c r="D175" s="433" t="s">
        <v>460</v>
      </c>
      <c r="E175" s="434" t="s">
        <v>461</v>
      </c>
      <c r="F175" s="550">
        <v>8.8000000000000007</v>
      </c>
      <c r="G175" s="551">
        <v>10.478549517943788</v>
      </c>
      <c r="H175" s="551">
        <v>10.199999999999999</v>
      </c>
      <c r="I175" s="551">
        <v>19.3</v>
      </c>
      <c r="J175" s="552">
        <v>19.3</v>
      </c>
      <c r="K175" s="550">
        <v>8.8000000000000007</v>
      </c>
      <c r="L175" s="551">
        <v>9.8898938315838354</v>
      </c>
      <c r="M175" s="551">
        <v>9</v>
      </c>
      <c r="N175" s="551">
        <v>11</v>
      </c>
      <c r="O175" s="552">
        <v>11</v>
      </c>
      <c r="P175" s="553">
        <v>-6.7983258576628236E-3</v>
      </c>
      <c r="Q175" s="434">
        <v>1</v>
      </c>
      <c r="R175" s="398" t="s">
        <v>167</v>
      </c>
      <c r="S175" s="413" t="s">
        <v>134</v>
      </c>
      <c r="U175" s="411">
        <v>0.58865568635995302</v>
      </c>
      <c r="V175" s="413">
        <v>0.11773113727199061</v>
      </c>
    </row>
    <row r="176" spans="1:22">
      <c r="A176" s="431" t="s">
        <v>462</v>
      </c>
      <c r="B176" s="431" t="s">
        <v>401</v>
      </c>
      <c r="C176" s="432" t="s">
        <v>153</v>
      </c>
      <c r="D176" s="433" t="s">
        <v>461</v>
      </c>
      <c r="E176" s="434" t="s">
        <v>463</v>
      </c>
      <c r="F176" s="550">
        <v>12.1</v>
      </c>
      <c r="G176" s="551">
        <v>9.6772930099279311</v>
      </c>
      <c r="H176" s="551">
        <v>9.4</v>
      </c>
      <c r="I176" s="551">
        <v>19.600000000000001</v>
      </c>
      <c r="J176" s="552">
        <v>19.600000000000001</v>
      </c>
      <c r="K176" s="550">
        <v>12.1</v>
      </c>
      <c r="L176" s="551">
        <v>9.128526715741156</v>
      </c>
      <c r="M176" s="551">
        <v>8.3000000000000007</v>
      </c>
      <c r="N176" s="551">
        <v>19.600000000000001</v>
      </c>
      <c r="O176" s="552">
        <v>19.600000000000001</v>
      </c>
      <c r="P176" s="553">
        <v>-6.7983258576628236E-3</v>
      </c>
      <c r="Q176" s="434">
        <v>1</v>
      </c>
      <c r="R176" s="398" t="s">
        <v>167</v>
      </c>
      <c r="S176" s="413" t="s">
        <v>134</v>
      </c>
      <c r="U176" s="411">
        <v>0.54876629418677503</v>
      </c>
      <c r="V176" s="413">
        <v>0.10975325883735501</v>
      </c>
    </row>
    <row r="177" spans="1:22">
      <c r="A177" s="431" t="s">
        <v>464</v>
      </c>
      <c r="B177" s="431" t="s">
        <v>401</v>
      </c>
      <c r="C177" s="432" t="s">
        <v>153</v>
      </c>
      <c r="D177" s="433" t="s">
        <v>463</v>
      </c>
      <c r="E177" s="434" t="s">
        <v>465</v>
      </c>
      <c r="F177" s="550">
        <v>17.2</v>
      </c>
      <c r="G177" s="551">
        <v>8.0777472107017552</v>
      </c>
      <c r="H177" s="551">
        <v>7.8</v>
      </c>
      <c r="I177" s="551">
        <v>10.3</v>
      </c>
      <c r="J177" s="552">
        <v>10.3</v>
      </c>
      <c r="K177" s="550">
        <v>17.2</v>
      </c>
      <c r="L177" s="551">
        <v>7.8790862414368839</v>
      </c>
      <c r="M177" s="551">
        <v>7.2</v>
      </c>
      <c r="N177" s="551">
        <v>10.3</v>
      </c>
      <c r="O177" s="552">
        <v>10.3</v>
      </c>
      <c r="P177" s="553">
        <v>-6.7983258576628236E-3</v>
      </c>
      <c r="Q177" s="434">
        <v>1</v>
      </c>
      <c r="R177" s="398" t="s">
        <v>167</v>
      </c>
      <c r="S177" s="413" t="s">
        <v>134</v>
      </c>
      <c r="U177" s="411">
        <v>0.19866096926487131</v>
      </c>
      <c r="V177" s="413">
        <v>3.973219385297426E-2</v>
      </c>
    </row>
    <row r="178" spans="1:22">
      <c r="A178" s="431" t="s">
        <v>466</v>
      </c>
      <c r="B178" s="431" t="s">
        <v>401</v>
      </c>
      <c r="C178" s="432" t="s">
        <v>153</v>
      </c>
      <c r="D178" s="433" t="s">
        <v>465</v>
      </c>
      <c r="E178" s="434" t="s">
        <v>467</v>
      </c>
      <c r="F178" s="550">
        <v>20.8</v>
      </c>
      <c r="G178" s="551">
        <v>6.6098411478642962</v>
      </c>
      <c r="H178" s="551">
        <v>6.3</v>
      </c>
      <c r="I178" s="551">
        <v>19.600000000000001</v>
      </c>
      <c r="J178" s="552">
        <v>19.600000000000001</v>
      </c>
      <c r="K178" s="550">
        <v>20.8</v>
      </c>
      <c r="L178" s="551">
        <v>6.4474801279259477</v>
      </c>
      <c r="M178" s="551">
        <v>5.9</v>
      </c>
      <c r="N178" s="551">
        <v>19.600000000000001</v>
      </c>
      <c r="O178" s="552">
        <v>19.600000000000001</v>
      </c>
      <c r="P178" s="553">
        <v>-6.7983258576628236E-3</v>
      </c>
      <c r="Q178" s="434">
        <v>1</v>
      </c>
      <c r="R178" s="398" t="s">
        <v>167</v>
      </c>
      <c r="S178" s="413" t="s">
        <v>134</v>
      </c>
      <c r="U178" s="411">
        <v>0.16236101993834851</v>
      </c>
      <c r="V178" s="413">
        <v>3.2472203987669701E-2</v>
      </c>
    </row>
    <row r="179" spans="1:22">
      <c r="A179" s="431" t="s">
        <v>468</v>
      </c>
      <c r="B179" s="431" t="s">
        <v>401</v>
      </c>
      <c r="C179" s="432" t="s">
        <v>153</v>
      </c>
      <c r="D179" s="433" t="s">
        <v>467</v>
      </c>
      <c r="E179" s="434" t="s">
        <v>469</v>
      </c>
      <c r="F179" s="550">
        <v>4</v>
      </c>
      <c r="G179" s="551">
        <v>6.3568860301251267</v>
      </c>
      <c r="H179" s="551">
        <v>6</v>
      </c>
      <c r="I179" s="551">
        <v>10.3</v>
      </c>
      <c r="J179" s="552">
        <v>10.3</v>
      </c>
      <c r="K179" s="550">
        <v>4</v>
      </c>
      <c r="L179" s="551">
        <v>6.1741396161732522</v>
      </c>
      <c r="M179" s="551">
        <v>5.6</v>
      </c>
      <c r="N179" s="551">
        <v>10.3</v>
      </c>
      <c r="O179" s="552">
        <v>10.3</v>
      </c>
      <c r="P179" s="553">
        <v>-6.7983258576628236E-3</v>
      </c>
      <c r="Q179" s="434">
        <v>1</v>
      </c>
      <c r="R179" s="398" t="s">
        <v>167</v>
      </c>
      <c r="S179" s="413" t="s">
        <v>134</v>
      </c>
      <c r="U179" s="411">
        <v>0.18274641395187441</v>
      </c>
      <c r="V179" s="413">
        <v>3.6549282790374879E-2</v>
      </c>
    </row>
    <row r="180" spans="1:22">
      <c r="A180" s="431" t="s">
        <v>470</v>
      </c>
      <c r="B180" s="431" t="s">
        <v>401</v>
      </c>
      <c r="C180" s="432" t="s">
        <v>153</v>
      </c>
      <c r="D180" s="433" t="s">
        <v>469</v>
      </c>
      <c r="E180" s="434" t="s">
        <v>471</v>
      </c>
      <c r="F180" s="550">
        <v>32.700000000000003</v>
      </c>
      <c r="G180" s="551">
        <v>4.7169905660283025</v>
      </c>
      <c r="H180" s="551">
        <v>4.4000000000000004</v>
      </c>
      <c r="I180" s="551">
        <v>10.3</v>
      </c>
      <c r="J180" s="552">
        <v>10.3</v>
      </c>
      <c r="K180" s="550">
        <v>32.700000000000003</v>
      </c>
      <c r="L180" s="551">
        <v>4.7</v>
      </c>
      <c r="M180" s="551">
        <v>4.4000000000000004</v>
      </c>
      <c r="N180" s="551">
        <v>10.3</v>
      </c>
      <c r="O180" s="552">
        <v>10.3</v>
      </c>
      <c r="P180" s="553">
        <v>-6.7983258576628236E-3</v>
      </c>
      <c r="Q180" s="434">
        <v>1</v>
      </c>
      <c r="R180" s="398" t="s">
        <v>167</v>
      </c>
      <c r="S180" s="413" t="s">
        <v>134</v>
      </c>
      <c r="U180" s="411">
        <v>1.699056602830229E-2</v>
      </c>
      <c r="V180" s="413">
        <v>3.3981132056604578E-3</v>
      </c>
    </row>
    <row r="181" spans="1:22">
      <c r="A181" s="431" t="s">
        <v>472</v>
      </c>
      <c r="B181" s="431" t="s">
        <v>401</v>
      </c>
      <c r="C181" s="432" t="s">
        <v>153</v>
      </c>
      <c r="D181" s="433" t="s">
        <v>460</v>
      </c>
      <c r="E181" s="434" t="s">
        <v>473</v>
      </c>
      <c r="F181" s="550">
        <v>6.4</v>
      </c>
      <c r="G181" s="551">
        <v>14.908386901338455</v>
      </c>
      <c r="H181" s="551">
        <v>14.9</v>
      </c>
      <c r="I181" s="551">
        <v>26</v>
      </c>
      <c r="J181" s="552">
        <v>26</v>
      </c>
      <c r="K181" s="550">
        <v>6.4</v>
      </c>
      <c r="L181" s="551">
        <v>14.354441821262155</v>
      </c>
      <c r="M181" s="551">
        <v>14.2</v>
      </c>
      <c r="N181" s="551">
        <v>26</v>
      </c>
      <c r="O181" s="552">
        <v>26</v>
      </c>
      <c r="P181" s="553">
        <v>-6.7983258576628236E-3</v>
      </c>
      <c r="Q181" s="434">
        <v>1</v>
      </c>
      <c r="R181" s="398" t="s">
        <v>167</v>
      </c>
      <c r="S181" s="413" t="s">
        <v>134</v>
      </c>
      <c r="U181" s="411">
        <v>0.55394508007629994</v>
      </c>
      <c r="V181" s="413">
        <v>0.11078901601525999</v>
      </c>
    </row>
    <row r="182" spans="1:22">
      <c r="A182" s="431" t="s">
        <v>474</v>
      </c>
      <c r="B182" s="431" t="s">
        <v>401</v>
      </c>
      <c r="C182" s="432" t="s">
        <v>153</v>
      </c>
      <c r="D182" s="433" t="s">
        <v>473</v>
      </c>
      <c r="E182" s="434" t="s">
        <v>475</v>
      </c>
      <c r="F182" s="550">
        <v>11.6</v>
      </c>
      <c r="G182" s="551">
        <v>13.254433220624712</v>
      </c>
      <c r="H182" s="551">
        <v>13.2</v>
      </c>
      <c r="I182" s="551">
        <v>26</v>
      </c>
      <c r="J182" s="552">
        <v>26</v>
      </c>
      <c r="K182" s="550">
        <v>11.6</v>
      </c>
      <c r="L182" s="551">
        <v>12.854960132182441</v>
      </c>
      <c r="M182" s="551">
        <v>12.5</v>
      </c>
      <c r="N182" s="551">
        <v>26</v>
      </c>
      <c r="O182" s="552">
        <v>26</v>
      </c>
      <c r="P182" s="553">
        <v>-6.7983258576628236E-3</v>
      </c>
      <c r="Q182" s="434">
        <v>1</v>
      </c>
      <c r="R182" s="398" t="s">
        <v>167</v>
      </c>
      <c r="S182" s="413" t="s">
        <v>134</v>
      </c>
      <c r="U182" s="411">
        <v>0.39947308844227081</v>
      </c>
      <c r="V182" s="413">
        <v>7.9894617688454156E-2</v>
      </c>
    </row>
    <row r="183" spans="1:22">
      <c r="A183" s="431" t="s">
        <v>476</v>
      </c>
      <c r="B183" s="431" t="s">
        <v>401</v>
      </c>
      <c r="C183" s="432" t="s">
        <v>153</v>
      </c>
      <c r="D183" s="433" t="s">
        <v>475</v>
      </c>
      <c r="E183" s="434" t="s">
        <v>477</v>
      </c>
      <c r="F183" s="550">
        <v>8.5</v>
      </c>
      <c r="G183" s="551">
        <v>11.02905254316979</v>
      </c>
      <c r="H183" s="551">
        <v>11</v>
      </c>
      <c r="I183" s="551">
        <v>26</v>
      </c>
      <c r="J183" s="552">
        <v>26</v>
      </c>
      <c r="K183" s="550">
        <v>8.5</v>
      </c>
      <c r="L183" s="551">
        <v>10.577334257741882</v>
      </c>
      <c r="M183" s="551">
        <v>10.199999999999999</v>
      </c>
      <c r="N183" s="551">
        <v>26</v>
      </c>
      <c r="O183" s="552">
        <v>26</v>
      </c>
      <c r="P183" s="553">
        <v>-6.7983258576628236E-3</v>
      </c>
      <c r="Q183" s="434">
        <v>1</v>
      </c>
      <c r="R183" s="398" t="s">
        <v>167</v>
      </c>
      <c r="S183" s="413" t="s">
        <v>134</v>
      </c>
      <c r="U183" s="411">
        <v>0.45171828542790848</v>
      </c>
      <c r="V183" s="413">
        <v>9.0343657085581702E-2</v>
      </c>
    </row>
    <row r="184" spans="1:22">
      <c r="A184" s="431" t="s">
        <v>478</v>
      </c>
      <c r="B184" s="431" t="s">
        <v>422</v>
      </c>
      <c r="C184" s="432" t="s">
        <v>153</v>
      </c>
      <c r="D184" s="433" t="s">
        <v>477</v>
      </c>
      <c r="E184" s="434" t="s">
        <v>479</v>
      </c>
      <c r="F184" s="550">
        <v>8.5</v>
      </c>
      <c r="G184" s="551">
        <v>6.7268120235368549</v>
      </c>
      <c r="H184" s="551">
        <v>6.7</v>
      </c>
      <c r="I184" s="551">
        <v>26</v>
      </c>
      <c r="J184" s="552">
        <v>26</v>
      </c>
      <c r="K184" s="550">
        <v>8.5</v>
      </c>
      <c r="L184" s="551">
        <v>6.1465437442517237</v>
      </c>
      <c r="M184" s="551">
        <v>5.7</v>
      </c>
      <c r="N184" s="551">
        <v>26</v>
      </c>
      <c r="O184" s="552">
        <v>26</v>
      </c>
      <c r="P184" s="553">
        <v>-6.7983258576628236E-3</v>
      </c>
      <c r="Q184" s="434">
        <v>1</v>
      </c>
      <c r="R184" s="398" t="s">
        <v>167</v>
      </c>
      <c r="S184" s="413" t="s">
        <v>134</v>
      </c>
      <c r="U184" s="411">
        <v>0.58026827928513125</v>
      </c>
      <c r="V184" s="413">
        <v>0.11605365585702625</v>
      </c>
    </row>
    <row r="185" spans="1:22">
      <c r="A185" s="431" t="s">
        <v>480</v>
      </c>
      <c r="B185" s="431" t="s">
        <v>401</v>
      </c>
      <c r="C185" s="432" t="s">
        <v>153</v>
      </c>
      <c r="D185" s="433" t="s">
        <v>481</v>
      </c>
      <c r="E185" s="434" t="s">
        <v>482</v>
      </c>
      <c r="F185" s="550">
        <v>5</v>
      </c>
      <c r="G185" s="551">
        <v>27.507817070789169</v>
      </c>
      <c r="H185" s="551">
        <v>26.8</v>
      </c>
      <c r="I185" s="551">
        <v>40.200000000000003</v>
      </c>
      <c r="J185" s="552">
        <v>40.200000000000003</v>
      </c>
      <c r="K185" s="550">
        <v>5</v>
      </c>
      <c r="L185" s="551">
        <v>26.024795868555817</v>
      </c>
      <c r="M185" s="551">
        <v>25.5</v>
      </c>
      <c r="N185" s="551">
        <v>40.200000000000003</v>
      </c>
      <c r="O185" s="552">
        <v>40.200000000000003</v>
      </c>
      <c r="P185" s="553">
        <v>-1.0465233894042969E-2</v>
      </c>
      <c r="Q185" s="434">
        <v>1</v>
      </c>
      <c r="R185" s="398" t="s">
        <v>167</v>
      </c>
      <c r="S185" s="413" t="s">
        <v>134</v>
      </c>
      <c r="U185" s="411">
        <v>1.4830212022333527</v>
      </c>
      <c r="V185" s="413">
        <v>0.29660424044667055</v>
      </c>
    </row>
    <row r="186" spans="1:22">
      <c r="A186" s="431" t="s">
        <v>483</v>
      </c>
      <c r="B186" s="431" t="s">
        <v>401</v>
      </c>
      <c r="C186" s="432" t="s">
        <v>153</v>
      </c>
      <c r="D186" s="433" t="s">
        <v>482</v>
      </c>
      <c r="E186" s="434" t="s">
        <v>484</v>
      </c>
      <c r="F186" s="550">
        <v>12.9</v>
      </c>
      <c r="G186" s="551">
        <v>15.762296786953353</v>
      </c>
      <c r="H186" s="551">
        <v>15.7</v>
      </c>
      <c r="I186" s="551">
        <v>26.4</v>
      </c>
      <c r="J186" s="552">
        <v>26.4</v>
      </c>
      <c r="K186" s="550">
        <v>12.9</v>
      </c>
      <c r="L186" s="551">
        <v>17.228464818433476</v>
      </c>
      <c r="M186" s="551">
        <v>17.100000000000001</v>
      </c>
      <c r="N186" s="551">
        <v>26.4</v>
      </c>
      <c r="O186" s="552">
        <v>26.4</v>
      </c>
      <c r="P186" s="553">
        <v>-1.0465233894042969E-2</v>
      </c>
      <c r="Q186" s="434">
        <v>1</v>
      </c>
      <c r="R186" s="398" t="s">
        <v>167</v>
      </c>
      <c r="S186" s="413" t="s">
        <v>134</v>
      </c>
      <c r="U186" s="411">
        <v>-1.4661680314801231</v>
      </c>
      <c r="V186" s="413">
        <v>-0.29323360629602463</v>
      </c>
    </row>
    <row r="187" spans="1:22">
      <c r="A187" s="431" t="s">
        <v>485</v>
      </c>
      <c r="B187" s="431" t="s">
        <v>401</v>
      </c>
      <c r="C187" s="432" t="s">
        <v>153</v>
      </c>
      <c r="D187" s="433" t="s">
        <v>484</v>
      </c>
      <c r="E187" s="434" t="s">
        <v>486</v>
      </c>
      <c r="F187" s="550">
        <v>23.2</v>
      </c>
      <c r="G187" s="551">
        <v>4.9497474683058327</v>
      </c>
      <c r="H187" s="551">
        <v>4.9000000000000004</v>
      </c>
      <c r="I187" s="551">
        <v>14.1</v>
      </c>
      <c r="J187" s="552">
        <v>14.1</v>
      </c>
      <c r="K187" s="550">
        <v>23.2</v>
      </c>
      <c r="L187" s="551">
        <v>5.0487622245457349</v>
      </c>
      <c r="M187" s="551">
        <v>5</v>
      </c>
      <c r="N187" s="551">
        <v>14.1</v>
      </c>
      <c r="O187" s="552">
        <v>14.1</v>
      </c>
      <c r="P187" s="553">
        <v>-1.0465233894042969E-2</v>
      </c>
      <c r="Q187" s="434">
        <v>1</v>
      </c>
      <c r="R187" s="398" t="s">
        <v>167</v>
      </c>
      <c r="S187" s="413" t="s">
        <v>134</v>
      </c>
      <c r="U187" s="411">
        <v>-9.9014756239902191E-2</v>
      </c>
      <c r="V187" s="413">
        <v>-1.9802951247980437E-2</v>
      </c>
    </row>
    <row r="188" spans="1:22">
      <c r="A188" s="431" t="s">
        <v>487</v>
      </c>
      <c r="B188" s="431" t="s">
        <v>422</v>
      </c>
      <c r="C188" s="432" t="s">
        <v>153</v>
      </c>
      <c r="D188" s="433" t="s">
        <v>486</v>
      </c>
      <c r="E188" s="434" t="s">
        <v>479</v>
      </c>
      <c r="F188" s="550">
        <v>20.6</v>
      </c>
      <c r="G188" s="551">
        <v>0</v>
      </c>
      <c r="H188" s="551">
        <v>0</v>
      </c>
      <c r="I188" s="551">
        <v>14.1</v>
      </c>
      <c r="J188" s="552">
        <v>14.1</v>
      </c>
      <c r="K188" s="550">
        <v>20.6</v>
      </c>
      <c r="L188" s="551">
        <v>0</v>
      </c>
      <c r="M188" s="551">
        <v>0</v>
      </c>
      <c r="N188" s="551">
        <v>14.1</v>
      </c>
      <c r="O188" s="552">
        <v>14.1</v>
      </c>
      <c r="P188" s="553">
        <v>-1.0465233894042969E-2</v>
      </c>
      <c r="Q188" s="434">
        <v>1</v>
      </c>
      <c r="R188" s="398" t="s">
        <v>167</v>
      </c>
      <c r="S188" s="413" t="s">
        <v>134</v>
      </c>
      <c r="U188" s="411">
        <v>0</v>
      </c>
      <c r="V188" s="413">
        <v>0</v>
      </c>
    </row>
    <row r="189" spans="1:22">
      <c r="A189" s="431" t="s">
        <v>488</v>
      </c>
      <c r="B189" s="431" t="s">
        <v>401</v>
      </c>
      <c r="C189" s="432" t="s">
        <v>153</v>
      </c>
      <c r="D189" s="433" t="s">
        <v>481</v>
      </c>
      <c r="E189" s="434" t="s">
        <v>489</v>
      </c>
      <c r="F189" s="550">
        <v>17.399999999999999</v>
      </c>
      <c r="G189" s="551">
        <v>18.501081049495461</v>
      </c>
      <c r="H189" s="551">
        <v>18.5</v>
      </c>
      <c r="I189" s="551">
        <v>44</v>
      </c>
      <c r="J189" s="552">
        <v>44</v>
      </c>
      <c r="K189" s="550">
        <v>17.399999999999999</v>
      </c>
      <c r="L189" s="551">
        <v>22.081893034792103</v>
      </c>
      <c r="M189" s="551">
        <v>22</v>
      </c>
      <c r="N189" s="551">
        <v>44</v>
      </c>
      <c r="O189" s="552">
        <v>44</v>
      </c>
      <c r="P189" s="553">
        <v>-1.0465233894042969E-2</v>
      </c>
      <c r="Q189" s="434">
        <v>1</v>
      </c>
      <c r="R189" s="398" t="s">
        <v>167</v>
      </c>
      <c r="S189" s="413" t="s">
        <v>134</v>
      </c>
      <c r="U189" s="411">
        <v>-3.5808119852966414</v>
      </c>
      <c r="V189" s="413">
        <v>-0.71616239705932827</v>
      </c>
    </row>
    <row r="190" spans="1:22">
      <c r="A190" s="431" t="s">
        <v>490</v>
      </c>
      <c r="B190" s="431" t="s">
        <v>401</v>
      </c>
      <c r="C190" s="432" t="s">
        <v>153</v>
      </c>
      <c r="D190" s="433" t="s">
        <v>489</v>
      </c>
      <c r="E190" s="434" t="s">
        <v>491</v>
      </c>
      <c r="F190" s="550">
        <v>10</v>
      </c>
      <c r="G190" s="551">
        <v>8</v>
      </c>
      <c r="H190" s="551">
        <v>8</v>
      </c>
      <c r="I190" s="551">
        <v>14.1</v>
      </c>
      <c r="J190" s="552">
        <v>14.1</v>
      </c>
      <c r="K190" s="550">
        <v>10</v>
      </c>
      <c r="L190" s="551">
        <v>9.8020406038742784</v>
      </c>
      <c r="M190" s="551">
        <v>9.8000000000000007</v>
      </c>
      <c r="N190" s="551">
        <v>14.1</v>
      </c>
      <c r="O190" s="552">
        <v>14.1</v>
      </c>
      <c r="P190" s="553">
        <v>-1.0465233894042969E-2</v>
      </c>
      <c r="Q190" s="434">
        <v>1</v>
      </c>
      <c r="R190" s="398" t="s">
        <v>167</v>
      </c>
      <c r="S190" s="413" t="s">
        <v>134</v>
      </c>
      <c r="U190" s="411">
        <v>-1.8020406038742784</v>
      </c>
      <c r="V190" s="413">
        <v>-0.36040812077485568</v>
      </c>
    </row>
    <row r="191" spans="1:22">
      <c r="A191" s="431" t="s">
        <v>492</v>
      </c>
      <c r="B191" s="431" t="s">
        <v>401</v>
      </c>
      <c r="C191" s="432" t="s">
        <v>153</v>
      </c>
      <c r="D191" s="433" t="s">
        <v>481</v>
      </c>
      <c r="E191" s="434" t="s">
        <v>493</v>
      </c>
      <c r="F191" s="550">
        <v>19.3</v>
      </c>
      <c r="G191" s="551">
        <v>27.382658746002004</v>
      </c>
      <c r="H191" s="551">
        <v>26.6</v>
      </c>
      <c r="I191" s="551">
        <v>42.7</v>
      </c>
      <c r="J191" s="552">
        <v>42.7</v>
      </c>
      <c r="K191" s="550">
        <v>19.3</v>
      </c>
      <c r="L191" s="551">
        <v>26.511318337645903</v>
      </c>
      <c r="M191" s="551">
        <v>25.8</v>
      </c>
      <c r="N191" s="551">
        <v>42.7</v>
      </c>
      <c r="O191" s="552">
        <v>42.7</v>
      </c>
      <c r="P191" s="553">
        <v>-1.0465233894042969E-2</v>
      </c>
      <c r="Q191" s="434">
        <v>1</v>
      </c>
      <c r="R191" s="398" t="s">
        <v>167</v>
      </c>
      <c r="S191" s="413" t="s">
        <v>134</v>
      </c>
      <c r="U191" s="411">
        <v>0.87134040835610094</v>
      </c>
      <c r="V191" s="413">
        <v>0.17426808167122018</v>
      </c>
    </row>
    <row r="192" spans="1:22">
      <c r="A192" s="431" t="s">
        <v>494</v>
      </c>
      <c r="B192" s="431" t="s">
        <v>401</v>
      </c>
      <c r="C192" s="432" t="s">
        <v>153</v>
      </c>
      <c r="D192" s="433" t="s">
        <v>493</v>
      </c>
      <c r="E192" s="434" t="s">
        <v>495</v>
      </c>
      <c r="F192" s="550">
        <v>6</v>
      </c>
      <c r="G192" s="551">
        <v>10.9288608738514</v>
      </c>
      <c r="H192" s="551">
        <v>9</v>
      </c>
      <c r="I192" s="551">
        <v>25.9</v>
      </c>
      <c r="J192" s="552">
        <v>25.9</v>
      </c>
      <c r="K192" s="550">
        <v>6</v>
      </c>
      <c r="L192" s="551">
        <v>10.623088063270492</v>
      </c>
      <c r="M192" s="551">
        <v>8.9</v>
      </c>
      <c r="N192" s="551">
        <v>12.3</v>
      </c>
      <c r="O192" s="552">
        <v>12.3</v>
      </c>
      <c r="P192" s="553">
        <v>-1.0465233894042969E-2</v>
      </c>
      <c r="Q192" s="434">
        <v>1</v>
      </c>
      <c r="R192" s="398" t="s">
        <v>167</v>
      </c>
      <c r="S192" s="413" t="s">
        <v>134</v>
      </c>
      <c r="U192" s="411">
        <v>0.30577281058090833</v>
      </c>
      <c r="V192" s="413">
        <v>6.1154562116181664E-2</v>
      </c>
    </row>
    <row r="193" spans="1:22">
      <c r="A193" s="431" t="s">
        <v>496</v>
      </c>
      <c r="B193" s="431" t="s">
        <v>401</v>
      </c>
      <c r="C193" s="432" t="s">
        <v>153</v>
      </c>
      <c r="D193" s="433" t="s">
        <v>481</v>
      </c>
      <c r="E193" s="434" t="s">
        <v>497</v>
      </c>
      <c r="F193" s="550">
        <v>11.3</v>
      </c>
      <c r="G193" s="551">
        <v>3.54400902933387</v>
      </c>
      <c r="H193" s="551">
        <v>3.4</v>
      </c>
      <c r="I193" s="551">
        <v>12.3</v>
      </c>
      <c r="J193" s="552">
        <v>12.3</v>
      </c>
      <c r="K193" s="550">
        <v>11.3</v>
      </c>
      <c r="L193" s="551">
        <v>2.2360679774997898</v>
      </c>
      <c r="M193" s="551">
        <v>2.2000000000000002</v>
      </c>
      <c r="N193" s="551">
        <v>12.3</v>
      </c>
      <c r="O193" s="552">
        <v>12.3</v>
      </c>
      <c r="P193" s="553">
        <v>-1.0465233894042969E-2</v>
      </c>
      <c r="Q193" s="434">
        <v>1</v>
      </c>
      <c r="R193" s="398" t="s">
        <v>167</v>
      </c>
      <c r="S193" s="413" t="s">
        <v>134</v>
      </c>
      <c r="U193" s="411">
        <v>1.3079410518340802</v>
      </c>
      <c r="V193" s="413">
        <v>0.26158821036681601</v>
      </c>
    </row>
    <row r="194" spans="1:22">
      <c r="A194" s="431" t="s">
        <v>498</v>
      </c>
      <c r="B194" s="431" t="s">
        <v>499</v>
      </c>
      <c r="C194" s="432" t="s">
        <v>500</v>
      </c>
      <c r="D194" s="433" t="s">
        <v>501</v>
      </c>
      <c r="E194" s="434" t="s">
        <v>502</v>
      </c>
      <c r="F194" s="550">
        <v>1.5</v>
      </c>
      <c r="G194" s="551">
        <v>2.8684147013986663</v>
      </c>
      <c r="H194" s="551">
        <v>2.4381524961888661</v>
      </c>
      <c r="I194" s="551">
        <v>0</v>
      </c>
      <c r="J194" s="552">
        <v>0</v>
      </c>
      <c r="K194" s="550">
        <v>1.5</v>
      </c>
      <c r="L194" s="551">
        <v>2.6114996051119745</v>
      </c>
      <c r="M194" s="551">
        <v>2.2197746643451781</v>
      </c>
      <c r="N194" s="551">
        <v>0</v>
      </c>
      <c r="O194" s="552">
        <v>0</v>
      </c>
      <c r="P194" s="553">
        <v>-1.3245288269870037E-2</v>
      </c>
      <c r="Q194" s="434">
        <v>1</v>
      </c>
      <c r="R194" s="398" t="s">
        <v>167</v>
      </c>
      <c r="S194" s="413" t="s">
        <v>134</v>
      </c>
      <c r="U194" s="411">
        <v>0.25691509628669174</v>
      </c>
      <c r="V194" s="413">
        <v>5.1383019257338347E-2</v>
      </c>
    </row>
    <row r="195" spans="1:22">
      <c r="A195" s="431" t="s">
        <v>503</v>
      </c>
      <c r="B195" s="431" t="s">
        <v>499</v>
      </c>
      <c r="C195" s="432" t="s">
        <v>500</v>
      </c>
      <c r="D195" s="433" t="s">
        <v>504</v>
      </c>
      <c r="E195" s="434" t="s">
        <v>505</v>
      </c>
      <c r="F195" s="550">
        <v>0.4</v>
      </c>
      <c r="G195" s="551">
        <v>0</v>
      </c>
      <c r="H195" s="551">
        <v>0</v>
      </c>
      <c r="I195" s="551">
        <v>0</v>
      </c>
      <c r="J195" s="552">
        <v>0</v>
      </c>
      <c r="K195" s="550">
        <v>0.4</v>
      </c>
      <c r="L195" s="551">
        <v>2.545802917980887</v>
      </c>
      <c r="M195" s="551">
        <v>2.1130164219241365</v>
      </c>
      <c r="N195" s="551">
        <v>0</v>
      </c>
      <c r="O195" s="552">
        <v>0</v>
      </c>
      <c r="P195" s="553">
        <v>-1.3245288269870037E-2</v>
      </c>
      <c r="Q195" s="434">
        <v>1</v>
      </c>
      <c r="R195" s="398" t="s">
        <v>167</v>
      </c>
      <c r="S195" s="413" t="s">
        <v>134</v>
      </c>
      <c r="U195" s="411">
        <v>0</v>
      </c>
      <c r="V195" s="413">
        <v>0</v>
      </c>
    </row>
    <row r="196" spans="1:22">
      <c r="A196" s="431" t="s">
        <v>506</v>
      </c>
      <c r="B196" s="431" t="s">
        <v>499</v>
      </c>
      <c r="C196" s="432" t="s">
        <v>500</v>
      </c>
      <c r="D196" s="433" t="s">
        <v>501</v>
      </c>
      <c r="E196" s="434" t="s">
        <v>504</v>
      </c>
      <c r="F196" s="550">
        <v>1.2</v>
      </c>
      <c r="G196" s="551">
        <v>1.8024153716263629</v>
      </c>
      <c r="H196" s="551">
        <v>1.5320530658824085</v>
      </c>
      <c r="I196" s="551">
        <v>0</v>
      </c>
      <c r="J196" s="552">
        <v>0</v>
      </c>
      <c r="K196" s="550">
        <v>1.2</v>
      </c>
      <c r="L196" s="551">
        <v>0</v>
      </c>
      <c r="M196" s="551">
        <v>0</v>
      </c>
      <c r="N196" s="551">
        <v>0</v>
      </c>
      <c r="O196" s="552">
        <v>0</v>
      </c>
      <c r="P196" s="553">
        <v>-1.3245288269870037E-2</v>
      </c>
      <c r="Q196" s="434">
        <v>1</v>
      </c>
      <c r="R196" s="398" t="s">
        <v>167</v>
      </c>
      <c r="S196" s="413" t="s">
        <v>134</v>
      </c>
      <c r="U196" s="411">
        <v>0</v>
      </c>
      <c r="V196" s="413">
        <v>0</v>
      </c>
    </row>
    <row r="197" spans="1:22">
      <c r="A197" s="471"/>
      <c r="B197" s="471"/>
      <c r="C197" s="471"/>
      <c r="D197" s="471"/>
      <c r="E197" s="471"/>
      <c r="F197" s="554"/>
      <c r="G197" s="554"/>
      <c r="H197" s="554"/>
      <c r="I197" s="554"/>
      <c r="J197" s="554"/>
      <c r="K197" s="554"/>
      <c r="L197" s="554"/>
      <c r="M197" s="554"/>
      <c r="N197" s="554"/>
      <c r="O197" s="554"/>
      <c r="P197" s="554"/>
      <c r="Q197" s="471"/>
      <c r="R197" s="398" t="s">
        <v>167</v>
      </c>
      <c r="S197" s="413" t="s">
        <v>134</v>
      </c>
      <c r="U197" s="411">
        <v>-0.13066591292299634</v>
      </c>
      <c r="V197" s="413">
        <v>-2.613318258459927E-2</v>
      </c>
    </row>
    <row r="198" spans="1:22">
      <c r="A198" s="471"/>
      <c r="B198" s="471"/>
      <c r="C198" s="471"/>
      <c r="D198" s="471"/>
      <c r="E198" s="471"/>
      <c r="F198" s="554"/>
      <c r="G198" s="554"/>
      <c r="H198" s="554"/>
      <c r="I198" s="554"/>
      <c r="J198" s="554"/>
      <c r="K198" s="554"/>
      <c r="L198" s="554"/>
      <c r="M198" s="554"/>
      <c r="N198" s="554"/>
      <c r="O198" s="554"/>
      <c r="P198" s="554"/>
      <c r="Q198" s="471"/>
      <c r="R198" s="398" t="s">
        <v>167</v>
      </c>
      <c r="S198" s="413" t="s">
        <v>134</v>
      </c>
      <c r="U198" s="411">
        <v>-0.15385807323634326</v>
      </c>
      <c r="V198" s="413">
        <v>-3.0771614647268651E-2</v>
      </c>
    </row>
    <row r="199" spans="1:22">
      <c r="A199" s="431" t="s">
        <v>507</v>
      </c>
      <c r="B199" s="431" t="s">
        <v>499</v>
      </c>
      <c r="C199" s="432" t="s">
        <v>500</v>
      </c>
      <c r="D199" s="433" t="s">
        <v>501</v>
      </c>
      <c r="E199" s="434" t="s">
        <v>508</v>
      </c>
      <c r="F199" s="550">
        <v>1</v>
      </c>
      <c r="G199" s="551">
        <v>0.68532054303077772</v>
      </c>
      <c r="H199" s="551">
        <v>0.58252246157616105</v>
      </c>
      <c r="I199" s="551">
        <v>21.7</v>
      </c>
      <c r="J199" s="552">
        <v>21.7</v>
      </c>
      <c r="K199" s="550">
        <v>1</v>
      </c>
      <c r="L199" s="551">
        <v>0.77367591882648123</v>
      </c>
      <c r="M199" s="551">
        <v>0.65762453100250906</v>
      </c>
      <c r="N199" s="551">
        <v>21.7</v>
      </c>
      <c r="O199" s="552">
        <v>21.7</v>
      </c>
      <c r="P199" s="553">
        <v>-1.3245288269870037E-2</v>
      </c>
      <c r="Q199" s="434">
        <v>1</v>
      </c>
      <c r="R199" s="398" t="s">
        <v>167</v>
      </c>
      <c r="S199" s="413" t="s">
        <v>134</v>
      </c>
      <c r="U199" s="411">
        <v>-8.8355375795703517E-2</v>
      </c>
      <c r="V199" s="413">
        <v>-1.7671075159140702E-2</v>
      </c>
    </row>
    <row r="200" spans="1:22">
      <c r="A200" s="431" t="s">
        <v>509</v>
      </c>
      <c r="B200" s="431" t="s">
        <v>499</v>
      </c>
      <c r="C200" s="432" t="s">
        <v>500</v>
      </c>
      <c r="D200" s="433" t="s">
        <v>505</v>
      </c>
      <c r="E200" s="434" t="s">
        <v>510</v>
      </c>
      <c r="F200" s="550">
        <v>1.5</v>
      </c>
      <c r="G200" s="551">
        <v>3.684383836844364</v>
      </c>
      <c r="H200" s="551">
        <v>3.0580385845808218</v>
      </c>
      <c r="I200" s="551">
        <v>0</v>
      </c>
      <c r="J200" s="552">
        <v>0</v>
      </c>
      <c r="K200" s="550">
        <v>1.5</v>
      </c>
      <c r="L200" s="551">
        <v>6.230186754825251</v>
      </c>
      <c r="M200" s="551">
        <v>5.1710550065049583</v>
      </c>
      <c r="N200" s="551">
        <v>0</v>
      </c>
      <c r="O200" s="552">
        <v>0</v>
      </c>
      <c r="P200" s="553">
        <v>-1.3245288269870037E-2</v>
      </c>
      <c r="Q200" s="434">
        <v>1</v>
      </c>
      <c r="R200" s="398" t="s">
        <v>167</v>
      </c>
      <c r="S200" s="413" t="s">
        <v>134</v>
      </c>
      <c r="U200" s="411">
        <v>-2.545802917980887</v>
      </c>
      <c r="V200" s="413">
        <v>-0.50916058359617744</v>
      </c>
    </row>
    <row r="201" spans="1:22">
      <c r="A201" s="431" t="s">
        <v>511</v>
      </c>
      <c r="B201" s="431" t="s">
        <v>499</v>
      </c>
      <c r="C201" s="432" t="s">
        <v>500</v>
      </c>
      <c r="D201" s="433" t="s">
        <v>505</v>
      </c>
      <c r="E201" s="434" t="s">
        <v>512</v>
      </c>
      <c r="F201" s="550">
        <v>1.5</v>
      </c>
      <c r="G201" s="551">
        <v>1.2729014589904435</v>
      </c>
      <c r="H201" s="551">
        <v>1.0374146890772113</v>
      </c>
      <c r="I201" s="551">
        <v>0</v>
      </c>
      <c r="J201" s="552">
        <v>0</v>
      </c>
      <c r="K201" s="550">
        <v>1.5</v>
      </c>
      <c r="L201" s="551">
        <v>1.4232261485793463</v>
      </c>
      <c r="M201" s="551">
        <v>1.1599293110921671</v>
      </c>
      <c r="N201" s="551">
        <v>0</v>
      </c>
      <c r="O201" s="552">
        <v>0</v>
      </c>
      <c r="P201" s="553">
        <v>-1.3245288269870037E-2</v>
      </c>
      <c r="Q201" s="434">
        <v>1</v>
      </c>
      <c r="R201" s="398" t="s">
        <v>167</v>
      </c>
      <c r="S201" s="413" t="s">
        <v>134</v>
      </c>
      <c r="U201" s="411">
        <v>-0.15032468958890277</v>
      </c>
      <c r="V201" s="413">
        <v>-3.0064937917780553E-2</v>
      </c>
    </row>
    <row r="202" spans="1:22">
      <c r="A202" s="431" t="s">
        <v>513</v>
      </c>
      <c r="B202" s="431" t="s">
        <v>184</v>
      </c>
      <c r="C202" s="432" t="s">
        <v>500</v>
      </c>
      <c r="D202" s="433" t="s">
        <v>514</v>
      </c>
      <c r="E202" s="434" t="s">
        <v>515</v>
      </c>
      <c r="F202" s="550">
        <v>2.0819999999999999</v>
      </c>
      <c r="G202" s="551">
        <v>1.6924388055997768</v>
      </c>
      <c r="H202" s="551">
        <v>1.5367344354845973</v>
      </c>
      <c r="I202" s="551">
        <v>8.5736514974659421</v>
      </c>
      <c r="J202" s="552">
        <v>8.5736514974659421</v>
      </c>
      <c r="K202" s="550">
        <v>2.0819999999999999</v>
      </c>
      <c r="L202" s="551">
        <v>1.9876183683272806</v>
      </c>
      <c r="M202" s="551">
        <v>1.749104164128007</v>
      </c>
      <c r="N202" s="551">
        <v>8.5736514974659421</v>
      </c>
      <c r="O202" s="552">
        <v>8.5736514974659421</v>
      </c>
      <c r="P202" s="553">
        <v>-2.3631050827246369E-3</v>
      </c>
      <c r="Q202" s="434">
        <v>3</v>
      </c>
      <c r="R202" s="398" t="s">
        <v>186</v>
      </c>
      <c r="S202" s="413" t="s">
        <v>138</v>
      </c>
      <c r="U202" s="411">
        <v>-0.29517956272750379</v>
      </c>
      <c r="V202" s="413">
        <v>-5.9035912545500759E-2</v>
      </c>
    </row>
    <row r="203" spans="1:22">
      <c r="A203" s="431" t="s">
        <v>516</v>
      </c>
      <c r="B203" s="431" t="s">
        <v>184</v>
      </c>
      <c r="C203" s="432" t="s">
        <v>500</v>
      </c>
      <c r="D203" s="433" t="s">
        <v>514</v>
      </c>
      <c r="E203" s="434" t="s">
        <v>515</v>
      </c>
      <c r="F203" s="550">
        <v>3.3740000000000001</v>
      </c>
      <c r="G203" s="551">
        <v>1.1339909842234195</v>
      </c>
      <c r="H203" s="551">
        <v>1.029663813674865</v>
      </c>
      <c r="I203" s="551">
        <v>10.288381796959131</v>
      </c>
      <c r="J203" s="552">
        <v>13.717842395945507</v>
      </c>
      <c r="K203" s="550">
        <v>3.3740000000000001</v>
      </c>
      <c r="L203" s="551">
        <v>2.6594652881259795</v>
      </c>
      <c r="M203" s="551">
        <v>2.3403294535508619</v>
      </c>
      <c r="N203" s="551">
        <v>10.288381796959131</v>
      </c>
      <c r="O203" s="552">
        <v>13.717842395945507</v>
      </c>
      <c r="P203" s="553">
        <v>-2.3631050827246369E-3</v>
      </c>
      <c r="Q203" s="434">
        <v>3</v>
      </c>
      <c r="R203" s="398" t="s">
        <v>186</v>
      </c>
      <c r="S203" s="413" t="s">
        <v>138</v>
      </c>
      <c r="U203" s="411">
        <v>-1.52547430390256</v>
      </c>
      <c r="V203" s="413">
        <v>-0.30509486078051201</v>
      </c>
    </row>
    <row r="204" spans="1:22">
      <c r="A204" s="431" t="s">
        <v>517</v>
      </c>
      <c r="B204" s="431" t="s">
        <v>184</v>
      </c>
      <c r="C204" s="432" t="s">
        <v>500</v>
      </c>
      <c r="D204" s="433" t="s">
        <v>515</v>
      </c>
      <c r="E204" s="434" t="s">
        <v>514</v>
      </c>
      <c r="F204" s="550">
        <v>0</v>
      </c>
      <c r="G204" s="551">
        <v>0</v>
      </c>
      <c r="H204" s="551">
        <v>0</v>
      </c>
      <c r="I204" s="551">
        <v>10.288381796959131</v>
      </c>
      <c r="J204" s="552">
        <v>13.717842395945507</v>
      </c>
      <c r="K204" s="550">
        <v>0</v>
      </c>
      <c r="L204" s="551">
        <v>0</v>
      </c>
      <c r="M204" s="551">
        <v>0</v>
      </c>
      <c r="N204" s="551">
        <v>10.288381796959131</v>
      </c>
      <c r="O204" s="552">
        <v>13.717842395945507</v>
      </c>
      <c r="P204" s="553">
        <v>-2.3631050827246369E-3</v>
      </c>
      <c r="Q204" s="434">
        <v>3</v>
      </c>
      <c r="R204" s="398" t="s">
        <v>186</v>
      </c>
      <c r="S204" s="413" t="s">
        <v>138</v>
      </c>
      <c r="U204" s="411">
        <v>0</v>
      </c>
      <c r="V204" s="413">
        <v>0</v>
      </c>
    </row>
    <row r="205" spans="1:22">
      <c r="A205" s="431" t="s">
        <v>518</v>
      </c>
      <c r="B205" s="431" t="s">
        <v>184</v>
      </c>
      <c r="C205" s="432" t="s">
        <v>500</v>
      </c>
      <c r="D205" s="433" t="s">
        <v>514</v>
      </c>
      <c r="E205" s="434" t="s">
        <v>515</v>
      </c>
      <c r="F205" s="550">
        <v>0</v>
      </c>
      <c r="G205" s="551">
        <v>0</v>
      </c>
      <c r="H205" s="551">
        <v>0</v>
      </c>
      <c r="I205" s="551">
        <v>12.860477246198913</v>
      </c>
      <c r="J205" s="552">
        <v>18.00466814467848</v>
      </c>
      <c r="K205" s="550">
        <v>0</v>
      </c>
      <c r="L205" s="551">
        <v>0</v>
      </c>
      <c r="M205" s="551">
        <v>0</v>
      </c>
      <c r="N205" s="551">
        <v>12.860477246198913</v>
      </c>
      <c r="O205" s="552">
        <v>18.00466814467848</v>
      </c>
      <c r="P205" s="553">
        <v>-2.3631050827246369E-3</v>
      </c>
      <c r="Q205" s="434">
        <v>3</v>
      </c>
      <c r="R205" s="398" t="s">
        <v>186</v>
      </c>
      <c r="S205" s="413" t="s">
        <v>138</v>
      </c>
      <c r="U205" s="411">
        <v>0</v>
      </c>
      <c r="V205" s="413">
        <v>0</v>
      </c>
    </row>
    <row r="206" spans="1:22">
      <c r="A206" s="431" t="s">
        <v>519</v>
      </c>
      <c r="B206" s="431" t="s">
        <v>184</v>
      </c>
      <c r="C206" s="432" t="s">
        <v>500</v>
      </c>
      <c r="D206" s="433" t="s">
        <v>515</v>
      </c>
      <c r="E206" s="434" t="s">
        <v>514</v>
      </c>
      <c r="F206" s="550">
        <v>3.15</v>
      </c>
      <c r="G206" s="551">
        <v>2.1141238952104953</v>
      </c>
      <c r="H206" s="551">
        <v>1.9196244968511298</v>
      </c>
      <c r="I206" s="551">
        <v>12.860477246198913</v>
      </c>
      <c r="J206" s="552">
        <v>18.00466814467848</v>
      </c>
      <c r="K206" s="550">
        <v>3.15</v>
      </c>
      <c r="L206" s="551">
        <v>2.927862149216045</v>
      </c>
      <c r="M206" s="551">
        <v>2.5765186913101195</v>
      </c>
      <c r="N206" s="551">
        <v>12.860477246198913</v>
      </c>
      <c r="O206" s="552">
        <v>18.00466814467848</v>
      </c>
      <c r="P206" s="553">
        <v>-2.3631050827246369E-3</v>
      </c>
      <c r="Q206" s="434">
        <v>3</v>
      </c>
      <c r="R206" s="398" t="s">
        <v>186</v>
      </c>
      <c r="S206" s="413" t="s">
        <v>138</v>
      </c>
      <c r="U206" s="411">
        <v>-0.81373825400554978</v>
      </c>
      <c r="V206" s="413">
        <v>-0.16274765080110995</v>
      </c>
    </row>
    <row r="207" spans="1:22">
      <c r="A207" s="431" t="s">
        <v>520</v>
      </c>
      <c r="B207" s="431" t="s">
        <v>184</v>
      </c>
      <c r="C207" s="432" t="s">
        <v>500</v>
      </c>
      <c r="D207" s="433" t="s">
        <v>514</v>
      </c>
      <c r="E207" s="434" t="s">
        <v>515</v>
      </c>
      <c r="F207" s="550">
        <v>3.39</v>
      </c>
      <c r="G207" s="551">
        <v>4.6299883149825547</v>
      </c>
      <c r="H207" s="551">
        <v>4.2040293900041599</v>
      </c>
      <c r="I207" s="551">
        <v>12.860477246198913</v>
      </c>
      <c r="J207" s="552">
        <v>18.00466814467848</v>
      </c>
      <c r="K207" s="550">
        <v>3.39</v>
      </c>
      <c r="L207" s="551">
        <v>5.9263850431776701</v>
      </c>
      <c r="M207" s="551">
        <v>5.2152188379963498</v>
      </c>
      <c r="N207" s="551">
        <v>12.860477246198913</v>
      </c>
      <c r="O207" s="552">
        <v>18.00466814467848</v>
      </c>
      <c r="P207" s="553">
        <v>-2.3631050827246369E-3</v>
      </c>
      <c r="Q207" s="434">
        <v>3</v>
      </c>
      <c r="R207" s="398" t="s">
        <v>186</v>
      </c>
      <c r="S207" s="413" t="s">
        <v>138</v>
      </c>
      <c r="U207" s="411">
        <v>-1.2963967281951154</v>
      </c>
      <c r="V207" s="413">
        <v>-0.25927934563902311</v>
      </c>
    </row>
    <row r="208" spans="1:22">
      <c r="A208" s="431" t="s">
        <v>521</v>
      </c>
      <c r="B208" s="431" t="s">
        <v>184</v>
      </c>
      <c r="C208" s="432" t="s">
        <v>500</v>
      </c>
      <c r="D208" s="433" t="s">
        <v>515</v>
      </c>
      <c r="E208" s="434" t="s">
        <v>514</v>
      </c>
      <c r="F208" s="550">
        <v>0</v>
      </c>
      <c r="G208" s="551">
        <v>0</v>
      </c>
      <c r="H208" s="551">
        <v>0</v>
      </c>
      <c r="I208" s="551">
        <v>12.860477246198913</v>
      </c>
      <c r="J208" s="552">
        <v>18.00466814467848</v>
      </c>
      <c r="K208" s="550">
        <v>0</v>
      </c>
      <c r="L208" s="551">
        <v>0</v>
      </c>
      <c r="M208" s="551">
        <v>0</v>
      </c>
      <c r="N208" s="551">
        <v>12.860477246198913</v>
      </c>
      <c r="O208" s="552">
        <v>18.00466814467848</v>
      </c>
      <c r="P208" s="553">
        <v>-2.3631050827246369E-3</v>
      </c>
      <c r="Q208" s="434">
        <v>3</v>
      </c>
      <c r="R208" s="398" t="s">
        <v>186</v>
      </c>
      <c r="S208" s="413" t="s">
        <v>138</v>
      </c>
      <c r="U208" s="411">
        <v>0</v>
      </c>
      <c r="V208" s="413">
        <v>0</v>
      </c>
    </row>
    <row r="209" spans="1:22">
      <c r="A209" s="431" t="s">
        <v>522</v>
      </c>
      <c r="B209" s="431" t="s">
        <v>184</v>
      </c>
      <c r="C209" s="432" t="s">
        <v>500</v>
      </c>
      <c r="D209" s="433" t="s">
        <v>514</v>
      </c>
      <c r="E209" s="434" t="s">
        <v>515</v>
      </c>
      <c r="F209" s="550">
        <v>3.12</v>
      </c>
      <c r="G209" s="551">
        <v>2.9859863102164415</v>
      </c>
      <c r="H209" s="551">
        <v>2.7112755696765287</v>
      </c>
      <c r="I209" s="551">
        <v>8.5736514974659421</v>
      </c>
      <c r="J209" s="552">
        <v>8.5736514974659421</v>
      </c>
      <c r="K209" s="550">
        <v>3.12</v>
      </c>
      <c r="L209" s="551">
        <v>3.6282013047992523</v>
      </c>
      <c r="M209" s="551">
        <v>3.1928171482233418</v>
      </c>
      <c r="N209" s="551">
        <v>8.5736514974659421</v>
      </c>
      <c r="O209" s="552">
        <v>8.5736514974659421</v>
      </c>
      <c r="P209" s="553">
        <v>-2.3631050827246369E-3</v>
      </c>
      <c r="Q209" s="434">
        <v>3</v>
      </c>
      <c r="R209" s="398" t="s">
        <v>186</v>
      </c>
      <c r="S209" s="413" t="s">
        <v>138</v>
      </c>
      <c r="U209" s="411">
        <v>-0.64221499458281084</v>
      </c>
      <c r="V209" s="413">
        <v>-0.12844299891656216</v>
      </c>
    </row>
    <row r="210" spans="1:22">
      <c r="A210" s="431" t="s">
        <v>523</v>
      </c>
      <c r="B210" s="431" t="s">
        <v>184</v>
      </c>
      <c r="C210" s="432" t="s">
        <v>500</v>
      </c>
      <c r="D210" s="433" t="s">
        <v>515</v>
      </c>
      <c r="E210" s="434" t="s">
        <v>514</v>
      </c>
      <c r="F210" s="550">
        <v>0</v>
      </c>
      <c r="G210" s="551">
        <v>0</v>
      </c>
      <c r="H210" s="551">
        <v>0</v>
      </c>
      <c r="I210" s="551">
        <v>8.5736514974659421</v>
      </c>
      <c r="J210" s="552">
        <v>8.5736514974659421</v>
      </c>
      <c r="K210" s="550">
        <v>0</v>
      </c>
      <c r="L210" s="551">
        <v>0</v>
      </c>
      <c r="M210" s="551">
        <v>0</v>
      </c>
      <c r="N210" s="551">
        <v>8.5736514974659421</v>
      </c>
      <c r="O210" s="552">
        <v>8.5736514974659421</v>
      </c>
      <c r="P210" s="553">
        <v>-2.3631050827246369E-3</v>
      </c>
      <c r="Q210" s="434">
        <v>3</v>
      </c>
      <c r="R210" s="398" t="s">
        <v>186</v>
      </c>
      <c r="S210" s="413" t="s">
        <v>138</v>
      </c>
      <c r="U210" s="411">
        <v>0</v>
      </c>
      <c r="V210" s="413">
        <v>0</v>
      </c>
    </row>
    <row r="211" spans="1:22">
      <c r="A211" s="431" t="s">
        <v>524</v>
      </c>
      <c r="B211" s="431" t="s">
        <v>184</v>
      </c>
      <c r="C211" s="432" t="s">
        <v>500</v>
      </c>
      <c r="D211" s="433" t="s">
        <v>514</v>
      </c>
      <c r="E211" s="434" t="s">
        <v>515</v>
      </c>
      <c r="F211" s="550">
        <v>3.95</v>
      </c>
      <c r="G211" s="551">
        <v>7.2797662429418004</v>
      </c>
      <c r="H211" s="551">
        <v>6.6100277485911549</v>
      </c>
      <c r="I211" s="551">
        <v>15.146784312189832</v>
      </c>
      <c r="J211" s="552">
        <v>17.147302994931884</v>
      </c>
      <c r="K211" s="550">
        <v>3.95</v>
      </c>
      <c r="L211" s="551">
        <v>8.6941208272847792</v>
      </c>
      <c r="M211" s="551">
        <v>7.6508263280106057</v>
      </c>
      <c r="N211" s="551">
        <v>15.146784312189832</v>
      </c>
      <c r="O211" s="552">
        <v>17.147302994931884</v>
      </c>
      <c r="P211" s="553">
        <v>-2.3631050827246369E-3</v>
      </c>
      <c r="Q211" s="434">
        <v>3</v>
      </c>
      <c r="R211" s="398" t="s">
        <v>186</v>
      </c>
      <c r="S211" s="413" t="s">
        <v>138</v>
      </c>
      <c r="U211" s="411">
        <v>-1.4143545843429788</v>
      </c>
      <c r="V211" s="413">
        <v>-0.28287091686859578</v>
      </c>
    </row>
    <row r="212" spans="1:22">
      <c r="A212" s="431" t="s">
        <v>525</v>
      </c>
      <c r="B212" s="431" t="s">
        <v>184</v>
      </c>
      <c r="C212" s="432" t="s">
        <v>500</v>
      </c>
      <c r="D212" s="433" t="s">
        <v>515</v>
      </c>
      <c r="E212" s="434" t="s">
        <v>514</v>
      </c>
      <c r="F212" s="550">
        <v>0</v>
      </c>
      <c r="G212" s="551">
        <v>0</v>
      </c>
      <c r="H212" s="551">
        <v>0</v>
      </c>
      <c r="I212" s="551">
        <v>15.146784312189832</v>
      </c>
      <c r="J212" s="552">
        <v>17.147302994931884</v>
      </c>
      <c r="K212" s="550">
        <v>0</v>
      </c>
      <c r="L212" s="551">
        <v>0</v>
      </c>
      <c r="M212" s="551">
        <v>0</v>
      </c>
      <c r="N212" s="551">
        <v>15.146784312189832</v>
      </c>
      <c r="O212" s="552">
        <v>17.147302994931884</v>
      </c>
      <c r="P212" s="553">
        <v>-2.3631050827246369E-3</v>
      </c>
      <c r="Q212" s="434">
        <v>3</v>
      </c>
      <c r="R212" s="398" t="s">
        <v>186</v>
      </c>
      <c r="S212" s="413" t="s">
        <v>138</v>
      </c>
      <c r="U212" s="411">
        <v>0</v>
      </c>
      <c r="V212" s="413">
        <v>0</v>
      </c>
    </row>
    <row r="213" spans="1:22">
      <c r="A213" s="431" t="s">
        <v>526</v>
      </c>
      <c r="B213" s="431" t="s">
        <v>184</v>
      </c>
      <c r="C213" s="432" t="s">
        <v>500</v>
      </c>
      <c r="D213" s="433" t="s">
        <v>514</v>
      </c>
      <c r="E213" s="434" t="s">
        <v>515</v>
      </c>
      <c r="F213" s="550">
        <v>0</v>
      </c>
      <c r="G213" s="551">
        <v>0</v>
      </c>
      <c r="H213" s="551">
        <v>0</v>
      </c>
      <c r="I213" s="551">
        <v>15.146784312189832</v>
      </c>
      <c r="J213" s="552">
        <v>17.147302994931884</v>
      </c>
      <c r="K213" s="550">
        <v>0</v>
      </c>
      <c r="L213" s="551">
        <v>0</v>
      </c>
      <c r="M213" s="551">
        <v>0</v>
      </c>
      <c r="N213" s="551">
        <v>15.146784312189832</v>
      </c>
      <c r="O213" s="552">
        <v>17.147302994931884</v>
      </c>
      <c r="P213" s="553">
        <v>-2.3631050827246369E-3</v>
      </c>
      <c r="Q213" s="434">
        <v>3</v>
      </c>
      <c r="R213" s="398" t="s">
        <v>186</v>
      </c>
      <c r="S213" s="413" t="s">
        <v>138</v>
      </c>
      <c r="U213" s="411">
        <v>0</v>
      </c>
      <c r="V213" s="413">
        <v>0</v>
      </c>
    </row>
    <row r="214" spans="1:22">
      <c r="A214" s="431" t="s">
        <v>527</v>
      </c>
      <c r="B214" s="431" t="s">
        <v>184</v>
      </c>
      <c r="C214" s="432" t="s">
        <v>500</v>
      </c>
      <c r="D214" s="433" t="s">
        <v>515</v>
      </c>
      <c r="E214" s="434" t="s">
        <v>514</v>
      </c>
      <c r="F214" s="550">
        <v>3.4</v>
      </c>
      <c r="G214" s="551">
        <v>2.9176049443336223</v>
      </c>
      <c r="H214" s="551">
        <v>2.649185289454929</v>
      </c>
      <c r="I214" s="551">
        <v>15.146784312189832</v>
      </c>
      <c r="J214" s="552">
        <v>17.147302994931884</v>
      </c>
      <c r="K214" s="550">
        <v>3.4</v>
      </c>
      <c r="L214" s="551">
        <v>4.4903763596384652</v>
      </c>
      <c r="M214" s="551">
        <v>3.9515311964818491</v>
      </c>
      <c r="N214" s="551">
        <v>15.146784312189832</v>
      </c>
      <c r="O214" s="552">
        <v>17.147302994931884</v>
      </c>
      <c r="P214" s="553">
        <v>-2.3631050827246369E-3</v>
      </c>
      <c r="Q214" s="434">
        <v>3</v>
      </c>
      <c r="R214" s="398" t="s">
        <v>186</v>
      </c>
      <c r="S214" s="413" t="s">
        <v>138</v>
      </c>
      <c r="U214" s="411">
        <v>-1.5727714153048429</v>
      </c>
      <c r="V214" s="413">
        <v>-0.31455428306096855</v>
      </c>
    </row>
    <row r="215" spans="1:22">
      <c r="A215" s="431" t="s">
        <v>528</v>
      </c>
      <c r="B215" s="431" t="s">
        <v>184</v>
      </c>
      <c r="C215" s="432" t="s">
        <v>500</v>
      </c>
      <c r="D215" s="433" t="s">
        <v>514</v>
      </c>
      <c r="E215" s="434" t="s">
        <v>515</v>
      </c>
      <c r="F215" s="550">
        <v>0</v>
      </c>
      <c r="G215" s="551">
        <v>0</v>
      </c>
      <c r="H215" s="551">
        <v>0</v>
      </c>
      <c r="I215" s="551">
        <v>12.860477246198913</v>
      </c>
      <c r="J215" s="552">
        <v>17.147302994931884</v>
      </c>
      <c r="K215" s="550">
        <v>0</v>
      </c>
      <c r="L215" s="551">
        <v>0</v>
      </c>
      <c r="M215" s="551">
        <v>0</v>
      </c>
      <c r="N215" s="551">
        <v>12.860477246198913</v>
      </c>
      <c r="O215" s="552">
        <v>17.147302994931884</v>
      </c>
      <c r="P215" s="553">
        <v>-2.3631050827246369E-3</v>
      </c>
      <c r="Q215" s="434">
        <v>3</v>
      </c>
      <c r="R215" s="398" t="s">
        <v>186</v>
      </c>
      <c r="S215" s="413" t="s">
        <v>138</v>
      </c>
      <c r="U215" s="411">
        <v>0</v>
      </c>
      <c r="V215" s="413">
        <v>0</v>
      </c>
    </row>
    <row r="216" spans="1:22">
      <c r="A216" s="431" t="s">
        <v>529</v>
      </c>
      <c r="B216" s="431" t="s">
        <v>184</v>
      </c>
      <c r="C216" s="432" t="s">
        <v>500</v>
      </c>
      <c r="D216" s="433" t="s">
        <v>515</v>
      </c>
      <c r="E216" s="434" t="s">
        <v>514</v>
      </c>
      <c r="F216" s="550">
        <v>2.83</v>
      </c>
      <c r="G216" s="551">
        <v>0.95733912235946983</v>
      </c>
      <c r="H216" s="551">
        <v>0.86926392310239864</v>
      </c>
      <c r="I216" s="551">
        <v>12.860477246198913</v>
      </c>
      <c r="J216" s="552">
        <v>17.147302994931884</v>
      </c>
      <c r="K216" s="550">
        <v>2.83</v>
      </c>
      <c r="L216" s="551">
        <v>1.6525496755014655</v>
      </c>
      <c r="M216" s="551">
        <v>1.4542437144412896</v>
      </c>
      <c r="N216" s="551">
        <v>12.860477246198913</v>
      </c>
      <c r="O216" s="552">
        <v>17.147302994931884</v>
      </c>
      <c r="P216" s="553">
        <v>-2.3631050827246369E-3</v>
      </c>
      <c r="Q216" s="434">
        <v>3</v>
      </c>
      <c r="R216" s="398" t="s">
        <v>186</v>
      </c>
      <c r="S216" s="413" t="s">
        <v>138</v>
      </c>
      <c r="U216" s="411">
        <v>-0.69521055314199565</v>
      </c>
      <c r="V216" s="413">
        <v>-0.13904211062839913</v>
      </c>
    </row>
    <row r="217" spans="1:22">
      <c r="A217" s="431" t="s">
        <v>530</v>
      </c>
      <c r="B217" s="431" t="s">
        <v>184</v>
      </c>
      <c r="C217" s="432" t="s">
        <v>500</v>
      </c>
      <c r="D217" s="433" t="s">
        <v>514</v>
      </c>
      <c r="E217" s="434" t="s">
        <v>515</v>
      </c>
      <c r="F217" s="550">
        <v>0</v>
      </c>
      <c r="G217" s="551">
        <v>0</v>
      </c>
      <c r="H217" s="551">
        <v>0</v>
      </c>
      <c r="I217" s="551">
        <v>8.5736514974659421</v>
      </c>
      <c r="J217" s="552">
        <v>8.5736514974659421</v>
      </c>
      <c r="K217" s="550">
        <v>0</v>
      </c>
      <c r="L217" s="551">
        <v>0</v>
      </c>
      <c r="M217" s="551">
        <v>0</v>
      </c>
      <c r="N217" s="551">
        <v>8.5736514974659421</v>
      </c>
      <c r="O217" s="552">
        <v>8.5736514974659421</v>
      </c>
      <c r="P217" s="553">
        <v>-2.3631050827246369E-3</v>
      </c>
      <c r="Q217" s="434">
        <v>3</v>
      </c>
      <c r="R217" s="398" t="s">
        <v>186</v>
      </c>
      <c r="S217" s="413" t="s">
        <v>138</v>
      </c>
      <c r="U217" s="411">
        <v>0</v>
      </c>
      <c r="V217" s="413">
        <v>0</v>
      </c>
    </row>
    <row r="218" spans="1:22">
      <c r="A218" s="431" t="s">
        <v>531</v>
      </c>
      <c r="B218" s="431" t="s">
        <v>184</v>
      </c>
      <c r="C218" s="432" t="s">
        <v>500</v>
      </c>
      <c r="D218" s="433" t="s">
        <v>515</v>
      </c>
      <c r="E218" s="434" t="s">
        <v>514</v>
      </c>
      <c r="F218" s="550">
        <v>3.14</v>
      </c>
      <c r="G218" s="551">
        <v>2.9513452940650642</v>
      </c>
      <c r="H218" s="551">
        <v>2.6798215270110783</v>
      </c>
      <c r="I218" s="551">
        <v>8.5736514974659421</v>
      </c>
      <c r="J218" s="552">
        <v>8.5736514974659421</v>
      </c>
      <c r="K218" s="550">
        <v>3.14</v>
      </c>
      <c r="L218" s="551">
        <v>3.8063548547133643</v>
      </c>
      <c r="M218" s="551">
        <v>3.3495922721477607</v>
      </c>
      <c r="N218" s="551">
        <v>8.5736514974659421</v>
      </c>
      <c r="O218" s="552">
        <v>8.5736514974659421</v>
      </c>
      <c r="P218" s="553">
        <v>-2.3631050827246369E-3</v>
      </c>
      <c r="Q218" s="434">
        <v>3</v>
      </c>
      <c r="R218" s="398" t="s">
        <v>186</v>
      </c>
      <c r="S218" s="413" t="s">
        <v>138</v>
      </c>
      <c r="U218" s="411">
        <v>-0.85500956064830014</v>
      </c>
      <c r="V218" s="413">
        <v>-0.17100191212966004</v>
      </c>
    </row>
    <row r="219" spans="1:22">
      <c r="A219" s="431" t="s">
        <v>532</v>
      </c>
      <c r="B219" s="431" t="s">
        <v>533</v>
      </c>
      <c r="C219" s="432" t="s">
        <v>500</v>
      </c>
      <c r="D219" s="433" t="s">
        <v>534</v>
      </c>
      <c r="E219" s="434" t="s">
        <v>535</v>
      </c>
      <c r="F219" s="550">
        <v>23.5</v>
      </c>
      <c r="G219" s="551">
        <v>2.5143587651725441</v>
      </c>
      <c r="H219" s="551">
        <v>2.46</v>
      </c>
      <c r="I219" s="551">
        <v>5.0999999999999996</v>
      </c>
      <c r="J219" s="552">
        <v>5.0999999999999996</v>
      </c>
      <c r="K219" s="550">
        <v>23.5</v>
      </c>
      <c r="L219" s="551">
        <v>2.5143587651725441</v>
      </c>
      <c r="M219" s="551">
        <v>2.46</v>
      </c>
      <c r="N219" s="551">
        <v>5.0999999999999996</v>
      </c>
      <c r="O219" s="552">
        <v>5.0999999999999996</v>
      </c>
      <c r="P219" s="553">
        <v>-7.4028040489195757E-3</v>
      </c>
      <c r="Q219" s="434">
        <v>1</v>
      </c>
      <c r="R219" s="398" t="s">
        <v>167</v>
      </c>
      <c r="S219" s="413" t="s">
        <v>134</v>
      </c>
      <c r="U219" s="411">
        <v>0</v>
      </c>
      <c r="V219" s="413">
        <v>0</v>
      </c>
    </row>
    <row r="220" spans="1:22">
      <c r="A220" s="431" t="s">
        <v>536</v>
      </c>
      <c r="B220" s="431" t="s">
        <v>533</v>
      </c>
      <c r="C220" s="432" t="s">
        <v>500</v>
      </c>
      <c r="D220" s="433" t="s">
        <v>534</v>
      </c>
      <c r="E220" s="434" t="s">
        <v>537</v>
      </c>
      <c r="F220" s="550">
        <v>32.299999999999997</v>
      </c>
      <c r="G220" s="551">
        <v>2.3333452380648687</v>
      </c>
      <c r="H220" s="551">
        <v>2.27</v>
      </c>
      <c r="I220" s="551">
        <v>5.0999999999999996</v>
      </c>
      <c r="J220" s="552">
        <v>5.0999999999999996</v>
      </c>
      <c r="K220" s="550">
        <v>32.299999999999997</v>
      </c>
      <c r="L220" s="551">
        <v>2.3333452380648687</v>
      </c>
      <c r="M220" s="551">
        <v>2.27</v>
      </c>
      <c r="N220" s="551">
        <v>5.0999999999999996</v>
      </c>
      <c r="O220" s="552">
        <v>5.0999999999999996</v>
      </c>
      <c r="P220" s="553">
        <v>-7.4028040489195757E-3</v>
      </c>
      <c r="Q220" s="434">
        <v>1</v>
      </c>
      <c r="R220" s="398" t="s">
        <v>167</v>
      </c>
      <c r="S220" s="413" t="s">
        <v>134</v>
      </c>
      <c r="U220" s="411">
        <v>0</v>
      </c>
      <c r="V220" s="413">
        <v>0</v>
      </c>
    </row>
    <row r="221" spans="1:22">
      <c r="A221" s="431" t="s">
        <v>538</v>
      </c>
      <c r="B221" s="431" t="s">
        <v>533</v>
      </c>
      <c r="C221" s="432" t="s">
        <v>500</v>
      </c>
      <c r="D221" s="433" t="s">
        <v>539</v>
      </c>
      <c r="E221" s="434" t="s">
        <v>540</v>
      </c>
      <c r="F221" s="550">
        <v>5.8</v>
      </c>
      <c r="G221" s="551">
        <v>1.3119159034309327</v>
      </c>
      <c r="H221" s="551">
        <v>1.267310762714281</v>
      </c>
      <c r="I221" s="551">
        <v>10.3</v>
      </c>
      <c r="J221" s="552">
        <v>10.3</v>
      </c>
      <c r="K221" s="550">
        <v>5.8</v>
      </c>
      <c r="L221" s="551">
        <v>1.3289591794543618</v>
      </c>
      <c r="M221" s="551">
        <v>1.2837745673529135</v>
      </c>
      <c r="N221" s="551">
        <v>10.3</v>
      </c>
      <c r="O221" s="552">
        <v>10.3</v>
      </c>
      <c r="P221" s="553">
        <v>-1.0465233894042969E-2</v>
      </c>
      <c r="Q221" s="434">
        <v>1</v>
      </c>
      <c r="R221" s="398" t="s">
        <v>167</v>
      </c>
      <c r="S221" s="413" t="s">
        <v>134</v>
      </c>
      <c r="U221" s="411">
        <v>-1.7043276023429144E-2</v>
      </c>
      <c r="V221" s="413">
        <v>-3.4086552046858286E-3</v>
      </c>
    </row>
    <row r="222" spans="1:22">
      <c r="A222" s="431" t="s">
        <v>541</v>
      </c>
      <c r="B222" s="431" t="s">
        <v>533</v>
      </c>
      <c r="C222" s="432" t="s">
        <v>500</v>
      </c>
      <c r="D222" s="433" t="s">
        <v>539</v>
      </c>
      <c r="E222" s="434" t="s">
        <v>542</v>
      </c>
      <c r="F222" s="550">
        <v>7.3</v>
      </c>
      <c r="G222" s="551">
        <v>1.3119159034309327</v>
      </c>
      <c r="H222" s="551">
        <v>1.267310762714281</v>
      </c>
      <c r="I222" s="551">
        <v>10.3</v>
      </c>
      <c r="J222" s="552">
        <v>10.3</v>
      </c>
      <c r="K222" s="550">
        <v>7.3</v>
      </c>
      <c r="L222" s="551">
        <v>1.3289591794543618</v>
      </c>
      <c r="M222" s="551">
        <v>1.2837745673529135</v>
      </c>
      <c r="N222" s="551">
        <v>10.3</v>
      </c>
      <c r="O222" s="552">
        <v>10.3</v>
      </c>
      <c r="P222" s="553">
        <v>-1.0465233894042969E-2</v>
      </c>
      <c r="Q222" s="434">
        <v>1</v>
      </c>
      <c r="R222" s="398" t="s">
        <v>167</v>
      </c>
      <c r="S222" s="413" t="s">
        <v>134</v>
      </c>
      <c r="U222" s="411">
        <v>-1.7043276023429144E-2</v>
      </c>
      <c r="V222" s="413">
        <v>-3.4086552046858286E-3</v>
      </c>
    </row>
    <row r="223" spans="1:22">
      <c r="A223" s="431" t="s">
        <v>543</v>
      </c>
      <c r="B223" s="431" t="s">
        <v>533</v>
      </c>
      <c r="C223" s="432" t="s">
        <v>500</v>
      </c>
      <c r="D223" s="433" t="s">
        <v>544</v>
      </c>
      <c r="E223" s="434" t="s">
        <v>539</v>
      </c>
      <c r="F223" s="550">
        <v>6.5</v>
      </c>
      <c r="G223" s="551">
        <v>3.935747710292798</v>
      </c>
      <c r="H223" s="551">
        <v>3.8019322881428423</v>
      </c>
      <c r="I223" s="551">
        <v>10.3</v>
      </c>
      <c r="J223" s="552">
        <v>10.3</v>
      </c>
      <c r="K223" s="550">
        <v>6.5</v>
      </c>
      <c r="L223" s="551">
        <v>3.9868775383630846</v>
      </c>
      <c r="M223" s="551">
        <v>3.8513237020587403</v>
      </c>
      <c r="N223" s="551">
        <v>10.3</v>
      </c>
      <c r="O223" s="552">
        <v>10.3</v>
      </c>
      <c r="P223" s="553">
        <v>-1.0465233894042969E-2</v>
      </c>
      <c r="Q223" s="434">
        <v>1</v>
      </c>
      <c r="R223" s="398" t="s">
        <v>167</v>
      </c>
      <c r="S223" s="413" t="s">
        <v>134</v>
      </c>
      <c r="U223" s="411">
        <v>-5.1129828070286543E-2</v>
      </c>
      <c r="V223" s="413">
        <v>-1.0225965614057309E-2</v>
      </c>
    </row>
    <row r="224" spans="1:22">
      <c r="A224" s="431" t="s">
        <v>545</v>
      </c>
      <c r="B224" s="431" t="s">
        <v>533</v>
      </c>
      <c r="C224" s="432" t="s">
        <v>500</v>
      </c>
      <c r="D224" s="433" t="s">
        <v>546</v>
      </c>
      <c r="E224" s="434" t="s">
        <v>544</v>
      </c>
      <c r="F224" s="550">
        <v>11.5</v>
      </c>
      <c r="G224" s="551">
        <v>6.5595795171546634</v>
      </c>
      <c r="H224" s="551">
        <v>6.3365538135714043</v>
      </c>
      <c r="I224" s="551">
        <v>15</v>
      </c>
      <c r="J224" s="552">
        <v>15</v>
      </c>
      <c r="K224" s="550">
        <v>11.5</v>
      </c>
      <c r="L224" s="551">
        <v>6.6447958972718082</v>
      </c>
      <c r="M224" s="551">
        <v>6.4188728367645673</v>
      </c>
      <c r="N224" s="551">
        <v>15</v>
      </c>
      <c r="O224" s="552">
        <v>15</v>
      </c>
      <c r="P224" s="553">
        <v>-1.0465233894042969E-2</v>
      </c>
      <c r="Q224" s="434">
        <v>1</v>
      </c>
      <c r="R224" s="398" t="s">
        <v>167</v>
      </c>
      <c r="S224" s="413" t="s">
        <v>134</v>
      </c>
      <c r="U224" s="411">
        <v>-8.521638011714483E-2</v>
      </c>
      <c r="V224" s="413">
        <v>-1.7043276023428967E-2</v>
      </c>
    </row>
    <row r="225" spans="1:22">
      <c r="A225" s="431" t="s">
        <v>547</v>
      </c>
      <c r="B225" s="431" t="s">
        <v>533</v>
      </c>
      <c r="C225" s="432" t="s">
        <v>500</v>
      </c>
      <c r="D225" s="433" t="s">
        <v>542</v>
      </c>
      <c r="E225" s="434" t="s">
        <v>548</v>
      </c>
      <c r="F225" s="550">
        <v>6.4</v>
      </c>
      <c r="G225" s="551">
        <v>0.65595795171546634</v>
      </c>
      <c r="H225" s="551">
        <v>0.6336553813571405</v>
      </c>
      <c r="I225" s="551">
        <v>2</v>
      </c>
      <c r="J225" s="552">
        <v>2</v>
      </c>
      <c r="K225" s="550">
        <v>6.4</v>
      </c>
      <c r="L225" s="551">
        <v>0.66447958972718091</v>
      </c>
      <c r="M225" s="551">
        <v>0.64188728367645675</v>
      </c>
      <c r="N225" s="551">
        <v>2</v>
      </c>
      <c r="O225" s="552">
        <v>2</v>
      </c>
      <c r="P225" s="553">
        <v>-1.0465233894042969E-2</v>
      </c>
      <c r="Q225" s="434">
        <v>1</v>
      </c>
      <c r="R225" s="398" t="s">
        <v>167</v>
      </c>
      <c r="S225" s="413" t="s">
        <v>134</v>
      </c>
      <c r="U225" s="411">
        <v>-8.5216380117145718E-3</v>
      </c>
      <c r="V225" s="413">
        <v>-1.7043276023429143E-3</v>
      </c>
    </row>
    <row r="226" spans="1:22">
      <c r="A226" s="431" t="s">
        <v>549</v>
      </c>
      <c r="B226" s="431" t="s">
        <v>550</v>
      </c>
      <c r="C226" s="432" t="s">
        <v>500</v>
      </c>
      <c r="D226" s="433" t="s">
        <v>551</v>
      </c>
      <c r="E226" s="434" t="s">
        <v>552</v>
      </c>
      <c r="F226" s="550">
        <v>0.3</v>
      </c>
      <c r="G226" s="551">
        <v>0</v>
      </c>
      <c r="H226" s="551">
        <v>0</v>
      </c>
      <c r="I226" s="551">
        <v>40.5</v>
      </c>
      <c r="J226" s="552">
        <v>40.5</v>
      </c>
      <c r="K226" s="550">
        <v>0.3</v>
      </c>
      <c r="L226" s="551">
        <v>0</v>
      </c>
      <c r="M226" s="551">
        <v>0</v>
      </c>
      <c r="N226" s="551">
        <v>40.5</v>
      </c>
      <c r="O226" s="552">
        <v>40.5</v>
      </c>
      <c r="P226" s="553">
        <v>-7.4028040489195757E-3</v>
      </c>
      <c r="Q226" s="434">
        <v>1</v>
      </c>
      <c r="R226" s="398" t="s">
        <v>167</v>
      </c>
      <c r="S226" s="413" t="s">
        <v>134</v>
      </c>
      <c r="U226" s="411">
        <v>0</v>
      </c>
      <c r="V226" s="413">
        <v>0</v>
      </c>
    </row>
    <row r="227" spans="1:22">
      <c r="A227" s="431" t="s">
        <v>553</v>
      </c>
      <c r="B227" s="431" t="s">
        <v>550</v>
      </c>
      <c r="C227" s="432" t="s">
        <v>500</v>
      </c>
      <c r="D227" s="433" t="s">
        <v>554</v>
      </c>
      <c r="E227" s="434" t="s">
        <v>551</v>
      </c>
      <c r="F227" s="550">
        <v>7</v>
      </c>
      <c r="G227" s="551">
        <v>9.4847864324827036</v>
      </c>
      <c r="H227" s="551">
        <v>9.1053949751833958</v>
      </c>
      <c r="I227" s="551">
        <v>15.5</v>
      </c>
      <c r="J227" s="552">
        <v>15.5</v>
      </c>
      <c r="K227" s="550">
        <v>7</v>
      </c>
      <c r="L227" s="551">
        <v>11.300072673660109</v>
      </c>
      <c r="M227" s="551">
        <v>10.622068313240502</v>
      </c>
      <c r="N227" s="551">
        <v>15.5</v>
      </c>
      <c r="O227" s="552">
        <v>15.5</v>
      </c>
      <c r="P227" s="553">
        <v>-7.4028040489195757E-3</v>
      </c>
      <c r="Q227" s="434">
        <v>1</v>
      </c>
      <c r="R227" s="398" t="s">
        <v>167</v>
      </c>
      <c r="S227" s="413" t="s">
        <v>134</v>
      </c>
      <c r="U227" s="411">
        <v>-1.8152862411774056</v>
      </c>
      <c r="V227" s="413">
        <v>-0.36305724823548113</v>
      </c>
    </row>
    <row r="228" spans="1:22">
      <c r="A228" s="431" t="s">
        <v>555</v>
      </c>
      <c r="B228" s="431" t="s">
        <v>550</v>
      </c>
      <c r="C228" s="432" t="s">
        <v>500</v>
      </c>
      <c r="D228" s="433" t="s">
        <v>551</v>
      </c>
      <c r="E228" s="434" t="s">
        <v>556</v>
      </c>
      <c r="F228" s="550">
        <v>3.3</v>
      </c>
      <c r="G228" s="551">
        <v>8.8385802027248701</v>
      </c>
      <c r="H228" s="551">
        <v>8.3800000000000008</v>
      </c>
      <c r="I228" s="551">
        <v>40.5</v>
      </c>
      <c r="J228" s="552">
        <v>40.5</v>
      </c>
      <c r="K228" s="550">
        <v>3.3</v>
      </c>
      <c r="L228" s="551">
        <v>10.467568963231148</v>
      </c>
      <c r="M228" s="551">
        <v>9.9</v>
      </c>
      <c r="N228" s="551">
        <v>40.5</v>
      </c>
      <c r="O228" s="552">
        <v>40.5</v>
      </c>
      <c r="P228" s="553">
        <v>-7.4028040489195757E-3</v>
      </c>
      <c r="Q228" s="434">
        <v>1</v>
      </c>
      <c r="R228" s="398" t="s">
        <v>167</v>
      </c>
      <c r="S228" s="413" t="s">
        <v>134</v>
      </c>
      <c r="U228" s="411">
        <v>-1.6289887605062781</v>
      </c>
      <c r="V228" s="413">
        <v>-0.32579775210125561</v>
      </c>
    </row>
    <row r="229" spans="1:22">
      <c r="A229" s="431" t="s">
        <v>557</v>
      </c>
      <c r="B229" s="431" t="s">
        <v>550</v>
      </c>
      <c r="C229" s="432" t="s">
        <v>500</v>
      </c>
      <c r="D229" s="433" t="s">
        <v>554</v>
      </c>
      <c r="E229" s="434" t="s">
        <v>558</v>
      </c>
      <c r="F229" s="550">
        <v>5.7</v>
      </c>
      <c r="G229" s="551">
        <v>16.151113972958644</v>
      </c>
      <c r="H229" s="551">
        <v>15.505069414040298</v>
      </c>
      <c r="I229" s="551">
        <v>28.9</v>
      </c>
      <c r="J229" s="552">
        <v>28.9</v>
      </c>
      <c r="K229" s="550">
        <v>5.7</v>
      </c>
      <c r="L229" s="551">
        <v>17.377250060144728</v>
      </c>
      <c r="M229" s="551">
        <v>16.334615056536045</v>
      </c>
      <c r="N229" s="551">
        <v>28.9</v>
      </c>
      <c r="O229" s="552">
        <v>28.9</v>
      </c>
      <c r="P229" s="553">
        <v>-7.4028040489195757E-3</v>
      </c>
      <c r="Q229" s="434">
        <v>1</v>
      </c>
      <c r="R229" s="398" t="s">
        <v>167</v>
      </c>
      <c r="S229" s="413" t="s">
        <v>134</v>
      </c>
      <c r="U229" s="411">
        <v>-1.2261360871860845</v>
      </c>
      <c r="V229" s="413">
        <v>-0.2452272174372169</v>
      </c>
    </row>
    <row r="230" spans="1:22">
      <c r="A230" s="431" t="s">
        <v>559</v>
      </c>
      <c r="B230" s="431" t="s">
        <v>533</v>
      </c>
      <c r="C230" s="432" t="s">
        <v>500</v>
      </c>
      <c r="D230" s="433" t="s">
        <v>554</v>
      </c>
      <c r="E230" s="434" t="s">
        <v>560</v>
      </c>
      <c r="F230" s="550">
        <v>1.5</v>
      </c>
      <c r="G230" s="551">
        <v>3.555527917015278</v>
      </c>
      <c r="H230" s="551">
        <v>3.4133068003346669</v>
      </c>
      <c r="I230" s="551">
        <v>7.1</v>
      </c>
      <c r="J230" s="552">
        <v>7.1</v>
      </c>
      <c r="K230" s="550">
        <v>1.5</v>
      </c>
      <c r="L230" s="551">
        <v>4.1835262385695628</v>
      </c>
      <c r="M230" s="551">
        <v>3.9325146642553888</v>
      </c>
      <c r="N230" s="551">
        <v>7.1</v>
      </c>
      <c r="O230" s="552">
        <v>7.1</v>
      </c>
      <c r="P230" s="553">
        <v>-7.4028040489195757E-3</v>
      </c>
      <c r="Q230" s="434">
        <v>1</v>
      </c>
      <c r="R230" s="398" t="s">
        <v>167</v>
      </c>
      <c r="S230" s="413" t="s">
        <v>134</v>
      </c>
      <c r="U230" s="411">
        <v>-0.62799832155428481</v>
      </c>
      <c r="V230" s="413">
        <v>-0.12559966431085695</v>
      </c>
    </row>
    <row r="231" spans="1:22">
      <c r="A231" s="431" t="s">
        <v>561</v>
      </c>
      <c r="B231" s="431" t="s">
        <v>533</v>
      </c>
      <c r="C231" s="432" t="s">
        <v>500</v>
      </c>
      <c r="D231" s="433" t="s">
        <v>562</v>
      </c>
      <c r="E231" s="434" t="s">
        <v>563</v>
      </c>
      <c r="F231" s="550">
        <v>14.5</v>
      </c>
      <c r="G231" s="551">
        <v>1.0666583751045833</v>
      </c>
      <c r="H231" s="551">
        <v>1.0239920401004001</v>
      </c>
      <c r="I231" s="551">
        <v>5.2</v>
      </c>
      <c r="J231" s="552">
        <v>5.2</v>
      </c>
      <c r="K231" s="550">
        <v>14.5</v>
      </c>
      <c r="L231" s="551">
        <v>1.2550578715708689</v>
      </c>
      <c r="M231" s="551">
        <v>1.1797543992766166</v>
      </c>
      <c r="N231" s="551">
        <v>5.2</v>
      </c>
      <c r="O231" s="552">
        <v>5.2</v>
      </c>
      <c r="P231" s="553">
        <v>-7.4028040489195757E-3</v>
      </c>
      <c r="Q231" s="434">
        <v>1</v>
      </c>
      <c r="R231" s="398" t="s">
        <v>167</v>
      </c>
      <c r="S231" s="413" t="s">
        <v>134</v>
      </c>
      <c r="U231" s="411">
        <v>-0.18839949646628562</v>
      </c>
      <c r="V231" s="413">
        <v>-3.7679899293257123E-2</v>
      </c>
    </row>
    <row r="232" spans="1:22">
      <c r="A232" s="431" t="s">
        <v>564</v>
      </c>
      <c r="B232" s="431" t="s">
        <v>533</v>
      </c>
      <c r="C232" s="432" t="s">
        <v>500</v>
      </c>
      <c r="D232" s="433" t="s">
        <v>560</v>
      </c>
      <c r="E232" s="434" t="s">
        <v>562</v>
      </c>
      <c r="F232" s="550">
        <v>14.3</v>
      </c>
      <c r="G232" s="551">
        <v>1.777763958507639</v>
      </c>
      <c r="H232" s="551">
        <v>1.7066534001673335</v>
      </c>
      <c r="I232" s="551">
        <v>5.2</v>
      </c>
      <c r="J232" s="552">
        <v>5.2</v>
      </c>
      <c r="K232" s="550">
        <v>14.3</v>
      </c>
      <c r="L232" s="551">
        <v>2.0917631192847814</v>
      </c>
      <c r="M232" s="551">
        <v>1.9662573321276944</v>
      </c>
      <c r="N232" s="551">
        <v>5.2</v>
      </c>
      <c r="O232" s="552">
        <v>5.2</v>
      </c>
      <c r="P232" s="553">
        <v>-7.4028040489195757E-3</v>
      </c>
      <c r="Q232" s="434">
        <v>1</v>
      </c>
      <c r="R232" s="398" t="s">
        <v>167</v>
      </c>
      <c r="S232" s="413" t="s">
        <v>134</v>
      </c>
      <c r="U232" s="411">
        <v>-0.31399916077714241</v>
      </c>
      <c r="V232" s="413">
        <v>-6.2799832155428476E-2</v>
      </c>
    </row>
    <row r="233" spans="1:22">
      <c r="A233" s="431" t="s">
        <v>565</v>
      </c>
      <c r="B233" s="431" t="s">
        <v>533</v>
      </c>
      <c r="C233" s="432" t="s">
        <v>500</v>
      </c>
      <c r="D233" s="433" t="s">
        <v>560</v>
      </c>
      <c r="E233" s="434" t="s">
        <v>566</v>
      </c>
      <c r="F233" s="550">
        <v>26.8</v>
      </c>
      <c r="G233" s="551">
        <v>1.777763958507639</v>
      </c>
      <c r="H233" s="551">
        <v>1.7066534001673335</v>
      </c>
      <c r="I233" s="551">
        <v>5.0999999999999996</v>
      </c>
      <c r="J233" s="552">
        <v>5.0999999999999996</v>
      </c>
      <c r="K233" s="550">
        <v>26.8</v>
      </c>
      <c r="L233" s="551">
        <v>2.0917631192847814</v>
      </c>
      <c r="M233" s="551">
        <v>1.9662573321276944</v>
      </c>
      <c r="N233" s="551">
        <v>5.0999999999999996</v>
      </c>
      <c r="O233" s="552">
        <v>5.0999999999999996</v>
      </c>
      <c r="P233" s="553">
        <v>-7.4028040489195757E-3</v>
      </c>
      <c r="Q233" s="434">
        <v>1</v>
      </c>
      <c r="R233" s="398" t="s">
        <v>167</v>
      </c>
      <c r="S233" s="413" t="s">
        <v>134</v>
      </c>
      <c r="U233" s="411">
        <v>-0.31399916077714241</v>
      </c>
      <c r="V233" s="413">
        <v>-6.2799832155428476E-2</v>
      </c>
    </row>
    <row r="234" spans="1:22">
      <c r="A234" s="431" t="s">
        <v>567</v>
      </c>
      <c r="B234" s="431" t="s">
        <v>533</v>
      </c>
      <c r="C234" s="432" t="s">
        <v>500</v>
      </c>
      <c r="D234" s="433" t="s">
        <v>568</v>
      </c>
      <c r="E234" s="434" t="s">
        <v>569</v>
      </c>
      <c r="F234" s="550">
        <v>3.68</v>
      </c>
      <c r="G234" s="551">
        <v>0.85440037453175322</v>
      </c>
      <c r="H234" s="551">
        <v>0.8</v>
      </c>
      <c r="I234" s="551">
        <v>12.9</v>
      </c>
      <c r="J234" s="552">
        <v>12.9</v>
      </c>
      <c r="K234" s="550">
        <v>3.68</v>
      </c>
      <c r="L234" s="551">
        <v>0.85440037453175322</v>
      </c>
      <c r="M234" s="551">
        <v>0.8</v>
      </c>
      <c r="N234" s="551">
        <v>12.9</v>
      </c>
      <c r="O234" s="552">
        <v>12.9</v>
      </c>
      <c r="P234" s="553">
        <v>-7.4028040489195757E-3</v>
      </c>
      <c r="Q234" s="434">
        <v>1</v>
      </c>
      <c r="R234" s="398" t="s">
        <v>167</v>
      </c>
      <c r="S234" s="413" t="s">
        <v>134</v>
      </c>
      <c r="U234" s="411">
        <v>0</v>
      </c>
      <c r="V234" s="413">
        <v>0</v>
      </c>
    </row>
    <row r="235" spans="1:22">
      <c r="A235" s="431" t="s">
        <v>570</v>
      </c>
      <c r="B235" s="431" t="s">
        <v>533</v>
      </c>
      <c r="C235" s="432" t="s">
        <v>500</v>
      </c>
      <c r="D235" s="433" t="s">
        <v>568</v>
      </c>
      <c r="E235" s="434" t="s">
        <v>534</v>
      </c>
      <c r="F235" s="550">
        <v>13.4</v>
      </c>
      <c r="G235" s="551">
        <v>6.5240218997159189</v>
      </c>
      <c r="H235" s="551">
        <v>6.2630610237272819</v>
      </c>
      <c r="I235" s="551">
        <v>20.3</v>
      </c>
      <c r="J235" s="552">
        <v>20.3</v>
      </c>
      <c r="K235" s="550">
        <v>13.4</v>
      </c>
      <c r="L235" s="551">
        <v>8.4313600595225413</v>
      </c>
      <c r="M235" s="551">
        <v>7.9254784559511897</v>
      </c>
      <c r="N235" s="551">
        <v>20.3</v>
      </c>
      <c r="O235" s="552">
        <v>20.3</v>
      </c>
      <c r="P235" s="553">
        <v>-7.4028040489195757E-3</v>
      </c>
      <c r="Q235" s="434">
        <v>1</v>
      </c>
      <c r="R235" s="398" t="s">
        <v>167</v>
      </c>
      <c r="S235" s="413" t="s">
        <v>134</v>
      </c>
      <c r="U235" s="411">
        <v>-1.9073381598066224</v>
      </c>
      <c r="V235" s="413">
        <v>-0.38146763196132449</v>
      </c>
    </row>
    <row r="236" spans="1:22">
      <c r="A236" s="431" t="s">
        <v>571</v>
      </c>
      <c r="B236" s="431" t="s">
        <v>533</v>
      </c>
      <c r="C236" s="432" t="s">
        <v>500</v>
      </c>
      <c r="D236" s="433" t="s">
        <v>569</v>
      </c>
      <c r="E236" s="434" t="s">
        <v>572</v>
      </c>
      <c r="F236" s="550">
        <v>6.37</v>
      </c>
      <c r="G236" s="551">
        <v>0.85440037453175322</v>
      </c>
      <c r="H236" s="551">
        <v>0.8</v>
      </c>
      <c r="I236" s="551">
        <v>13.15</v>
      </c>
      <c r="J236" s="552">
        <v>13.15</v>
      </c>
      <c r="K236" s="550">
        <v>6.37</v>
      </c>
      <c r="L236" s="551">
        <v>0.85440037453175322</v>
      </c>
      <c r="M236" s="551">
        <v>0.8</v>
      </c>
      <c r="N236" s="551">
        <v>13.15</v>
      </c>
      <c r="O236" s="552">
        <v>13.15</v>
      </c>
      <c r="P236" s="553">
        <v>-7.4028040489195757E-3</v>
      </c>
      <c r="Q236" s="434">
        <v>1</v>
      </c>
      <c r="R236" s="398" t="s">
        <v>167</v>
      </c>
      <c r="S236" s="413" t="s">
        <v>134</v>
      </c>
      <c r="U236" s="411">
        <v>0</v>
      </c>
      <c r="V236" s="413">
        <v>0</v>
      </c>
    </row>
    <row r="237" spans="1:22">
      <c r="A237" s="431" t="s">
        <v>573</v>
      </c>
      <c r="B237" s="431" t="s">
        <v>533</v>
      </c>
      <c r="C237" s="432" t="s">
        <v>500</v>
      </c>
      <c r="D237" s="433" t="s">
        <v>554</v>
      </c>
      <c r="E237" s="434" t="s">
        <v>568</v>
      </c>
      <c r="F237" s="550">
        <v>11</v>
      </c>
      <c r="G237" s="551">
        <v>7.2489132219065757</v>
      </c>
      <c r="H237" s="551">
        <v>6.9589566930303128</v>
      </c>
      <c r="I237" s="551">
        <v>20.3</v>
      </c>
      <c r="J237" s="552">
        <v>20.3</v>
      </c>
      <c r="K237" s="550">
        <v>11</v>
      </c>
      <c r="L237" s="551">
        <v>9.3681778439139354</v>
      </c>
      <c r="M237" s="551">
        <v>8.8060871732790993</v>
      </c>
      <c r="N237" s="551">
        <v>20.3</v>
      </c>
      <c r="O237" s="552">
        <v>20.3</v>
      </c>
      <c r="P237" s="553">
        <v>-7.4028040489195757E-3</v>
      </c>
      <c r="Q237" s="434">
        <v>1</v>
      </c>
      <c r="R237" s="398" t="s">
        <v>167</v>
      </c>
      <c r="S237" s="413" t="s">
        <v>134</v>
      </c>
      <c r="U237" s="411">
        <v>-2.1192646220073597</v>
      </c>
      <c r="V237" s="413">
        <v>-0.42385292440147193</v>
      </c>
    </row>
    <row r="238" spans="1:22">
      <c r="A238" s="431" t="s">
        <v>574</v>
      </c>
      <c r="B238" s="431" t="s">
        <v>533</v>
      </c>
      <c r="C238" s="432" t="s">
        <v>500</v>
      </c>
      <c r="D238" s="433" t="s">
        <v>575</v>
      </c>
      <c r="E238" s="434" t="s">
        <v>576</v>
      </c>
      <c r="F238" s="550">
        <v>29</v>
      </c>
      <c r="G238" s="551">
        <v>1.8930622506404804</v>
      </c>
      <c r="H238" s="551">
        <v>1.7984091381084562</v>
      </c>
      <c r="I238" s="551">
        <v>5.0999999999999996</v>
      </c>
      <c r="J238" s="552">
        <v>5.0999999999999996</v>
      </c>
      <c r="K238" s="550">
        <v>29</v>
      </c>
      <c r="L238" s="551">
        <v>1.7037560255764319</v>
      </c>
      <c r="M238" s="551">
        <v>1.6185682242976105</v>
      </c>
      <c r="N238" s="551">
        <v>5.0999999999999996</v>
      </c>
      <c r="O238" s="552">
        <v>5.0999999999999996</v>
      </c>
      <c r="P238" s="553">
        <v>-2.5268659777524238E-3</v>
      </c>
      <c r="Q238" s="434">
        <v>1</v>
      </c>
      <c r="R238" s="398" t="s">
        <v>167</v>
      </c>
      <c r="S238" s="413" t="s">
        <v>134</v>
      </c>
      <c r="U238" s="411">
        <v>0.18930622506404848</v>
      </c>
      <c r="V238" s="413">
        <v>3.7861245012809699E-2</v>
      </c>
    </row>
    <row r="239" spans="1:22">
      <c r="A239" s="431" t="s">
        <v>577</v>
      </c>
      <c r="B239" s="431" t="s">
        <v>533</v>
      </c>
      <c r="C239" s="432" t="s">
        <v>500</v>
      </c>
      <c r="D239" s="433" t="s">
        <v>575</v>
      </c>
      <c r="E239" s="434" t="s">
        <v>578</v>
      </c>
      <c r="F239" s="550">
        <v>0.5</v>
      </c>
      <c r="G239" s="551">
        <v>2.7449402634286959</v>
      </c>
      <c r="H239" s="551">
        <v>2.607693250257261</v>
      </c>
      <c r="I239" s="551">
        <v>9.8000000000000007</v>
      </c>
      <c r="J239" s="552">
        <v>9.8000000000000007</v>
      </c>
      <c r="K239" s="550">
        <v>0.5</v>
      </c>
      <c r="L239" s="551">
        <v>2.470446237085826</v>
      </c>
      <c r="M239" s="551">
        <v>2.3469239252315348</v>
      </c>
      <c r="N239" s="551">
        <v>9.8000000000000007</v>
      </c>
      <c r="O239" s="552">
        <v>9.8000000000000007</v>
      </c>
      <c r="P239" s="553">
        <v>-2.5268659777524238E-3</v>
      </c>
      <c r="Q239" s="434">
        <v>1</v>
      </c>
      <c r="R239" s="398" t="s">
        <v>167</v>
      </c>
      <c r="S239" s="413" t="s">
        <v>134</v>
      </c>
      <c r="U239" s="411">
        <v>0.2744940263428699</v>
      </c>
      <c r="V239" s="413">
        <v>5.4898805268573977E-2</v>
      </c>
    </row>
    <row r="240" spans="1:22">
      <c r="A240" s="431" t="s">
        <v>579</v>
      </c>
      <c r="B240" s="431" t="s">
        <v>533</v>
      </c>
      <c r="C240" s="432" t="s">
        <v>500</v>
      </c>
      <c r="D240" s="433" t="s">
        <v>580</v>
      </c>
      <c r="E240" s="434" t="s">
        <v>575</v>
      </c>
      <c r="F240" s="550">
        <v>0.8</v>
      </c>
      <c r="G240" s="551">
        <v>4.7326556266012005</v>
      </c>
      <c r="H240" s="551">
        <v>4.4960228452711402</v>
      </c>
      <c r="I240" s="551">
        <v>20.3</v>
      </c>
      <c r="J240" s="552">
        <v>20.3</v>
      </c>
      <c r="K240" s="550">
        <v>0.8</v>
      </c>
      <c r="L240" s="551">
        <v>4.2593900639410798</v>
      </c>
      <c r="M240" s="551">
        <v>4.0464205607440258</v>
      </c>
      <c r="N240" s="551">
        <v>20.3</v>
      </c>
      <c r="O240" s="552">
        <v>20.3</v>
      </c>
      <c r="P240" s="553">
        <v>-2.5268659777524238E-3</v>
      </c>
      <c r="Q240" s="434">
        <v>1</v>
      </c>
      <c r="R240" s="398" t="s">
        <v>167</v>
      </c>
      <c r="S240" s="413" t="s">
        <v>134</v>
      </c>
      <c r="U240" s="411">
        <v>0.47326556266012076</v>
      </c>
      <c r="V240" s="413">
        <v>9.4653112532024158E-2</v>
      </c>
    </row>
    <row r="241" spans="1:22">
      <c r="A241" s="431" t="s">
        <v>581</v>
      </c>
      <c r="B241" s="431" t="s">
        <v>533</v>
      </c>
      <c r="C241" s="432" t="s">
        <v>500</v>
      </c>
      <c r="D241" s="433" t="s">
        <v>578</v>
      </c>
      <c r="E241" s="434" t="s">
        <v>582</v>
      </c>
      <c r="F241" s="550">
        <v>17.7</v>
      </c>
      <c r="G241" s="551">
        <v>2.7449402634286959</v>
      </c>
      <c r="H241" s="551">
        <v>2.607693250257261</v>
      </c>
      <c r="I241" s="551">
        <v>9.8000000000000007</v>
      </c>
      <c r="J241" s="552">
        <v>9.8000000000000007</v>
      </c>
      <c r="K241" s="550">
        <v>17.7</v>
      </c>
      <c r="L241" s="551">
        <v>2.470446237085826</v>
      </c>
      <c r="M241" s="551">
        <v>2.3469239252315348</v>
      </c>
      <c r="N241" s="551">
        <v>9.8000000000000007</v>
      </c>
      <c r="O241" s="552">
        <v>9.8000000000000007</v>
      </c>
      <c r="P241" s="553">
        <v>-2.5268659777524238E-3</v>
      </c>
      <c r="Q241" s="434">
        <v>1</v>
      </c>
      <c r="R241" s="398" t="s">
        <v>167</v>
      </c>
      <c r="S241" s="413" t="s">
        <v>134</v>
      </c>
      <c r="U241" s="411">
        <v>0.2744940263428699</v>
      </c>
      <c r="V241" s="413">
        <v>5.4898805268573977E-2</v>
      </c>
    </row>
    <row r="242" spans="1:22">
      <c r="A242" s="431" t="s">
        <v>583</v>
      </c>
      <c r="B242" s="431" t="s">
        <v>533</v>
      </c>
      <c r="C242" s="432" t="s">
        <v>500</v>
      </c>
      <c r="D242" s="433" t="s">
        <v>582</v>
      </c>
      <c r="E242" s="434" t="s">
        <v>584</v>
      </c>
      <c r="F242" s="550">
        <v>48.3</v>
      </c>
      <c r="G242" s="551">
        <v>1.2946213761173571</v>
      </c>
      <c r="H242" s="551">
        <v>1.2298903073114891</v>
      </c>
      <c r="I242" s="551">
        <v>3.4</v>
      </c>
      <c r="J242" s="552">
        <v>3.4</v>
      </c>
      <c r="K242" s="550">
        <v>48.3</v>
      </c>
      <c r="L242" s="551">
        <v>1.1651592385056215</v>
      </c>
      <c r="M242" s="551">
        <v>1.1069012765803403</v>
      </c>
      <c r="N242" s="551">
        <v>3.4</v>
      </c>
      <c r="O242" s="552">
        <v>3.4</v>
      </c>
      <c r="P242" s="553">
        <v>-2.5268659777524238E-3</v>
      </c>
      <c r="Q242" s="434">
        <v>1</v>
      </c>
      <c r="R242" s="398" t="s">
        <v>167</v>
      </c>
      <c r="S242" s="413" t="s">
        <v>134</v>
      </c>
      <c r="U242" s="411">
        <v>0.12946213761173553</v>
      </c>
      <c r="V242" s="413">
        <v>2.5892427522347106E-2</v>
      </c>
    </row>
    <row r="243" spans="1:22">
      <c r="A243" s="431" t="s">
        <v>585</v>
      </c>
      <c r="B243" s="431" t="s">
        <v>533</v>
      </c>
      <c r="C243" s="432" t="s">
        <v>500</v>
      </c>
      <c r="D243" s="433" t="s">
        <v>582</v>
      </c>
      <c r="E243" s="434" t="s">
        <v>586</v>
      </c>
      <c r="F243" s="550">
        <v>46.7</v>
      </c>
      <c r="G243" s="551">
        <v>1.9845145332801166</v>
      </c>
      <c r="H243" s="551">
        <v>1.8852888066161106</v>
      </c>
      <c r="I243" s="551">
        <v>3.9</v>
      </c>
      <c r="J243" s="552">
        <v>3.9</v>
      </c>
      <c r="K243" s="550">
        <v>46.7</v>
      </c>
      <c r="L243" s="551">
        <v>1.7860630799521049</v>
      </c>
      <c r="M243" s="551">
        <v>1.6967599259544996</v>
      </c>
      <c r="N243" s="551">
        <v>3.9</v>
      </c>
      <c r="O243" s="552">
        <v>3.9</v>
      </c>
      <c r="P243" s="553">
        <v>-2.5268659777524238E-3</v>
      </c>
      <c r="Q243" s="434">
        <v>1</v>
      </c>
      <c r="R243" s="398" t="s">
        <v>167</v>
      </c>
      <c r="S243" s="413" t="s">
        <v>134</v>
      </c>
      <c r="U243" s="411">
        <v>0.19845145332801173</v>
      </c>
      <c r="V243" s="413">
        <v>3.9690290665602347E-2</v>
      </c>
    </row>
    <row r="244" spans="1:22">
      <c r="A244" s="431" t="s">
        <v>587</v>
      </c>
      <c r="B244" s="431" t="s">
        <v>533</v>
      </c>
      <c r="C244" s="432" t="s">
        <v>500</v>
      </c>
      <c r="D244" s="433" t="s">
        <v>588</v>
      </c>
      <c r="E244" s="434" t="s">
        <v>589</v>
      </c>
      <c r="F244" s="550">
        <v>24.1</v>
      </c>
      <c r="G244" s="551">
        <v>0.97350954869893269</v>
      </c>
      <c r="H244" s="551">
        <v>0.92483407126398598</v>
      </c>
      <c r="I244" s="551">
        <v>4</v>
      </c>
      <c r="J244" s="552">
        <v>4</v>
      </c>
      <c r="K244" s="550">
        <v>24.1</v>
      </c>
      <c r="L244" s="551">
        <v>0.87615859382903971</v>
      </c>
      <c r="M244" s="551">
        <v>0.83235066413758774</v>
      </c>
      <c r="N244" s="551">
        <v>4</v>
      </c>
      <c r="O244" s="552">
        <v>4</v>
      </c>
      <c r="P244" s="553">
        <v>-2.5268659777524238E-3</v>
      </c>
      <c r="Q244" s="434">
        <v>1</v>
      </c>
      <c r="R244" s="398" t="s">
        <v>167</v>
      </c>
      <c r="S244" s="413" t="s">
        <v>134</v>
      </c>
      <c r="U244" s="411">
        <v>9.7350954869892981E-2</v>
      </c>
      <c r="V244" s="413">
        <v>1.9470190973978597E-2</v>
      </c>
    </row>
    <row r="245" spans="1:22">
      <c r="A245" s="431" t="s">
        <v>590</v>
      </c>
      <c r="B245" s="431" t="s">
        <v>533</v>
      </c>
      <c r="C245" s="432" t="s">
        <v>500</v>
      </c>
      <c r="D245" s="433" t="s">
        <v>582</v>
      </c>
      <c r="E245" s="434" t="s">
        <v>588</v>
      </c>
      <c r="F245" s="550">
        <v>11.3</v>
      </c>
      <c r="G245" s="551">
        <v>1.2168869358736658</v>
      </c>
      <c r="H245" s="551">
        <v>1.1560425890799824</v>
      </c>
      <c r="I245" s="551">
        <v>3.4</v>
      </c>
      <c r="J245" s="552">
        <v>3.4</v>
      </c>
      <c r="K245" s="550">
        <v>11.3</v>
      </c>
      <c r="L245" s="551">
        <v>1.0951982422862996</v>
      </c>
      <c r="M245" s="551">
        <v>1.0404383301719846</v>
      </c>
      <c r="N245" s="551">
        <v>3.4</v>
      </c>
      <c r="O245" s="552">
        <v>3.4</v>
      </c>
      <c r="P245" s="553">
        <v>-2.5268659777524238E-3</v>
      </c>
      <c r="Q245" s="434">
        <v>1</v>
      </c>
      <c r="R245" s="398" t="s">
        <v>167</v>
      </c>
      <c r="S245" s="413" t="s">
        <v>134</v>
      </c>
      <c r="U245" s="411">
        <v>0.12168869358736623</v>
      </c>
      <c r="V245" s="413">
        <v>2.4337738717473245E-2</v>
      </c>
    </row>
    <row r="246" spans="1:22">
      <c r="A246" s="431" t="s">
        <v>591</v>
      </c>
      <c r="B246" s="431" t="s">
        <v>533</v>
      </c>
      <c r="C246" s="432" t="s">
        <v>500</v>
      </c>
      <c r="D246" s="433" t="s">
        <v>576</v>
      </c>
      <c r="E246" s="434" t="s">
        <v>592</v>
      </c>
      <c r="F246" s="550">
        <v>7.4</v>
      </c>
      <c r="G246" s="551">
        <v>14.624978632463023</v>
      </c>
      <c r="H246" s="551">
        <v>14.2</v>
      </c>
      <c r="I246" s="551">
        <v>30.1</v>
      </c>
      <c r="J246" s="552">
        <v>41.9</v>
      </c>
      <c r="K246" s="550">
        <v>7.4</v>
      </c>
      <c r="L246" s="551">
        <v>13.313526955694348</v>
      </c>
      <c r="M246" s="551">
        <v>13.3</v>
      </c>
      <c r="N246" s="551">
        <v>30.1</v>
      </c>
      <c r="O246" s="552">
        <v>41.9</v>
      </c>
      <c r="P246" s="553">
        <v>2.8695818632697989E-3</v>
      </c>
      <c r="Q246" s="434">
        <v>2</v>
      </c>
      <c r="R246" s="398" t="s">
        <v>156</v>
      </c>
      <c r="S246" s="413" t="s">
        <v>124</v>
      </c>
      <c r="U246" s="411">
        <v>1.3114516767686748</v>
      </c>
      <c r="V246" s="413">
        <v>0.26229033535373497</v>
      </c>
    </row>
    <row r="247" spans="1:22">
      <c r="A247" s="431" t="s">
        <v>593</v>
      </c>
      <c r="B247" s="431" t="s">
        <v>533</v>
      </c>
      <c r="C247" s="432" t="s">
        <v>500</v>
      </c>
      <c r="D247" s="433" t="s">
        <v>576</v>
      </c>
      <c r="E247" s="434" t="s">
        <v>594</v>
      </c>
      <c r="F247" s="550">
        <v>5.0999999999999996</v>
      </c>
      <c r="G247" s="551">
        <v>16.222515218054198</v>
      </c>
      <c r="H247" s="551">
        <v>15.4</v>
      </c>
      <c r="I247" s="551">
        <v>30.1</v>
      </c>
      <c r="J247" s="552">
        <v>41.9</v>
      </c>
      <c r="K247" s="550">
        <v>5.0999999999999996</v>
      </c>
      <c r="L247" s="551">
        <v>15.532224567009067</v>
      </c>
      <c r="M247" s="551">
        <v>15.5</v>
      </c>
      <c r="N247" s="551">
        <v>30.1</v>
      </c>
      <c r="O247" s="552">
        <v>41.9</v>
      </c>
      <c r="P247" s="553">
        <v>2.8695818632697989E-3</v>
      </c>
      <c r="Q247" s="434">
        <v>2</v>
      </c>
      <c r="R247" s="398" t="s">
        <v>156</v>
      </c>
      <c r="S247" s="413" t="s">
        <v>124</v>
      </c>
      <c r="U247" s="411">
        <v>0.69029065104513165</v>
      </c>
      <c r="V247" s="413">
        <v>0.13805813020902633</v>
      </c>
    </row>
    <row r="248" spans="1:22">
      <c r="A248" s="431" t="s">
        <v>595</v>
      </c>
      <c r="B248" s="431" t="s">
        <v>533</v>
      </c>
      <c r="C248" s="432" t="s">
        <v>500</v>
      </c>
      <c r="D248" s="433" t="s">
        <v>594</v>
      </c>
      <c r="E248" s="434" t="s">
        <v>592</v>
      </c>
      <c r="F248" s="550">
        <v>3.4</v>
      </c>
      <c r="G248" s="551">
        <v>9.3536089291780851</v>
      </c>
      <c r="H248" s="551">
        <v>8.1999999999999993</v>
      </c>
      <c r="I248" s="551">
        <v>39.799999999999997</v>
      </c>
      <c r="J248" s="552">
        <v>54.6</v>
      </c>
      <c r="K248" s="550">
        <v>3.4</v>
      </c>
      <c r="L248" s="551">
        <v>14.717676447048291</v>
      </c>
      <c r="M248" s="551">
        <v>13</v>
      </c>
      <c r="N248" s="551">
        <v>39.799999999999997</v>
      </c>
      <c r="O248" s="552">
        <v>54.6</v>
      </c>
      <c r="P248" s="553">
        <v>2.8695818632697989E-3</v>
      </c>
      <c r="Q248" s="434">
        <v>2</v>
      </c>
      <c r="R248" s="398" t="s">
        <v>156</v>
      </c>
      <c r="S248" s="413" t="s">
        <v>124</v>
      </c>
      <c r="U248" s="411">
        <v>-5.3640675178702057</v>
      </c>
      <c r="V248" s="413">
        <v>-1.0728135035740411</v>
      </c>
    </row>
    <row r="249" spans="1:22">
      <c r="A249" s="431" t="s">
        <v>596</v>
      </c>
      <c r="B249" s="431" t="s">
        <v>533</v>
      </c>
      <c r="C249" s="432" t="s">
        <v>500</v>
      </c>
      <c r="D249" s="433" t="s">
        <v>576</v>
      </c>
      <c r="E249" s="434" t="s">
        <v>597</v>
      </c>
      <c r="F249" s="550">
        <v>16.7</v>
      </c>
      <c r="G249" s="551">
        <v>9.396391219518426</v>
      </c>
      <c r="H249" s="551">
        <v>8.926571658542505</v>
      </c>
      <c r="I249" s="551">
        <v>21.3</v>
      </c>
      <c r="J249" s="552">
        <v>21.3</v>
      </c>
      <c r="K249" s="550">
        <v>16.7</v>
      </c>
      <c r="L249" s="551">
        <v>12.57125940235106</v>
      </c>
      <c r="M249" s="551">
        <v>11.942696432233507</v>
      </c>
      <c r="N249" s="551">
        <v>16</v>
      </c>
      <c r="O249" s="552">
        <v>16</v>
      </c>
      <c r="P249" s="553">
        <v>2.8695818632697989E-3</v>
      </c>
      <c r="Q249" s="434">
        <v>1</v>
      </c>
      <c r="R249" s="398" t="s">
        <v>167</v>
      </c>
      <c r="S249" s="413" t="s">
        <v>134</v>
      </c>
      <c r="U249" s="411">
        <v>-3.1748681828326344</v>
      </c>
      <c r="V249" s="413">
        <v>-0.63497363656652683</v>
      </c>
    </row>
    <row r="250" spans="1:22">
      <c r="A250" s="431" t="s">
        <v>598</v>
      </c>
      <c r="B250" s="431" t="s">
        <v>533</v>
      </c>
      <c r="C250" s="432" t="s">
        <v>500</v>
      </c>
      <c r="D250" s="433" t="s">
        <v>597</v>
      </c>
      <c r="E250" s="434" t="s">
        <v>599</v>
      </c>
      <c r="F250" s="550">
        <v>8.9</v>
      </c>
      <c r="G250" s="551">
        <v>0.46981956097592131</v>
      </c>
      <c r="H250" s="551">
        <v>0.44632858292712529</v>
      </c>
      <c r="I250" s="551">
        <v>3.4</v>
      </c>
      <c r="J250" s="552">
        <v>3.4</v>
      </c>
      <c r="K250" s="550">
        <v>8.9</v>
      </c>
      <c r="L250" s="551">
        <v>0.62856297011755302</v>
      </c>
      <c r="M250" s="551">
        <v>0.59713482161167541</v>
      </c>
      <c r="N250" s="551">
        <v>3.4</v>
      </c>
      <c r="O250" s="552">
        <v>3.4</v>
      </c>
      <c r="P250" s="553">
        <v>2.8695818632697989E-3</v>
      </c>
      <c r="Q250" s="434">
        <v>1</v>
      </c>
      <c r="R250" s="398" t="s">
        <v>167</v>
      </c>
      <c r="S250" s="413" t="s">
        <v>134</v>
      </c>
      <c r="U250" s="411">
        <v>-0.15874340914163171</v>
      </c>
      <c r="V250" s="413">
        <v>-3.1748681828326339E-2</v>
      </c>
    </row>
    <row r="251" spans="1:22">
      <c r="A251" s="431" t="s">
        <v>600</v>
      </c>
      <c r="B251" s="431" t="s">
        <v>533</v>
      </c>
      <c r="C251" s="432" t="s">
        <v>500</v>
      </c>
      <c r="D251" s="433" t="s">
        <v>597</v>
      </c>
      <c r="E251" s="434" t="s">
        <v>584</v>
      </c>
      <c r="F251" s="550">
        <v>15.3</v>
      </c>
      <c r="G251" s="551">
        <v>8.926571658542505</v>
      </c>
      <c r="H251" s="551">
        <v>8.4802430756153786</v>
      </c>
      <c r="I251" s="551">
        <v>16</v>
      </c>
      <c r="J251" s="552">
        <v>16</v>
      </c>
      <c r="K251" s="550">
        <v>15.3</v>
      </c>
      <c r="L251" s="551">
        <v>11.942696432233507</v>
      </c>
      <c r="M251" s="551">
        <v>11.345561610621832</v>
      </c>
      <c r="N251" s="551">
        <v>16</v>
      </c>
      <c r="O251" s="552">
        <v>16</v>
      </c>
      <c r="P251" s="553">
        <v>2.8695818632697989E-3</v>
      </c>
      <c r="Q251" s="434">
        <v>1</v>
      </c>
      <c r="R251" s="398" t="s">
        <v>167</v>
      </c>
      <c r="S251" s="413" t="s">
        <v>134</v>
      </c>
      <c r="U251" s="411">
        <v>-3.0161247736910024</v>
      </c>
      <c r="V251" s="413">
        <v>-0.60322495473820048</v>
      </c>
    </row>
    <row r="252" spans="1:22">
      <c r="A252" s="431" t="s">
        <v>601</v>
      </c>
      <c r="B252" s="431" t="s">
        <v>533</v>
      </c>
      <c r="C252" s="432" t="s">
        <v>500</v>
      </c>
      <c r="D252" s="433" t="s">
        <v>584</v>
      </c>
      <c r="E252" s="434" t="s">
        <v>602</v>
      </c>
      <c r="F252" s="550">
        <v>26.4</v>
      </c>
      <c r="G252" s="551">
        <v>4.4632858292712525</v>
      </c>
      <c r="H252" s="551">
        <v>4.2401215378076893</v>
      </c>
      <c r="I252" s="551">
        <v>12.5</v>
      </c>
      <c r="J252" s="552">
        <v>12.5</v>
      </c>
      <c r="K252" s="550">
        <v>26.4</v>
      </c>
      <c r="L252" s="551">
        <v>5.9713482161167537</v>
      </c>
      <c r="M252" s="551">
        <v>5.6727808053109161</v>
      </c>
      <c r="N252" s="551">
        <v>6.2</v>
      </c>
      <c r="O252" s="552">
        <v>6.2</v>
      </c>
      <c r="P252" s="553">
        <v>2.8695818632697989E-3</v>
      </c>
      <c r="Q252" s="434">
        <v>1</v>
      </c>
      <c r="R252" s="398" t="s">
        <v>167</v>
      </c>
      <c r="S252" s="413" t="s">
        <v>134</v>
      </c>
      <c r="U252" s="411">
        <v>-1.5080623868455012</v>
      </c>
      <c r="V252" s="413">
        <v>-0.30161247736910024</v>
      </c>
    </row>
    <row r="253" spans="1:22">
      <c r="A253" s="431" t="s">
        <v>603</v>
      </c>
      <c r="B253" s="431" t="s">
        <v>533</v>
      </c>
      <c r="C253" s="432" t="s">
        <v>500</v>
      </c>
      <c r="D253" s="433" t="s">
        <v>602</v>
      </c>
      <c r="E253" s="434" t="s">
        <v>604</v>
      </c>
      <c r="F253" s="550">
        <v>1.6</v>
      </c>
      <c r="G253" s="551">
        <v>2.2316429146356263</v>
      </c>
      <c r="H253" s="551">
        <v>2.1200607689038447</v>
      </c>
      <c r="I253" s="551">
        <v>6.7</v>
      </c>
      <c r="J253" s="552">
        <v>6.7</v>
      </c>
      <c r="K253" s="550">
        <v>1.6</v>
      </c>
      <c r="L253" s="551">
        <v>2.9856741080583769</v>
      </c>
      <c r="M253" s="551">
        <v>2.8363904026554581</v>
      </c>
      <c r="N253" s="551">
        <v>6</v>
      </c>
      <c r="O253" s="552">
        <v>6</v>
      </c>
      <c r="P253" s="553">
        <v>2.8695818632697989E-3</v>
      </c>
      <c r="Q253" s="434">
        <v>1</v>
      </c>
      <c r="R253" s="398" t="s">
        <v>167</v>
      </c>
      <c r="S253" s="413" t="s">
        <v>134</v>
      </c>
      <c r="U253" s="411">
        <v>-0.7540311934227506</v>
      </c>
      <c r="V253" s="413">
        <v>-0.15080623868455012</v>
      </c>
    </row>
    <row r="254" spans="1:22">
      <c r="A254" s="431" t="s">
        <v>605</v>
      </c>
      <c r="B254" s="431" t="s">
        <v>533</v>
      </c>
      <c r="C254" s="432" t="s">
        <v>500</v>
      </c>
      <c r="D254" s="433" t="s">
        <v>604</v>
      </c>
      <c r="E254" s="434" t="s">
        <v>606</v>
      </c>
      <c r="F254" s="550">
        <v>32.700000000000003</v>
      </c>
      <c r="G254" s="551">
        <v>1.1158214573178131</v>
      </c>
      <c r="H254" s="551">
        <v>1.0600303844519223</v>
      </c>
      <c r="I254" s="551">
        <v>3.4</v>
      </c>
      <c r="J254" s="552">
        <v>3.4</v>
      </c>
      <c r="K254" s="550">
        <v>32.700000000000003</v>
      </c>
      <c r="L254" s="551">
        <v>1.4928370540291884</v>
      </c>
      <c r="M254" s="551">
        <v>1.418195201327729</v>
      </c>
      <c r="N254" s="551">
        <v>3.4</v>
      </c>
      <c r="O254" s="552">
        <v>3.4</v>
      </c>
      <c r="P254" s="553">
        <v>2.8695818632697989E-3</v>
      </c>
      <c r="Q254" s="434">
        <v>1</v>
      </c>
      <c r="R254" s="398" t="s">
        <v>167</v>
      </c>
      <c r="S254" s="413" t="s">
        <v>134</v>
      </c>
      <c r="U254" s="411">
        <v>-0.3770155967113753</v>
      </c>
      <c r="V254" s="413">
        <v>-7.540311934227506E-2</v>
      </c>
    </row>
    <row r="255" spans="1:22">
      <c r="A255" s="431" t="s">
        <v>607</v>
      </c>
      <c r="B255" s="431" t="s">
        <v>533</v>
      </c>
      <c r="C255" s="432" t="s">
        <v>500</v>
      </c>
      <c r="D255" s="433" t="s">
        <v>608</v>
      </c>
      <c r="E255" s="434" t="s">
        <v>609</v>
      </c>
      <c r="F255" s="550">
        <v>9</v>
      </c>
      <c r="G255" s="551">
        <v>2.139252205795287</v>
      </c>
      <c r="H255" s="551">
        <v>2.08</v>
      </c>
      <c r="I255" s="551">
        <v>6.1</v>
      </c>
      <c r="J255" s="552">
        <v>6.1</v>
      </c>
      <c r="K255" s="550">
        <v>9</v>
      </c>
      <c r="L255" s="551">
        <v>2.6570660511172846</v>
      </c>
      <c r="M255" s="551">
        <v>2.5</v>
      </c>
      <c r="N255" s="551">
        <v>6.1</v>
      </c>
      <c r="O255" s="552">
        <v>6.1</v>
      </c>
      <c r="P255" s="553">
        <v>2.8695818632697989E-3</v>
      </c>
      <c r="Q255" s="434">
        <v>1</v>
      </c>
      <c r="R255" s="398" t="s">
        <v>167</v>
      </c>
      <c r="S255" s="413" t="s">
        <v>134</v>
      </c>
      <c r="U255" s="411">
        <v>-0.51781384532199759</v>
      </c>
      <c r="V255" s="413">
        <v>-0.10356276906439951</v>
      </c>
    </row>
    <row r="256" spans="1:22">
      <c r="A256" s="431" t="s">
        <v>610</v>
      </c>
      <c r="B256" s="431" t="s">
        <v>533</v>
      </c>
      <c r="C256" s="432" t="s">
        <v>500</v>
      </c>
      <c r="D256" s="433" t="s">
        <v>609</v>
      </c>
      <c r="E256" s="434" t="s">
        <v>602</v>
      </c>
      <c r="F256" s="550">
        <v>30</v>
      </c>
      <c r="G256" s="551">
        <v>2.139252205795287</v>
      </c>
      <c r="H256" s="551">
        <v>2.08</v>
      </c>
      <c r="I256" s="551">
        <v>6.1</v>
      </c>
      <c r="J256" s="552">
        <v>6.1</v>
      </c>
      <c r="K256" s="550">
        <v>30</v>
      </c>
      <c r="L256" s="551">
        <v>2.6570660511172846</v>
      </c>
      <c r="M256" s="551">
        <v>2.5</v>
      </c>
      <c r="N256" s="551">
        <v>6.1</v>
      </c>
      <c r="O256" s="552">
        <v>6.1</v>
      </c>
      <c r="P256" s="553">
        <v>2.8695818632697989E-3</v>
      </c>
      <c r="Q256" s="434">
        <v>1</v>
      </c>
      <c r="R256" s="398" t="s">
        <v>167</v>
      </c>
      <c r="S256" s="413" t="s">
        <v>134</v>
      </c>
      <c r="U256" s="411">
        <v>-0.51781384532199759</v>
      </c>
      <c r="V256" s="413">
        <v>-0.10356276906439951</v>
      </c>
    </row>
    <row r="257" spans="1:22">
      <c r="A257" s="431" t="s">
        <v>611</v>
      </c>
      <c r="B257" s="431" t="s">
        <v>533</v>
      </c>
      <c r="C257" s="432" t="s">
        <v>500</v>
      </c>
      <c r="D257" s="433" t="s">
        <v>576</v>
      </c>
      <c r="E257" s="434" t="s">
        <v>612</v>
      </c>
      <c r="F257" s="550">
        <v>29.3</v>
      </c>
      <c r="G257" s="551">
        <v>5.7280013966478744</v>
      </c>
      <c r="H257" s="551">
        <v>5.5</v>
      </c>
      <c r="I257" s="551">
        <v>13</v>
      </c>
      <c r="J257" s="552">
        <v>13</v>
      </c>
      <c r="K257" s="550">
        <v>29.3</v>
      </c>
      <c r="L257" s="551">
        <v>7.9506328219834179</v>
      </c>
      <c r="M257" s="551">
        <v>7.553101180884247</v>
      </c>
      <c r="N257" s="551">
        <v>6.2</v>
      </c>
      <c r="O257" s="552">
        <v>6.2</v>
      </c>
      <c r="P257" s="553">
        <v>2.8695818632697989E-3</v>
      </c>
      <c r="Q257" s="434">
        <v>1</v>
      </c>
      <c r="R257" s="398" t="s">
        <v>167</v>
      </c>
      <c r="S257" s="413" t="s">
        <v>134</v>
      </c>
      <c r="U257" s="411">
        <v>-2.2226314253355435</v>
      </c>
      <c r="V257" s="413">
        <v>-0.44452628506710867</v>
      </c>
    </row>
    <row r="258" spans="1:22">
      <c r="A258" s="431" t="s">
        <v>613</v>
      </c>
      <c r="B258" s="431" t="s">
        <v>533</v>
      </c>
      <c r="C258" s="432" t="s">
        <v>500</v>
      </c>
      <c r="D258" s="433" t="s">
        <v>612</v>
      </c>
      <c r="E258" s="434" t="s">
        <v>614</v>
      </c>
      <c r="F258" s="550">
        <v>20.9</v>
      </c>
      <c r="G258" s="551">
        <v>0</v>
      </c>
      <c r="H258" s="551">
        <v>0</v>
      </c>
      <c r="I258" s="551">
        <v>6.7</v>
      </c>
      <c r="J258" s="552">
        <v>6.7</v>
      </c>
      <c r="K258" s="550">
        <v>20.9</v>
      </c>
      <c r="L258" s="551">
        <v>0</v>
      </c>
      <c r="M258" s="551">
        <v>0</v>
      </c>
      <c r="N258" s="551">
        <v>6.7</v>
      </c>
      <c r="O258" s="552">
        <v>6.7</v>
      </c>
      <c r="P258" s="553">
        <v>2.8695818632697989E-3</v>
      </c>
      <c r="Q258" s="434">
        <v>1</v>
      </c>
      <c r="R258" s="398" t="s">
        <v>167</v>
      </c>
      <c r="S258" s="413" t="s">
        <v>134</v>
      </c>
      <c r="U258" s="411">
        <v>0</v>
      </c>
      <c r="V258" s="413">
        <v>0</v>
      </c>
    </row>
    <row r="259" spans="1:22">
      <c r="A259" s="431" t="s">
        <v>615</v>
      </c>
      <c r="B259" s="431" t="s">
        <v>533</v>
      </c>
      <c r="C259" s="432" t="s">
        <v>500</v>
      </c>
      <c r="D259" s="433" t="s">
        <v>612</v>
      </c>
      <c r="E259" s="434" t="s">
        <v>599</v>
      </c>
      <c r="F259" s="550">
        <v>10</v>
      </c>
      <c r="G259" s="551">
        <v>2.4128561509610433</v>
      </c>
      <c r="H259" s="551">
        <v>2.3506120165975104</v>
      </c>
      <c r="I259" s="551">
        <v>3.9</v>
      </c>
      <c r="J259" s="552">
        <v>3.9</v>
      </c>
      <c r="K259" s="550">
        <v>10</v>
      </c>
      <c r="L259" s="551">
        <v>3.4351763666513557</v>
      </c>
      <c r="M259" s="551">
        <v>3.2634175483187882</v>
      </c>
      <c r="N259" s="551">
        <v>3.9</v>
      </c>
      <c r="O259" s="552">
        <v>3.9</v>
      </c>
      <c r="P259" s="553">
        <v>2.8695818632697989E-3</v>
      </c>
      <c r="Q259" s="434">
        <v>1</v>
      </c>
      <c r="R259" s="398" t="s">
        <v>167</v>
      </c>
      <c r="S259" s="413" t="s">
        <v>134</v>
      </c>
      <c r="U259" s="411">
        <v>-1.0223202156903124</v>
      </c>
      <c r="V259" s="413">
        <v>-0.20446404313806249</v>
      </c>
    </row>
    <row r="260" spans="1:22">
      <c r="A260" s="431" t="s">
        <v>616</v>
      </c>
      <c r="B260" s="431" t="s">
        <v>533</v>
      </c>
      <c r="C260" s="432" t="s">
        <v>500</v>
      </c>
      <c r="D260" s="433" t="s">
        <v>612</v>
      </c>
      <c r="E260" s="434" t="s">
        <v>617</v>
      </c>
      <c r="F260" s="550">
        <v>23.5</v>
      </c>
      <c r="G260" s="551">
        <v>3.3151452456868311</v>
      </c>
      <c r="H260" s="551">
        <v>3.1493879834024896</v>
      </c>
      <c r="I260" s="551">
        <v>8.9</v>
      </c>
      <c r="J260" s="552">
        <v>8.9</v>
      </c>
      <c r="K260" s="550">
        <v>23.5</v>
      </c>
      <c r="L260" s="551">
        <v>4.5154564553320622</v>
      </c>
      <c r="M260" s="551">
        <v>4.2896836325654588</v>
      </c>
      <c r="N260" s="551">
        <v>3.9</v>
      </c>
      <c r="O260" s="552">
        <v>3.9</v>
      </c>
      <c r="P260" s="553">
        <v>2.8695818632697989E-3</v>
      </c>
      <c r="Q260" s="434">
        <v>1</v>
      </c>
      <c r="R260" s="398" t="s">
        <v>167</v>
      </c>
      <c r="S260" s="413" t="s">
        <v>134</v>
      </c>
      <c r="U260" s="411">
        <v>-1.2003112096452311</v>
      </c>
      <c r="V260" s="413">
        <v>-0.24006224192904621</v>
      </c>
    </row>
    <row r="261" spans="1:22">
      <c r="A261" s="431" t="s">
        <v>618</v>
      </c>
      <c r="B261" s="431" t="s">
        <v>533</v>
      </c>
      <c r="C261" s="432" t="s">
        <v>500</v>
      </c>
      <c r="D261" s="433" t="s">
        <v>619</v>
      </c>
      <c r="E261" s="434" t="s">
        <v>620</v>
      </c>
      <c r="F261" s="550">
        <v>7.2</v>
      </c>
      <c r="G261" s="551">
        <v>1.6831203722550565</v>
      </c>
      <c r="H261" s="551">
        <v>1.6494579648099554</v>
      </c>
      <c r="I261" s="551">
        <v>6.2</v>
      </c>
      <c r="J261" s="552">
        <v>6.2</v>
      </c>
      <c r="K261" s="550">
        <v>7.2</v>
      </c>
      <c r="L261" s="551">
        <v>1.8276946531628306</v>
      </c>
      <c r="M261" s="551">
        <v>1.7911407600995739</v>
      </c>
      <c r="N261" s="551">
        <v>6.2</v>
      </c>
      <c r="O261" s="552">
        <v>6.2</v>
      </c>
      <c r="P261" s="553">
        <v>-2.9805154813322687E-5</v>
      </c>
      <c r="Q261" s="434">
        <v>1</v>
      </c>
      <c r="R261" s="398" t="s">
        <v>167</v>
      </c>
      <c r="S261" s="413" t="s">
        <v>134</v>
      </c>
      <c r="U261" s="411">
        <v>-0.14457428090777413</v>
      </c>
      <c r="V261" s="413">
        <v>-2.8914856181554826E-2</v>
      </c>
    </row>
    <row r="262" spans="1:22">
      <c r="A262" s="431" t="s">
        <v>621</v>
      </c>
      <c r="B262" s="431" t="s">
        <v>533</v>
      </c>
      <c r="C262" s="432" t="s">
        <v>500</v>
      </c>
      <c r="D262" s="433" t="s">
        <v>622</v>
      </c>
      <c r="E262" s="434" t="s">
        <v>584</v>
      </c>
      <c r="F262" s="550">
        <v>24.1</v>
      </c>
      <c r="G262" s="551">
        <v>0.26929925956080902</v>
      </c>
      <c r="H262" s="551">
        <v>0.26391327436959289</v>
      </c>
      <c r="I262" s="551">
        <v>3.9</v>
      </c>
      <c r="J262" s="552">
        <v>3.9</v>
      </c>
      <c r="K262" s="550">
        <v>24.1</v>
      </c>
      <c r="L262" s="551">
        <v>0.2924311445060529</v>
      </c>
      <c r="M262" s="551">
        <v>0.28658252161593184</v>
      </c>
      <c r="N262" s="551">
        <v>3.9</v>
      </c>
      <c r="O262" s="552">
        <v>3.9</v>
      </c>
      <c r="P262" s="553">
        <v>-2.9805154813322687E-5</v>
      </c>
      <c r="Q262" s="434">
        <v>1</v>
      </c>
      <c r="R262" s="398" t="s">
        <v>167</v>
      </c>
      <c r="S262" s="413" t="s">
        <v>134</v>
      </c>
      <c r="U262" s="411">
        <v>-2.3131884945243875E-2</v>
      </c>
      <c r="V262" s="413">
        <v>-4.6263769890487749E-3</v>
      </c>
    </row>
    <row r="263" spans="1:22">
      <c r="A263" s="431" t="s">
        <v>623</v>
      </c>
      <c r="B263" s="431" t="s">
        <v>533</v>
      </c>
      <c r="C263" s="432" t="s">
        <v>500</v>
      </c>
      <c r="D263" s="433" t="s">
        <v>622</v>
      </c>
      <c r="E263" s="434" t="s">
        <v>624</v>
      </c>
      <c r="F263" s="550">
        <v>17.399999999999999</v>
      </c>
      <c r="G263" s="551">
        <v>1.1445218531334385</v>
      </c>
      <c r="H263" s="551">
        <v>1.1216314160707699</v>
      </c>
      <c r="I263" s="551">
        <v>3.1</v>
      </c>
      <c r="J263" s="552">
        <v>3.1</v>
      </c>
      <c r="K263" s="550">
        <v>17.399999999999999</v>
      </c>
      <c r="L263" s="551">
        <v>1.2428323641507248</v>
      </c>
      <c r="M263" s="551">
        <v>1.2179757168677103</v>
      </c>
      <c r="N263" s="551">
        <v>3.1</v>
      </c>
      <c r="O263" s="552">
        <v>3.1</v>
      </c>
      <c r="P263" s="553">
        <v>-2.9805154813322687E-5</v>
      </c>
      <c r="Q263" s="434">
        <v>1</v>
      </c>
      <c r="R263" s="398" t="s">
        <v>167</v>
      </c>
      <c r="S263" s="413" t="s">
        <v>134</v>
      </c>
      <c r="U263" s="411">
        <v>-9.8310511017286384E-2</v>
      </c>
      <c r="V263" s="413">
        <v>-1.9662102203457276E-2</v>
      </c>
    </row>
    <row r="264" spans="1:22">
      <c r="A264" s="431" t="s">
        <v>625</v>
      </c>
      <c r="B264" s="431" t="s">
        <v>533</v>
      </c>
      <c r="C264" s="432" t="s">
        <v>500</v>
      </c>
      <c r="D264" s="433" t="s">
        <v>620</v>
      </c>
      <c r="E264" s="434" t="s">
        <v>622</v>
      </c>
      <c r="F264" s="550">
        <v>16.2</v>
      </c>
      <c r="G264" s="551">
        <v>1.6831203722550565</v>
      </c>
      <c r="H264" s="551">
        <v>1.6494579648099554</v>
      </c>
      <c r="I264" s="551">
        <v>5.0999999999999996</v>
      </c>
      <c r="J264" s="552">
        <v>5.0999999999999996</v>
      </c>
      <c r="K264" s="550">
        <v>16.2</v>
      </c>
      <c r="L264" s="551">
        <v>1.8276946531628306</v>
      </c>
      <c r="M264" s="551">
        <v>1.7911407600995739</v>
      </c>
      <c r="N264" s="551">
        <v>5.0999999999999996</v>
      </c>
      <c r="O264" s="552">
        <v>5.0999999999999996</v>
      </c>
      <c r="P264" s="553">
        <v>-2.9805154813322687E-5</v>
      </c>
      <c r="Q264" s="434">
        <v>1</v>
      </c>
      <c r="R264" s="398" t="s">
        <v>167</v>
      </c>
      <c r="S264" s="413" t="s">
        <v>134</v>
      </c>
      <c r="U264" s="411">
        <v>-0.14457428090777413</v>
      </c>
      <c r="V264" s="413">
        <v>-2.8914856181554826E-2</v>
      </c>
    </row>
    <row r="265" spans="1:22">
      <c r="A265" s="431" t="s">
        <v>626</v>
      </c>
      <c r="B265" s="431" t="s">
        <v>533</v>
      </c>
      <c r="C265" s="432" t="s">
        <v>500</v>
      </c>
      <c r="D265" s="433" t="s">
        <v>627</v>
      </c>
      <c r="E265" s="434" t="s">
        <v>628</v>
      </c>
      <c r="F265" s="550">
        <v>38.1</v>
      </c>
      <c r="G265" s="551">
        <v>0.36585485669986673</v>
      </c>
      <c r="H265" s="551">
        <v>0.35853775956586931</v>
      </c>
      <c r="I265" s="551">
        <v>4</v>
      </c>
      <c r="J265" s="552">
        <v>4</v>
      </c>
      <c r="K265" s="550">
        <v>38.1</v>
      </c>
      <c r="L265" s="551">
        <v>0.34344831999181646</v>
      </c>
      <c r="M265" s="551">
        <v>0.3365793535919801</v>
      </c>
      <c r="N265" s="551">
        <v>4</v>
      </c>
      <c r="O265" s="552">
        <v>4</v>
      </c>
      <c r="P265" s="553">
        <v>-2.9805154813322687E-5</v>
      </c>
      <c r="Q265" s="434">
        <v>1</v>
      </c>
      <c r="R265" s="398" t="s">
        <v>167</v>
      </c>
      <c r="S265" s="413" t="s">
        <v>134</v>
      </c>
      <c r="U265" s="411">
        <v>2.2406536708050262E-2</v>
      </c>
      <c r="V265" s="413">
        <v>4.4813073416100522E-3</v>
      </c>
    </row>
    <row r="266" spans="1:22">
      <c r="A266" s="431" t="s">
        <v>629</v>
      </c>
      <c r="B266" s="431" t="s">
        <v>533</v>
      </c>
      <c r="C266" s="432" t="s">
        <v>500</v>
      </c>
      <c r="D266" s="433" t="s">
        <v>627</v>
      </c>
      <c r="E266" s="434" t="s">
        <v>630</v>
      </c>
      <c r="F266" s="550">
        <v>13.3</v>
      </c>
      <c r="G266" s="551">
        <v>0</v>
      </c>
      <c r="H266" s="551">
        <v>0</v>
      </c>
      <c r="I266" s="551">
        <v>6.2</v>
      </c>
      <c r="J266" s="552">
        <v>6.2</v>
      </c>
      <c r="K266" s="550">
        <v>13.3</v>
      </c>
      <c r="L266" s="551">
        <v>0</v>
      </c>
      <c r="M266" s="551">
        <v>0</v>
      </c>
      <c r="N266" s="551">
        <v>6.2</v>
      </c>
      <c r="O266" s="552">
        <v>6.2</v>
      </c>
      <c r="P266" s="553">
        <v>-2.9805154813322687E-5</v>
      </c>
      <c r="Q266" s="434">
        <v>1</v>
      </c>
      <c r="R266" s="398" t="s">
        <v>167</v>
      </c>
      <c r="S266" s="413" t="s">
        <v>134</v>
      </c>
      <c r="U266" s="411">
        <v>0</v>
      </c>
      <c r="V266" s="413">
        <v>0</v>
      </c>
    </row>
    <row r="267" spans="1:22">
      <c r="A267" s="431" t="s">
        <v>631</v>
      </c>
      <c r="B267" s="431" t="s">
        <v>533</v>
      </c>
      <c r="C267" s="432" t="s">
        <v>500</v>
      </c>
      <c r="D267" s="433" t="s">
        <v>632</v>
      </c>
      <c r="E267" s="434" t="s">
        <v>633</v>
      </c>
      <c r="F267" s="550">
        <v>4.0999999999999996</v>
      </c>
      <c r="G267" s="551">
        <v>2.6132489764276192</v>
      </c>
      <c r="H267" s="551">
        <v>2.5609839968990666</v>
      </c>
      <c r="I267" s="551">
        <v>5.0999999999999996</v>
      </c>
      <c r="J267" s="552">
        <v>5.0999999999999996</v>
      </c>
      <c r="K267" s="550">
        <v>4.0999999999999996</v>
      </c>
      <c r="L267" s="551">
        <v>2.453202285655832</v>
      </c>
      <c r="M267" s="551">
        <v>2.4041382399427151</v>
      </c>
      <c r="N267" s="551">
        <v>5.0999999999999996</v>
      </c>
      <c r="O267" s="552">
        <v>5.0999999999999996</v>
      </c>
      <c r="P267" s="553">
        <v>-2.9805154813322687E-5</v>
      </c>
      <c r="Q267" s="434">
        <v>1</v>
      </c>
      <c r="R267" s="398" t="s">
        <v>167</v>
      </c>
      <c r="S267" s="413" t="s">
        <v>134</v>
      </c>
      <c r="U267" s="411">
        <v>0.16004669077178724</v>
      </c>
      <c r="V267" s="413">
        <v>3.2009338154357449E-2</v>
      </c>
    </row>
    <row r="268" spans="1:22">
      <c r="A268" s="431" t="s">
        <v>634</v>
      </c>
      <c r="B268" s="431" t="s">
        <v>533</v>
      </c>
      <c r="C268" s="432" t="s">
        <v>500</v>
      </c>
      <c r="D268" s="433" t="s">
        <v>633</v>
      </c>
      <c r="E268" s="434" t="s">
        <v>627</v>
      </c>
      <c r="F268" s="550">
        <v>20.100000000000001</v>
      </c>
      <c r="G268" s="551">
        <v>1.8292742834993334</v>
      </c>
      <c r="H268" s="551">
        <v>1.7926887978293464</v>
      </c>
      <c r="I268" s="551">
        <v>5.0999999999999996</v>
      </c>
      <c r="J268" s="552">
        <v>5.0999999999999996</v>
      </c>
      <c r="K268" s="550">
        <v>20.100000000000001</v>
      </c>
      <c r="L268" s="551">
        <v>1.7172415999590822</v>
      </c>
      <c r="M268" s="551">
        <v>1.6828967679599005</v>
      </c>
      <c r="N268" s="551">
        <v>5.0999999999999996</v>
      </c>
      <c r="O268" s="552">
        <v>5.0999999999999996</v>
      </c>
      <c r="P268" s="553">
        <v>-2.9805154813322687E-5</v>
      </c>
      <c r="Q268" s="434">
        <v>1</v>
      </c>
      <c r="R268" s="398" t="s">
        <v>167</v>
      </c>
      <c r="S268" s="413" t="s">
        <v>134</v>
      </c>
      <c r="U268" s="411">
        <v>0.1120326835402512</v>
      </c>
      <c r="V268" s="413">
        <v>2.2406536708050241E-2</v>
      </c>
    </row>
    <row r="269" spans="1:22">
      <c r="A269" s="431" t="s">
        <v>635</v>
      </c>
      <c r="B269" s="431" t="s">
        <v>533</v>
      </c>
      <c r="C269" s="432" t="s">
        <v>500</v>
      </c>
      <c r="D269" s="433" t="s">
        <v>619</v>
      </c>
      <c r="E269" s="434" t="s">
        <v>632</v>
      </c>
      <c r="F269" s="550">
        <v>8.8000000000000007</v>
      </c>
      <c r="G269" s="551">
        <v>2.6132489764276192</v>
      </c>
      <c r="H269" s="551">
        <v>2.5609839968990666</v>
      </c>
      <c r="I269" s="551">
        <v>6.2</v>
      </c>
      <c r="J269" s="552">
        <v>6.2</v>
      </c>
      <c r="K269" s="550">
        <v>8.8000000000000007</v>
      </c>
      <c r="L269" s="551">
        <v>2.453202285655832</v>
      </c>
      <c r="M269" s="551">
        <v>2.4041382399427151</v>
      </c>
      <c r="N269" s="551">
        <v>6.2</v>
      </c>
      <c r="O269" s="552">
        <v>6.2</v>
      </c>
      <c r="P269" s="553">
        <v>-2.9805154813322687E-5</v>
      </c>
      <c r="Q269" s="434">
        <v>1</v>
      </c>
      <c r="R269" s="398" t="s">
        <v>167</v>
      </c>
      <c r="S269" s="413" t="s">
        <v>134</v>
      </c>
      <c r="U269" s="411">
        <v>0.16004669077178724</v>
      </c>
      <c r="V269" s="413">
        <v>3.2009338154357449E-2</v>
      </c>
    </row>
    <row r="270" spans="1:22">
      <c r="A270" s="431" t="s">
        <v>636</v>
      </c>
      <c r="B270" s="431" t="s">
        <v>533</v>
      </c>
      <c r="C270" s="432" t="s">
        <v>500</v>
      </c>
      <c r="D270" s="433" t="s">
        <v>619</v>
      </c>
      <c r="E270" s="434" t="s">
        <v>614</v>
      </c>
      <c r="F270" s="550">
        <v>17.100000000000001</v>
      </c>
      <c r="G270" s="551">
        <v>0.57043361296473405</v>
      </c>
      <c r="H270" s="551">
        <v>0.5590249407054394</v>
      </c>
      <c r="I270" s="551">
        <v>6.2</v>
      </c>
      <c r="J270" s="552">
        <v>6.2</v>
      </c>
      <c r="K270" s="550">
        <v>17.100000000000001</v>
      </c>
      <c r="L270" s="551">
        <v>0.57043361296473405</v>
      </c>
      <c r="M270" s="551">
        <v>0.5590249407054394</v>
      </c>
      <c r="N270" s="551">
        <v>6.2</v>
      </c>
      <c r="O270" s="552">
        <v>6.2</v>
      </c>
      <c r="P270" s="553">
        <v>-2.9805154813322687E-5</v>
      </c>
      <c r="Q270" s="434">
        <v>1</v>
      </c>
      <c r="R270" s="398" t="s">
        <v>167</v>
      </c>
      <c r="S270" s="413" t="s">
        <v>134</v>
      </c>
      <c r="U270" s="411">
        <v>0</v>
      </c>
      <c r="V270" s="413">
        <v>0</v>
      </c>
    </row>
    <row r="271" spans="1:22">
      <c r="A271" s="431" t="s">
        <v>637</v>
      </c>
      <c r="B271" s="431" t="s">
        <v>533</v>
      </c>
      <c r="C271" s="432" t="s">
        <v>500</v>
      </c>
      <c r="D271" s="433" t="s">
        <v>638</v>
      </c>
      <c r="E271" s="434" t="s">
        <v>639</v>
      </c>
      <c r="F271" s="550">
        <v>6.5</v>
      </c>
      <c r="G271" s="551">
        <v>5.2101052700604731</v>
      </c>
      <c r="H271" s="551">
        <v>5.0309597523219818</v>
      </c>
      <c r="I271" s="551">
        <v>9.8000000000000007</v>
      </c>
      <c r="J271" s="552">
        <v>9.8000000000000007</v>
      </c>
      <c r="K271" s="550">
        <v>6.5</v>
      </c>
      <c r="L271" s="551">
        <v>5.2101052700604731</v>
      </c>
      <c r="M271" s="551">
        <v>5.0309597523219818</v>
      </c>
      <c r="N271" s="551">
        <v>9.8000000000000007</v>
      </c>
      <c r="O271" s="552">
        <v>9.8000000000000007</v>
      </c>
      <c r="P271" s="553">
        <v>-1.0757110242875179E-2</v>
      </c>
      <c r="Q271" s="434">
        <v>1</v>
      </c>
      <c r="R271" s="398" t="s">
        <v>167</v>
      </c>
      <c r="S271" s="413" t="s">
        <v>134</v>
      </c>
      <c r="U271" s="411">
        <v>0</v>
      </c>
      <c r="V271" s="413">
        <v>0</v>
      </c>
    </row>
    <row r="272" spans="1:22">
      <c r="A272" s="431" t="s">
        <v>640</v>
      </c>
      <c r="B272" s="431" t="s">
        <v>533</v>
      </c>
      <c r="C272" s="432" t="s">
        <v>500</v>
      </c>
      <c r="D272" s="433" t="s">
        <v>641</v>
      </c>
      <c r="E272" s="434" t="s">
        <v>638</v>
      </c>
      <c r="F272" s="550">
        <v>17.600000000000001</v>
      </c>
      <c r="G272" s="551">
        <v>5.2101052700604731</v>
      </c>
      <c r="H272" s="551">
        <v>5.0309597523219818</v>
      </c>
      <c r="I272" s="551">
        <v>26.6</v>
      </c>
      <c r="J272" s="552">
        <v>26.6</v>
      </c>
      <c r="K272" s="550">
        <v>17.600000000000001</v>
      </c>
      <c r="L272" s="551">
        <v>0</v>
      </c>
      <c r="M272" s="551">
        <v>0</v>
      </c>
      <c r="N272" s="551">
        <v>26.6</v>
      </c>
      <c r="O272" s="552">
        <v>26.6</v>
      </c>
      <c r="P272" s="553">
        <v>-1.0757110242875179E-2</v>
      </c>
      <c r="Q272" s="434">
        <v>1</v>
      </c>
      <c r="R272" s="398" t="s">
        <v>167</v>
      </c>
      <c r="S272" s="413" t="s">
        <v>134</v>
      </c>
      <c r="U272" s="411">
        <v>0</v>
      </c>
      <c r="V272" s="413">
        <v>0</v>
      </c>
    </row>
    <row r="273" spans="1:22">
      <c r="A273" s="431" t="s">
        <v>642</v>
      </c>
      <c r="B273" s="431" t="s">
        <v>533</v>
      </c>
      <c r="C273" s="432" t="s">
        <v>500</v>
      </c>
      <c r="D273" s="433" t="s">
        <v>639</v>
      </c>
      <c r="E273" s="434" t="s">
        <v>643</v>
      </c>
      <c r="F273" s="550">
        <v>14.7</v>
      </c>
      <c r="G273" s="551">
        <v>3.0663496212923929</v>
      </c>
      <c r="H273" s="551">
        <v>2.8</v>
      </c>
      <c r="I273" s="551">
        <v>5.0999999999999996</v>
      </c>
      <c r="J273" s="552">
        <v>5.0999999999999996</v>
      </c>
      <c r="K273" s="550">
        <v>14.7</v>
      </c>
      <c r="L273" s="551">
        <v>3.4365899780428677</v>
      </c>
      <c r="M273" s="551">
        <v>3.1380804953560371</v>
      </c>
      <c r="N273" s="551">
        <v>5.0999999999999996</v>
      </c>
      <c r="O273" s="552">
        <v>5.0999999999999996</v>
      </c>
      <c r="P273" s="553">
        <v>-1.0757110242875179E-2</v>
      </c>
      <c r="Q273" s="434">
        <v>1</v>
      </c>
      <c r="R273" s="398" t="s">
        <v>167</v>
      </c>
      <c r="S273" s="413" t="s">
        <v>134</v>
      </c>
      <c r="U273" s="411">
        <v>-0.37024035675047484</v>
      </c>
      <c r="V273" s="413">
        <v>-7.4048071350094974E-2</v>
      </c>
    </row>
    <row r="274" spans="1:22">
      <c r="A274" s="431" t="s">
        <v>644</v>
      </c>
      <c r="B274" s="431" t="s">
        <v>401</v>
      </c>
      <c r="C274" s="432" t="s">
        <v>500</v>
      </c>
      <c r="D274" s="433" t="s">
        <v>641</v>
      </c>
      <c r="E274" s="434" t="s">
        <v>645</v>
      </c>
      <c r="F274" s="550">
        <v>11.7</v>
      </c>
      <c r="G274" s="551">
        <v>6.5764732189829527</v>
      </c>
      <c r="H274" s="551">
        <v>5.8</v>
      </c>
      <c r="I274" s="551">
        <v>17.600000000000001</v>
      </c>
      <c r="J274" s="552">
        <v>17.600000000000001</v>
      </c>
      <c r="K274" s="550">
        <v>11.7</v>
      </c>
      <c r="L274" s="551">
        <v>7.3705365488291914</v>
      </c>
      <c r="M274" s="551">
        <v>6.5003095975232199</v>
      </c>
      <c r="N274" s="551">
        <v>17.600000000000001</v>
      </c>
      <c r="O274" s="552">
        <v>17.600000000000001</v>
      </c>
      <c r="P274" s="553">
        <v>-1.0757110242875179E-2</v>
      </c>
      <c r="Q274" s="434">
        <v>1</v>
      </c>
      <c r="R274" s="398" t="s">
        <v>167</v>
      </c>
      <c r="S274" s="413" t="s">
        <v>134</v>
      </c>
      <c r="U274" s="411">
        <v>-0.79406332984623873</v>
      </c>
      <c r="V274" s="413">
        <v>-0.15881266596924776</v>
      </c>
    </row>
    <row r="275" spans="1:22">
      <c r="A275" s="431" t="s">
        <v>646</v>
      </c>
      <c r="B275" s="431" t="s">
        <v>401</v>
      </c>
      <c r="C275" s="432" t="s">
        <v>500</v>
      </c>
      <c r="D275" s="433" t="s">
        <v>645</v>
      </c>
      <c r="E275" s="434" t="s">
        <v>647</v>
      </c>
      <c r="F275" s="550">
        <v>10</v>
      </c>
      <c r="G275" s="551">
        <v>5.9188258970846572</v>
      </c>
      <c r="H275" s="551">
        <v>5.22</v>
      </c>
      <c r="I275" s="551">
        <v>9.1</v>
      </c>
      <c r="J275" s="552">
        <v>9.1</v>
      </c>
      <c r="K275" s="550">
        <v>10</v>
      </c>
      <c r="L275" s="551">
        <v>6.6334828939462724</v>
      </c>
      <c r="M275" s="551">
        <v>5.8502786377708977</v>
      </c>
      <c r="N275" s="551">
        <v>4</v>
      </c>
      <c r="O275" s="552">
        <v>4</v>
      </c>
      <c r="P275" s="553">
        <v>-1.0757110242875179E-2</v>
      </c>
      <c r="Q275" s="434">
        <v>1</v>
      </c>
      <c r="R275" s="398" t="s">
        <v>167</v>
      </c>
      <c r="S275" s="413" t="s">
        <v>134</v>
      </c>
      <c r="U275" s="411">
        <v>-0.71465699686161521</v>
      </c>
      <c r="V275" s="413">
        <v>-0.14293139937232305</v>
      </c>
    </row>
    <row r="276" spans="1:22">
      <c r="A276" s="431" t="s">
        <v>648</v>
      </c>
      <c r="B276" s="431" t="s">
        <v>401</v>
      </c>
      <c r="C276" s="432" t="s">
        <v>500</v>
      </c>
      <c r="D276" s="433" t="s">
        <v>641</v>
      </c>
      <c r="E276" s="434" t="s">
        <v>649</v>
      </c>
      <c r="F276" s="550">
        <v>43.8</v>
      </c>
      <c r="G276" s="551">
        <v>1.4317821063276353</v>
      </c>
      <c r="H276" s="551">
        <v>1.4</v>
      </c>
      <c r="I276" s="551">
        <v>7</v>
      </c>
      <c r="J276" s="552">
        <v>7</v>
      </c>
      <c r="K276" s="550">
        <v>43.8</v>
      </c>
      <c r="L276" s="551">
        <v>1.6046598219523343</v>
      </c>
      <c r="M276" s="551">
        <v>1.5690402476780185</v>
      </c>
      <c r="N276" s="551">
        <v>7</v>
      </c>
      <c r="O276" s="552">
        <v>7</v>
      </c>
      <c r="P276" s="553">
        <v>-1.0757110242875179E-2</v>
      </c>
      <c r="Q276" s="434">
        <v>1</v>
      </c>
      <c r="R276" s="398" t="s">
        <v>167</v>
      </c>
      <c r="S276" s="413" t="s">
        <v>134</v>
      </c>
      <c r="U276" s="411">
        <v>-0.172877715624699</v>
      </c>
      <c r="V276" s="413">
        <v>-3.4575543124939802E-2</v>
      </c>
    </row>
    <row r="277" spans="1:22">
      <c r="A277" s="431" t="s">
        <v>650</v>
      </c>
      <c r="B277" s="431" t="s">
        <v>533</v>
      </c>
      <c r="C277" s="432" t="s">
        <v>500</v>
      </c>
      <c r="D277" s="433" t="s">
        <v>641</v>
      </c>
      <c r="E277" s="434" t="s">
        <v>651</v>
      </c>
      <c r="F277" s="550">
        <v>6.1</v>
      </c>
      <c r="G277" s="551">
        <v>2.4</v>
      </c>
      <c r="H277" s="551">
        <v>2.4</v>
      </c>
      <c r="I277" s="551">
        <v>18</v>
      </c>
      <c r="J277" s="552">
        <v>18</v>
      </c>
      <c r="K277" s="550">
        <v>6.1</v>
      </c>
      <c r="L277" s="551">
        <v>2.6897832817337464</v>
      </c>
      <c r="M277" s="551">
        <v>2.6897832817337464</v>
      </c>
      <c r="N277" s="551">
        <v>18</v>
      </c>
      <c r="O277" s="552">
        <v>18</v>
      </c>
      <c r="P277" s="553">
        <v>-1.0757110242875179E-2</v>
      </c>
      <c r="Q277" s="434">
        <v>1</v>
      </c>
      <c r="R277" s="398" t="s">
        <v>167</v>
      </c>
      <c r="S277" s="413" t="s">
        <v>134</v>
      </c>
      <c r="U277" s="411">
        <v>-0.28978328173374646</v>
      </c>
      <c r="V277" s="413">
        <v>-5.7956656346749291E-2</v>
      </c>
    </row>
    <row r="278" spans="1:22">
      <c r="A278" s="431" t="s">
        <v>652</v>
      </c>
      <c r="B278" s="431" t="s">
        <v>533</v>
      </c>
      <c r="C278" s="432" t="s">
        <v>500</v>
      </c>
      <c r="D278" s="433" t="s">
        <v>651</v>
      </c>
      <c r="E278" s="434" t="s">
        <v>653</v>
      </c>
      <c r="F278" s="550">
        <v>11</v>
      </c>
      <c r="G278" s="551">
        <v>0.96</v>
      </c>
      <c r="H278" s="551">
        <v>0.96</v>
      </c>
      <c r="I278" s="551">
        <v>3.5</v>
      </c>
      <c r="J278" s="552">
        <v>3.5</v>
      </c>
      <c r="K278" s="550">
        <v>11</v>
      </c>
      <c r="L278" s="551">
        <v>1.0759133126934985</v>
      </c>
      <c r="M278" s="551">
        <v>1.0759133126934985</v>
      </c>
      <c r="N278" s="551">
        <v>3.5</v>
      </c>
      <c r="O278" s="552">
        <v>3.5</v>
      </c>
      <c r="P278" s="553">
        <v>-1.0757110242875179E-2</v>
      </c>
      <c r="Q278" s="434">
        <v>1</v>
      </c>
      <c r="R278" s="398" t="s">
        <v>167</v>
      </c>
      <c r="S278" s="413" t="s">
        <v>134</v>
      </c>
      <c r="U278" s="411">
        <v>-0.11591331269349858</v>
      </c>
      <c r="V278" s="413">
        <v>-2.3182662538699716E-2</v>
      </c>
    </row>
    <row r="279" spans="1:22">
      <c r="A279" s="431" t="s">
        <v>654</v>
      </c>
      <c r="B279" s="431" t="s">
        <v>533</v>
      </c>
      <c r="C279" s="432" t="s">
        <v>500</v>
      </c>
      <c r="D279" s="433" t="s">
        <v>651</v>
      </c>
      <c r="E279" s="434" t="s">
        <v>655</v>
      </c>
      <c r="F279" s="550">
        <v>12.9</v>
      </c>
      <c r="G279" s="551">
        <v>1.44</v>
      </c>
      <c r="H279" s="551">
        <v>1.44</v>
      </c>
      <c r="I279" s="551">
        <v>18</v>
      </c>
      <c r="J279" s="552">
        <v>18</v>
      </c>
      <c r="K279" s="550">
        <v>12.9</v>
      </c>
      <c r="L279" s="551">
        <v>1.6138699690402478</v>
      </c>
      <c r="M279" s="551">
        <v>1.6138699690402478</v>
      </c>
      <c r="N279" s="551">
        <v>18</v>
      </c>
      <c r="O279" s="552">
        <v>18</v>
      </c>
      <c r="P279" s="553">
        <v>-1.0757110242875179E-2</v>
      </c>
      <c r="Q279" s="434">
        <v>1</v>
      </c>
      <c r="R279" s="398" t="s">
        <v>167</v>
      </c>
      <c r="S279" s="413" t="s">
        <v>134</v>
      </c>
      <c r="U279" s="411">
        <v>-0.17386996904024787</v>
      </c>
      <c r="V279" s="413">
        <v>-3.4773993808049575E-2</v>
      </c>
    </row>
    <row r="280" spans="1:22">
      <c r="A280" s="431" t="s">
        <v>656</v>
      </c>
      <c r="B280" s="431" t="s">
        <v>533</v>
      </c>
      <c r="C280" s="432" t="s">
        <v>500</v>
      </c>
      <c r="D280" s="433" t="s">
        <v>653</v>
      </c>
      <c r="E280" s="434" t="s">
        <v>657</v>
      </c>
      <c r="F280" s="550">
        <v>18.600000000000001</v>
      </c>
      <c r="G280" s="551">
        <v>0.192</v>
      </c>
      <c r="H280" s="551">
        <v>0.192</v>
      </c>
      <c r="I280" s="551">
        <v>3.9</v>
      </c>
      <c r="J280" s="552">
        <v>3.9</v>
      </c>
      <c r="K280" s="550">
        <v>18.600000000000001</v>
      </c>
      <c r="L280" s="551">
        <v>0.21518266253869972</v>
      </c>
      <c r="M280" s="551">
        <v>0.21518266253869972</v>
      </c>
      <c r="N280" s="551">
        <v>3.9</v>
      </c>
      <c r="O280" s="552">
        <v>3.9</v>
      </c>
      <c r="P280" s="553">
        <v>-1.0757110242875179E-2</v>
      </c>
      <c r="Q280" s="434">
        <v>1</v>
      </c>
      <c r="R280" s="398" t="s">
        <v>167</v>
      </c>
      <c r="S280" s="413" t="s">
        <v>134</v>
      </c>
      <c r="U280" s="411">
        <v>-2.3182662538699716E-2</v>
      </c>
      <c r="V280" s="413">
        <v>-4.6365325077399435E-3</v>
      </c>
    </row>
    <row r="281" spans="1:22">
      <c r="A281" s="431" t="s">
        <v>658</v>
      </c>
      <c r="B281" s="431" t="s">
        <v>533</v>
      </c>
      <c r="C281" s="432" t="s">
        <v>500</v>
      </c>
      <c r="D281" s="433" t="s">
        <v>655</v>
      </c>
      <c r="E281" s="434" t="s">
        <v>659</v>
      </c>
      <c r="F281" s="550">
        <v>18.8</v>
      </c>
      <c r="G281" s="551">
        <v>0</v>
      </c>
      <c r="H281" s="551">
        <v>0</v>
      </c>
      <c r="I281" s="551">
        <v>6.5</v>
      </c>
      <c r="J281" s="552">
        <v>6.5</v>
      </c>
      <c r="K281" s="550">
        <v>18.8</v>
      </c>
      <c r="L281" s="551">
        <v>0</v>
      </c>
      <c r="M281" s="551">
        <v>0</v>
      </c>
      <c r="N281" s="551">
        <v>6.5</v>
      </c>
      <c r="O281" s="552">
        <v>6.5</v>
      </c>
      <c r="P281" s="553">
        <v>-1.0757110242875179E-2</v>
      </c>
      <c r="Q281" s="434">
        <v>1</v>
      </c>
      <c r="R281" s="398" t="s">
        <v>167</v>
      </c>
      <c r="S281" s="413" t="s">
        <v>134</v>
      </c>
      <c r="U281" s="411">
        <v>0</v>
      </c>
      <c r="V281" s="413">
        <v>0</v>
      </c>
    </row>
    <row r="282" spans="1:22">
      <c r="A282" s="431" t="s">
        <v>660</v>
      </c>
      <c r="B282" s="431" t="s">
        <v>533</v>
      </c>
      <c r="C282" s="432" t="s">
        <v>500</v>
      </c>
      <c r="D282" s="433" t="s">
        <v>661</v>
      </c>
      <c r="E282" s="434" t="s">
        <v>662</v>
      </c>
      <c r="F282" s="550">
        <v>21.7</v>
      </c>
      <c r="G282" s="551">
        <v>4.026164427839479</v>
      </c>
      <c r="H282" s="551">
        <v>3.9</v>
      </c>
      <c r="I282" s="551">
        <v>9.8000000000000007</v>
      </c>
      <c r="J282" s="552">
        <v>9.8000000000000007</v>
      </c>
      <c r="K282" s="550">
        <v>21.6</v>
      </c>
      <c r="L282" s="551">
        <v>5.161717597374528</v>
      </c>
      <c r="M282" s="551">
        <v>4.9999693233003892</v>
      </c>
      <c r="N282" s="551">
        <v>9.8000000000000007</v>
      </c>
      <c r="O282" s="552">
        <v>9.8000000000000007</v>
      </c>
      <c r="P282" s="553">
        <v>1.5480291459025519E-2</v>
      </c>
      <c r="Q282" s="434">
        <v>1</v>
      </c>
      <c r="R282" s="398" t="s">
        <v>167</v>
      </c>
      <c r="S282" s="413" t="s">
        <v>134</v>
      </c>
      <c r="U282" s="411">
        <v>-1.1355531695350489</v>
      </c>
      <c r="V282" s="413">
        <v>-0.22711063390700978</v>
      </c>
    </row>
    <row r="283" spans="1:22">
      <c r="A283" s="431" t="s">
        <v>663</v>
      </c>
      <c r="B283" s="431" t="s">
        <v>533</v>
      </c>
      <c r="C283" s="432" t="s">
        <v>500</v>
      </c>
      <c r="D283" s="433" t="s">
        <v>664</v>
      </c>
      <c r="E283" s="434" t="s">
        <v>665</v>
      </c>
      <c r="F283" s="550">
        <v>19</v>
      </c>
      <c r="G283" s="551">
        <v>4.6723913577524732</v>
      </c>
      <c r="H283" s="551">
        <v>4.5649999999999995</v>
      </c>
      <c r="I283" s="551">
        <v>20.100000000000001</v>
      </c>
      <c r="J283" s="552">
        <v>20.100000000000001</v>
      </c>
      <c r="K283" s="550">
        <v>19</v>
      </c>
      <c r="L283" s="551">
        <v>5.9902085782605683</v>
      </c>
      <c r="M283" s="551">
        <v>5.8525281950939174</v>
      </c>
      <c r="N283" s="551">
        <v>20.100000000000001</v>
      </c>
      <c r="O283" s="552">
        <v>20.100000000000001</v>
      </c>
      <c r="P283" s="553">
        <v>1.5480291459025519E-2</v>
      </c>
      <c r="Q283" s="434">
        <v>1</v>
      </c>
      <c r="R283" s="398" t="s">
        <v>167</v>
      </c>
      <c r="S283" s="413" t="s">
        <v>134</v>
      </c>
      <c r="U283" s="411">
        <v>-1.3178172205080951</v>
      </c>
      <c r="V283" s="413">
        <v>-0.26356344410161903</v>
      </c>
    </row>
    <row r="284" spans="1:22">
      <c r="A284" s="431" t="s">
        <v>666</v>
      </c>
      <c r="B284" s="431" t="s">
        <v>533</v>
      </c>
      <c r="C284" s="432" t="s">
        <v>500</v>
      </c>
      <c r="D284" s="433" t="s">
        <v>661</v>
      </c>
      <c r="E284" s="434" t="s">
        <v>649</v>
      </c>
      <c r="F284" s="550">
        <v>1.5</v>
      </c>
      <c r="G284" s="551">
        <v>2.4041630560342613</v>
      </c>
      <c r="H284" s="551">
        <v>2.2999999999999998</v>
      </c>
      <c r="I284" s="551">
        <v>5.0999999999999996</v>
      </c>
      <c r="J284" s="552">
        <v>5.0999999999999996</v>
      </c>
      <c r="K284" s="550">
        <v>1.5</v>
      </c>
      <c r="L284" s="551">
        <v>3.0822414175342105</v>
      </c>
      <c r="M284" s="551">
        <v>2.9486998573309986</v>
      </c>
      <c r="N284" s="551">
        <v>5.0999999999999996</v>
      </c>
      <c r="O284" s="552">
        <v>5.0999999999999996</v>
      </c>
      <c r="P284" s="553">
        <v>1.5480291459025519E-2</v>
      </c>
      <c r="Q284" s="434">
        <v>1</v>
      </c>
      <c r="R284" s="398" t="s">
        <v>167</v>
      </c>
      <c r="S284" s="413" t="s">
        <v>134</v>
      </c>
      <c r="U284" s="411">
        <v>-0.67807836149994927</v>
      </c>
      <c r="V284" s="413">
        <v>-0.13561567229998986</v>
      </c>
    </row>
    <row r="285" spans="1:22">
      <c r="A285" s="471"/>
      <c r="B285" s="471"/>
      <c r="C285" s="471"/>
      <c r="D285" s="471"/>
      <c r="E285" s="471"/>
      <c r="F285" s="554"/>
      <c r="G285" s="554"/>
      <c r="H285" s="554"/>
      <c r="I285" s="554"/>
      <c r="J285" s="554"/>
      <c r="K285" s="554"/>
      <c r="L285" s="554"/>
      <c r="M285" s="554"/>
      <c r="N285" s="554"/>
      <c r="O285" s="554"/>
      <c r="P285" s="554"/>
      <c r="Q285" s="471"/>
      <c r="R285" s="398" t="s">
        <v>167</v>
      </c>
      <c r="S285" s="413" t="s">
        <v>134</v>
      </c>
      <c r="U285" s="411">
        <v>-1.5877315909736094</v>
      </c>
      <c r="V285" s="413">
        <v>-0.3175463181947219</v>
      </c>
    </row>
    <row r="286" spans="1:22">
      <c r="A286" s="431" t="s">
        <v>667</v>
      </c>
      <c r="B286" s="431" t="s">
        <v>533</v>
      </c>
      <c r="C286" s="432" t="s">
        <v>500</v>
      </c>
      <c r="D286" s="433" t="s">
        <v>665</v>
      </c>
      <c r="E286" s="434" t="s">
        <v>668</v>
      </c>
      <c r="F286" s="550">
        <v>19.100000000000001</v>
      </c>
      <c r="G286" s="551">
        <v>3.9248087405120775</v>
      </c>
      <c r="H286" s="551">
        <v>3.8345999999999996</v>
      </c>
      <c r="I286" s="551">
        <v>20.100000000000001</v>
      </c>
      <c r="J286" s="552">
        <v>20.100000000000001</v>
      </c>
      <c r="K286" s="550">
        <v>19.100000000000001</v>
      </c>
      <c r="L286" s="551">
        <v>5.0317752057388772</v>
      </c>
      <c r="M286" s="551">
        <v>4.9161236838788902</v>
      </c>
      <c r="N286" s="551">
        <v>20.100000000000001</v>
      </c>
      <c r="O286" s="552">
        <v>20.100000000000001</v>
      </c>
      <c r="P286" s="553">
        <v>1.5480291459025519E-2</v>
      </c>
      <c r="Q286" s="434">
        <v>1</v>
      </c>
      <c r="R286" s="398" t="s">
        <v>167</v>
      </c>
      <c r="S286" s="413" t="s">
        <v>134</v>
      </c>
      <c r="U286" s="411">
        <v>-1.1069664652267996</v>
      </c>
      <c r="V286" s="413">
        <v>-0.22139329304535993</v>
      </c>
    </row>
    <row r="287" spans="1:22">
      <c r="A287" s="431" t="s">
        <v>669</v>
      </c>
      <c r="B287" s="431" t="s">
        <v>533</v>
      </c>
      <c r="C287" s="432" t="s">
        <v>500</v>
      </c>
      <c r="D287" s="433" t="s">
        <v>670</v>
      </c>
      <c r="E287" s="434" t="s">
        <v>671</v>
      </c>
      <c r="F287" s="550">
        <v>0.8</v>
      </c>
      <c r="G287" s="551">
        <v>0</v>
      </c>
      <c r="H287" s="551">
        <v>0</v>
      </c>
      <c r="I287" s="551">
        <v>7</v>
      </c>
      <c r="J287" s="552">
        <v>7</v>
      </c>
      <c r="K287" s="550">
        <v>0.8</v>
      </c>
      <c r="L287" s="551">
        <v>0</v>
      </c>
      <c r="M287" s="551">
        <v>0</v>
      </c>
      <c r="N287" s="551">
        <v>7</v>
      </c>
      <c r="O287" s="552">
        <v>7</v>
      </c>
      <c r="P287" s="553">
        <v>1.5480291459025519E-2</v>
      </c>
      <c r="Q287" s="434">
        <v>1</v>
      </c>
      <c r="R287" s="398" t="s">
        <v>167</v>
      </c>
      <c r="S287" s="413" t="s">
        <v>134</v>
      </c>
      <c r="U287" s="411">
        <v>0</v>
      </c>
      <c r="V287" s="413">
        <v>0</v>
      </c>
    </row>
    <row r="288" spans="1:22">
      <c r="A288" s="431" t="s">
        <v>672</v>
      </c>
      <c r="B288" s="431" t="s">
        <v>533</v>
      </c>
      <c r="C288" s="432" t="s">
        <v>500</v>
      </c>
      <c r="D288" s="433" t="s">
        <v>670</v>
      </c>
      <c r="E288" s="434" t="s">
        <v>673</v>
      </c>
      <c r="F288" s="550">
        <v>23</v>
      </c>
      <c r="G288" s="551">
        <v>2.0605245887688408</v>
      </c>
      <c r="H288" s="551">
        <v>2.0131649999999994</v>
      </c>
      <c r="I288" s="551">
        <v>4.2</v>
      </c>
      <c r="J288" s="552">
        <v>4.2</v>
      </c>
      <c r="K288" s="550">
        <v>23</v>
      </c>
      <c r="L288" s="551">
        <v>2.6416819830129104</v>
      </c>
      <c r="M288" s="551">
        <v>2.5809649340364174</v>
      </c>
      <c r="N288" s="551">
        <v>4.2</v>
      </c>
      <c r="O288" s="552">
        <v>4.2</v>
      </c>
      <c r="P288" s="553">
        <v>1.5480291459025519E-2</v>
      </c>
      <c r="Q288" s="434">
        <v>1</v>
      </c>
      <c r="R288" s="398" t="s">
        <v>167</v>
      </c>
      <c r="S288" s="413" t="s">
        <v>134</v>
      </c>
      <c r="U288" s="411">
        <v>-0.58115739424406954</v>
      </c>
      <c r="V288" s="413">
        <v>-0.11623147884881391</v>
      </c>
    </row>
    <row r="289" spans="1:22">
      <c r="A289" s="431" t="s">
        <v>674</v>
      </c>
      <c r="B289" s="431" t="s">
        <v>533</v>
      </c>
      <c r="C289" s="432" t="s">
        <v>500</v>
      </c>
      <c r="D289" s="433" t="s">
        <v>668</v>
      </c>
      <c r="E289" s="434" t="s">
        <v>670</v>
      </c>
      <c r="F289" s="550">
        <v>2.4</v>
      </c>
      <c r="G289" s="551">
        <v>2.9436065553840582</v>
      </c>
      <c r="H289" s="551">
        <v>2.8759499999999996</v>
      </c>
      <c r="I289" s="551">
        <v>7</v>
      </c>
      <c r="J289" s="552">
        <v>7</v>
      </c>
      <c r="K289" s="550">
        <v>2.4</v>
      </c>
      <c r="L289" s="551">
        <v>3.7738314043041576</v>
      </c>
      <c r="M289" s="551">
        <v>3.6870927629091677</v>
      </c>
      <c r="N289" s="551">
        <v>7</v>
      </c>
      <c r="O289" s="552">
        <v>7</v>
      </c>
      <c r="P289" s="553">
        <v>1.5480291459025519E-2</v>
      </c>
      <c r="Q289" s="434">
        <v>1</v>
      </c>
      <c r="R289" s="398" t="s">
        <v>167</v>
      </c>
      <c r="S289" s="413" t="s">
        <v>134</v>
      </c>
      <c r="U289" s="411">
        <v>-0.8302248489200994</v>
      </c>
      <c r="V289" s="413">
        <v>-0.16604496978401989</v>
      </c>
    </row>
    <row r="290" spans="1:22">
      <c r="A290" s="431" t="s">
        <v>675</v>
      </c>
      <c r="B290" s="431" t="s">
        <v>401</v>
      </c>
      <c r="C290" s="432" t="s">
        <v>500</v>
      </c>
      <c r="D290" s="433" t="s">
        <v>676</v>
      </c>
      <c r="E290" s="434" t="s">
        <v>677</v>
      </c>
      <c r="F290" s="550">
        <v>3.1</v>
      </c>
      <c r="G290" s="551">
        <v>3.480382892728902</v>
      </c>
      <c r="H290" s="551">
        <v>3.3063637480924566</v>
      </c>
      <c r="I290" s="551">
        <v>20.3</v>
      </c>
      <c r="J290" s="552">
        <v>20.3</v>
      </c>
      <c r="K290" s="550">
        <v>3.1</v>
      </c>
      <c r="L290" s="551">
        <v>3.480382892728902</v>
      </c>
      <c r="M290" s="551">
        <v>3.3063637480924566</v>
      </c>
      <c r="N290" s="551">
        <v>20.3</v>
      </c>
      <c r="O290" s="552">
        <v>20.3</v>
      </c>
      <c r="P290" s="553">
        <v>-2.3993673023484652E-3</v>
      </c>
      <c r="Q290" s="434">
        <v>1</v>
      </c>
      <c r="R290" s="398" t="s">
        <v>167</v>
      </c>
      <c r="S290" s="413" t="s">
        <v>134</v>
      </c>
      <c r="U290" s="411">
        <v>0</v>
      </c>
      <c r="V290" s="413">
        <v>0</v>
      </c>
    </row>
    <row r="291" spans="1:22">
      <c r="A291" s="431" t="s">
        <v>678</v>
      </c>
      <c r="B291" s="431" t="s">
        <v>401</v>
      </c>
      <c r="C291" s="432" t="s">
        <v>500</v>
      </c>
      <c r="D291" s="433" t="s">
        <v>677</v>
      </c>
      <c r="E291" s="434" t="s">
        <v>679</v>
      </c>
      <c r="F291" s="550">
        <v>2.4</v>
      </c>
      <c r="G291" s="551">
        <v>0.8700957231822255</v>
      </c>
      <c r="H291" s="551">
        <v>0.82659093702311415</v>
      </c>
      <c r="I291" s="551">
        <v>5.0999999999999996</v>
      </c>
      <c r="J291" s="552">
        <v>5.0999999999999996</v>
      </c>
      <c r="K291" s="550">
        <v>2.4</v>
      </c>
      <c r="L291" s="551">
        <v>0.8700957231822255</v>
      </c>
      <c r="M291" s="551">
        <v>0.82659093702311415</v>
      </c>
      <c r="N291" s="551">
        <v>5.0999999999999996</v>
      </c>
      <c r="O291" s="552">
        <v>5.0999999999999996</v>
      </c>
      <c r="P291" s="553">
        <v>-2.3993673023484652E-3</v>
      </c>
      <c r="Q291" s="434">
        <v>1</v>
      </c>
      <c r="R291" s="398" t="s">
        <v>167</v>
      </c>
      <c r="S291" s="413" t="s">
        <v>134</v>
      </c>
      <c r="U291" s="411">
        <v>0</v>
      </c>
      <c r="V291" s="413">
        <v>0</v>
      </c>
    </row>
    <row r="292" spans="1:22">
      <c r="A292" s="431" t="s">
        <v>680</v>
      </c>
      <c r="B292" s="431" t="s">
        <v>401</v>
      </c>
      <c r="C292" s="432" t="s">
        <v>500</v>
      </c>
      <c r="D292" s="433" t="s">
        <v>677</v>
      </c>
      <c r="E292" s="434" t="s">
        <v>681</v>
      </c>
      <c r="F292" s="550">
        <v>7.1</v>
      </c>
      <c r="G292" s="551">
        <v>1.2181340124551157</v>
      </c>
      <c r="H292" s="551">
        <v>1.1572273118323597</v>
      </c>
      <c r="I292" s="551">
        <v>15.5</v>
      </c>
      <c r="J292" s="552">
        <v>15.5</v>
      </c>
      <c r="K292" s="550">
        <v>7.1</v>
      </c>
      <c r="L292" s="551">
        <v>1.2181340124551157</v>
      </c>
      <c r="M292" s="551">
        <v>1.1572273118323597</v>
      </c>
      <c r="N292" s="551">
        <v>15.5</v>
      </c>
      <c r="O292" s="552">
        <v>15.5</v>
      </c>
      <c r="P292" s="553">
        <v>-2.3993673023484652E-3</v>
      </c>
      <c r="Q292" s="434">
        <v>1</v>
      </c>
      <c r="R292" s="398" t="s">
        <v>167</v>
      </c>
      <c r="S292" s="413" t="s">
        <v>134</v>
      </c>
      <c r="U292" s="411">
        <v>0</v>
      </c>
      <c r="V292" s="413">
        <v>0</v>
      </c>
    </row>
    <row r="293" spans="1:22">
      <c r="A293" s="431" t="s">
        <v>682</v>
      </c>
      <c r="B293" s="431" t="s">
        <v>401</v>
      </c>
      <c r="C293" s="432" t="s">
        <v>500</v>
      </c>
      <c r="D293" s="433" t="s">
        <v>677</v>
      </c>
      <c r="E293" s="434" t="s">
        <v>683</v>
      </c>
      <c r="F293" s="550">
        <v>7.1</v>
      </c>
      <c r="G293" s="551">
        <v>1.3921531570915608</v>
      </c>
      <c r="H293" s="551">
        <v>1.3225454992369827</v>
      </c>
      <c r="I293" s="551">
        <v>6.1</v>
      </c>
      <c r="J293" s="552">
        <v>6.1</v>
      </c>
      <c r="K293" s="550">
        <v>7.1</v>
      </c>
      <c r="L293" s="551">
        <v>1.3921531570915608</v>
      </c>
      <c r="M293" s="551">
        <v>1.3225454992369827</v>
      </c>
      <c r="N293" s="551">
        <v>6.1</v>
      </c>
      <c r="O293" s="552">
        <v>6.1</v>
      </c>
      <c r="P293" s="553">
        <v>-2.3993673023484652E-3</v>
      </c>
      <c r="Q293" s="434">
        <v>1</v>
      </c>
      <c r="R293" s="398" t="s">
        <v>167</v>
      </c>
      <c r="S293" s="413" t="s">
        <v>134</v>
      </c>
      <c r="U293" s="411">
        <v>0</v>
      </c>
      <c r="V293" s="413">
        <v>0</v>
      </c>
    </row>
    <row r="294" spans="1:22">
      <c r="A294" s="431" t="s">
        <v>684</v>
      </c>
      <c r="B294" s="431" t="s">
        <v>401</v>
      </c>
      <c r="C294" s="432" t="s">
        <v>500</v>
      </c>
      <c r="D294" s="433" t="s">
        <v>683</v>
      </c>
      <c r="E294" s="434" t="s">
        <v>671</v>
      </c>
      <c r="F294" s="550">
        <v>14</v>
      </c>
      <c r="G294" s="551">
        <v>0</v>
      </c>
      <c r="H294" s="551">
        <v>0</v>
      </c>
      <c r="I294" s="551">
        <v>7</v>
      </c>
      <c r="J294" s="552">
        <v>7</v>
      </c>
      <c r="K294" s="550">
        <v>14</v>
      </c>
      <c r="L294" s="551">
        <v>0</v>
      </c>
      <c r="M294" s="551">
        <v>0</v>
      </c>
      <c r="N294" s="551">
        <v>7</v>
      </c>
      <c r="O294" s="552">
        <v>7</v>
      </c>
      <c r="P294" s="553">
        <v>-2.3993673023484652E-3</v>
      </c>
      <c r="Q294" s="434">
        <v>1</v>
      </c>
      <c r="R294" s="398" t="s">
        <v>167</v>
      </c>
      <c r="S294" s="413" t="s">
        <v>134</v>
      </c>
      <c r="U294" s="411">
        <v>0</v>
      </c>
      <c r="V294" s="413">
        <v>0</v>
      </c>
    </row>
    <row r="295" spans="1:22">
      <c r="A295" s="431" t="s">
        <v>685</v>
      </c>
      <c r="B295" s="431" t="s">
        <v>533</v>
      </c>
      <c r="C295" s="432" t="s">
        <v>500</v>
      </c>
      <c r="D295" s="433" t="s">
        <v>676</v>
      </c>
      <c r="E295" s="434" t="s">
        <v>686</v>
      </c>
      <c r="F295" s="550">
        <v>3.9</v>
      </c>
      <c r="G295" s="551">
        <v>5.3000754711607643</v>
      </c>
      <c r="H295" s="551">
        <v>5.0350716976027261</v>
      </c>
      <c r="I295" s="551">
        <v>20.3</v>
      </c>
      <c r="J295" s="552">
        <v>20.3</v>
      </c>
      <c r="K295" s="550">
        <v>3.9</v>
      </c>
      <c r="L295" s="551">
        <v>7.0667672948810187</v>
      </c>
      <c r="M295" s="551">
        <v>6.7134289301369678</v>
      </c>
      <c r="N295" s="551">
        <v>20.3</v>
      </c>
      <c r="O295" s="552">
        <v>20.3</v>
      </c>
      <c r="P295" s="553">
        <v>-2.3993673023484652E-3</v>
      </c>
      <c r="Q295" s="434">
        <v>1</v>
      </c>
      <c r="R295" s="398" t="s">
        <v>167</v>
      </c>
      <c r="S295" s="413" t="s">
        <v>134</v>
      </c>
      <c r="U295" s="411">
        <v>-1.7666918237202545</v>
      </c>
      <c r="V295" s="413">
        <v>-0.35333836474405089</v>
      </c>
    </row>
    <row r="296" spans="1:22">
      <c r="A296" s="431" t="s">
        <v>687</v>
      </c>
      <c r="B296" s="431" t="s">
        <v>533</v>
      </c>
      <c r="C296" s="432" t="s">
        <v>500</v>
      </c>
      <c r="D296" s="433" t="s">
        <v>688</v>
      </c>
      <c r="E296" s="434" t="s">
        <v>689</v>
      </c>
      <c r="F296" s="550">
        <v>10.199999999999999</v>
      </c>
      <c r="G296" s="551">
        <v>1.7666918237202547</v>
      </c>
      <c r="H296" s="551">
        <v>1.678357232534242</v>
      </c>
      <c r="I296" s="551">
        <v>15.5</v>
      </c>
      <c r="J296" s="552">
        <v>15.5</v>
      </c>
      <c r="K296" s="550">
        <v>10.199999999999999</v>
      </c>
      <c r="L296" s="551">
        <v>2.3555890982936729</v>
      </c>
      <c r="M296" s="551">
        <v>2.2378096433789891</v>
      </c>
      <c r="N296" s="551">
        <v>15.5</v>
      </c>
      <c r="O296" s="552">
        <v>15.5</v>
      </c>
      <c r="P296" s="553">
        <v>-2.3993673023484652E-3</v>
      </c>
      <c r="Q296" s="434">
        <v>1</v>
      </c>
      <c r="R296" s="398" t="s">
        <v>167</v>
      </c>
      <c r="S296" s="413" t="s">
        <v>134</v>
      </c>
      <c r="U296" s="411">
        <v>-0.58889727457341823</v>
      </c>
      <c r="V296" s="413">
        <v>-0.11777945491468364</v>
      </c>
    </row>
    <row r="297" spans="1:22">
      <c r="A297" s="431" t="s">
        <v>690</v>
      </c>
      <c r="B297" s="431" t="s">
        <v>533</v>
      </c>
      <c r="C297" s="432" t="s">
        <v>500</v>
      </c>
      <c r="D297" s="433" t="s">
        <v>688</v>
      </c>
      <c r="E297" s="434" t="s">
        <v>691</v>
      </c>
      <c r="F297" s="550">
        <v>8</v>
      </c>
      <c r="G297" s="551">
        <v>3.5333836474405098</v>
      </c>
      <c r="H297" s="551">
        <v>3.3567144650684844</v>
      </c>
      <c r="I297" s="551">
        <v>9.8000000000000007</v>
      </c>
      <c r="J297" s="552">
        <v>9.8000000000000007</v>
      </c>
      <c r="K297" s="550">
        <v>8</v>
      </c>
      <c r="L297" s="551">
        <v>4.7111781965873458</v>
      </c>
      <c r="M297" s="551">
        <v>4.4756192867579792</v>
      </c>
      <c r="N297" s="551">
        <v>5.0999999999999996</v>
      </c>
      <c r="O297" s="552">
        <v>5.0999999999999996</v>
      </c>
      <c r="P297" s="553">
        <v>-2.3993673023484652E-3</v>
      </c>
      <c r="Q297" s="434">
        <v>1</v>
      </c>
      <c r="R297" s="398" t="s">
        <v>167</v>
      </c>
      <c r="S297" s="413" t="s">
        <v>134</v>
      </c>
      <c r="U297" s="411">
        <v>-1.177794549146836</v>
      </c>
      <c r="V297" s="413">
        <v>-0.2355589098293672</v>
      </c>
    </row>
    <row r="298" spans="1:22">
      <c r="A298" s="431" t="s">
        <v>692</v>
      </c>
      <c r="B298" s="431" t="s">
        <v>533</v>
      </c>
      <c r="C298" s="432" t="s">
        <v>500</v>
      </c>
      <c r="D298" s="433" t="s">
        <v>693</v>
      </c>
      <c r="E298" s="434" t="s">
        <v>694</v>
      </c>
      <c r="F298" s="550">
        <v>52</v>
      </c>
      <c r="G298" s="551">
        <v>0.42400603769286116</v>
      </c>
      <c r="H298" s="551">
        <v>0.40280573580821816</v>
      </c>
      <c r="I298" s="551">
        <v>15.5</v>
      </c>
      <c r="J298" s="552">
        <v>15.5</v>
      </c>
      <c r="K298" s="550">
        <v>52</v>
      </c>
      <c r="L298" s="551">
        <v>0.56534138359048158</v>
      </c>
      <c r="M298" s="551">
        <v>0.53707431441095754</v>
      </c>
      <c r="N298" s="551">
        <v>15.5</v>
      </c>
      <c r="O298" s="552">
        <v>15.5</v>
      </c>
      <c r="P298" s="553">
        <v>-2.39936730234847E-3</v>
      </c>
      <c r="Q298" s="434">
        <v>1</v>
      </c>
      <c r="R298" s="398" t="s">
        <v>167</v>
      </c>
      <c r="S298" s="413" t="s">
        <v>134</v>
      </c>
      <c r="U298" s="411">
        <v>-0.14133534589762042</v>
      </c>
      <c r="V298" s="413">
        <v>-2.8267069179524085E-2</v>
      </c>
    </row>
    <row r="299" spans="1:22">
      <c r="A299" s="431" t="s">
        <v>695</v>
      </c>
      <c r="B299" s="431" t="s">
        <v>533</v>
      </c>
      <c r="C299" s="432" t="s">
        <v>500</v>
      </c>
      <c r="D299" s="433" t="s">
        <v>686</v>
      </c>
      <c r="E299" s="434" t="s">
        <v>688</v>
      </c>
      <c r="F299" s="550">
        <v>6.6</v>
      </c>
      <c r="G299" s="551">
        <v>5.3000754711607643</v>
      </c>
      <c r="H299" s="551">
        <v>5.0350716976027261</v>
      </c>
      <c r="I299" s="551">
        <v>9.8000000000000007</v>
      </c>
      <c r="J299" s="552">
        <v>9.8000000000000007</v>
      </c>
      <c r="K299" s="550">
        <v>6.6</v>
      </c>
      <c r="L299" s="551">
        <v>7.0667672948810187</v>
      </c>
      <c r="M299" s="551">
        <v>6.7134289301369678</v>
      </c>
      <c r="N299" s="551">
        <v>9.8000000000000007</v>
      </c>
      <c r="O299" s="552">
        <v>9.8000000000000007</v>
      </c>
      <c r="P299" s="553">
        <v>-2.3993673023484652E-3</v>
      </c>
      <c r="Q299" s="434">
        <v>1</v>
      </c>
      <c r="R299" s="398" t="s">
        <v>167</v>
      </c>
      <c r="S299" s="413" t="s">
        <v>134</v>
      </c>
      <c r="U299" s="411">
        <v>-1.7666918237202545</v>
      </c>
      <c r="V299" s="413">
        <v>-0.35333836474405089</v>
      </c>
    </row>
    <row r="300" spans="1:22">
      <c r="A300" s="431" t="s">
        <v>696</v>
      </c>
      <c r="B300" s="431" t="s">
        <v>533</v>
      </c>
      <c r="C300" s="432" t="s">
        <v>500</v>
      </c>
      <c r="D300" s="433" t="s">
        <v>691</v>
      </c>
      <c r="E300" s="434" t="s">
        <v>693</v>
      </c>
      <c r="F300" s="550">
        <v>26</v>
      </c>
      <c r="G300" s="551">
        <v>2.1200301884643058</v>
      </c>
      <c r="H300" s="551">
        <v>2.0140286790410906</v>
      </c>
      <c r="I300" s="551">
        <v>5.0999999999999996</v>
      </c>
      <c r="J300" s="552">
        <v>5.0999999999999996</v>
      </c>
      <c r="K300" s="550">
        <v>26</v>
      </c>
      <c r="L300" s="551">
        <v>2.8267069179524076</v>
      </c>
      <c r="M300" s="551">
        <v>2.6853715720547875</v>
      </c>
      <c r="N300" s="551">
        <v>5.0999999999999996</v>
      </c>
      <c r="O300" s="552">
        <v>5.0999999999999996</v>
      </c>
      <c r="P300" s="553">
        <v>-2.3993673023484652E-3</v>
      </c>
      <c r="Q300" s="434">
        <v>1</v>
      </c>
      <c r="R300" s="398" t="s">
        <v>167</v>
      </c>
      <c r="S300" s="413" t="s">
        <v>134</v>
      </c>
      <c r="U300" s="411">
        <v>-0.70667672948810178</v>
      </c>
      <c r="V300" s="413">
        <v>-0.14133534589762037</v>
      </c>
    </row>
    <row r="301" spans="1:22">
      <c r="A301" s="431" t="s">
        <v>697</v>
      </c>
      <c r="B301" s="431" t="s">
        <v>401</v>
      </c>
      <c r="C301" s="432" t="s">
        <v>500</v>
      </c>
      <c r="D301" s="433" t="s">
        <v>698</v>
      </c>
      <c r="E301" s="434" t="s">
        <v>699</v>
      </c>
      <c r="F301" s="550">
        <v>25.3</v>
      </c>
      <c r="G301" s="551">
        <v>0</v>
      </c>
      <c r="H301" s="551">
        <v>0</v>
      </c>
      <c r="I301" s="551">
        <v>20.3</v>
      </c>
      <c r="J301" s="552">
        <v>20.3</v>
      </c>
      <c r="K301" s="550">
        <v>25.3</v>
      </c>
      <c r="L301" s="551">
        <v>15.923609099384471</v>
      </c>
      <c r="M301" s="551">
        <v>15.269168882877331</v>
      </c>
      <c r="N301" s="551">
        <v>20.3</v>
      </c>
      <c r="O301" s="552">
        <v>20.3</v>
      </c>
      <c r="P301" s="553">
        <v>1.4340859414112117E-2</v>
      </c>
      <c r="Q301" s="434">
        <v>1</v>
      </c>
      <c r="R301" s="398" t="s">
        <v>167</v>
      </c>
      <c r="S301" s="413" t="s">
        <v>134</v>
      </c>
      <c r="U301" s="411">
        <v>0</v>
      </c>
      <c r="V301" s="413">
        <v>0</v>
      </c>
    </row>
    <row r="302" spans="1:22">
      <c r="A302" s="431" t="s">
        <v>700</v>
      </c>
      <c r="B302" s="431" t="s">
        <v>533</v>
      </c>
      <c r="C302" s="432" t="s">
        <v>500</v>
      </c>
      <c r="D302" s="433" t="s">
        <v>698</v>
      </c>
      <c r="E302" s="434" t="s">
        <v>701</v>
      </c>
      <c r="F302" s="550">
        <v>17.399999999999999</v>
      </c>
      <c r="G302" s="551">
        <v>0.7</v>
      </c>
      <c r="H302" s="551">
        <v>0.7</v>
      </c>
      <c r="I302" s="551">
        <v>7</v>
      </c>
      <c r="J302" s="552">
        <v>7</v>
      </c>
      <c r="K302" s="550">
        <v>17.399999999999999</v>
      </c>
      <c r="L302" s="551">
        <v>0.92138174759433999</v>
      </c>
      <c r="M302" s="551">
        <v>0.92138174759433999</v>
      </c>
      <c r="N302" s="551">
        <v>7</v>
      </c>
      <c r="O302" s="552">
        <v>7</v>
      </c>
      <c r="P302" s="553">
        <v>1.4340859414112117E-2</v>
      </c>
      <c r="Q302" s="434">
        <v>1</v>
      </c>
      <c r="R302" s="398" t="s">
        <v>167</v>
      </c>
      <c r="S302" s="413" t="s">
        <v>134</v>
      </c>
      <c r="U302" s="411">
        <v>-0.22138174759434004</v>
      </c>
      <c r="V302" s="413">
        <v>-4.4276349518868011E-2</v>
      </c>
    </row>
    <row r="303" spans="1:22">
      <c r="A303" s="431" t="s">
        <v>702</v>
      </c>
      <c r="B303" s="431" t="s">
        <v>533</v>
      </c>
      <c r="C303" s="432" t="s">
        <v>500</v>
      </c>
      <c r="D303" s="433" t="s">
        <v>703</v>
      </c>
      <c r="E303" s="434" t="s">
        <v>704</v>
      </c>
      <c r="F303" s="550">
        <v>17.5</v>
      </c>
      <c r="G303" s="551">
        <v>1.5297058540778354</v>
      </c>
      <c r="H303" s="551">
        <v>1.5</v>
      </c>
      <c r="I303" s="551">
        <v>5.0999999999999996</v>
      </c>
      <c r="J303" s="552">
        <v>5.0999999999999996</v>
      </c>
      <c r="K303" s="550">
        <v>17.5</v>
      </c>
      <c r="L303" s="551">
        <v>1.8292742834993334</v>
      </c>
      <c r="M303" s="551">
        <v>1.7937510129378003</v>
      </c>
      <c r="N303" s="551">
        <v>5.0999999999999996</v>
      </c>
      <c r="O303" s="552">
        <v>5.0999999999999996</v>
      </c>
      <c r="P303" s="553">
        <v>1.4340859414112117E-2</v>
      </c>
      <c r="Q303" s="434">
        <v>1</v>
      </c>
      <c r="R303" s="398" t="s">
        <v>167</v>
      </c>
      <c r="S303" s="413" t="s">
        <v>134</v>
      </c>
      <c r="U303" s="411">
        <v>-0.29956842942149797</v>
      </c>
      <c r="V303" s="413">
        <v>-5.9913685884299593E-2</v>
      </c>
    </row>
    <row r="304" spans="1:22">
      <c r="A304" s="431" t="s">
        <v>705</v>
      </c>
      <c r="B304" s="431" t="s">
        <v>533</v>
      </c>
      <c r="C304" s="432" t="s">
        <v>500</v>
      </c>
      <c r="D304" s="433" t="s">
        <v>706</v>
      </c>
      <c r="E304" s="434" t="s">
        <v>703</v>
      </c>
      <c r="F304" s="550">
        <v>1.2</v>
      </c>
      <c r="G304" s="551">
        <v>1.5297058540778354</v>
      </c>
      <c r="H304" s="551">
        <v>1.5</v>
      </c>
      <c r="I304" s="551">
        <v>7</v>
      </c>
      <c r="J304" s="552">
        <v>7</v>
      </c>
      <c r="K304" s="550">
        <v>1.2</v>
      </c>
      <c r="L304" s="551">
        <v>1.8292742834993334</v>
      </c>
      <c r="M304" s="551">
        <v>1.7937510129378003</v>
      </c>
      <c r="N304" s="551">
        <v>7</v>
      </c>
      <c r="O304" s="552">
        <v>7</v>
      </c>
      <c r="P304" s="553">
        <v>1.4340859414112117E-2</v>
      </c>
      <c r="Q304" s="434">
        <v>1</v>
      </c>
      <c r="R304" s="398" t="s">
        <v>167</v>
      </c>
      <c r="S304" s="413" t="s">
        <v>134</v>
      </c>
      <c r="U304" s="411">
        <v>-0.29956842942149797</v>
      </c>
      <c r="V304" s="413">
        <v>-5.9913685884299593E-2</v>
      </c>
    </row>
    <row r="305" spans="1:22">
      <c r="A305" s="431" t="s">
        <v>707</v>
      </c>
      <c r="B305" s="431" t="s">
        <v>533</v>
      </c>
      <c r="C305" s="432" t="s">
        <v>500</v>
      </c>
      <c r="D305" s="433" t="s">
        <v>698</v>
      </c>
      <c r="E305" s="434" t="s">
        <v>706</v>
      </c>
      <c r="F305" s="550">
        <v>16.7</v>
      </c>
      <c r="G305" s="551">
        <v>3.0594117081556709</v>
      </c>
      <c r="H305" s="551">
        <v>3</v>
      </c>
      <c r="I305" s="551">
        <v>7</v>
      </c>
      <c r="J305" s="552">
        <v>7</v>
      </c>
      <c r="K305" s="550">
        <v>16.7</v>
      </c>
      <c r="L305" s="551">
        <v>3.6585485669986668</v>
      </c>
      <c r="M305" s="551">
        <v>3.5875020258756005</v>
      </c>
      <c r="N305" s="551">
        <v>7</v>
      </c>
      <c r="O305" s="552">
        <v>7</v>
      </c>
      <c r="P305" s="553">
        <v>1.4340859414112117E-2</v>
      </c>
      <c r="Q305" s="434">
        <v>1</v>
      </c>
      <c r="R305" s="398" t="s">
        <v>167</v>
      </c>
      <c r="S305" s="413" t="s">
        <v>134</v>
      </c>
      <c r="U305" s="411">
        <v>-0.59913685884299595</v>
      </c>
      <c r="V305" s="413">
        <v>-0.11982737176859919</v>
      </c>
    </row>
    <row r="306" spans="1:22">
      <c r="A306" s="431" t="s">
        <v>708</v>
      </c>
      <c r="B306" s="431" t="s">
        <v>533</v>
      </c>
      <c r="C306" s="432" t="s">
        <v>500</v>
      </c>
      <c r="D306" s="433" t="s">
        <v>709</v>
      </c>
      <c r="E306" s="434" t="s">
        <v>710</v>
      </c>
      <c r="F306" s="550">
        <v>1.1000000000000001</v>
      </c>
      <c r="G306" s="551">
        <v>2.7528167392690706</v>
      </c>
      <c r="H306" s="551">
        <v>2.5799999999999996</v>
      </c>
      <c r="I306" s="551">
        <v>6.2</v>
      </c>
      <c r="J306" s="552">
        <v>6.2</v>
      </c>
      <c r="K306" s="550">
        <v>0</v>
      </c>
      <c r="L306" s="551">
        <v>0</v>
      </c>
      <c r="M306" s="551">
        <v>0</v>
      </c>
      <c r="N306" s="551">
        <v>0</v>
      </c>
      <c r="O306" s="552">
        <v>0</v>
      </c>
      <c r="P306" s="553">
        <v>1.4340859414112117E-2</v>
      </c>
      <c r="Q306" s="434">
        <v>1</v>
      </c>
      <c r="R306" s="398" t="s">
        <v>167</v>
      </c>
      <c r="S306" s="413" t="s">
        <v>134</v>
      </c>
      <c r="U306" s="411">
        <v>0</v>
      </c>
      <c r="V306" s="413">
        <v>0</v>
      </c>
    </row>
    <row r="307" spans="1:22">
      <c r="A307" s="431" t="s">
        <v>711</v>
      </c>
      <c r="B307" s="431" t="s">
        <v>533</v>
      </c>
      <c r="C307" s="432" t="s">
        <v>500</v>
      </c>
      <c r="D307" s="433" t="s">
        <v>709</v>
      </c>
      <c r="E307" s="434" t="s">
        <v>712</v>
      </c>
      <c r="F307" s="550">
        <v>3.1</v>
      </c>
      <c r="G307" s="551">
        <v>1.8352111595127139</v>
      </c>
      <c r="H307" s="551">
        <v>1.72</v>
      </c>
      <c r="I307" s="551">
        <v>15.5</v>
      </c>
      <c r="J307" s="552">
        <v>15.5</v>
      </c>
      <c r="K307" s="550">
        <v>0</v>
      </c>
      <c r="L307" s="551">
        <v>1.4868145834674613</v>
      </c>
      <c r="M307" s="551">
        <v>1.3934751160967518</v>
      </c>
      <c r="N307" s="551">
        <v>0</v>
      </c>
      <c r="O307" s="552">
        <v>0</v>
      </c>
      <c r="P307" s="553">
        <v>1.4340859414112117E-2</v>
      </c>
      <c r="Q307" s="434">
        <v>1</v>
      </c>
      <c r="R307" s="398" t="s">
        <v>167</v>
      </c>
      <c r="S307" s="413" t="s">
        <v>134</v>
      </c>
      <c r="U307" s="411">
        <v>0.34839657604525254</v>
      </c>
      <c r="V307" s="413">
        <v>6.9679315209050505E-2</v>
      </c>
    </row>
    <row r="308" spans="1:22">
      <c r="A308" s="431" t="s">
        <v>713</v>
      </c>
      <c r="B308" s="431" t="s">
        <v>533</v>
      </c>
      <c r="C308" s="432" t="s">
        <v>500</v>
      </c>
      <c r="D308" s="433" t="s">
        <v>714</v>
      </c>
      <c r="E308" s="434" t="s">
        <v>709</v>
      </c>
      <c r="F308" s="550">
        <v>10.5</v>
      </c>
      <c r="G308" s="551">
        <v>2.7528167392690706</v>
      </c>
      <c r="H308" s="551">
        <v>2.5799999999999996</v>
      </c>
      <c r="I308" s="551">
        <v>6.2</v>
      </c>
      <c r="J308" s="552">
        <v>6.2</v>
      </c>
      <c r="K308" s="550">
        <v>0</v>
      </c>
      <c r="L308" s="551">
        <v>0</v>
      </c>
      <c r="M308" s="551">
        <v>0</v>
      </c>
      <c r="N308" s="551">
        <v>0</v>
      </c>
      <c r="O308" s="552">
        <v>0</v>
      </c>
      <c r="P308" s="553">
        <v>1.4340859414112117E-2</v>
      </c>
      <c r="Q308" s="434">
        <v>1</v>
      </c>
      <c r="R308" s="398" t="s">
        <v>167</v>
      </c>
      <c r="S308" s="413" t="s">
        <v>134</v>
      </c>
      <c r="U308" s="411">
        <v>0</v>
      </c>
      <c r="V308" s="413">
        <v>0</v>
      </c>
    </row>
    <row r="309" spans="1:22">
      <c r="A309" s="431" t="s">
        <v>715</v>
      </c>
      <c r="B309" s="431" t="s">
        <v>533</v>
      </c>
      <c r="C309" s="432" t="s">
        <v>500</v>
      </c>
      <c r="D309" s="433" t="s">
        <v>714</v>
      </c>
      <c r="E309" s="434" t="s">
        <v>716</v>
      </c>
      <c r="F309" s="550">
        <v>16.7</v>
      </c>
      <c r="G309" s="551">
        <v>1.8352111595127139</v>
      </c>
      <c r="H309" s="551">
        <v>1.72</v>
      </c>
      <c r="I309" s="551">
        <v>15.5</v>
      </c>
      <c r="J309" s="552">
        <v>15.5</v>
      </c>
      <c r="K309" s="550">
        <v>0</v>
      </c>
      <c r="L309" s="551">
        <v>1.4868145834674613</v>
      </c>
      <c r="M309" s="551">
        <v>1.3934751160967518</v>
      </c>
      <c r="N309" s="551">
        <v>0</v>
      </c>
      <c r="O309" s="552">
        <v>0</v>
      </c>
      <c r="P309" s="553">
        <v>1.4340859414112117E-2</v>
      </c>
      <c r="Q309" s="434">
        <v>1</v>
      </c>
      <c r="R309" s="398" t="s">
        <v>167</v>
      </c>
      <c r="S309" s="413" t="s">
        <v>134</v>
      </c>
      <c r="U309" s="411">
        <v>0.34839657604525254</v>
      </c>
      <c r="V309" s="413">
        <v>6.9679315209050505E-2</v>
      </c>
    </row>
    <row r="310" spans="1:22">
      <c r="A310" s="431" t="s">
        <v>717</v>
      </c>
      <c r="B310" s="431" t="s">
        <v>533</v>
      </c>
      <c r="C310" s="432" t="s">
        <v>500</v>
      </c>
      <c r="D310" s="433" t="s">
        <v>718</v>
      </c>
      <c r="E310" s="434" t="s">
        <v>719</v>
      </c>
      <c r="F310" s="550">
        <v>0</v>
      </c>
      <c r="G310" s="551">
        <v>0</v>
      </c>
      <c r="H310" s="551">
        <v>0</v>
      </c>
      <c r="I310" s="551">
        <v>0</v>
      </c>
      <c r="J310" s="552">
        <v>0</v>
      </c>
      <c r="K310" s="550">
        <v>18.5</v>
      </c>
      <c r="L310" s="551">
        <v>3.7170364586686526</v>
      </c>
      <c r="M310" s="551">
        <v>3.4836877902418792</v>
      </c>
      <c r="N310" s="551">
        <v>6.2</v>
      </c>
      <c r="O310" s="552">
        <v>6.2</v>
      </c>
      <c r="P310" s="553">
        <v>0</v>
      </c>
      <c r="Q310" s="434">
        <v>1</v>
      </c>
      <c r="R310" s="398" t="s">
        <v>167</v>
      </c>
      <c r="S310" s="413" t="s">
        <v>134</v>
      </c>
      <c r="U310" s="411">
        <v>0</v>
      </c>
      <c r="V310" s="413">
        <v>0</v>
      </c>
    </row>
    <row r="311" spans="1:22">
      <c r="A311" s="431" t="s">
        <v>720</v>
      </c>
      <c r="B311" s="431" t="s">
        <v>533</v>
      </c>
      <c r="C311" s="432" t="s">
        <v>500</v>
      </c>
      <c r="D311" s="433" t="s">
        <v>698</v>
      </c>
      <c r="E311" s="434" t="s">
        <v>714</v>
      </c>
      <c r="F311" s="550">
        <v>6.9</v>
      </c>
      <c r="G311" s="551">
        <v>4.5880278987817844</v>
      </c>
      <c r="H311" s="551">
        <v>4.3</v>
      </c>
      <c r="I311" s="551">
        <v>6.2</v>
      </c>
      <c r="J311" s="552">
        <v>6.2</v>
      </c>
      <c r="K311" s="550">
        <v>0</v>
      </c>
      <c r="L311" s="551">
        <v>0</v>
      </c>
      <c r="M311" s="551">
        <v>0</v>
      </c>
      <c r="N311" s="551">
        <v>0</v>
      </c>
      <c r="O311" s="552">
        <v>0</v>
      </c>
      <c r="P311" s="553">
        <v>1.4340859414112117E-2</v>
      </c>
      <c r="Q311" s="434">
        <v>1</v>
      </c>
      <c r="R311" s="398" t="s">
        <v>167</v>
      </c>
      <c r="S311" s="413" t="s">
        <v>134</v>
      </c>
      <c r="U311" s="411">
        <v>0</v>
      </c>
      <c r="V311" s="413">
        <v>0</v>
      </c>
    </row>
    <row r="312" spans="1:22">
      <c r="A312" s="431" t="s">
        <v>721</v>
      </c>
      <c r="B312" s="431" t="s">
        <v>533</v>
      </c>
      <c r="C312" s="432" t="s">
        <v>500</v>
      </c>
      <c r="D312" s="433" t="s">
        <v>722</v>
      </c>
      <c r="E312" s="434" t="s">
        <v>628</v>
      </c>
      <c r="F312" s="550">
        <v>37.799999999999997</v>
      </c>
      <c r="G312" s="551">
        <v>0</v>
      </c>
      <c r="H312" s="551">
        <v>0</v>
      </c>
      <c r="I312" s="551">
        <v>5.0999999999999996</v>
      </c>
      <c r="J312" s="552">
        <v>5.0999999999999996</v>
      </c>
      <c r="K312" s="550">
        <v>37.799999999999997</v>
      </c>
      <c r="L312" s="551">
        <v>0</v>
      </c>
      <c r="M312" s="551">
        <v>0</v>
      </c>
      <c r="N312" s="551">
        <v>5.0999999999999996</v>
      </c>
      <c r="O312" s="552">
        <v>5.0999999999999996</v>
      </c>
      <c r="P312" s="553">
        <v>-4.7684469845211686E-3</v>
      </c>
      <c r="Q312" s="434">
        <v>1</v>
      </c>
      <c r="R312" s="398" t="s">
        <v>167</v>
      </c>
      <c r="S312" s="413" t="s">
        <v>134</v>
      </c>
      <c r="U312" s="411">
        <v>0</v>
      </c>
      <c r="V312" s="413">
        <v>0</v>
      </c>
    </row>
    <row r="313" spans="1:22">
      <c r="A313" s="431" t="s">
        <v>723</v>
      </c>
      <c r="B313" s="431" t="s">
        <v>533</v>
      </c>
      <c r="C313" s="432" t="s">
        <v>500</v>
      </c>
      <c r="D313" s="433" t="s">
        <v>724</v>
      </c>
      <c r="E313" s="434" t="s">
        <v>722</v>
      </c>
      <c r="F313" s="550">
        <v>16.100000000000001</v>
      </c>
      <c r="G313" s="551">
        <v>4.3643315582700621</v>
      </c>
      <c r="H313" s="551">
        <v>4.1106822421157121</v>
      </c>
      <c r="I313" s="551">
        <v>5.0999999999999996</v>
      </c>
      <c r="J313" s="552">
        <v>5.0999999999999996</v>
      </c>
      <c r="K313" s="550">
        <v>16.100000000000001</v>
      </c>
      <c r="L313" s="551">
        <v>3.9710425756240322</v>
      </c>
      <c r="M313" s="551">
        <v>3.7402507074356075</v>
      </c>
      <c r="N313" s="551">
        <v>5.0999999999999996</v>
      </c>
      <c r="O313" s="552">
        <v>5.0999999999999996</v>
      </c>
      <c r="P313" s="553">
        <v>-4.7684469845211686E-3</v>
      </c>
      <c r="Q313" s="434">
        <v>1</v>
      </c>
      <c r="R313" s="398" t="s">
        <v>167</v>
      </c>
      <c r="S313" s="413" t="s">
        <v>134</v>
      </c>
      <c r="U313" s="411">
        <v>0.39328898264602996</v>
      </c>
      <c r="V313" s="413">
        <v>7.8657796529205987E-2</v>
      </c>
    </row>
    <row r="314" spans="1:22">
      <c r="A314" s="431" t="s">
        <v>725</v>
      </c>
      <c r="B314" s="431" t="s">
        <v>533</v>
      </c>
      <c r="C314" s="432" t="s">
        <v>500</v>
      </c>
      <c r="D314" s="433" t="s">
        <v>726</v>
      </c>
      <c r="E314" s="434" t="s">
        <v>727</v>
      </c>
      <c r="F314" s="550">
        <v>14.8</v>
      </c>
      <c r="G314" s="551">
        <v>7.7927739504045999</v>
      </c>
      <c r="H314" s="551">
        <v>7.339867988271636</v>
      </c>
      <c r="I314" s="551">
        <v>7</v>
      </c>
      <c r="J314" s="552">
        <v>7</v>
      </c>
      <c r="K314" s="550">
        <v>14.8</v>
      </c>
      <c r="L314" s="551">
        <v>7.6828971193276168</v>
      </c>
      <c r="M314" s="551">
        <v>7.236377056774411</v>
      </c>
      <c r="N314" s="551">
        <v>7</v>
      </c>
      <c r="O314" s="552">
        <v>7</v>
      </c>
      <c r="P314" s="553">
        <v>-4.7684469845211686E-3</v>
      </c>
      <c r="Q314" s="434">
        <v>1</v>
      </c>
      <c r="R314" s="398" t="s">
        <v>167</v>
      </c>
      <c r="S314" s="413" t="s">
        <v>134</v>
      </c>
      <c r="U314" s="411">
        <v>0.10987683107698309</v>
      </c>
      <c r="V314" s="413">
        <v>2.197536621539662E-2</v>
      </c>
    </row>
    <row r="315" spans="1:22">
      <c r="A315" s="431" t="s">
        <v>728</v>
      </c>
      <c r="B315" s="431" t="s">
        <v>533</v>
      </c>
      <c r="C315" s="432" t="s">
        <v>500</v>
      </c>
      <c r="D315" s="433" t="s">
        <v>727</v>
      </c>
      <c r="E315" s="434" t="s">
        <v>703</v>
      </c>
      <c r="F315" s="550">
        <v>20.9</v>
      </c>
      <c r="G315" s="551">
        <v>0</v>
      </c>
      <c r="H315" s="551">
        <v>0</v>
      </c>
      <c r="I315" s="551">
        <v>7</v>
      </c>
      <c r="J315" s="552">
        <v>7</v>
      </c>
      <c r="K315" s="550">
        <v>20.9</v>
      </c>
      <c r="L315" s="551">
        <v>0</v>
      </c>
      <c r="M315" s="551">
        <v>0</v>
      </c>
      <c r="N315" s="551">
        <v>7</v>
      </c>
      <c r="O315" s="552">
        <v>7</v>
      </c>
      <c r="P315" s="553">
        <v>-4.7684469845211686E-3</v>
      </c>
      <c r="Q315" s="434">
        <v>1</v>
      </c>
      <c r="R315" s="398" t="s">
        <v>167</v>
      </c>
      <c r="S315" s="413" t="s">
        <v>134</v>
      </c>
      <c r="U315" s="411">
        <v>0</v>
      </c>
      <c r="V315" s="413">
        <v>0</v>
      </c>
    </row>
    <row r="316" spans="1:22">
      <c r="A316" s="431" t="s">
        <v>729</v>
      </c>
      <c r="B316" s="431" t="s">
        <v>533</v>
      </c>
      <c r="C316" s="432" t="s">
        <v>500</v>
      </c>
      <c r="D316" s="433" t="s">
        <v>724</v>
      </c>
      <c r="E316" s="434" t="s">
        <v>726</v>
      </c>
      <c r="F316" s="550">
        <v>4.5999999999999996</v>
      </c>
      <c r="G316" s="551">
        <v>11.807233258188788</v>
      </c>
      <c r="H316" s="551">
        <v>11.121012103441872</v>
      </c>
      <c r="I316" s="551">
        <v>13.2</v>
      </c>
      <c r="J316" s="552">
        <v>13.2</v>
      </c>
      <c r="K316" s="550">
        <v>4.5999999999999996</v>
      </c>
      <c r="L316" s="551">
        <v>11.640753211102449</v>
      </c>
      <c r="M316" s="551">
        <v>10.96420766177941</v>
      </c>
      <c r="N316" s="551">
        <v>13.2</v>
      </c>
      <c r="O316" s="552">
        <v>13.2</v>
      </c>
      <c r="P316" s="553">
        <v>-4.7684469845211686E-3</v>
      </c>
      <c r="Q316" s="434">
        <v>1</v>
      </c>
      <c r="R316" s="398" t="s">
        <v>167</v>
      </c>
      <c r="S316" s="413" t="s">
        <v>134</v>
      </c>
      <c r="U316" s="411">
        <v>0.16648004708633835</v>
      </c>
      <c r="V316" s="413">
        <v>3.3296009417267666E-2</v>
      </c>
    </row>
    <row r="317" spans="1:22">
      <c r="A317" s="431" t="s">
        <v>730</v>
      </c>
      <c r="B317" s="431" t="s">
        <v>533</v>
      </c>
      <c r="C317" s="432" t="s">
        <v>500</v>
      </c>
      <c r="D317" s="433" t="s">
        <v>724</v>
      </c>
      <c r="E317" s="434" t="s">
        <v>731</v>
      </c>
      <c r="F317" s="550">
        <v>19.5</v>
      </c>
      <c r="G317" s="551">
        <v>1.8482688186805372</v>
      </c>
      <c r="H317" s="551">
        <v>1.740849820909993</v>
      </c>
      <c r="I317" s="551">
        <v>21.4</v>
      </c>
      <c r="J317" s="552">
        <v>21.4</v>
      </c>
      <c r="K317" s="550">
        <v>19.5</v>
      </c>
      <c r="L317" s="551">
        <v>1.8426933471309728</v>
      </c>
      <c r="M317" s="551">
        <v>1.7355983885693895</v>
      </c>
      <c r="N317" s="551">
        <v>21.4</v>
      </c>
      <c r="O317" s="552">
        <v>21.4</v>
      </c>
      <c r="P317" s="553">
        <v>-4.7684469845211686E-3</v>
      </c>
      <c r="Q317" s="434">
        <v>1</v>
      </c>
      <c r="R317" s="398" t="s">
        <v>167</v>
      </c>
      <c r="S317" s="413" t="s">
        <v>134</v>
      </c>
      <c r="U317" s="411">
        <v>5.5754715495643925E-3</v>
      </c>
      <c r="V317" s="413">
        <v>1.1150943099128784E-3</v>
      </c>
    </row>
    <row r="318" spans="1:22">
      <c r="A318" s="431" t="s">
        <v>732</v>
      </c>
      <c r="B318" s="431" t="s">
        <v>533</v>
      </c>
      <c r="C318" s="432" t="s">
        <v>500</v>
      </c>
      <c r="D318" s="433" t="s">
        <v>724</v>
      </c>
      <c r="E318" s="434" t="s">
        <v>733</v>
      </c>
      <c r="F318" s="550">
        <v>10.7</v>
      </c>
      <c r="G318" s="551">
        <v>6.7999287599025227</v>
      </c>
      <c r="H318" s="551">
        <v>6.4047256785556845</v>
      </c>
      <c r="I318" s="551">
        <v>13</v>
      </c>
      <c r="J318" s="552">
        <v>13</v>
      </c>
      <c r="K318" s="550">
        <v>10.7</v>
      </c>
      <c r="L318" s="551">
        <v>8.7504772572309708</v>
      </c>
      <c r="M318" s="551">
        <v>8.2419108152256761</v>
      </c>
      <c r="N318" s="551">
        <v>13</v>
      </c>
      <c r="O318" s="552">
        <v>13</v>
      </c>
      <c r="P318" s="553">
        <v>-4.7684469845211686E-3</v>
      </c>
      <c r="Q318" s="434">
        <v>1</v>
      </c>
      <c r="R318" s="398" t="s">
        <v>167</v>
      </c>
      <c r="S318" s="413" t="s">
        <v>134</v>
      </c>
      <c r="U318" s="411">
        <v>-1.9505484973284481</v>
      </c>
      <c r="V318" s="413">
        <v>-0.39010969946568963</v>
      </c>
    </row>
    <row r="319" spans="1:22">
      <c r="A319" s="431" t="s">
        <v>734</v>
      </c>
      <c r="B319" s="431" t="s">
        <v>533</v>
      </c>
      <c r="C319" s="432" t="s">
        <v>500</v>
      </c>
      <c r="D319" s="433" t="s">
        <v>733</v>
      </c>
      <c r="E319" s="434" t="s">
        <v>735</v>
      </c>
      <c r="F319" s="550">
        <v>18.5</v>
      </c>
      <c r="G319" s="551">
        <v>3.3999643799512613</v>
      </c>
      <c r="H319" s="551">
        <v>3.2023628392778423</v>
      </c>
      <c r="I319" s="551">
        <v>5.0999999999999996</v>
      </c>
      <c r="J319" s="552">
        <v>5.0999999999999996</v>
      </c>
      <c r="K319" s="550">
        <v>18.5</v>
      </c>
      <c r="L319" s="551">
        <v>4.3752386286154854</v>
      </c>
      <c r="M319" s="551">
        <v>4.1209554076128381</v>
      </c>
      <c r="N319" s="551">
        <v>5.0999999999999996</v>
      </c>
      <c r="O319" s="552">
        <v>5.0999999999999996</v>
      </c>
      <c r="P319" s="553">
        <v>-4.7684469845211686E-3</v>
      </c>
      <c r="Q319" s="434">
        <v>1</v>
      </c>
      <c r="R319" s="398" t="s">
        <v>167</v>
      </c>
      <c r="S319" s="413" t="s">
        <v>134</v>
      </c>
      <c r="U319" s="411">
        <v>-0.97527424866422407</v>
      </c>
      <c r="V319" s="413">
        <v>-0.19505484973284481</v>
      </c>
    </row>
    <row r="320" spans="1:22">
      <c r="A320" s="431" t="s">
        <v>736</v>
      </c>
      <c r="B320" s="431" t="s">
        <v>401</v>
      </c>
      <c r="C320" s="432" t="s">
        <v>500</v>
      </c>
      <c r="D320" s="433" t="s">
        <v>737</v>
      </c>
      <c r="E320" s="434" t="s">
        <v>738</v>
      </c>
      <c r="F320" s="550">
        <v>4.8</v>
      </c>
      <c r="G320" s="551">
        <v>0</v>
      </c>
      <c r="H320" s="551">
        <v>0</v>
      </c>
      <c r="I320" s="551">
        <v>6.5</v>
      </c>
      <c r="J320" s="552">
        <v>6.5</v>
      </c>
      <c r="K320" s="550">
        <v>4.8</v>
      </c>
      <c r="L320" s="551">
        <v>0</v>
      </c>
      <c r="M320" s="551">
        <v>0</v>
      </c>
      <c r="N320" s="551">
        <v>6.5</v>
      </c>
      <c r="O320" s="552">
        <v>6.5</v>
      </c>
      <c r="P320" s="553">
        <v>-4.7684469845211686E-3</v>
      </c>
      <c r="Q320" s="434">
        <v>1</v>
      </c>
      <c r="R320" s="398" t="s">
        <v>167</v>
      </c>
      <c r="S320" s="413" t="s">
        <v>134</v>
      </c>
      <c r="U320" s="411">
        <v>0</v>
      </c>
      <c r="V320" s="413">
        <v>0</v>
      </c>
    </row>
    <row r="321" spans="1:22">
      <c r="A321" s="431" t="s">
        <v>739</v>
      </c>
      <c r="B321" s="431" t="s">
        <v>401</v>
      </c>
      <c r="C321" s="432" t="s">
        <v>500</v>
      </c>
      <c r="D321" s="433" t="s">
        <v>740</v>
      </c>
      <c r="E321" s="434" t="s">
        <v>737</v>
      </c>
      <c r="F321" s="550">
        <v>1.9</v>
      </c>
      <c r="G321" s="551">
        <v>2.6841639862317499</v>
      </c>
      <c r="H321" s="551">
        <v>2.5281638403987214</v>
      </c>
      <c r="I321" s="551">
        <v>6.5</v>
      </c>
      <c r="J321" s="552">
        <v>6.5</v>
      </c>
      <c r="K321" s="550">
        <v>1.9</v>
      </c>
      <c r="L321" s="551">
        <v>2.7689833370025316</v>
      </c>
      <c r="M321" s="551">
        <v>2.6080535999978842</v>
      </c>
      <c r="N321" s="551">
        <v>6.5</v>
      </c>
      <c r="O321" s="552">
        <v>6.5</v>
      </c>
      <c r="P321" s="553">
        <v>-4.7684469845211686E-3</v>
      </c>
      <c r="Q321" s="434">
        <v>1</v>
      </c>
      <c r="R321" s="398" t="s">
        <v>167</v>
      </c>
      <c r="S321" s="413" t="s">
        <v>134</v>
      </c>
      <c r="U321" s="411">
        <v>-8.4819350770781732E-2</v>
      </c>
      <c r="V321" s="413">
        <v>-1.6963870154156346E-2</v>
      </c>
    </row>
    <row r="322" spans="1:22">
      <c r="A322" s="431" t="s">
        <v>741</v>
      </c>
      <c r="B322" s="431" t="s">
        <v>401</v>
      </c>
      <c r="C322" s="432" t="s">
        <v>500</v>
      </c>
      <c r="D322" s="433" t="s">
        <v>724</v>
      </c>
      <c r="E322" s="434" t="s">
        <v>740</v>
      </c>
      <c r="F322" s="550">
        <v>14.7</v>
      </c>
      <c r="G322" s="551">
        <v>10.736655944927</v>
      </c>
      <c r="H322" s="551">
        <v>10.112655361594886</v>
      </c>
      <c r="I322" s="551">
        <v>20.3</v>
      </c>
      <c r="J322" s="552">
        <v>20.3</v>
      </c>
      <c r="K322" s="550">
        <v>14.7</v>
      </c>
      <c r="L322" s="551">
        <v>11.075933348010127</v>
      </c>
      <c r="M322" s="551">
        <v>10.432214399991537</v>
      </c>
      <c r="N322" s="551">
        <v>6.2</v>
      </c>
      <c r="O322" s="552">
        <v>6.2</v>
      </c>
      <c r="P322" s="553">
        <v>-4.7684469845211686E-3</v>
      </c>
      <c r="Q322" s="434">
        <v>1</v>
      </c>
      <c r="R322" s="398" t="s">
        <v>167</v>
      </c>
      <c r="S322" s="413" t="s">
        <v>134</v>
      </c>
      <c r="U322" s="411">
        <v>-0.33927740308312693</v>
      </c>
      <c r="V322" s="413">
        <v>-6.7855480616625385E-2</v>
      </c>
    </row>
    <row r="323" spans="1:22">
      <c r="A323" s="431" t="s">
        <v>742</v>
      </c>
      <c r="B323" s="431" t="s">
        <v>533</v>
      </c>
      <c r="C323" s="432" t="s">
        <v>500</v>
      </c>
      <c r="D323" s="433" t="s">
        <v>743</v>
      </c>
      <c r="E323" s="434" t="s">
        <v>744</v>
      </c>
      <c r="F323" s="550">
        <v>2.9</v>
      </c>
      <c r="G323" s="551">
        <v>7.4162085453080397</v>
      </c>
      <c r="H323" s="551">
        <v>7.3315775587685241</v>
      </c>
      <c r="I323" s="551">
        <v>14.5</v>
      </c>
      <c r="J323" s="552">
        <v>14.5</v>
      </c>
      <c r="K323" s="550">
        <v>2</v>
      </c>
      <c r="L323" s="551">
        <v>7.9849592977081389</v>
      </c>
      <c r="M323" s="551">
        <v>7.8938379411936355</v>
      </c>
      <c r="N323" s="551">
        <v>4.2</v>
      </c>
      <c r="O323" s="552">
        <v>4.2</v>
      </c>
      <c r="P323" s="553">
        <v>7.8876697506102822E-4</v>
      </c>
      <c r="Q323" s="434">
        <v>1</v>
      </c>
      <c r="R323" s="398" t="s">
        <v>167</v>
      </c>
      <c r="S323" s="413" t="s">
        <v>134</v>
      </c>
      <c r="U323" s="411">
        <v>-0.5687507524000992</v>
      </c>
      <c r="V323" s="413">
        <v>-0.11375015048001984</v>
      </c>
    </row>
    <row r="324" spans="1:22">
      <c r="A324" s="431" t="s">
        <v>745</v>
      </c>
      <c r="B324" s="431" t="s">
        <v>533</v>
      </c>
      <c r="C324" s="432" t="s">
        <v>500</v>
      </c>
      <c r="D324" s="433" t="s">
        <v>746</v>
      </c>
      <c r="E324" s="434" t="s">
        <v>747</v>
      </c>
      <c r="F324" s="550">
        <v>6.7</v>
      </c>
      <c r="G324" s="551">
        <v>2.9664834181232163</v>
      </c>
      <c r="H324" s="551">
        <v>2.93263102350741</v>
      </c>
      <c r="I324" s="551">
        <v>4.2</v>
      </c>
      <c r="J324" s="552">
        <v>4.2</v>
      </c>
      <c r="K324" s="550">
        <v>6.7</v>
      </c>
      <c r="L324" s="551">
        <v>3.1939837190832554</v>
      </c>
      <c r="M324" s="551">
        <v>3.1575351764774542</v>
      </c>
      <c r="N324" s="551">
        <v>4.2</v>
      </c>
      <c r="O324" s="552">
        <v>4.2</v>
      </c>
      <c r="P324" s="553">
        <v>7.8876697506102822E-4</v>
      </c>
      <c r="Q324" s="434">
        <v>1</v>
      </c>
      <c r="R324" s="398" t="s">
        <v>167</v>
      </c>
      <c r="S324" s="413" t="s">
        <v>134</v>
      </c>
      <c r="U324" s="411">
        <v>-0.22750030096003915</v>
      </c>
      <c r="V324" s="413">
        <v>-4.5500060192007828E-2</v>
      </c>
    </row>
    <row r="325" spans="1:22">
      <c r="A325" s="431" t="s">
        <v>748</v>
      </c>
      <c r="B325" s="431" t="s">
        <v>533</v>
      </c>
      <c r="C325" s="432" t="s">
        <v>500</v>
      </c>
      <c r="D325" s="433" t="s">
        <v>744</v>
      </c>
      <c r="E325" s="434" t="s">
        <v>749</v>
      </c>
      <c r="F325" s="550">
        <v>4.5</v>
      </c>
      <c r="G325" s="551">
        <v>5.9329668362464325</v>
      </c>
      <c r="H325" s="551">
        <v>5.86526204701482</v>
      </c>
      <c r="I325" s="551">
        <v>4.2</v>
      </c>
      <c r="J325" s="552">
        <v>4.2</v>
      </c>
      <c r="K325" s="550">
        <v>4.5</v>
      </c>
      <c r="L325" s="551">
        <v>6.3879674381665108</v>
      </c>
      <c r="M325" s="551">
        <v>6.3150703529549084</v>
      </c>
      <c r="N325" s="551">
        <v>4.2</v>
      </c>
      <c r="O325" s="552">
        <v>4.2</v>
      </c>
      <c r="P325" s="553">
        <v>7.8876697506102822E-4</v>
      </c>
      <c r="Q325" s="434">
        <v>1</v>
      </c>
      <c r="R325" s="398" t="s">
        <v>167</v>
      </c>
      <c r="S325" s="413" t="s">
        <v>134</v>
      </c>
      <c r="U325" s="411">
        <v>-0.4550006019200783</v>
      </c>
      <c r="V325" s="413">
        <v>-9.1000120384015656E-2</v>
      </c>
    </row>
    <row r="326" spans="1:22">
      <c r="A326" s="431" t="s">
        <v>750</v>
      </c>
      <c r="B326" s="431" t="s">
        <v>533</v>
      </c>
      <c r="C326" s="432" t="s">
        <v>500</v>
      </c>
      <c r="D326" s="433" t="s">
        <v>744</v>
      </c>
      <c r="E326" s="434" t="s">
        <v>751</v>
      </c>
      <c r="F326" s="550">
        <v>4</v>
      </c>
      <c r="G326" s="551">
        <v>0.74162085453080406</v>
      </c>
      <c r="H326" s="551">
        <v>0.7331577558768525</v>
      </c>
      <c r="I326" s="551">
        <v>4.2</v>
      </c>
      <c r="J326" s="552">
        <v>4.2</v>
      </c>
      <c r="K326" s="550">
        <v>4</v>
      </c>
      <c r="L326" s="551">
        <v>0.79849592977081385</v>
      </c>
      <c r="M326" s="551">
        <v>0.78938379411936355</v>
      </c>
      <c r="N326" s="551">
        <v>4.2</v>
      </c>
      <c r="O326" s="552">
        <v>4.2</v>
      </c>
      <c r="P326" s="553">
        <v>7.8876697506102822E-4</v>
      </c>
      <c r="Q326" s="434">
        <v>1</v>
      </c>
      <c r="R326" s="398" t="s">
        <v>167</v>
      </c>
      <c r="S326" s="413" t="s">
        <v>134</v>
      </c>
      <c r="U326" s="411">
        <v>-5.6875075240009787E-2</v>
      </c>
      <c r="V326" s="413">
        <v>-1.1375015048001957E-2</v>
      </c>
    </row>
    <row r="327" spans="1:22">
      <c r="A327" s="431" t="s">
        <v>752</v>
      </c>
      <c r="B327" s="431" t="s">
        <v>533</v>
      </c>
      <c r="C327" s="432" t="s">
        <v>500</v>
      </c>
      <c r="D327" s="433" t="s">
        <v>751</v>
      </c>
      <c r="E327" s="434" t="s">
        <v>753</v>
      </c>
      <c r="F327" s="550">
        <v>1.4</v>
      </c>
      <c r="G327" s="551">
        <v>0</v>
      </c>
      <c r="H327" s="551">
        <v>0</v>
      </c>
      <c r="I327" s="551">
        <v>4.2</v>
      </c>
      <c r="J327" s="552">
        <v>4.2</v>
      </c>
      <c r="K327" s="550">
        <v>1.4</v>
      </c>
      <c r="L327" s="551">
        <v>0</v>
      </c>
      <c r="M327" s="551">
        <v>0</v>
      </c>
      <c r="N327" s="551">
        <v>4.2</v>
      </c>
      <c r="O327" s="552">
        <v>4.2</v>
      </c>
      <c r="P327" s="553">
        <v>7.8876697506102822E-4</v>
      </c>
      <c r="Q327" s="434">
        <v>1</v>
      </c>
      <c r="R327" s="398" t="s">
        <v>167</v>
      </c>
      <c r="S327" s="413" t="s">
        <v>134</v>
      </c>
      <c r="U327" s="411">
        <v>0</v>
      </c>
      <c r="V327" s="413">
        <v>0</v>
      </c>
    </row>
    <row r="328" spans="1:22">
      <c r="A328" s="431" t="s">
        <v>754</v>
      </c>
      <c r="B328" s="431" t="s">
        <v>533</v>
      </c>
      <c r="C328" s="432" t="s">
        <v>500</v>
      </c>
      <c r="D328" s="433" t="s">
        <v>747</v>
      </c>
      <c r="E328" s="434" t="s">
        <v>755</v>
      </c>
      <c r="F328" s="550">
        <v>1.06</v>
      </c>
      <c r="G328" s="551">
        <v>1.7798900508739299</v>
      </c>
      <c r="H328" s="551">
        <v>1.759578614104446</v>
      </c>
      <c r="I328" s="551">
        <v>10.7</v>
      </c>
      <c r="J328" s="552">
        <v>10.7</v>
      </c>
      <c r="K328" s="550">
        <v>1.06</v>
      </c>
      <c r="L328" s="551">
        <v>1.9163902314499532</v>
      </c>
      <c r="M328" s="551">
        <v>1.8945211058864724</v>
      </c>
      <c r="N328" s="551">
        <v>10.7</v>
      </c>
      <c r="O328" s="552">
        <v>10.7</v>
      </c>
      <c r="P328" s="553">
        <v>7.8876697506102822E-4</v>
      </c>
      <c r="Q328" s="434">
        <v>1</v>
      </c>
      <c r="R328" s="398" t="s">
        <v>167</v>
      </c>
      <c r="S328" s="413" t="s">
        <v>134</v>
      </c>
      <c r="U328" s="411">
        <v>-0.13650018057602331</v>
      </c>
      <c r="V328" s="413">
        <v>-2.7300036115204662E-2</v>
      </c>
    </row>
    <row r="329" spans="1:22">
      <c r="A329" s="431" t="s">
        <v>756</v>
      </c>
      <c r="B329" s="431" t="s">
        <v>533</v>
      </c>
      <c r="C329" s="432" t="s">
        <v>500</v>
      </c>
      <c r="D329" s="433" t="s">
        <v>747</v>
      </c>
      <c r="E329" s="434" t="s">
        <v>757</v>
      </c>
      <c r="F329" s="550">
        <v>3.7</v>
      </c>
      <c r="G329" s="551">
        <v>0</v>
      </c>
      <c r="H329" s="551">
        <v>0</v>
      </c>
      <c r="I329" s="551">
        <v>4.2</v>
      </c>
      <c r="J329" s="552">
        <v>4.2</v>
      </c>
      <c r="K329" s="550">
        <v>3.7</v>
      </c>
      <c r="L329" s="551">
        <v>0</v>
      </c>
      <c r="M329" s="551">
        <v>0</v>
      </c>
      <c r="N329" s="551">
        <v>4.2</v>
      </c>
      <c r="O329" s="552">
        <v>4.2</v>
      </c>
      <c r="P329" s="553">
        <v>7.8876697506102822E-4</v>
      </c>
      <c r="Q329" s="434">
        <v>1</v>
      </c>
      <c r="R329" s="398" t="s">
        <v>167</v>
      </c>
      <c r="S329" s="413" t="s">
        <v>134</v>
      </c>
      <c r="U329" s="411">
        <v>0</v>
      </c>
      <c r="V329" s="413">
        <v>0</v>
      </c>
    </row>
    <row r="330" spans="1:22">
      <c r="A330" s="431" t="s">
        <v>758</v>
      </c>
      <c r="B330" s="431" t="s">
        <v>533</v>
      </c>
      <c r="C330" s="432" t="s">
        <v>500</v>
      </c>
      <c r="D330" s="433" t="s">
        <v>759</v>
      </c>
      <c r="E330" s="434" t="s">
        <v>760</v>
      </c>
      <c r="F330" s="550">
        <v>5.5</v>
      </c>
      <c r="G330" s="551">
        <v>4.0447496832313368</v>
      </c>
      <c r="H330" s="551">
        <v>4</v>
      </c>
      <c r="I330" s="551">
        <v>7</v>
      </c>
      <c r="J330" s="552">
        <v>7</v>
      </c>
      <c r="K330" s="550">
        <v>5.5</v>
      </c>
      <c r="L330" s="551">
        <v>6.524401177565422</v>
      </c>
      <c r="M330" s="551">
        <v>6.5141028790274671</v>
      </c>
      <c r="N330" s="551">
        <v>7</v>
      </c>
      <c r="O330" s="552">
        <v>7</v>
      </c>
      <c r="P330" s="553">
        <v>7.8876697506102822E-4</v>
      </c>
      <c r="Q330" s="434">
        <v>1</v>
      </c>
      <c r="R330" s="398" t="s">
        <v>167</v>
      </c>
      <c r="S330" s="413" t="s">
        <v>134</v>
      </c>
      <c r="U330" s="411">
        <v>-2.4796514943340853</v>
      </c>
      <c r="V330" s="413">
        <v>-0.49593029886681705</v>
      </c>
    </row>
    <row r="331" spans="1:22">
      <c r="A331" s="431" t="s">
        <v>761</v>
      </c>
      <c r="B331" s="431" t="s">
        <v>533</v>
      </c>
      <c r="C331" s="432" t="s">
        <v>500</v>
      </c>
      <c r="D331" s="433" t="s">
        <v>759</v>
      </c>
      <c r="E331" s="434" t="s">
        <v>762</v>
      </c>
      <c r="F331" s="550">
        <v>4.8</v>
      </c>
      <c r="G331" s="551">
        <v>6.5764732189829527</v>
      </c>
      <c r="H331" s="551">
        <v>6.5</v>
      </c>
      <c r="I331" s="551">
        <v>20.100000000000001</v>
      </c>
      <c r="J331" s="552">
        <v>20.100000000000001</v>
      </c>
      <c r="K331" s="550">
        <v>4.8</v>
      </c>
      <c r="L331" s="551">
        <v>8.1091861490534303</v>
      </c>
      <c r="M331" s="551">
        <v>7.9</v>
      </c>
      <c r="N331" s="551">
        <v>20.100000000000001</v>
      </c>
      <c r="O331" s="552">
        <v>20.100000000000001</v>
      </c>
      <c r="P331" s="553">
        <v>7.8876697506102822E-4</v>
      </c>
      <c r="Q331" s="434">
        <v>1</v>
      </c>
      <c r="R331" s="398" t="s">
        <v>167</v>
      </c>
      <c r="S331" s="413" t="s">
        <v>134</v>
      </c>
      <c r="U331" s="411">
        <v>-1.5327129300704776</v>
      </c>
      <c r="V331" s="413">
        <v>-0.30654258601409551</v>
      </c>
    </row>
    <row r="332" spans="1:22">
      <c r="A332" s="431" t="s">
        <v>763</v>
      </c>
      <c r="B332" s="431" t="s">
        <v>533</v>
      </c>
      <c r="C332" s="432" t="s">
        <v>500</v>
      </c>
      <c r="D332" s="433" t="s">
        <v>743</v>
      </c>
      <c r="E332" s="434" t="s">
        <v>759</v>
      </c>
      <c r="F332" s="550">
        <v>4.3</v>
      </c>
      <c r="G332" s="551">
        <v>10.621205204683694</v>
      </c>
      <c r="H332" s="551">
        <v>10.5</v>
      </c>
      <c r="I332" s="551">
        <v>20.3</v>
      </c>
      <c r="J332" s="552">
        <v>20.3</v>
      </c>
      <c r="K332" s="550">
        <v>4.3</v>
      </c>
      <c r="L332" s="551">
        <v>14.580489954245024</v>
      </c>
      <c r="M332" s="551">
        <v>14.414102879027467</v>
      </c>
      <c r="N332" s="551">
        <v>20.3</v>
      </c>
      <c r="O332" s="552">
        <v>20.3</v>
      </c>
      <c r="P332" s="553">
        <v>7.8876697506102822E-4</v>
      </c>
      <c r="Q332" s="434">
        <v>1</v>
      </c>
      <c r="R332" s="398" t="s">
        <v>167</v>
      </c>
      <c r="S332" s="413" t="s">
        <v>134</v>
      </c>
      <c r="U332" s="411">
        <v>-3.9592847495613306</v>
      </c>
      <c r="V332" s="413">
        <v>-0.79185694991226607</v>
      </c>
    </row>
    <row r="333" spans="1:22">
      <c r="A333" s="431" t="s">
        <v>764</v>
      </c>
      <c r="B333" s="431" t="s">
        <v>533</v>
      </c>
      <c r="C333" s="432" t="s">
        <v>500</v>
      </c>
      <c r="D333" s="433" t="s">
        <v>765</v>
      </c>
      <c r="E333" s="434" t="s">
        <v>766</v>
      </c>
      <c r="F333" s="550">
        <v>9.9</v>
      </c>
      <c r="G333" s="551">
        <v>0</v>
      </c>
      <c r="H333" s="551">
        <v>0</v>
      </c>
      <c r="I333" s="551">
        <v>7</v>
      </c>
      <c r="J333" s="552">
        <v>7</v>
      </c>
      <c r="K333" s="550">
        <v>9.9</v>
      </c>
      <c r="L333" s="551">
        <v>0</v>
      </c>
      <c r="M333" s="551">
        <v>0</v>
      </c>
      <c r="N333" s="551">
        <v>7</v>
      </c>
      <c r="O333" s="552">
        <v>7</v>
      </c>
      <c r="P333" s="553">
        <v>7.8876697506102822E-4</v>
      </c>
      <c r="Q333" s="434">
        <v>1</v>
      </c>
      <c r="R333" s="398" t="s">
        <v>167</v>
      </c>
      <c r="S333" s="413" t="s">
        <v>134</v>
      </c>
      <c r="U333" s="411">
        <v>0</v>
      </c>
      <c r="V333" s="413">
        <v>0</v>
      </c>
    </row>
    <row r="334" spans="1:22">
      <c r="A334" s="431" t="s">
        <v>767</v>
      </c>
      <c r="B334" s="431" t="s">
        <v>533</v>
      </c>
      <c r="C334" s="432" t="s">
        <v>500</v>
      </c>
      <c r="D334" s="433" t="s">
        <v>760</v>
      </c>
      <c r="E334" s="434" t="s">
        <v>768</v>
      </c>
      <c r="F334" s="550">
        <v>4.9000000000000004</v>
      </c>
      <c r="G334" s="551">
        <v>1.4156623891309679</v>
      </c>
      <c r="H334" s="551">
        <v>1.4</v>
      </c>
      <c r="I334" s="551">
        <v>15</v>
      </c>
      <c r="J334" s="552">
        <v>15</v>
      </c>
      <c r="K334" s="550">
        <v>4.9000000000000004</v>
      </c>
      <c r="L334" s="551">
        <v>2.2835404121478975</v>
      </c>
      <c r="M334" s="551">
        <v>2.2799360076596131</v>
      </c>
      <c r="N334" s="551">
        <v>15</v>
      </c>
      <c r="O334" s="552">
        <v>15</v>
      </c>
      <c r="P334" s="553">
        <v>7.8876697506102822E-4</v>
      </c>
      <c r="Q334" s="434">
        <v>1</v>
      </c>
      <c r="R334" s="398" t="s">
        <v>167</v>
      </c>
      <c r="S334" s="413" t="s">
        <v>134</v>
      </c>
      <c r="U334" s="411">
        <v>-0.86787802301692962</v>
      </c>
      <c r="V334" s="413">
        <v>-0.17357560460338592</v>
      </c>
    </row>
    <row r="335" spans="1:22">
      <c r="A335" s="431" t="s">
        <v>769</v>
      </c>
      <c r="B335" s="431" t="s">
        <v>533</v>
      </c>
      <c r="C335" s="432" t="s">
        <v>500</v>
      </c>
      <c r="D335" s="433" t="s">
        <v>768</v>
      </c>
      <c r="E335" s="434" t="s">
        <v>770</v>
      </c>
      <c r="F335" s="550">
        <v>9.6999999999999993</v>
      </c>
      <c r="G335" s="551">
        <v>0.96265042460905814</v>
      </c>
      <c r="H335" s="551">
        <v>0.95199999999999996</v>
      </c>
      <c r="I335" s="551">
        <v>6</v>
      </c>
      <c r="J335" s="552">
        <v>6</v>
      </c>
      <c r="K335" s="550">
        <v>9.6999999999999993</v>
      </c>
      <c r="L335" s="551">
        <v>1.55280748026057</v>
      </c>
      <c r="M335" s="551">
        <v>1.550356485208537</v>
      </c>
      <c r="N335" s="551">
        <v>6</v>
      </c>
      <c r="O335" s="552">
        <v>6</v>
      </c>
      <c r="P335" s="553">
        <v>7.8876697506102822E-4</v>
      </c>
      <c r="Q335" s="434">
        <v>1</v>
      </c>
      <c r="R335" s="398" t="s">
        <v>167</v>
      </c>
      <c r="S335" s="413" t="s">
        <v>134</v>
      </c>
      <c r="U335" s="411">
        <v>-0.59015705565151189</v>
      </c>
      <c r="V335" s="413">
        <v>-0.11803141113030238</v>
      </c>
    </row>
    <row r="336" spans="1:22">
      <c r="A336" s="431" t="s">
        <v>771</v>
      </c>
      <c r="B336" s="431" t="s">
        <v>533</v>
      </c>
      <c r="C336" s="432" t="s">
        <v>500</v>
      </c>
      <c r="D336" s="433" t="s">
        <v>760</v>
      </c>
      <c r="E336" s="434" t="s">
        <v>772</v>
      </c>
      <c r="F336" s="550">
        <v>9.6999999999999993</v>
      </c>
      <c r="G336" s="551">
        <v>2.6290872941003691</v>
      </c>
      <c r="H336" s="551">
        <v>2.6</v>
      </c>
      <c r="I336" s="551">
        <v>6</v>
      </c>
      <c r="J336" s="552">
        <v>6</v>
      </c>
      <c r="K336" s="550">
        <v>9.6999999999999993</v>
      </c>
      <c r="L336" s="551">
        <v>4.2408607654175245</v>
      </c>
      <c r="M336" s="551">
        <v>4.2341668713678535</v>
      </c>
      <c r="N336" s="551">
        <v>6</v>
      </c>
      <c r="O336" s="552">
        <v>6</v>
      </c>
      <c r="P336" s="553">
        <v>7.8876697506102822E-4</v>
      </c>
      <c r="Q336" s="434">
        <v>1</v>
      </c>
      <c r="R336" s="398" t="s">
        <v>167</v>
      </c>
      <c r="S336" s="413" t="s">
        <v>134</v>
      </c>
      <c r="U336" s="411">
        <v>-1.6117734713171554</v>
      </c>
      <c r="V336" s="413">
        <v>-0.32235469426343111</v>
      </c>
    </row>
    <row r="337" spans="1:22">
      <c r="A337" s="431" t="s">
        <v>773</v>
      </c>
      <c r="B337" s="431" t="s">
        <v>533</v>
      </c>
      <c r="C337" s="432" t="s">
        <v>500</v>
      </c>
      <c r="D337" s="433" t="s">
        <v>774</v>
      </c>
      <c r="E337" s="434" t="s">
        <v>775</v>
      </c>
      <c r="F337" s="550">
        <v>25.3</v>
      </c>
      <c r="G337" s="551">
        <v>6.2060051562982119</v>
      </c>
      <c r="H337" s="551">
        <v>5.96</v>
      </c>
      <c r="I337" s="551">
        <v>9.8000000000000007</v>
      </c>
      <c r="J337" s="552">
        <v>9.8000000000000007</v>
      </c>
      <c r="K337" s="550">
        <v>25.3</v>
      </c>
      <c r="L337" s="551">
        <v>8.436160264006368</v>
      </c>
      <c r="M337" s="551">
        <v>7.62</v>
      </c>
      <c r="N337" s="551">
        <v>9.8000000000000007</v>
      </c>
      <c r="O337" s="552">
        <v>9.8000000000000007</v>
      </c>
      <c r="P337" s="553">
        <v>3.9542701668140445E-3</v>
      </c>
      <c r="Q337" s="434">
        <v>1</v>
      </c>
      <c r="R337" s="398" t="s">
        <v>167</v>
      </c>
      <c r="S337" s="413" t="s">
        <v>134</v>
      </c>
      <c r="U337" s="411">
        <v>-2.2301551077081561</v>
      </c>
      <c r="V337" s="413">
        <v>-0.44603102154163121</v>
      </c>
    </row>
    <row r="338" spans="1:22">
      <c r="A338" s="431" t="s">
        <v>776</v>
      </c>
      <c r="B338" s="431" t="s">
        <v>533</v>
      </c>
      <c r="C338" s="432" t="s">
        <v>500</v>
      </c>
      <c r="D338" s="433" t="s">
        <v>777</v>
      </c>
      <c r="E338" s="434" t="s">
        <v>778</v>
      </c>
      <c r="F338" s="550">
        <v>6.4</v>
      </c>
      <c r="G338" s="551">
        <v>2.3458699490807242</v>
      </c>
      <c r="H338" s="551">
        <v>2.2528799999999998</v>
      </c>
      <c r="I338" s="551">
        <v>5.0999999999999996</v>
      </c>
      <c r="J338" s="552">
        <v>5.0999999999999996</v>
      </c>
      <c r="K338" s="550">
        <v>13.5</v>
      </c>
      <c r="L338" s="551">
        <v>3.188868579794407</v>
      </c>
      <c r="M338" s="551">
        <v>2.8803599999999996</v>
      </c>
      <c r="N338" s="551">
        <v>5.0999999999999996</v>
      </c>
      <c r="O338" s="552">
        <v>5.0999999999999996</v>
      </c>
      <c r="P338" s="553">
        <v>3.9542701668140445E-3</v>
      </c>
      <c r="Q338" s="434">
        <v>1</v>
      </c>
      <c r="R338" s="398" t="s">
        <v>167</v>
      </c>
      <c r="S338" s="413" t="s">
        <v>134</v>
      </c>
      <c r="U338" s="411">
        <v>-0.84299863071368275</v>
      </c>
      <c r="V338" s="413">
        <v>-0.16859972614273655</v>
      </c>
    </row>
    <row r="339" spans="1:22">
      <c r="A339" s="431" t="s">
        <v>779</v>
      </c>
      <c r="B339" s="431" t="s">
        <v>533</v>
      </c>
      <c r="C339" s="432" t="s">
        <v>500</v>
      </c>
      <c r="D339" s="433" t="s">
        <v>775</v>
      </c>
      <c r="E339" s="434" t="s">
        <v>780</v>
      </c>
      <c r="F339" s="550">
        <v>11.8</v>
      </c>
      <c r="G339" s="551">
        <v>5.5854046406683908</v>
      </c>
      <c r="H339" s="551">
        <v>5.3639999999999999</v>
      </c>
      <c r="I339" s="551">
        <v>5.0999999999999996</v>
      </c>
      <c r="J339" s="552">
        <v>5.0999999999999996</v>
      </c>
      <c r="K339" s="550">
        <v>11.8</v>
      </c>
      <c r="L339" s="551">
        <v>7.5925442376057326</v>
      </c>
      <c r="M339" s="551">
        <v>6.8580000000000005</v>
      </c>
      <c r="N339" s="551">
        <v>5.0999999999999996</v>
      </c>
      <c r="O339" s="552">
        <v>5.0999999999999996</v>
      </c>
      <c r="P339" s="553">
        <v>3.9542701668140445E-3</v>
      </c>
      <c r="Q339" s="434">
        <v>1</v>
      </c>
      <c r="R339" s="398" t="s">
        <v>167</v>
      </c>
      <c r="S339" s="413" t="s">
        <v>134</v>
      </c>
      <c r="U339" s="411">
        <v>-2.0071395969373418</v>
      </c>
      <c r="V339" s="413">
        <v>-0.40142791938746836</v>
      </c>
    </row>
    <row r="340" spans="1:22">
      <c r="A340" s="431" t="s">
        <v>781</v>
      </c>
      <c r="B340" s="431" t="s">
        <v>533</v>
      </c>
      <c r="C340" s="432" t="s">
        <v>500</v>
      </c>
      <c r="D340" s="433" t="s">
        <v>780</v>
      </c>
      <c r="E340" s="434" t="s">
        <v>777</v>
      </c>
      <c r="F340" s="550">
        <v>12.4</v>
      </c>
      <c r="G340" s="551">
        <v>3.3512427844010348</v>
      </c>
      <c r="H340" s="551">
        <v>3.2183999999999999</v>
      </c>
      <c r="I340" s="551">
        <v>5.0999999999999996</v>
      </c>
      <c r="J340" s="552">
        <v>5.0999999999999996</v>
      </c>
      <c r="K340" s="550">
        <v>2.4</v>
      </c>
      <c r="L340" s="551">
        <v>4.555526542563439</v>
      </c>
      <c r="M340" s="551">
        <v>4.1147999999999998</v>
      </c>
      <c r="N340" s="551">
        <v>5.0999999999999996</v>
      </c>
      <c r="O340" s="552">
        <v>5.0999999999999996</v>
      </c>
      <c r="P340" s="553">
        <v>3.9542701668140445E-3</v>
      </c>
      <c r="Q340" s="434">
        <v>1</v>
      </c>
      <c r="R340" s="398" t="s">
        <v>167</v>
      </c>
      <c r="S340" s="413" t="s">
        <v>134</v>
      </c>
      <c r="U340" s="411">
        <v>-1.2042837581624042</v>
      </c>
      <c r="V340" s="413">
        <v>-0.24085675163248083</v>
      </c>
    </row>
    <row r="341" spans="1:22">
      <c r="A341" s="431" t="s">
        <v>782</v>
      </c>
      <c r="B341" s="431" t="s">
        <v>533</v>
      </c>
      <c r="C341" s="432" t="s">
        <v>500</v>
      </c>
      <c r="D341" s="433" t="s">
        <v>783</v>
      </c>
      <c r="E341" s="434" t="s">
        <v>784</v>
      </c>
      <c r="F341" s="550">
        <v>23.3</v>
      </c>
      <c r="G341" s="551">
        <v>1.3793114224133722</v>
      </c>
      <c r="H341" s="551">
        <v>1.36</v>
      </c>
      <c r="I341" s="551">
        <v>3.9</v>
      </c>
      <c r="J341" s="552">
        <v>3.9</v>
      </c>
      <c r="K341" s="550">
        <v>23.3</v>
      </c>
      <c r="L341" s="551">
        <v>1.5357408635573906</v>
      </c>
      <c r="M341" s="551">
        <v>1.48</v>
      </c>
      <c r="N341" s="551">
        <v>3.9</v>
      </c>
      <c r="O341" s="552">
        <v>3.9</v>
      </c>
      <c r="P341" s="553">
        <v>3.9542701668140445E-3</v>
      </c>
      <c r="Q341" s="434">
        <v>1</v>
      </c>
      <c r="R341" s="398" t="s">
        <v>167</v>
      </c>
      <c r="S341" s="413" t="s">
        <v>134</v>
      </c>
      <c r="U341" s="411">
        <v>-0.15642944114401836</v>
      </c>
      <c r="V341" s="413">
        <v>-3.1285888228803668E-2</v>
      </c>
    </row>
    <row r="342" spans="1:22">
      <c r="A342" s="431" t="s">
        <v>785</v>
      </c>
      <c r="B342" s="431" t="s">
        <v>533</v>
      </c>
      <c r="C342" s="432" t="s">
        <v>500</v>
      </c>
      <c r="D342" s="433" t="s">
        <v>783</v>
      </c>
      <c r="E342" s="434" t="s">
        <v>786</v>
      </c>
      <c r="F342" s="550">
        <v>3.6</v>
      </c>
      <c r="G342" s="551">
        <v>0.22360679774997899</v>
      </c>
      <c r="H342" s="551">
        <v>0.2</v>
      </c>
      <c r="I342" s="551">
        <v>4.2</v>
      </c>
      <c r="J342" s="552">
        <v>4.2</v>
      </c>
      <c r="K342" s="550">
        <v>3.6</v>
      </c>
      <c r="L342" s="551">
        <v>0.22360679774997899</v>
      </c>
      <c r="M342" s="551">
        <v>0.2</v>
      </c>
      <c r="N342" s="551">
        <v>4.2</v>
      </c>
      <c r="O342" s="552">
        <v>4.2</v>
      </c>
      <c r="P342" s="553">
        <v>3.9542701668140445E-3</v>
      </c>
      <c r="Q342" s="434">
        <v>1</v>
      </c>
      <c r="R342" s="398" t="s">
        <v>167</v>
      </c>
      <c r="S342" s="413" t="s">
        <v>134</v>
      </c>
      <c r="U342" s="411">
        <v>0</v>
      </c>
      <c r="V342" s="413">
        <v>0</v>
      </c>
    </row>
    <row r="343" spans="1:22">
      <c r="A343" s="431" t="s">
        <v>787</v>
      </c>
      <c r="B343" s="431" t="s">
        <v>533</v>
      </c>
      <c r="C343" s="432" t="s">
        <v>500</v>
      </c>
      <c r="D343" s="433" t="s">
        <v>788</v>
      </c>
      <c r="E343" s="434" t="s">
        <v>783</v>
      </c>
      <c r="F343" s="550">
        <v>7.9</v>
      </c>
      <c r="G343" s="551">
        <v>1.5945218719101975</v>
      </c>
      <c r="H343" s="551">
        <v>1.56</v>
      </c>
      <c r="I343" s="551">
        <v>4.2</v>
      </c>
      <c r="J343" s="552">
        <v>4.2</v>
      </c>
      <c r="K343" s="550">
        <v>7.9</v>
      </c>
      <c r="L343" s="551">
        <v>1.7557049866079437</v>
      </c>
      <c r="M343" s="551">
        <v>1.68</v>
      </c>
      <c r="N343" s="551">
        <v>4.2</v>
      </c>
      <c r="O343" s="552">
        <v>4.2</v>
      </c>
      <c r="P343" s="553">
        <v>3.9542701668140445E-3</v>
      </c>
      <c r="Q343" s="434">
        <v>1</v>
      </c>
      <c r="R343" s="398" t="s">
        <v>167</v>
      </c>
      <c r="S343" s="413" t="s">
        <v>134</v>
      </c>
      <c r="U343" s="411">
        <v>-0.16118311469774627</v>
      </c>
      <c r="V343" s="413">
        <v>-3.223662293954925E-2</v>
      </c>
    </row>
    <row r="344" spans="1:22">
      <c r="A344" s="431" t="s">
        <v>789</v>
      </c>
      <c r="B344" s="431" t="s">
        <v>533</v>
      </c>
      <c r="C344" s="432" t="s">
        <v>500</v>
      </c>
      <c r="D344" s="433" t="s">
        <v>774</v>
      </c>
      <c r="E344" s="434" t="s">
        <v>788</v>
      </c>
      <c r="F344" s="550">
        <v>2.2999999999999998</v>
      </c>
      <c r="G344" s="551">
        <v>1.5945218719101975</v>
      </c>
      <c r="H344" s="551">
        <v>1.56</v>
      </c>
      <c r="I344" s="551">
        <v>4.2</v>
      </c>
      <c r="J344" s="552">
        <v>4.2</v>
      </c>
      <c r="K344" s="550">
        <v>2.2999999999999998</v>
      </c>
      <c r="L344" s="551">
        <v>1.7557049866079437</v>
      </c>
      <c r="M344" s="551">
        <v>1.68</v>
      </c>
      <c r="N344" s="551">
        <v>4.2</v>
      </c>
      <c r="O344" s="552">
        <v>4.2</v>
      </c>
      <c r="P344" s="553">
        <v>3.9542701668140445E-3</v>
      </c>
      <c r="Q344" s="434">
        <v>1</v>
      </c>
      <c r="R344" s="398" t="s">
        <v>167</v>
      </c>
      <c r="S344" s="413" t="s">
        <v>134</v>
      </c>
      <c r="U344" s="411">
        <v>-0.16118311469774627</v>
      </c>
      <c r="V344" s="413">
        <v>-3.223662293954925E-2</v>
      </c>
    </row>
    <row r="345" spans="1:22">
      <c r="A345" s="431" t="s">
        <v>790</v>
      </c>
      <c r="B345" s="431" t="s">
        <v>533</v>
      </c>
      <c r="C345" s="432" t="s">
        <v>500</v>
      </c>
      <c r="D345" s="433" t="s">
        <v>786</v>
      </c>
      <c r="E345" s="434" t="s">
        <v>757</v>
      </c>
      <c r="F345" s="550">
        <v>3.5</v>
      </c>
      <c r="G345" s="551">
        <v>0</v>
      </c>
      <c r="H345" s="551">
        <v>0</v>
      </c>
      <c r="I345" s="551">
        <v>4.2</v>
      </c>
      <c r="J345" s="552">
        <v>4.2</v>
      </c>
      <c r="K345" s="550">
        <v>3.5</v>
      </c>
      <c r="L345" s="551">
        <v>0</v>
      </c>
      <c r="M345" s="551">
        <v>0</v>
      </c>
      <c r="N345" s="551">
        <v>4.2</v>
      </c>
      <c r="O345" s="552">
        <v>4.2</v>
      </c>
      <c r="P345" s="553">
        <v>3.9542701668140445E-3</v>
      </c>
      <c r="Q345" s="434">
        <v>1</v>
      </c>
      <c r="R345" s="398" t="s">
        <v>167</v>
      </c>
      <c r="S345" s="413" t="s">
        <v>134</v>
      </c>
      <c r="U345" s="411">
        <v>0</v>
      </c>
      <c r="V345" s="413">
        <v>0</v>
      </c>
    </row>
    <row r="346" spans="1:22">
      <c r="A346" s="431" t="s">
        <v>791</v>
      </c>
      <c r="B346" s="431" t="s">
        <v>533</v>
      </c>
      <c r="C346" s="432" t="s">
        <v>500</v>
      </c>
      <c r="D346" s="433" t="s">
        <v>792</v>
      </c>
      <c r="E346" s="434" t="s">
        <v>793</v>
      </c>
      <c r="F346" s="550">
        <v>6.4</v>
      </c>
      <c r="G346" s="551">
        <v>1.8652281361806657</v>
      </c>
      <c r="H346" s="551">
        <v>1.776</v>
      </c>
      <c r="I346" s="551">
        <v>13.7</v>
      </c>
      <c r="J346" s="552">
        <v>13.7</v>
      </c>
      <c r="K346" s="550">
        <v>6.4</v>
      </c>
      <c r="L346" s="551">
        <v>2.1017671136450868</v>
      </c>
      <c r="M346" s="551">
        <v>1.92</v>
      </c>
      <c r="N346" s="551">
        <v>13.7</v>
      </c>
      <c r="O346" s="552">
        <v>13.7</v>
      </c>
      <c r="P346" s="553">
        <v>3.9542701668140445E-3</v>
      </c>
      <c r="Q346" s="434">
        <v>1</v>
      </c>
      <c r="R346" s="398" t="s">
        <v>167</v>
      </c>
      <c r="S346" s="413" t="s">
        <v>134</v>
      </c>
      <c r="U346" s="411">
        <v>-0.2365389774644211</v>
      </c>
      <c r="V346" s="413">
        <v>-4.7307795492884219E-2</v>
      </c>
    </row>
    <row r="347" spans="1:22">
      <c r="A347" s="431" t="s">
        <v>794</v>
      </c>
      <c r="B347" s="431" t="s">
        <v>533</v>
      </c>
      <c r="C347" s="432" t="s">
        <v>500</v>
      </c>
      <c r="D347" s="433" t="s">
        <v>792</v>
      </c>
      <c r="E347" s="434" t="s">
        <v>788</v>
      </c>
      <c r="F347" s="550">
        <v>2.2999999999999998</v>
      </c>
      <c r="G347" s="551">
        <v>4.0413276283914419</v>
      </c>
      <c r="H347" s="551">
        <v>3.8479999999999999</v>
      </c>
      <c r="I347" s="551">
        <v>7.1</v>
      </c>
      <c r="J347" s="552">
        <v>7.1</v>
      </c>
      <c r="K347" s="550">
        <v>2.2999999999999998</v>
      </c>
      <c r="L347" s="551">
        <v>4.5538287462310221</v>
      </c>
      <c r="M347" s="551">
        <v>4.16</v>
      </c>
      <c r="N347" s="551">
        <v>7.1</v>
      </c>
      <c r="O347" s="552">
        <v>7.1</v>
      </c>
      <c r="P347" s="553">
        <v>3.9542701668140445E-3</v>
      </c>
      <c r="Q347" s="434">
        <v>1</v>
      </c>
      <c r="R347" s="398" t="s">
        <v>167</v>
      </c>
      <c r="S347" s="413" t="s">
        <v>134</v>
      </c>
      <c r="U347" s="411">
        <v>-0.51250111783958019</v>
      </c>
      <c r="V347" s="413">
        <v>-0.10250022356791604</v>
      </c>
    </row>
    <row r="348" spans="1:22">
      <c r="A348" s="431" t="s">
        <v>795</v>
      </c>
      <c r="B348" s="431" t="s">
        <v>533</v>
      </c>
      <c r="C348" s="432" t="s">
        <v>500</v>
      </c>
      <c r="D348" s="433" t="s">
        <v>788</v>
      </c>
      <c r="E348" s="434" t="s">
        <v>796</v>
      </c>
      <c r="F348" s="550">
        <v>3.2</v>
      </c>
      <c r="G348" s="551">
        <v>4.0413276283914419</v>
      </c>
      <c r="H348" s="551">
        <v>3.8479999999999999</v>
      </c>
      <c r="I348" s="551">
        <v>7.1</v>
      </c>
      <c r="J348" s="552">
        <v>7.1</v>
      </c>
      <c r="K348" s="550">
        <v>3.2</v>
      </c>
      <c r="L348" s="551">
        <v>4.5538287462310221</v>
      </c>
      <c r="M348" s="551">
        <v>4.16</v>
      </c>
      <c r="N348" s="551">
        <v>7.1</v>
      </c>
      <c r="O348" s="552">
        <v>7.1</v>
      </c>
      <c r="P348" s="553">
        <v>3.9542701668140445E-3</v>
      </c>
      <c r="Q348" s="434">
        <v>1</v>
      </c>
      <c r="R348" s="398" t="s">
        <v>167</v>
      </c>
      <c r="S348" s="413" t="s">
        <v>134</v>
      </c>
      <c r="U348" s="411">
        <v>-0.51250111783958019</v>
      </c>
      <c r="V348" s="413">
        <v>-0.10250022356791604</v>
      </c>
    </row>
    <row r="349" spans="1:22">
      <c r="A349" s="431" t="s">
        <v>797</v>
      </c>
      <c r="B349" s="431" t="s">
        <v>533</v>
      </c>
      <c r="C349" s="432" t="s">
        <v>500</v>
      </c>
      <c r="D349" s="433" t="s">
        <v>774</v>
      </c>
      <c r="E349" s="434" t="s">
        <v>792</v>
      </c>
      <c r="F349" s="550">
        <v>0.2</v>
      </c>
      <c r="G349" s="551">
        <v>6.2174271206022187</v>
      </c>
      <c r="H349" s="551">
        <v>5.92</v>
      </c>
      <c r="I349" s="551">
        <v>13.7</v>
      </c>
      <c r="J349" s="552">
        <v>13.7</v>
      </c>
      <c r="K349" s="550">
        <v>0.2</v>
      </c>
      <c r="L349" s="551">
        <v>7.0058903788169573</v>
      </c>
      <c r="M349" s="551">
        <v>6.4</v>
      </c>
      <c r="N349" s="551">
        <v>13.7</v>
      </c>
      <c r="O349" s="552">
        <v>13.7</v>
      </c>
      <c r="P349" s="553">
        <v>3.9542701668140445E-3</v>
      </c>
      <c r="Q349" s="434">
        <v>1</v>
      </c>
      <c r="R349" s="398" t="s">
        <v>167</v>
      </c>
      <c r="S349" s="413" t="s">
        <v>134</v>
      </c>
      <c r="U349" s="411">
        <v>-0.78846325821473862</v>
      </c>
      <c r="V349" s="413">
        <v>-0.15769265164294771</v>
      </c>
    </row>
    <row r="350" spans="1:22">
      <c r="A350" s="431" t="s">
        <v>798</v>
      </c>
      <c r="B350" s="431" t="s">
        <v>401</v>
      </c>
      <c r="C350" s="432" t="s">
        <v>500</v>
      </c>
      <c r="D350" s="433" t="s">
        <v>778</v>
      </c>
      <c r="E350" s="434" t="s">
        <v>799</v>
      </c>
      <c r="F350" s="550">
        <v>7.4</v>
      </c>
      <c r="G350" s="551">
        <v>0</v>
      </c>
      <c r="H350" s="551">
        <v>0</v>
      </c>
      <c r="I350" s="551">
        <v>5.0999999999999996</v>
      </c>
      <c r="J350" s="552">
        <v>5.0999999999999996</v>
      </c>
      <c r="K350" s="550">
        <v>7.4</v>
      </c>
      <c r="L350" s="551">
        <v>0</v>
      </c>
      <c r="M350" s="551">
        <v>0</v>
      </c>
      <c r="N350" s="551">
        <v>5.0999999999999996</v>
      </c>
      <c r="O350" s="552">
        <v>5.0999999999999996</v>
      </c>
      <c r="P350" s="553">
        <v>3.9542701668140445E-3</v>
      </c>
      <c r="Q350" s="434">
        <v>1</v>
      </c>
      <c r="R350" s="398" t="s">
        <v>167</v>
      </c>
      <c r="S350" s="413" t="s">
        <v>134</v>
      </c>
      <c r="U350" s="411">
        <v>0</v>
      </c>
      <c r="V350" s="413">
        <v>0</v>
      </c>
    </row>
    <row r="351" spans="1:22">
      <c r="A351" s="431" t="s">
        <v>800</v>
      </c>
      <c r="B351" s="431" t="s">
        <v>401</v>
      </c>
      <c r="C351" s="432" t="s">
        <v>500</v>
      </c>
      <c r="D351" s="433" t="s">
        <v>801</v>
      </c>
      <c r="E351" s="434" t="s">
        <v>802</v>
      </c>
      <c r="F351" s="550">
        <v>6</v>
      </c>
      <c r="G351" s="551">
        <v>1.285496013218244</v>
      </c>
      <c r="H351" s="551">
        <v>1.18</v>
      </c>
      <c r="I351" s="551">
        <v>5.0999999999999996</v>
      </c>
      <c r="J351" s="552">
        <v>5.0999999999999996</v>
      </c>
      <c r="K351" s="550">
        <v>6</v>
      </c>
      <c r="L351" s="551">
        <v>1.285496013218244</v>
      </c>
      <c r="M351" s="551">
        <v>1.18</v>
      </c>
      <c r="N351" s="551">
        <v>5.0999999999999996</v>
      </c>
      <c r="O351" s="552">
        <v>5.0999999999999996</v>
      </c>
      <c r="P351" s="553">
        <v>3.9542701668140445E-3</v>
      </c>
      <c r="Q351" s="434">
        <v>1</v>
      </c>
      <c r="R351" s="398" t="s">
        <v>167</v>
      </c>
      <c r="S351" s="413" t="s">
        <v>134</v>
      </c>
      <c r="U351" s="411">
        <v>0</v>
      </c>
      <c r="V351" s="413">
        <v>0</v>
      </c>
    </row>
    <row r="352" spans="1:22">
      <c r="A352" s="431" t="s">
        <v>803</v>
      </c>
      <c r="B352" s="431" t="s">
        <v>401</v>
      </c>
      <c r="C352" s="432" t="s">
        <v>500</v>
      </c>
      <c r="D352" s="433" t="s">
        <v>799</v>
      </c>
      <c r="E352" s="434" t="s">
        <v>801</v>
      </c>
      <c r="F352" s="550">
        <v>1.4</v>
      </c>
      <c r="G352" s="551">
        <v>2.1941968918034678</v>
      </c>
      <c r="H352" s="551">
        <v>2.0099999999999998</v>
      </c>
      <c r="I352" s="551">
        <v>5.0999999999999996</v>
      </c>
      <c r="J352" s="552">
        <v>5.0999999999999996</v>
      </c>
      <c r="K352" s="550">
        <v>1.4</v>
      </c>
      <c r="L352" s="551">
        <v>2.1941968918034678</v>
      </c>
      <c r="M352" s="551">
        <v>2.0099999999999998</v>
      </c>
      <c r="N352" s="551">
        <v>5.0999999999999996</v>
      </c>
      <c r="O352" s="552">
        <v>5.0999999999999996</v>
      </c>
      <c r="P352" s="553">
        <v>3.9542701668140445E-3</v>
      </c>
      <c r="Q352" s="434">
        <v>1</v>
      </c>
      <c r="R352" s="398" t="s">
        <v>167</v>
      </c>
      <c r="S352" s="413" t="s">
        <v>134</v>
      </c>
      <c r="U352" s="411">
        <v>0</v>
      </c>
      <c r="V352" s="413">
        <v>0</v>
      </c>
    </row>
    <row r="353" spans="1:22">
      <c r="A353" s="431" t="s">
        <v>804</v>
      </c>
      <c r="B353" s="431" t="s">
        <v>533</v>
      </c>
      <c r="C353" s="432" t="s">
        <v>500</v>
      </c>
      <c r="D353" s="433" t="s">
        <v>805</v>
      </c>
      <c r="E353" s="434" t="s">
        <v>806</v>
      </c>
      <c r="F353" s="550">
        <v>1.9</v>
      </c>
      <c r="G353" s="551">
        <v>4.4513677608694513</v>
      </c>
      <c r="H353" s="551">
        <v>4.3000212569998908</v>
      </c>
      <c r="I353" s="551">
        <v>21.4</v>
      </c>
      <c r="J353" s="552">
        <v>21.4</v>
      </c>
      <c r="K353" s="550">
        <v>1.9</v>
      </c>
      <c r="L353" s="551">
        <v>4.5501976056707525</v>
      </c>
      <c r="M353" s="551">
        <v>4.3954908870779477</v>
      </c>
      <c r="N353" s="551">
        <v>21.4</v>
      </c>
      <c r="O353" s="552">
        <v>21.4</v>
      </c>
      <c r="P353" s="553">
        <v>-1.0671188483517446E-2</v>
      </c>
      <c r="Q353" s="434">
        <v>1</v>
      </c>
      <c r="R353" s="398" t="s">
        <v>167</v>
      </c>
      <c r="S353" s="413" t="s">
        <v>134</v>
      </c>
      <c r="U353" s="411">
        <v>-9.8829844801301192E-2</v>
      </c>
      <c r="V353" s="413">
        <v>-1.9765968960260238E-2</v>
      </c>
    </row>
    <row r="354" spans="1:22">
      <c r="A354" s="471"/>
      <c r="B354" s="471"/>
      <c r="C354" s="471"/>
      <c r="D354" s="471"/>
      <c r="E354" s="471"/>
      <c r="F354" s="554"/>
      <c r="G354" s="554"/>
      <c r="H354" s="554"/>
      <c r="I354" s="554"/>
      <c r="J354" s="554"/>
      <c r="K354" s="554"/>
      <c r="L354" s="554"/>
      <c r="M354" s="554"/>
      <c r="N354" s="554"/>
      <c r="O354" s="554"/>
      <c r="P354" s="554"/>
      <c r="Q354" s="471"/>
      <c r="R354" s="398" t="s">
        <v>167</v>
      </c>
      <c r="S354" s="413" t="s">
        <v>134</v>
      </c>
      <c r="U354" s="411">
        <v>-3.2613848784429411E-2</v>
      </c>
      <c r="V354" s="413">
        <v>-6.5227697568858824E-3</v>
      </c>
    </row>
    <row r="355" spans="1:22">
      <c r="A355" s="431" t="s">
        <v>807</v>
      </c>
      <c r="B355" s="431" t="s">
        <v>533</v>
      </c>
      <c r="C355" s="432" t="s">
        <v>500</v>
      </c>
      <c r="D355" s="433" t="s">
        <v>806</v>
      </c>
      <c r="E355" s="434" t="s">
        <v>808</v>
      </c>
      <c r="F355" s="550">
        <v>9.8000000000000007</v>
      </c>
      <c r="G355" s="551">
        <v>2.9379027221738379</v>
      </c>
      <c r="H355" s="551">
        <v>2.8380140296199281</v>
      </c>
      <c r="I355" s="551">
        <v>6.5</v>
      </c>
      <c r="J355" s="552">
        <v>6.5</v>
      </c>
      <c r="K355" s="550">
        <v>9.8000000000000007</v>
      </c>
      <c r="L355" s="551">
        <v>3.0031304197426967</v>
      </c>
      <c r="M355" s="551">
        <v>2.9010239854714457</v>
      </c>
      <c r="N355" s="551">
        <v>6.5</v>
      </c>
      <c r="O355" s="552">
        <v>6.5</v>
      </c>
      <c r="P355" s="553">
        <v>-1.0671188483517446E-2</v>
      </c>
      <c r="Q355" s="434">
        <v>1</v>
      </c>
      <c r="R355" s="398" t="s">
        <v>167</v>
      </c>
      <c r="S355" s="413" t="s">
        <v>134</v>
      </c>
      <c r="U355" s="411">
        <v>-6.5227697568858822E-2</v>
      </c>
      <c r="V355" s="413">
        <v>-1.3045539513771765E-2</v>
      </c>
    </row>
    <row r="356" spans="1:22">
      <c r="A356" s="431" t="s">
        <v>809</v>
      </c>
      <c r="B356" s="431" t="s">
        <v>533</v>
      </c>
      <c r="C356" s="432" t="s">
        <v>500</v>
      </c>
      <c r="D356" s="433" t="s">
        <v>810</v>
      </c>
      <c r="E356" s="434" t="s">
        <v>805</v>
      </c>
      <c r="F356" s="550">
        <v>1</v>
      </c>
      <c r="G356" s="551">
        <v>5.935157014492602</v>
      </c>
      <c r="H356" s="551">
        <v>5.7333616759998538</v>
      </c>
      <c r="I356" s="551">
        <v>21.4</v>
      </c>
      <c r="J356" s="552">
        <v>21.4</v>
      </c>
      <c r="K356" s="550">
        <v>1</v>
      </c>
      <c r="L356" s="551">
        <v>6.0669301408943364</v>
      </c>
      <c r="M356" s="551">
        <v>5.8606545161039296</v>
      </c>
      <c r="N356" s="551">
        <v>21.4</v>
      </c>
      <c r="O356" s="552">
        <v>21.4</v>
      </c>
      <c r="P356" s="553">
        <v>-1.0671188483517446E-2</v>
      </c>
      <c r="Q356" s="434">
        <v>1</v>
      </c>
      <c r="R356" s="398" t="s">
        <v>167</v>
      </c>
      <c r="S356" s="413" t="s">
        <v>134</v>
      </c>
      <c r="U356" s="411">
        <v>-0.13177312640173433</v>
      </c>
      <c r="V356" s="413">
        <v>-2.6354625280346867E-2</v>
      </c>
    </row>
    <row r="357" spans="1:22">
      <c r="A357" s="431" t="s">
        <v>811</v>
      </c>
      <c r="B357" s="431" t="s">
        <v>533</v>
      </c>
      <c r="C357" s="432" t="s">
        <v>500</v>
      </c>
      <c r="D357" s="433" t="s">
        <v>812</v>
      </c>
      <c r="E357" s="434" t="s">
        <v>813</v>
      </c>
      <c r="F357" s="550">
        <v>0.5</v>
      </c>
      <c r="G357" s="551">
        <v>0.53851648071345048</v>
      </c>
      <c r="H357" s="551">
        <v>0.5</v>
      </c>
      <c r="I357" s="551">
        <v>5.0999999999999996</v>
      </c>
      <c r="J357" s="552">
        <v>5.0999999999999996</v>
      </c>
      <c r="K357" s="550">
        <v>0.5</v>
      </c>
      <c r="L357" s="551">
        <v>0.53851648071345048</v>
      </c>
      <c r="M357" s="551">
        <v>0.5</v>
      </c>
      <c r="N357" s="551">
        <v>5.0999999999999996</v>
      </c>
      <c r="O357" s="552">
        <v>5.0999999999999996</v>
      </c>
      <c r="P357" s="553">
        <v>-1.0671188483517446E-2</v>
      </c>
      <c r="Q357" s="434">
        <v>1</v>
      </c>
      <c r="R357" s="398" t="s">
        <v>167</v>
      </c>
      <c r="S357" s="413" t="s">
        <v>134</v>
      </c>
      <c r="U357" s="411">
        <v>0</v>
      </c>
      <c r="V357" s="413">
        <v>0</v>
      </c>
    </row>
    <row r="358" spans="1:22">
      <c r="A358" s="431" t="s">
        <v>814</v>
      </c>
      <c r="B358" s="431" t="s">
        <v>533</v>
      </c>
      <c r="C358" s="432" t="s">
        <v>500</v>
      </c>
      <c r="D358" s="433" t="s">
        <v>812</v>
      </c>
      <c r="E358" s="434" t="s">
        <v>815</v>
      </c>
      <c r="F358" s="550">
        <v>0.9</v>
      </c>
      <c r="G358" s="551">
        <v>10.012873767273398</v>
      </c>
      <c r="H358" s="551">
        <v>9.6926429795552949</v>
      </c>
      <c r="I358" s="551">
        <v>21.4</v>
      </c>
      <c r="J358" s="552">
        <v>21.4</v>
      </c>
      <c r="K358" s="550">
        <v>0.9</v>
      </c>
      <c r="L358" s="551">
        <v>10.247137103098703</v>
      </c>
      <c r="M358" s="551">
        <v>9.9189413619625402</v>
      </c>
      <c r="N358" s="551">
        <v>21.4</v>
      </c>
      <c r="O358" s="552">
        <v>21.4</v>
      </c>
      <c r="P358" s="553">
        <v>-1.0671188483517446E-2</v>
      </c>
      <c r="Q358" s="434">
        <v>1</v>
      </c>
      <c r="R358" s="398" t="s">
        <v>167</v>
      </c>
      <c r="S358" s="413" t="s">
        <v>134</v>
      </c>
      <c r="U358" s="411">
        <v>-0.23426333582530567</v>
      </c>
      <c r="V358" s="413">
        <v>-4.6852667165061132E-2</v>
      </c>
    </row>
    <row r="359" spans="1:22">
      <c r="A359" s="431" t="s">
        <v>816</v>
      </c>
      <c r="B359" s="431" t="s">
        <v>533</v>
      </c>
      <c r="C359" s="432" t="s">
        <v>500</v>
      </c>
      <c r="D359" s="433" t="s">
        <v>815</v>
      </c>
      <c r="E359" s="434" t="s">
        <v>810</v>
      </c>
      <c r="F359" s="550">
        <v>2.9</v>
      </c>
      <c r="G359" s="551">
        <v>7.9135426859901363</v>
      </c>
      <c r="H359" s="551">
        <v>7.6444822346664711</v>
      </c>
      <c r="I359" s="551">
        <v>21.4</v>
      </c>
      <c r="J359" s="552">
        <v>21.4</v>
      </c>
      <c r="K359" s="550">
        <v>2.9</v>
      </c>
      <c r="L359" s="551">
        <v>8.0892401878591151</v>
      </c>
      <c r="M359" s="551">
        <v>7.8142060214719056</v>
      </c>
      <c r="N359" s="551">
        <v>21.4</v>
      </c>
      <c r="O359" s="552">
        <v>21.4</v>
      </c>
      <c r="P359" s="553">
        <v>-1.0671188483517446E-2</v>
      </c>
      <c r="Q359" s="434">
        <v>1</v>
      </c>
      <c r="R359" s="398" t="s">
        <v>167</v>
      </c>
      <c r="S359" s="413" t="s">
        <v>134</v>
      </c>
      <c r="U359" s="411">
        <v>-0.17569750186897881</v>
      </c>
      <c r="V359" s="413">
        <v>-3.5139500373795762E-2</v>
      </c>
    </row>
    <row r="360" spans="1:22">
      <c r="A360" s="431" t="s">
        <v>817</v>
      </c>
      <c r="B360" s="431" t="s">
        <v>533</v>
      </c>
      <c r="C360" s="432" t="s">
        <v>500</v>
      </c>
      <c r="D360" s="433" t="s">
        <v>818</v>
      </c>
      <c r="E360" s="434" t="s">
        <v>812</v>
      </c>
      <c r="F360" s="550">
        <v>2.8</v>
      </c>
      <c r="G360" s="551">
        <v>10.551390247986848</v>
      </c>
      <c r="H360" s="551">
        <v>10.192642979555295</v>
      </c>
      <c r="I360" s="551">
        <v>21.4</v>
      </c>
      <c r="J360" s="552">
        <v>21.4</v>
      </c>
      <c r="K360" s="550">
        <v>2.8</v>
      </c>
      <c r="L360" s="551">
        <v>10.785653583812154</v>
      </c>
      <c r="M360" s="551">
        <v>10.41894136196254</v>
      </c>
      <c r="N360" s="551">
        <v>21.4</v>
      </c>
      <c r="O360" s="552">
        <v>21.4</v>
      </c>
      <c r="P360" s="553">
        <v>-1.0671188483517446E-2</v>
      </c>
      <c r="Q360" s="434">
        <v>1</v>
      </c>
      <c r="R360" s="398" t="s">
        <v>167</v>
      </c>
      <c r="S360" s="413" t="s">
        <v>134</v>
      </c>
      <c r="U360" s="411">
        <v>-0.23426333582530567</v>
      </c>
      <c r="V360" s="413">
        <v>-4.6852667165061132E-2</v>
      </c>
    </row>
    <row r="361" spans="1:22">
      <c r="A361" s="431" t="s">
        <v>819</v>
      </c>
      <c r="B361" s="431" t="s">
        <v>533</v>
      </c>
      <c r="C361" s="432" t="s">
        <v>500</v>
      </c>
      <c r="D361" s="433" t="s">
        <v>808</v>
      </c>
      <c r="E361" s="434" t="s">
        <v>820</v>
      </c>
      <c r="F361" s="550">
        <v>8.3000000000000007</v>
      </c>
      <c r="G361" s="551">
        <v>0</v>
      </c>
      <c r="H361" s="551">
        <v>0</v>
      </c>
      <c r="I361" s="551">
        <v>6.5</v>
      </c>
      <c r="J361" s="552">
        <v>6.5</v>
      </c>
      <c r="K361" s="550">
        <v>8.3000000000000007</v>
      </c>
      <c r="L361" s="551">
        <v>0</v>
      </c>
      <c r="M361" s="551">
        <v>0</v>
      </c>
      <c r="N361" s="551">
        <v>6.5</v>
      </c>
      <c r="O361" s="552">
        <v>6.5</v>
      </c>
      <c r="P361" s="553">
        <v>-1.0671188483517446E-2</v>
      </c>
      <c r="Q361" s="434">
        <v>1</v>
      </c>
      <c r="R361" s="398" t="s">
        <v>167</v>
      </c>
      <c r="S361" s="413" t="s">
        <v>134</v>
      </c>
      <c r="U361" s="411">
        <v>0</v>
      </c>
      <c r="V361" s="413">
        <v>0</v>
      </c>
    </row>
    <row r="362" spans="1:22">
      <c r="A362" s="431" t="s">
        <v>821</v>
      </c>
      <c r="B362" s="431" t="s">
        <v>533</v>
      </c>
      <c r="C362" s="432" t="s">
        <v>500</v>
      </c>
      <c r="D362" s="433" t="s">
        <v>822</v>
      </c>
      <c r="E362" s="434" t="s">
        <v>823</v>
      </c>
      <c r="F362" s="550">
        <v>28</v>
      </c>
      <c r="G362" s="551">
        <v>5.1724435569963712</v>
      </c>
      <c r="H362" s="551">
        <v>4.9965804760584938</v>
      </c>
      <c r="I362" s="551">
        <v>6.7</v>
      </c>
      <c r="J362" s="552">
        <v>6.7</v>
      </c>
      <c r="K362" s="550">
        <v>28</v>
      </c>
      <c r="L362" s="551">
        <v>4.5056832547273071</v>
      </c>
      <c r="M362" s="551">
        <v>4.3524900240665785</v>
      </c>
      <c r="N362" s="551">
        <v>6.7</v>
      </c>
      <c r="O362" s="552">
        <v>6.7</v>
      </c>
      <c r="P362" s="553">
        <v>-1.0671188483517446E-2</v>
      </c>
      <c r="Q362" s="434">
        <v>1</v>
      </c>
      <c r="R362" s="398" t="s">
        <v>167</v>
      </c>
      <c r="S362" s="413" t="s">
        <v>134</v>
      </c>
      <c r="U362" s="411">
        <v>0.66676030226906402</v>
      </c>
      <c r="V362" s="413">
        <v>0.13335206045381282</v>
      </c>
    </row>
    <row r="363" spans="1:22">
      <c r="A363" s="431" t="s">
        <v>824</v>
      </c>
      <c r="B363" s="431" t="s">
        <v>533</v>
      </c>
      <c r="C363" s="432" t="s">
        <v>500</v>
      </c>
      <c r="D363" s="433" t="s">
        <v>818</v>
      </c>
      <c r="E363" s="434" t="s">
        <v>822</v>
      </c>
      <c r="F363" s="550">
        <v>32.200000000000003</v>
      </c>
      <c r="G363" s="551">
        <v>5.8777767693140577</v>
      </c>
      <c r="H363" s="551">
        <v>5.6779323591573796</v>
      </c>
      <c r="I363" s="551">
        <v>18.46</v>
      </c>
      <c r="J363" s="552">
        <v>18.46</v>
      </c>
      <c r="K363" s="550">
        <v>32.200000000000003</v>
      </c>
      <c r="L363" s="551">
        <v>5.120094607644667</v>
      </c>
      <c r="M363" s="551">
        <v>4.9460113909847481</v>
      </c>
      <c r="N363" s="551">
        <v>18.46</v>
      </c>
      <c r="O363" s="552">
        <v>18.46</v>
      </c>
      <c r="P363" s="553">
        <v>-1.0671188483517446E-2</v>
      </c>
      <c r="Q363" s="434">
        <v>1</v>
      </c>
      <c r="R363" s="398" t="s">
        <v>167</v>
      </c>
      <c r="S363" s="413" t="s">
        <v>134</v>
      </c>
      <c r="U363" s="411">
        <v>0.75768216166939073</v>
      </c>
      <c r="V363" s="413">
        <v>0.15153643233387815</v>
      </c>
    </row>
    <row r="364" spans="1:22">
      <c r="A364" s="431" t="s">
        <v>825</v>
      </c>
      <c r="B364" s="431" t="s">
        <v>533</v>
      </c>
      <c r="C364" s="432" t="s">
        <v>500</v>
      </c>
      <c r="D364" s="433" t="s">
        <v>826</v>
      </c>
      <c r="E364" s="434" t="s">
        <v>827</v>
      </c>
      <c r="F364" s="550">
        <v>30</v>
      </c>
      <c r="G364" s="551">
        <v>3.7241593610373878</v>
      </c>
      <c r="H364" s="551">
        <v>3.5975379427621159</v>
      </c>
      <c r="I364" s="551">
        <v>6.2</v>
      </c>
      <c r="J364" s="552">
        <v>6.2</v>
      </c>
      <c r="K364" s="550">
        <v>30</v>
      </c>
      <c r="L364" s="551">
        <v>3.2440919434036619</v>
      </c>
      <c r="M364" s="551">
        <v>3.1337928173279366</v>
      </c>
      <c r="N364" s="551">
        <v>6.2</v>
      </c>
      <c r="O364" s="552">
        <v>6.2</v>
      </c>
      <c r="P364" s="553">
        <v>-1.0671188483517446E-2</v>
      </c>
      <c r="Q364" s="434">
        <v>1</v>
      </c>
      <c r="R364" s="398" t="s">
        <v>167</v>
      </c>
      <c r="S364" s="413" t="s">
        <v>134</v>
      </c>
      <c r="U364" s="411">
        <v>0.48006741763372585</v>
      </c>
      <c r="V364" s="413">
        <v>9.6013483526745172E-2</v>
      </c>
    </row>
    <row r="365" spans="1:22">
      <c r="A365" s="431" t="s">
        <v>828</v>
      </c>
      <c r="B365" s="431" t="s">
        <v>533</v>
      </c>
      <c r="C365" s="432" t="s">
        <v>500</v>
      </c>
      <c r="D365" s="433" t="s">
        <v>823</v>
      </c>
      <c r="E365" s="434" t="s">
        <v>826</v>
      </c>
      <c r="F365" s="550">
        <v>17.7</v>
      </c>
      <c r="G365" s="551">
        <v>4.6551992012967345</v>
      </c>
      <c r="H365" s="551">
        <v>4.4969224284526446</v>
      </c>
      <c r="I365" s="551">
        <v>6.2</v>
      </c>
      <c r="J365" s="552">
        <v>6.2</v>
      </c>
      <c r="K365" s="550">
        <v>17.7</v>
      </c>
      <c r="L365" s="551">
        <v>4.0551149292545769</v>
      </c>
      <c r="M365" s="551">
        <v>3.9172410216599207</v>
      </c>
      <c r="N365" s="551">
        <v>6.2</v>
      </c>
      <c r="O365" s="552">
        <v>6.2</v>
      </c>
      <c r="P365" s="553">
        <v>-1.0671188483517446E-2</v>
      </c>
      <c r="Q365" s="434">
        <v>1</v>
      </c>
      <c r="R365" s="398" t="s">
        <v>167</v>
      </c>
      <c r="S365" s="413" t="s">
        <v>134</v>
      </c>
      <c r="U365" s="411">
        <v>0.60008427204215753</v>
      </c>
      <c r="V365" s="413">
        <v>0.1200168544084315</v>
      </c>
    </row>
    <row r="366" spans="1:22">
      <c r="A366" s="431" t="s">
        <v>829</v>
      </c>
      <c r="B366" s="431" t="s">
        <v>533</v>
      </c>
      <c r="C366" s="432" t="s">
        <v>500</v>
      </c>
      <c r="D366" s="433" t="s">
        <v>830</v>
      </c>
      <c r="E366" s="434" t="s">
        <v>831</v>
      </c>
      <c r="F366" s="550">
        <v>13.2</v>
      </c>
      <c r="G366" s="551">
        <v>1.0613854178956554</v>
      </c>
      <c r="H366" s="551">
        <v>1.0252983136872029</v>
      </c>
      <c r="I366" s="551">
        <v>6.2</v>
      </c>
      <c r="J366" s="552">
        <v>6.2</v>
      </c>
      <c r="K366" s="550">
        <v>13.2</v>
      </c>
      <c r="L366" s="551">
        <v>0.92456620387004351</v>
      </c>
      <c r="M366" s="551">
        <v>0.8931309529384619</v>
      </c>
      <c r="N366" s="551">
        <v>6.2</v>
      </c>
      <c r="O366" s="552">
        <v>6.2</v>
      </c>
      <c r="P366" s="553">
        <v>-1.0671188483517446E-2</v>
      </c>
      <c r="Q366" s="434">
        <v>1</v>
      </c>
      <c r="R366" s="398" t="s">
        <v>167</v>
      </c>
      <c r="S366" s="413" t="s">
        <v>134</v>
      </c>
      <c r="U366" s="411">
        <v>0.13681921402561192</v>
      </c>
      <c r="V366" s="413">
        <v>2.7363842805122385E-2</v>
      </c>
    </row>
    <row r="367" spans="1:22">
      <c r="A367" s="431" t="s">
        <v>832</v>
      </c>
      <c r="B367" s="431" t="s">
        <v>533</v>
      </c>
      <c r="C367" s="432" t="s">
        <v>500</v>
      </c>
      <c r="D367" s="433" t="s">
        <v>827</v>
      </c>
      <c r="E367" s="434" t="s">
        <v>830</v>
      </c>
      <c r="F367" s="550">
        <v>20</v>
      </c>
      <c r="G367" s="551">
        <v>2.1227708357913109</v>
      </c>
      <c r="H367" s="551">
        <v>2.0505966273744058</v>
      </c>
      <c r="I367" s="551">
        <v>6.2</v>
      </c>
      <c r="J367" s="552">
        <v>6.2</v>
      </c>
      <c r="K367" s="550">
        <v>20</v>
      </c>
      <c r="L367" s="551">
        <v>1.849132407740087</v>
      </c>
      <c r="M367" s="551">
        <v>1.7862619058769238</v>
      </c>
      <c r="N367" s="551">
        <v>6.2</v>
      </c>
      <c r="O367" s="552">
        <v>6.2</v>
      </c>
      <c r="P367" s="553">
        <v>-1.0671188483517446E-2</v>
      </c>
      <c r="Q367" s="434">
        <v>1</v>
      </c>
      <c r="R367" s="398" t="s">
        <v>167</v>
      </c>
      <c r="S367" s="413" t="s">
        <v>134</v>
      </c>
      <c r="U367" s="411">
        <v>0.27363842805122385</v>
      </c>
      <c r="V367" s="413">
        <v>5.472768561024477E-2</v>
      </c>
    </row>
    <row r="368" spans="1:22">
      <c r="A368" s="431" t="s">
        <v>833</v>
      </c>
      <c r="B368" s="431" t="s">
        <v>533</v>
      </c>
      <c r="C368" s="432" t="s">
        <v>500</v>
      </c>
      <c r="D368" s="433" t="s">
        <v>834</v>
      </c>
      <c r="E368" s="434" t="s">
        <v>835</v>
      </c>
      <c r="F368" s="550">
        <v>27.7</v>
      </c>
      <c r="G368" s="551">
        <v>1.1575728559684699</v>
      </c>
      <c r="H368" s="551">
        <v>1.1182153788655418</v>
      </c>
      <c r="I368" s="551">
        <v>3.9</v>
      </c>
      <c r="J368" s="552">
        <v>3.9</v>
      </c>
      <c r="K368" s="550">
        <v>27.7</v>
      </c>
      <c r="L368" s="551">
        <v>1.172611040695025</v>
      </c>
      <c r="M368" s="551">
        <v>1.1327422653113941</v>
      </c>
      <c r="N368" s="551">
        <v>3.9</v>
      </c>
      <c r="O368" s="552">
        <v>3.9</v>
      </c>
      <c r="P368" s="553">
        <v>-1.0671188483517446E-2</v>
      </c>
      <c r="Q368" s="434">
        <v>1</v>
      </c>
      <c r="R368" s="398" t="s">
        <v>167</v>
      </c>
      <c r="S368" s="413" t="s">
        <v>134</v>
      </c>
      <c r="U368" s="411">
        <v>-1.5038184726555048E-2</v>
      </c>
      <c r="V368" s="413">
        <v>-3.0076369453110098E-3</v>
      </c>
    </row>
    <row r="369" spans="1:22">
      <c r="A369" s="431" t="s">
        <v>836</v>
      </c>
      <c r="B369" s="431" t="s">
        <v>533</v>
      </c>
      <c r="C369" s="432" t="s">
        <v>500</v>
      </c>
      <c r="D369" s="433" t="s">
        <v>818</v>
      </c>
      <c r="E369" s="434" t="s">
        <v>834</v>
      </c>
      <c r="F369" s="550">
        <v>30.1</v>
      </c>
      <c r="G369" s="551">
        <v>7.7171523731231328</v>
      </c>
      <c r="H369" s="551">
        <v>7.4547691924369461</v>
      </c>
      <c r="I369" s="551">
        <v>6.5</v>
      </c>
      <c r="J369" s="552">
        <v>6.5</v>
      </c>
      <c r="K369" s="550">
        <v>30.1</v>
      </c>
      <c r="L369" s="551">
        <v>7.8174069379668332</v>
      </c>
      <c r="M369" s="551">
        <v>7.551615102075961</v>
      </c>
      <c r="N369" s="551">
        <v>6.5</v>
      </c>
      <c r="O369" s="552">
        <v>6.5</v>
      </c>
      <c r="P369" s="553">
        <v>-1.0671188483517446E-2</v>
      </c>
      <c r="Q369" s="434">
        <v>1</v>
      </c>
      <c r="R369" s="398" t="s">
        <v>167</v>
      </c>
      <c r="S369" s="413" t="s">
        <v>134</v>
      </c>
      <c r="U369" s="411">
        <v>-0.10025456484370032</v>
      </c>
      <c r="V369" s="413">
        <v>-2.0050912968740064E-2</v>
      </c>
    </row>
    <row r="370" spans="1:22">
      <c r="A370" s="431" t="s">
        <v>837</v>
      </c>
      <c r="B370" s="431" t="s">
        <v>533</v>
      </c>
      <c r="C370" s="432" t="s">
        <v>500</v>
      </c>
      <c r="D370" s="433" t="s">
        <v>834</v>
      </c>
      <c r="E370" s="434" t="s">
        <v>838</v>
      </c>
      <c r="F370" s="550">
        <v>34.299999999999997</v>
      </c>
      <c r="G370" s="551">
        <v>6.5595795171546634</v>
      </c>
      <c r="H370" s="551">
        <v>6.3365538135714043</v>
      </c>
      <c r="I370" s="551">
        <v>5.0999999999999996</v>
      </c>
      <c r="J370" s="552">
        <v>5.0999999999999996</v>
      </c>
      <c r="K370" s="550">
        <v>34.299999999999997</v>
      </c>
      <c r="L370" s="551">
        <v>6.6447958972718082</v>
      </c>
      <c r="M370" s="551">
        <v>6.4188728367645673</v>
      </c>
      <c r="N370" s="551">
        <v>5.0999999999999996</v>
      </c>
      <c r="O370" s="552">
        <v>5.0999999999999996</v>
      </c>
      <c r="P370" s="553">
        <v>-1.0671188483517446E-2</v>
      </c>
      <c r="Q370" s="434">
        <v>1</v>
      </c>
      <c r="R370" s="398" t="s">
        <v>167</v>
      </c>
      <c r="S370" s="413" t="s">
        <v>134</v>
      </c>
      <c r="U370" s="411">
        <v>-8.521638011714483E-2</v>
      </c>
      <c r="V370" s="413">
        <v>-1.7043276023428967E-2</v>
      </c>
    </row>
    <row r="371" spans="1:22">
      <c r="A371" s="431" t="s">
        <v>839</v>
      </c>
      <c r="B371" s="431" t="s">
        <v>533</v>
      </c>
      <c r="C371" s="432" t="s">
        <v>500</v>
      </c>
      <c r="D371" s="433" t="s">
        <v>838</v>
      </c>
      <c r="E371" s="434" t="s">
        <v>840</v>
      </c>
      <c r="F371" s="550">
        <v>32.4</v>
      </c>
      <c r="G371" s="551">
        <v>5.1164720233806378</v>
      </c>
      <c r="H371" s="551">
        <v>4.9425119745856954</v>
      </c>
      <c r="I371" s="551">
        <v>5.0999999999999996</v>
      </c>
      <c r="J371" s="552">
        <v>5.0999999999999996</v>
      </c>
      <c r="K371" s="550">
        <v>32.4</v>
      </c>
      <c r="L371" s="551">
        <v>5.1829407998720107</v>
      </c>
      <c r="M371" s="551">
        <v>5.0067208126763623</v>
      </c>
      <c r="N371" s="551">
        <v>5.0999999999999996</v>
      </c>
      <c r="O371" s="552">
        <v>5.0999999999999996</v>
      </c>
      <c r="P371" s="553">
        <v>-1.0671188483517446E-2</v>
      </c>
      <c r="Q371" s="434">
        <v>1</v>
      </c>
      <c r="R371" s="398" t="s">
        <v>167</v>
      </c>
      <c r="S371" s="413" t="s">
        <v>134</v>
      </c>
      <c r="U371" s="411">
        <v>-6.646877649137295E-2</v>
      </c>
      <c r="V371" s="413">
        <v>-1.329375529827459E-2</v>
      </c>
    </row>
    <row r="372" spans="1:22">
      <c r="A372" s="431" t="s">
        <v>841</v>
      </c>
      <c r="B372" s="431" t="s">
        <v>533</v>
      </c>
      <c r="C372" s="432" t="s">
        <v>500</v>
      </c>
      <c r="D372" s="433" t="s">
        <v>840</v>
      </c>
      <c r="E372" s="434" t="s">
        <v>842</v>
      </c>
      <c r="F372" s="550">
        <v>40.200000000000003</v>
      </c>
      <c r="G372" s="551">
        <v>2.5582360116903189</v>
      </c>
      <c r="H372" s="551">
        <v>2.4712559872928477</v>
      </c>
      <c r="I372" s="551">
        <v>3.9</v>
      </c>
      <c r="J372" s="552">
        <v>3.9</v>
      </c>
      <c r="K372" s="550">
        <v>40.200000000000003</v>
      </c>
      <c r="L372" s="551">
        <v>2.5914703999360054</v>
      </c>
      <c r="M372" s="551">
        <v>2.5033604063381811</v>
      </c>
      <c r="N372" s="551">
        <v>3.9</v>
      </c>
      <c r="O372" s="552">
        <v>3.9</v>
      </c>
      <c r="P372" s="553">
        <v>-1.0671188483517446E-2</v>
      </c>
      <c r="Q372" s="434">
        <v>1</v>
      </c>
      <c r="R372" s="398" t="s">
        <v>167</v>
      </c>
      <c r="S372" s="413" t="s">
        <v>134</v>
      </c>
      <c r="U372" s="411">
        <v>-3.3234388245686475E-2</v>
      </c>
      <c r="V372" s="413">
        <v>-6.646877649137295E-3</v>
      </c>
    </row>
    <row r="373" spans="1:22">
      <c r="A373" s="431" t="s">
        <v>843</v>
      </c>
      <c r="B373" s="431" t="s">
        <v>533</v>
      </c>
      <c r="C373" s="432" t="s">
        <v>500</v>
      </c>
      <c r="D373" s="433" t="s">
        <v>844</v>
      </c>
      <c r="E373" s="434" t="s">
        <v>766</v>
      </c>
      <c r="F373" s="550">
        <v>6</v>
      </c>
      <c r="G373" s="551">
        <v>9.8699999999999992</v>
      </c>
      <c r="H373" s="551">
        <v>8.89</v>
      </c>
      <c r="I373" s="551">
        <v>20.100000000000001</v>
      </c>
      <c r="J373" s="552">
        <v>20.100000000000001</v>
      </c>
      <c r="K373" s="550">
        <v>6</v>
      </c>
      <c r="L373" s="551">
        <v>8.02</v>
      </c>
      <c r="M373" s="551">
        <v>7.03</v>
      </c>
      <c r="N373" s="551">
        <v>7</v>
      </c>
      <c r="O373" s="552">
        <v>7</v>
      </c>
      <c r="P373" s="553">
        <v>1.4266401089941594E-2</v>
      </c>
      <c r="Q373" s="434">
        <v>1</v>
      </c>
      <c r="R373" s="398" t="s">
        <v>167</v>
      </c>
      <c r="S373" s="413" t="s">
        <v>134</v>
      </c>
      <c r="U373" s="411">
        <v>1.8499999999999996</v>
      </c>
      <c r="V373" s="413">
        <v>0.36999999999999994</v>
      </c>
    </row>
    <row r="374" spans="1:22">
      <c r="A374" s="431" t="s">
        <v>845</v>
      </c>
      <c r="B374" s="431" t="s">
        <v>401</v>
      </c>
      <c r="C374" s="432" t="s">
        <v>500</v>
      </c>
      <c r="D374" s="433" t="s">
        <v>844</v>
      </c>
      <c r="E374" s="434" t="s">
        <v>846</v>
      </c>
      <c r="F374" s="550">
        <v>4.0999999999999996</v>
      </c>
      <c r="G374" s="551">
        <v>3.81</v>
      </c>
      <c r="H374" s="551">
        <v>3.62</v>
      </c>
      <c r="I374" s="551">
        <v>21.4</v>
      </c>
      <c r="J374" s="552">
        <v>21.4</v>
      </c>
      <c r="K374" s="550">
        <v>4.0999999999999996</v>
      </c>
      <c r="L374" s="551">
        <v>14.1</v>
      </c>
      <c r="M374" s="551">
        <v>13.03</v>
      </c>
      <c r="N374" s="551">
        <v>21.4</v>
      </c>
      <c r="O374" s="552">
        <v>21.4</v>
      </c>
      <c r="P374" s="553">
        <v>1.4266401089941594E-2</v>
      </c>
      <c r="Q374" s="434">
        <v>1</v>
      </c>
      <c r="R374" s="398" t="s">
        <v>167</v>
      </c>
      <c r="S374" s="413" t="s">
        <v>134</v>
      </c>
      <c r="U374" s="411">
        <v>-10.29</v>
      </c>
      <c r="V374" s="413">
        <v>-2.0579999999999998</v>
      </c>
    </row>
    <row r="375" spans="1:22">
      <c r="A375" s="431" t="s">
        <v>847</v>
      </c>
      <c r="B375" s="431" t="s">
        <v>401</v>
      </c>
      <c r="C375" s="432" t="s">
        <v>500</v>
      </c>
      <c r="D375" s="433" t="s">
        <v>848</v>
      </c>
      <c r="E375" s="434" t="s">
        <v>849</v>
      </c>
      <c r="F375" s="550">
        <v>2</v>
      </c>
      <c r="G375" s="551">
        <v>8.1660000000000004</v>
      </c>
      <c r="H375" s="551">
        <v>7.8150000000000004</v>
      </c>
      <c r="I375" s="551">
        <v>20</v>
      </c>
      <c r="J375" s="552">
        <v>20</v>
      </c>
      <c r="K375" s="550">
        <v>2</v>
      </c>
      <c r="L375" s="551">
        <v>0</v>
      </c>
      <c r="M375" s="551">
        <v>0</v>
      </c>
      <c r="N375" s="551">
        <v>6.2</v>
      </c>
      <c r="O375" s="552">
        <v>6.2</v>
      </c>
      <c r="P375" s="553">
        <v>1.4266401089941594E-2</v>
      </c>
      <c r="Q375" s="434">
        <v>1</v>
      </c>
      <c r="R375" s="398" t="s">
        <v>167</v>
      </c>
      <c r="S375" s="413" t="s">
        <v>134</v>
      </c>
      <c r="U375" s="411">
        <v>0</v>
      </c>
      <c r="V375" s="413">
        <v>0</v>
      </c>
    </row>
    <row r="376" spans="1:22">
      <c r="A376" s="431" t="s">
        <v>850</v>
      </c>
      <c r="B376" s="431" t="s">
        <v>401</v>
      </c>
      <c r="C376" s="432" t="s">
        <v>500</v>
      </c>
      <c r="D376" s="433" t="s">
        <v>846</v>
      </c>
      <c r="E376" s="434" t="s">
        <v>849</v>
      </c>
      <c r="F376" s="550">
        <v>4</v>
      </c>
      <c r="G376" s="551">
        <v>0</v>
      </c>
      <c r="H376" s="551">
        <v>0</v>
      </c>
      <c r="I376" s="551">
        <v>20</v>
      </c>
      <c r="J376" s="552">
        <v>20</v>
      </c>
      <c r="K376" s="550">
        <v>4</v>
      </c>
      <c r="L376" s="551">
        <v>9.2881224555881037</v>
      </c>
      <c r="M376" s="551">
        <v>8.8888901531252795</v>
      </c>
      <c r="N376" s="551">
        <v>20</v>
      </c>
      <c r="O376" s="552">
        <v>20</v>
      </c>
      <c r="P376" s="553">
        <v>1.4266401089941594E-2</v>
      </c>
      <c r="Q376" s="434">
        <v>1</v>
      </c>
      <c r="R376" s="398" t="s">
        <v>167</v>
      </c>
      <c r="S376" s="413" t="s">
        <v>134</v>
      </c>
      <c r="U376" s="411">
        <v>0</v>
      </c>
      <c r="V376" s="413">
        <v>0</v>
      </c>
    </row>
    <row r="377" spans="1:22">
      <c r="A377" s="431" t="s">
        <v>851</v>
      </c>
      <c r="B377" s="431" t="s">
        <v>401</v>
      </c>
      <c r="C377" s="432" t="s">
        <v>500</v>
      </c>
      <c r="D377" s="433" t="s">
        <v>846</v>
      </c>
      <c r="E377" s="434" t="s">
        <v>852</v>
      </c>
      <c r="F377" s="550">
        <v>5.25</v>
      </c>
      <c r="G377" s="551">
        <v>2.23</v>
      </c>
      <c r="H377" s="551">
        <v>2.1</v>
      </c>
      <c r="I377" s="551">
        <v>3.4</v>
      </c>
      <c r="J377" s="552">
        <v>3.4</v>
      </c>
      <c r="K377" s="550">
        <v>5.25</v>
      </c>
      <c r="L377" s="551">
        <v>2.6318656377666816</v>
      </c>
      <c r="M377" s="551">
        <v>2.4784384929641394</v>
      </c>
      <c r="N377" s="551">
        <v>3.4</v>
      </c>
      <c r="O377" s="552">
        <v>3.4</v>
      </c>
      <c r="P377" s="553">
        <v>1.4266401089941594E-2</v>
      </c>
      <c r="Q377" s="434">
        <v>1</v>
      </c>
      <c r="R377" s="398" t="s">
        <v>167</v>
      </c>
      <c r="S377" s="413" t="s">
        <v>134</v>
      </c>
      <c r="U377" s="411">
        <v>-0.4018656377666816</v>
      </c>
      <c r="V377" s="413">
        <v>-8.0373127553336324E-2</v>
      </c>
    </row>
    <row r="378" spans="1:22">
      <c r="A378" s="431" t="s">
        <v>853</v>
      </c>
      <c r="B378" s="431" t="s">
        <v>401</v>
      </c>
      <c r="C378" s="432" t="s">
        <v>500</v>
      </c>
      <c r="D378" s="433" t="s">
        <v>844</v>
      </c>
      <c r="E378" s="434" t="s">
        <v>854</v>
      </c>
      <c r="F378" s="550">
        <v>8.1999999999999993</v>
      </c>
      <c r="G378" s="551">
        <v>9.8699999999999992</v>
      </c>
      <c r="H378" s="551">
        <v>9.4499999999999993</v>
      </c>
      <c r="I378" s="551">
        <v>6.2</v>
      </c>
      <c r="J378" s="552">
        <v>6.2</v>
      </c>
      <c r="K378" s="550">
        <v>8.1999999999999993</v>
      </c>
      <c r="L378" s="551">
        <v>6.42</v>
      </c>
      <c r="M378" s="551">
        <v>5.94</v>
      </c>
      <c r="N378" s="551">
        <v>6.2</v>
      </c>
      <c r="O378" s="552">
        <v>6.2</v>
      </c>
      <c r="P378" s="553">
        <v>1.4266401089941594E-2</v>
      </c>
      <c r="Q378" s="434">
        <v>1</v>
      </c>
      <c r="R378" s="398" t="s">
        <v>167</v>
      </c>
      <c r="S378" s="413" t="s">
        <v>134</v>
      </c>
      <c r="U378" s="411">
        <v>3.4499999999999993</v>
      </c>
      <c r="V378" s="413">
        <v>0.68999999999999984</v>
      </c>
    </row>
    <row r="379" spans="1:22">
      <c r="A379" s="431" t="s">
        <v>855</v>
      </c>
      <c r="B379" s="431" t="s">
        <v>401</v>
      </c>
      <c r="C379" s="432" t="s">
        <v>500</v>
      </c>
      <c r="D379" s="433" t="s">
        <v>856</v>
      </c>
      <c r="E379" s="434" t="s">
        <v>848</v>
      </c>
      <c r="F379" s="550">
        <v>2.2000000000000002</v>
      </c>
      <c r="G379" s="551">
        <v>12.432</v>
      </c>
      <c r="H379" s="551">
        <v>11.897634092578986</v>
      </c>
      <c r="I379" s="551">
        <v>20</v>
      </c>
      <c r="J379" s="552">
        <v>20</v>
      </c>
      <c r="K379" s="550">
        <v>2.2000000000000002</v>
      </c>
      <c r="L379" s="551">
        <v>3.0007780241130799</v>
      </c>
      <c r="M379" s="551">
        <v>2.8717952802404749</v>
      </c>
      <c r="N379" s="551">
        <v>6.2</v>
      </c>
      <c r="O379" s="552">
        <v>6.2</v>
      </c>
      <c r="P379" s="553">
        <v>1.4266401089941594E-2</v>
      </c>
      <c r="Q379" s="434">
        <v>1</v>
      </c>
      <c r="R379" s="398" t="s">
        <v>167</v>
      </c>
      <c r="S379" s="413" t="s">
        <v>134</v>
      </c>
      <c r="U379" s="411">
        <v>9.4312219758869205</v>
      </c>
      <c r="V379" s="413">
        <v>1.8862443951773842</v>
      </c>
    </row>
    <row r="380" spans="1:22">
      <c r="A380" s="431" t="s">
        <v>857</v>
      </c>
      <c r="B380" s="431" t="s">
        <v>401</v>
      </c>
      <c r="C380" s="432" t="s">
        <v>500</v>
      </c>
      <c r="D380" s="433" t="s">
        <v>394</v>
      </c>
      <c r="E380" s="434" t="s">
        <v>856</v>
      </c>
      <c r="F380" s="550">
        <v>2.4</v>
      </c>
      <c r="G380" s="551">
        <v>16.332000000000001</v>
      </c>
      <c r="H380" s="551">
        <v>15.63</v>
      </c>
      <c r="I380" s="551">
        <v>20</v>
      </c>
      <c r="J380" s="552">
        <v>20</v>
      </c>
      <c r="K380" s="550">
        <v>2.4</v>
      </c>
      <c r="L380" s="551">
        <v>6.0015560482261598</v>
      </c>
      <c r="M380" s="551">
        <v>5.7435905604809498</v>
      </c>
      <c r="N380" s="551">
        <v>6.2</v>
      </c>
      <c r="O380" s="552">
        <v>6.2</v>
      </c>
      <c r="P380" s="553">
        <v>1.4266401089941594E-2</v>
      </c>
      <c r="Q380" s="434">
        <v>1</v>
      </c>
      <c r="R380" s="398" t="s">
        <v>167</v>
      </c>
      <c r="S380" s="413" t="s">
        <v>134</v>
      </c>
      <c r="U380" s="411">
        <v>10.330443951773841</v>
      </c>
      <c r="V380" s="413">
        <v>2.066088790354768</v>
      </c>
    </row>
    <row r="381" spans="1:22">
      <c r="A381" s="431" t="s">
        <v>858</v>
      </c>
      <c r="B381" s="431" t="s">
        <v>533</v>
      </c>
      <c r="C381" s="432" t="s">
        <v>500</v>
      </c>
      <c r="D381" s="433" t="s">
        <v>859</v>
      </c>
      <c r="E381" s="434" t="s">
        <v>860</v>
      </c>
      <c r="F381" s="550">
        <v>6.6</v>
      </c>
      <c r="G381" s="551">
        <v>19.104934176739299</v>
      </c>
      <c r="H381" s="551">
        <v>18.431084559320077</v>
      </c>
      <c r="I381" s="551">
        <v>21.3</v>
      </c>
      <c r="J381" s="552">
        <v>21.3</v>
      </c>
      <c r="K381" s="550">
        <v>6.6</v>
      </c>
      <c r="L381" s="551">
        <v>15.364399141697691</v>
      </c>
      <c r="M381" s="551">
        <v>14.912674618627815</v>
      </c>
      <c r="N381" s="551">
        <v>18.100000000000001</v>
      </c>
      <c r="O381" s="552">
        <v>18.100000000000001</v>
      </c>
      <c r="P381" s="553">
        <v>2.5276006366956594E-3</v>
      </c>
      <c r="Q381" s="434">
        <v>1</v>
      </c>
      <c r="R381" s="398" t="s">
        <v>167</v>
      </c>
      <c r="S381" s="413" t="s">
        <v>134</v>
      </c>
      <c r="U381" s="411">
        <v>3.7405350350416082</v>
      </c>
      <c r="V381" s="413">
        <v>0.74810700700832167</v>
      </c>
    </row>
    <row r="382" spans="1:22">
      <c r="A382" s="431" t="s">
        <v>861</v>
      </c>
      <c r="B382" s="431" t="s">
        <v>533</v>
      </c>
      <c r="C382" s="432" t="s">
        <v>500</v>
      </c>
      <c r="D382" s="433" t="s">
        <v>859</v>
      </c>
      <c r="E382" s="434" t="s">
        <v>862</v>
      </c>
      <c r="F382" s="550">
        <v>3.3</v>
      </c>
      <c r="G382" s="551">
        <v>2.118962010041709</v>
      </c>
      <c r="H382" s="551">
        <v>2</v>
      </c>
      <c r="I382" s="551">
        <v>6.5</v>
      </c>
      <c r="J382" s="552">
        <v>6.5</v>
      </c>
      <c r="K382" s="550">
        <v>3.3</v>
      </c>
      <c r="L382" s="551">
        <v>2.118962010041709</v>
      </c>
      <c r="M382" s="551">
        <v>2</v>
      </c>
      <c r="N382" s="551">
        <v>6.5</v>
      </c>
      <c r="O382" s="552">
        <v>6.5</v>
      </c>
      <c r="P382" s="553">
        <v>2.5276006366956594E-3</v>
      </c>
      <c r="Q382" s="434">
        <v>1</v>
      </c>
      <c r="R382" s="398" t="s">
        <v>167</v>
      </c>
      <c r="S382" s="413" t="s">
        <v>134</v>
      </c>
      <c r="U382" s="411">
        <v>0</v>
      </c>
      <c r="V382" s="413">
        <v>0</v>
      </c>
    </row>
    <row r="383" spans="1:22">
      <c r="A383" s="431" t="s">
        <v>863</v>
      </c>
      <c r="B383" s="431" t="s">
        <v>533</v>
      </c>
      <c r="C383" s="432" t="s">
        <v>500</v>
      </c>
      <c r="D383" s="433" t="s">
        <v>864</v>
      </c>
      <c r="E383" s="434" t="s">
        <v>859</v>
      </c>
      <c r="F383" s="550">
        <v>0.1</v>
      </c>
      <c r="G383" s="551">
        <v>21.844242867855609</v>
      </c>
      <c r="H383" s="551">
        <v>20.431084559320077</v>
      </c>
      <c r="I383" s="551">
        <v>40.4</v>
      </c>
      <c r="J383" s="552">
        <v>40.4</v>
      </c>
      <c r="K383" s="550">
        <v>0.1</v>
      </c>
      <c r="L383" s="551">
        <v>18.082474811440843</v>
      </c>
      <c r="M383" s="551">
        <v>16.912674618627815</v>
      </c>
      <c r="N383" s="551">
        <v>40.4</v>
      </c>
      <c r="O383" s="552">
        <v>40.4</v>
      </c>
      <c r="P383" s="553">
        <v>2.5276006366956594E-3</v>
      </c>
      <c r="Q383" s="434">
        <v>1</v>
      </c>
      <c r="R383" s="398" t="s">
        <v>167</v>
      </c>
      <c r="S383" s="413" t="s">
        <v>134</v>
      </c>
      <c r="U383" s="411">
        <v>3.7617680564147662</v>
      </c>
      <c r="V383" s="413">
        <v>0.75235361128295319</v>
      </c>
    </row>
    <row r="384" spans="1:22">
      <c r="A384" s="431" t="s">
        <v>865</v>
      </c>
      <c r="B384" s="431" t="s">
        <v>533</v>
      </c>
      <c r="C384" s="432" t="s">
        <v>500</v>
      </c>
      <c r="D384" s="433" t="s">
        <v>864</v>
      </c>
      <c r="E384" s="434" t="s">
        <v>866</v>
      </c>
      <c r="F384" s="550">
        <v>5</v>
      </c>
      <c r="G384" s="551">
        <v>23.527218613868232</v>
      </c>
      <c r="H384" s="551">
        <v>22.005184425636212</v>
      </c>
      <c r="I384" s="551">
        <v>55</v>
      </c>
      <c r="J384" s="552">
        <v>55</v>
      </c>
      <c r="K384" s="550">
        <v>0.4</v>
      </c>
      <c r="L384" s="551">
        <v>26.62049473289856</v>
      </c>
      <c r="M384" s="551">
        <v>24.898348832182574</v>
      </c>
      <c r="N384" s="551">
        <v>6.5</v>
      </c>
      <c r="O384" s="552">
        <v>6.5</v>
      </c>
      <c r="P384" s="553">
        <v>2.5276006366956594E-3</v>
      </c>
      <c r="Q384" s="434">
        <v>1</v>
      </c>
      <c r="R384" s="398" t="s">
        <v>167</v>
      </c>
      <c r="S384" s="413" t="s">
        <v>134</v>
      </c>
      <c r="U384" s="411">
        <v>-3.0932761190303282</v>
      </c>
      <c r="V384" s="413">
        <v>-0.61865522380606564</v>
      </c>
    </row>
    <row r="385" spans="1:22">
      <c r="A385" s="431" t="s">
        <v>867</v>
      </c>
      <c r="B385" s="431" t="s">
        <v>533</v>
      </c>
      <c r="C385" s="432" t="s">
        <v>500</v>
      </c>
      <c r="D385" s="433" t="s">
        <v>866</v>
      </c>
      <c r="E385" s="434" t="s">
        <v>868</v>
      </c>
      <c r="F385" s="550">
        <v>3.9</v>
      </c>
      <c r="G385" s="551">
        <v>17.229045243425418</v>
      </c>
      <c r="H385" s="551">
        <v>17</v>
      </c>
      <c r="I385" s="551">
        <v>55</v>
      </c>
      <c r="J385" s="552">
        <v>55</v>
      </c>
      <c r="K385" s="550">
        <v>8.1</v>
      </c>
      <c r="L385" s="551">
        <v>19.620815477446396</v>
      </c>
      <c r="M385" s="551">
        <v>19.420000000000002</v>
      </c>
      <c r="N385" s="551">
        <v>20.3</v>
      </c>
      <c r="O385" s="552">
        <v>20.3</v>
      </c>
      <c r="P385" s="553">
        <v>2.5276006366956594E-3</v>
      </c>
      <c r="Q385" s="434">
        <v>1</v>
      </c>
      <c r="R385" s="398" t="s">
        <v>167</v>
      </c>
      <c r="S385" s="413" t="s">
        <v>134</v>
      </c>
      <c r="U385" s="411">
        <v>-2.3917702340209779</v>
      </c>
      <c r="V385" s="413">
        <v>-0.47835404680419558</v>
      </c>
    </row>
    <row r="386" spans="1:22">
      <c r="A386" s="431" t="s">
        <v>869</v>
      </c>
      <c r="B386" s="431" t="s">
        <v>533</v>
      </c>
      <c r="C386" s="432" t="s">
        <v>500</v>
      </c>
      <c r="D386" s="433" t="s">
        <v>866</v>
      </c>
      <c r="E386" s="434" t="s">
        <v>870</v>
      </c>
      <c r="F386" s="550">
        <v>8.1</v>
      </c>
      <c r="G386" s="551">
        <v>5.3851648071345037</v>
      </c>
      <c r="H386" s="551">
        <v>5</v>
      </c>
      <c r="I386" s="551">
        <v>20.3</v>
      </c>
      <c r="J386" s="552">
        <v>20.3</v>
      </c>
      <c r="K386" s="550">
        <v>5</v>
      </c>
      <c r="L386" s="551">
        <v>5.3851648071345037</v>
      </c>
      <c r="M386" s="551">
        <v>5</v>
      </c>
      <c r="N386" s="551">
        <v>55</v>
      </c>
      <c r="O386" s="552">
        <v>55</v>
      </c>
      <c r="P386" s="553">
        <v>2.5276006366956594E-3</v>
      </c>
      <c r="Q386" s="434">
        <v>1</v>
      </c>
      <c r="R386" s="398" t="s">
        <v>167</v>
      </c>
      <c r="S386" s="413" t="s">
        <v>134</v>
      </c>
      <c r="U386" s="411">
        <v>0</v>
      </c>
      <c r="V386" s="413">
        <v>0</v>
      </c>
    </row>
    <row r="387" spans="1:22">
      <c r="A387" s="431" t="s">
        <v>871</v>
      </c>
      <c r="B387" s="431" t="s">
        <v>533</v>
      </c>
      <c r="C387" s="432" t="s">
        <v>500</v>
      </c>
      <c r="D387" s="433" t="s">
        <v>860</v>
      </c>
      <c r="E387" s="434" t="s">
        <v>872</v>
      </c>
      <c r="F387" s="550">
        <v>2.8</v>
      </c>
      <c r="G387" s="551">
        <v>15.700716544158105</v>
      </c>
      <c r="H387" s="551">
        <v>14.9</v>
      </c>
      <c r="I387" s="551">
        <v>21.3</v>
      </c>
      <c r="J387" s="552">
        <v>21.3</v>
      </c>
      <c r="K387" s="550">
        <v>3.9</v>
      </c>
      <c r="L387" s="551">
        <v>13.057109174698663</v>
      </c>
      <c r="M387" s="551">
        <v>11.8</v>
      </c>
      <c r="N387" s="551">
        <v>55</v>
      </c>
      <c r="O387" s="552">
        <v>55</v>
      </c>
      <c r="P387" s="553">
        <v>2.5276006366956594E-3</v>
      </c>
      <c r="Q387" s="434">
        <v>1</v>
      </c>
      <c r="R387" s="398" t="s">
        <v>167</v>
      </c>
      <c r="S387" s="413" t="s">
        <v>134</v>
      </c>
      <c r="U387" s="411">
        <v>2.643607369459442</v>
      </c>
      <c r="V387" s="413">
        <v>0.52872147389188839</v>
      </c>
    </row>
    <row r="388" spans="1:22">
      <c r="A388" s="431" t="s">
        <v>873</v>
      </c>
      <c r="B388" s="431" t="s">
        <v>533</v>
      </c>
      <c r="C388" s="432" t="s">
        <v>500</v>
      </c>
      <c r="D388" s="433" t="s">
        <v>872</v>
      </c>
      <c r="E388" s="434" t="s">
        <v>820</v>
      </c>
      <c r="F388" s="550">
        <v>0.4</v>
      </c>
      <c r="G388" s="551">
        <v>0</v>
      </c>
      <c r="H388" s="551">
        <v>0</v>
      </c>
      <c r="I388" s="551">
        <v>6.5</v>
      </c>
      <c r="J388" s="552">
        <v>6.5</v>
      </c>
      <c r="K388" s="550">
        <v>1.1000000000000001</v>
      </c>
      <c r="L388" s="551">
        <v>0</v>
      </c>
      <c r="M388" s="551">
        <v>0</v>
      </c>
      <c r="N388" s="551">
        <v>21.3</v>
      </c>
      <c r="O388" s="552">
        <v>21.3</v>
      </c>
      <c r="P388" s="553">
        <v>2.5276006366956594E-3</v>
      </c>
      <c r="Q388" s="434">
        <v>1</v>
      </c>
      <c r="R388" s="398" t="s">
        <v>167</v>
      </c>
      <c r="S388" s="413" t="s">
        <v>134</v>
      </c>
      <c r="U388" s="411">
        <v>0</v>
      </c>
      <c r="V388" s="413">
        <v>0</v>
      </c>
    </row>
    <row r="389" spans="1:22">
      <c r="A389" s="431" t="s">
        <v>874</v>
      </c>
      <c r="B389" s="431" t="s">
        <v>533</v>
      </c>
      <c r="C389" s="432" t="s">
        <v>500</v>
      </c>
      <c r="D389" s="433" t="s">
        <v>872</v>
      </c>
      <c r="E389" s="434" t="s">
        <v>875</v>
      </c>
      <c r="F389" s="550">
        <v>1.1000000000000001</v>
      </c>
      <c r="G389" s="551">
        <v>15.700716544158105</v>
      </c>
      <c r="H389" s="551">
        <v>14.9</v>
      </c>
      <c r="I389" s="551">
        <v>21.3</v>
      </c>
      <c r="J389" s="552">
        <v>21.3</v>
      </c>
      <c r="K389" s="550">
        <v>2.8</v>
      </c>
      <c r="L389" s="551">
        <v>13.057109174698663</v>
      </c>
      <c r="M389" s="551">
        <v>11.8</v>
      </c>
      <c r="N389" s="551">
        <v>21.3</v>
      </c>
      <c r="O389" s="552">
        <v>21.3</v>
      </c>
      <c r="P389" s="553">
        <v>2.5276006366956594E-3</v>
      </c>
      <c r="Q389" s="434">
        <v>1</v>
      </c>
      <c r="R389" s="398" t="s">
        <v>167</v>
      </c>
      <c r="S389" s="413" t="s">
        <v>134</v>
      </c>
      <c r="U389" s="411">
        <v>2.643607369459442</v>
      </c>
      <c r="V389" s="413">
        <v>0.52872147389188839</v>
      </c>
    </row>
    <row r="390" spans="1:22">
      <c r="A390" s="431" t="s">
        <v>876</v>
      </c>
      <c r="B390" s="431" t="s">
        <v>533</v>
      </c>
      <c r="C390" s="432" t="s">
        <v>500</v>
      </c>
      <c r="D390" s="433" t="s">
        <v>862</v>
      </c>
      <c r="E390" s="434" t="s">
        <v>793</v>
      </c>
      <c r="F390" s="550">
        <v>4.0999999999999996</v>
      </c>
      <c r="G390" s="551">
        <v>0</v>
      </c>
      <c r="H390" s="551">
        <v>0</v>
      </c>
      <c r="I390" s="551">
        <v>6.5</v>
      </c>
      <c r="J390" s="552">
        <v>6.5</v>
      </c>
      <c r="K390" s="550">
        <v>4.0999999999999996</v>
      </c>
      <c r="L390" s="551">
        <v>0</v>
      </c>
      <c r="M390" s="551">
        <v>0</v>
      </c>
      <c r="N390" s="551">
        <v>6.5</v>
      </c>
      <c r="O390" s="552">
        <v>6.5</v>
      </c>
      <c r="P390" s="553">
        <v>2.5276006366956594E-3</v>
      </c>
      <c r="Q390" s="434">
        <v>1</v>
      </c>
      <c r="R390" s="398" t="s">
        <v>167</v>
      </c>
      <c r="S390" s="413" t="s">
        <v>134</v>
      </c>
      <c r="U390" s="411">
        <v>0</v>
      </c>
      <c r="V390" s="413">
        <v>0</v>
      </c>
    </row>
    <row r="391" spans="1:22">
      <c r="A391" s="431" t="s">
        <v>877</v>
      </c>
      <c r="B391" s="431" t="s">
        <v>533</v>
      </c>
      <c r="C391" s="432" t="s">
        <v>500</v>
      </c>
      <c r="D391" s="433" t="s">
        <v>862</v>
      </c>
      <c r="E391" s="434" t="s">
        <v>878</v>
      </c>
      <c r="F391" s="550">
        <v>7.8</v>
      </c>
      <c r="G391" s="551">
        <v>2.118962010041709</v>
      </c>
      <c r="H391" s="551">
        <v>2</v>
      </c>
      <c r="I391" s="551">
        <v>20.3</v>
      </c>
      <c r="J391" s="552">
        <v>20.3</v>
      </c>
      <c r="K391" s="550">
        <v>7.8</v>
      </c>
      <c r="L391" s="551">
        <v>2.118962010041709</v>
      </c>
      <c r="M391" s="551">
        <v>2</v>
      </c>
      <c r="N391" s="551">
        <v>20.3</v>
      </c>
      <c r="O391" s="552">
        <v>20.3</v>
      </c>
      <c r="P391" s="553">
        <v>2.5276006366956594E-3</v>
      </c>
      <c r="Q391" s="434">
        <v>1</v>
      </c>
      <c r="R391" s="398" t="s">
        <v>167</v>
      </c>
      <c r="S391" s="413" t="s">
        <v>134</v>
      </c>
      <c r="U391" s="411">
        <v>0</v>
      </c>
      <c r="V391" s="413">
        <v>0</v>
      </c>
    </row>
    <row r="392" spans="1:22">
      <c r="A392" s="431" t="s">
        <v>879</v>
      </c>
      <c r="B392" s="431" t="s">
        <v>401</v>
      </c>
      <c r="C392" s="432" t="s">
        <v>500</v>
      </c>
      <c r="D392" s="433" t="s">
        <v>880</v>
      </c>
      <c r="E392" s="434" t="s">
        <v>881</v>
      </c>
      <c r="F392" s="550">
        <v>26</v>
      </c>
      <c r="G392" s="551">
        <v>1.1100000000000001</v>
      </c>
      <c r="H392" s="551">
        <v>1.1000000000000001</v>
      </c>
      <c r="I392" s="551">
        <v>5.0999999999999996</v>
      </c>
      <c r="J392" s="552">
        <v>5.0999999999999996</v>
      </c>
      <c r="K392" s="550">
        <v>26</v>
      </c>
      <c r="L392" s="551">
        <v>1.26</v>
      </c>
      <c r="M392" s="551">
        <v>1.2</v>
      </c>
      <c r="N392" s="551">
        <v>5.0999999999999996</v>
      </c>
      <c r="O392" s="552">
        <v>5.0999999999999996</v>
      </c>
      <c r="P392" s="553">
        <v>1.6451810175184267E-3</v>
      </c>
      <c r="Q392" s="434">
        <v>1</v>
      </c>
      <c r="R392" s="398" t="s">
        <v>167</v>
      </c>
      <c r="S392" s="413" t="s">
        <v>134</v>
      </c>
      <c r="U392" s="411">
        <v>-0.14999999999999991</v>
      </c>
      <c r="V392" s="413">
        <v>-2.9999999999999982E-2</v>
      </c>
    </row>
    <row r="393" spans="1:22">
      <c r="A393" s="431" t="s">
        <v>882</v>
      </c>
      <c r="B393" s="431" t="s">
        <v>533</v>
      </c>
      <c r="C393" s="432" t="s">
        <v>500</v>
      </c>
      <c r="D393" s="433" t="s">
        <v>883</v>
      </c>
      <c r="E393" s="434" t="s">
        <v>884</v>
      </c>
      <c r="F393" s="550">
        <v>17.100000000000001</v>
      </c>
      <c r="G393" s="551">
        <v>5.8940648113165501</v>
      </c>
      <c r="H393" s="551">
        <v>5.7</v>
      </c>
      <c r="I393" s="551">
        <v>6.2</v>
      </c>
      <c r="J393" s="552">
        <v>6.2</v>
      </c>
      <c r="K393" s="550">
        <v>17.100000000000001</v>
      </c>
      <c r="L393" s="551">
        <v>5.2773099207835044</v>
      </c>
      <c r="M393" s="551">
        <v>5.2</v>
      </c>
      <c r="N393" s="551">
        <v>6.2</v>
      </c>
      <c r="O393" s="552">
        <v>6.2</v>
      </c>
      <c r="P393" s="553">
        <v>1.6451810175184267E-3</v>
      </c>
      <c r="Q393" s="434">
        <v>1</v>
      </c>
      <c r="R393" s="398" t="s">
        <v>167</v>
      </c>
      <c r="S393" s="413" t="s">
        <v>134</v>
      </c>
      <c r="U393" s="411">
        <v>0.61675489053304577</v>
      </c>
      <c r="V393" s="413">
        <v>0.12335097810660915</v>
      </c>
    </row>
    <row r="394" spans="1:22">
      <c r="A394" s="431" t="s">
        <v>885</v>
      </c>
      <c r="B394" s="431" t="s">
        <v>533</v>
      </c>
      <c r="C394" s="432" t="s">
        <v>500</v>
      </c>
      <c r="D394" s="433" t="s">
        <v>881</v>
      </c>
      <c r="E394" s="434" t="s">
        <v>886</v>
      </c>
      <c r="F394" s="550">
        <v>5.0999999999999996</v>
      </c>
      <c r="G394" s="551">
        <v>7.8780962167264752</v>
      </c>
      <c r="H394" s="551">
        <v>7.62</v>
      </c>
      <c r="I394" s="551">
        <v>13</v>
      </c>
      <c r="J394" s="552">
        <v>13</v>
      </c>
      <c r="K394" s="550">
        <v>5.0999999999999996</v>
      </c>
      <c r="L394" s="551">
        <v>7.5584389922787629</v>
      </c>
      <c r="M394" s="551">
        <v>7.2</v>
      </c>
      <c r="N394" s="551">
        <v>13</v>
      </c>
      <c r="O394" s="552">
        <v>13</v>
      </c>
      <c r="P394" s="553">
        <v>1.6451810175184267E-3</v>
      </c>
      <c r="Q394" s="434">
        <v>1</v>
      </c>
      <c r="R394" s="398" t="s">
        <v>167</v>
      </c>
      <c r="S394" s="413" t="s">
        <v>134</v>
      </c>
      <c r="U394" s="411">
        <v>0.31965722444771227</v>
      </c>
      <c r="V394" s="413">
        <v>6.3931444889542458E-2</v>
      </c>
    </row>
    <row r="395" spans="1:22">
      <c r="A395" s="431" t="s">
        <v>887</v>
      </c>
      <c r="B395" s="431" t="s">
        <v>533</v>
      </c>
      <c r="C395" s="432" t="s">
        <v>500</v>
      </c>
      <c r="D395" s="433" t="s">
        <v>888</v>
      </c>
      <c r="E395" s="434" t="s">
        <v>889</v>
      </c>
      <c r="F395" s="550">
        <v>6.1</v>
      </c>
      <c r="G395" s="551">
        <v>7.8780962167264752</v>
      </c>
      <c r="H395" s="551">
        <v>7.62</v>
      </c>
      <c r="I395" s="551">
        <v>12.97</v>
      </c>
      <c r="J395" s="552">
        <v>12.97</v>
      </c>
      <c r="K395" s="550">
        <v>6.1</v>
      </c>
      <c r="L395" s="551">
        <v>7.5584389922787629</v>
      </c>
      <c r="M395" s="551">
        <v>7.2</v>
      </c>
      <c r="N395" s="551">
        <v>12.97</v>
      </c>
      <c r="O395" s="552">
        <v>12.97</v>
      </c>
      <c r="P395" s="553">
        <v>1.6451810175184267E-3</v>
      </c>
      <c r="Q395" s="434">
        <v>1</v>
      </c>
      <c r="R395" s="398" t="s">
        <v>167</v>
      </c>
      <c r="S395" s="413" t="s">
        <v>134</v>
      </c>
      <c r="U395" s="411">
        <v>0.31965722444771227</v>
      </c>
      <c r="V395" s="413">
        <v>6.3931444889542458E-2</v>
      </c>
    </row>
    <row r="396" spans="1:22">
      <c r="A396" s="431" t="s">
        <v>890</v>
      </c>
      <c r="B396" s="431" t="s">
        <v>533</v>
      </c>
      <c r="C396" s="432" t="s">
        <v>500</v>
      </c>
      <c r="D396" s="433" t="s">
        <v>886</v>
      </c>
      <c r="E396" s="434" t="s">
        <v>888</v>
      </c>
      <c r="F396" s="550">
        <v>14.6</v>
      </c>
      <c r="G396" s="551">
        <v>7.8780962167264752</v>
      </c>
      <c r="H396" s="551">
        <v>7.62</v>
      </c>
      <c r="I396" s="551">
        <v>10</v>
      </c>
      <c r="J396" s="552">
        <v>10</v>
      </c>
      <c r="K396" s="550">
        <v>14.6</v>
      </c>
      <c r="L396" s="551">
        <v>7.5584389922787629</v>
      </c>
      <c r="M396" s="551">
        <v>7.2</v>
      </c>
      <c r="N396" s="551">
        <v>10</v>
      </c>
      <c r="O396" s="552">
        <v>10</v>
      </c>
      <c r="P396" s="553">
        <v>1.6451810175184267E-3</v>
      </c>
      <c r="Q396" s="434">
        <v>1</v>
      </c>
      <c r="R396" s="398" t="s">
        <v>167</v>
      </c>
      <c r="S396" s="413" t="s">
        <v>134</v>
      </c>
      <c r="U396" s="411">
        <v>0.31965722444771227</v>
      </c>
      <c r="V396" s="413">
        <v>6.3931444889542458E-2</v>
      </c>
    </row>
    <row r="397" spans="1:22">
      <c r="A397" s="431" t="s">
        <v>891</v>
      </c>
      <c r="B397" s="431" t="s">
        <v>533</v>
      </c>
      <c r="C397" s="432" t="s">
        <v>500</v>
      </c>
      <c r="D397" s="433" t="s">
        <v>884</v>
      </c>
      <c r="E397" s="434" t="s">
        <v>892</v>
      </c>
      <c r="F397" s="550">
        <v>18</v>
      </c>
      <c r="G397" s="551">
        <v>3.4318508126082641</v>
      </c>
      <c r="H397" s="551">
        <v>3.2</v>
      </c>
      <c r="I397" s="551">
        <v>15</v>
      </c>
      <c r="J397" s="552">
        <v>15</v>
      </c>
      <c r="K397" s="550">
        <v>18</v>
      </c>
      <c r="L397" s="551">
        <v>3.471310991541956</v>
      </c>
      <c r="M397" s="551">
        <v>3.4</v>
      </c>
      <c r="N397" s="551">
        <v>15</v>
      </c>
      <c r="O397" s="552">
        <v>15</v>
      </c>
      <c r="P397" s="553">
        <v>1.6451810175184267E-3</v>
      </c>
      <c r="Q397" s="434">
        <v>1</v>
      </c>
      <c r="R397" s="398" t="s">
        <v>167</v>
      </c>
      <c r="S397" s="413" t="s">
        <v>134</v>
      </c>
      <c r="U397" s="411">
        <v>-3.9460178933691914E-2</v>
      </c>
      <c r="V397" s="413">
        <v>-7.8920357867383831E-3</v>
      </c>
    </row>
    <row r="398" spans="1:22">
      <c r="A398" s="431" t="s">
        <v>893</v>
      </c>
      <c r="B398" s="431" t="s">
        <v>533</v>
      </c>
      <c r="C398" s="432" t="s">
        <v>500</v>
      </c>
      <c r="D398" s="433" t="s">
        <v>889</v>
      </c>
      <c r="E398" s="434" t="s">
        <v>883</v>
      </c>
      <c r="F398" s="550">
        <v>31.2</v>
      </c>
      <c r="G398" s="551">
        <v>6.5459911396212576</v>
      </c>
      <c r="H398" s="551">
        <v>6.2</v>
      </c>
      <c r="I398" s="551">
        <v>13</v>
      </c>
      <c r="J398" s="552">
        <v>13</v>
      </c>
      <c r="K398" s="550">
        <v>31.2</v>
      </c>
      <c r="L398" s="551">
        <v>6.5</v>
      </c>
      <c r="M398" s="551">
        <v>6.3</v>
      </c>
      <c r="N398" s="551">
        <v>6.2</v>
      </c>
      <c r="O398" s="552">
        <v>6.2</v>
      </c>
      <c r="P398" s="553">
        <v>1.6451810175184267E-3</v>
      </c>
      <c r="Q398" s="434">
        <v>1</v>
      </c>
      <c r="R398" s="398" t="s">
        <v>167</v>
      </c>
      <c r="S398" s="413" t="s">
        <v>134</v>
      </c>
      <c r="U398" s="411">
        <v>4.599113962125756E-2</v>
      </c>
      <c r="V398" s="413">
        <v>9.1982279242515119E-3</v>
      </c>
    </row>
    <row r="399" spans="1:22">
      <c r="A399" s="431" t="s">
        <v>894</v>
      </c>
      <c r="B399" s="431" t="s">
        <v>401</v>
      </c>
      <c r="C399" s="432" t="s">
        <v>500</v>
      </c>
      <c r="D399" s="433" t="s">
        <v>895</v>
      </c>
      <c r="E399" s="434" t="s">
        <v>896</v>
      </c>
      <c r="F399" s="550">
        <v>5.3</v>
      </c>
      <c r="G399" s="551">
        <v>2.9124731758421394</v>
      </c>
      <c r="H399" s="551">
        <v>2.76</v>
      </c>
      <c r="I399" s="551">
        <v>10.5</v>
      </c>
      <c r="J399" s="552">
        <v>10.5</v>
      </c>
      <c r="K399" s="550">
        <v>5.3</v>
      </c>
      <c r="L399" s="551">
        <v>7.54</v>
      </c>
      <c r="M399" s="551">
        <v>6.7</v>
      </c>
      <c r="N399" s="551">
        <v>10.5</v>
      </c>
      <c r="O399" s="552">
        <v>10.5</v>
      </c>
      <c r="P399" s="553">
        <v>1.6451810175184267E-3</v>
      </c>
      <c r="Q399" s="434">
        <v>1</v>
      </c>
      <c r="R399" s="398" t="s">
        <v>167</v>
      </c>
      <c r="S399" s="413" t="s">
        <v>134</v>
      </c>
      <c r="U399" s="411">
        <v>-4.6275268241578607</v>
      </c>
      <c r="V399" s="413">
        <v>-0.92550536483157209</v>
      </c>
    </row>
    <row r="400" spans="1:22">
      <c r="A400" s="431" t="s">
        <v>897</v>
      </c>
      <c r="B400" s="431" t="s">
        <v>533</v>
      </c>
      <c r="C400" s="432" t="s">
        <v>500</v>
      </c>
      <c r="D400" s="433" t="s">
        <v>898</v>
      </c>
      <c r="E400" s="434" t="s">
        <v>899</v>
      </c>
      <c r="F400" s="550">
        <v>35.200000000000003</v>
      </c>
      <c r="G400" s="551">
        <v>2.1797859413254317</v>
      </c>
      <c r="H400" s="551">
        <v>2.1361902224989229</v>
      </c>
      <c r="I400" s="551">
        <v>5.0999999999999996</v>
      </c>
      <c r="J400" s="552">
        <v>5.0999999999999996</v>
      </c>
      <c r="K400" s="550">
        <v>35.200000000000003</v>
      </c>
      <c r="L400" s="551">
        <v>2.2276963719186758</v>
      </c>
      <c r="M400" s="551">
        <v>2.183142444480302</v>
      </c>
      <c r="N400" s="551">
        <v>5.0999999999999996</v>
      </c>
      <c r="O400" s="552">
        <v>5.0999999999999996</v>
      </c>
      <c r="P400" s="553">
        <v>4.9051557517891808E-3</v>
      </c>
      <c r="Q400" s="434">
        <v>1</v>
      </c>
      <c r="R400" s="398" t="s">
        <v>167</v>
      </c>
      <c r="S400" s="413" t="s">
        <v>134</v>
      </c>
      <c r="U400" s="411">
        <v>-4.7910430593244069E-2</v>
      </c>
      <c r="V400" s="413">
        <v>-9.5820861186488131E-3</v>
      </c>
    </row>
    <row r="401" spans="1:22">
      <c r="A401" s="431" t="s">
        <v>900</v>
      </c>
      <c r="B401" s="431" t="s">
        <v>533</v>
      </c>
      <c r="C401" s="432" t="s">
        <v>500</v>
      </c>
      <c r="D401" s="433" t="s">
        <v>899</v>
      </c>
      <c r="E401" s="434" t="s">
        <v>823</v>
      </c>
      <c r="F401" s="550">
        <v>27.5</v>
      </c>
      <c r="G401" s="551">
        <v>0</v>
      </c>
      <c r="H401" s="551">
        <v>0</v>
      </c>
      <c r="I401" s="551">
        <v>5.0999999999999996</v>
      </c>
      <c r="J401" s="552">
        <v>5.0999999999999996</v>
      </c>
      <c r="K401" s="550">
        <v>27.5</v>
      </c>
      <c r="L401" s="551">
        <v>0</v>
      </c>
      <c r="M401" s="551">
        <v>0</v>
      </c>
      <c r="N401" s="551">
        <v>5.0999999999999996</v>
      </c>
      <c r="O401" s="552">
        <v>5.0999999999999996</v>
      </c>
      <c r="P401" s="553">
        <v>4.9051557517891808E-3</v>
      </c>
      <c r="Q401" s="434">
        <v>1</v>
      </c>
      <c r="R401" s="398" t="s">
        <v>167</v>
      </c>
      <c r="S401" s="413" t="s">
        <v>134</v>
      </c>
      <c r="U401" s="411">
        <v>0</v>
      </c>
      <c r="V401" s="413">
        <v>0</v>
      </c>
    </row>
    <row r="402" spans="1:22">
      <c r="A402" s="431" t="s">
        <v>901</v>
      </c>
      <c r="B402" s="431" t="s">
        <v>533</v>
      </c>
      <c r="C402" s="432" t="s">
        <v>500</v>
      </c>
      <c r="D402" s="433" t="s">
        <v>898</v>
      </c>
      <c r="E402" s="434" t="s">
        <v>902</v>
      </c>
      <c r="F402" s="550">
        <v>47.2</v>
      </c>
      <c r="G402" s="551">
        <v>14.917727174681913</v>
      </c>
      <c r="H402" s="551">
        <v>14.619372631188273</v>
      </c>
      <c r="I402" s="551">
        <v>13</v>
      </c>
      <c r="J402" s="552">
        <v>13</v>
      </c>
      <c r="K402" s="550">
        <v>47.2</v>
      </c>
      <c r="L402" s="551">
        <v>14.867425301538663</v>
      </c>
      <c r="M402" s="551">
        <v>14.570076795507889</v>
      </c>
      <c r="N402" s="551">
        <v>13</v>
      </c>
      <c r="O402" s="552">
        <v>13</v>
      </c>
      <c r="P402" s="553">
        <v>4.9051557517891808E-3</v>
      </c>
      <c r="Q402" s="434">
        <v>1</v>
      </c>
      <c r="R402" s="398" t="s">
        <v>167</v>
      </c>
      <c r="S402" s="413" t="s">
        <v>134</v>
      </c>
      <c r="U402" s="411">
        <v>5.0301873143249409E-2</v>
      </c>
      <c r="V402" s="413">
        <v>1.0060374628649883E-2</v>
      </c>
    </row>
    <row r="403" spans="1:22">
      <c r="A403" s="431" t="s">
        <v>903</v>
      </c>
      <c r="B403" s="431" t="s">
        <v>533</v>
      </c>
      <c r="C403" s="432" t="s">
        <v>500</v>
      </c>
      <c r="D403" s="433" t="s">
        <v>898</v>
      </c>
      <c r="E403" s="434" t="s">
        <v>904</v>
      </c>
      <c r="F403" s="550">
        <v>61.5</v>
      </c>
      <c r="G403" s="551">
        <v>4.4794782959572421</v>
      </c>
      <c r="H403" s="551">
        <v>4.3898887300380975</v>
      </c>
      <c r="I403" s="551">
        <v>7</v>
      </c>
      <c r="J403" s="552">
        <v>7</v>
      </c>
      <c r="K403" s="550">
        <v>61.5</v>
      </c>
      <c r="L403" s="551">
        <v>4.2173242655928966</v>
      </c>
      <c r="M403" s="551">
        <v>4.1329777802810383</v>
      </c>
      <c r="N403" s="551">
        <v>7</v>
      </c>
      <c r="O403" s="552">
        <v>7</v>
      </c>
      <c r="P403" s="553">
        <v>4.9051557517891808E-3</v>
      </c>
      <c r="Q403" s="434">
        <v>1</v>
      </c>
      <c r="R403" s="398" t="s">
        <v>167</v>
      </c>
      <c r="S403" s="413" t="s">
        <v>134</v>
      </c>
      <c r="U403" s="411">
        <v>0.26215403036434548</v>
      </c>
      <c r="V403" s="413">
        <v>5.2430806072869096E-2</v>
      </c>
    </row>
    <row r="404" spans="1:22">
      <c r="A404" s="431" t="s">
        <v>905</v>
      </c>
      <c r="B404" s="431" t="s">
        <v>533</v>
      </c>
      <c r="C404" s="432" t="s">
        <v>500</v>
      </c>
      <c r="D404" s="433" t="s">
        <v>906</v>
      </c>
      <c r="E404" s="434" t="s">
        <v>907</v>
      </c>
      <c r="F404" s="550">
        <v>14</v>
      </c>
      <c r="G404" s="551">
        <v>7.2200196526294489</v>
      </c>
      <c r="H404" s="551">
        <v>6.6568581197243519</v>
      </c>
      <c r="I404" s="551">
        <v>27.7</v>
      </c>
      <c r="J404" s="552">
        <v>27.7</v>
      </c>
      <c r="K404" s="550">
        <v>0</v>
      </c>
      <c r="L404" s="551">
        <v>0</v>
      </c>
      <c r="M404" s="551">
        <v>0</v>
      </c>
      <c r="N404" s="551">
        <v>0</v>
      </c>
      <c r="O404" s="552">
        <v>0</v>
      </c>
      <c r="P404" s="553">
        <v>7.6504416276901299E-3</v>
      </c>
      <c r="Q404" s="434">
        <v>1</v>
      </c>
      <c r="R404" s="398" t="s">
        <v>167</v>
      </c>
      <c r="S404" s="413" t="s">
        <v>134</v>
      </c>
      <c r="U404" s="411">
        <v>0</v>
      </c>
      <c r="V404" s="413">
        <v>0</v>
      </c>
    </row>
    <row r="405" spans="1:22">
      <c r="A405" s="431" t="s">
        <v>908</v>
      </c>
      <c r="B405" s="431" t="s">
        <v>533</v>
      </c>
      <c r="C405" s="432" t="s">
        <v>500</v>
      </c>
      <c r="D405" s="433" t="s">
        <v>906</v>
      </c>
      <c r="E405" s="434" t="s">
        <v>904</v>
      </c>
      <c r="F405" s="550">
        <v>41.5</v>
      </c>
      <c r="G405" s="551">
        <v>0</v>
      </c>
      <c r="H405" s="551">
        <v>0</v>
      </c>
      <c r="I405" s="551">
        <v>7</v>
      </c>
      <c r="J405" s="552">
        <v>7</v>
      </c>
      <c r="K405" s="550">
        <v>41.5</v>
      </c>
      <c r="L405" s="551">
        <v>0.3</v>
      </c>
      <c r="M405" s="551">
        <v>0.3</v>
      </c>
      <c r="N405" s="551">
        <v>7</v>
      </c>
      <c r="O405" s="552">
        <v>7</v>
      </c>
      <c r="P405" s="553">
        <v>7.6504416276901299E-3</v>
      </c>
      <c r="Q405" s="434">
        <v>1</v>
      </c>
      <c r="R405" s="398" t="s">
        <v>167</v>
      </c>
      <c r="S405" s="413" t="s">
        <v>134</v>
      </c>
      <c r="U405" s="411">
        <v>0</v>
      </c>
      <c r="V405" s="413">
        <v>0</v>
      </c>
    </row>
    <row r="406" spans="1:22">
      <c r="A406" s="431" t="s">
        <v>909</v>
      </c>
      <c r="B406" s="431" t="s">
        <v>533</v>
      </c>
      <c r="C406" s="432" t="s">
        <v>500</v>
      </c>
      <c r="D406" s="433" t="s">
        <v>910</v>
      </c>
      <c r="E406" s="434" t="s">
        <v>906</v>
      </c>
      <c r="F406" s="550">
        <v>10</v>
      </c>
      <c r="G406" s="551">
        <v>7.2200196526294489</v>
      </c>
      <c r="H406" s="551">
        <v>6.6568581197243519</v>
      </c>
      <c r="I406" s="551">
        <v>7</v>
      </c>
      <c r="J406" s="552">
        <v>7</v>
      </c>
      <c r="K406" s="550">
        <v>10</v>
      </c>
      <c r="L406" s="551">
        <v>0.3</v>
      </c>
      <c r="M406" s="551">
        <v>0.3</v>
      </c>
      <c r="N406" s="551">
        <v>7</v>
      </c>
      <c r="O406" s="552">
        <v>7</v>
      </c>
      <c r="P406" s="553">
        <v>7.6504416276901299E-3</v>
      </c>
      <c r="Q406" s="434">
        <v>1</v>
      </c>
      <c r="R406" s="398" t="s">
        <v>167</v>
      </c>
      <c r="S406" s="413" t="s">
        <v>134</v>
      </c>
      <c r="U406" s="411">
        <v>6.9200196526294491</v>
      </c>
      <c r="V406" s="413">
        <v>1.3840039305258898</v>
      </c>
    </row>
    <row r="407" spans="1:22">
      <c r="A407" s="431" t="s">
        <v>911</v>
      </c>
      <c r="B407" s="431" t="s">
        <v>533</v>
      </c>
      <c r="C407" s="432" t="s">
        <v>500</v>
      </c>
      <c r="D407" s="433" t="s">
        <v>912</v>
      </c>
      <c r="E407" s="434" t="s">
        <v>913</v>
      </c>
      <c r="F407" s="550">
        <v>28</v>
      </c>
      <c r="G407" s="551">
        <v>6.3258271363175904</v>
      </c>
      <c r="H407" s="551">
        <v>5.8324126196848187</v>
      </c>
      <c r="I407" s="551">
        <v>6.2</v>
      </c>
      <c r="J407" s="552">
        <v>6.2</v>
      </c>
      <c r="K407" s="550">
        <v>28</v>
      </c>
      <c r="L407" s="551">
        <v>6.5372585783975232</v>
      </c>
      <c r="M407" s="551">
        <v>6.0273524092825168</v>
      </c>
      <c r="N407" s="551">
        <v>6.2</v>
      </c>
      <c r="O407" s="552">
        <v>6.2</v>
      </c>
      <c r="P407" s="553">
        <v>7.6504416276901299E-3</v>
      </c>
      <c r="Q407" s="434">
        <v>1</v>
      </c>
      <c r="R407" s="398" t="s">
        <v>167</v>
      </c>
      <c r="S407" s="413" t="s">
        <v>134</v>
      </c>
      <c r="U407" s="411">
        <v>-0.21143144207993281</v>
      </c>
      <c r="V407" s="413">
        <v>-4.2286288415986563E-2</v>
      </c>
    </row>
    <row r="408" spans="1:22">
      <c r="A408" s="431" t="s">
        <v>914</v>
      </c>
      <c r="B408" s="431" t="s">
        <v>533</v>
      </c>
      <c r="C408" s="432" t="s">
        <v>500</v>
      </c>
      <c r="D408" s="433" t="s">
        <v>913</v>
      </c>
      <c r="E408" s="434" t="s">
        <v>915</v>
      </c>
      <c r="F408" s="550">
        <v>52.8</v>
      </c>
      <c r="G408" s="551">
        <v>4.7443703522381924</v>
      </c>
      <c r="H408" s="551">
        <v>4.3743094647636145</v>
      </c>
      <c r="I408" s="551">
        <v>5.0999999999999996</v>
      </c>
      <c r="J408" s="552">
        <v>5.0999999999999996</v>
      </c>
      <c r="K408" s="550">
        <v>52.8</v>
      </c>
      <c r="L408" s="551">
        <v>4.9029439337981424</v>
      </c>
      <c r="M408" s="551">
        <v>4.5205143069618874</v>
      </c>
      <c r="N408" s="551">
        <v>5.0999999999999996</v>
      </c>
      <c r="O408" s="552">
        <v>5.0999999999999996</v>
      </c>
      <c r="P408" s="553">
        <v>7.6504416276901299E-3</v>
      </c>
      <c r="Q408" s="434">
        <v>1</v>
      </c>
      <c r="R408" s="398" t="s">
        <v>167</v>
      </c>
      <c r="S408" s="413" t="s">
        <v>134</v>
      </c>
      <c r="U408" s="411">
        <v>-0.15857358155995005</v>
      </c>
      <c r="V408" s="413">
        <v>-3.1714716311990007E-2</v>
      </c>
    </row>
    <row r="409" spans="1:22">
      <c r="A409" s="431" t="s">
        <v>916</v>
      </c>
      <c r="B409" s="431" t="s">
        <v>533</v>
      </c>
      <c r="C409" s="432" t="s">
        <v>500</v>
      </c>
      <c r="D409" s="433" t="s">
        <v>912</v>
      </c>
      <c r="E409" s="434" t="s">
        <v>910</v>
      </c>
      <c r="F409" s="550">
        <v>3.9</v>
      </c>
      <c r="G409" s="551">
        <v>18.512870904178072</v>
      </c>
      <c r="H409" s="551">
        <v>17.068866973652185</v>
      </c>
      <c r="I409" s="551">
        <v>30</v>
      </c>
      <c r="J409" s="552">
        <v>30</v>
      </c>
      <c r="K409" s="550">
        <v>3.9</v>
      </c>
      <c r="L409" s="551">
        <v>19.880158739876173</v>
      </c>
      <c r="M409" s="551">
        <v>18.329506358165833</v>
      </c>
      <c r="N409" s="551">
        <v>30</v>
      </c>
      <c r="O409" s="552">
        <v>30</v>
      </c>
      <c r="P409" s="553">
        <v>7.6504416276901299E-3</v>
      </c>
      <c r="Q409" s="434">
        <v>1</v>
      </c>
      <c r="R409" s="398" t="s">
        <v>167</v>
      </c>
      <c r="S409" s="413" t="s">
        <v>134</v>
      </c>
      <c r="U409" s="411">
        <v>-1.3672878356981002</v>
      </c>
      <c r="V409" s="413">
        <v>-0.27345756713962005</v>
      </c>
    </row>
    <row r="410" spans="1:22">
      <c r="A410" s="431" t="s">
        <v>917</v>
      </c>
      <c r="B410" s="431" t="s">
        <v>401</v>
      </c>
      <c r="C410" s="432" t="s">
        <v>500</v>
      </c>
      <c r="D410" s="433" t="s">
        <v>918</v>
      </c>
      <c r="E410" s="434" t="s">
        <v>919</v>
      </c>
      <c r="F410" s="550">
        <v>1.5</v>
      </c>
      <c r="G410" s="551">
        <v>0</v>
      </c>
      <c r="H410" s="551">
        <v>0</v>
      </c>
      <c r="I410" s="551">
        <v>27.7</v>
      </c>
      <c r="J410" s="552">
        <v>27.7</v>
      </c>
      <c r="K410" s="550">
        <v>1.5</v>
      </c>
      <c r="L410" s="551">
        <v>7.0582128691475177</v>
      </c>
      <c r="M410" s="551">
        <v>6.507672265354012</v>
      </c>
      <c r="N410" s="551">
        <v>27.7</v>
      </c>
      <c r="O410" s="552">
        <v>27.7</v>
      </c>
      <c r="P410" s="553">
        <v>7.6504416276901299E-3</v>
      </c>
      <c r="Q410" s="434">
        <v>1</v>
      </c>
      <c r="R410" s="398" t="s">
        <v>167</v>
      </c>
      <c r="S410" s="413" t="s">
        <v>134</v>
      </c>
      <c r="U410" s="411">
        <v>0</v>
      </c>
      <c r="V410" s="413">
        <v>0</v>
      </c>
    </row>
    <row r="411" spans="1:22">
      <c r="A411" s="431" t="s">
        <v>920</v>
      </c>
      <c r="B411" s="431" t="s">
        <v>401</v>
      </c>
      <c r="C411" s="432" t="s">
        <v>500</v>
      </c>
      <c r="D411" s="433" t="s">
        <v>912</v>
      </c>
      <c r="E411" s="434" t="s">
        <v>918</v>
      </c>
      <c r="F411" s="550">
        <v>41.5</v>
      </c>
      <c r="G411" s="551">
        <v>1</v>
      </c>
      <c r="H411" s="551">
        <v>1</v>
      </c>
      <c r="I411" s="551">
        <v>27.7</v>
      </c>
      <c r="J411" s="552">
        <v>27.7</v>
      </c>
      <c r="K411" s="550">
        <v>41.5</v>
      </c>
      <c r="L411" s="551">
        <v>7.0582128691475177</v>
      </c>
      <c r="M411" s="551">
        <v>6.507672265354012</v>
      </c>
      <c r="N411" s="551">
        <v>27.7</v>
      </c>
      <c r="O411" s="552">
        <v>27.7</v>
      </c>
      <c r="P411" s="553">
        <v>7.6504416276901299E-3</v>
      </c>
      <c r="Q411" s="434">
        <v>1</v>
      </c>
      <c r="R411" s="398" t="s">
        <v>167</v>
      </c>
      <c r="S411" s="413" t="s">
        <v>134</v>
      </c>
      <c r="U411" s="411">
        <v>-6.0582128691475177</v>
      </c>
      <c r="V411" s="413">
        <v>-1.2116425738295036</v>
      </c>
    </row>
    <row r="412" spans="1:22">
      <c r="A412" s="431" t="s">
        <v>921</v>
      </c>
      <c r="B412" s="431" t="s">
        <v>401</v>
      </c>
      <c r="C412" s="432" t="s">
        <v>500</v>
      </c>
      <c r="D412" s="433" t="s">
        <v>922</v>
      </c>
      <c r="E412" s="434" t="s">
        <v>923</v>
      </c>
      <c r="F412" s="550">
        <v>31.2</v>
      </c>
      <c r="G412" s="551">
        <v>5.0378111091599767</v>
      </c>
      <c r="H412" s="551">
        <v>4.7859205537019776</v>
      </c>
      <c r="I412" s="551">
        <v>17.399999999999999</v>
      </c>
      <c r="J412" s="552">
        <v>17.399999999999999</v>
      </c>
      <c r="K412" s="550">
        <v>31.2</v>
      </c>
      <c r="L412" s="551">
        <v>4.7583176913661411</v>
      </c>
      <c r="M412" s="551">
        <v>4.5204018067978335</v>
      </c>
      <c r="N412" s="551">
        <v>17.399999999999999</v>
      </c>
      <c r="O412" s="552">
        <v>17.399999999999999</v>
      </c>
      <c r="P412" s="553">
        <v>-1.6625529197567102E-2</v>
      </c>
      <c r="Q412" s="434">
        <v>1</v>
      </c>
      <c r="R412" s="398" t="s">
        <v>167</v>
      </c>
      <c r="S412" s="413" t="s">
        <v>134</v>
      </c>
      <c r="U412" s="411">
        <v>0.27949341779383552</v>
      </c>
      <c r="V412" s="413">
        <v>5.5898683558767107E-2</v>
      </c>
    </row>
    <row r="413" spans="1:22">
      <c r="A413" s="431" t="s">
        <v>924</v>
      </c>
      <c r="B413" s="431" t="s">
        <v>401</v>
      </c>
      <c r="C413" s="432" t="s">
        <v>500</v>
      </c>
      <c r="D413" s="433" t="s">
        <v>923</v>
      </c>
      <c r="E413" s="434" t="s">
        <v>925</v>
      </c>
      <c r="F413" s="550">
        <v>7.1</v>
      </c>
      <c r="G413" s="551">
        <v>0</v>
      </c>
      <c r="H413" s="551">
        <v>0</v>
      </c>
      <c r="I413" s="551">
        <v>7</v>
      </c>
      <c r="J413" s="552">
        <v>7</v>
      </c>
      <c r="K413" s="550">
        <v>7.1</v>
      </c>
      <c r="L413" s="551">
        <v>0</v>
      </c>
      <c r="M413" s="551">
        <v>0</v>
      </c>
      <c r="N413" s="551">
        <v>7</v>
      </c>
      <c r="O413" s="552">
        <v>7</v>
      </c>
      <c r="P413" s="553">
        <v>-1.6625529197567102E-2</v>
      </c>
      <c r="Q413" s="434">
        <v>1</v>
      </c>
      <c r="R413" s="398" t="s">
        <v>167</v>
      </c>
      <c r="S413" s="413" t="s">
        <v>134</v>
      </c>
      <c r="U413" s="411">
        <v>0</v>
      </c>
      <c r="V413" s="413">
        <v>0</v>
      </c>
    </row>
    <row r="414" spans="1:22">
      <c r="A414" s="471"/>
      <c r="B414" s="471"/>
      <c r="C414" s="471"/>
      <c r="D414" s="471"/>
      <c r="E414" s="471"/>
      <c r="F414" s="554"/>
      <c r="G414" s="554"/>
      <c r="H414" s="554"/>
      <c r="I414" s="554"/>
      <c r="J414" s="554"/>
      <c r="K414" s="554"/>
      <c r="L414" s="554"/>
      <c r="M414" s="554"/>
      <c r="N414" s="554"/>
      <c r="O414" s="554"/>
      <c r="P414" s="554"/>
      <c r="Q414" s="471"/>
      <c r="R414" s="398" t="s">
        <v>167</v>
      </c>
      <c r="S414" s="413" t="s">
        <v>134</v>
      </c>
      <c r="U414" s="411">
        <v>-5.8467470790964606</v>
      </c>
      <c r="V414" s="413">
        <v>-1.1693494158192921</v>
      </c>
    </row>
    <row r="415" spans="1:22">
      <c r="A415" s="431" t="s">
        <v>926</v>
      </c>
      <c r="B415" s="431" t="s">
        <v>401</v>
      </c>
      <c r="C415" s="432" t="s">
        <v>500</v>
      </c>
      <c r="D415" s="433" t="s">
        <v>927</v>
      </c>
      <c r="E415" s="434" t="s">
        <v>928</v>
      </c>
      <c r="F415" s="550">
        <v>2.4</v>
      </c>
      <c r="G415" s="551">
        <v>12.504051674095452</v>
      </c>
      <c r="H415" s="551">
        <v>11.816328832020201</v>
      </c>
      <c r="I415" s="551">
        <v>54.6</v>
      </c>
      <c r="J415" s="552">
        <v>54.6</v>
      </c>
      <c r="K415" s="550">
        <v>2.2999999999999998</v>
      </c>
      <c r="L415" s="551">
        <v>10.217229149784201</v>
      </c>
      <c r="M415" s="551">
        <v>9.6552815465460693</v>
      </c>
      <c r="N415" s="551">
        <v>54.6</v>
      </c>
      <c r="O415" s="552">
        <v>54.6</v>
      </c>
      <c r="P415" s="553">
        <v>5.8103939602138777E-3</v>
      </c>
      <c r="Q415" s="434">
        <v>1</v>
      </c>
      <c r="R415" s="398" t="s">
        <v>167</v>
      </c>
      <c r="S415" s="413" t="s">
        <v>134</v>
      </c>
      <c r="U415" s="411">
        <v>2.2868225243112512</v>
      </c>
      <c r="V415" s="413">
        <v>0.45736450486225022</v>
      </c>
    </row>
    <row r="416" spans="1:22">
      <c r="A416" s="431" t="s">
        <v>929</v>
      </c>
      <c r="B416" s="431" t="s">
        <v>401</v>
      </c>
      <c r="C416" s="432" t="s">
        <v>500</v>
      </c>
      <c r="D416" s="433" t="s">
        <v>927</v>
      </c>
      <c r="E416" s="434" t="s">
        <v>930</v>
      </c>
      <c r="F416" s="550">
        <v>3.3</v>
      </c>
      <c r="G416" s="551">
        <v>16.873352139722268</v>
      </c>
      <c r="H416" s="551">
        <v>16.385637440170647</v>
      </c>
      <c r="I416" s="551">
        <v>25.1</v>
      </c>
      <c r="J416" s="552">
        <v>25.1</v>
      </c>
      <c r="K416" s="550">
        <v>3.3</v>
      </c>
      <c r="L416" s="551">
        <v>25.024670067755139</v>
      </c>
      <c r="M416" s="551">
        <v>21.94</v>
      </c>
      <c r="N416" s="551">
        <v>25.1</v>
      </c>
      <c r="O416" s="552">
        <v>25.1</v>
      </c>
      <c r="P416" s="553">
        <v>5.8103939602138777E-3</v>
      </c>
      <c r="Q416" s="434">
        <v>1</v>
      </c>
      <c r="R416" s="398" t="s">
        <v>167</v>
      </c>
      <c r="S416" s="413" t="s">
        <v>134</v>
      </c>
      <c r="U416" s="411">
        <v>-8.1513179280328707</v>
      </c>
      <c r="V416" s="413">
        <v>-1.6302635856065741</v>
      </c>
    </row>
    <row r="417" spans="1:22">
      <c r="A417" s="431" t="s">
        <v>931</v>
      </c>
      <c r="B417" s="431" t="s">
        <v>401</v>
      </c>
      <c r="C417" s="432" t="s">
        <v>500</v>
      </c>
      <c r="D417" s="433" t="s">
        <v>932</v>
      </c>
      <c r="E417" s="434" t="s">
        <v>922</v>
      </c>
      <c r="F417" s="550">
        <v>2.7</v>
      </c>
      <c r="G417" s="551">
        <v>0</v>
      </c>
      <c r="H417" s="551">
        <v>0</v>
      </c>
      <c r="I417" s="551">
        <v>0</v>
      </c>
      <c r="J417" s="552">
        <v>0</v>
      </c>
      <c r="K417" s="550">
        <v>2.7</v>
      </c>
      <c r="L417" s="551">
        <v>0</v>
      </c>
      <c r="M417" s="551">
        <v>0</v>
      </c>
      <c r="N417" s="551">
        <v>0</v>
      </c>
      <c r="O417" s="552">
        <v>0</v>
      </c>
      <c r="P417" s="553">
        <v>5.8103939602138777E-3</v>
      </c>
      <c r="Q417" s="434">
        <v>1</v>
      </c>
      <c r="R417" s="398" t="s">
        <v>167</v>
      </c>
      <c r="S417" s="413" t="s">
        <v>134</v>
      </c>
      <c r="U417" s="411">
        <v>0</v>
      </c>
      <c r="V417" s="413">
        <v>0</v>
      </c>
    </row>
    <row r="418" spans="1:22">
      <c r="A418" s="431" t="s">
        <v>933</v>
      </c>
      <c r="B418" s="431" t="s">
        <v>401</v>
      </c>
      <c r="C418" s="432" t="s">
        <v>500</v>
      </c>
      <c r="D418" s="433" t="s">
        <v>934</v>
      </c>
      <c r="E418" s="434" t="s">
        <v>935</v>
      </c>
      <c r="F418" s="550">
        <v>18.899999999999999</v>
      </c>
      <c r="G418" s="551">
        <v>2.7882496380822399</v>
      </c>
      <c r="H418" s="551">
        <v>2.3263288320202005</v>
      </c>
      <c r="I418" s="551">
        <v>7</v>
      </c>
      <c r="J418" s="552">
        <v>7</v>
      </c>
      <c r="K418" s="550">
        <v>18.899999999999999</v>
      </c>
      <c r="L418" s="551">
        <v>7.0039132399950175</v>
      </c>
      <c r="M418" s="551">
        <v>6.1552815465460693</v>
      </c>
      <c r="N418" s="551">
        <v>7</v>
      </c>
      <c r="O418" s="552">
        <v>7</v>
      </c>
      <c r="P418" s="553">
        <v>5.8103939602138777E-3</v>
      </c>
      <c r="Q418" s="434">
        <v>1</v>
      </c>
      <c r="R418" s="398" t="s">
        <v>167</v>
      </c>
      <c r="S418" s="413" t="s">
        <v>134</v>
      </c>
      <c r="U418" s="411">
        <v>-4.2156636019127776</v>
      </c>
      <c r="V418" s="413">
        <v>-0.84313272038255549</v>
      </c>
    </row>
    <row r="419" spans="1:22">
      <c r="A419" s="431" t="s">
        <v>936</v>
      </c>
      <c r="B419" s="431" t="s">
        <v>401</v>
      </c>
      <c r="C419" s="432" t="s">
        <v>500</v>
      </c>
      <c r="D419" s="433" t="s">
        <v>934</v>
      </c>
      <c r="E419" s="434" t="s">
        <v>937</v>
      </c>
      <c r="F419" s="550">
        <v>3.2</v>
      </c>
      <c r="G419" s="551">
        <v>6.4792746507614574</v>
      </c>
      <c r="H419" s="551">
        <v>5.99</v>
      </c>
      <c r="I419" s="551">
        <v>27.7</v>
      </c>
      <c r="J419" s="552">
        <v>27.7</v>
      </c>
      <c r="K419" s="550">
        <v>0</v>
      </c>
      <c r="L419" s="551">
        <v>0</v>
      </c>
      <c r="M419" s="551">
        <v>0</v>
      </c>
      <c r="N419" s="551">
        <v>0</v>
      </c>
      <c r="O419" s="552">
        <v>0</v>
      </c>
      <c r="P419" s="553">
        <v>5.8103939602138777E-3</v>
      </c>
      <c r="Q419" s="434">
        <v>1</v>
      </c>
      <c r="R419" s="398" t="s">
        <v>167</v>
      </c>
      <c r="S419" s="413" t="s">
        <v>134</v>
      </c>
      <c r="U419" s="411">
        <v>0</v>
      </c>
      <c r="V419" s="413">
        <v>0</v>
      </c>
    </row>
    <row r="420" spans="1:22">
      <c r="A420" s="431" t="s">
        <v>2603</v>
      </c>
      <c r="B420" s="431" t="s">
        <v>401</v>
      </c>
      <c r="C420" s="432" t="s">
        <v>500</v>
      </c>
      <c r="D420" s="433" t="s">
        <v>934</v>
      </c>
      <c r="E420" s="434" t="s">
        <v>922</v>
      </c>
      <c r="F420" s="550">
        <v>0</v>
      </c>
      <c r="G420" s="551">
        <v>0</v>
      </c>
      <c r="H420" s="551">
        <v>0</v>
      </c>
      <c r="I420" s="551">
        <v>0</v>
      </c>
      <c r="J420" s="552">
        <v>0</v>
      </c>
      <c r="K420" s="550">
        <v>5.2</v>
      </c>
      <c r="L420" s="551">
        <v>0</v>
      </c>
      <c r="M420" s="551">
        <v>0</v>
      </c>
      <c r="N420" s="551">
        <v>7</v>
      </c>
      <c r="O420" s="552">
        <v>7</v>
      </c>
      <c r="P420" s="553">
        <v>0</v>
      </c>
      <c r="Q420" s="434">
        <v>1</v>
      </c>
      <c r="R420" s="398" t="s">
        <v>167</v>
      </c>
      <c r="S420" s="413" t="s">
        <v>134</v>
      </c>
      <c r="U420" s="411">
        <v>0</v>
      </c>
      <c r="V420" s="413">
        <v>0</v>
      </c>
    </row>
    <row r="421" spans="1:22">
      <c r="A421" s="431" t="s">
        <v>939</v>
      </c>
      <c r="B421" s="431" t="s">
        <v>401</v>
      </c>
      <c r="C421" s="432" t="s">
        <v>500</v>
      </c>
      <c r="D421" s="433" t="s">
        <v>935</v>
      </c>
      <c r="E421" s="434" t="s">
        <v>940</v>
      </c>
      <c r="F421" s="550">
        <v>12.6</v>
      </c>
      <c r="G421" s="551">
        <v>1.39412481904112</v>
      </c>
      <c r="H421" s="551">
        <v>1.1631644160101002</v>
      </c>
      <c r="I421" s="551">
        <v>7</v>
      </c>
      <c r="J421" s="552">
        <v>7</v>
      </c>
      <c r="K421" s="550">
        <v>12.6</v>
      </c>
      <c r="L421" s="551">
        <v>3.5019566199975087</v>
      </c>
      <c r="M421" s="551">
        <v>3.0776407732730346</v>
      </c>
      <c r="N421" s="551">
        <v>7</v>
      </c>
      <c r="O421" s="552">
        <v>7</v>
      </c>
      <c r="P421" s="553">
        <v>5.8103939602138777E-3</v>
      </c>
      <c r="Q421" s="434">
        <v>1</v>
      </c>
      <c r="R421" s="398" t="s">
        <v>167</v>
      </c>
      <c r="S421" s="413" t="s">
        <v>134</v>
      </c>
      <c r="U421" s="411">
        <v>-2.1078318009563888</v>
      </c>
      <c r="V421" s="413">
        <v>-0.42156636019127774</v>
      </c>
    </row>
    <row r="422" spans="1:22">
      <c r="A422" s="431" t="s">
        <v>941</v>
      </c>
      <c r="B422" s="431" t="s">
        <v>401</v>
      </c>
      <c r="C422" s="432" t="s">
        <v>500</v>
      </c>
      <c r="D422" s="433" t="s">
        <v>928</v>
      </c>
      <c r="E422" s="434" t="s">
        <v>934</v>
      </c>
      <c r="F422" s="550">
        <v>1.7</v>
      </c>
      <c r="G422" s="551">
        <v>9.2675242888436973</v>
      </c>
      <c r="H422" s="551">
        <v>8.3163288320202007</v>
      </c>
      <c r="I422" s="551">
        <v>54.6</v>
      </c>
      <c r="J422" s="552">
        <v>54.6</v>
      </c>
      <c r="K422" s="550">
        <v>1.6</v>
      </c>
      <c r="L422" s="551">
        <v>7.0039132399950175</v>
      </c>
      <c r="M422" s="551">
        <v>6.1552815465460693</v>
      </c>
      <c r="N422" s="551">
        <v>54.6</v>
      </c>
      <c r="O422" s="552">
        <v>54.6</v>
      </c>
      <c r="P422" s="553">
        <v>5.8103939602138777E-3</v>
      </c>
      <c r="Q422" s="434">
        <v>1</v>
      </c>
      <c r="R422" s="398" t="s">
        <v>167</v>
      </c>
      <c r="S422" s="413" t="s">
        <v>134</v>
      </c>
      <c r="U422" s="411">
        <v>2.2636110488486798</v>
      </c>
      <c r="V422" s="413">
        <v>0.45272220976973598</v>
      </c>
    </row>
    <row r="423" spans="1:22">
      <c r="A423" s="431" t="s">
        <v>942</v>
      </c>
      <c r="B423" s="431" t="s">
        <v>401</v>
      </c>
      <c r="C423" s="432" t="s">
        <v>500</v>
      </c>
      <c r="D423" s="433" t="s">
        <v>928</v>
      </c>
      <c r="E423" s="434" t="s">
        <v>943</v>
      </c>
      <c r="F423" s="550">
        <v>0.1</v>
      </c>
      <c r="G423" s="551">
        <v>3.5</v>
      </c>
      <c r="H423" s="551">
        <v>3.5</v>
      </c>
      <c r="I423" s="551">
        <v>54.6</v>
      </c>
      <c r="J423" s="552">
        <v>54.6</v>
      </c>
      <c r="K423" s="550">
        <v>0.3</v>
      </c>
      <c r="L423" s="551">
        <v>3.5</v>
      </c>
      <c r="M423" s="551">
        <v>3.5</v>
      </c>
      <c r="N423" s="551">
        <v>54.6</v>
      </c>
      <c r="O423" s="552">
        <v>54.6</v>
      </c>
      <c r="P423" s="553">
        <v>5.8103939602138777E-3</v>
      </c>
      <c r="Q423" s="434">
        <v>1</v>
      </c>
      <c r="R423" s="398" t="s">
        <v>167</v>
      </c>
      <c r="S423" s="413" t="s">
        <v>134</v>
      </c>
      <c r="U423" s="411">
        <v>0</v>
      </c>
      <c r="V423" s="413">
        <v>0</v>
      </c>
    </row>
    <row r="424" spans="1:22">
      <c r="A424" s="431" t="s">
        <v>944</v>
      </c>
      <c r="B424" s="431" t="s">
        <v>401</v>
      </c>
      <c r="C424" s="432" t="s">
        <v>500</v>
      </c>
      <c r="D424" s="433" t="s">
        <v>937</v>
      </c>
      <c r="E424" s="434" t="s">
        <v>922</v>
      </c>
      <c r="F424" s="550">
        <v>3.8</v>
      </c>
      <c r="G424" s="551">
        <v>0</v>
      </c>
      <c r="H424" s="551">
        <v>0</v>
      </c>
      <c r="I424" s="551">
        <v>27.7</v>
      </c>
      <c r="J424" s="552">
        <v>27.7</v>
      </c>
      <c r="K424" s="550">
        <v>0</v>
      </c>
      <c r="L424" s="551">
        <v>0</v>
      </c>
      <c r="M424" s="551">
        <v>0</v>
      </c>
      <c r="N424" s="551">
        <v>0</v>
      </c>
      <c r="O424" s="552">
        <v>0</v>
      </c>
      <c r="P424" s="553">
        <v>5.8103939602138777E-3</v>
      </c>
      <c r="Q424" s="434">
        <v>1</v>
      </c>
      <c r="R424" s="398" t="s">
        <v>167</v>
      </c>
      <c r="S424" s="413" t="s">
        <v>134</v>
      </c>
      <c r="U424" s="411">
        <v>0</v>
      </c>
      <c r="V424" s="413">
        <v>0</v>
      </c>
    </row>
    <row r="425" spans="1:22">
      <c r="A425" s="431" t="s">
        <v>945</v>
      </c>
      <c r="B425" s="431" t="s">
        <v>401</v>
      </c>
      <c r="C425" s="432" t="s">
        <v>500</v>
      </c>
      <c r="D425" s="433" t="s">
        <v>930</v>
      </c>
      <c r="E425" s="434" t="s">
        <v>932</v>
      </c>
      <c r="F425" s="550">
        <v>3.3</v>
      </c>
      <c r="G425" s="551">
        <v>0.95318882397704197</v>
      </c>
      <c r="H425" s="551">
        <v>0.92563744017064664</v>
      </c>
      <c r="I425" s="551">
        <v>0</v>
      </c>
      <c r="J425" s="552">
        <v>0</v>
      </c>
      <c r="K425" s="550">
        <v>3.3</v>
      </c>
      <c r="L425" s="551">
        <v>7.8823600526745796</v>
      </c>
      <c r="M425" s="551">
        <v>6.5400000000000009</v>
      </c>
      <c r="N425" s="551">
        <v>0</v>
      </c>
      <c r="O425" s="552">
        <v>0</v>
      </c>
      <c r="P425" s="553">
        <v>5.8103939602138777E-3</v>
      </c>
      <c r="Q425" s="434">
        <v>1</v>
      </c>
      <c r="R425" s="398" t="s">
        <v>167</v>
      </c>
      <c r="S425" s="413" t="s">
        <v>134</v>
      </c>
      <c r="U425" s="411">
        <v>-6.9291712286975375</v>
      </c>
      <c r="V425" s="413">
        <v>-1.3858342457395074</v>
      </c>
    </row>
    <row r="426" spans="1:22">
      <c r="A426" s="431" t="s">
        <v>946</v>
      </c>
      <c r="B426" s="431" t="s">
        <v>401</v>
      </c>
      <c r="C426" s="432" t="s">
        <v>500</v>
      </c>
      <c r="D426" s="433" t="s">
        <v>940</v>
      </c>
      <c r="E426" s="434" t="s">
        <v>947</v>
      </c>
      <c r="F426" s="550">
        <v>3.6</v>
      </c>
      <c r="G426" s="551">
        <v>1.39412481904112</v>
      </c>
      <c r="H426" s="551">
        <v>1.1631644160101002</v>
      </c>
      <c r="I426" s="551">
        <v>7</v>
      </c>
      <c r="J426" s="552">
        <v>7</v>
      </c>
      <c r="K426" s="550">
        <v>3.6</v>
      </c>
      <c r="L426" s="551">
        <v>3.5019566199975087</v>
      </c>
      <c r="M426" s="551">
        <v>3.0776407732730346</v>
      </c>
      <c r="N426" s="551">
        <v>7</v>
      </c>
      <c r="O426" s="552">
        <v>7</v>
      </c>
      <c r="P426" s="553">
        <v>5.8103939602138777E-3</v>
      </c>
      <c r="Q426" s="434">
        <v>1</v>
      </c>
      <c r="R426" s="398" t="s">
        <v>167</v>
      </c>
      <c r="S426" s="413" t="s">
        <v>134</v>
      </c>
      <c r="U426" s="411">
        <v>-2.1078318009563888</v>
      </c>
      <c r="V426" s="413">
        <v>-0.42156636019127774</v>
      </c>
    </row>
    <row r="427" spans="1:22">
      <c r="A427" s="431" t="s">
        <v>948</v>
      </c>
      <c r="B427" s="431" t="s">
        <v>533</v>
      </c>
      <c r="C427" s="432" t="s">
        <v>500</v>
      </c>
      <c r="D427" s="433" t="s">
        <v>927</v>
      </c>
      <c r="E427" s="434" t="s">
        <v>949</v>
      </c>
      <c r="F427" s="550">
        <v>5.6</v>
      </c>
      <c r="G427" s="551">
        <v>9.5109854329979893</v>
      </c>
      <c r="H427" s="551">
        <v>9.0354361613480894</v>
      </c>
      <c r="I427" s="551">
        <v>15</v>
      </c>
      <c r="J427" s="552">
        <v>15</v>
      </c>
      <c r="K427" s="550">
        <v>5.6</v>
      </c>
      <c r="L427" s="551">
        <v>9.8598551066585145</v>
      </c>
      <c r="M427" s="551">
        <v>9.3668623513255884</v>
      </c>
      <c r="N427" s="551">
        <v>15</v>
      </c>
      <c r="O427" s="552">
        <v>15</v>
      </c>
      <c r="P427" s="553">
        <v>5.8103939602138777E-3</v>
      </c>
      <c r="Q427" s="434">
        <v>1</v>
      </c>
      <c r="R427" s="398" t="s">
        <v>167</v>
      </c>
      <c r="S427" s="413" t="s">
        <v>134</v>
      </c>
      <c r="U427" s="411">
        <v>-0.34886967366052524</v>
      </c>
      <c r="V427" s="413">
        <v>-6.9773934732105053E-2</v>
      </c>
    </row>
    <row r="428" spans="1:22">
      <c r="A428" s="431" t="s">
        <v>950</v>
      </c>
      <c r="B428" s="431" t="s">
        <v>533</v>
      </c>
      <c r="C428" s="432" t="s">
        <v>500</v>
      </c>
      <c r="D428" s="433" t="s">
        <v>949</v>
      </c>
      <c r="E428" s="434" t="s">
        <v>951</v>
      </c>
      <c r="F428" s="550">
        <v>13.2</v>
      </c>
      <c r="G428" s="551">
        <v>0.95109854329979893</v>
      </c>
      <c r="H428" s="551">
        <v>0.90354361613480894</v>
      </c>
      <c r="I428" s="551">
        <v>5.0999999999999996</v>
      </c>
      <c r="J428" s="552">
        <v>5.0999999999999996</v>
      </c>
      <c r="K428" s="550">
        <v>13.2</v>
      </c>
      <c r="L428" s="551">
        <v>0.98598551066585149</v>
      </c>
      <c r="M428" s="551">
        <v>0.93668623513255889</v>
      </c>
      <c r="N428" s="551">
        <v>5.0999999999999996</v>
      </c>
      <c r="O428" s="552">
        <v>5.0999999999999996</v>
      </c>
      <c r="P428" s="553">
        <v>5.8103939602138777E-3</v>
      </c>
      <c r="Q428" s="434">
        <v>1</v>
      </c>
      <c r="R428" s="398" t="s">
        <v>167</v>
      </c>
      <c r="S428" s="413" t="s">
        <v>134</v>
      </c>
      <c r="U428" s="411">
        <v>-3.4886967366052568E-2</v>
      </c>
      <c r="V428" s="413">
        <v>-6.9773934732105134E-3</v>
      </c>
    </row>
    <row r="429" spans="1:22">
      <c r="A429" s="431" t="s">
        <v>952</v>
      </c>
      <c r="B429" s="431" t="s">
        <v>533</v>
      </c>
      <c r="C429" s="432" t="s">
        <v>500</v>
      </c>
      <c r="D429" s="433" t="s">
        <v>949</v>
      </c>
      <c r="E429" s="434" t="s">
        <v>953</v>
      </c>
      <c r="F429" s="550">
        <v>8.5</v>
      </c>
      <c r="G429" s="551">
        <v>8.5598868896981912</v>
      </c>
      <c r="H429" s="551">
        <v>8.1318925452132813</v>
      </c>
      <c r="I429" s="551">
        <v>12.7</v>
      </c>
      <c r="J429" s="552">
        <v>12.7</v>
      </c>
      <c r="K429" s="550">
        <v>8.5</v>
      </c>
      <c r="L429" s="551">
        <v>8.8738695959926641</v>
      </c>
      <c r="M429" s="551">
        <v>8.4301761161930298</v>
      </c>
      <c r="N429" s="551">
        <v>12.7</v>
      </c>
      <c r="O429" s="552">
        <v>12.7</v>
      </c>
      <c r="P429" s="553">
        <v>5.8103939602138777E-3</v>
      </c>
      <c r="Q429" s="434">
        <v>1</v>
      </c>
      <c r="R429" s="398" t="s">
        <v>167</v>
      </c>
      <c r="S429" s="413" t="s">
        <v>134</v>
      </c>
      <c r="U429" s="411">
        <v>-0.31398270629447289</v>
      </c>
      <c r="V429" s="413">
        <v>-6.2796541258894584E-2</v>
      </c>
    </row>
    <row r="430" spans="1:22">
      <c r="A430" s="431" t="s">
        <v>2604</v>
      </c>
      <c r="B430" s="431" t="s">
        <v>533</v>
      </c>
      <c r="C430" s="432" t="s">
        <v>500</v>
      </c>
      <c r="D430" s="433" t="s">
        <v>2605</v>
      </c>
      <c r="E430" s="434" t="s">
        <v>955</v>
      </c>
      <c r="F430" s="550">
        <v>13.2</v>
      </c>
      <c r="G430" s="551">
        <v>4.2799434448490956</v>
      </c>
      <c r="H430" s="551">
        <v>4.0659462726066407</v>
      </c>
      <c r="I430" s="551">
        <v>5.0999999999999996</v>
      </c>
      <c r="J430" s="552">
        <v>5.0999999999999996</v>
      </c>
      <c r="K430" s="550">
        <v>13.2</v>
      </c>
      <c r="L430" s="551">
        <v>4.4369347979963321</v>
      </c>
      <c r="M430" s="551">
        <v>4.2150880580965149</v>
      </c>
      <c r="N430" s="551">
        <v>5.0999999999999996</v>
      </c>
      <c r="O430" s="552">
        <v>5.0999999999999996</v>
      </c>
      <c r="P430" s="553">
        <v>5.8103939602138777E-3</v>
      </c>
      <c r="Q430" s="434">
        <v>1</v>
      </c>
      <c r="R430" s="398" t="s">
        <v>167</v>
      </c>
      <c r="S430" s="413" t="s">
        <v>134</v>
      </c>
      <c r="U430" s="411">
        <v>-0.15699135314723645</v>
      </c>
      <c r="V430" s="413">
        <v>-3.1398270629447292E-2</v>
      </c>
    </row>
    <row r="431" spans="1:22">
      <c r="A431" s="431" t="s">
        <v>956</v>
      </c>
      <c r="B431" s="431" t="s">
        <v>533</v>
      </c>
      <c r="C431" s="432" t="s">
        <v>500</v>
      </c>
      <c r="D431" s="433" t="s">
        <v>957</v>
      </c>
      <c r="E431" s="434" t="s">
        <v>958</v>
      </c>
      <c r="F431" s="550">
        <v>9.5</v>
      </c>
      <c r="G431" s="551">
        <v>15.023315213360865</v>
      </c>
      <c r="H431" s="551">
        <v>13.9</v>
      </c>
      <c r="I431" s="551">
        <v>20.3</v>
      </c>
      <c r="J431" s="552">
        <v>20.3</v>
      </c>
      <c r="K431" s="550">
        <v>9.5</v>
      </c>
      <c r="L431" s="551">
        <v>15.023315213360865</v>
      </c>
      <c r="M431" s="551">
        <v>13.9</v>
      </c>
      <c r="N431" s="551">
        <v>20.3</v>
      </c>
      <c r="O431" s="552">
        <v>20.3</v>
      </c>
      <c r="P431" s="553">
        <v>7.3722216094618265E-3</v>
      </c>
      <c r="Q431" s="434">
        <v>1</v>
      </c>
      <c r="R431" s="398" t="s">
        <v>167</v>
      </c>
      <c r="S431" s="413" t="s">
        <v>134</v>
      </c>
      <c r="U431" s="411">
        <v>0</v>
      </c>
      <c r="V431" s="413">
        <v>0</v>
      </c>
    </row>
    <row r="432" spans="1:22">
      <c r="A432" s="431" t="s">
        <v>959</v>
      </c>
      <c r="B432" s="431" t="s">
        <v>533</v>
      </c>
      <c r="C432" s="432" t="s">
        <v>500</v>
      </c>
      <c r="D432" s="433" t="s">
        <v>960</v>
      </c>
      <c r="E432" s="434" t="s">
        <v>961</v>
      </c>
      <c r="F432" s="550">
        <v>20.399999999999999</v>
      </c>
      <c r="G432" s="551">
        <v>2.6000000000000005</v>
      </c>
      <c r="H432" s="551">
        <v>2.4700000000000002</v>
      </c>
      <c r="I432" s="551">
        <v>3.9</v>
      </c>
      <c r="J432" s="552">
        <v>3.9</v>
      </c>
      <c r="K432" s="550">
        <v>20.399999999999999</v>
      </c>
      <c r="L432" s="551">
        <v>2.6</v>
      </c>
      <c r="M432" s="551">
        <v>2.4699999999999998</v>
      </c>
      <c r="N432" s="551">
        <v>3.9</v>
      </c>
      <c r="O432" s="552">
        <v>3.9</v>
      </c>
      <c r="P432" s="553">
        <v>7.3722216094618265E-3</v>
      </c>
      <c r="Q432" s="434">
        <v>1</v>
      </c>
      <c r="R432" s="398" t="s">
        <v>167</v>
      </c>
      <c r="S432" s="413" t="s">
        <v>134</v>
      </c>
      <c r="U432" s="411">
        <v>4.4408920985006262E-16</v>
      </c>
      <c r="V432" s="413">
        <v>8.8817841970012528E-17</v>
      </c>
    </row>
    <row r="433" spans="1:22">
      <c r="A433" s="431" t="s">
        <v>962</v>
      </c>
      <c r="B433" s="431" t="s">
        <v>533</v>
      </c>
      <c r="C433" s="432" t="s">
        <v>500</v>
      </c>
      <c r="D433" s="433" t="s">
        <v>960</v>
      </c>
      <c r="E433" s="434" t="s">
        <v>963</v>
      </c>
      <c r="F433" s="550">
        <v>65.8</v>
      </c>
      <c r="G433" s="551">
        <v>3.8</v>
      </c>
      <c r="H433" s="551">
        <v>3.61</v>
      </c>
      <c r="I433" s="551">
        <v>5.0999999999999996</v>
      </c>
      <c r="J433" s="552">
        <v>5.0999999999999996</v>
      </c>
      <c r="K433" s="550">
        <v>65.8</v>
      </c>
      <c r="L433" s="551">
        <v>3.8000000000000003</v>
      </c>
      <c r="M433" s="551">
        <v>3.6100000000000003</v>
      </c>
      <c r="N433" s="551">
        <v>5.0999999999999996</v>
      </c>
      <c r="O433" s="552">
        <v>5.0999999999999996</v>
      </c>
      <c r="P433" s="553">
        <v>7.3722216094618265E-3</v>
      </c>
      <c r="Q433" s="434">
        <v>1</v>
      </c>
      <c r="R433" s="398" t="s">
        <v>167</v>
      </c>
      <c r="S433" s="413" t="s">
        <v>134</v>
      </c>
      <c r="U433" s="411">
        <v>-4.4408920985006262E-16</v>
      </c>
      <c r="V433" s="413">
        <v>-8.8817841970012528E-17</v>
      </c>
    </row>
    <row r="434" spans="1:22">
      <c r="A434" s="431" t="s">
        <v>964</v>
      </c>
      <c r="B434" s="431" t="s">
        <v>533</v>
      </c>
      <c r="C434" s="432" t="s">
        <v>500</v>
      </c>
      <c r="D434" s="433" t="s">
        <v>965</v>
      </c>
      <c r="E434" s="434" t="s">
        <v>960</v>
      </c>
      <c r="F434" s="550">
        <v>0.6</v>
      </c>
      <c r="G434" s="551">
        <v>6.4</v>
      </c>
      <c r="H434" s="551">
        <v>6.08</v>
      </c>
      <c r="I434" s="551">
        <v>13</v>
      </c>
      <c r="J434" s="552">
        <v>13</v>
      </c>
      <c r="K434" s="550">
        <v>0.6</v>
      </c>
      <c r="L434" s="551">
        <v>6.4</v>
      </c>
      <c r="M434" s="551">
        <v>6.08</v>
      </c>
      <c r="N434" s="551">
        <v>13</v>
      </c>
      <c r="O434" s="552">
        <v>13</v>
      </c>
      <c r="P434" s="553">
        <v>7.3722216094618265E-3</v>
      </c>
      <c r="Q434" s="434">
        <v>1</v>
      </c>
      <c r="R434" s="398" t="s">
        <v>167</v>
      </c>
      <c r="S434" s="413" t="s">
        <v>134</v>
      </c>
      <c r="U434" s="411">
        <v>0</v>
      </c>
      <c r="V434" s="413">
        <v>0</v>
      </c>
    </row>
    <row r="435" spans="1:22">
      <c r="A435" s="431" t="s">
        <v>966</v>
      </c>
      <c r="B435" s="431" t="s">
        <v>533</v>
      </c>
      <c r="C435" s="432" t="s">
        <v>500</v>
      </c>
      <c r="D435" s="433" t="s">
        <v>958</v>
      </c>
      <c r="E435" s="434" t="s">
        <v>965</v>
      </c>
      <c r="F435" s="550">
        <v>18.3</v>
      </c>
      <c r="G435" s="551">
        <v>8.0518631384295158</v>
      </c>
      <c r="H435" s="551">
        <v>7.46</v>
      </c>
      <c r="I435" s="551">
        <v>12.7</v>
      </c>
      <c r="J435" s="552">
        <v>12.7</v>
      </c>
      <c r="K435" s="550">
        <v>18.3</v>
      </c>
      <c r="L435" s="551">
        <v>8.4548802475256863</v>
      </c>
      <c r="M435" s="551">
        <v>7.71</v>
      </c>
      <c r="N435" s="551">
        <v>12.7</v>
      </c>
      <c r="O435" s="552">
        <v>12.7</v>
      </c>
      <c r="P435" s="553">
        <v>7.3722216094618265E-3</v>
      </c>
      <c r="Q435" s="434">
        <v>1</v>
      </c>
      <c r="R435" s="398" t="s">
        <v>167</v>
      </c>
      <c r="S435" s="413" t="s">
        <v>134</v>
      </c>
      <c r="U435" s="411">
        <v>-0.4030171090961705</v>
      </c>
      <c r="V435" s="413">
        <v>-8.0603421819234106E-2</v>
      </c>
    </row>
    <row r="436" spans="1:22">
      <c r="A436" s="431" t="s">
        <v>967</v>
      </c>
      <c r="B436" s="431" t="s">
        <v>533</v>
      </c>
      <c r="C436" s="432" t="s">
        <v>500</v>
      </c>
      <c r="D436" s="433" t="s">
        <v>968</v>
      </c>
      <c r="E436" s="434" t="s">
        <v>969</v>
      </c>
      <c r="F436" s="550">
        <v>24.1</v>
      </c>
      <c r="G436" s="551">
        <v>1.2035520499112737</v>
      </c>
      <c r="H436" s="551">
        <v>1.107267885918372</v>
      </c>
      <c r="I436" s="551">
        <v>6.2</v>
      </c>
      <c r="J436" s="552">
        <v>6.2</v>
      </c>
      <c r="K436" s="550">
        <v>24.1</v>
      </c>
      <c r="L436" s="551">
        <v>1.453467755679499</v>
      </c>
      <c r="M436" s="551">
        <v>1.3371903352251391</v>
      </c>
      <c r="N436" s="551">
        <v>6.2</v>
      </c>
      <c r="O436" s="552">
        <v>6.2</v>
      </c>
      <c r="P436" s="553">
        <v>7.3722216094618265E-3</v>
      </c>
      <c r="Q436" s="434">
        <v>1</v>
      </c>
      <c r="R436" s="398" t="s">
        <v>167</v>
      </c>
      <c r="S436" s="413" t="s">
        <v>134</v>
      </c>
      <c r="U436" s="411">
        <v>-0.2499157057682253</v>
      </c>
      <c r="V436" s="413">
        <v>-4.9983141153645064E-2</v>
      </c>
    </row>
    <row r="437" spans="1:22">
      <c r="A437" s="431" t="s">
        <v>2606</v>
      </c>
      <c r="B437" s="431" t="s">
        <v>533</v>
      </c>
      <c r="C437" s="432" t="s">
        <v>500</v>
      </c>
      <c r="D437" s="433" t="s">
        <v>957</v>
      </c>
      <c r="E437" s="434" t="s">
        <v>2607</v>
      </c>
      <c r="F437" s="550">
        <v>15.6</v>
      </c>
      <c r="G437" s="551">
        <v>1.7193600713018198</v>
      </c>
      <c r="H437" s="551">
        <v>1.5818112655976744</v>
      </c>
      <c r="I437" s="551">
        <v>27.7</v>
      </c>
      <c r="J437" s="552">
        <v>27.7</v>
      </c>
      <c r="K437" s="550">
        <v>15.6</v>
      </c>
      <c r="L437" s="551">
        <v>2.0763825081135701</v>
      </c>
      <c r="M437" s="551">
        <v>1.9102719074644845</v>
      </c>
      <c r="N437" s="551">
        <v>27.7</v>
      </c>
      <c r="O437" s="552">
        <v>27.7</v>
      </c>
      <c r="P437" s="553">
        <v>7.3722216094618265E-3</v>
      </c>
      <c r="Q437" s="434">
        <v>1</v>
      </c>
      <c r="R437" s="398" t="s">
        <v>167</v>
      </c>
      <c r="S437" s="413" t="s">
        <v>134</v>
      </c>
      <c r="U437" s="411">
        <v>-0.35702243681175028</v>
      </c>
      <c r="V437" s="413">
        <v>-7.1404487362350055E-2</v>
      </c>
    </row>
    <row r="438" spans="1:22">
      <c r="A438" s="471"/>
      <c r="B438" s="471"/>
      <c r="C438" s="471"/>
      <c r="D438" s="471"/>
      <c r="E438" s="471"/>
      <c r="F438" s="554"/>
      <c r="G438" s="554"/>
      <c r="H438" s="554"/>
      <c r="I438" s="554"/>
      <c r="J438" s="554"/>
      <c r="K438" s="554"/>
      <c r="L438" s="554"/>
      <c r="M438" s="554"/>
      <c r="N438" s="554"/>
      <c r="O438" s="554"/>
      <c r="P438" s="554"/>
      <c r="Q438" s="471"/>
      <c r="R438" s="398" t="s">
        <v>167</v>
      </c>
      <c r="S438" s="413" t="s">
        <v>134</v>
      </c>
      <c r="U438" s="411">
        <v>0</v>
      </c>
      <c r="V438" s="413">
        <v>0</v>
      </c>
    </row>
    <row r="439" spans="1:22">
      <c r="A439" s="471"/>
      <c r="B439" s="471"/>
      <c r="C439" s="471"/>
      <c r="D439" s="471"/>
      <c r="E439" s="471"/>
      <c r="F439" s="554"/>
      <c r="G439" s="554"/>
      <c r="H439" s="554"/>
      <c r="I439" s="554"/>
      <c r="J439" s="554"/>
      <c r="K439" s="554"/>
      <c r="L439" s="554"/>
      <c r="M439" s="554"/>
      <c r="N439" s="554"/>
      <c r="O439" s="554"/>
      <c r="P439" s="554"/>
      <c r="Q439" s="471"/>
      <c r="R439" s="398" t="s">
        <v>167</v>
      </c>
      <c r="S439" s="413" t="s">
        <v>134</v>
      </c>
      <c r="U439" s="411">
        <v>-1.6713597472716675</v>
      </c>
      <c r="V439" s="413">
        <v>-0.33427194945433347</v>
      </c>
    </row>
    <row r="440" spans="1:22">
      <c r="A440" s="471"/>
      <c r="B440" s="471"/>
      <c r="C440" s="471"/>
      <c r="D440" s="471"/>
      <c r="E440" s="471"/>
      <c r="F440" s="554"/>
      <c r="G440" s="554"/>
      <c r="H440" s="554"/>
      <c r="I440" s="554"/>
      <c r="J440" s="554"/>
      <c r="K440" s="554"/>
      <c r="L440" s="554"/>
      <c r="M440" s="554"/>
      <c r="N440" s="554"/>
      <c r="O440" s="554"/>
      <c r="P440" s="554"/>
      <c r="Q440" s="471"/>
      <c r="R440" s="398" t="s">
        <v>167</v>
      </c>
      <c r="S440" s="413" t="s">
        <v>134</v>
      </c>
      <c r="U440" s="411">
        <v>-1.6713597472716675</v>
      </c>
      <c r="V440" s="413">
        <v>-0.33427194945433347</v>
      </c>
    </row>
    <row r="441" spans="1:22">
      <c r="A441" s="471"/>
      <c r="B441" s="471"/>
      <c r="C441" s="471"/>
      <c r="D441" s="471"/>
      <c r="E441" s="471"/>
      <c r="F441" s="554"/>
      <c r="G441" s="554"/>
      <c r="H441" s="554"/>
      <c r="I441" s="554"/>
      <c r="J441" s="554"/>
      <c r="K441" s="554"/>
      <c r="L441" s="554"/>
      <c r="M441" s="554"/>
      <c r="N441" s="554"/>
      <c r="O441" s="554"/>
      <c r="P441" s="554"/>
      <c r="Q441" s="471"/>
      <c r="R441" s="398" t="s">
        <v>167</v>
      </c>
      <c r="S441" s="413" t="s">
        <v>134</v>
      </c>
      <c r="U441" s="411">
        <v>0</v>
      </c>
      <c r="V441" s="413">
        <v>0</v>
      </c>
    </row>
    <row r="442" spans="1:22">
      <c r="A442" s="471"/>
      <c r="B442" s="471"/>
      <c r="C442" s="471"/>
      <c r="D442" s="471"/>
      <c r="E442" s="471"/>
      <c r="F442" s="554"/>
      <c r="G442" s="554"/>
      <c r="H442" s="554"/>
      <c r="I442" s="554"/>
      <c r="J442" s="554"/>
      <c r="K442" s="554"/>
      <c r="L442" s="554"/>
      <c r="M442" s="554"/>
      <c r="N442" s="554"/>
      <c r="O442" s="554"/>
      <c r="P442" s="554"/>
      <c r="Q442" s="471"/>
      <c r="R442" s="398" t="s">
        <v>167</v>
      </c>
      <c r="S442" s="413" t="s">
        <v>134</v>
      </c>
      <c r="U442" s="411">
        <v>0</v>
      </c>
      <c r="V442" s="413">
        <v>0</v>
      </c>
    </row>
    <row r="443" spans="1:22">
      <c r="A443" s="471"/>
      <c r="B443" s="471"/>
      <c r="C443" s="471"/>
      <c r="D443" s="471"/>
      <c r="E443" s="471"/>
      <c r="F443" s="554"/>
      <c r="G443" s="554"/>
      <c r="H443" s="554"/>
      <c r="I443" s="554"/>
      <c r="J443" s="554"/>
      <c r="K443" s="554"/>
      <c r="L443" s="554"/>
      <c r="M443" s="554"/>
      <c r="N443" s="554"/>
      <c r="O443" s="554"/>
      <c r="P443" s="554"/>
      <c r="Q443" s="471"/>
      <c r="R443" s="398" t="s">
        <v>167</v>
      </c>
      <c r="S443" s="413" t="s">
        <v>134</v>
      </c>
      <c r="U443" s="411">
        <v>-14.98708922773198</v>
      </c>
      <c r="V443" s="413">
        <v>-2.997417845546396</v>
      </c>
    </row>
    <row r="444" spans="1:22">
      <c r="A444" s="471"/>
      <c r="B444" s="471"/>
      <c r="C444" s="471"/>
      <c r="D444" s="471"/>
      <c r="E444" s="471"/>
      <c r="F444" s="554"/>
      <c r="G444" s="554"/>
      <c r="H444" s="554"/>
      <c r="I444" s="554"/>
      <c r="J444" s="554"/>
      <c r="K444" s="554"/>
      <c r="L444" s="554"/>
      <c r="M444" s="554"/>
      <c r="N444" s="554"/>
      <c r="O444" s="554"/>
      <c r="P444" s="554"/>
      <c r="Q444" s="471"/>
      <c r="R444" s="398" t="s">
        <v>167</v>
      </c>
      <c r="S444" s="413" t="s">
        <v>134</v>
      </c>
      <c r="U444" s="411">
        <v>-1.3280534208050518</v>
      </c>
      <c r="V444" s="413">
        <v>-0.26561068416101036</v>
      </c>
    </row>
    <row r="445" spans="1:22">
      <c r="A445" s="471"/>
      <c r="B445" s="471"/>
      <c r="C445" s="471"/>
      <c r="D445" s="471"/>
      <c r="E445" s="471"/>
      <c r="F445" s="554"/>
      <c r="G445" s="554"/>
      <c r="H445" s="554"/>
      <c r="I445" s="554"/>
      <c r="J445" s="554"/>
      <c r="K445" s="554"/>
      <c r="L445" s="554"/>
      <c r="M445" s="554"/>
      <c r="N445" s="554"/>
      <c r="O445" s="554"/>
      <c r="P445" s="554"/>
      <c r="Q445" s="471"/>
      <c r="R445" s="398" t="s">
        <v>167</v>
      </c>
      <c r="S445" s="413" t="s">
        <v>134</v>
      </c>
      <c r="U445" s="411">
        <v>-1.3280534208050518</v>
      </c>
      <c r="V445" s="413">
        <v>-0.26561068416101036</v>
      </c>
    </row>
    <row r="446" spans="1:22">
      <c r="A446" s="431" t="s">
        <v>971</v>
      </c>
      <c r="B446" s="431" t="s">
        <v>533</v>
      </c>
      <c r="C446" s="432" t="s">
        <v>500</v>
      </c>
      <c r="D446" s="433" t="s">
        <v>659</v>
      </c>
      <c r="E446" s="434" t="s">
        <v>972</v>
      </c>
      <c r="F446" s="550">
        <v>1.9</v>
      </c>
      <c r="G446" s="551">
        <v>9.6166522241370451</v>
      </c>
      <c r="H446" s="551">
        <v>9.1999999999999993</v>
      </c>
      <c r="I446" s="551">
        <v>24.6</v>
      </c>
      <c r="J446" s="552">
        <v>24.6</v>
      </c>
      <c r="K446" s="550">
        <v>1.8</v>
      </c>
      <c r="L446" s="551">
        <v>10.011857110060486</v>
      </c>
      <c r="M446" s="551">
        <v>9.5780821917808225</v>
      </c>
      <c r="N446" s="551">
        <v>21.3</v>
      </c>
      <c r="O446" s="552">
        <v>21.3</v>
      </c>
      <c r="P446" s="553">
        <v>7.283771441558784E-3</v>
      </c>
      <c r="Q446" s="434">
        <v>1</v>
      </c>
      <c r="R446" s="398" t="s">
        <v>167</v>
      </c>
      <c r="S446" s="413" t="s">
        <v>134</v>
      </c>
      <c r="U446" s="411">
        <v>-0.39520488592344094</v>
      </c>
      <c r="V446" s="413">
        <v>-7.9040977184688194E-2</v>
      </c>
    </row>
    <row r="447" spans="1:22">
      <c r="A447" s="431" t="s">
        <v>973</v>
      </c>
      <c r="B447" s="431" t="s">
        <v>533</v>
      </c>
      <c r="C447" s="432" t="s">
        <v>500</v>
      </c>
      <c r="D447" s="433" t="s">
        <v>659</v>
      </c>
      <c r="E447" s="434" t="s">
        <v>974</v>
      </c>
      <c r="F447" s="550">
        <v>3.1</v>
      </c>
      <c r="G447" s="551">
        <v>9.7406365295087358</v>
      </c>
      <c r="H447" s="551">
        <v>9.1999999999999993</v>
      </c>
      <c r="I447" s="551">
        <v>36.6</v>
      </c>
      <c r="J447" s="552">
        <v>50</v>
      </c>
      <c r="K447" s="550">
        <v>3</v>
      </c>
      <c r="L447" s="551">
        <v>10.140936660858411</v>
      </c>
      <c r="M447" s="551">
        <v>9.5780821917808225</v>
      </c>
      <c r="N447" s="551">
        <v>36.6</v>
      </c>
      <c r="O447" s="552">
        <v>50</v>
      </c>
      <c r="P447" s="553">
        <v>7.283771441558784E-3</v>
      </c>
      <c r="Q447" s="434">
        <v>1</v>
      </c>
      <c r="R447" s="398" t="s">
        <v>167</v>
      </c>
      <c r="S447" s="413" t="s">
        <v>134</v>
      </c>
      <c r="U447" s="411">
        <v>-0.40030013134967568</v>
      </c>
      <c r="V447" s="413">
        <v>-8.0060026269935136E-2</v>
      </c>
    </row>
    <row r="448" spans="1:22">
      <c r="A448" s="431" t="s">
        <v>975</v>
      </c>
      <c r="B448" s="431" t="s">
        <v>533</v>
      </c>
      <c r="C448" s="432" t="s">
        <v>500</v>
      </c>
      <c r="D448" s="433" t="s">
        <v>974</v>
      </c>
      <c r="E448" s="434" t="s">
        <v>976</v>
      </c>
      <c r="F448" s="550">
        <v>14.6</v>
      </c>
      <c r="G448" s="551">
        <v>9.7406365295087358</v>
      </c>
      <c r="H448" s="551">
        <v>9.1999999999999993</v>
      </c>
      <c r="I448" s="551">
        <v>13.7</v>
      </c>
      <c r="J448" s="552">
        <v>13.7</v>
      </c>
      <c r="K448" s="550">
        <v>14.6</v>
      </c>
      <c r="L448" s="551">
        <v>10.140936660858411</v>
      </c>
      <c r="M448" s="551">
        <v>9.5780821917808225</v>
      </c>
      <c r="N448" s="551">
        <v>13.7</v>
      </c>
      <c r="O448" s="552">
        <v>13.7</v>
      </c>
      <c r="P448" s="553">
        <v>7.283771441558784E-3</v>
      </c>
      <c r="Q448" s="434">
        <v>1</v>
      </c>
      <c r="R448" s="398" t="s">
        <v>167</v>
      </c>
      <c r="S448" s="413" t="s">
        <v>134</v>
      </c>
      <c r="U448" s="411">
        <v>-0.40030013134967568</v>
      </c>
      <c r="V448" s="413">
        <v>-8.0060026269935136E-2</v>
      </c>
    </row>
    <row r="449" spans="1:22">
      <c r="A449" s="431" t="s">
        <v>977</v>
      </c>
      <c r="B449" s="431" t="s">
        <v>401</v>
      </c>
      <c r="C449" s="432" t="s">
        <v>500</v>
      </c>
      <c r="D449" s="433" t="s">
        <v>659</v>
      </c>
      <c r="E449" s="434" t="s">
        <v>978</v>
      </c>
      <c r="F449" s="550">
        <v>10.8</v>
      </c>
      <c r="G449" s="551">
        <v>8.3240615086627034</v>
      </c>
      <c r="H449" s="551">
        <v>8</v>
      </c>
      <c r="I449" s="551">
        <v>13.7</v>
      </c>
      <c r="J449" s="552">
        <v>13.7</v>
      </c>
      <c r="K449" s="550">
        <v>8.9</v>
      </c>
      <c r="L449" s="551">
        <v>8.6661462281967889</v>
      </c>
      <c r="M449" s="551">
        <v>8.3287671232876725</v>
      </c>
      <c r="N449" s="551">
        <v>13.7</v>
      </c>
      <c r="O449" s="552">
        <v>13.7</v>
      </c>
      <c r="P449" s="553">
        <v>7.283771441558784E-3</v>
      </c>
      <c r="Q449" s="434">
        <v>1</v>
      </c>
      <c r="R449" s="398" t="s">
        <v>167</v>
      </c>
      <c r="S449" s="413" t="s">
        <v>134</v>
      </c>
      <c r="U449" s="411">
        <v>-0.34208471953408548</v>
      </c>
      <c r="V449" s="413">
        <v>-6.8416943906817101E-2</v>
      </c>
    </row>
    <row r="450" spans="1:22">
      <c r="A450" s="431" t="s">
        <v>979</v>
      </c>
      <c r="B450" s="431" t="s">
        <v>401</v>
      </c>
      <c r="C450" s="432" t="s">
        <v>500</v>
      </c>
      <c r="D450" s="433" t="s">
        <v>980</v>
      </c>
      <c r="E450" s="434" t="s">
        <v>981</v>
      </c>
      <c r="F450" s="550">
        <v>1.2</v>
      </c>
      <c r="G450" s="551">
        <v>8.3240615086627034</v>
      </c>
      <c r="H450" s="551">
        <v>8</v>
      </c>
      <c r="I450" s="551">
        <v>13.7</v>
      </c>
      <c r="J450" s="552">
        <v>13.7</v>
      </c>
      <c r="K450" s="550">
        <v>1.2</v>
      </c>
      <c r="L450" s="551">
        <v>8.6661462281967889</v>
      </c>
      <c r="M450" s="551">
        <v>8.3287671232876725</v>
      </c>
      <c r="N450" s="551">
        <v>13.7</v>
      </c>
      <c r="O450" s="552">
        <v>13.7</v>
      </c>
      <c r="P450" s="553">
        <v>7.283771441558784E-3</v>
      </c>
      <c r="Q450" s="434">
        <v>1</v>
      </c>
      <c r="R450" s="398" t="s">
        <v>167</v>
      </c>
      <c r="S450" s="413" t="s">
        <v>134</v>
      </c>
      <c r="U450" s="411">
        <v>-0.34208471953408548</v>
      </c>
      <c r="V450" s="413">
        <v>-6.8416943906817101E-2</v>
      </c>
    </row>
    <row r="451" spans="1:22">
      <c r="A451" s="431" t="s">
        <v>982</v>
      </c>
      <c r="B451" s="431" t="s">
        <v>533</v>
      </c>
      <c r="C451" s="432" t="s">
        <v>500</v>
      </c>
      <c r="D451" s="433" t="s">
        <v>983</v>
      </c>
      <c r="E451" s="434" t="s">
        <v>984</v>
      </c>
      <c r="F451" s="550">
        <v>3.9</v>
      </c>
      <c r="G451" s="551">
        <v>18.293714767646293</v>
      </c>
      <c r="H451" s="551">
        <v>16.5</v>
      </c>
      <c r="I451" s="551">
        <v>20.3</v>
      </c>
      <c r="J451" s="552">
        <v>20.3</v>
      </c>
      <c r="K451" s="550">
        <v>3.9</v>
      </c>
      <c r="L451" s="551">
        <v>18.293714767646293</v>
      </c>
      <c r="M451" s="551">
        <v>17.100000000000001</v>
      </c>
      <c r="N451" s="551">
        <v>20.3</v>
      </c>
      <c r="O451" s="552">
        <v>20.3</v>
      </c>
      <c r="P451" s="553">
        <v>-3.9670338962494167E-3</v>
      </c>
      <c r="Q451" s="434">
        <v>1</v>
      </c>
      <c r="R451" s="398" t="s">
        <v>167</v>
      </c>
      <c r="S451" s="413" t="s">
        <v>134</v>
      </c>
      <c r="U451" s="411">
        <v>0</v>
      </c>
      <c r="V451" s="413">
        <v>0</v>
      </c>
    </row>
    <row r="452" spans="1:22">
      <c r="A452" s="431" t="s">
        <v>985</v>
      </c>
      <c r="B452" s="431" t="s">
        <v>533</v>
      </c>
      <c r="C452" s="432" t="s">
        <v>500</v>
      </c>
      <c r="D452" s="433" t="s">
        <v>984</v>
      </c>
      <c r="E452" s="434" t="s">
        <v>986</v>
      </c>
      <c r="F452" s="550">
        <v>5.2</v>
      </c>
      <c r="G452" s="551">
        <v>7.5630813826111911</v>
      </c>
      <c r="H452" s="551">
        <v>6.8100000000000005</v>
      </c>
      <c r="I452" s="551">
        <v>15.5</v>
      </c>
      <c r="J452" s="552">
        <v>15.5</v>
      </c>
      <c r="K452" s="550">
        <v>5.2</v>
      </c>
      <c r="L452" s="551">
        <v>7.4642213257646661</v>
      </c>
      <c r="M452" s="551">
        <v>6.6500000000000021</v>
      </c>
      <c r="N452" s="551">
        <v>15.5</v>
      </c>
      <c r="O452" s="552">
        <v>15.5</v>
      </c>
      <c r="P452" s="553">
        <v>-3.9670338962494167E-3</v>
      </c>
      <c r="Q452" s="434">
        <v>1</v>
      </c>
      <c r="R452" s="398" t="s">
        <v>167</v>
      </c>
      <c r="S452" s="413" t="s">
        <v>134</v>
      </c>
      <c r="U452" s="411">
        <v>9.8860056846524991E-2</v>
      </c>
      <c r="V452" s="413">
        <v>1.9772011369304999E-2</v>
      </c>
    </row>
    <row r="453" spans="1:22">
      <c r="A453" s="431" t="s">
        <v>987</v>
      </c>
      <c r="B453" s="431" t="s">
        <v>533</v>
      </c>
      <c r="C453" s="432" t="s">
        <v>500</v>
      </c>
      <c r="D453" s="433" t="s">
        <v>983</v>
      </c>
      <c r="E453" s="434" t="s">
        <v>988</v>
      </c>
      <c r="F453" s="550">
        <v>7.3</v>
      </c>
      <c r="G453" s="551">
        <v>15.897798589741914</v>
      </c>
      <c r="H453" s="551">
        <v>15.7</v>
      </c>
      <c r="I453" s="551">
        <v>27.7</v>
      </c>
      <c r="J453" s="552">
        <v>27.7</v>
      </c>
      <c r="K453" s="550">
        <v>7.3</v>
      </c>
      <c r="L453" s="551">
        <v>14.703060905811414</v>
      </c>
      <c r="M453" s="551">
        <v>14.7</v>
      </c>
      <c r="N453" s="551">
        <v>27.7</v>
      </c>
      <c r="O453" s="552">
        <v>27.7</v>
      </c>
      <c r="P453" s="553">
        <v>-3.9670338962494167E-3</v>
      </c>
      <c r="Q453" s="434">
        <v>1</v>
      </c>
      <c r="R453" s="398" t="s">
        <v>167</v>
      </c>
      <c r="S453" s="413" t="s">
        <v>134</v>
      </c>
      <c r="U453" s="411">
        <v>1.1947376839304997</v>
      </c>
      <c r="V453" s="413">
        <v>0.23894753678609995</v>
      </c>
    </row>
    <row r="454" spans="1:22">
      <c r="A454" s="431" t="s">
        <v>989</v>
      </c>
      <c r="B454" s="431" t="s">
        <v>533</v>
      </c>
      <c r="C454" s="432" t="s">
        <v>500</v>
      </c>
      <c r="D454" s="433" t="s">
        <v>983</v>
      </c>
      <c r="E454" s="434" t="s">
        <v>990</v>
      </c>
      <c r="F454" s="550">
        <v>6.05</v>
      </c>
      <c r="G454" s="551">
        <v>18.399184764548671</v>
      </c>
      <c r="H454" s="551">
        <v>18.2</v>
      </c>
      <c r="I454" s="551">
        <v>27.7</v>
      </c>
      <c r="J454" s="552">
        <v>27.7</v>
      </c>
      <c r="K454" s="550">
        <v>6.05</v>
      </c>
      <c r="L454" s="551">
        <v>17.102631376487071</v>
      </c>
      <c r="M454" s="551">
        <v>17.100000000000001</v>
      </c>
      <c r="N454" s="551">
        <v>27.7</v>
      </c>
      <c r="O454" s="552">
        <v>27.7</v>
      </c>
      <c r="P454" s="553">
        <v>-3.9670338962494167E-3</v>
      </c>
      <c r="Q454" s="434">
        <v>1</v>
      </c>
      <c r="R454" s="398" t="s">
        <v>167</v>
      </c>
      <c r="S454" s="413" t="s">
        <v>134</v>
      </c>
      <c r="U454" s="411">
        <v>1.2965533880616</v>
      </c>
      <c r="V454" s="413">
        <v>0.25931067761232002</v>
      </c>
    </row>
    <row r="455" spans="1:22">
      <c r="A455" s="431" t="s">
        <v>991</v>
      </c>
      <c r="B455" s="431" t="s">
        <v>533</v>
      </c>
      <c r="C455" s="432" t="s">
        <v>500</v>
      </c>
      <c r="D455" s="433" t="s">
        <v>992</v>
      </c>
      <c r="E455" s="434" t="s">
        <v>993</v>
      </c>
      <c r="F455" s="550">
        <v>4</v>
      </c>
      <c r="G455" s="551">
        <v>6.103277807866851</v>
      </c>
      <c r="H455" s="551">
        <v>5.8</v>
      </c>
      <c r="I455" s="551">
        <v>24.6</v>
      </c>
      <c r="J455" s="552">
        <v>24.6</v>
      </c>
      <c r="K455" s="550">
        <v>4</v>
      </c>
      <c r="L455" s="551">
        <v>5.5604046615331875</v>
      </c>
      <c r="M455" s="551">
        <v>5.34</v>
      </c>
      <c r="N455" s="551">
        <v>24.6</v>
      </c>
      <c r="O455" s="552">
        <v>24.6</v>
      </c>
      <c r="P455" s="553">
        <v>-3.9670338962494167E-3</v>
      </c>
      <c r="Q455" s="434">
        <v>1</v>
      </c>
      <c r="R455" s="398" t="s">
        <v>167</v>
      </c>
      <c r="S455" s="413" t="s">
        <v>134</v>
      </c>
      <c r="U455" s="411">
        <v>0.54287314633366357</v>
      </c>
      <c r="V455" s="413">
        <v>0.10857462926673271</v>
      </c>
    </row>
    <row r="456" spans="1:22">
      <c r="A456" s="431" t="s">
        <v>994</v>
      </c>
      <c r="B456" s="431" t="s">
        <v>533</v>
      </c>
      <c r="C456" s="432" t="s">
        <v>500</v>
      </c>
      <c r="D456" s="433" t="s">
        <v>992</v>
      </c>
      <c r="E456" s="434" t="s">
        <v>995</v>
      </c>
      <c r="F456" s="550">
        <v>10.9</v>
      </c>
      <c r="G456" s="551">
        <v>6.4078077374403168</v>
      </c>
      <c r="H456" s="551">
        <v>5.8999999999999995</v>
      </c>
      <c r="I456" s="551">
        <v>24.6</v>
      </c>
      <c r="J456" s="552">
        <v>24.6</v>
      </c>
      <c r="K456" s="550">
        <v>10.9</v>
      </c>
      <c r="L456" s="551">
        <v>7.1883308215468213</v>
      </c>
      <c r="M456" s="551">
        <v>6.3599999999999994</v>
      </c>
      <c r="N456" s="551">
        <v>24.6</v>
      </c>
      <c r="O456" s="552">
        <v>24.6</v>
      </c>
      <c r="P456" s="553">
        <v>-3.9670338962494167E-3</v>
      </c>
      <c r="Q456" s="434">
        <v>1</v>
      </c>
      <c r="R456" s="398" t="s">
        <v>167</v>
      </c>
      <c r="S456" s="413" t="s">
        <v>134</v>
      </c>
      <c r="U456" s="411">
        <v>-0.78052308410650451</v>
      </c>
      <c r="V456" s="413">
        <v>-0.15610461682130089</v>
      </c>
    </row>
    <row r="457" spans="1:22">
      <c r="A457" s="431" t="s">
        <v>996</v>
      </c>
      <c r="B457" s="431" t="s">
        <v>533</v>
      </c>
      <c r="C457" s="432" t="s">
        <v>500</v>
      </c>
      <c r="D457" s="433" t="s">
        <v>983</v>
      </c>
      <c r="E457" s="434" t="s">
        <v>992</v>
      </c>
      <c r="F457" s="550">
        <v>9.1</v>
      </c>
      <c r="G457" s="551">
        <v>13.800362314084365</v>
      </c>
      <c r="H457" s="551">
        <v>12.7</v>
      </c>
      <c r="I457" s="551">
        <v>24.6</v>
      </c>
      <c r="J457" s="552">
        <v>24.6</v>
      </c>
      <c r="K457" s="550">
        <v>9.1</v>
      </c>
      <c r="L457" s="551">
        <v>14.003570973148241</v>
      </c>
      <c r="M457" s="551">
        <v>12.7</v>
      </c>
      <c r="N457" s="551">
        <v>24.6</v>
      </c>
      <c r="O457" s="552">
        <v>24.6</v>
      </c>
      <c r="P457" s="553">
        <v>-3.9670338962494167E-3</v>
      </c>
      <c r="Q457" s="434">
        <v>1</v>
      </c>
      <c r="R457" s="398" t="s">
        <v>167</v>
      </c>
      <c r="S457" s="413" t="s">
        <v>134</v>
      </c>
      <c r="U457" s="411">
        <v>-0.20320865906387553</v>
      </c>
      <c r="V457" s="413">
        <v>-4.0641731812775105E-2</v>
      </c>
    </row>
    <row r="458" spans="1:22">
      <c r="A458" s="431" t="s">
        <v>997</v>
      </c>
      <c r="B458" s="431" t="s">
        <v>533</v>
      </c>
      <c r="C458" s="432" t="s">
        <v>500</v>
      </c>
      <c r="D458" s="433" t="s">
        <v>995</v>
      </c>
      <c r="E458" s="434" t="s">
        <v>998</v>
      </c>
      <c r="F458" s="550">
        <v>3</v>
      </c>
      <c r="G458" s="551">
        <v>6.4078077374403168</v>
      </c>
      <c r="H458" s="551">
        <v>5.8999999999999995</v>
      </c>
      <c r="I458" s="551">
        <v>15</v>
      </c>
      <c r="J458" s="552">
        <v>15</v>
      </c>
      <c r="K458" s="550">
        <v>3</v>
      </c>
      <c r="L458" s="551">
        <v>7.1883308215468213</v>
      </c>
      <c r="M458" s="551">
        <v>6.3599999999999994</v>
      </c>
      <c r="N458" s="551">
        <v>15</v>
      </c>
      <c r="O458" s="552">
        <v>15</v>
      </c>
      <c r="P458" s="553">
        <v>-3.9670338962494167E-3</v>
      </c>
      <c r="Q458" s="434">
        <v>1</v>
      </c>
      <c r="R458" s="398" t="s">
        <v>167</v>
      </c>
      <c r="S458" s="413" t="s">
        <v>134</v>
      </c>
      <c r="U458" s="411">
        <v>-0.78052308410650451</v>
      </c>
      <c r="V458" s="413">
        <v>-0.15610461682130089</v>
      </c>
    </row>
    <row r="459" spans="1:22">
      <c r="A459" s="431" t="s">
        <v>999</v>
      </c>
      <c r="B459" s="431" t="s">
        <v>533</v>
      </c>
      <c r="C459" s="432" t="s">
        <v>500</v>
      </c>
      <c r="D459" s="433" t="s">
        <v>995</v>
      </c>
      <c r="E459" s="434" t="s">
        <v>1000</v>
      </c>
      <c r="F459" s="550">
        <v>4.5999999999999996</v>
      </c>
      <c r="G459" s="551">
        <v>0</v>
      </c>
      <c r="H459" s="551">
        <v>0</v>
      </c>
      <c r="I459" s="551">
        <v>3.9</v>
      </c>
      <c r="J459" s="552">
        <v>3.9</v>
      </c>
      <c r="K459" s="550">
        <v>4.5999999999999996</v>
      </c>
      <c r="L459" s="551">
        <v>0</v>
      </c>
      <c r="M459" s="551">
        <v>0</v>
      </c>
      <c r="N459" s="551">
        <v>3.9</v>
      </c>
      <c r="O459" s="552">
        <v>3.9</v>
      </c>
      <c r="P459" s="553">
        <v>-3.9670338962494167E-3</v>
      </c>
      <c r="Q459" s="434">
        <v>1</v>
      </c>
      <c r="R459" s="398" t="s">
        <v>167</v>
      </c>
      <c r="S459" s="413" t="s">
        <v>134</v>
      </c>
      <c r="U459" s="411">
        <v>0</v>
      </c>
      <c r="V459" s="413">
        <v>0</v>
      </c>
    </row>
    <row r="460" spans="1:22">
      <c r="A460" s="431" t="s">
        <v>1001</v>
      </c>
      <c r="B460" s="431" t="s">
        <v>533</v>
      </c>
      <c r="C460" s="432" t="s">
        <v>500</v>
      </c>
      <c r="D460" s="433" t="s">
        <v>998</v>
      </c>
      <c r="E460" s="434" t="s">
        <v>1002</v>
      </c>
      <c r="F460" s="550">
        <v>8.6999999999999993</v>
      </c>
      <c r="G460" s="551">
        <v>3.2039038687201584</v>
      </c>
      <c r="H460" s="551">
        <v>2.9499999999999997</v>
      </c>
      <c r="I460" s="551">
        <v>8.06</v>
      </c>
      <c r="J460" s="552">
        <v>8.06</v>
      </c>
      <c r="K460" s="550">
        <v>8.6999999999999993</v>
      </c>
      <c r="L460" s="551">
        <v>3.5941654107734107</v>
      </c>
      <c r="M460" s="551">
        <v>3.1799999999999997</v>
      </c>
      <c r="N460" s="551">
        <v>8.06</v>
      </c>
      <c r="O460" s="552">
        <v>8.06</v>
      </c>
      <c r="P460" s="553">
        <v>-3.9670338962494167E-3</v>
      </c>
      <c r="Q460" s="434">
        <v>1</v>
      </c>
      <c r="R460" s="398" t="s">
        <v>167</v>
      </c>
      <c r="S460" s="413" t="s">
        <v>134</v>
      </c>
      <c r="U460" s="411">
        <v>-0.39026154205325225</v>
      </c>
      <c r="V460" s="413">
        <v>-7.8052308410650445E-2</v>
      </c>
    </row>
    <row r="461" spans="1:22">
      <c r="A461" s="431" t="s">
        <v>1003</v>
      </c>
      <c r="B461" s="431" t="s">
        <v>533</v>
      </c>
      <c r="C461" s="432" t="s">
        <v>500</v>
      </c>
      <c r="D461" s="433" t="s">
        <v>1000</v>
      </c>
      <c r="E461" s="434" t="s">
        <v>737</v>
      </c>
      <c r="F461" s="550">
        <v>9.1999999999999993</v>
      </c>
      <c r="G461" s="551">
        <v>0</v>
      </c>
      <c r="H461" s="551">
        <v>0</v>
      </c>
      <c r="I461" s="551">
        <v>3.9</v>
      </c>
      <c r="J461" s="552">
        <v>3.9</v>
      </c>
      <c r="K461" s="550">
        <v>9.1999999999999993</v>
      </c>
      <c r="L461" s="551">
        <v>0</v>
      </c>
      <c r="M461" s="551">
        <v>0</v>
      </c>
      <c r="N461" s="551">
        <v>3.9</v>
      </c>
      <c r="O461" s="552">
        <v>3.9</v>
      </c>
      <c r="P461" s="553">
        <v>-3.9670338962494167E-3</v>
      </c>
      <c r="Q461" s="434">
        <v>1</v>
      </c>
      <c r="R461" s="398" t="s">
        <v>167</v>
      </c>
      <c r="S461" s="413" t="s">
        <v>134</v>
      </c>
      <c r="U461" s="411">
        <v>0</v>
      </c>
      <c r="V461" s="413">
        <v>0</v>
      </c>
    </row>
    <row r="462" spans="1:22">
      <c r="A462" s="431" t="s">
        <v>1004</v>
      </c>
      <c r="B462" s="431" t="s">
        <v>533</v>
      </c>
      <c r="C462" s="432" t="s">
        <v>500</v>
      </c>
      <c r="D462" s="433" t="s">
        <v>1002</v>
      </c>
      <c r="E462" s="434" t="s">
        <v>770</v>
      </c>
      <c r="F462" s="550">
        <v>3.2</v>
      </c>
      <c r="G462" s="551">
        <v>0</v>
      </c>
      <c r="H462" s="551">
        <v>0</v>
      </c>
      <c r="I462" s="551">
        <v>6.2</v>
      </c>
      <c r="J462" s="552">
        <v>6.2</v>
      </c>
      <c r="K462" s="550">
        <v>3.2</v>
      </c>
      <c r="L462" s="551">
        <v>0</v>
      </c>
      <c r="M462" s="551">
        <v>0</v>
      </c>
      <c r="N462" s="551">
        <v>6.2</v>
      </c>
      <c r="O462" s="552">
        <v>6.2</v>
      </c>
      <c r="P462" s="553">
        <v>-3.9670338962494167E-3</v>
      </c>
      <c r="Q462" s="434">
        <v>1</v>
      </c>
      <c r="R462" s="398" t="s">
        <v>167</v>
      </c>
      <c r="S462" s="413" t="s">
        <v>134</v>
      </c>
      <c r="U462" s="411">
        <v>0</v>
      </c>
      <c r="V462" s="413">
        <v>0</v>
      </c>
    </row>
    <row r="463" spans="1:22">
      <c r="A463" s="431" t="s">
        <v>1005</v>
      </c>
      <c r="B463" s="431" t="s">
        <v>533</v>
      </c>
      <c r="C463" s="432" t="s">
        <v>500</v>
      </c>
      <c r="D463" s="433" t="s">
        <v>1006</v>
      </c>
      <c r="E463" s="434" t="s">
        <v>1007</v>
      </c>
      <c r="F463" s="550">
        <v>40.72</v>
      </c>
      <c r="G463" s="551">
        <v>2.6235373582245782</v>
      </c>
      <c r="H463" s="551">
        <v>2.3611836224021205</v>
      </c>
      <c r="I463" s="551">
        <v>15</v>
      </c>
      <c r="J463" s="552">
        <v>15</v>
      </c>
      <c r="K463" s="550">
        <v>0</v>
      </c>
      <c r="L463" s="551">
        <v>0</v>
      </c>
      <c r="M463" s="551">
        <v>0</v>
      </c>
      <c r="N463" s="551">
        <v>0</v>
      </c>
      <c r="O463" s="552">
        <v>0</v>
      </c>
      <c r="P463" s="553">
        <v>2.1519411036410308E-3</v>
      </c>
      <c r="Q463" s="434">
        <v>1</v>
      </c>
      <c r="R463" s="398" t="s">
        <v>167</v>
      </c>
      <c r="S463" s="413" t="s">
        <v>134</v>
      </c>
      <c r="U463" s="411">
        <v>0</v>
      </c>
      <c r="V463" s="413">
        <v>0</v>
      </c>
    </row>
    <row r="464" spans="1:22">
      <c r="A464" s="431" t="s">
        <v>1008</v>
      </c>
      <c r="B464" s="431" t="s">
        <v>533</v>
      </c>
      <c r="C464" s="432" t="s">
        <v>500</v>
      </c>
      <c r="D464" s="433" t="s">
        <v>1009</v>
      </c>
      <c r="E464" s="434" t="s">
        <v>1010</v>
      </c>
      <c r="F464" s="550">
        <v>6.9</v>
      </c>
      <c r="G464" s="551">
        <v>13.752454326410248</v>
      </c>
      <c r="H464" s="551">
        <v>13.7</v>
      </c>
      <c r="I464" s="551">
        <v>19.899999999999999</v>
      </c>
      <c r="J464" s="552">
        <v>27.4</v>
      </c>
      <c r="K464" s="550">
        <v>0</v>
      </c>
      <c r="L464" s="551">
        <v>0</v>
      </c>
      <c r="M464" s="551">
        <v>0</v>
      </c>
      <c r="N464" s="551">
        <v>0</v>
      </c>
      <c r="O464" s="552">
        <v>0</v>
      </c>
      <c r="P464" s="553">
        <v>-1.5911852476533372E-2</v>
      </c>
      <c r="Q464" s="434">
        <v>2</v>
      </c>
      <c r="R464" s="398" t="s">
        <v>156</v>
      </c>
      <c r="S464" s="413" t="s">
        <v>124</v>
      </c>
      <c r="U464" s="411">
        <v>0</v>
      </c>
      <c r="V464" s="413">
        <v>0</v>
      </c>
    </row>
    <row r="465" spans="1:22">
      <c r="A465" s="431" t="s">
        <v>1011</v>
      </c>
      <c r="B465" s="431" t="s">
        <v>533</v>
      </c>
      <c r="C465" s="432" t="s">
        <v>500</v>
      </c>
      <c r="D465" s="433" t="s">
        <v>1009</v>
      </c>
      <c r="E465" s="434" t="s">
        <v>1012</v>
      </c>
      <c r="F465" s="550">
        <v>9.9</v>
      </c>
      <c r="G465" s="551">
        <v>10.824047302187846</v>
      </c>
      <c r="H465" s="551">
        <v>10.4</v>
      </c>
      <c r="I465" s="551">
        <v>19.899999999999999</v>
      </c>
      <c r="J465" s="552">
        <v>27.4</v>
      </c>
      <c r="K465" s="550">
        <v>0</v>
      </c>
      <c r="L465" s="551">
        <v>0</v>
      </c>
      <c r="M465" s="551">
        <v>0</v>
      </c>
      <c r="N465" s="551">
        <v>0</v>
      </c>
      <c r="O465" s="552">
        <v>0</v>
      </c>
      <c r="P465" s="553">
        <v>-1.5911852476533372E-2</v>
      </c>
      <c r="Q465" s="434">
        <v>2</v>
      </c>
      <c r="R465" s="398" t="s">
        <v>156</v>
      </c>
      <c r="S465" s="413" t="s">
        <v>124</v>
      </c>
      <c r="U465" s="411">
        <v>0</v>
      </c>
      <c r="V465" s="413">
        <v>0</v>
      </c>
    </row>
    <row r="466" spans="1:22">
      <c r="A466" s="431" t="s">
        <v>1013</v>
      </c>
      <c r="B466" s="431" t="s">
        <v>533</v>
      </c>
      <c r="C466" s="432" t="s">
        <v>500</v>
      </c>
      <c r="D466" s="433" t="s">
        <v>1014</v>
      </c>
      <c r="E466" s="434" t="s">
        <v>1015</v>
      </c>
      <c r="F466" s="550">
        <v>0</v>
      </c>
      <c r="G466" s="551">
        <v>0</v>
      </c>
      <c r="H466" s="551">
        <v>0</v>
      </c>
      <c r="I466" s="551">
        <v>0</v>
      </c>
      <c r="J466" s="552">
        <v>0</v>
      </c>
      <c r="K466" s="550">
        <v>6.9</v>
      </c>
      <c r="L466" s="551">
        <v>12.884038329154938</v>
      </c>
      <c r="M466" s="551">
        <v>12.565</v>
      </c>
      <c r="N466" s="551">
        <v>19.899999999999999</v>
      </c>
      <c r="O466" s="552">
        <v>27.4</v>
      </c>
      <c r="P466" s="553">
        <v>0</v>
      </c>
      <c r="Q466" s="434">
        <v>2</v>
      </c>
      <c r="R466" s="398" t="s">
        <v>156</v>
      </c>
      <c r="S466" s="413" t="s">
        <v>124</v>
      </c>
      <c r="U466" s="411">
        <v>0</v>
      </c>
      <c r="V466" s="413">
        <v>0</v>
      </c>
    </row>
    <row r="467" spans="1:22">
      <c r="A467" s="431" t="s">
        <v>1016</v>
      </c>
      <c r="B467" s="431" t="s">
        <v>533</v>
      </c>
      <c r="C467" s="432" t="s">
        <v>500</v>
      </c>
      <c r="D467" s="433" t="s">
        <v>1012</v>
      </c>
      <c r="E467" s="434" t="s">
        <v>1017</v>
      </c>
      <c r="F467" s="550">
        <v>0.5</v>
      </c>
      <c r="G467" s="551">
        <v>1.1704699910719625</v>
      </c>
      <c r="H467" s="551">
        <v>1.1000000000000001</v>
      </c>
      <c r="I467" s="551">
        <v>23</v>
      </c>
      <c r="J467" s="552">
        <v>31.9</v>
      </c>
      <c r="K467" s="550">
        <v>0.5</v>
      </c>
      <c r="L467" s="551">
        <v>5.6587807874134866</v>
      </c>
      <c r="M467" s="551">
        <v>5.63</v>
      </c>
      <c r="N467" s="551">
        <v>23</v>
      </c>
      <c r="O467" s="552">
        <v>31.9</v>
      </c>
      <c r="P467" s="553">
        <v>-1.5911852476533372E-2</v>
      </c>
      <c r="Q467" s="434">
        <v>2</v>
      </c>
      <c r="R467" s="398" t="s">
        <v>156</v>
      </c>
      <c r="S467" s="413" t="s">
        <v>124</v>
      </c>
      <c r="U467" s="411">
        <v>-4.4883107963415245</v>
      </c>
      <c r="V467" s="413">
        <v>-0.89766215926830495</v>
      </c>
    </row>
    <row r="468" spans="1:22">
      <c r="A468" s="431" t="s">
        <v>1018</v>
      </c>
      <c r="B468" s="431" t="s">
        <v>533</v>
      </c>
      <c r="C468" s="432" t="s">
        <v>500</v>
      </c>
      <c r="D468" s="433" t="s">
        <v>1012</v>
      </c>
      <c r="E468" s="434" t="s">
        <v>1019</v>
      </c>
      <c r="F468" s="550">
        <v>2.9</v>
      </c>
      <c r="G468" s="551">
        <v>9.6566039579139833</v>
      </c>
      <c r="H468" s="551">
        <v>9.3000000000000007</v>
      </c>
      <c r="I468" s="551">
        <v>20.399999999999999</v>
      </c>
      <c r="J468" s="552">
        <v>20.399999999999999</v>
      </c>
      <c r="K468" s="550">
        <v>2.9</v>
      </c>
      <c r="L468" s="551">
        <v>7.3</v>
      </c>
      <c r="M468" s="551">
        <v>6.9349999999999996</v>
      </c>
      <c r="N468" s="551">
        <v>14.2</v>
      </c>
      <c r="O468" s="552">
        <v>14.2</v>
      </c>
      <c r="P468" s="553">
        <v>-1.5911852476533372E-2</v>
      </c>
      <c r="Q468" s="434">
        <v>1</v>
      </c>
      <c r="R468" s="398" t="s">
        <v>167</v>
      </c>
      <c r="S468" s="413" t="s">
        <v>134</v>
      </c>
      <c r="U468" s="411">
        <v>2.3566039579139835</v>
      </c>
      <c r="V468" s="413">
        <v>0.47132079158279672</v>
      </c>
    </row>
    <row r="469" spans="1:22">
      <c r="A469" s="431" t="s">
        <v>1020</v>
      </c>
      <c r="B469" s="431" t="s">
        <v>533</v>
      </c>
      <c r="C469" s="432" t="s">
        <v>500</v>
      </c>
      <c r="D469" s="433" t="s">
        <v>1019</v>
      </c>
      <c r="E469" s="434" t="s">
        <v>1021</v>
      </c>
      <c r="F469" s="550">
        <v>45.8</v>
      </c>
      <c r="G469" s="551">
        <v>3.862641583165594</v>
      </c>
      <c r="H469" s="551">
        <v>3.7200000000000006</v>
      </c>
      <c r="I469" s="551">
        <v>3.9</v>
      </c>
      <c r="J469" s="552">
        <v>3.9</v>
      </c>
      <c r="K469" s="550">
        <v>45.8</v>
      </c>
      <c r="L469" s="551">
        <v>3.862641583165594</v>
      </c>
      <c r="M469" s="551">
        <v>3.7200000000000006</v>
      </c>
      <c r="N469" s="551">
        <v>3.9</v>
      </c>
      <c r="O469" s="552">
        <v>3.9</v>
      </c>
      <c r="P469" s="553">
        <v>-1.5911852476533372E-2</v>
      </c>
      <c r="Q469" s="434">
        <v>1</v>
      </c>
      <c r="R469" s="398" t="s">
        <v>167</v>
      </c>
      <c r="S469" s="413" t="s">
        <v>134</v>
      </c>
      <c r="U469" s="411">
        <v>0</v>
      </c>
      <c r="V469" s="413">
        <v>0</v>
      </c>
    </row>
    <row r="470" spans="1:22">
      <c r="A470" s="431" t="s">
        <v>1022</v>
      </c>
      <c r="B470" s="431" t="s">
        <v>533</v>
      </c>
      <c r="C470" s="432" t="s">
        <v>500</v>
      </c>
      <c r="D470" s="433" t="s">
        <v>1023</v>
      </c>
      <c r="E470" s="434" t="s">
        <v>1024</v>
      </c>
      <c r="F470" s="550">
        <v>0</v>
      </c>
      <c r="G470" s="551">
        <v>0</v>
      </c>
      <c r="H470" s="551">
        <v>0</v>
      </c>
      <c r="I470" s="551">
        <v>0</v>
      </c>
      <c r="J470" s="552">
        <v>0</v>
      </c>
      <c r="K470" s="550">
        <v>5.3</v>
      </c>
      <c r="L470" s="551">
        <v>11.818443213892429</v>
      </c>
      <c r="M470" s="551">
        <v>11.8</v>
      </c>
      <c r="N470" s="551">
        <v>19.899999999999999</v>
      </c>
      <c r="O470" s="552">
        <v>27.4</v>
      </c>
      <c r="P470" s="553">
        <v>0</v>
      </c>
      <c r="Q470" s="434">
        <v>1</v>
      </c>
      <c r="R470" s="398" t="s">
        <v>167</v>
      </c>
      <c r="S470" s="413" t="s">
        <v>134</v>
      </c>
      <c r="U470" s="411">
        <v>0</v>
      </c>
      <c r="V470" s="413">
        <v>0</v>
      </c>
    </row>
    <row r="471" spans="1:22">
      <c r="A471" s="431" t="s">
        <v>1025</v>
      </c>
      <c r="B471" s="431" t="s">
        <v>533</v>
      </c>
      <c r="C471" s="432" t="s">
        <v>500</v>
      </c>
      <c r="D471" s="433" t="s">
        <v>1009</v>
      </c>
      <c r="E471" s="434" t="s">
        <v>1026</v>
      </c>
      <c r="F471" s="550">
        <v>1.3</v>
      </c>
      <c r="G471" s="551">
        <v>5.2952809179494906</v>
      </c>
      <c r="H471" s="551">
        <v>5.2</v>
      </c>
      <c r="I471" s="551">
        <v>20.100000000000001</v>
      </c>
      <c r="J471" s="552">
        <v>20.100000000000001</v>
      </c>
      <c r="K471" s="550">
        <v>0</v>
      </c>
      <c r="L471" s="551">
        <v>0</v>
      </c>
      <c r="M471" s="551">
        <v>0</v>
      </c>
      <c r="N471" s="551">
        <v>0</v>
      </c>
      <c r="O471" s="552">
        <v>0</v>
      </c>
      <c r="P471" s="553">
        <v>-1.5911852476533372E-2</v>
      </c>
      <c r="Q471" s="434">
        <v>1</v>
      </c>
      <c r="R471" s="398" t="s">
        <v>167</v>
      </c>
      <c r="S471" s="413" t="s">
        <v>134</v>
      </c>
      <c r="U471" s="411">
        <v>0</v>
      </c>
      <c r="V471" s="413">
        <v>0</v>
      </c>
    </row>
    <row r="472" spans="1:22">
      <c r="A472" s="431" t="s">
        <v>1027</v>
      </c>
      <c r="B472" s="431" t="s">
        <v>533</v>
      </c>
      <c r="C472" s="432" t="s">
        <v>500</v>
      </c>
      <c r="D472" s="433" t="s">
        <v>1014</v>
      </c>
      <c r="E472" s="434" t="s">
        <v>1023</v>
      </c>
      <c r="F472" s="550">
        <v>0</v>
      </c>
      <c r="G472" s="551">
        <v>0</v>
      </c>
      <c r="H472" s="551">
        <v>0</v>
      </c>
      <c r="I472" s="551">
        <v>0</v>
      </c>
      <c r="J472" s="552">
        <v>0</v>
      </c>
      <c r="K472" s="550">
        <v>2.4</v>
      </c>
      <c r="L472" s="551">
        <v>16.026640321664427</v>
      </c>
      <c r="M472" s="551">
        <v>15.96</v>
      </c>
      <c r="N472" s="551">
        <v>19.899999999999999</v>
      </c>
      <c r="O472" s="552">
        <v>27.4</v>
      </c>
      <c r="P472" s="553">
        <v>0</v>
      </c>
      <c r="Q472" s="434">
        <v>2</v>
      </c>
      <c r="R472" s="398" t="s">
        <v>156</v>
      </c>
      <c r="S472" s="413" t="s">
        <v>124</v>
      </c>
      <c r="U472" s="411">
        <v>0</v>
      </c>
      <c r="V472" s="413">
        <v>0</v>
      </c>
    </row>
    <row r="473" spans="1:22">
      <c r="A473" s="431" t="s">
        <v>1028</v>
      </c>
      <c r="B473" s="431" t="s">
        <v>533</v>
      </c>
      <c r="C473" s="432" t="s">
        <v>500</v>
      </c>
      <c r="D473" s="433" t="s">
        <v>1029</v>
      </c>
      <c r="E473" s="434" t="s">
        <v>1030</v>
      </c>
      <c r="F473" s="550">
        <v>32</v>
      </c>
      <c r="G473" s="551">
        <v>1.2708674203078778</v>
      </c>
      <c r="H473" s="551">
        <v>1.248</v>
      </c>
      <c r="I473" s="551">
        <v>3.9</v>
      </c>
      <c r="J473" s="552">
        <v>3.9</v>
      </c>
      <c r="K473" s="550">
        <v>32</v>
      </c>
      <c r="L473" s="551">
        <v>1.2708674203078778</v>
      </c>
      <c r="M473" s="551">
        <v>1.248</v>
      </c>
      <c r="N473" s="551">
        <v>3.9</v>
      </c>
      <c r="O473" s="552">
        <v>3.9</v>
      </c>
      <c r="P473" s="553">
        <v>-1.5911852476533372E-2</v>
      </c>
      <c r="Q473" s="434">
        <v>1</v>
      </c>
      <c r="R473" s="398" t="s">
        <v>167</v>
      </c>
      <c r="S473" s="413" t="s">
        <v>134</v>
      </c>
      <c r="U473" s="411">
        <v>0</v>
      </c>
      <c r="V473" s="413">
        <v>0</v>
      </c>
    </row>
    <row r="474" spans="1:22">
      <c r="A474" s="431" t="s">
        <v>1031</v>
      </c>
      <c r="B474" s="431" t="s">
        <v>533</v>
      </c>
      <c r="C474" s="432" t="s">
        <v>500</v>
      </c>
      <c r="D474" s="433" t="s">
        <v>1023</v>
      </c>
      <c r="E474" s="434" t="s">
        <v>1032</v>
      </c>
      <c r="F474" s="550">
        <v>6.7</v>
      </c>
      <c r="G474" s="551">
        <v>4.2362247343595927</v>
      </c>
      <c r="H474" s="551">
        <v>4.16</v>
      </c>
      <c r="I474" s="551">
        <v>10.35</v>
      </c>
      <c r="J474" s="552">
        <v>10.35</v>
      </c>
      <c r="K474" s="550">
        <v>6.7</v>
      </c>
      <c r="L474" s="551">
        <v>4.2362247343595927</v>
      </c>
      <c r="M474" s="551">
        <v>4.16</v>
      </c>
      <c r="N474" s="551">
        <v>10.35</v>
      </c>
      <c r="O474" s="552">
        <v>10.35</v>
      </c>
      <c r="P474" s="553">
        <v>-1.5911852476533372E-2</v>
      </c>
      <c r="Q474" s="434">
        <v>1</v>
      </c>
      <c r="R474" s="398" t="s">
        <v>167</v>
      </c>
      <c r="S474" s="413" t="s">
        <v>134</v>
      </c>
      <c r="U474" s="411">
        <v>0</v>
      </c>
      <c r="V474" s="413">
        <v>0</v>
      </c>
    </row>
    <row r="475" spans="1:22">
      <c r="A475" s="431" t="s">
        <v>1033</v>
      </c>
      <c r="B475" s="431" t="s">
        <v>533</v>
      </c>
      <c r="C475" s="432" t="s">
        <v>500</v>
      </c>
      <c r="D475" s="433" t="s">
        <v>1034</v>
      </c>
      <c r="E475" s="434" t="s">
        <v>1035</v>
      </c>
      <c r="F475" s="550">
        <v>12</v>
      </c>
      <c r="G475" s="551">
        <v>0.74304979644704827</v>
      </c>
      <c r="H475" s="551">
        <v>0.66874481680234343</v>
      </c>
      <c r="I475" s="551">
        <v>15</v>
      </c>
      <c r="J475" s="552">
        <v>15</v>
      </c>
      <c r="K475" s="550">
        <v>0</v>
      </c>
      <c r="L475" s="551">
        <v>0</v>
      </c>
      <c r="M475" s="551">
        <v>0</v>
      </c>
      <c r="N475" s="551">
        <v>0</v>
      </c>
      <c r="O475" s="552">
        <v>0</v>
      </c>
      <c r="P475" s="553">
        <v>2.1519411036410308E-3</v>
      </c>
      <c r="Q475" s="434">
        <v>1</v>
      </c>
      <c r="R475" s="398" t="s">
        <v>167</v>
      </c>
      <c r="S475" s="413" t="s">
        <v>134</v>
      </c>
      <c r="U475" s="411">
        <v>0</v>
      </c>
      <c r="V475" s="413">
        <v>0</v>
      </c>
    </row>
    <row r="476" spans="1:22">
      <c r="A476" s="431" t="s">
        <v>1036</v>
      </c>
      <c r="B476" s="431" t="s">
        <v>550</v>
      </c>
      <c r="C476" s="432" t="s">
        <v>500</v>
      </c>
      <c r="D476" s="433" t="s">
        <v>1037</v>
      </c>
      <c r="E476" s="434" t="s">
        <v>1038</v>
      </c>
      <c r="F476" s="550">
        <v>1.55</v>
      </c>
      <c r="G476" s="551">
        <v>8.908984229416955</v>
      </c>
      <c r="H476" s="551">
        <v>8.9</v>
      </c>
      <c r="I476" s="551">
        <v>26.5</v>
      </c>
      <c r="J476" s="552">
        <v>26.5</v>
      </c>
      <c r="K476" s="550">
        <v>0</v>
      </c>
      <c r="L476" s="551">
        <v>0</v>
      </c>
      <c r="M476" s="551">
        <v>0</v>
      </c>
      <c r="N476" s="551">
        <v>0</v>
      </c>
      <c r="O476" s="552">
        <v>0</v>
      </c>
      <c r="P476" s="553">
        <v>-1.2169487746720442E-3</v>
      </c>
      <c r="Q476" s="434">
        <v>2</v>
      </c>
      <c r="R476" s="398" t="s">
        <v>156</v>
      </c>
      <c r="S476" s="413" t="s">
        <v>124</v>
      </c>
      <c r="U476" s="411">
        <v>0</v>
      </c>
      <c r="V476" s="413">
        <v>0</v>
      </c>
    </row>
    <row r="477" spans="1:22">
      <c r="A477" s="431" t="s">
        <v>1039</v>
      </c>
      <c r="B477" s="431" t="s">
        <v>550</v>
      </c>
      <c r="C477" s="432" t="s">
        <v>500</v>
      </c>
      <c r="D477" s="433" t="s">
        <v>1037</v>
      </c>
      <c r="E477" s="434" t="s">
        <v>1040</v>
      </c>
      <c r="F477" s="550">
        <v>1.73</v>
      </c>
      <c r="G477" s="551">
        <v>10.965856099730654</v>
      </c>
      <c r="H477" s="551">
        <v>10.9</v>
      </c>
      <c r="I477" s="551">
        <v>27.7</v>
      </c>
      <c r="J477" s="552">
        <v>27.7</v>
      </c>
      <c r="K477" s="550">
        <v>0</v>
      </c>
      <c r="L477" s="551">
        <v>0</v>
      </c>
      <c r="M477" s="551">
        <v>0</v>
      </c>
      <c r="N477" s="551">
        <v>0</v>
      </c>
      <c r="O477" s="552">
        <v>0</v>
      </c>
      <c r="P477" s="553">
        <v>-1.2169487746720442E-3</v>
      </c>
      <c r="Q477" s="434">
        <v>2</v>
      </c>
      <c r="R477" s="398" t="s">
        <v>156</v>
      </c>
      <c r="S477" s="413" t="s">
        <v>124</v>
      </c>
      <c r="U477" s="411">
        <v>0</v>
      </c>
      <c r="V477" s="413">
        <v>0</v>
      </c>
    </row>
    <row r="478" spans="1:22">
      <c r="A478" s="431" t="s">
        <v>1041</v>
      </c>
      <c r="B478" s="431" t="s">
        <v>550</v>
      </c>
      <c r="C478" s="432" t="s">
        <v>500</v>
      </c>
      <c r="D478" s="433" t="s">
        <v>1042</v>
      </c>
      <c r="E478" s="434" t="s">
        <v>1043</v>
      </c>
      <c r="F478" s="550">
        <v>0</v>
      </c>
      <c r="G478" s="551">
        <v>0</v>
      </c>
      <c r="H478" s="551">
        <v>0</v>
      </c>
      <c r="I478" s="551">
        <v>0</v>
      </c>
      <c r="J478" s="552">
        <v>0</v>
      </c>
      <c r="K478" s="550">
        <v>2.2999999999999998</v>
      </c>
      <c r="L478" s="551">
        <v>12.759047770112002</v>
      </c>
      <c r="M478" s="551">
        <v>11.73</v>
      </c>
      <c r="N478" s="551">
        <v>26.3</v>
      </c>
      <c r="O478" s="552">
        <v>26.3</v>
      </c>
      <c r="P478" s="553">
        <v>0</v>
      </c>
      <c r="Q478" s="434">
        <v>1</v>
      </c>
      <c r="R478" s="398" t="s">
        <v>167</v>
      </c>
      <c r="S478" s="413" t="s">
        <v>134</v>
      </c>
      <c r="U478" s="411">
        <v>0</v>
      </c>
      <c r="V478" s="413">
        <v>0</v>
      </c>
    </row>
    <row r="479" spans="1:22">
      <c r="A479" s="431" t="s">
        <v>1044</v>
      </c>
      <c r="B479" s="431" t="s">
        <v>550</v>
      </c>
      <c r="C479" s="432" t="s">
        <v>500</v>
      </c>
      <c r="D479" s="433" t="s">
        <v>1037</v>
      </c>
      <c r="E479" s="434" t="s">
        <v>1045</v>
      </c>
      <c r="F479" s="550">
        <v>4.17</v>
      </c>
      <c r="G479" s="551">
        <v>17.641145087550296</v>
      </c>
      <c r="H479" s="551">
        <v>16.399999999999999</v>
      </c>
      <c r="I479" s="551">
        <v>27.7</v>
      </c>
      <c r="J479" s="552">
        <v>27.7</v>
      </c>
      <c r="K479" s="550">
        <v>0</v>
      </c>
      <c r="L479" s="551">
        <v>0</v>
      </c>
      <c r="M479" s="551">
        <v>0</v>
      </c>
      <c r="N479" s="551">
        <v>0</v>
      </c>
      <c r="O479" s="552">
        <v>0</v>
      </c>
      <c r="P479" s="553">
        <v>-1.2169487746720442E-3</v>
      </c>
      <c r="Q479" s="434">
        <v>1</v>
      </c>
      <c r="R479" s="398" t="s">
        <v>167</v>
      </c>
      <c r="S479" s="413" t="s">
        <v>134</v>
      </c>
      <c r="U479" s="411">
        <v>0</v>
      </c>
      <c r="V479" s="413">
        <v>0</v>
      </c>
    </row>
    <row r="480" spans="1:22">
      <c r="A480" s="431" t="s">
        <v>1046</v>
      </c>
      <c r="B480" s="431" t="s">
        <v>550</v>
      </c>
      <c r="C480" s="432" t="s">
        <v>500</v>
      </c>
      <c r="D480" s="433" t="s">
        <v>1042</v>
      </c>
      <c r="E480" s="434" t="s">
        <v>1047</v>
      </c>
      <c r="F480" s="550">
        <v>0</v>
      </c>
      <c r="G480" s="551">
        <v>0</v>
      </c>
      <c r="H480" s="551">
        <v>0</v>
      </c>
      <c r="I480" s="551">
        <v>0</v>
      </c>
      <c r="J480" s="552">
        <v>0</v>
      </c>
      <c r="K480" s="550">
        <v>3</v>
      </c>
      <c r="L480" s="551">
        <v>10.859231096168825</v>
      </c>
      <c r="M480" s="551">
        <v>9.65</v>
      </c>
      <c r="N480" s="551">
        <v>27.4</v>
      </c>
      <c r="O480" s="552">
        <v>27.4</v>
      </c>
      <c r="P480" s="553">
        <v>0</v>
      </c>
      <c r="Q480" s="434">
        <v>2</v>
      </c>
      <c r="R480" s="398" t="s">
        <v>156</v>
      </c>
      <c r="S480" s="413" t="s">
        <v>124</v>
      </c>
      <c r="U480" s="411">
        <v>0</v>
      </c>
      <c r="V480" s="413">
        <v>0</v>
      </c>
    </row>
    <row r="481" spans="1:22">
      <c r="A481" s="431" t="s">
        <v>1048</v>
      </c>
      <c r="B481" s="431" t="s">
        <v>550</v>
      </c>
      <c r="C481" s="432" t="s">
        <v>500</v>
      </c>
      <c r="D481" s="433" t="s">
        <v>1037</v>
      </c>
      <c r="E481" s="434" t="s">
        <v>1049</v>
      </c>
      <c r="F481" s="550">
        <v>0.80500000000000005</v>
      </c>
      <c r="G481" s="551">
        <v>1.004987562112089</v>
      </c>
      <c r="H481" s="551">
        <v>1</v>
      </c>
      <c r="I481" s="551">
        <v>24.6</v>
      </c>
      <c r="J481" s="552">
        <v>24.6</v>
      </c>
      <c r="K481" s="550">
        <v>0</v>
      </c>
      <c r="L481" s="551">
        <v>0</v>
      </c>
      <c r="M481" s="551">
        <v>0</v>
      </c>
      <c r="N481" s="551">
        <v>0</v>
      </c>
      <c r="O481" s="552">
        <v>0</v>
      </c>
      <c r="P481" s="553">
        <v>-1.2169487746720442E-3</v>
      </c>
      <c r="Q481" s="434">
        <v>2</v>
      </c>
      <c r="R481" s="398" t="s">
        <v>156</v>
      </c>
      <c r="S481" s="413" t="s">
        <v>124</v>
      </c>
      <c r="U481" s="411">
        <v>0</v>
      </c>
      <c r="V481" s="413">
        <v>0</v>
      </c>
    </row>
    <row r="482" spans="1:22">
      <c r="A482" s="431" t="s">
        <v>1050</v>
      </c>
      <c r="B482" s="431" t="s">
        <v>550</v>
      </c>
      <c r="C482" s="432" t="s">
        <v>500</v>
      </c>
      <c r="D482" s="433" t="s">
        <v>1051</v>
      </c>
      <c r="E482" s="434" t="s">
        <v>1052</v>
      </c>
      <c r="F482" s="550">
        <v>0</v>
      </c>
      <c r="G482" s="551">
        <v>0</v>
      </c>
      <c r="H482" s="551">
        <v>0</v>
      </c>
      <c r="I482" s="551">
        <v>0</v>
      </c>
      <c r="J482" s="552">
        <v>0</v>
      </c>
      <c r="K482" s="550">
        <v>8.6999999999999993</v>
      </c>
      <c r="L482" s="551">
        <v>1.004987562112089</v>
      </c>
      <c r="M482" s="551">
        <v>1</v>
      </c>
      <c r="N482" s="551">
        <v>0</v>
      </c>
      <c r="O482" s="552">
        <v>0</v>
      </c>
      <c r="P482" s="553">
        <v>0</v>
      </c>
      <c r="Q482" s="434">
        <v>1</v>
      </c>
      <c r="R482" s="398" t="s">
        <v>167</v>
      </c>
      <c r="S482" s="413" t="s">
        <v>134</v>
      </c>
      <c r="U482" s="411">
        <v>0</v>
      </c>
      <c r="V482" s="413">
        <v>0</v>
      </c>
    </row>
    <row r="483" spans="1:22">
      <c r="A483" s="431" t="s">
        <v>1053</v>
      </c>
      <c r="B483" s="431" t="s">
        <v>550</v>
      </c>
      <c r="C483" s="432" t="s">
        <v>500</v>
      </c>
      <c r="D483" s="433" t="s">
        <v>1051</v>
      </c>
      <c r="E483" s="434" t="s">
        <v>1054</v>
      </c>
      <c r="F483" s="550">
        <v>0</v>
      </c>
      <c r="G483" s="551">
        <v>0</v>
      </c>
      <c r="H483" s="551">
        <v>0</v>
      </c>
      <c r="I483" s="551">
        <v>0</v>
      </c>
      <c r="J483" s="552">
        <v>0</v>
      </c>
      <c r="K483" s="550">
        <v>5.5</v>
      </c>
      <c r="L483" s="551">
        <v>18.592259693561346</v>
      </c>
      <c r="M483" s="551">
        <v>16.89</v>
      </c>
      <c r="N483" s="551">
        <v>27.4</v>
      </c>
      <c r="O483" s="552">
        <v>27.4</v>
      </c>
      <c r="P483" s="553">
        <v>0</v>
      </c>
      <c r="Q483" s="434">
        <v>1</v>
      </c>
      <c r="R483" s="398" t="s">
        <v>167</v>
      </c>
      <c r="S483" s="413" t="s">
        <v>134</v>
      </c>
      <c r="U483" s="411">
        <v>0</v>
      </c>
      <c r="V483" s="413">
        <v>0</v>
      </c>
    </row>
    <row r="484" spans="1:22">
      <c r="A484" s="431" t="s">
        <v>1055</v>
      </c>
      <c r="B484" s="431" t="s">
        <v>550</v>
      </c>
      <c r="C484" s="432" t="s">
        <v>500</v>
      </c>
      <c r="D484" s="433" t="s">
        <v>1049</v>
      </c>
      <c r="E484" s="434" t="s">
        <v>1056</v>
      </c>
      <c r="F484" s="550">
        <v>8.6999999999999993</v>
      </c>
      <c r="G484" s="551">
        <v>1.004987562112089</v>
      </c>
      <c r="H484" s="551">
        <v>1</v>
      </c>
      <c r="I484" s="551">
        <v>12.5</v>
      </c>
      <c r="J484" s="552">
        <v>12.5</v>
      </c>
      <c r="K484" s="550">
        <v>0</v>
      </c>
      <c r="L484" s="551">
        <v>0</v>
      </c>
      <c r="M484" s="551">
        <v>0</v>
      </c>
      <c r="N484" s="551">
        <v>0</v>
      </c>
      <c r="O484" s="552">
        <v>0</v>
      </c>
      <c r="P484" s="553">
        <v>-1.2169487746720442E-3</v>
      </c>
      <c r="Q484" s="434">
        <v>1</v>
      </c>
      <c r="R484" s="398" t="s">
        <v>167</v>
      </c>
      <c r="S484" s="413" t="s">
        <v>134</v>
      </c>
      <c r="U484" s="411">
        <v>0</v>
      </c>
      <c r="V484" s="413">
        <v>0</v>
      </c>
    </row>
    <row r="485" spans="1:22">
      <c r="A485" s="431" t="s">
        <v>1057</v>
      </c>
      <c r="B485" s="431" t="s">
        <v>550</v>
      </c>
      <c r="C485" s="432" t="s">
        <v>500</v>
      </c>
      <c r="D485" s="433" t="s">
        <v>1042</v>
      </c>
      <c r="E485" s="434" t="s">
        <v>1058</v>
      </c>
      <c r="F485" s="550">
        <v>0</v>
      </c>
      <c r="G485" s="551">
        <v>0</v>
      </c>
      <c r="H485" s="551">
        <v>0</v>
      </c>
      <c r="I485" s="551">
        <v>0</v>
      </c>
      <c r="J485" s="552">
        <v>0</v>
      </c>
      <c r="K485" s="550">
        <v>1.3</v>
      </c>
      <c r="L485" s="551">
        <v>19.597247255673434</v>
      </c>
      <c r="M485" s="551">
        <v>17.89</v>
      </c>
      <c r="N485" s="551">
        <v>27.4</v>
      </c>
      <c r="O485" s="552">
        <v>27.4</v>
      </c>
      <c r="P485" s="553">
        <v>0</v>
      </c>
      <c r="Q485" s="434">
        <v>1</v>
      </c>
      <c r="R485" s="398" t="s">
        <v>167</v>
      </c>
      <c r="S485" s="413" t="s">
        <v>134</v>
      </c>
      <c r="U485" s="411">
        <v>0</v>
      </c>
      <c r="V485" s="413">
        <v>0</v>
      </c>
    </row>
    <row r="486" spans="1:22">
      <c r="A486" s="431" t="s">
        <v>1059</v>
      </c>
      <c r="B486" s="431" t="s">
        <v>533</v>
      </c>
      <c r="C486" s="432" t="s">
        <v>500</v>
      </c>
      <c r="D486" s="433" t="s">
        <v>630</v>
      </c>
      <c r="E486" s="434" t="s">
        <v>1060</v>
      </c>
      <c r="F486" s="550">
        <v>1.2</v>
      </c>
      <c r="G486" s="551">
        <v>6.3324560795950253</v>
      </c>
      <c r="H486" s="551">
        <v>6.1</v>
      </c>
      <c r="I486" s="551">
        <v>36.6</v>
      </c>
      <c r="J486" s="552">
        <v>50</v>
      </c>
      <c r="K486" s="550">
        <v>0</v>
      </c>
      <c r="L486" s="551">
        <v>0</v>
      </c>
      <c r="M486" s="551">
        <v>0</v>
      </c>
      <c r="N486" s="551">
        <v>0</v>
      </c>
      <c r="O486" s="552">
        <v>0</v>
      </c>
      <c r="P486" s="553">
        <v>-1.6888231396199327E-3</v>
      </c>
      <c r="Q486" s="434">
        <v>1</v>
      </c>
      <c r="R486" s="398" t="s">
        <v>167</v>
      </c>
      <c r="S486" s="413" t="s">
        <v>134</v>
      </c>
      <c r="U486" s="411">
        <v>0</v>
      </c>
      <c r="V486" s="413">
        <v>0</v>
      </c>
    </row>
    <row r="487" spans="1:22">
      <c r="A487" s="431" t="s">
        <v>1061</v>
      </c>
      <c r="B487" s="431" t="s">
        <v>533</v>
      </c>
      <c r="C487" s="432" t="s">
        <v>500</v>
      </c>
      <c r="D487" s="433" t="s">
        <v>1062</v>
      </c>
      <c r="E487" s="434" t="s">
        <v>1063</v>
      </c>
      <c r="F487" s="550">
        <v>1.3</v>
      </c>
      <c r="G487" s="551">
        <v>7.2201108024738794</v>
      </c>
      <c r="H487" s="551">
        <v>6.2</v>
      </c>
      <c r="I487" s="551">
        <v>36.6</v>
      </c>
      <c r="J487" s="552">
        <v>50</v>
      </c>
      <c r="K487" s="550">
        <v>0</v>
      </c>
      <c r="L487" s="551">
        <v>0</v>
      </c>
      <c r="M487" s="551">
        <v>0</v>
      </c>
      <c r="N487" s="551">
        <v>0</v>
      </c>
      <c r="O487" s="552">
        <v>0</v>
      </c>
      <c r="P487" s="553">
        <v>-1.6888231396199327E-3</v>
      </c>
      <c r="Q487" s="434">
        <v>1</v>
      </c>
      <c r="R487" s="398" t="s">
        <v>167</v>
      </c>
      <c r="S487" s="413" t="s">
        <v>134</v>
      </c>
      <c r="U487" s="411">
        <v>0</v>
      </c>
      <c r="V487" s="413">
        <v>0</v>
      </c>
    </row>
    <row r="488" spans="1:22">
      <c r="A488" s="431" t="s">
        <v>1064</v>
      </c>
      <c r="B488" s="431" t="s">
        <v>533</v>
      </c>
      <c r="C488" s="432" t="s">
        <v>500</v>
      </c>
      <c r="D488" s="433" t="s">
        <v>1062</v>
      </c>
      <c r="E488" s="434" t="s">
        <v>630</v>
      </c>
      <c r="F488" s="550">
        <v>0.1</v>
      </c>
      <c r="G488" s="551">
        <v>6.3324560795950253</v>
      </c>
      <c r="H488" s="551">
        <v>6.1</v>
      </c>
      <c r="I488" s="551">
        <v>36.6</v>
      </c>
      <c r="J488" s="552">
        <v>50</v>
      </c>
      <c r="K488" s="550">
        <v>0</v>
      </c>
      <c r="L488" s="551">
        <v>0</v>
      </c>
      <c r="M488" s="551">
        <v>0</v>
      </c>
      <c r="N488" s="551">
        <v>0</v>
      </c>
      <c r="O488" s="552">
        <v>0</v>
      </c>
      <c r="P488" s="553">
        <v>-1.6888231396199327E-3</v>
      </c>
      <c r="Q488" s="434">
        <v>1</v>
      </c>
      <c r="R488" s="398" t="s">
        <v>167</v>
      </c>
      <c r="S488" s="413" t="s">
        <v>134</v>
      </c>
      <c r="U488" s="411">
        <v>0</v>
      </c>
      <c r="V488" s="413">
        <v>0</v>
      </c>
    </row>
    <row r="489" spans="1:22">
      <c r="A489" s="431" t="s">
        <v>1065</v>
      </c>
      <c r="B489" s="431" t="s">
        <v>533</v>
      </c>
      <c r="C489" s="432" t="s">
        <v>500</v>
      </c>
      <c r="D489" s="433" t="s">
        <v>699</v>
      </c>
      <c r="E489" s="434" t="s">
        <v>1066</v>
      </c>
      <c r="F489" s="550">
        <v>13.6</v>
      </c>
      <c r="G489" s="551">
        <v>2.61</v>
      </c>
      <c r="H489" s="551">
        <v>2.61</v>
      </c>
      <c r="I489" s="551">
        <v>3.9</v>
      </c>
      <c r="J489" s="552">
        <v>3.9</v>
      </c>
      <c r="K489" s="550">
        <v>13.6</v>
      </c>
      <c r="L489" s="551">
        <v>10.509813556861989</v>
      </c>
      <c r="M489" s="551">
        <v>10.230000000000002</v>
      </c>
      <c r="N489" s="551">
        <v>3.9</v>
      </c>
      <c r="O489" s="552">
        <v>3.9</v>
      </c>
      <c r="P489" s="553">
        <v>-1.6888231396199327E-3</v>
      </c>
      <c r="Q489" s="434">
        <v>1</v>
      </c>
      <c r="R489" s="398" t="s">
        <v>167</v>
      </c>
      <c r="S489" s="413" t="s">
        <v>134</v>
      </c>
      <c r="U489" s="411">
        <v>-7.8998135568619894</v>
      </c>
      <c r="V489" s="413">
        <v>-1.579962711372398</v>
      </c>
    </row>
    <row r="490" spans="1:22">
      <c r="A490" s="431" t="s">
        <v>1067</v>
      </c>
      <c r="B490" s="431" t="s">
        <v>533</v>
      </c>
      <c r="C490" s="432" t="s">
        <v>500</v>
      </c>
      <c r="D490" s="433" t="s">
        <v>1068</v>
      </c>
      <c r="E490" s="434" t="s">
        <v>699</v>
      </c>
      <c r="F490" s="550">
        <v>22</v>
      </c>
      <c r="G490" s="551">
        <v>2.9</v>
      </c>
      <c r="H490" s="551">
        <v>2.9</v>
      </c>
      <c r="I490" s="551">
        <v>13</v>
      </c>
      <c r="J490" s="552">
        <v>13</v>
      </c>
      <c r="K490" s="550">
        <v>22</v>
      </c>
      <c r="L490" s="551">
        <v>9.5543759607836236</v>
      </c>
      <c r="M490" s="551">
        <v>9.3000000000000007</v>
      </c>
      <c r="N490" s="551">
        <v>13</v>
      </c>
      <c r="O490" s="552">
        <v>13</v>
      </c>
      <c r="P490" s="553">
        <v>-1.6888231396199327E-3</v>
      </c>
      <c r="Q490" s="434">
        <v>1</v>
      </c>
      <c r="R490" s="398" t="s">
        <v>167</v>
      </c>
      <c r="S490" s="413" t="s">
        <v>134</v>
      </c>
      <c r="U490" s="411">
        <v>-6.6543759607836233</v>
      </c>
      <c r="V490" s="413">
        <v>-1.3308751921567246</v>
      </c>
    </row>
    <row r="491" spans="1:22">
      <c r="A491" s="431" t="s">
        <v>1069</v>
      </c>
      <c r="B491" s="431" t="s">
        <v>401</v>
      </c>
      <c r="C491" s="432" t="s">
        <v>500</v>
      </c>
      <c r="D491" s="433" t="s">
        <v>1070</v>
      </c>
      <c r="E491" s="434" t="s">
        <v>925</v>
      </c>
      <c r="F491" s="550">
        <v>6.7</v>
      </c>
      <c r="G491" s="551">
        <v>1.0153324578678651</v>
      </c>
      <c r="H491" s="551">
        <v>0.97</v>
      </c>
      <c r="I491" s="551">
        <v>6.2</v>
      </c>
      <c r="J491" s="552">
        <v>6.2</v>
      </c>
      <c r="K491" s="550">
        <v>6.7</v>
      </c>
      <c r="L491" s="551">
        <v>5</v>
      </c>
      <c r="M491" s="551">
        <v>4.75</v>
      </c>
      <c r="N491" s="551">
        <v>6.2</v>
      </c>
      <c r="O491" s="552">
        <v>6.2</v>
      </c>
      <c r="P491" s="553">
        <v>-1.3450230349492887E-2</v>
      </c>
      <c r="Q491" s="434">
        <v>1</v>
      </c>
      <c r="R491" s="398" t="s">
        <v>167</v>
      </c>
      <c r="S491" s="413" t="s">
        <v>134</v>
      </c>
      <c r="U491" s="411">
        <v>-3.9846675421321347</v>
      </c>
      <c r="V491" s="413">
        <v>-0.79693350842642696</v>
      </c>
    </row>
    <row r="492" spans="1:22">
      <c r="A492" s="431" t="s">
        <v>1071</v>
      </c>
      <c r="B492" s="431" t="s">
        <v>401</v>
      </c>
      <c r="C492" s="432" t="s">
        <v>500</v>
      </c>
      <c r="D492" s="433" t="s">
        <v>925</v>
      </c>
      <c r="E492" s="434" t="s">
        <v>923</v>
      </c>
      <c r="F492" s="550">
        <v>7.1</v>
      </c>
      <c r="G492" s="551">
        <v>0</v>
      </c>
      <c r="H492" s="551">
        <v>0</v>
      </c>
      <c r="I492" s="551">
        <v>7</v>
      </c>
      <c r="J492" s="552">
        <v>7</v>
      </c>
      <c r="K492" s="550">
        <v>7.1</v>
      </c>
      <c r="L492" s="551">
        <v>7.5</v>
      </c>
      <c r="M492" s="551">
        <v>7.125</v>
      </c>
      <c r="N492" s="551">
        <v>7</v>
      </c>
      <c r="O492" s="552">
        <v>7</v>
      </c>
      <c r="P492" s="553">
        <v>-1.3450230349492887E-2</v>
      </c>
      <c r="Q492" s="434">
        <v>1</v>
      </c>
      <c r="R492" s="398" t="s">
        <v>167</v>
      </c>
      <c r="S492" s="413" t="s">
        <v>134</v>
      </c>
      <c r="U492" s="411">
        <v>0</v>
      </c>
      <c r="V492" s="413">
        <v>0</v>
      </c>
    </row>
    <row r="493" spans="1:22">
      <c r="A493" s="431" t="s">
        <v>1072</v>
      </c>
      <c r="B493" s="431" t="s">
        <v>401</v>
      </c>
      <c r="C493" s="432" t="s">
        <v>500</v>
      </c>
      <c r="D493" s="433" t="s">
        <v>1073</v>
      </c>
      <c r="E493" s="434" t="s">
        <v>1070</v>
      </c>
      <c r="F493" s="550">
        <v>13.7</v>
      </c>
      <c r="G493" s="551">
        <v>1.0153324578678651</v>
      </c>
      <c r="H493" s="551">
        <v>0.97</v>
      </c>
      <c r="I493" s="551">
        <v>6.2</v>
      </c>
      <c r="J493" s="552">
        <v>6.2</v>
      </c>
      <c r="K493" s="550">
        <v>13.7</v>
      </c>
      <c r="L493" s="551">
        <v>4.8</v>
      </c>
      <c r="M493" s="551">
        <v>4.5599999999999996</v>
      </c>
      <c r="N493" s="551">
        <v>6.2</v>
      </c>
      <c r="O493" s="552">
        <v>6.2</v>
      </c>
      <c r="P493" s="553">
        <v>-1.3450230349492887E-2</v>
      </c>
      <c r="Q493" s="434">
        <v>1</v>
      </c>
      <c r="R493" s="398" t="s">
        <v>167</v>
      </c>
      <c r="S493" s="413" t="s">
        <v>134</v>
      </c>
      <c r="U493" s="411">
        <v>-3.7846675421321345</v>
      </c>
      <c r="V493" s="413">
        <v>-0.75693350842642693</v>
      </c>
    </row>
    <row r="494" spans="1:22">
      <c r="A494" s="431" t="s">
        <v>1074</v>
      </c>
      <c r="B494" s="431" t="s">
        <v>401</v>
      </c>
      <c r="C494" s="432" t="s">
        <v>500</v>
      </c>
      <c r="D494" s="433" t="s">
        <v>1073</v>
      </c>
      <c r="E494" s="434" t="s">
        <v>1075</v>
      </c>
      <c r="F494" s="550">
        <v>2.2999999999999998</v>
      </c>
      <c r="G494" s="551">
        <v>0.25</v>
      </c>
      <c r="H494" s="551">
        <v>0.25</v>
      </c>
      <c r="I494" s="551">
        <v>6.2</v>
      </c>
      <c r="J494" s="552">
        <v>6.2</v>
      </c>
      <c r="K494" s="550">
        <v>2.2999999999999998</v>
      </c>
      <c r="L494" s="551">
        <v>2.5</v>
      </c>
      <c r="M494" s="551">
        <v>2.375</v>
      </c>
      <c r="N494" s="551">
        <v>6.2</v>
      </c>
      <c r="O494" s="552">
        <v>6.2</v>
      </c>
      <c r="P494" s="553">
        <v>-1.3450230349492887E-2</v>
      </c>
      <c r="Q494" s="434">
        <v>1</v>
      </c>
      <c r="R494" s="398" t="s">
        <v>167</v>
      </c>
      <c r="S494" s="413" t="s">
        <v>134</v>
      </c>
      <c r="U494" s="411">
        <v>-2.25</v>
      </c>
      <c r="V494" s="413">
        <v>-0.45</v>
      </c>
    </row>
    <row r="495" spans="1:22">
      <c r="A495" s="431" t="s">
        <v>1076</v>
      </c>
      <c r="B495" s="431" t="s">
        <v>401</v>
      </c>
      <c r="C495" s="432" t="s">
        <v>500</v>
      </c>
      <c r="D495" s="433" t="s">
        <v>1077</v>
      </c>
      <c r="E495" s="434" t="s">
        <v>1073</v>
      </c>
      <c r="F495" s="550">
        <v>2.5499999999999998</v>
      </c>
      <c r="G495" s="551">
        <v>1.2332072007574395</v>
      </c>
      <c r="H495" s="551">
        <v>1.22</v>
      </c>
      <c r="I495" s="551">
        <v>20.3</v>
      </c>
      <c r="J495" s="552">
        <v>20.3</v>
      </c>
      <c r="K495" s="550">
        <v>0</v>
      </c>
      <c r="L495" s="551">
        <v>0</v>
      </c>
      <c r="M495" s="551">
        <v>0</v>
      </c>
      <c r="N495" s="551">
        <v>0</v>
      </c>
      <c r="O495" s="552">
        <v>0</v>
      </c>
      <c r="P495" s="553">
        <v>-1.3450230349492887E-2</v>
      </c>
      <c r="Q495" s="434">
        <v>1</v>
      </c>
      <c r="R495" s="398" t="s">
        <v>167</v>
      </c>
      <c r="S495" s="413" t="s">
        <v>134</v>
      </c>
      <c r="U495" s="411">
        <v>0</v>
      </c>
      <c r="V495" s="413">
        <v>0</v>
      </c>
    </row>
    <row r="496" spans="1:22">
      <c r="A496" s="431" t="s">
        <v>1078</v>
      </c>
      <c r="B496" s="431" t="s">
        <v>533</v>
      </c>
      <c r="C496" s="432" t="s">
        <v>500</v>
      </c>
      <c r="D496" s="433" t="s">
        <v>1073</v>
      </c>
      <c r="E496" s="434" t="s">
        <v>1079</v>
      </c>
      <c r="F496" s="550">
        <v>7.2</v>
      </c>
      <c r="G496" s="551">
        <v>5.5946402922797454</v>
      </c>
      <c r="H496" s="551">
        <v>5.0999999999999996</v>
      </c>
      <c r="I496" s="551">
        <v>6.2</v>
      </c>
      <c r="J496" s="552">
        <v>6.2</v>
      </c>
      <c r="K496" s="550">
        <v>7.2</v>
      </c>
      <c r="L496" s="551">
        <v>2.5</v>
      </c>
      <c r="M496" s="551">
        <v>2.375</v>
      </c>
      <c r="N496" s="551">
        <v>6.2</v>
      </c>
      <c r="O496" s="552">
        <v>6.2</v>
      </c>
      <c r="P496" s="553">
        <v>-1.3450230349492887E-2</v>
      </c>
      <c r="Q496" s="434">
        <v>1</v>
      </c>
      <c r="R496" s="398" t="s">
        <v>167</v>
      </c>
      <c r="S496" s="413" t="s">
        <v>134</v>
      </c>
      <c r="U496" s="411">
        <v>3.0946402922797454</v>
      </c>
      <c r="V496" s="413">
        <v>0.61892805845594911</v>
      </c>
    </row>
    <row r="497" spans="1:22">
      <c r="A497" s="431" t="s">
        <v>1080</v>
      </c>
      <c r="B497" s="431" t="s">
        <v>533</v>
      </c>
      <c r="C497" s="432" t="s">
        <v>500</v>
      </c>
      <c r="D497" s="433" t="s">
        <v>1081</v>
      </c>
      <c r="E497" s="434" t="s">
        <v>1073</v>
      </c>
      <c r="F497" s="550">
        <v>2.5499999999999998</v>
      </c>
      <c r="G497" s="551">
        <v>5.5946402922797454</v>
      </c>
      <c r="H497" s="551">
        <v>5.0999999999999996</v>
      </c>
      <c r="I497" s="551">
        <v>20.3</v>
      </c>
      <c r="J497" s="552">
        <v>20.3</v>
      </c>
      <c r="K497" s="550">
        <v>0</v>
      </c>
      <c r="L497" s="551">
        <v>0</v>
      </c>
      <c r="M497" s="551">
        <v>0</v>
      </c>
      <c r="N497" s="551">
        <v>0</v>
      </c>
      <c r="O497" s="552">
        <v>0</v>
      </c>
      <c r="P497" s="553">
        <v>-1.3450230349492887E-2</v>
      </c>
      <c r="Q497" s="434">
        <v>1</v>
      </c>
      <c r="R497" s="398" t="s">
        <v>167</v>
      </c>
      <c r="S497" s="413" t="s">
        <v>134</v>
      </c>
      <c r="U497" s="411">
        <v>0</v>
      </c>
      <c r="V497" s="413">
        <v>0</v>
      </c>
    </row>
    <row r="498" spans="1:22">
      <c r="A498" s="431" t="s">
        <v>1082</v>
      </c>
      <c r="B498" s="431" t="s">
        <v>533</v>
      </c>
      <c r="C498" s="432" t="s">
        <v>500</v>
      </c>
      <c r="D498" s="433" t="s">
        <v>1079</v>
      </c>
      <c r="E498" s="434" t="s">
        <v>919</v>
      </c>
      <c r="F498" s="550">
        <v>12.3</v>
      </c>
      <c r="G498" s="551">
        <v>3.3567841753678471</v>
      </c>
      <c r="H498" s="551">
        <v>3.0599999999999996</v>
      </c>
      <c r="I498" s="551">
        <v>6.7</v>
      </c>
      <c r="J498" s="552">
        <v>6.7</v>
      </c>
      <c r="K498" s="550">
        <v>12.3</v>
      </c>
      <c r="L498" s="551">
        <v>0</v>
      </c>
      <c r="M498" s="551">
        <v>0</v>
      </c>
      <c r="N498" s="551">
        <v>6.7</v>
      </c>
      <c r="O498" s="552">
        <v>6.7</v>
      </c>
      <c r="P498" s="553">
        <v>-1.3450230349492887E-2</v>
      </c>
      <c r="Q498" s="434">
        <v>1</v>
      </c>
      <c r="R498" s="398" t="s">
        <v>167</v>
      </c>
      <c r="S498" s="413" t="s">
        <v>134</v>
      </c>
      <c r="U498" s="411">
        <v>0</v>
      </c>
      <c r="V498" s="413">
        <v>0</v>
      </c>
    </row>
    <row r="499" spans="1:22">
      <c r="G499" s="411"/>
      <c r="L499" s="411"/>
      <c r="M499" s="411"/>
      <c r="P499" s="412"/>
    </row>
    <row r="500" spans="1:22">
      <c r="G500" s="411"/>
      <c r="L500" s="411"/>
      <c r="M500" s="411"/>
      <c r="P500" s="412"/>
    </row>
    <row r="501" spans="1:22">
      <c r="G501" s="411"/>
      <c r="L501" s="411"/>
      <c r="M501" s="411"/>
      <c r="P501" s="412"/>
    </row>
    <row r="502" spans="1:22">
      <c r="G502" s="411"/>
      <c r="L502" s="411"/>
      <c r="M502" s="411"/>
      <c r="P502" s="412"/>
    </row>
    <row r="503" spans="1:22">
      <c r="G503" s="411"/>
      <c r="L503" s="411"/>
      <c r="M503" s="411"/>
      <c r="P503" s="412"/>
    </row>
    <row r="504" spans="1:22">
      <c r="G504" s="411"/>
      <c r="L504" s="411"/>
      <c r="M504" s="411"/>
      <c r="P504" s="412"/>
    </row>
    <row r="505" spans="1:22">
      <c r="G505" s="411"/>
      <c r="L505" s="411"/>
      <c r="M505" s="411"/>
      <c r="P505" s="412"/>
    </row>
    <row r="506" spans="1:22">
      <c r="G506" s="411"/>
      <c r="L506" s="411"/>
      <c r="M506" s="411"/>
      <c r="P506" s="412"/>
    </row>
    <row r="507" spans="1:22">
      <c r="G507" s="411"/>
      <c r="L507" s="411"/>
      <c r="M507" s="411"/>
      <c r="P507" s="412"/>
    </row>
    <row r="508" spans="1:22">
      <c r="G508" s="411"/>
      <c r="L508" s="411"/>
      <c r="M508" s="411"/>
      <c r="P508" s="412"/>
    </row>
    <row r="509" spans="1:22">
      <c r="G509" s="411"/>
      <c r="L509" s="411"/>
      <c r="M509" s="411"/>
      <c r="P509" s="412"/>
    </row>
    <row r="510" spans="1:22">
      <c r="G510" s="411"/>
      <c r="L510" s="411"/>
      <c r="M510" s="411"/>
      <c r="P510" s="412"/>
    </row>
    <row r="511" spans="1:22">
      <c r="G511" s="411"/>
      <c r="L511" s="411"/>
      <c r="M511" s="411"/>
      <c r="P511" s="412"/>
    </row>
    <row r="512" spans="1:22">
      <c r="G512" s="411"/>
      <c r="L512" s="411"/>
      <c r="M512" s="411"/>
      <c r="P512" s="412"/>
    </row>
    <row r="513" spans="7:16">
      <c r="G513" s="411"/>
      <c r="L513" s="411"/>
      <c r="M513" s="411"/>
      <c r="P513" s="412"/>
    </row>
    <row r="514" spans="7:16">
      <c r="G514" s="411"/>
      <c r="L514" s="411"/>
      <c r="M514" s="411"/>
      <c r="P514" s="412"/>
    </row>
    <row r="515" spans="7:16">
      <c r="G515" s="411"/>
      <c r="L515" s="411"/>
      <c r="M515" s="411"/>
      <c r="P515" s="412"/>
    </row>
    <row r="516" spans="7:16">
      <c r="G516" s="411"/>
      <c r="L516" s="411"/>
      <c r="M516" s="411"/>
      <c r="P516" s="412"/>
    </row>
    <row r="517" spans="7:16">
      <c r="G517" s="411"/>
      <c r="L517" s="411"/>
      <c r="M517" s="411"/>
      <c r="P517" s="412"/>
    </row>
    <row r="518" spans="7:16">
      <c r="G518" s="411"/>
      <c r="L518" s="411"/>
      <c r="M518" s="411"/>
      <c r="P518" s="412"/>
    </row>
    <row r="519" spans="7:16">
      <c r="G519" s="411"/>
      <c r="L519" s="411"/>
      <c r="M519" s="411"/>
      <c r="P519" s="412"/>
    </row>
    <row r="520" spans="7:16">
      <c r="G520" s="411"/>
      <c r="L520" s="411"/>
      <c r="M520" s="411"/>
      <c r="P520" s="412"/>
    </row>
    <row r="521" spans="7:16">
      <c r="G521" s="411"/>
      <c r="L521" s="411"/>
      <c r="M521" s="411"/>
      <c r="P521" s="412"/>
    </row>
    <row r="522" spans="7:16">
      <c r="G522" s="411"/>
      <c r="L522" s="411"/>
      <c r="M522" s="411"/>
      <c r="P522" s="412"/>
    </row>
    <row r="523" spans="7:16">
      <c r="G523" s="411"/>
      <c r="L523" s="411"/>
      <c r="M523" s="411"/>
      <c r="P523" s="412"/>
    </row>
    <row r="524" spans="7:16">
      <c r="G524" s="411"/>
      <c r="L524" s="411"/>
      <c r="M524" s="411"/>
      <c r="P524" s="412"/>
    </row>
    <row r="525" spans="7:16">
      <c r="G525" s="411"/>
      <c r="L525" s="411"/>
      <c r="M525" s="411"/>
      <c r="P525" s="412"/>
    </row>
    <row r="526" spans="7:16">
      <c r="G526" s="411"/>
      <c r="L526" s="411"/>
      <c r="M526" s="411"/>
      <c r="P526" s="412"/>
    </row>
    <row r="527" spans="7:16">
      <c r="G527" s="411"/>
      <c r="L527" s="411"/>
      <c r="M527" s="411"/>
      <c r="P527" s="412"/>
    </row>
    <row r="528" spans="7:16">
      <c r="G528" s="411"/>
      <c r="L528" s="411"/>
      <c r="M528" s="411"/>
      <c r="P528" s="412"/>
    </row>
    <row r="529" spans="7:16">
      <c r="G529" s="411"/>
      <c r="L529" s="411"/>
      <c r="M529" s="411"/>
      <c r="P529" s="412"/>
    </row>
    <row r="530" spans="7:16">
      <c r="G530" s="411"/>
      <c r="L530" s="411"/>
      <c r="M530" s="411"/>
      <c r="P530" s="412"/>
    </row>
    <row r="531" spans="7:16">
      <c r="G531" s="411"/>
      <c r="L531" s="411"/>
      <c r="M531" s="411"/>
      <c r="P531" s="412"/>
    </row>
    <row r="532" spans="7:16">
      <c r="G532" s="411"/>
      <c r="L532" s="411"/>
      <c r="M532" s="411"/>
      <c r="P532" s="412"/>
    </row>
    <row r="533" spans="7:16">
      <c r="G533" s="411"/>
      <c r="L533" s="411"/>
      <c r="M533" s="411"/>
      <c r="P533" s="412"/>
    </row>
    <row r="534" spans="7:16">
      <c r="G534" s="411"/>
      <c r="L534" s="411"/>
      <c r="M534" s="411"/>
      <c r="P534" s="412"/>
    </row>
    <row r="535" spans="7:16">
      <c r="G535" s="411"/>
      <c r="L535" s="411"/>
      <c r="M535" s="411"/>
      <c r="P535" s="412"/>
    </row>
    <row r="536" spans="7:16">
      <c r="G536" s="411"/>
      <c r="L536" s="411"/>
      <c r="M536" s="411"/>
      <c r="P536" s="412"/>
    </row>
    <row r="537" spans="7:16">
      <c r="G537" s="411"/>
      <c r="L537" s="411"/>
      <c r="M537" s="411"/>
      <c r="P537" s="412"/>
    </row>
    <row r="538" spans="7:16">
      <c r="G538" s="411"/>
      <c r="L538" s="411"/>
      <c r="M538" s="411"/>
      <c r="P538" s="412"/>
    </row>
    <row r="539" spans="7:16">
      <c r="G539" s="411"/>
      <c r="L539" s="411"/>
      <c r="M539" s="411"/>
      <c r="P539" s="412"/>
    </row>
    <row r="540" spans="7:16">
      <c r="G540" s="411"/>
      <c r="L540" s="411"/>
      <c r="M540" s="411"/>
      <c r="P540" s="412"/>
    </row>
    <row r="541" spans="7:16">
      <c r="G541" s="411"/>
      <c r="L541" s="411"/>
      <c r="M541" s="411"/>
      <c r="P541" s="412"/>
    </row>
    <row r="542" spans="7:16">
      <c r="G542" s="411"/>
      <c r="L542" s="411"/>
      <c r="M542" s="411"/>
      <c r="P542" s="412"/>
    </row>
    <row r="543" spans="7:16">
      <c r="G543" s="411"/>
      <c r="L543" s="411"/>
      <c r="M543" s="411"/>
      <c r="P543" s="412"/>
    </row>
    <row r="544" spans="7:16">
      <c r="G544" s="411"/>
      <c r="L544" s="411"/>
      <c r="M544" s="411"/>
      <c r="P544" s="412"/>
    </row>
    <row r="545" spans="7:16">
      <c r="G545" s="411"/>
      <c r="L545" s="411"/>
      <c r="M545" s="411"/>
      <c r="P545" s="412"/>
    </row>
    <row r="546" spans="7:16">
      <c r="G546" s="411"/>
      <c r="L546" s="411"/>
      <c r="M546" s="411"/>
      <c r="P546" s="412"/>
    </row>
    <row r="547" spans="7:16">
      <c r="G547" s="411"/>
      <c r="L547" s="411"/>
      <c r="M547" s="411"/>
      <c r="P547" s="412"/>
    </row>
    <row r="548" spans="7:16">
      <c r="G548" s="411"/>
      <c r="L548" s="411"/>
      <c r="M548" s="411"/>
      <c r="P548" s="412"/>
    </row>
    <row r="549" spans="7:16">
      <c r="G549" s="411"/>
      <c r="L549" s="411"/>
      <c r="M549" s="411"/>
      <c r="P549" s="412"/>
    </row>
    <row r="550" spans="7:16">
      <c r="G550" s="411"/>
      <c r="L550" s="411"/>
      <c r="M550" s="411"/>
      <c r="P550" s="412"/>
    </row>
    <row r="551" spans="7:16">
      <c r="G551" s="411"/>
      <c r="L551" s="411"/>
      <c r="M551" s="411"/>
      <c r="P551" s="412"/>
    </row>
    <row r="552" spans="7:16">
      <c r="G552" s="411"/>
      <c r="L552" s="411"/>
      <c r="M552" s="411"/>
      <c r="P552" s="412"/>
    </row>
    <row r="553" spans="7:16">
      <c r="G553" s="411"/>
      <c r="L553" s="411"/>
      <c r="M553" s="411"/>
      <c r="P553" s="412"/>
    </row>
    <row r="554" spans="7:16">
      <c r="G554" s="411"/>
      <c r="L554" s="411"/>
      <c r="M554" s="411"/>
      <c r="P554" s="412"/>
    </row>
    <row r="555" spans="7:16">
      <c r="G555" s="411"/>
      <c r="L555" s="411"/>
      <c r="M555" s="411"/>
      <c r="P555" s="412"/>
    </row>
    <row r="556" spans="7:16">
      <c r="G556" s="411"/>
      <c r="L556" s="411"/>
      <c r="M556" s="411"/>
      <c r="P556" s="412"/>
    </row>
    <row r="557" spans="7:16">
      <c r="G557" s="411"/>
      <c r="L557" s="411"/>
      <c r="M557" s="411"/>
      <c r="P557" s="412"/>
    </row>
    <row r="558" spans="7:16">
      <c r="G558" s="411"/>
      <c r="L558" s="411"/>
      <c r="M558" s="411"/>
      <c r="P558" s="412"/>
    </row>
    <row r="559" spans="7:16">
      <c r="G559" s="411"/>
      <c r="L559" s="411"/>
      <c r="M559" s="411"/>
      <c r="P559" s="412"/>
    </row>
    <row r="560" spans="7:16">
      <c r="G560" s="411"/>
      <c r="L560" s="411"/>
      <c r="M560" s="411"/>
      <c r="P560" s="412"/>
    </row>
    <row r="561" spans="7:16">
      <c r="G561" s="411"/>
      <c r="L561" s="411"/>
      <c r="M561" s="411"/>
      <c r="P561" s="412"/>
    </row>
    <row r="562" spans="7:16">
      <c r="G562" s="411"/>
      <c r="L562" s="411"/>
      <c r="M562" s="411"/>
      <c r="P562" s="412"/>
    </row>
    <row r="563" spans="7:16">
      <c r="G563" s="411"/>
      <c r="L563" s="411"/>
      <c r="M563" s="411"/>
      <c r="P563" s="412"/>
    </row>
    <row r="564" spans="7:16">
      <c r="G564" s="411"/>
      <c r="L564" s="411"/>
      <c r="M564" s="411"/>
      <c r="P564" s="412"/>
    </row>
  </sheetData>
  <sheetProtection password="93B3" sheet="1" objects="1" scenarios="1"/>
  <mergeCells count="15">
    <mergeCell ref="K3:O3"/>
    <mergeCell ref="P3:P5"/>
    <mergeCell ref="Q3:Q6"/>
    <mergeCell ref="F4:F5"/>
    <mergeCell ref="G4:H5"/>
    <mergeCell ref="I4:J4"/>
    <mergeCell ref="K4:K5"/>
    <mergeCell ref="L4:M5"/>
    <mergeCell ref="N4:O4"/>
    <mergeCell ref="F3:J3"/>
    <mergeCell ref="A3:A6"/>
    <mergeCell ref="B3:B5"/>
    <mergeCell ref="C3:C5"/>
    <mergeCell ref="D3:D5"/>
    <mergeCell ref="E3:E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FB1096"/>
  <sheetViews>
    <sheetView topLeftCell="A10" workbookViewId="0">
      <selection activeCell="K42" sqref="K42"/>
    </sheetView>
  </sheetViews>
  <sheetFormatPr defaultRowHeight="12.75"/>
  <cols>
    <col min="1" max="1" width="6.28515625" customWidth="1"/>
    <col min="2" max="2" width="31.85546875" customWidth="1"/>
    <col min="3" max="3" width="34.7109375" customWidth="1"/>
    <col min="5" max="5" width="19.28515625" customWidth="1"/>
    <col min="8" max="8" width="9.42578125" customWidth="1"/>
    <col min="13" max="13" width="9.7109375" customWidth="1"/>
  </cols>
  <sheetData>
    <row r="1" spans="1:158" ht="18">
      <c r="B1" s="362" t="s">
        <v>1083</v>
      </c>
    </row>
    <row r="10" spans="1:158" ht="15.75">
      <c r="B10" s="363" t="s">
        <v>90</v>
      </c>
    </row>
    <row r="11" spans="1:158">
      <c r="E11" s="364" t="s">
        <v>91</v>
      </c>
      <c r="F11" s="365">
        <v>2.002711700797489E-3</v>
      </c>
      <c r="G11" s="365">
        <v>2.0828026282489588E-3</v>
      </c>
      <c r="H11" s="365">
        <v>2.1649790827948357E-3</v>
      </c>
      <c r="I11" s="365">
        <v>2.2492368922792344E-3</v>
      </c>
      <c r="J11" s="365">
        <v>2.3355684374366053E-3</v>
      </c>
      <c r="K11" s="365">
        <v>2.42396253378265E-3</v>
      </c>
      <c r="L11" s="365">
        <v>2.5144043183116206E-3</v>
      </c>
      <c r="M11" s="365">
        <v>2.6068751415416875E-3</v>
      </c>
      <c r="N11" s="365">
        <v>2.7013524654510676E-3</v>
      </c>
      <c r="O11" s="365">
        <v>2.7978097678463001E-3</v>
      </c>
      <c r="P11" s="365">
        <v>2.896216453700487E-3</v>
      </c>
      <c r="Q11" s="365">
        <v>2.9965377739932953E-3</v>
      </c>
      <c r="R11" s="365">
        <v>3.09873475257613E-3</v>
      </c>
      <c r="S11" s="365">
        <v>3.2027641215748959E-3</v>
      </c>
      <c r="T11" s="365">
        <v>3.3085782658293472E-3</v>
      </c>
      <c r="U11" s="365">
        <v>3.4161251768519483E-3</v>
      </c>
      <c r="V11" s="365">
        <v>3.5253484167706074E-3</v>
      </c>
      <c r="W11" s="365">
        <v>3.6361870926984274E-3</v>
      </c>
      <c r="X11" s="365">
        <v>3.7485758419499374E-3</v>
      </c>
      <c r="Y11" s="365">
        <v>3.8624448284969464E-3</v>
      </c>
      <c r="Z11" s="365">
        <v>3.9777197510284714E-3</v>
      </c>
      <c r="AA11" s="365">
        <v>4.0943218629479619E-3</v>
      </c>
      <c r="AB11" s="365">
        <v>4.2121680046075614E-3</v>
      </c>
      <c r="AC11" s="365">
        <v>4.3311706480432628E-3</v>
      </c>
      <c r="AD11" s="365">
        <v>4.4512379544369126E-3</v>
      </c>
      <c r="AE11" s="365">
        <v>4.5722738444908973E-3</v>
      </c>
      <c r="AF11" s="365">
        <v>4.694178081859437E-3</v>
      </c>
      <c r="AG11" s="365">
        <v>4.816846369736622E-3</v>
      </c>
      <c r="AH11" s="365">
        <v>4.9401704606559082E-3</v>
      </c>
      <c r="AI11" s="365">
        <v>5.0640382795090182E-3</v>
      </c>
      <c r="AJ11" s="365">
        <v>5.188334059743953E-3</v>
      </c>
      <c r="AK11" s="365">
        <v>5.3129384926526727E-3</v>
      </c>
      <c r="AL11" s="365">
        <v>5.4377288896088703E-3</v>
      </c>
      <c r="AM11" s="365">
        <v>5.5625793570654603E-3</v>
      </c>
      <c r="AN11" s="365">
        <v>5.6873609840701897E-3</v>
      </c>
      <c r="AO11" s="365">
        <v>5.8119420420063165E-3</v>
      </c>
      <c r="AP11" s="365">
        <v>5.9361881962138579E-3</v>
      </c>
      <c r="AQ11" s="365">
        <v>6.0599627290957216E-3</v>
      </c>
      <c r="AR11" s="365">
        <v>6.1831267742623562E-3</v>
      </c>
      <c r="AS11" s="365">
        <v>6.3055395612186052E-3</v>
      </c>
      <c r="AT11" s="365">
        <v>6.4270586700475767E-3</v>
      </c>
      <c r="AU11" s="365">
        <v>6.5475402954985676E-3</v>
      </c>
      <c r="AV11" s="365">
        <v>6.666839519840019E-3</v>
      </c>
      <c r="AW11" s="365">
        <v>6.784810593793939E-3</v>
      </c>
      <c r="AX11" s="365">
        <v>6.9013072248259033E-3</v>
      </c>
      <c r="AY11" s="365">
        <v>7.0161828720244259E-3</v>
      </c>
      <c r="AZ11" s="365">
        <v>7.1292910467658484E-3</v>
      </c>
      <c r="BA11" s="365">
        <v>7.2404856183257149E-3</v>
      </c>
      <c r="BB11" s="365">
        <v>7.34962112356551E-3</v>
      </c>
      <c r="BC11" s="365">
        <v>7.4565530797944613E-3</v>
      </c>
      <c r="BD11" s="365">
        <v>7.5611382998803317E-3</v>
      </c>
      <c r="BE11" s="365">
        <v>7.6632352086607285E-3</v>
      </c>
      <c r="BF11" s="365">
        <v>7.7627041596876872E-3</v>
      </c>
      <c r="BG11" s="365">
        <v>7.859407751323275E-3</v>
      </c>
      <c r="BH11" s="365">
        <v>7.9532111411927623E-3</v>
      </c>
      <c r="BI11" s="365">
        <v>8.043982357994783E-3</v>
      </c>
      <c r="BJ11" s="365">
        <v>8.1315926096647267E-3</v>
      </c>
      <c r="BK11" s="365">
        <v>8.2159165868886819E-3</v>
      </c>
      <c r="BL11" s="365">
        <v>8.2968327609703133E-3</v>
      </c>
      <c r="BM11" s="365">
        <v>8.3742236750625927E-3</v>
      </c>
      <c r="BN11" s="365">
        <v>8.4479762277896962E-3</v>
      </c>
      <c r="BO11" s="365">
        <v>8.517981948302316E-3</v>
      </c>
      <c r="BP11" s="365">
        <v>8.5841372618313868E-3</v>
      </c>
      <c r="BQ11" s="365">
        <v>8.6463437448312998E-3</v>
      </c>
      <c r="BR11" s="365">
        <v>8.7045083688336092E-3</v>
      </c>
      <c r="BS11" s="365">
        <v>8.7585437321660922E-3</v>
      </c>
      <c r="BT11" s="365">
        <v>8.8083682787296891E-3</v>
      </c>
      <c r="BU11" s="365">
        <v>8.8539065030670151E-3</v>
      </c>
      <c r="BV11" s="365">
        <v>8.8950891410009211E-3</v>
      </c>
      <c r="BW11" s="365">
        <v>8.9318533451694399E-3</v>
      </c>
      <c r="BX11" s="365">
        <v>8.9641428448345075E-3</v>
      </c>
      <c r="BY11" s="365">
        <v>8.9919080893957164E-3</v>
      </c>
      <c r="BZ11" s="365">
        <v>9.0151063750967715E-3</v>
      </c>
      <c r="CA11" s="365">
        <v>9.033701954471127E-3</v>
      </c>
      <c r="CB11" s="365">
        <v>9.0476661281341884E-3</v>
      </c>
      <c r="CC11" s="365">
        <v>9.0569773185921604E-3</v>
      </c>
      <c r="CD11" s="365">
        <v>9.0616211258018383E-3</v>
      </c>
      <c r="CE11" s="365">
        <v>9.0615903642810598E-3</v>
      </c>
      <c r="CF11" s="365">
        <v>9.0568850816359937E-3</v>
      </c>
      <c r="CG11" s="365">
        <v>9.0475125584383691E-3</v>
      </c>
      <c r="CH11" s="365">
        <v>9.0334872894530984E-3</v>
      </c>
      <c r="CI11" s="365">
        <v>9.0148309462840387E-3</v>
      </c>
      <c r="CJ11" s="365">
        <v>8.991572321572645E-3</v>
      </c>
      <c r="CK11" s="365">
        <v>8.9637472549506398E-3</v>
      </c>
      <c r="CL11" s="365">
        <v>8.9313985410132378E-3</v>
      </c>
      <c r="CM11" s="365">
        <v>8.8945758196437037E-3</v>
      </c>
      <c r="CN11" s="365">
        <v>8.8533354490826863E-3</v>
      </c>
      <c r="CO11" s="365">
        <v>8.807740362196597E-3</v>
      </c>
      <c r="CP11" s="365">
        <v>8.7578599064581531E-3</v>
      </c>
      <c r="CQ11" s="365">
        <v>8.703769668208532E-3</v>
      </c>
      <c r="CR11" s="365">
        <v>8.6455512818244817E-3</v>
      </c>
      <c r="CS11" s="365">
        <v>8.5832922244646268E-3</v>
      </c>
      <c r="CT11" s="365">
        <v>8.5170855971171862E-3</v>
      </c>
      <c r="CU11" s="365">
        <v>8.4470298927159047E-3</v>
      </c>
      <c r="CV11" s="365">
        <v>8.3732287521322401E-3</v>
      </c>
      <c r="CW11" s="365">
        <v>8.2957907088893942E-3</v>
      </c>
      <c r="CX11" s="365">
        <v>8.2148289234775951E-3</v>
      </c>
      <c r="CY11" s="365">
        <v>8.1304609081799557E-3</v>
      </c>
      <c r="CZ11" s="365">
        <v>8.0428082433441819E-3</v>
      </c>
      <c r="DA11" s="365">
        <v>7.9519962860571877E-3</v>
      </c>
      <c r="DB11" s="365">
        <v>7.8581538721974493E-3</v>
      </c>
      <c r="DC11" s="365">
        <v>7.7614130128534223E-3</v>
      </c>
      <c r="DD11" s="365">
        <v>7.6619085861056296E-3</v>
      </c>
      <c r="DE11" s="365">
        <v>7.5597780251752201E-3</v>
      </c>
      <c r="DF11" s="365">
        <v>7.4551610039426891E-3</v>
      </c>
      <c r="DG11" s="365">
        <v>7.3481991208373208E-3</v>
      </c>
      <c r="DH11" s="365">
        <v>7.2390355820906339E-3</v>
      </c>
      <c r="DI11" s="365">
        <v>7.127814885335944E-3</v>
      </c>
      <c r="DJ11" s="365">
        <v>7.0146825045210416E-3</v>
      </c>
      <c r="DK11" s="365">
        <v>6.8997845770822214E-3</v>
      </c>
      <c r="DL11" s="365">
        <v>6.7832675943053783E-3</v>
      </c>
      <c r="DM11" s="365">
        <v>6.6652780957741197E-3</v>
      </c>
      <c r="DN11" s="365">
        <v>6.5459623687756452E-3</v>
      </c>
      <c r="DO11" s="365">
        <v>6.425466153502919E-3</v>
      </c>
      <c r="DP11" s="365">
        <v>6.3039343548565848E-3</v>
      </c>
      <c r="DQ11" s="365">
        <v>6.181510761612238E-3</v>
      </c>
      <c r="DR11" s="365">
        <v>6.0583377736784759E-3</v>
      </c>
      <c r="DS11" s="365">
        <v>5.9345561381286376E-3</v>
      </c>
      <c r="DT11" s="365">
        <v>5.8103046946447502E-3</v>
      </c>
      <c r="DU11" s="365">
        <v>5.6857201309659464E-3</v>
      </c>
      <c r="DV11" s="365">
        <v>5.5609367488859349E-3</v>
      </c>
      <c r="DW11" s="365">
        <v>5.4360862412952109E-3</v>
      </c>
      <c r="DX11" s="365">
        <v>5.3112974807136681E-3</v>
      </c>
      <c r="DY11" s="365">
        <v>5.1866963197086564E-3</v>
      </c>
      <c r="DZ11" s="365">
        <v>5.0624054035422854E-3</v>
      </c>
      <c r="EA11" s="365">
        <v>4.9385439953403797E-3</v>
      </c>
      <c r="EB11" s="365">
        <v>4.8152278140239741E-3</v>
      </c>
      <c r="EC11" s="365">
        <v>4.6925688851930667E-3</v>
      </c>
      <c r="ED11" s="365">
        <v>4.5706754051015467E-3</v>
      </c>
      <c r="EE11" s="365">
        <v>4.4496516178120834E-3</v>
      </c>
      <c r="EF11" s="365">
        <v>4.3295977055706108E-3</v>
      </c>
      <c r="EG11" s="365">
        <v>4.2106096923918701E-3</v>
      </c>
      <c r="EH11" s="365">
        <v>4.0927793608006658E-3</v>
      </c>
      <c r="EI11" s="365">
        <v>3.9761941816280977E-3</v>
      </c>
      <c r="EJ11" s="365">
        <v>3.8609372567183233E-3</v>
      </c>
      <c r="EK11" s="365">
        <v>3.7470872743594354E-3</v>
      </c>
      <c r="EL11" s="365">
        <v>3.6347184772120107E-3</v>
      </c>
      <c r="EM11" s="365">
        <v>3.5239006424709765E-3</v>
      </c>
      <c r="EN11" s="365">
        <v>3.4146990739606004E-3</v>
      </c>
      <c r="EO11" s="365">
        <v>3.3071746058289586E-3</v>
      </c>
      <c r="EP11" s="365">
        <v>3.2013836174770369E-3</v>
      </c>
      <c r="EQ11" s="365">
        <v>3.0973780593289506E-3</v>
      </c>
      <c r="ER11" s="365">
        <v>2.9952054890235082E-3</v>
      </c>
      <c r="ES11" s="365">
        <v>2.8949091175836657E-3</v>
      </c>
      <c r="ET11" s="365">
        <v>2.796527865099251E-3</v>
      </c>
      <c r="EU11" s="365">
        <v>2.700096425439807E-3</v>
      </c>
      <c r="EV11" s="365">
        <v>2.6056453394983749E-3</v>
      </c>
      <c r="EW11" s="365">
        <v>2.5132010764536152E-3</v>
      </c>
      <c r="EX11" s="365">
        <v>2.4227861225267402E-3</v>
      </c>
      <c r="EY11" s="365">
        <v>2.3344190767013817E-3</v>
      </c>
      <c r="EZ11" s="365">
        <v>2.2481147528684922E-3</v>
      </c>
      <c r="FA11" s="365">
        <v>2.1638842878548615E-3</v>
      </c>
    </row>
    <row r="12" spans="1:158">
      <c r="B12" s="366"/>
    </row>
    <row r="13" spans="1:158">
      <c r="A13" s="367" t="s">
        <v>92</v>
      </c>
      <c r="B13" s="367" t="s">
        <v>93</v>
      </c>
      <c r="C13" s="367" t="s">
        <v>94</v>
      </c>
      <c r="D13" s="367" t="s">
        <v>95</v>
      </c>
      <c r="E13" s="367" t="s">
        <v>96</v>
      </c>
      <c r="F13" s="368">
        <v>0</v>
      </c>
      <c r="G13" s="368">
        <v>1</v>
      </c>
      <c r="H13" s="368">
        <v>2</v>
      </c>
      <c r="I13" s="368">
        <v>3</v>
      </c>
      <c r="J13" s="368">
        <v>4</v>
      </c>
      <c r="K13" s="368">
        <v>5</v>
      </c>
      <c r="L13" s="368">
        <v>6</v>
      </c>
      <c r="M13" s="368">
        <v>7</v>
      </c>
      <c r="N13" s="368">
        <v>8</v>
      </c>
      <c r="O13" s="368">
        <v>9</v>
      </c>
      <c r="P13" s="368">
        <v>10</v>
      </c>
      <c r="Q13" s="368">
        <v>11</v>
      </c>
      <c r="R13" s="368">
        <v>12</v>
      </c>
      <c r="S13" s="368">
        <v>13</v>
      </c>
      <c r="T13" s="368">
        <v>14</v>
      </c>
      <c r="U13" s="368">
        <v>15</v>
      </c>
      <c r="V13" s="368">
        <v>16</v>
      </c>
      <c r="W13" s="368">
        <v>17</v>
      </c>
      <c r="X13" s="368">
        <v>18</v>
      </c>
      <c r="Y13" s="368">
        <v>19</v>
      </c>
      <c r="Z13" s="368">
        <v>20</v>
      </c>
      <c r="AA13" s="368">
        <v>21</v>
      </c>
      <c r="AB13" s="368">
        <v>22</v>
      </c>
      <c r="AC13" s="368">
        <v>23</v>
      </c>
      <c r="AD13" s="368">
        <v>24</v>
      </c>
      <c r="AE13" s="368">
        <v>25</v>
      </c>
      <c r="AF13" s="368">
        <v>26</v>
      </c>
      <c r="AG13" s="368">
        <v>27</v>
      </c>
      <c r="AH13" s="368">
        <v>28</v>
      </c>
      <c r="AI13" s="368">
        <v>29</v>
      </c>
      <c r="AJ13" s="368">
        <v>30</v>
      </c>
      <c r="AK13" s="368">
        <v>31</v>
      </c>
      <c r="AL13" s="368">
        <v>32</v>
      </c>
      <c r="AM13" s="368">
        <v>33</v>
      </c>
      <c r="AN13" s="368">
        <v>34</v>
      </c>
      <c r="AO13" s="368">
        <v>35</v>
      </c>
      <c r="AP13" s="368">
        <v>36</v>
      </c>
      <c r="AQ13" s="368">
        <v>37</v>
      </c>
      <c r="AR13" s="368">
        <v>38</v>
      </c>
      <c r="AS13" s="368">
        <v>39</v>
      </c>
      <c r="AT13" s="368">
        <v>40</v>
      </c>
      <c r="AU13" s="368">
        <v>41</v>
      </c>
      <c r="AV13" s="368">
        <v>42</v>
      </c>
      <c r="AW13" s="368">
        <v>43</v>
      </c>
      <c r="AX13" s="368">
        <v>44</v>
      </c>
      <c r="AY13" s="368">
        <v>45</v>
      </c>
      <c r="AZ13" s="368">
        <v>46</v>
      </c>
      <c r="BA13" s="368">
        <v>47</v>
      </c>
      <c r="BB13" s="368">
        <v>48</v>
      </c>
      <c r="BC13" s="368">
        <v>49</v>
      </c>
      <c r="BD13" s="368">
        <v>50</v>
      </c>
      <c r="BE13" s="368">
        <v>51</v>
      </c>
      <c r="BF13" s="368">
        <v>52</v>
      </c>
      <c r="BG13" s="368">
        <v>53</v>
      </c>
      <c r="BH13" s="368">
        <v>54</v>
      </c>
      <c r="BI13" s="368">
        <v>55</v>
      </c>
      <c r="BJ13" s="368">
        <v>56</v>
      </c>
      <c r="BK13" s="368">
        <v>57</v>
      </c>
      <c r="BL13" s="368">
        <v>58</v>
      </c>
      <c r="BM13" s="368">
        <v>59</v>
      </c>
      <c r="BN13" s="368">
        <v>60</v>
      </c>
      <c r="BO13" s="368">
        <v>61</v>
      </c>
      <c r="BP13" s="368">
        <v>62</v>
      </c>
      <c r="BQ13" s="368">
        <v>63</v>
      </c>
      <c r="BR13" s="368">
        <v>64</v>
      </c>
      <c r="BS13" s="368">
        <v>65</v>
      </c>
      <c r="BT13" s="368">
        <v>66</v>
      </c>
      <c r="BU13" s="368">
        <v>67</v>
      </c>
      <c r="BV13" s="368">
        <v>68</v>
      </c>
      <c r="BW13" s="368">
        <v>69</v>
      </c>
      <c r="BX13" s="368">
        <v>70</v>
      </c>
      <c r="BY13" s="368">
        <v>71</v>
      </c>
      <c r="BZ13" s="368">
        <v>72</v>
      </c>
      <c r="CA13" s="368">
        <v>73</v>
      </c>
      <c r="CB13" s="368">
        <v>74</v>
      </c>
      <c r="CC13" s="368">
        <v>75</v>
      </c>
      <c r="CD13" s="368">
        <v>76</v>
      </c>
      <c r="CE13" s="368">
        <v>77</v>
      </c>
      <c r="CF13" s="368">
        <v>78</v>
      </c>
      <c r="CG13" s="368">
        <v>79</v>
      </c>
      <c r="CH13" s="368">
        <v>80</v>
      </c>
      <c r="CI13" s="368">
        <v>81</v>
      </c>
      <c r="CJ13" s="368">
        <v>82</v>
      </c>
      <c r="CK13" s="368">
        <v>83</v>
      </c>
      <c r="CL13" s="368">
        <v>84</v>
      </c>
      <c r="CM13" s="368">
        <v>85</v>
      </c>
      <c r="CN13" s="368">
        <v>86</v>
      </c>
      <c r="CO13" s="368">
        <v>87</v>
      </c>
      <c r="CP13" s="368">
        <v>88</v>
      </c>
      <c r="CQ13" s="368">
        <v>89</v>
      </c>
      <c r="CR13" s="368">
        <v>90</v>
      </c>
      <c r="CS13" s="368">
        <v>91</v>
      </c>
      <c r="CT13" s="368">
        <v>92</v>
      </c>
      <c r="CU13" s="368">
        <v>93</v>
      </c>
      <c r="CV13" s="368">
        <v>94</v>
      </c>
      <c r="CW13" s="368">
        <v>95</v>
      </c>
      <c r="CX13" s="368">
        <v>96</v>
      </c>
      <c r="CY13" s="368">
        <v>97</v>
      </c>
      <c r="CZ13" s="368">
        <v>98</v>
      </c>
      <c r="DA13" s="368">
        <v>99</v>
      </c>
      <c r="DB13" s="368">
        <v>100</v>
      </c>
      <c r="DC13" s="368">
        <v>101</v>
      </c>
      <c r="DD13" s="368">
        <v>102</v>
      </c>
      <c r="DE13" s="368">
        <v>103</v>
      </c>
      <c r="DF13" s="368">
        <v>104</v>
      </c>
      <c r="DG13" s="368">
        <v>105</v>
      </c>
      <c r="DH13" s="368">
        <v>106</v>
      </c>
      <c r="DI13" s="368">
        <v>107</v>
      </c>
      <c r="DJ13" s="368">
        <v>108</v>
      </c>
      <c r="DK13" s="368">
        <v>109</v>
      </c>
      <c r="DL13" s="368">
        <v>110</v>
      </c>
      <c r="DM13" s="368">
        <v>111</v>
      </c>
      <c r="DN13" s="368">
        <v>112</v>
      </c>
      <c r="DO13" s="368">
        <v>113</v>
      </c>
      <c r="DP13" s="368">
        <v>114</v>
      </c>
      <c r="DQ13" s="368">
        <v>115</v>
      </c>
      <c r="DR13" s="368">
        <v>116</v>
      </c>
      <c r="DS13" s="368">
        <v>117</v>
      </c>
      <c r="DT13" s="368">
        <v>118</v>
      </c>
      <c r="DU13" s="368">
        <v>119</v>
      </c>
      <c r="DV13" s="368">
        <v>120</v>
      </c>
      <c r="DW13" s="368">
        <v>121</v>
      </c>
      <c r="DX13" s="368">
        <v>122</v>
      </c>
      <c r="DY13" s="368">
        <v>123</v>
      </c>
      <c r="DZ13" s="368">
        <v>124</v>
      </c>
      <c r="EA13" s="368">
        <v>125</v>
      </c>
      <c r="EB13" s="368">
        <v>126</v>
      </c>
      <c r="EC13" s="368">
        <v>127</v>
      </c>
      <c r="ED13" s="368">
        <v>128</v>
      </c>
      <c r="EE13" s="368">
        <v>129</v>
      </c>
      <c r="EF13" s="368">
        <v>130</v>
      </c>
      <c r="EG13" s="368">
        <v>131</v>
      </c>
      <c r="EH13" s="368">
        <v>132</v>
      </c>
      <c r="EI13" s="368">
        <v>133</v>
      </c>
      <c r="EJ13" s="368">
        <v>134</v>
      </c>
      <c r="EK13" s="368">
        <v>135</v>
      </c>
      <c r="EL13" s="368">
        <v>136</v>
      </c>
      <c r="EM13" s="368">
        <v>137</v>
      </c>
      <c r="EN13" s="368">
        <v>138</v>
      </c>
      <c r="EO13" s="368">
        <v>139</v>
      </c>
      <c r="EP13" s="368">
        <v>140</v>
      </c>
      <c r="EQ13" s="368">
        <v>141</v>
      </c>
      <c r="ER13" s="368">
        <v>142</v>
      </c>
      <c r="ES13" s="368">
        <v>143</v>
      </c>
      <c r="ET13" s="368">
        <v>144</v>
      </c>
      <c r="EU13" s="368">
        <v>145</v>
      </c>
      <c r="EV13" s="368">
        <v>146</v>
      </c>
      <c r="EW13" s="368">
        <v>147</v>
      </c>
      <c r="EX13" s="368">
        <v>148</v>
      </c>
      <c r="EY13" s="368">
        <v>149</v>
      </c>
      <c r="EZ13" s="368">
        <v>150</v>
      </c>
      <c r="FA13" s="369">
        <v>151</v>
      </c>
      <c r="FB13">
        <v>151</v>
      </c>
    </row>
    <row r="14" spans="1:158">
      <c r="E14" s="370" t="s">
        <v>1084</v>
      </c>
      <c r="F14" s="371">
        <v>0</v>
      </c>
      <c r="G14" s="371">
        <v>37.476383323367799</v>
      </c>
      <c r="H14" s="371">
        <v>18.341839633509299</v>
      </c>
      <c r="I14" s="371">
        <v>29.30002401051367</v>
      </c>
      <c r="J14" s="371">
        <v>25.691701366508273</v>
      </c>
      <c r="K14" s="371">
        <v>60.44799476550871</v>
      </c>
      <c r="L14" s="371">
        <v>41.53457836550168</v>
      </c>
      <c r="M14" s="371">
        <v>40.376798269561434</v>
      </c>
      <c r="N14" s="371">
        <v>47.120055539105316</v>
      </c>
      <c r="O14" s="371">
        <v>47.273824585300702</v>
      </c>
      <c r="P14" s="371">
        <v>77.948444387345532</v>
      </c>
      <c r="Q14" s="371">
        <v>67.045954710183679</v>
      </c>
      <c r="R14" s="371">
        <v>58.643776242667045</v>
      </c>
      <c r="S14" s="371">
        <v>43.782780313726079</v>
      </c>
      <c r="T14" s="371">
        <v>106.97145787545386</v>
      </c>
      <c r="U14" s="371">
        <v>84.516381049646697</v>
      </c>
      <c r="V14" s="371">
        <v>56.761998909163019</v>
      </c>
      <c r="W14" s="371">
        <v>73.441839923890427</v>
      </c>
      <c r="X14" s="371">
        <v>102.50207397160312</v>
      </c>
      <c r="Y14" s="371">
        <v>107.30401163050706</v>
      </c>
      <c r="Z14" s="371">
        <v>65.255014175157442</v>
      </c>
      <c r="AA14" s="371">
        <v>91.490387757403226</v>
      </c>
      <c r="AB14" s="371">
        <v>79.544156658408056</v>
      </c>
      <c r="AC14" s="371">
        <v>111.69302837688663</v>
      </c>
      <c r="AD14" s="371">
        <v>55.157157967030891</v>
      </c>
      <c r="AE14" s="371">
        <v>163.22076974557646</v>
      </c>
      <c r="AF14" s="371">
        <v>96.483120079140079</v>
      </c>
      <c r="AG14" s="371">
        <v>125.21341698076927</v>
      </c>
      <c r="AH14" s="371">
        <v>84.059889792932765</v>
      </c>
      <c r="AI14" s="371">
        <v>138.53115564016636</v>
      </c>
      <c r="AJ14" s="371">
        <v>93.971723744326397</v>
      </c>
      <c r="AK14" s="371">
        <v>89.03703365740148</v>
      </c>
      <c r="AL14" s="371">
        <v>123.30816109244348</v>
      </c>
      <c r="AM14" s="371">
        <v>88.136113840646814</v>
      </c>
      <c r="AN14" s="371">
        <v>63.468499636069708</v>
      </c>
      <c r="AO14" s="371">
        <v>83.930947876688421</v>
      </c>
      <c r="AP14" s="371">
        <v>134.13694274136412</v>
      </c>
      <c r="AQ14" s="371">
        <v>66.719982748199214</v>
      </c>
      <c r="AR14" s="371">
        <v>134.07381875580739</v>
      </c>
      <c r="AS14" s="371">
        <v>93.995124962986949</v>
      </c>
      <c r="AT14" s="371">
        <v>90.465975573645807</v>
      </c>
      <c r="AU14" s="371">
        <v>84.750207908668514</v>
      </c>
      <c r="AV14" s="371">
        <v>91.776176140652098</v>
      </c>
      <c r="AW14" s="371">
        <v>106.6181195107098</v>
      </c>
      <c r="AX14" s="371">
        <v>71.584889720337472</v>
      </c>
      <c r="AY14" s="371">
        <v>127.95698545995837</v>
      </c>
      <c r="AZ14" s="371">
        <v>77.058940428739348</v>
      </c>
      <c r="BA14" s="371">
        <v>75.218732314616972</v>
      </c>
      <c r="BB14" s="371">
        <v>71.432469249271421</v>
      </c>
      <c r="BC14" s="371">
        <v>81.973730464135599</v>
      </c>
      <c r="BD14" s="371">
        <v>69.941943660438838</v>
      </c>
      <c r="BE14" s="371">
        <v>106.55230158002217</v>
      </c>
      <c r="BF14" s="371">
        <v>98.692255015274611</v>
      </c>
      <c r="BG14" s="371">
        <v>92.690698967048448</v>
      </c>
      <c r="BH14" s="371">
        <v>66.441660716181246</v>
      </c>
      <c r="BI14" s="371">
        <v>76.360923953289088</v>
      </c>
      <c r="BJ14" s="371">
        <v>141.92251112138624</v>
      </c>
      <c r="BK14" s="371">
        <v>88.199491223022378</v>
      </c>
      <c r="BL14" s="371">
        <v>85.460348739771746</v>
      </c>
      <c r="BM14" s="371">
        <v>126.69951657366336</v>
      </c>
      <c r="BN14" s="371">
        <v>104.69381106350079</v>
      </c>
      <c r="BO14" s="371">
        <v>93.852905058927192</v>
      </c>
      <c r="BP14" s="371">
        <v>101.81687467212888</v>
      </c>
      <c r="BQ14" s="371">
        <v>143.69959524995187</v>
      </c>
      <c r="BR14" s="371">
        <v>148.35457766421283</v>
      </c>
      <c r="BS14" s="371">
        <v>59.329668362464325</v>
      </c>
      <c r="BT14" s="371">
        <v>70.208679484804435</v>
      </c>
      <c r="BU14" s="371">
        <v>131.82908090919815</v>
      </c>
      <c r="BV14" s="371">
        <v>118.04965484066439</v>
      </c>
      <c r="BW14" s="371">
        <v>84.8454707030848</v>
      </c>
      <c r="BX14" s="371">
        <v>50.813174541648152</v>
      </c>
      <c r="BY14" s="371">
        <v>68.746058446732079</v>
      </c>
      <c r="BZ14" s="371">
        <v>65.667242267358844</v>
      </c>
      <c r="CA14" s="371">
        <v>35.363281338133767</v>
      </c>
      <c r="CB14" s="371">
        <v>85.13549334443303</v>
      </c>
      <c r="CC14" s="371">
        <v>34.008817606614905</v>
      </c>
      <c r="CD14" s="371">
        <v>37.457330764484539</v>
      </c>
      <c r="CE14" s="371">
        <v>45.025622637076303</v>
      </c>
      <c r="CF14" s="371">
        <v>54.204530022868013</v>
      </c>
      <c r="CG14" s="371">
        <v>84.402835852831387</v>
      </c>
      <c r="CH14" s="371">
        <v>31.377832429917781</v>
      </c>
      <c r="CI14" s="371">
        <v>56.948098502057114</v>
      </c>
      <c r="CJ14" s="371">
        <v>6.8589211979727542</v>
      </c>
      <c r="CK14" s="371">
        <v>54.433160729467112</v>
      </c>
      <c r="CL14" s="371">
        <v>30.96040818529368</v>
      </c>
      <c r="CM14" s="371">
        <v>19.433610060922803</v>
      </c>
      <c r="CN14" s="371">
        <v>30.693672360928076</v>
      </c>
      <c r="CO14" s="371">
        <v>9.1452282639636717</v>
      </c>
      <c r="CP14" s="371">
        <v>7.4304979644704838</v>
      </c>
      <c r="CQ14" s="371">
        <v>38.745976565315786</v>
      </c>
      <c r="CR14" s="371">
        <v>47.917185591392993</v>
      </c>
      <c r="CS14" s="371">
        <v>9.1452282639636717</v>
      </c>
      <c r="CT14" s="371">
        <v>28.007261558388748</v>
      </c>
      <c r="CU14" s="371">
        <v>37.61417723148908</v>
      </c>
      <c r="CV14" s="371">
        <v>23.90888293751927</v>
      </c>
      <c r="CW14" s="371">
        <v>39.81984806600849</v>
      </c>
      <c r="CX14" s="371">
        <v>14.308471721326494</v>
      </c>
      <c r="CY14" s="371">
        <v>15.146784312189832</v>
      </c>
      <c r="CZ14" s="371">
        <v>9.1452282639636717</v>
      </c>
      <c r="DA14" s="371">
        <v>0</v>
      </c>
      <c r="DB14" s="371">
        <v>15.242047106606119</v>
      </c>
      <c r="DC14" s="371">
        <v>5.1632434573628236</v>
      </c>
      <c r="DD14" s="371">
        <v>9.1452282639636717</v>
      </c>
      <c r="DE14" s="371">
        <v>0</v>
      </c>
      <c r="DF14" s="371">
        <v>5.9062932538098716</v>
      </c>
      <c r="DG14" s="371">
        <v>13.908367984778085</v>
      </c>
      <c r="DH14" s="371">
        <v>7.5257607588867712</v>
      </c>
      <c r="DI14" s="371">
        <v>0</v>
      </c>
      <c r="DJ14" s="371">
        <v>0</v>
      </c>
      <c r="DK14" s="371">
        <v>10.955221357873148</v>
      </c>
      <c r="DL14" s="371">
        <v>0</v>
      </c>
      <c r="DM14" s="371">
        <v>4.4773513375655476</v>
      </c>
      <c r="DN14" s="371">
        <v>9.1452282639636717</v>
      </c>
      <c r="DO14" s="371">
        <v>0</v>
      </c>
      <c r="DP14" s="371">
        <v>0</v>
      </c>
      <c r="DQ14" s="371">
        <v>0</v>
      </c>
      <c r="DR14" s="371">
        <v>0</v>
      </c>
      <c r="DS14" s="371">
        <v>6.5731328147238894</v>
      </c>
      <c r="DT14" s="371">
        <v>0</v>
      </c>
      <c r="DU14" s="371">
        <v>0</v>
      </c>
      <c r="DV14" s="371">
        <v>0</v>
      </c>
      <c r="DW14" s="371">
        <v>0</v>
      </c>
      <c r="DX14" s="371">
        <v>6.5731328147238894</v>
      </c>
      <c r="DY14" s="371">
        <v>0</v>
      </c>
      <c r="DZ14" s="371">
        <v>0</v>
      </c>
      <c r="EA14" s="371">
        <v>0</v>
      </c>
      <c r="EB14" s="371">
        <v>5.5252420761447185</v>
      </c>
      <c r="EC14" s="371">
        <v>0</v>
      </c>
      <c r="ED14" s="371">
        <v>0</v>
      </c>
      <c r="EE14" s="371">
        <v>0</v>
      </c>
      <c r="EF14" s="371">
        <v>0</v>
      </c>
      <c r="EG14" s="371">
        <v>0</v>
      </c>
      <c r="EH14" s="371">
        <v>0</v>
      </c>
      <c r="EI14" s="371">
        <v>0</v>
      </c>
      <c r="EJ14" s="371">
        <v>3.1436722157375119</v>
      </c>
      <c r="EK14" s="371">
        <v>5.6205048705610068</v>
      </c>
      <c r="EL14" s="371">
        <v>0</v>
      </c>
      <c r="EM14" s="371">
        <v>0</v>
      </c>
      <c r="EN14" s="371">
        <v>0</v>
      </c>
      <c r="EO14" s="371">
        <v>0</v>
      </c>
      <c r="EP14" s="371">
        <v>0</v>
      </c>
      <c r="EQ14" s="371">
        <v>0</v>
      </c>
      <c r="ER14" s="371">
        <v>5.1441908984795655</v>
      </c>
      <c r="ES14" s="371">
        <v>0</v>
      </c>
      <c r="ET14" s="371">
        <v>0</v>
      </c>
      <c r="EU14" s="371">
        <v>0</v>
      </c>
      <c r="EV14" s="371">
        <v>0</v>
      </c>
      <c r="EW14" s="371">
        <v>0</v>
      </c>
      <c r="EX14" s="371">
        <v>0</v>
      </c>
      <c r="EY14" s="371">
        <v>0</v>
      </c>
      <c r="EZ14" s="371">
        <v>0</v>
      </c>
      <c r="FA14" s="371">
        <v>0</v>
      </c>
      <c r="FB14" s="371">
        <f>SUMIF($J$45:$J$1060,"&gt;151",$H$45:$H$1060)</f>
        <v>21.330205695210722</v>
      </c>
    </row>
    <row r="15" spans="1:158">
      <c r="A15" s="67">
        <v>1</v>
      </c>
      <c r="B15" s="263" t="str">
        <f>VLOOKUP(A15,Switchboard!$A$21:$C$36,2,FALSE)</f>
        <v>SubTx Lines - Radial</v>
      </c>
      <c r="C15" s="258" t="str">
        <f t="shared" ref="C15:C29" si="0">IF(D15="","",IF(D15&gt;0,VLOOKUP(D15,IDtable,2)))</f>
        <v>Sub-transmission lines</v>
      </c>
      <c r="D15" s="372">
        <f>VLOOKUP(A15,Switchboard!$A$21:$C$36,3,FALSE)</f>
        <v>1</v>
      </c>
      <c r="E15" s="373" t="s">
        <v>1176</v>
      </c>
      <c r="F15" s="351">
        <v>0</v>
      </c>
      <c r="G15" s="351">
        <v>0</v>
      </c>
      <c r="H15" s="351">
        <v>0</v>
      </c>
      <c r="I15" s="351">
        <v>0</v>
      </c>
      <c r="J15" s="351">
        <v>0</v>
      </c>
      <c r="K15" s="351">
        <v>0</v>
      </c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0</v>
      </c>
      <c r="EE15" s="351">
        <v>0</v>
      </c>
      <c r="EF15" s="351">
        <v>0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0</v>
      </c>
      <c r="EN15" s="351">
        <v>0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</row>
    <row r="16" spans="1:158">
      <c r="A16" s="67">
        <v>2</v>
      </c>
      <c r="B16" s="266" t="str">
        <f>VLOOKUP(A16,Switchboard!$A$21:$C$36,2,FALSE)</f>
        <v>SubTx Lines - Meshed</v>
      </c>
      <c r="C16" s="258" t="str">
        <f t="shared" si="0"/>
        <v>Sub-transmission lines</v>
      </c>
      <c r="D16" s="264">
        <f>VLOOKUP(A16,Switchboard!$A$21:$C$36,3,FALSE)</f>
        <v>1</v>
      </c>
      <c r="E16" s="373" t="s">
        <v>1176</v>
      </c>
      <c r="F16" s="351">
        <v>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  <c r="W16" s="351">
        <v>0</v>
      </c>
      <c r="X16" s="351">
        <v>0</v>
      </c>
      <c r="Y16" s="351">
        <v>0</v>
      </c>
      <c r="Z16" s="351">
        <v>0</v>
      </c>
      <c r="AA16" s="351">
        <v>0</v>
      </c>
      <c r="AB16" s="351">
        <v>0</v>
      </c>
      <c r="AC16" s="351">
        <v>0</v>
      </c>
      <c r="AD16" s="351">
        <v>0</v>
      </c>
      <c r="AE16" s="351">
        <v>0</v>
      </c>
      <c r="AF16" s="351">
        <v>0</v>
      </c>
      <c r="AG16" s="351">
        <v>0</v>
      </c>
      <c r="AH16" s="351">
        <v>0</v>
      </c>
      <c r="AI16" s="351">
        <v>0</v>
      </c>
      <c r="AJ16" s="351">
        <v>0</v>
      </c>
      <c r="AK16" s="351">
        <v>0</v>
      </c>
      <c r="AL16" s="351">
        <v>0</v>
      </c>
      <c r="AM16" s="351">
        <v>0</v>
      </c>
      <c r="AN16" s="351">
        <v>0</v>
      </c>
      <c r="AO16" s="351">
        <v>0</v>
      </c>
      <c r="AP16" s="351">
        <v>0</v>
      </c>
      <c r="AQ16" s="351">
        <v>0</v>
      </c>
      <c r="AR16" s="351">
        <v>0</v>
      </c>
      <c r="AS16" s="351">
        <v>0</v>
      </c>
      <c r="AT16" s="351">
        <v>0</v>
      </c>
      <c r="AU16" s="351">
        <v>0</v>
      </c>
      <c r="AV16" s="351">
        <v>0</v>
      </c>
      <c r="AW16" s="351">
        <v>0</v>
      </c>
      <c r="AX16" s="351">
        <v>0</v>
      </c>
      <c r="AY16" s="351">
        <v>0</v>
      </c>
      <c r="AZ16" s="351">
        <v>0</v>
      </c>
      <c r="BA16" s="351">
        <v>0</v>
      </c>
      <c r="BB16" s="351">
        <v>0</v>
      </c>
      <c r="BC16" s="351">
        <v>0</v>
      </c>
      <c r="BD16" s="351">
        <v>0</v>
      </c>
      <c r="BE16" s="351">
        <v>0</v>
      </c>
      <c r="BF16" s="351">
        <v>0</v>
      </c>
      <c r="BG16" s="351">
        <v>0</v>
      </c>
      <c r="BH16" s="351">
        <v>0</v>
      </c>
      <c r="BI16" s="351">
        <v>0</v>
      </c>
      <c r="BJ16" s="351">
        <v>0</v>
      </c>
      <c r="BK16" s="351">
        <v>0</v>
      </c>
      <c r="BL16" s="351">
        <v>0</v>
      </c>
      <c r="BM16" s="351">
        <v>0</v>
      </c>
      <c r="BN16" s="351">
        <v>0</v>
      </c>
      <c r="BO16" s="351">
        <v>0</v>
      </c>
      <c r="BP16" s="351">
        <v>0</v>
      </c>
      <c r="BQ16" s="351">
        <v>0</v>
      </c>
      <c r="BR16" s="351">
        <v>0</v>
      </c>
      <c r="BS16" s="351">
        <v>0</v>
      </c>
      <c r="BT16" s="351">
        <v>0</v>
      </c>
      <c r="BU16" s="351">
        <v>0</v>
      </c>
      <c r="BV16" s="351">
        <v>0</v>
      </c>
      <c r="BW16" s="351">
        <v>0</v>
      </c>
      <c r="BX16" s="351">
        <v>0</v>
      </c>
      <c r="BY16" s="351">
        <v>0</v>
      </c>
      <c r="BZ16" s="351">
        <v>0</v>
      </c>
      <c r="CA16" s="351">
        <v>0</v>
      </c>
      <c r="CB16" s="351">
        <v>0</v>
      </c>
      <c r="CC16" s="351">
        <v>0</v>
      </c>
      <c r="CD16" s="351">
        <v>0</v>
      </c>
      <c r="CE16" s="351">
        <v>0</v>
      </c>
      <c r="CF16" s="351">
        <v>0</v>
      </c>
      <c r="CG16" s="351">
        <v>0</v>
      </c>
      <c r="CH16" s="351">
        <v>0</v>
      </c>
      <c r="CI16" s="351">
        <v>0</v>
      </c>
      <c r="CJ16" s="351">
        <v>0</v>
      </c>
      <c r="CK16" s="351">
        <v>0</v>
      </c>
      <c r="CL16" s="351">
        <v>0</v>
      </c>
      <c r="CM16" s="351">
        <v>0</v>
      </c>
      <c r="CN16" s="351">
        <v>0</v>
      </c>
      <c r="CO16" s="351">
        <v>0</v>
      </c>
      <c r="CP16" s="351">
        <v>0</v>
      </c>
      <c r="CQ16" s="351">
        <v>0</v>
      </c>
      <c r="CR16" s="351">
        <v>0</v>
      </c>
      <c r="CS16" s="351">
        <v>0</v>
      </c>
      <c r="CT16" s="351">
        <v>0</v>
      </c>
      <c r="CU16" s="351">
        <v>0</v>
      </c>
      <c r="CV16" s="351">
        <v>0</v>
      </c>
      <c r="CW16" s="351">
        <v>0</v>
      </c>
      <c r="CX16" s="351">
        <v>0</v>
      </c>
      <c r="CY16" s="351">
        <v>0</v>
      </c>
      <c r="CZ16" s="351">
        <v>0</v>
      </c>
      <c r="DA16" s="351">
        <v>0</v>
      </c>
      <c r="DB16" s="351">
        <v>0</v>
      </c>
      <c r="DC16" s="351">
        <v>0</v>
      </c>
      <c r="DD16" s="351">
        <v>0</v>
      </c>
      <c r="DE16" s="351">
        <v>0</v>
      </c>
      <c r="DF16" s="351">
        <v>0</v>
      </c>
      <c r="DG16" s="351">
        <v>0</v>
      </c>
      <c r="DH16" s="351">
        <v>0</v>
      </c>
      <c r="DI16" s="351">
        <v>0</v>
      </c>
      <c r="DJ16" s="351">
        <v>0</v>
      </c>
      <c r="DK16" s="351">
        <v>0</v>
      </c>
      <c r="DL16" s="351">
        <v>0</v>
      </c>
      <c r="DM16" s="351">
        <v>0</v>
      </c>
      <c r="DN16" s="351">
        <v>0</v>
      </c>
      <c r="DO16" s="351">
        <v>0</v>
      </c>
      <c r="DP16" s="351">
        <v>0</v>
      </c>
      <c r="DQ16" s="351">
        <v>0</v>
      </c>
      <c r="DR16" s="351">
        <v>0</v>
      </c>
      <c r="DS16" s="351">
        <v>0</v>
      </c>
      <c r="DT16" s="351">
        <v>0</v>
      </c>
      <c r="DU16" s="351">
        <v>0</v>
      </c>
      <c r="DV16" s="351">
        <v>0</v>
      </c>
      <c r="DW16" s="351">
        <v>0</v>
      </c>
      <c r="DX16" s="351">
        <v>0</v>
      </c>
      <c r="DY16" s="351">
        <v>0</v>
      </c>
      <c r="DZ16" s="351">
        <v>0</v>
      </c>
      <c r="EA16" s="351">
        <v>0</v>
      </c>
      <c r="EB16" s="351">
        <v>0</v>
      </c>
      <c r="EC16" s="351">
        <v>0</v>
      </c>
      <c r="ED16" s="351">
        <v>0</v>
      </c>
      <c r="EE16" s="351">
        <v>0</v>
      </c>
      <c r="EF16" s="351">
        <v>0</v>
      </c>
      <c r="EG16" s="351">
        <v>0</v>
      </c>
      <c r="EH16" s="351">
        <v>0</v>
      </c>
      <c r="EI16" s="351">
        <v>0</v>
      </c>
      <c r="EJ16" s="351">
        <v>0</v>
      </c>
      <c r="EK16" s="351">
        <v>0</v>
      </c>
      <c r="EL16" s="351">
        <v>0</v>
      </c>
      <c r="EM16" s="351">
        <v>0</v>
      </c>
      <c r="EN16" s="351">
        <v>0</v>
      </c>
      <c r="EO16" s="351">
        <v>0</v>
      </c>
      <c r="EP16" s="351">
        <v>0</v>
      </c>
      <c r="EQ16" s="351">
        <v>0</v>
      </c>
      <c r="ER16" s="351">
        <v>0</v>
      </c>
      <c r="ES16" s="351">
        <v>0</v>
      </c>
      <c r="ET16" s="351">
        <v>0</v>
      </c>
      <c r="EU16" s="351">
        <v>0</v>
      </c>
      <c r="EV16" s="351">
        <v>0</v>
      </c>
      <c r="EW16" s="351">
        <v>0</v>
      </c>
      <c r="EX16" s="351">
        <v>0</v>
      </c>
      <c r="EY16" s="351">
        <v>0</v>
      </c>
      <c r="EZ16" s="351">
        <v>0</v>
      </c>
      <c r="FA16" s="351">
        <v>0</v>
      </c>
    </row>
    <row r="17" spans="1:157">
      <c r="A17" s="67">
        <v>3</v>
      </c>
      <c r="B17" s="263" t="str">
        <f>VLOOKUP(A17,Switchboard!$A$21:$C$36,2,FALSE)</f>
        <v>SubTx Lines - CBD</v>
      </c>
      <c r="C17" s="258" t="str">
        <f t="shared" si="0"/>
        <v>Sub-transmission lines</v>
      </c>
      <c r="D17" s="259">
        <f>VLOOKUP(A17,Switchboard!$A$21:$C$36,3,FALSE)</f>
        <v>1</v>
      </c>
      <c r="E17" s="373" t="s">
        <v>1176</v>
      </c>
      <c r="F17" s="351">
        <v>0</v>
      </c>
      <c r="G17" s="351">
        <v>0</v>
      </c>
      <c r="H17" s="351">
        <v>0</v>
      </c>
      <c r="I17" s="351">
        <v>0</v>
      </c>
      <c r="J17" s="351">
        <v>0</v>
      </c>
      <c r="K17" s="351">
        <v>0</v>
      </c>
      <c r="L17" s="351">
        <v>0</v>
      </c>
      <c r="M17" s="351">
        <v>0</v>
      </c>
      <c r="N17" s="351">
        <v>0</v>
      </c>
      <c r="O17" s="351">
        <v>0</v>
      </c>
      <c r="P17" s="351">
        <v>0</v>
      </c>
      <c r="Q17" s="351">
        <v>0</v>
      </c>
      <c r="R17" s="351">
        <v>0</v>
      </c>
      <c r="S17" s="351">
        <v>0</v>
      </c>
      <c r="T17" s="351">
        <v>0</v>
      </c>
      <c r="U17" s="351">
        <v>0</v>
      </c>
      <c r="V17" s="351">
        <v>0</v>
      </c>
      <c r="W17" s="351">
        <v>0</v>
      </c>
      <c r="X17" s="351">
        <v>0</v>
      </c>
      <c r="Y17" s="351">
        <v>0</v>
      </c>
      <c r="Z17" s="351">
        <v>0</v>
      </c>
      <c r="AA17" s="351">
        <v>0</v>
      </c>
      <c r="AB17" s="351">
        <v>0</v>
      </c>
      <c r="AC17" s="351">
        <v>0</v>
      </c>
      <c r="AD17" s="351">
        <v>0</v>
      </c>
      <c r="AE17" s="351">
        <v>0</v>
      </c>
      <c r="AF17" s="351">
        <v>0</v>
      </c>
      <c r="AG17" s="351">
        <v>0</v>
      </c>
      <c r="AH17" s="351">
        <v>0</v>
      </c>
      <c r="AI17" s="351">
        <v>0</v>
      </c>
      <c r="AJ17" s="351">
        <v>0</v>
      </c>
      <c r="AK17" s="351">
        <v>0</v>
      </c>
      <c r="AL17" s="351">
        <v>0</v>
      </c>
      <c r="AM17" s="351">
        <v>0</v>
      </c>
      <c r="AN17" s="351">
        <v>0</v>
      </c>
      <c r="AO17" s="351">
        <v>0</v>
      </c>
      <c r="AP17" s="351">
        <v>0</v>
      </c>
      <c r="AQ17" s="351">
        <v>0</v>
      </c>
      <c r="AR17" s="351">
        <v>0</v>
      </c>
      <c r="AS17" s="351">
        <v>0</v>
      </c>
      <c r="AT17" s="351">
        <v>0</v>
      </c>
      <c r="AU17" s="351">
        <v>0</v>
      </c>
      <c r="AV17" s="351">
        <v>0</v>
      </c>
      <c r="AW17" s="351">
        <v>0</v>
      </c>
      <c r="AX17" s="351">
        <v>0</v>
      </c>
      <c r="AY17" s="351">
        <v>0</v>
      </c>
      <c r="AZ17" s="351">
        <v>0</v>
      </c>
      <c r="BA17" s="351">
        <v>0</v>
      </c>
      <c r="BB17" s="351">
        <v>0</v>
      </c>
      <c r="BC17" s="351">
        <v>0</v>
      </c>
      <c r="BD17" s="351">
        <v>0</v>
      </c>
      <c r="BE17" s="351">
        <v>0</v>
      </c>
      <c r="BF17" s="351">
        <v>0</v>
      </c>
      <c r="BG17" s="351">
        <v>0</v>
      </c>
      <c r="BH17" s="351">
        <v>0</v>
      </c>
      <c r="BI17" s="351">
        <v>0</v>
      </c>
      <c r="BJ17" s="351">
        <v>0</v>
      </c>
      <c r="BK17" s="351">
        <v>0</v>
      </c>
      <c r="BL17" s="351">
        <v>0</v>
      </c>
      <c r="BM17" s="351">
        <v>0</v>
      </c>
      <c r="BN17" s="351">
        <v>0</v>
      </c>
      <c r="BO17" s="351">
        <v>0</v>
      </c>
      <c r="BP17" s="351">
        <v>0</v>
      </c>
      <c r="BQ17" s="351">
        <v>0</v>
      </c>
      <c r="BR17" s="351">
        <v>0</v>
      </c>
      <c r="BS17" s="351">
        <v>0</v>
      </c>
      <c r="BT17" s="351">
        <v>0</v>
      </c>
      <c r="BU17" s="351">
        <v>0</v>
      </c>
      <c r="BV17" s="351">
        <v>0</v>
      </c>
      <c r="BW17" s="351">
        <v>0</v>
      </c>
      <c r="BX17" s="351">
        <v>0</v>
      </c>
      <c r="BY17" s="351">
        <v>0</v>
      </c>
      <c r="BZ17" s="351">
        <v>0</v>
      </c>
      <c r="CA17" s="351">
        <v>0</v>
      </c>
      <c r="CB17" s="351">
        <v>0</v>
      </c>
      <c r="CC17" s="351">
        <v>0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0</v>
      </c>
      <c r="CJ17" s="351">
        <v>0</v>
      </c>
      <c r="CK17" s="351">
        <v>0</v>
      </c>
      <c r="CL17" s="351">
        <v>0</v>
      </c>
      <c r="CM17" s="351">
        <v>0</v>
      </c>
      <c r="CN17" s="351">
        <v>0</v>
      </c>
      <c r="CO17" s="351">
        <v>0</v>
      </c>
      <c r="CP17" s="351">
        <v>0</v>
      </c>
      <c r="CQ17" s="351">
        <v>0</v>
      </c>
      <c r="CR17" s="351">
        <v>0</v>
      </c>
      <c r="CS17" s="351">
        <v>0</v>
      </c>
      <c r="CT17" s="351">
        <v>0</v>
      </c>
      <c r="CU17" s="351">
        <v>0</v>
      </c>
      <c r="CV17" s="351">
        <v>0</v>
      </c>
      <c r="CW17" s="351">
        <v>0</v>
      </c>
      <c r="CX17" s="351">
        <v>0</v>
      </c>
      <c r="CY17" s="351">
        <v>0</v>
      </c>
      <c r="CZ17" s="351">
        <v>0</v>
      </c>
      <c r="DA17" s="351">
        <v>0</v>
      </c>
      <c r="DB17" s="351">
        <v>0</v>
      </c>
      <c r="DC17" s="351">
        <v>0</v>
      </c>
      <c r="DD17" s="351">
        <v>0</v>
      </c>
      <c r="DE17" s="351">
        <v>0</v>
      </c>
      <c r="DF17" s="351">
        <v>0</v>
      </c>
      <c r="DG17" s="351">
        <v>0</v>
      </c>
      <c r="DH17" s="351">
        <v>0</v>
      </c>
      <c r="DI17" s="351">
        <v>0</v>
      </c>
      <c r="DJ17" s="351">
        <v>0</v>
      </c>
      <c r="DK17" s="351">
        <v>0</v>
      </c>
      <c r="DL17" s="351">
        <v>0</v>
      </c>
      <c r="DM17" s="351">
        <v>0</v>
      </c>
      <c r="DN17" s="351">
        <v>0</v>
      </c>
      <c r="DO17" s="351">
        <v>0</v>
      </c>
      <c r="DP17" s="351">
        <v>0</v>
      </c>
      <c r="DQ17" s="351">
        <v>0</v>
      </c>
      <c r="DR17" s="351">
        <v>0</v>
      </c>
      <c r="DS17" s="351">
        <v>0</v>
      </c>
      <c r="DT17" s="351">
        <v>0</v>
      </c>
      <c r="DU17" s="351">
        <v>0</v>
      </c>
      <c r="DV17" s="351">
        <v>0</v>
      </c>
      <c r="DW17" s="351">
        <v>0</v>
      </c>
      <c r="DX17" s="351">
        <v>0</v>
      </c>
      <c r="DY17" s="351">
        <v>0</v>
      </c>
      <c r="DZ17" s="351">
        <v>0</v>
      </c>
      <c r="EA17" s="351">
        <v>0</v>
      </c>
      <c r="EB17" s="351">
        <v>0</v>
      </c>
      <c r="EC17" s="351">
        <v>0</v>
      </c>
      <c r="ED17" s="351">
        <v>0</v>
      </c>
      <c r="EE17" s="351">
        <v>0</v>
      </c>
      <c r="EF17" s="351">
        <v>0</v>
      </c>
      <c r="EG17" s="351">
        <v>0</v>
      </c>
      <c r="EH17" s="351">
        <v>0</v>
      </c>
      <c r="EI17" s="351">
        <v>0</v>
      </c>
      <c r="EJ17" s="351">
        <v>0</v>
      </c>
      <c r="EK17" s="351">
        <v>0</v>
      </c>
      <c r="EL17" s="351">
        <v>0</v>
      </c>
      <c r="EM17" s="351">
        <v>0</v>
      </c>
      <c r="EN17" s="351">
        <v>0</v>
      </c>
      <c r="EO17" s="351">
        <v>0</v>
      </c>
      <c r="EP17" s="351">
        <v>0</v>
      </c>
      <c r="EQ17" s="351">
        <v>0</v>
      </c>
      <c r="ER17" s="351">
        <v>0</v>
      </c>
      <c r="ES17" s="351">
        <v>0</v>
      </c>
      <c r="ET17" s="351">
        <v>0</v>
      </c>
      <c r="EU17" s="351">
        <v>0</v>
      </c>
      <c r="EV17" s="351">
        <v>0</v>
      </c>
      <c r="EW17" s="351">
        <v>0</v>
      </c>
      <c r="EX17" s="351">
        <v>0</v>
      </c>
      <c r="EY17" s="351">
        <v>0</v>
      </c>
      <c r="EZ17" s="351">
        <v>0</v>
      </c>
      <c r="FA17" s="351">
        <v>0</v>
      </c>
    </row>
    <row r="18" spans="1:157">
      <c r="A18" s="67">
        <v>4</v>
      </c>
      <c r="B18" s="266" t="str">
        <f>VLOOKUP(A18,Switchboard!$A$21:$C$36,2,FALSE)</f>
        <v>SubTx Substations</v>
      </c>
      <c r="C18" s="258" t="str">
        <f t="shared" si="0"/>
        <v>Sub-transmission substations</v>
      </c>
      <c r="D18" s="264">
        <f>VLOOKUP(A18,Switchboard!$A$21:$C$36,3,FALSE)</f>
        <v>2</v>
      </c>
      <c r="E18" s="373" t="s">
        <v>1176</v>
      </c>
      <c r="F18" s="351">
        <v>0</v>
      </c>
      <c r="G18" s="351">
        <v>0</v>
      </c>
      <c r="H18" s="351">
        <v>0</v>
      </c>
      <c r="I18" s="351">
        <v>0</v>
      </c>
      <c r="J18" s="351">
        <v>0</v>
      </c>
      <c r="K18" s="351">
        <v>0</v>
      </c>
      <c r="L18" s="351">
        <v>0</v>
      </c>
      <c r="M18" s="351">
        <v>0</v>
      </c>
      <c r="N18" s="351">
        <v>0</v>
      </c>
      <c r="O18" s="351">
        <v>0</v>
      </c>
      <c r="P18" s="351">
        <v>0</v>
      </c>
      <c r="Q18" s="351">
        <v>0</v>
      </c>
      <c r="R18" s="351">
        <v>0</v>
      </c>
      <c r="S18" s="351">
        <v>0</v>
      </c>
      <c r="T18" s="351">
        <v>0</v>
      </c>
      <c r="U18" s="351">
        <v>0</v>
      </c>
      <c r="V18" s="351">
        <v>0</v>
      </c>
      <c r="W18" s="351">
        <v>0</v>
      </c>
      <c r="X18" s="351">
        <v>0</v>
      </c>
      <c r="Y18" s="351">
        <v>0</v>
      </c>
      <c r="Z18" s="351">
        <v>0</v>
      </c>
      <c r="AA18" s="351">
        <v>0</v>
      </c>
      <c r="AB18" s="351">
        <v>0</v>
      </c>
      <c r="AC18" s="351">
        <v>0</v>
      </c>
      <c r="AD18" s="351">
        <v>0</v>
      </c>
      <c r="AE18" s="351">
        <v>0</v>
      </c>
      <c r="AF18" s="351">
        <v>0</v>
      </c>
      <c r="AG18" s="351">
        <v>0</v>
      </c>
      <c r="AH18" s="351">
        <v>0</v>
      </c>
      <c r="AI18" s="351">
        <v>0</v>
      </c>
      <c r="AJ18" s="351">
        <v>0</v>
      </c>
      <c r="AK18" s="351">
        <v>0</v>
      </c>
      <c r="AL18" s="351">
        <v>0</v>
      </c>
      <c r="AM18" s="351">
        <v>0</v>
      </c>
      <c r="AN18" s="351">
        <v>0</v>
      </c>
      <c r="AO18" s="351">
        <v>0</v>
      </c>
      <c r="AP18" s="351">
        <v>0</v>
      </c>
      <c r="AQ18" s="351">
        <v>0</v>
      </c>
      <c r="AR18" s="351">
        <v>0</v>
      </c>
      <c r="AS18" s="351">
        <v>0</v>
      </c>
      <c r="AT18" s="351">
        <v>0</v>
      </c>
      <c r="AU18" s="351">
        <v>0</v>
      </c>
      <c r="AV18" s="351">
        <v>0</v>
      </c>
      <c r="AW18" s="351">
        <v>0</v>
      </c>
      <c r="AX18" s="351">
        <v>0</v>
      </c>
      <c r="AY18" s="351">
        <v>0</v>
      </c>
      <c r="AZ18" s="351">
        <v>0</v>
      </c>
      <c r="BA18" s="351">
        <v>0</v>
      </c>
      <c r="BB18" s="351">
        <v>0</v>
      </c>
      <c r="BC18" s="351">
        <v>0</v>
      </c>
      <c r="BD18" s="351">
        <v>0</v>
      </c>
      <c r="BE18" s="351">
        <v>0</v>
      </c>
      <c r="BF18" s="351">
        <v>0</v>
      </c>
      <c r="BG18" s="351">
        <v>0</v>
      </c>
      <c r="BH18" s="351">
        <v>0</v>
      </c>
      <c r="BI18" s="351">
        <v>0</v>
      </c>
      <c r="BJ18" s="351">
        <v>0</v>
      </c>
      <c r="BK18" s="351">
        <v>0</v>
      </c>
      <c r="BL18" s="351">
        <v>0</v>
      </c>
      <c r="BM18" s="351">
        <v>0</v>
      </c>
      <c r="BN18" s="351">
        <v>0</v>
      </c>
      <c r="BO18" s="351">
        <v>0</v>
      </c>
      <c r="BP18" s="351">
        <v>0</v>
      </c>
      <c r="BQ18" s="351">
        <v>0</v>
      </c>
      <c r="BR18" s="351">
        <v>0</v>
      </c>
      <c r="BS18" s="351">
        <v>0</v>
      </c>
      <c r="BT18" s="351">
        <v>0</v>
      </c>
      <c r="BU18" s="351">
        <v>0</v>
      </c>
      <c r="BV18" s="351">
        <v>0</v>
      </c>
      <c r="BW18" s="351">
        <v>0</v>
      </c>
      <c r="BX18" s="351">
        <v>0</v>
      </c>
      <c r="BY18" s="351">
        <v>0</v>
      </c>
      <c r="BZ18" s="351">
        <v>0</v>
      </c>
      <c r="CA18" s="351">
        <v>0</v>
      </c>
      <c r="CB18" s="351">
        <v>0</v>
      </c>
      <c r="CC18" s="351">
        <v>0</v>
      </c>
      <c r="CD18" s="351">
        <v>0</v>
      </c>
      <c r="CE18" s="351">
        <v>0</v>
      </c>
      <c r="CF18" s="351">
        <v>0</v>
      </c>
      <c r="CG18" s="351">
        <v>0</v>
      </c>
      <c r="CH18" s="351">
        <v>0</v>
      </c>
      <c r="CI18" s="351">
        <v>0</v>
      </c>
      <c r="CJ18" s="351">
        <v>0</v>
      </c>
      <c r="CK18" s="351">
        <v>0</v>
      </c>
      <c r="CL18" s="351">
        <v>0</v>
      </c>
      <c r="CM18" s="351">
        <v>0</v>
      </c>
      <c r="CN18" s="351">
        <v>0</v>
      </c>
      <c r="CO18" s="351">
        <v>0</v>
      </c>
      <c r="CP18" s="351">
        <v>0</v>
      </c>
      <c r="CQ18" s="351">
        <v>0</v>
      </c>
      <c r="CR18" s="351">
        <v>0</v>
      </c>
      <c r="CS18" s="351">
        <v>0</v>
      </c>
      <c r="CT18" s="351">
        <v>0</v>
      </c>
      <c r="CU18" s="351">
        <v>0</v>
      </c>
      <c r="CV18" s="351">
        <v>0</v>
      </c>
      <c r="CW18" s="351">
        <v>0</v>
      </c>
      <c r="CX18" s="351">
        <v>0</v>
      </c>
      <c r="CY18" s="351">
        <v>0</v>
      </c>
      <c r="CZ18" s="351">
        <v>0</v>
      </c>
      <c r="DA18" s="351">
        <v>0</v>
      </c>
      <c r="DB18" s="351">
        <v>0</v>
      </c>
      <c r="DC18" s="351">
        <v>0</v>
      </c>
      <c r="DD18" s="351">
        <v>0</v>
      </c>
      <c r="DE18" s="351">
        <v>0</v>
      </c>
      <c r="DF18" s="351">
        <v>0</v>
      </c>
      <c r="DG18" s="351">
        <v>0</v>
      </c>
      <c r="DH18" s="351">
        <v>0</v>
      </c>
      <c r="DI18" s="351">
        <v>0</v>
      </c>
      <c r="DJ18" s="351">
        <v>0</v>
      </c>
      <c r="DK18" s="351">
        <v>0</v>
      </c>
      <c r="DL18" s="351">
        <v>0</v>
      </c>
      <c r="DM18" s="351">
        <v>0</v>
      </c>
      <c r="DN18" s="351">
        <v>0</v>
      </c>
      <c r="DO18" s="351">
        <v>0</v>
      </c>
      <c r="DP18" s="351">
        <v>0</v>
      </c>
      <c r="DQ18" s="351">
        <v>0</v>
      </c>
      <c r="DR18" s="351">
        <v>0</v>
      </c>
      <c r="DS18" s="351">
        <v>0</v>
      </c>
      <c r="DT18" s="351">
        <v>0</v>
      </c>
      <c r="DU18" s="351">
        <v>0</v>
      </c>
      <c r="DV18" s="351">
        <v>0</v>
      </c>
      <c r="DW18" s="351">
        <v>0</v>
      </c>
      <c r="DX18" s="351">
        <v>0</v>
      </c>
      <c r="DY18" s="351">
        <v>0</v>
      </c>
      <c r="DZ18" s="351">
        <v>0</v>
      </c>
      <c r="EA18" s="351">
        <v>0</v>
      </c>
      <c r="EB18" s="351">
        <v>0</v>
      </c>
      <c r="EC18" s="351">
        <v>0</v>
      </c>
      <c r="ED18" s="351">
        <v>0</v>
      </c>
      <c r="EE18" s="351">
        <v>0</v>
      </c>
      <c r="EF18" s="351">
        <v>0</v>
      </c>
      <c r="EG18" s="351">
        <v>0</v>
      </c>
      <c r="EH18" s="351">
        <v>0</v>
      </c>
      <c r="EI18" s="351">
        <v>0</v>
      </c>
      <c r="EJ18" s="351">
        <v>0</v>
      </c>
      <c r="EK18" s="351">
        <v>0</v>
      </c>
      <c r="EL18" s="351">
        <v>0</v>
      </c>
      <c r="EM18" s="351">
        <v>0</v>
      </c>
      <c r="EN18" s="351">
        <v>0</v>
      </c>
      <c r="EO18" s="351">
        <v>0</v>
      </c>
      <c r="EP18" s="351">
        <v>0</v>
      </c>
      <c r="EQ18" s="351">
        <v>0</v>
      </c>
      <c r="ER18" s="351">
        <v>0</v>
      </c>
      <c r="ES18" s="351">
        <v>0</v>
      </c>
      <c r="ET18" s="351">
        <v>0</v>
      </c>
      <c r="EU18" s="351">
        <v>0</v>
      </c>
      <c r="EV18" s="351">
        <v>0</v>
      </c>
      <c r="EW18" s="351">
        <v>0</v>
      </c>
      <c r="EX18" s="351">
        <v>0</v>
      </c>
      <c r="EY18" s="351">
        <v>0</v>
      </c>
      <c r="EZ18" s="351">
        <v>0</v>
      </c>
      <c r="FA18" s="351">
        <v>0</v>
      </c>
    </row>
    <row r="19" spans="1:157">
      <c r="A19" s="67">
        <v>5</v>
      </c>
      <c r="B19" s="263" t="str">
        <f>VLOOKUP(A19,Switchboard!$A$21:$C$36,2,FALSE)</f>
        <v>Zone Substations - Urban</v>
      </c>
      <c r="C19" s="258" t="str">
        <f t="shared" si="0"/>
        <v>Zone substations</v>
      </c>
      <c r="D19" s="259">
        <f>VLOOKUP(A19,Switchboard!$A$21:$C$36,3,FALSE)</f>
        <v>3</v>
      </c>
      <c r="E19" s="373" t="s">
        <v>1176</v>
      </c>
      <c r="F19" s="351">
        <v>0</v>
      </c>
      <c r="G19" s="351">
        <v>0</v>
      </c>
      <c r="H19" s="351">
        <v>0</v>
      </c>
      <c r="I19" s="351">
        <v>0</v>
      </c>
      <c r="J19" s="351">
        <v>0</v>
      </c>
      <c r="K19" s="351">
        <v>0</v>
      </c>
      <c r="L19" s="351">
        <v>0</v>
      </c>
      <c r="M19" s="351">
        <v>0</v>
      </c>
      <c r="N19" s="351">
        <v>0</v>
      </c>
      <c r="O19" s="351">
        <v>0</v>
      </c>
      <c r="P19" s="351">
        <v>0</v>
      </c>
      <c r="Q19" s="351">
        <v>0</v>
      </c>
      <c r="R19" s="351">
        <v>0</v>
      </c>
      <c r="S19" s="351">
        <v>0</v>
      </c>
      <c r="T19" s="351">
        <v>0</v>
      </c>
      <c r="U19" s="351">
        <v>0</v>
      </c>
      <c r="V19" s="351">
        <v>0</v>
      </c>
      <c r="W19" s="351">
        <v>0</v>
      </c>
      <c r="X19" s="351">
        <v>0</v>
      </c>
      <c r="Y19" s="351">
        <v>0</v>
      </c>
      <c r="Z19" s="351">
        <v>0</v>
      </c>
      <c r="AA19" s="351">
        <v>0</v>
      </c>
      <c r="AB19" s="351">
        <v>0</v>
      </c>
      <c r="AC19" s="351">
        <v>0</v>
      </c>
      <c r="AD19" s="351">
        <v>0</v>
      </c>
      <c r="AE19" s="351">
        <v>0</v>
      </c>
      <c r="AF19" s="351">
        <v>0</v>
      </c>
      <c r="AG19" s="351">
        <v>0</v>
      </c>
      <c r="AH19" s="351">
        <v>0</v>
      </c>
      <c r="AI19" s="351">
        <v>0</v>
      </c>
      <c r="AJ19" s="351">
        <v>0</v>
      </c>
      <c r="AK19" s="351">
        <v>0</v>
      </c>
      <c r="AL19" s="351">
        <v>0</v>
      </c>
      <c r="AM19" s="351">
        <v>0</v>
      </c>
      <c r="AN19" s="351">
        <v>0</v>
      </c>
      <c r="AO19" s="351">
        <v>0</v>
      </c>
      <c r="AP19" s="351">
        <v>0</v>
      </c>
      <c r="AQ19" s="351">
        <v>0</v>
      </c>
      <c r="AR19" s="351">
        <v>0</v>
      </c>
      <c r="AS19" s="351">
        <v>0</v>
      </c>
      <c r="AT19" s="351">
        <v>0</v>
      </c>
      <c r="AU19" s="351">
        <v>0</v>
      </c>
      <c r="AV19" s="351">
        <v>0</v>
      </c>
      <c r="AW19" s="351">
        <v>0</v>
      </c>
      <c r="AX19" s="351">
        <v>0</v>
      </c>
      <c r="AY19" s="351">
        <v>0</v>
      </c>
      <c r="AZ19" s="351">
        <v>0</v>
      </c>
      <c r="BA19" s="351">
        <v>0</v>
      </c>
      <c r="BB19" s="351">
        <v>0</v>
      </c>
      <c r="BC19" s="351">
        <v>0</v>
      </c>
      <c r="BD19" s="351">
        <v>0</v>
      </c>
      <c r="BE19" s="351">
        <v>0</v>
      </c>
      <c r="BF19" s="351">
        <v>0</v>
      </c>
      <c r="BG19" s="351">
        <v>0</v>
      </c>
      <c r="BH19" s="351">
        <v>0</v>
      </c>
      <c r="BI19" s="351">
        <v>0</v>
      </c>
      <c r="BJ19" s="351">
        <v>0</v>
      </c>
      <c r="BK19" s="351">
        <v>0</v>
      </c>
      <c r="BL19" s="351">
        <v>0</v>
      </c>
      <c r="BM19" s="351">
        <v>0</v>
      </c>
      <c r="BN19" s="351">
        <v>0</v>
      </c>
      <c r="BO19" s="351">
        <v>0</v>
      </c>
      <c r="BP19" s="351">
        <v>0</v>
      </c>
      <c r="BQ19" s="351">
        <v>0</v>
      </c>
      <c r="BR19" s="351">
        <v>0</v>
      </c>
      <c r="BS19" s="351">
        <v>0</v>
      </c>
      <c r="BT19" s="351">
        <v>0</v>
      </c>
      <c r="BU19" s="351">
        <v>0</v>
      </c>
      <c r="BV19" s="351">
        <v>0</v>
      </c>
      <c r="BW19" s="351">
        <v>0</v>
      </c>
      <c r="BX19" s="351">
        <v>0</v>
      </c>
      <c r="BY19" s="351">
        <v>0</v>
      </c>
      <c r="BZ19" s="351">
        <v>0</v>
      </c>
      <c r="CA19" s="351">
        <v>0</v>
      </c>
      <c r="CB19" s="351">
        <v>0</v>
      </c>
      <c r="CC19" s="351">
        <v>0</v>
      </c>
      <c r="CD19" s="351">
        <v>0</v>
      </c>
      <c r="CE19" s="351">
        <v>0</v>
      </c>
      <c r="CF19" s="351">
        <v>0</v>
      </c>
      <c r="CG19" s="351">
        <v>0</v>
      </c>
      <c r="CH19" s="351">
        <v>0</v>
      </c>
      <c r="CI19" s="351">
        <v>0</v>
      </c>
      <c r="CJ19" s="351">
        <v>0</v>
      </c>
      <c r="CK19" s="351">
        <v>0</v>
      </c>
      <c r="CL19" s="351">
        <v>0</v>
      </c>
      <c r="CM19" s="351">
        <v>0</v>
      </c>
      <c r="CN19" s="351">
        <v>0</v>
      </c>
      <c r="CO19" s="351">
        <v>0</v>
      </c>
      <c r="CP19" s="351">
        <v>0</v>
      </c>
      <c r="CQ19" s="351">
        <v>0</v>
      </c>
      <c r="CR19" s="351">
        <v>0</v>
      </c>
      <c r="CS19" s="351">
        <v>0</v>
      </c>
      <c r="CT19" s="351">
        <v>0</v>
      </c>
      <c r="CU19" s="351">
        <v>0</v>
      </c>
      <c r="CV19" s="351">
        <v>0</v>
      </c>
      <c r="CW19" s="351">
        <v>0</v>
      </c>
      <c r="CX19" s="351">
        <v>0</v>
      </c>
      <c r="CY19" s="351">
        <v>0</v>
      </c>
      <c r="CZ19" s="351">
        <v>0</v>
      </c>
      <c r="DA19" s="351">
        <v>0</v>
      </c>
      <c r="DB19" s="351">
        <v>0</v>
      </c>
      <c r="DC19" s="351">
        <v>0</v>
      </c>
      <c r="DD19" s="351">
        <v>0</v>
      </c>
      <c r="DE19" s="351">
        <v>0</v>
      </c>
      <c r="DF19" s="351">
        <v>0</v>
      </c>
      <c r="DG19" s="351">
        <v>0</v>
      </c>
      <c r="DH19" s="351">
        <v>0</v>
      </c>
      <c r="DI19" s="351">
        <v>0</v>
      </c>
      <c r="DJ19" s="351">
        <v>0</v>
      </c>
      <c r="DK19" s="351">
        <v>0</v>
      </c>
      <c r="DL19" s="351">
        <v>0</v>
      </c>
      <c r="DM19" s="351">
        <v>0</v>
      </c>
      <c r="DN19" s="351">
        <v>0</v>
      </c>
      <c r="DO19" s="351">
        <v>0</v>
      </c>
      <c r="DP19" s="351">
        <v>0</v>
      </c>
      <c r="DQ19" s="351">
        <v>0</v>
      </c>
      <c r="DR19" s="351">
        <v>0</v>
      </c>
      <c r="DS19" s="351">
        <v>0</v>
      </c>
      <c r="DT19" s="351">
        <v>0</v>
      </c>
      <c r="DU19" s="351">
        <v>0</v>
      </c>
      <c r="DV19" s="351">
        <v>0</v>
      </c>
      <c r="DW19" s="351">
        <v>0</v>
      </c>
      <c r="DX19" s="351">
        <v>0</v>
      </c>
      <c r="DY19" s="351">
        <v>0</v>
      </c>
      <c r="DZ19" s="351">
        <v>0</v>
      </c>
      <c r="EA19" s="351">
        <v>0</v>
      </c>
      <c r="EB19" s="351">
        <v>0</v>
      </c>
      <c r="EC19" s="351">
        <v>0</v>
      </c>
      <c r="ED19" s="351">
        <v>0</v>
      </c>
      <c r="EE19" s="351">
        <v>0</v>
      </c>
      <c r="EF19" s="351">
        <v>0</v>
      </c>
      <c r="EG19" s="351">
        <v>0</v>
      </c>
      <c r="EH19" s="351">
        <v>0</v>
      </c>
      <c r="EI19" s="351">
        <v>0</v>
      </c>
      <c r="EJ19" s="351">
        <v>0</v>
      </c>
      <c r="EK19" s="351">
        <v>0</v>
      </c>
      <c r="EL19" s="351">
        <v>0</v>
      </c>
      <c r="EM19" s="351">
        <v>0</v>
      </c>
      <c r="EN19" s="351">
        <v>0</v>
      </c>
      <c r="EO19" s="351">
        <v>0</v>
      </c>
      <c r="EP19" s="351">
        <v>0</v>
      </c>
      <c r="EQ19" s="351">
        <v>0</v>
      </c>
      <c r="ER19" s="351">
        <v>0</v>
      </c>
      <c r="ES19" s="351">
        <v>0</v>
      </c>
      <c r="ET19" s="351">
        <v>0</v>
      </c>
      <c r="EU19" s="351">
        <v>0</v>
      </c>
      <c r="EV19" s="351">
        <v>0</v>
      </c>
      <c r="EW19" s="351">
        <v>0</v>
      </c>
      <c r="EX19" s="351">
        <v>0</v>
      </c>
      <c r="EY19" s="351">
        <v>0</v>
      </c>
      <c r="EZ19" s="351">
        <v>0</v>
      </c>
      <c r="FA19" s="351">
        <v>0</v>
      </c>
    </row>
    <row r="20" spans="1:157">
      <c r="A20" s="67">
        <v>6</v>
      </c>
      <c r="B20" s="266" t="str">
        <f>VLOOKUP(A20,Switchboard!$A$21:$C$36,2,FALSE)</f>
        <v>Zone Substations - Rural</v>
      </c>
      <c r="C20" s="258" t="str">
        <f t="shared" si="0"/>
        <v>Zone substations</v>
      </c>
      <c r="D20" s="264">
        <f>VLOOKUP(A20,Switchboard!$A$21:$C$36,3,FALSE)</f>
        <v>3</v>
      </c>
      <c r="E20" s="373" t="s">
        <v>1176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  <c r="W20" s="351">
        <v>0</v>
      </c>
      <c r="X20" s="351">
        <v>0</v>
      </c>
      <c r="Y20" s="351">
        <v>0</v>
      </c>
      <c r="Z20" s="351">
        <v>0</v>
      </c>
      <c r="AA20" s="351">
        <v>0</v>
      </c>
      <c r="AB20" s="351">
        <v>0</v>
      </c>
      <c r="AC20" s="351">
        <v>0</v>
      </c>
      <c r="AD20" s="351">
        <v>0</v>
      </c>
      <c r="AE20" s="351">
        <v>0</v>
      </c>
      <c r="AF20" s="351">
        <v>0</v>
      </c>
      <c r="AG20" s="351">
        <v>0</v>
      </c>
      <c r="AH20" s="351">
        <v>0</v>
      </c>
      <c r="AI20" s="351">
        <v>0</v>
      </c>
      <c r="AJ20" s="351">
        <v>0</v>
      </c>
      <c r="AK20" s="351">
        <v>0</v>
      </c>
      <c r="AL20" s="351">
        <v>0</v>
      </c>
      <c r="AM20" s="351">
        <v>0</v>
      </c>
      <c r="AN20" s="351">
        <v>0</v>
      </c>
      <c r="AO20" s="351">
        <v>0</v>
      </c>
      <c r="AP20" s="351">
        <v>0</v>
      </c>
      <c r="AQ20" s="351">
        <v>0</v>
      </c>
      <c r="AR20" s="351">
        <v>0</v>
      </c>
      <c r="AS20" s="351">
        <v>0</v>
      </c>
      <c r="AT20" s="351">
        <v>0</v>
      </c>
      <c r="AU20" s="351">
        <v>0</v>
      </c>
      <c r="AV20" s="351">
        <v>0</v>
      </c>
      <c r="AW20" s="351">
        <v>0</v>
      </c>
      <c r="AX20" s="351">
        <v>0</v>
      </c>
      <c r="AY20" s="351">
        <v>0</v>
      </c>
      <c r="AZ20" s="351">
        <v>0</v>
      </c>
      <c r="BA20" s="351">
        <v>0</v>
      </c>
      <c r="BB20" s="351">
        <v>0</v>
      </c>
      <c r="BC20" s="351">
        <v>0</v>
      </c>
      <c r="BD20" s="351">
        <v>0</v>
      </c>
      <c r="BE20" s="351">
        <v>0</v>
      </c>
      <c r="BF20" s="351">
        <v>0</v>
      </c>
      <c r="BG20" s="351">
        <v>0</v>
      </c>
      <c r="BH20" s="351">
        <v>0</v>
      </c>
      <c r="BI20" s="351">
        <v>0</v>
      </c>
      <c r="BJ20" s="351">
        <v>0</v>
      </c>
      <c r="BK20" s="351">
        <v>0</v>
      </c>
      <c r="BL20" s="351">
        <v>0</v>
      </c>
      <c r="BM20" s="351">
        <v>0</v>
      </c>
      <c r="BN20" s="351">
        <v>0</v>
      </c>
      <c r="BO20" s="351">
        <v>0</v>
      </c>
      <c r="BP20" s="351">
        <v>0</v>
      </c>
      <c r="BQ20" s="351">
        <v>0</v>
      </c>
      <c r="BR20" s="351">
        <v>0</v>
      </c>
      <c r="BS20" s="351">
        <v>0</v>
      </c>
      <c r="BT20" s="351">
        <v>0</v>
      </c>
      <c r="BU20" s="351">
        <v>0</v>
      </c>
      <c r="BV20" s="351">
        <v>0</v>
      </c>
      <c r="BW20" s="351">
        <v>0</v>
      </c>
      <c r="BX20" s="351">
        <v>0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  <c r="CE20" s="351">
        <v>0</v>
      </c>
      <c r="CF20" s="351">
        <v>0</v>
      </c>
      <c r="CG20" s="351">
        <v>0</v>
      </c>
      <c r="CH20" s="351">
        <v>0</v>
      </c>
      <c r="CI20" s="351">
        <v>0</v>
      </c>
      <c r="CJ20" s="351">
        <v>0</v>
      </c>
      <c r="CK20" s="351">
        <v>0</v>
      </c>
      <c r="CL20" s="351">
        <v>0</v>
      </c>
      <c r="CM20" s="351">
        <v>0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0</v>
      </c>
      <c r="CU20" s="351">
        <v>0</v>
      </c>
      <c r="CV20" s="351">
        <v>0</v>
      </c>
      <c r="CW20" s="351">
        <v>0</v>
      </c>
      <c r="CX20" s="351">
        <v>0</v>
      </c>
      <c r="CY20" s="351">
        <v>0</v>
      </c>
      <c r="CZ20" s="351">
        <v>0</v>
      </c>
      <c r="DA20" s="351">
        <v>0</v>
      </c>
      <c r="DB20" s="351">
        <v>0</v>
      </c>
      <c r="DC20" s="351">
        <v>0</v>
      </c>
      <c r="DD20" s="351">
        <v>0</v>
      </c>
      <c r="DE20" s="351">
        <v>0</v>
      </c>
      <c r="DF20" s="351">
        <v>0</v>
      </c>
      <c r="DG20" s="351">
        <v>0</v>
      </c>
      <c r="DH20" s="351">
        <v>0</v>
      </c>
      <c r="DI20" s="351">
        <v>0</v>
      </c>
      <c r="DJ20" s="351">
        <v>0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</row>
    <row r="21" spans="1:157">
      <c r="A21" s="67">
        <v>7</v>
      </c>
      <c r="B21" s="263" t="str">
        <f>VLOOKUP(A21,Switchboard!$A$21:$C$36,2,FALSE)</f>
        <v>Distribution Feeders - CBD</v>
      </c>
      <c r="C21" s="258" t="str">
        <f t="shared" si="0"/>
        <v>Distribution feeders - CBD</v>
      </c>
      <c r="D21" s="259">
        <f>VLOOKUP(A21,Switchboard!$A$21:$C$36,3,FALSE)</f>
        <v>4</v>
      </c>
      <c r="E21" s="373">
        <v>-0.81570411043807423</v>
      </c>
      <c r="F21" s="351">
        <v>0</v>
      </c>
      <c r="G21" s="351">
        <v>0</v>
      </c>
      <c r="H21" s="351">
        <v>0</v>
      </c>
      <c r="I21" s="351">
        <v>0</v>
      </c>
      <c r="J21" s="351">
        <v>3.2389350101538001</v>
      </c>
      <c r="K21" s="351">
        <v>0</v>
      </c>
      <c r="L21" s="351">
        <v>0</v>
      </c>
      <c r="M21" s="351">
        <v>9.1452282639636699</v>
      </c>
      <c r="N21" s="351">
        <v>0</v>
      </c>
      <c r="O21" s="351">
        <v>8.2878631142170764</v>
      </c>
      <c r="P21" s="351">
        <v>7.144709581221619</v>
      </c>
      <c r="Q21" s="351">
        <v>7.144709581221619</v>
      </c>
      <c r="R21" s="351">
        <v>6.1920816370587364</v>
      </c>
      <c r="S21" s="351">
        <v>7.2399723756379064</v>
      </c>
      <c r="T21" s="351">
        <v>20.290975210669394</v>
      </c>
      <c r="U21" s="351">
        <v>7.811549142135636</v>
      </c>
      <c r="V21" s="351">
        <v>5.334716487312142</v>
      </c>
      <c r="W21" s="351">
        <v>0</v>
      </c>
      <c r="X21" s="351">
        <v>13.241528423864064</v>
      </c>
      <c r="Y21" s="351">
        <v>0</v>
      </c>
      <c r="Z21" s="351">
        <v>4.6678769263981241</v>
      </c>
      <c r="AA21" s="351">
        <v>12.47942606853376</v>
      </c>
      <c r="AB21" s="351">
        <v>8.478388703049653</v>
      </c>
      <c r="AC21" s="351">
        <v>21.338865949248568</v>
      </c>
      <c r="AD21" s="351">
        <v>7.2399723756379064</v>
      </c>
      <c r="AE21" s="351">
        <v>21.815179921330007</v>
      </c>
      <c r="AF21" s="351">
        <v>22.291493893411449</v>
      </c>
      <c r="AG21" s="351">
        <v>6.2873444314750246</v>
      </c>
      <c r="AH21" s="351">
        <v>0</v>
      </c>
      <c r="AI21" s="351">
        <v>13.717842395945508</v>
      </c>
      <c r="AJ21" s="351">
        <v>0</v>
      </c>
      <c r="AK21" s="351">
        <v>8.7641770862985187</v>
      </c>
      <c r="AL21" s="351">
        <v>4.572614131981835</v>
      </c>
      <c r="AM21" s="351">
        <v>9.4310166472125374</v>
      </c>
      <c r="AN21" s="351">
        <v>14.765733134524677</v>
      </c>
      <c r="AO21" s="351">
        <v>5.5252420761447185</v>
      </c>
      <c r="AP21" s="351">
        <v>15.432572695438695</v>
      </c>
      <c r="AQ21" s="351">
        <v>3.905774571067818</v>
      </c>
      <c r="AR21" s="351">
        <v>20.862551977167126</v>
      </c>
      <c r="AS21" s="351">
        <v>5.1441908984795655</v>
      </c>
      <c r="AT21" s="351">
        <v>3.7152489822352415</v>
      </c>
      <c r="AU21" s="351">
        <v>16.194675050769003</v>
      </c>
      <c r="AV21" s="351">
        <v>8.3831259086333656</v>
      </c>
      <c r="AW21" s="351">
        <v>3.5247233934026654</v>
      </c>
      <c r="AX21" s="351">
        <v>20.290975210669398</v>
      </c>
      <c r="AY21" s="351">
        <v>9.5262794416288248</v>
      </c>
      <c r="AZ21" s="351">
        <v>0</v>
      </c>
      <c r="BA21" s="351">
        <v>4.7631397208144124</v>
      </c>
      <c r="BB21" s="351">
        <v>13.146265629447779</v>
      </c>
      <c r="BC21" s="351">
        <v>5.2394536928958537</v>
      </c>
      <c r="BD21" s="351">
        <v>5.1441908984795655</v>
      </c>
      <c r="BE21" s="351">
        <v>8.3831259086333656</v>
      </c>
      <c r="BF21" s="351">
        <v>3.3341978045700884</v>
      </c>
      <c r="BG21" s="351">
        <v>16.004149461936425</v>
      </c>
      <c r="BH21" s="351">
        <v>0</v>
      </c>
      <c r="BI21" s="351">
        <v>9.5262794416288248</v>
      </c>
      <c r="BJ21" s="351">
        <v>10.669432974624284</v>
      </c>
      <c r="BK21" s="351">
        <v>7.5257607588867721</v>
      </c>
      <c r="BL21" s="351">
        <v>11.907849302036031</v>
      </c>
      <c r="BM21" s="351">
        <v>0</v>
      </c>
      <c r="BN21" s="351">
        <v>0</v>
      </c>
      <c r="BO21" s="351">
        <v>0</v>
      </c>
      <c r="BP21" s="351">
        <v>8.478388703049653</v>
      </c>
      <c r="BQ21" s="351">
        <v>8.3831259086333656</v>
      </c>
      <c r="BR21" s="351">
        <v>5.715767664977295</v>
      </c>
      <c r="BS21" s="351">
        <v>0</v>
      </c>
      <c r="BT21" s="351">
        <v>2.7626210380723593</v>
      </c>
      <c r="BU21" s="351">
        <v>0</v>
      </c>
      <c r="BV21" s="351">
        <v>9.3357538527962483</v>
      </c>
      <c r="BW21" s="351">
        <v>7.4304979644704829</v>
      </c>
      <c r="BX21" s="351">
        <v>4.8584025152307007</v>
      </c>
      <c r="BY21" s="351">
        <v>0</v>
      </c>
      <c r="BZ21" s="351">
        <v>0</v>
      </c>
      <c r="CA21" s="351">
        <v>0</v>
      </c>
      <c r="CB21" s="351">
        <v>0</v>
      </c>
      <c r="CC21" s="351">
        <v>3.7152489822352415</v>
      </c>
      <c r="CD21" s="351">
        <v>0</v>
      </c>
      <c r="CE21" s="351">
        <v>5.334716487312142</v>
      </c>
      <c r="CF21" s="351">
        <v>3.1436722157375123</v>
      </c>
      <c r="CG21" s="351">
        <v>4.9536653096469889</v>
      </c>
      <c r="CH21" s="351">
        <v>0</v>
      </c>
      <c r="CI21" s="351">
        <v>3.6199861878189532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0</v>
      </c>
      <c r="EZ21" s="351">
        <v>0</v>
      </c>
      <c r="FA21" s="351">
        <v>0</v>
      </c>
    </row>
    <row r="22" spans="1:157">
      <c r="A22" s="67">
        <v>8</v>
      </c>
      <c r="B22" s="266" t="str">
        <f>VLOOKUP(A22,Switchboard!$A$21:$C$36,2,FALSE)</f>
        <v>Distribution Feeders - Urban</v>
      </c>
      <c r="C22" s="258" t="str">
        <f t="shared" si="0"/>
        <v>Distribution feeders - Urban</v>
      </c>
      <c r="D22" s="264">
        <f>VLOOKUP(A22,Switchboard!$A$21:$C$36,3,FALSE)</f>
        <v>5</v>
      </c>
      <c r="E22" s="373">
        <v>-0.43240006708420786</v>
      </c>
      <c r="F22" s="351">
        <v>0</v>
      </c>
      <c r="G22" s="351">
        <v>0</v>
      </c>
      <c r="H22" s="351">
        <v>0</v>
      </c>
      <c r="I22" s="351">
        <v>1.3</v>
      </c>
      <c r="J22" s="351">
        <v>11.241009741122014</v>
      </c>
      <c r="K22" s="351">
        <v>15.927939226403396</v>
      </c>
      <c r="L22" s="351">
        <v>7.6210235533030604</v>
      </c>
      <c r="M22" s="351">
        <v>0</v>
      </c>
      <c r="N22" s="351">
        <v>9.1452282639636717</v>
      </c>
      <c r="O22" s="351">
        <v>0</v>
      </c>
      <c r="P22" s="351">
        <v>27.81673596955617</v>
      </c>
      <c r="Q22" s="351">
        <v>30.007780241130796</v>
      </c>
      <c r="R22" s="351">
        <v>16.480463434017864</v>
      </c>
      <c r="S22" s="351">
        <v>19.624135649755381</v>
      </c>
      <c r="T22" s="351">
        <v>7.8981516825140794</v>
      </c>
      <c r="U22" s="351">
        <v>26.630281166371489</v>
      </c>
      <c r="V22" s="351">
        <v>7.2399723756379073</v>
      </c>
      <c r="W22" s="351">
        <v>43.439834253827442</v>
      </c>
      <c r="X22" s="351">
        <v>28.483575530470187</v>
      </c>
      <c r="Y22" s="351">
        <v>35.437759522859231</v>
      </c>
      <c r="Z22" s="351">
        <v>24.558748400519111</v>
      </c>
      <c r="AA22" s="351">
        <v>20.576763593918262</v>
      </c>
      <c r="AB22" s="351">
        <v>42.010892337583122</v>
      </c>
      <c r="AC22" s="351">
        <v>67.738775033211226</v>
      </c>
      <c r="AD22" s="351">
        <v>13.336791218280354</v>
      </c>
      <c r="AE22" s="351">
        <v>71.878376463300839</v>
      </c>
      <c r="AF22" s="351">
        <v>38.562379179713488</v>
      </c>
      <c r="AG22" s="351">
        <v>49.346127507637313</v>
      </c>
      <c r="AH22" s="351">
        <v>35.437759522859231</v>
      </c>
      <c r="AI22" s="351">
        <v>85.545989385826843</v>
      </c>
      <c r="AJ22" s="351">
        <v>20.576763593918262</v>
      </c>
      <c r="AK22" s="351">
        <v>36.199861878189537</v>
      </c>
      <c r="AL22" s="351">
        <v>45.535615730985782</v>
      </c>
      <c r="AM22" s="351">
        <v>50.641701511698834</v>
      </c>
      <c r="AN22" s="351">
        <v>38.105117766515299</v>
      </c>
      <c r="AO22" s="351">
        <v>55.157157967030898</v>
      </c>
      <c r="AP22" s="351">
        <v>82.847454227634543</v>
      </c>
      <c r="AQ22" s="351">
        <v>32.00829892387285</v>
      </c>
      <c r="AR22" s="351">
        <v>44.392462197990326</v>
      </c>
      <c r="AS22" s="351">
        <v>28.388312736053898</v>
      </c>
      <c r="AT22" s="351">
        <v>63.635546670080558</v>
      </c>
      <c r="AU22" s="351">
        <v>7.7924965832523787</v>
      </c>
      <c r="AV22" s="351">
        <v>43.820885431492599</v>
      </c>
      <c r="AW22" s="351">
        <v>75.63865876653287</v>
      </c>
      <c r="AX22" s="351">
        <v>23.625173015239483</v>
      </c>
      <c r="AY22" s="351">
        <v>77.067600682777197</v>
      </c>
      <c r="AZ22" s="351">
        <v>51.414196171874558</v>
      </c>
      <c r="BA22" s="351">
        <v>41.643697566378513</v>
      </c>
      <c r="BB22" s="351">
        <v>44.201936609157748</v>
      </c>
      <c r="BC22" s="351">
        <v>44.473868585946065</v>
      </c>
      <c r="BD22" s="351">
        <v>40.581950421338796</v>
      </c>
      <c r="BE22" s="351">
        <v>84.013124421128396</v>
      </c>
      <c r="BF22" s="351">
        <v>88.499136012731782</v>
      </c>
      <c r="BG22" s="351">
        <v>47.536134413727837</v>
      </c>
      <c r="BH22" s="351">
        <v>51.933811414145218</v>
      </c>
      <c r="BI22" s="351">
        <v>45.857777181193597</v>
      </c>
      <c r="BJ22" s="351">
        <v>79.811169161966276</v>
      </c>
      <c r="BK22" s="351">
        <v>38.228093373852687</v>
      </c>
      <c r="BL22" s="351">
        <v>72.252499437735722</v>
      </c>
      <c r="BM22" s="351">
        <v>90.728285402072913</v>
      </c>
      <c r="BN22" s="351">
        <v>82.402317170089333</v>
      </c>
      <c r="BO22" s="351">
        <v>76.781812299528326</v>
      </c>
      <c r="BP22" s="351">
        <v>64.188070877695026</v>
      </c>
      <c r="BQ22" s="351">
        <v>115.53991322049708</v>
      </c>
      <c r="BR22" s="351">
        <v>129.69769652156509</v>
      </c>
      <c r="BS22" s="351">
        <v>59.329668362464325</v>
      </c>
      <c r="BT22" s="351">
        <v>48.774550741139585</v>
      </c>
      <c r="BU22" s="351">
        <v>115.90114168279476</v>
      </c>
      <c r="BV22" s="351">
        <v>102.00740026096145</v>
      </c>
      <c r="BW22" s="351">
        <v>76.114972738614313</v>
      </c>
      <c r="BX22" s="351">
        <v>38.333748473114397</v>
      </c>
      <c r="BY22" s="351">
        <v>67.446058446732081</v>
      </c>
      <c r="BZ22" s="351">
        <v>65.667242267358844</v>
      </c>
      <c r="CA22" s="351">
        <v>21.054809616807272</v>
      </c>
      <c r="CB22" s="351">
        <v>71.227125359654949</v>
      </c>
      <c r="CC22" s="351">
        <v>30.293568624379667</v>
      </c>
      <c r="CD22" s="351">
        <v>20.672026388334551</v>
      </c>
      <c r="CE22" s="351">
        <v>31.531984951791411</v>
      </c>
      <c r="CF22" s="351">
        <v>51.060857807130503</v>
      </c>
      <c r="CG22" s="351">
        <v>71.066044634551019</v>
      </c>
      <c r="CH22" s="351">
        <v>24.804699615193893</v>
      </c>
      <c r="CI22" s="351">
        <v>45.7070887609351</v>
      </c>
      <c r="CJ22" s="351">
        <v>0</v>
      </c>
      <c r="CK22" s="351">
        <v>36.580913055854687</v>
      </c>
      <c r="CL22" s="351">
        <v>30.96040818529368</v>
      </c>
      <c r="CM22" s="351">
        <v>19.433610060922803</v>
      </c>
      <c r="CN22" s="351">
        <v>14.765733134524679</v>
      </c>
      <c r="CO22" s="351">
        <v>9.1452282639636717</v>
      </c>
      <c r="CP22" s="351">
        <v>7.4304979644704838</v>
      </c>
      <c r="CQ22" s="351">
        <v>38.745976565315786</v>
      </c>
      <c r="CR22" s="351">
        <v>47.917185591392993</v>
      </c>
      <c r="CS22" s="351">
        <v>9.1452282639636717</v>
      </c>
      <c r="CT22" s="351">
        <v>28.007261558388748</v>
      </c>
      <c r="CU22" s="351">
        <v>23.529910220823197</v>
      </c>
      <c r="CV22" s="351">
        <v>15.146784312189832</v>
      </c>
      <c r="CW22" s="351">
        <v>29.321888121333522</v>
      </c>
      <c r="CX22" s="351">
        <v>9.1452282639636717</v>
      </c>
      <c r="CY22" s="351">
        <v>15.146784312189832</v>
      </c>
      <c r="CZ22" s="351">
        <v>9.1452282639636717</v>
      </c>
      <c r="DA22" s="351">
        <v>0</v>
      </c>
      <c r="DB22" s="351">
        <v>15.242047106606119</v>
      </c>
      <c r="DC22" s="351">
        <v>0</v>
      </c>
      <c r="DD22" s="351">
        <v>9.1452282639636717</v>
      </c>
      <c r="DE22" s="351">
        <v>0</v>
      </c>
      <c r="DF22" s="351">
        <v>5.9062932538098716</v>
      </c>
      <c r="DG22" s="351">
        <v>6.2873444314750238</v>
      </c>
      <c r="DH22" s="351">
        <v>0</v>
      </c>
      <c r="DI22" s="351">
        <v>0</v>
      </c>
      <c r="DJ22" s="351">
        <v>0</v>
      </c>
      <c r="DK22" s="351">
        <v>6.0968188426424472</v>
      </c>
      <c r="DL22" s="351">
        <v>0</v>
      </c>
      <c r="DM22" s="351">
        <v>0</v>
      </c>
      <c r="DN22" s="351">
        <v>9.1452282639636717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6.5731328147238894</v>
      </c>
      <c r="DY22" s="351">
        <v>0</v>
      </c>
      <c r="DZ22" s="351">
        <v>0</v>
      </c>
      <c r="EA22" s="351">
        <v>0</v>
      </c>
      <c r="EB22" s="351">
        <v>5.5252420761447185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3.1436722157375119</v>
      </c>
      <c r="EK22" s="351">
        <v>5.6205048705610068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</row>
    <row r="23" spans="1:157">
      <c r="A23" s="67">
        <v>9</v>
      </c>
      <c r="B23" s="263" t="str">
        <f>VLOOKUP(A23,Switchboard!$A$21:$C$36,2,FALSE)</f>
        <v>Distribution Feeders - Short Rural</v>
      </c>
      <c r="C23" s="258" t="str">
        <f t="shared" si="0"/>
        <v>Distribution feeders - Short rural</v>
      </c>
      <c r="D23" s="259">
        <f>VLOOKUP(A23,Switchboard!$A$21:$C$36,3,FALSE)</f>
        <v>6</v>
      </c>
      <c r="E23" s="373">
        <v>0.20547112687917402</v>
      </c>
      <c r="F23" s="351">
        <v>0</v>
      </c>
      <c r="G23" s="351">
        <v>0</v>
      </c>
      <c r="H23" s="351">
        <v>0</v>
      </c>
      <c r="I23" s="351">
        <v>11.112067824877689</v>
      </c>
      <c r="J23" s="351">
        <v>0</v>
      </c>
      <c r="K23" s="351">
        <v>17.966563026911963</v>
      </c>
      <c r="L23" s="351">
        <v>18.34761420457712</v>
      </c>
      <c r="M23" s="351">
        <v>0</v>
      </c>
      <c r="N23" s="351">
        <v>16.099412256352714</v>
      </c>
      <c r="O23" s="351">
        <v>22.291493893411449</v>
      </c>
      <c r="P23" s="351">
        <v>21.07213012488296</v>
      </c>
      <c r="Q23" s="351">
        <v>0</v>
      </c>
      <c r="R23" s="351">
        <v>15.413520136555439</v>
      </c>
      <c r="S23" s="351">
        <v>5.7538727827438105</v>
      </c>
      <c r="T23" s="351">
        <v>21.929495274629556</v>
      </c>
      <c r="U23" s="351">
        <v>10.250276679192615</v>
      </c>
      <c r="V23" s="351">
        <v>30.560304448745271</v>
      </c>
      <c r="W23" s="351">
        <v>20.938762212700155</v>
      </c>
      <c r="X23" s="351">
        <v>15.413520136555439</v>
      </c>
      <c r="Y23" s="351">
        <v>32.00829892387285</v>
      </c>
      <c r="Z23" s="351">
        <v>22.405809246710994</v>
      </c>
      <c r="AA23" s="351">
        <v>16.766251817266731</v>
      </c>
      <c r="AB23" s="351">
        <v>29.054875617775295</v>
      </c>
      <c r="AC23" s="351">
        <v>7.7924965832523787</v>
      </c>
      <c r="AD23" s="351">
        <v>14.479944751275815</v>
      </c>
      <c r="AE23" s="351">
        <v>6.3108229862967615</v>
      </c>
      <c r="AF23" s="351">
        <v>21.719917126913721</v>
      </c>
      <c r="AG23" s="351">
        <v>30.884197949760651</v>
      </c>
      <c r="AH23" s="351">
        <v>22.196231098995163</v>
      </c>
      <c r="AI23" s="351">
        <v>18.347614204577116</v>
      </c>
      <c r="AJ23" s="351">
        <v>34.751867403061951</v>
      </c>
      <c r="AK23" s="351">
        <v>31.570090069557928</v>
      </c>
      <c r="AL23" s="351">
        <v>34.618499490879152</v>
      </c>
      <c r="AM23" s="351">
        <v>7.811549142135636</v>
      </c>
      <c r="AN23" s="351">
        <v>1.3</v>
      </c>
      <c r="AO23" s="351">
        <v>21.948547833512812</v>
      </c>
      <c r="AP23" s="351">
        <v>9.1452282639636717</v>
      </c>
      <c r="AQ23" s="351">
        <v>2.6864108025393283</v>
      </c>
      <c r="AR23" s="351">
        <v>31.322406804075577</v>
      </c>
      <c r="AS23" s="351">
        <v>38.147648880220295</v>
      </c>
      <c r="AT23" s="351">
        <v>6.4778700203076003</v>
      </c>
      <c r="AU23" s="351">
        <v>24.101486987320929</v>
      </c>
      <c r="AV23" s="351">
        <v>34.56134181422938</v>
      </c>
      <c r="AW23" s="351">
        <v>14.822890811174451</v>
      </c>
      <c r="AX23" s="351">
        <v>1.3</v>
      </c>
      <c r="AY23" s="351">
        <v>32.770401279203156</v>
      </c>
      <c r="AZ23" s="351">
        <v>11.241009741122014</v>
      </c>
      <c r="BA23" s="351">
        <v>3.5056708345194076</v>
      </c>
      <c r="BB23" s="351">
        <v>0</v>
      </c>
      <c r="BC23" s="351">
        <v>24.482538164986082</v>
      </c>
      <c r="BD23" s="351">
        <v>19.05255888325765</v>
      </c>
      <c r="BE23" s="351">
        <v>0</v>
      </c>
      <c r="BF23" s="351">
        <v>6.8589211979727542</v>
      </c>
      <c r="BG23" s="351">
        <v>11.050484152289435</v>
      </c>
      <c r="BH23" s="351">
        <v>7.6210235533030604</v>
      </c>
      <c r="BI23" s="351">
        <v>14.498997310159073</v>
      </c>
      <c r="BJ23" s="351">
        <v>36.199861878189537</v>
      </c>
      <c r="BK23" s="351">
        <v>9.1452282639636717</v>
      </c>
      <c r="BL23" s="351">
        <v>0</v>
      </c>
      <c r="BM23" s="351">
        <v>7.6210235533030604</v>
      </c>
      <c r="BN23" s="351">
        <v>14.670470340108391</v>
      </c>
      <c r="BO23" s="351">
        <v>4.2677731898497129</v>
      </c>
      <c r="BP23" s="351">
        <v>11.126694387822468</v>
      </c>
      <c r="BQ23" s="351">
        <v>16.328042962951805</v>
      </c>
      <c r="BR23" s="351">
        <v>6.4778700203076003</v>
      </c>
      <c r="BS23" s="351">
        <v>0</v>
      </c>
      <c r="BT23" s="351">
        <v>18.671507705592497</v>
      </c>
      <c r="BU23" s="351">
        <v>9.1452282639636717</v>
      </c>
      <c r="BV23" s="351">
        <v>6.7065007269066932</v>
      </c>
      <c r="BW23" s="351">
        <v>0</v>
      </c>
      <c r="BX23" s="351">
        <v>7.6210235533030604</v>
      </c>
      <c r="BY23" s="351">
        <v>0</v>
      </c>
      <c r="BZ23" s="351">
        <v>0</v>
      </c>
      <c r="CA23" s="351">
        <v>9.1452282639636717</v>
      </c>
      <c r="CB23" s="351">
        <v>13.908367984778085</v>
      </c>
      <c r="CC23" s="351">
        <v>0</v>
      </c>
      <c r="CD23" s="351">
        <v>14.327524280209754</v>
      </c>
      <c r="CE23" s="351">
        <v>0</v>
      </c>
      <c r="CF23" s="351">
        <v>0</v>
      </c>
      <c r="CG23" s="351">
        <v>8.3831259086333674</v>
      </c>
      <c r="CH23" s="351">
        <v>0</v>
      </c>
      <c r="CI23" s="351">
        <v>7.6210235533030604</v>
      </c>
      <c r="CJ23" s="351">
        <v>6.8589211979727542</v>
      </c>
      <c r="CK23" s="351">
        <v>17.852247673612418</v>
      </c>
      <c r="CL23" s="351">
        <v>0</v>
      </c>
      <c r="CM23" s="351">
        <v>0</v>
      </c>
      <c r="CN23" s="351">
        <v>15.927939226403396</v>
      </c>
      <c r="CO23" s="351">
        <v>0</v>
      </c>
      <c r="CP23" s="351">
        <v>0</v>
      </c>
      <c r="CQ23" s="351">
        <v>0</v>
      </c>
      <c r="CR23" s="351">
        <v>0</v>
      </c>
      <c r="CS23" s="351">
        <v>0</v>
      </c>
      <c r="CT23" s="351">
        <v>0</v>
      </c>
      <c r="CU23" s="351">
        <v>8.9210235533030602</v>
      </c>
      <c r="CV23" s="351">
        <v>6.2873444314750238</v>
      </c>
      <c r="CW23" s="351">
        <v>7.0494467868053308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5.1632434573628236</v>
      </c>
      <c r="DD23" s="351">
        <v>0</v>
      </c>
      <c r="DE23" s="351">
        <v>0</v>
      </c>
      <c r="DF23" s="351">
        <v>0</v>
      </c>
      <c r="DG23" s="351">
        <v>7.6210235533030604</v>
      </c>
      <c r="DH23" s="351">
        <v>7.5257607588867712</v>
      </c>
      <c r="DI23" s="351">
        <v>0</v>
      </c>
      <c r="DJ23" s="351">
        <v>0</v>
      </c>
      <c r="DK23" s="351">
        <v>4.8584025152307007</v>
      </c>
      <c r="DL23" s="351">
        <v>0</v>
      </c>
      <c r="DM23" s="351">
        <v>4.4773513375655476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6.5731328147238894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0</v>
      </c>
      <c r="EV23" s="351">
        <v>0</v>
      </c>
      <c r="EW23" s="351">
        <v>0</v>
      </c>
      <c r="EX23" s="351">
        <v>0</v>
      </c>
      <c r="EY23" s="351">
        <v>0</v>
      </c>
      <c r="EZ23" s="351">
        <v>0</v>
      </c>
      <c r="FA23" s="351">
        <v>0</v>
      </c>
    </row>
    <row r="24" spans="1:157">
      <c r="A24" s="67">
        <v>10</v>
      </c>
      <c r="B24" s="266" t="str">
        <f>VLOOKUP(A24,Switchboard!$A$21:$C$36,2,FALSE)</f>
        <v>Distribution Feeders - Long Rural</v>
      </c>
      <c r="C24" s="258" t="str">
        <f t="shared" si="0"/>
        <v>Distribution feeders - Long rural</v>
      </c>
      <c r="D24" s="264">
        <f>VLOOKUP(A24,Switchboard!$A$21:$C$36,3,FALSE)</f>
        <v>7</v>
      </c>
      <c r="E24" s="373">
        <v>-0.27883989552479388</v>
      </c>
      <c r="F24" s="351">
        <v>0</v>
      </c>
      <c r="G24" s="351">
        <v>37.476383323367799</v>
      </c>
      <c r="H24" s="351">
        <v>18.341839633509299</v>
      </c>
      <c r="I24" s="351">
        <v>16.887956185635982</v>
      </c>
      <c r="J24" s="351">
        <v>11.211756615232458</v>
      </c>
      <c r="K24" s="351">
        <v>26.553492512193348</v>
      </c>
      <c r="L24" s="351">
        <v>15.565940607621499</v>
      </c>
      <c r="M24" s="351">
        <v>31.231570005597771</v>
      </c>
      <c r="N24" s="351">
        <v>21.875415018788928</v>
      </c>
      <c r="O24" s="351">
        <v>16.694467577672182</v>
      </c>
      <c r="P24" s="351">
        <v>21.914868711684779</v>
      </c>
      <c r="Q24" s="351">
        <v>29.893464887831254</v>
      </c>
      <c r="R24" s="351">
        <v>20.557711035035005</v>
      </c>
      <c r="S24" s="351">
        <v>11.164799505588981</v>
      </c>
      <c r="T24" s="351">
        <v>56.852835707640828</v>
      </c>
      <c r="U24" s="351">
        <v>39.824274061946966</v>
      </c>
      <c r="V24" s="351">
        <v>13.627005597467701</v>
      </c>
      <c r="W24" s="351">
        <v>9.0632434573628231</v>
      </c>
      <c r="X24" s="351">
        <v>45.363449880713439</v>
      </c>
      <c r="Y24" s="351">
        <v>39.85795318377501</v>
      </c>
      <c r="Z24" s="351">
        <v>13.622579601529221</v>
      </c>
      <c r="AA24" s="351">
        <v>41.667946277684479</v>
      </c>
      <c r="AB24" s="351">
        <v>0</v>
      </c>
      <c r="AC24" s="351">
        <v>14.822890811174451</v>
      </c>
      <c r="AD24" s="351">
        <v>20.10044962183682</v>
      </c>
      <c r="AE24" s="351">
        <v>63.216390374648881</v>
      </c>
      <c r="AF24" s="351">
        <v>13.909329879101428</v>
      </c>
      <c r="AG24" s="351">
        <v>38.695747091896287</v>
      </c>
      <c r="AH24" s="351">
        <v>26.425899171078363</v>
      </c>
      <c r="AI24" s="351">
        <v>20.919709653816899</v>
      </c>
      <c r="AJ24" s="351">
        <v>38.643092747346195</v>
      </c>
      <c r="AK24" s="351">
        <v>12.502904623355498</v>
      </c>
      <c r="AL24" s="351">
        <v>38.581431738596741</v>
      </c>
      <c r="AM24" s="351">
        <v>20.251846539599821</v>
      </c>
      <c r="AN24" s="351">
        <v>9.2976487350297337</v>
      </c>
      <c r="AO24" s="351">
        <v>1.3</v>
      </c>
      <c r="AP24" s="351">
        <v>26.711687554327227</v>
      </c>
      <c r="AQ24" s="351">
        <v>28.11949845071921</v>
      </c>
      <c r="AR24" s="351">
        <v>37.496397776574398</v>
      </c>
      <c r="AS24" s="351">
        <v>22.314972448233185</v>
      </c>
      <c r="AT24" s="351">
        <v>16.637309901022409</v>
      </c>
      <c r="AU24" s="351">
        <v>36.661549287326203</v>
      </c>
      <c r="AV24" s="351">
        <v>5.0108229862967617</v>
      </c>
      <c r="AW24" s="351">
        <v>12.631846539599822</v>
      </c>
      <c r="AX24" s="351">
        <v>26.368741494428587</v>
      </c>
      <c r="AY24" s="351">
        <v>8.5927040563492003</v>
      </c>
      <c r="AZ24" s="351">
        <v>14.403734515742784</v>
      </c>
      <c r="BA24" s="351">
        <v>25.306224192904637</v>
      </c>
      <c r="BB24" s="351">
        <v>14.084267010665883</v>
      </c>
      <c r="BC24" s="351">
        <v>7.7778700203076001</v>
      </c>
      <c r="BD24" s="351">
        <v>5.1632434573628236</v>
      </c>
      <c r="BE24" s="351">
        <v>14.156051250260433</v>
      </c>
      <c r="BF24" s="351">
        <v>0</v>
      </c>
      <c r="BG24" s="351">
        <v>18.099930939094769</v>
      </c>
      <c r="BH24" s="351">
        <v>6.8868257487329707</v>
      </c>
      <c r="BI24" s="351">
        <v>6.4778700203076003</v>
      </c>
      <c r="BJ24" s="351">
        <v>15.242047106606121</v>
      </c>
      <c r="BK24" s="351">
        <v>33.300408826319234</v>
      </c>
      <c r="BL24" s="351">
        <v>1.3</v>
      </c>
      <c r="BM24" s="351">
        <v>28.350207618287385</v>
      </c>
      <c r="BN24" s="351">
        <v>7.6210235533030604</v>
      </c>
      <c r="BO24" s="351">
        <v>12.80331956954914</v>
      </c>
      <c r="BP24" s="351">
        <v>18.023720703561736</v>
      </c>
      <c r="BQ24" s="351">
        <v>3.4485131578696344</v>
      </c>
      <c r="BR24" s="351">
        <v>6.4632434573628235</v>
      </c>
      <c r="BS24" s="351">
        <v>0</v>
      </c>
      <c r="BT24" s="351">
        <v>0</v>
      </c>
      <c r="BU24" s="351">
        <v>6.7827109624397233</v>
      </c>
      <c r="BV24" s="351">
        <v>0</v>
      </c>
      <c r="BW24" s="351">
        <v>1.3</v>
      </c>
      <c r="BX24" s="351">
        <v>0</v>
      </c>
      <c r="BY24" s="351">
        <v>1.3</v>
      </c>
      <c r="BZ24" s="351">
        <v>0</v>
      </c>
      <c r="CA24" s="351">
        <v>5.1632434573628236</v>
      </c>
      <c r="CB24" s="351">
        <v>0</v>
      </c>
      <c r="CC24" s="351">
        <v>0</v>
      </c>
      <c r="CD24" s="351">
        <v>2.4577800959402367</v>
      </c>
      <c r="CE24" s="351">
        <v>8.1589211979727541</v>
      </c>
      <c r="CF24" s="351">
        <v>0</v>
      </c>
      <c r="CG24" s="351">
        <v>0</v>
      </c>
      <c r="CH24" s="351">
        <v>6.5731328147238894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5.1632434573628236</v>
      </c>
      <c r="CV24" s="351">
        <v>2.474754193854412</v>
      </c>
      <c r="CW24" s="351">
        <v>3.4485131578696344</v>
      </c>
      <c r="CX24" s="351">
        <v>5.1632434573628236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5.1441908984795655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</row>
    <row r="25" spans="1:157">
      <c r="A25" s="67">
        <v>11</v>
      </c>
      <c r="B25" s="263" t="str">
        <f>VLOOKUP(A25,Switchboard!$A$21:$C$36,2,FALSE)</f>
        <v>Distribution Substations - CBD</v>
      </c>
      <c r="C25" s="258" t="str">
        <f t="shared" si="0"/>
        <v>Distribution substations - CBD</v>
      </c>
      <c r="D25" s="259">
        <f>VLOOKUP(A25,Switchboard!$A$21:$C$36,3,FALSE)</f>
        <v>8</v>
      </c>
      <c r="E25" s="373" t="s">
        <v>1176</v>
      </c>
      <c r="F25" s="351">
        <v>0</v>
      </c>
      <c r="G25" s="351">
        <v>0</v>
      </c>
      <c r="H25" s="351">
        <v>0</v>
      </c>
      <c r="I25" s="351">
        <v>0</v>
      </c>
      <c r="J25" s="351">
        <v>0</v>
      </c>
      <c r="K25" s="351">
        <v>0</v>
      </c>
      <c r="L25" s="351">
        <v>0</v>
      </c>
      <c r="M25" s="351">
        <v>0</v>
      </c>
      <c r="N25" s="351">
        <v>0</v>
      </c>
      <c r="O25" s="351">
        <v>0</v>
      </c>
      <c r="P25" s="351">
        <v>0</v>
      </c>
      <c r="Q25" s="351">
        <v>0</v>
      </c>
      <c r="R25" s="351">
        <v>0</v>
      </c>
      <c r="S25" s="351">
        <v>0</v>
      </c>
      <c r="T25" s="351">
        <v>0</v>
      </c>
      <c r="U25" s="351">
        <v>0</v>
      </c>
      <c r="V25" s="351">
        <v>0</v>
      </c>
      <c r="W25" s="351">
        <v>0</v>
      </c>
      <c r="X25" s="351">
        <v>0</v>
      </c>
      <c r="Y25" s="351">
        <v>0</v>
      </c>
      <c r="Z25" s="351">
        <v>0</v>
      </c>
      <c r="AA25" s="351">
        <v>0</v>
      </c>
      <c r="AB25" s="351">
        <v>0</v>
      </c>
      <c r="AC25" s="351">
        <v>0</v>
      </c>
      <c r="AD25" s="351">
        <v>0</v>
      </c>
      <c r="AE25" s="351">
        <v>0</v>
      </c>
      <c r="AF25" s="351">
        <v>0</v>
      </c>
      <c r="AG25" s="351">
        <v>0</v>
      </c>
      <c r="AH25" s="351">
        <v>0</v>
      </c>
      <c r="AI25" s="351">
        <v>0</v>
      </c>
      <c r="AJ25" s="351">
        <v>0</v>
      </c>
      <c r="AK25" s="351">
        <v>0</v>
      </c>
      <c r="AL25" s="351">
        <v>0</v>
      </c>
      <c r="AM25" s="351">
        <v>0</v>
      </c>
      <c r="AN25" s="351">
        <v>0</v>
      </c>
      <c r="AO25" s="351">
        <v>0</v>
      </c>
      <c r="AP25" s="351">
        <v>0</v>
      </c>
      <c r="AQ25" s="351">
        <v>0</v>
      </c>
      <c r="AR25" s="351">
        <v>0</v>
      </c>
      <c r="AS25" s="351">
        <v>0</v>
      </c>
      <c r="AT25" s="351">
        <v>0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0</v>
      </c>
      <c r="BB25" s="351">
        <v>0</v>
      </c>
      <c r="BC25" s="351">
        <v>0</v>
      </c>
      <c r="BD25" s="351">
        <v>0</v>
      </c>
      <c r="BE25" s="351">
        <v>0</v>
      </c>
      <c r="BF25" s="351">
        <v>0</v>
      </c>
      <c r="BG25" s="351">
        <v>0</v>
      </c>
      <c r="BH25" s="351">
        <v>0</v>
      </c>
      <c r="BI25" s="351">
        <v>0</v>
      </c>
      <c r="BJ25" s="351">
        <v>0</v>
      </c>
      <c r="BK25" s="351">
        <v>0</v>
      </c>
      <c r="BL25" s="351">
        <v>0</v>
      </c>
      <c r="BM25" s="351">
        <v>0</v>
      </c>
      <c r="BN25" s="351">
        <v>0</v>
      </c>
      <c r="BO25" s="351">
        <v>0</v>
      </c>
      <c r="BP25" s="351">
        <v>0</v>
      </c>
      <c r="BQ25" s="351">
        <v>0</v>
      </c>
      <c r="BR25" s="351">
        <v>0</v>
      </c>
      <c r="BS25" s="351">
        <v>0</v>
      </c>
      <c r="BT25" s="351">
        <v>0</v>
      </c>
      <c r="BU25" s="351">
        <v>0</v>
      </c>
      <c r="BV25" s="351">
        <v>0</v>
      </c>
      <c r="BW25" s="351">
        <v>0</v>
      </c>
      <c r="BX25" s="351">
        <v>0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  <c r="CE25" s="351">
        <v>0</v>
      </c>
      <c r="CF25" s="351">
        <v>0</v>
      </c>
      <c r="CG25" s="351">
        <v>0</v>
      </c>
      <c r="CH25" s="351">
        <v>0</v>
      </c>
      <c r="CI25" s="351">
        <v>0</v>
      </c>
      <c r="CJ25" s="351">
        <v>0</v>
      </c>
      <c r="CK25" s="351">
        <v>0</v>
      </c>
      <c r="CL25" s="351">
        <v>0</v>
      </c>
      <c r="CM25" s="351">
        <v>0</v>
      </c>
      <c r="CN25" s="351">
        <v>0</v>
      </c>
      <c r="CO25" s="351">
        <v>0</v>
      </c>
      <c r="CP25" s="351">
        <v>0</v>
      </c>
      <c r="CQ25" s="351">
        <v>0</v>
      </c>
      <c r="CR25" s="351">
        <v>0</v>
      </c>
      <c r="CS25" s="351">
        <v>0</v>
      </c>
      <c r="CT25" s="351">
        <v>0</v>
      </c>
      <c r="CU25" s="351">
        <v>0</v>
      </c>
      <c r="CV25" s="351">
        <v>0</v>
      </c>
      <c r="CW25" s="351">
        <v>0</v>
      </c>
      <c r="CX25" s="351">
        <v>0</v>
      </c>
      <c r="CY25" s="351">
        <v>0</v>
      </c>
      <c r="CZ25" s="351">
        <v>0</v>
      </c>
      <c r="DA25" s="351">
        <v>0</v>
      </c>
      <c r="DB25" s="351">
        <v>0</v>
      </c>
      <c r="DC25" s="351">
        <v>0</v>
      </c>
      <c r="DD25" s="351">
        <v>0</v>
      </c>
      <c r="DE25" s="351">
        <v>0</v>
      </c>
      <c r="DF25" s="351">
        <v>0</v>
      </c>
      <c r="DG25" s="351">
        <v>0</v>
      </c>
      <c r="DH25" s="351">
        <v>0</v>
      </c>
      <c r="DI25" s="351">
        <v>0</v>
      </c>
      <c r="DJ25" s="351">
        <v>0</v>
      </c>
      <c r="DK25" s="351">
        <v>0</v>
      </c>
      <c r="DL25" s="351">
        <v>0</v>
      </c>
      <c r="DM25" s="351">
        <v>0</v>
      </c>
      <c r="DN25" s="351">
        <v>0</v>
      </c>
      <c r="DO25" s="351">
        <v>0</v>
      </c>
      <c r="DP25" s="351">
        <v>0</v>
      </c>
      <c r="DQ25" s="351">
        <v>0</v>
      </c>
      <c r="DR25" s="351">
        <v>0</v>
      </c>
      <c r="DS25" s="351">
        <v>0</v>
      </c>
      <c r="DT25" s="351">
        <v>0</v>
      </c>
      <c r="DU25" s="351">
        <v>0</v>
      </c>
      <c r="DV25" s="351">
        <v>0</v>
      </c>
      <c r="DW25" s="351">
        <v>0</v>
      </c>
      <c r="DX25" s="351">
        <v>0</v>
      </c>
      <c r="DY25" s="351">
        <v>0</v>
      </c>
      <c r="DZ25" s="351">
        <v>0</v>
      </c>
      <c r="EA25" s="351">
        <v>0</v>
      </c>
      <c r="EB25" s="351">
        <v>0</v>
      </c>
      <c r="EC25" s="351">
        <v>0</v>
      </c>
      <c r="ED25" s="351">
        <v>0</v>
      </c>
      <c r="EE25" s="351">
        <v>0</v>
      </c>
      <c r="EF25" s="351">
        <v>0</v>
      </c>
      <c r="EG25" s="351">
        <v>0</v>
      </c>
      <c r="EH25" s="351">
        <v>0</v>
      </c>
      <c r="EI25" s="351">
        <v>0</v>
      </c>
      <c r="EJ25" s="351">
        <v>0</v>
      </c>
      <c r="EK25" s="351">
        <v>0</v>
      </c>
      <c r="EL25" s="351">
        <v>0</v>
      </c>
      <c r="EM25" s="351">
        <v>0</v>
      </c>
      <c r="EN25" s="351">
        <v>0</v>
      </c>
      <c r="EO25" s="351">
        <v>0</v>
      </c>
      <c r="EP25" s="351">
        <v>0</v>
      </c>
      <c r="EQ25" s="351">
        <v>0</v>
      </c>
      <c r="ER25" s="351">
        <v>0</v>
      </c>
      <c r="ES25" s="351">
        <v>0</v>
      </c>
      <c r="ET25" s="351">
        <v>0</v>
      </c>
      <c r="EU25" s="351">
        <v>0</v>
      </c>
      <c r="EV25" s="351">
        <v>0</v>
      </c>
      <c r="EW25" s="351">
        <v>0</v>
      </c>
      <c r="EX25" s="351">
        <v>0</v>
      </c>
      <c r="EY25" s="351">
        <v>0</v>
      </c>
      <c r="EZ25" s="351">
        <v>0</v>
      </c>
      <c r="FA25" s="351">
        <v>0</v>
      </c>
    </row>
    <row r="26" spans="1:157">
      <c r="A26" s="67">
        <v>12</v>
      </c>
      <c r="B26" s="266" t="str">
        <f>VLOOKUP(A26,Switchboard!$A$21:$C$36,2,FALSE)</f>
        <v>Distribution substations - Urban Pole</v>
      </c>
      <c r="C26" s="258" t="str">
        <f t="shared" si="0"/>
        <v>Distribution substations - Urban</v>
      </c>
      <c r="D26" s="264">
        <f>VLOOKUP(A26,Switchboard!$A$21:$C$36,3,FALSE)</f>
        <v>9</v>
      </c>
      <c r="E26" s="373" t="s">
        <v>1176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</v>
      </c>
      <c r="Y26" s="351">
        <v>0</v>
      </c>
      <c r="Z26" s="351">
        <v>0</v>
      </c>
      <c r="AA26" s="351">
        <v>0</v>
      </c>
      <c r="AB26" s="351">
        <v>0</v>
      </c>
      <c r="AC26" s="351">
        <v>0</v>
      </c>
      <c r="AD26" s="351">
        <v>0</v>
      </c>
      <c r="AE26" s="351">
        <v>0</v>
      </c>
      <c r="AF26" s="351">
        <v>0</v>
      </c>
      <c r="AG26" s="351">
        <v>0</v>
      </c>
      <c r="AH26" s="351">
        <v>0</v>
      </c>
      <c r="AI26" s="351">
        <v>0</v>
      </c>
      <c r="AJ26" s="351">
        <v>0</v>
      </c>
      <c r="AK26" s="351">
        <v>0</v>
      </c>
      <c r="AL26" s="351">
        <v>0</v>
      </c>
      <c r="AM26" s="351">
        <v>0</v>
      </c>
      <c r="AN26" s="351">
        <v>0</v>
      </c>
      <c r="AO26" s="351">
        <v>0</v>
      </c>
      <c r="AP26" s="351">
        <v>0</v>
      </c>
      <c r="AQ26" s="351">
        <v>0</v>
      </c>
      <c r="AR26" s="351">
        <v>0</v>
      </c>
      <c r="AS26" s="351">
        <v>0</v>
      </c>
      <c r="AT26" s="351">
        <v>0</v>
      </c>
      <c r="AU26" s="351">
        <v>0</v>
      </c>
      <c r="AV26" s="351">
        <v>0</v>
      </c>
      <c r="AW26" s="351">
        <v>0</v>
      </c>
      <c r="AX26" s="351">
        <v>0</v>
      </c>
      <c r="AY26" s="351">
        <v>0</v>
      </c>
      <c r="AZ26" s="351">
        <v>0</v>
      </c>
      <c r="BA26" s="351">
        <v>0</v>
      </c>
      <c r="BB26" s="351">
        <v>0</v>
      </c>
      <c r="BC26" s="351">
        <v>0</v>
      </c>
      <c r="BD26" s="351">
        <v>0</v>
      </c>
      <c r="BE26" s="351">
        <v>0</v>
      </c>
      <c r="BF26" s="351">
        <v>0</v>
      </c>
      <c r="BG26" s="351">
        <v>0</v>
      </c>
      <c r="BH26" s="351">
        <v>0</v>
      </c>
      <c r="BI26" s="351">
        <v>0</v>
      </c>
      <c r="BJ26" s="351">
        <v>0</v>
      </c>
      <c r="BK26" s="351">
        <v>0</v>
      </c>
      <c r="BL26" s="351">
        <v>0</v>
      </c>
      <c r="BM26" s="351">
        <v>0</v>
      </c>
      <c r="BN26" s="351">
        <v>0</v>
      </c>
      <c r="BO26" s="351">
        <v>0</v>
      </c>
      <c r="BP26" s="351">
        <v>0</v>
      </c>
      <c r="BQ26" s="351">
        <v>0</v>
      </c>
      <c r="BR26" s="351">
        <v>0</v>
      </c>
      <c r="BS26" s="351">
        <v>0</v>
      </c>
      <c r="BT26" s="351">
        <v>0</v>
      </c>
      <c r="BU26" s="351">
        <v>0</v>
      </c>
      <c r="BV26" s="351">
        <v>0</v>
      </c>
      <c r="BW26" s="351">
        <v>0</v>
      </c>
      <c r="BX26" s="351">
        <v>0</v>
      </c>
      <c r="BY26" s="351">
        <v>0</v>
      </c>
      <c r="BZ26" s="351">
        <v>0</v>
      </c>
      <c r="CA26" s="351">
        <v>0</v>
      </c>
      <c r="CB26" s="351">
        <v>0</v>
      </c>
      <c r="CC26" s="351">
        <v>0</v>
      </c>
      <c r="CD26" s="351">
        <v>0</v>
      </c>
      <c r="CE26" s="351">
        <v>0</v>
      </c>
      <c r="CF26" s="351">
        <v>0</v>
      </c>
      <c r="CG26" s="351">
        <v>0</v>
      </c>
      <c r="CH26" s="351">
        <v>0</v>
      </c>
      <c r="CI26" s="351">
        <v>0</v>
      </c>
      <c r="CJ26" s="351">
        <v>0</v>
      </c>
      <c r="CK26" s="351">
        <v>0</v>
      </c>
      <c r="CL26" s="351">
        <v>0</v>
      </c>
      <c r="CM26" s="351">
        <v>0</v>
      </c>
      <c r="CN26" s="351">
        <v>0</v>
      </c>
      <c r="CO26" s="351">
        <v>0</v>
      </c>
      <c r="CP26" s="351">
        <v>0</v>
      </c>
      <c r="CQ26" s="351">
        <v>0</v>
      </c>
      <c r="CR26" s="351">
        <v>0</v>
      </c>
      <c r="CS26" s="351">
        <v>0</v>
      </c>
      <c r="CT26" s="351">
        <v>0</v>
      </c>
      <c r="CU26" s="351">
        <v>0</v>
      </c>
      <c r="CV26" s="351">
        <v>0</v>
      </c>
      <c r="CW26" s="351">
        <v>0</v>
      </c>
      <c r="CX26" s="351">
        <v>0</v>
      </c>
      <c r="CY26" s="351">
        <v>0</v>
      </c>
      <c r="CZ26" s="351">
        <v>0</v>
      </c>
      <c r="DA26" s="351">
        <v>0</v>
      </c>
      <c r="DB26" s="351">
        <v>0</v>
      </c>
      <c r="DC26" s="351">
        <v>0</v>
      </c>
      <c r="DD26" s="351">
        <v>0</v>
      </c>
      <c r="DE26" s="351">
        <v>0</v>
      </c>
      <c r="DF26" s="351">
        <v>0</v>
      </c>
      <c r="DG26" s="351">
        <v>0</v>
      </c>
      <c r="DH26" s="351">
        <v>0</v>
      </c>
      <c r="DI26" s="351">
        <v>0</v>
      </c>
      <c r="DJ26" s="351">
        <v>0</v>
      </c>
      <c r="DK26" s="351">
        <v>0</v>
      </c>
      <c r="DL26" s="351">
        <v>0</v>
      </c>
      <c r="DM26" s="351">
        <v>0</v>
      </c>
      <c r="DN26" s="351">
        <v>0</v>
      </c>
      <c r="DO26" s="351">
        <v>0</v>
      </c>
      <c r="DP26" s="351">
        <v>0</v>
      </c>
      <c r="DQ26" s="351">
        <v>0</v>
      </c>
      <c r="DR26" s="351">
        <v>0</v>
      </c>
      <c r="DS26" s="351">
        <v>0</v>
      </c>
      <c r="DT26" s="351">
        <v>0</v>
      </c>
      <c r="DU26" s="351">
        <v>0</v>
      </c>
      <c r="DV26" s="351">
        <v>0</v>
      </c>
      <c r="DW26" s="351">
        <v>0</v>
      </c>
      <c r="DX26" s="351">
        <v>0</v>
      </c>
      <c r="DY26" s="351">
        <v>0</v>
      </c>
      <c r="DZ26" s="351">
        <v>0</v>
      </c>
      <c r="EA26" s="351">
        <v>0</v>
      </c>
      <c r="EB26" s="351">
        <v>0</v>
      </c>
      <c r="EC26" s="351">
        <v>0</v>
      </c>
      <c r="ED26" s="351">
        <v>0</v>
      </c>
      <c r="EE26" s="351">
        <v>0</v>
      </c>
      <c r="EF26" s="351">
        <v>0</v>
      </c>
      <c r="EG26" s="351">
        <v>0</v>
      </c>
      <c r="EH26" s="351">
        <v>0</v>
      </c>
      <c r="EI26" s="351">
        <v>0</v>
      </c>
      <c r="EJ26" s="351">
        <v>0</v>
      </c>
      <c r="EK26" s="351">
        <v>0</v>
      </c>
      <c r="EL26" s="351">
        <v>0</v>
      </c>
      <c r="EM26" s="351">
        <v>0</v>
      </c>
      <c r="EN26" s="351">
        <v>0</v>
      </c>
      <c r="EO26" s="351">
        <v>0</v>
      </c>
      <c r="EP26" s="351">
        <v>0</v>
      </c>
      <c r="EQ26" s="351">
        <v>0</v>
      </c>
      <c r="ER26" s="351">
        <v>0</v>
      </c>
      <c r="ES26" s="351">
        <v>0</v>
      </c>
      <c r="ET26" s="351">
        <v>0</v>
      </c>
      <c r="EU26" s="351">
        <v>0</v>
      </c>
      <c r="EV26" s="351">
        <v>0</v>
      </c>
      <c r="EW26" s="351">
        <v>0</v>
      </c>
      <c r="EX26" s="351">
        <v>0</v>
      </c>
      <c r="EY26" s="351">
        <v>0</v>
      </c>
      <c r="EZ26" s="351">
        <v>0</v>
      </c>
      <c r="FA26" s="351">
        <v>0</v>
      </c>
    </row>
    <row r="27" spans="1:157">
      <c r="A27" s="67">
        <v>13</v>
      </c>
      <c r="B27" s="263" t="str">
        <f>VLOOKUP(A27,Switchboard!$A$21:$C$36,2,FALSE)</f>
        <v>Distribution substations - Urban Pad</v>
      </c>
      <c r="C27" s="258" t="str">
        <f t="shared" si="0"/>
        <v>Distribution substations - Urban</v>
      </c>
      <c r="D27" s="259">
        <f>VLOOKUP(A27,Switchboard!$A$21:$C$36,3,FALSE)</f>
        <v>9</v>
      </c>
      <c r="E27" s="373" t="s">
        <v>1176</v>
      </c>
      <c r="F27" s="351">
        <v>0</v>
      </c>
      <c r="G27" s="351">
        <v>0</v>
      </c>
      <c r="H27" s="351">
        <v>0</v>
      </c>
      <c r="I27" s="351">
        <v>0</v>
      </c>
      <c r="J27" s="351">
        <v>0</v>
      </c>
      <c r="K27" s="351">
        <v>0</v>
      </c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0</v>
      </c>
      <c r="AJ27" s="351">
        <v>0</v>
      </c>
      <c r="AK27" s="351">
        <v>0</v>
      </c>
      <c r="AL27" s="351">
        <v>0</v>
      </c>
      <c r="AM27" s="351">
        <v>0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0</v>
      </c>
      <c r="BI27" s="351">
        <v>0</v>
      </c>
      <c r="BJ27" s="351">
        <v>0</v>
      </c>
      <c r="BK27" s="351">
        <v>0</v>
      </c>
      <c r="BL27" s="351">
        <v>0</v>
      </c>
      <c r="BM27" s="351">
        <v>0</v>
      </c>
      <c r="BN27" s="351">
        <v>0</v>
      </c>
      <c r="BO27" s="351">
        <v>0</v>
      </c>
      <c r="BP27" s="351">
        <v>0</v>
      </c>
      <c r="BQ27" s="351">
        <v>0</v>
      </c>
      <c r="BR27" s="351">
        <v>0</v>
      </c>
      <c r="BS27" s="351">
        <v>0</v>
      </c>
      <c r="BT27" s="351">
        <v>0</v>
      </c>
      <c r="BU27" s="351">
        <v>0</v>
      </c>
      <c r="BV27" s="351">
        <v>0</v>
      </c>
      <c r="BW27" s="351">
        <v>0</v>
      </c>
      <c r="BX27" s="351">
        <v>0</v>
      </c>
      <c r="BY27" s="351">
        <v>0</v>
      </c>
      <c r="BZ27" s="351">
        <v>0</v>
      </c>
      <c r="CA27" s="351">
        <v>0</v>
      </c>
      <c r="CB27" s="351">
        <v>0</v>
      </c>
      <c r="CC27" s="351">
        <v>0</v>
      </c>
      <c r="CD27" s="351">
        <v>0</v>
      </c>
      <c r="CE27" s="351">
        <v>0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</v>
      </c>
      <c r="CX27" s="351">
        <v>0</v>
      </c>
      <c r="CY27" s="351">
        <v>0</v>
      </c>
      <c r="CZ27" s="351">
        <v>0</v>
      </c>
      <c r="DA27" s="351">
        <v>0</v>
      </c>
      <c r="DB27" s="351">
        <v>0</v>
      </c>
      <c r="DC27" s="351">
        <v>0</v>
      </c>
      <c r="DD27" s="351">
        <v>0</v>
      </c>
      <c r="DE27" s="351">
        <v>0</v>
      </c>
      <c r="DF27" s="351">
        <v>0</v>
      </c>
      <c r="DG27" s="351">
        <v>0</v>
      </c>
      <c r="DH27" s="351">
        <v>0</v>
      </c>
      <c r="DI27" s="351">
        <v>0</v>
      </c>
      <c r="DJ27" s="351">
        <v>0</v>
      </c>
      <c r="DK27" s="351">
        <v>0</v>
      </c>
      <c r="DL27" s="351">
        <v>0</v>
      </c>
      <c r="DM27" s="351">
        <v>0</v>
      </c>
      <c r="DN27" s="351">
        <v>0</v>
      </c>
      <c r="DO27" s="351">
        <v>0</v>
      </c>
      <c r="DP27" s="351">
        <v>0</v>
      </c>
      <c r="DQ27" s="351">
        <v>0</v>
      </c>
      <c r="DR27" s="351">
        <v>0</v>
      </c>
      <c r="DS27" s="351">
        <v>0</v>
      </c>
      <c r="DT27" s="351">
        <v>0</v>
      </c>
      <c r="DU27" s="351">
        <v>0</v>
      </c>
      <c r="DV27" s="351">
        <v>0</v>
      </c>
      <c r="DW27" s="351">
        <v>0</v>
      </c>
      <c r="DX27" s="351">
        <v>0</v>
      </c>
      <c r="DY27" s="351">
        <v>0</v>
      </c>
      <c r="DZ27" s="351">
        <v>0</v>
      </c>
      <c r="EA27" s="351">
        <v>0</v>
      </c>
      <c r="EB27" s="351">
        <v>0</v>
      </c>
      <c r="EC27" s="351">
        <v>0</v>
      </c>
      <c r="ED27" s="351">
        <v>0</v>
      </c>
      <c r="EE27" s="351">
        <v>0</v>
      </c>
      <c r="EF27" s="351">
        <v>0</v>
      </c>
      <c r="EG27" s="351">
        <v>0</v>
      </c>
      <c r="EH27" s="351">
        <v>0</v>
      </c>
      <c r="EI27" s="351">
        <v>0</v>
      </c>
      <c r="EJ27" s="351">
        <v>0</v>
      </c>
      <c r="EK27" s="351">
        <v>0</v>
      </c>
      <c r="EL27" s="351">
        <v>0</v>
      </c>
      <c r="EM27" s="351">
        <v>0</v>
      </c>
      <c r="EN27" s="351">
        <v>0</v>
      </c>
      <c r="EO27" s="351">
        <v>0</v>
      </c>
      <c r="EP27" s="351">
        <v>0</v>
      </c>
      <c r="EQ27" s="351">
        <v>0</v>
      </c>
      <c r="ER27" s="351">
        <v>0</v>
      </c>
      <c r="ES27" s="351">
        <v>0</v>
      </c>
      <c r="ET27" s="351">
        <v>0</v>
      </c>
      <c r="EU27" s="351">
        <v>0</v>
      </c>
      <c r="EV27" s="351">
        <v>0</v>
      </c>
      <c r="EW27" s="351">
        <v>0</v>
      </c>
      <c r="EX27" s="351">
        <v>0</v>
      </c>
      <c r="EY27" s="351">
        <v>0</v>
      </c>
      <c r="EZ27" s="351">
        <v>0</v>
      </c>
      <c r="FA27" s="351">
        <v>0</v>
      </c>
    </row>
    <row r="28" spans="1:157">
      <c r="A28" s="67">
        <v>14</v>
      </c>
      <c r="B28" s="266" t="str">
        <f>VLOOKUP(A28,Switchboard!$A$21:$C$36,2,FALSE)</f>
        <v>Distribution substations - Short rural</v>
      </c>
      <c r="C28" s="258" t="str">
        <f t="shared" si="0"/>
        <v>Distribution substations - Short rural</v>
      </c>
      <c r="D28" s="264">
        <f>VLOOKUP(A28,Switchboard!$A$21:$C$36,3,FALSE)</f>
        <v>10</v>
      </c>
      <c r="E28" s="373" t="s">
        <v>1176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</v>
      </c>
      <c r="DF28" s="351">
        <v>0</v>
      </c>
      <c r="DG28" s="351">
        <v>0</v>
      </c>
      <c r="DH28" s="351">
        <v>0</v>
      </c>
      <c r="DI28" s="351">
        <v>0</v>
      </c>
      <c r="DJ28" s="351">
        <v>0</v>
      </c>
      <c r="DK28" s="351">
        <v>0</v>
      </c>
      <c r="DL28" s="351">
        <v>0</v>
      </c>
      <c r="DM28" s="351">
        <v>0</v>
      </c>
      <c r="DN28" s="351">
        <v>0</v>
      </c>
      <c r="DO28" s="351">
        <v>0</v>
      </c>
      <c r="DP28" s="351">
        <v>0</v>
      </c>
      <c r="DQ28" s="351">
        <v>0</v>
      </c>
      <c r="DR28" s="351">
        <v>0</v>
      </c>
      <c r="DS28" s="351">
        <v>0</v>
      </c>
      <c r="DT28" s="351">
        <v>0</v>
      </c>
      <c r="DU28" s="351">
        <v>0</v>
      </c>
      <c r="DV28" s="351">
        <v>0</v>
      </c>
      <c r="DW28" s="351">
        <v>0</v>
      </c>
      <c r="DX28" s="351">
        <v>0</v>
      </c>
      <c r="DY28" s="351">
        <v>0</v>
      </c>
      <c r="DZ28" s="351">
        <v>0</v>
      </c>
      <c r="EA28" s="351">
        <v>0</v>
      </c>
      <c r="EB28" s="351">
        <v>0</v>
      </c>
      <c r="EC28" s="351">
        <v>0</v>
      </c>
      <c r="ED28" s="351">
        <v>0</v>
      </c>
      <c r="EE28" s="351">
        <v>0</v>
      </c>
      <c r="EF28" s="351">
        <v>0</v>
      </c>
      <c r="EG28" s="351">
        <v>0</v>
      </c>
      <c r="EH28" s="351">
        <v>0</v>
      </c>
      <c r="EI28" s="351">
        <v>0</v>
      </c>
      <c r="EJ28" s="351">
        <v>0</v>
      </c>
      <c r="EK28" s="351">
        <v>0</v>
      </c>
      <c r="EL28" s="351">
        <v>0</v>
      </c>
      <c r="EM28" s="351">
        <v>0</v>
      </c>
      <c r="EN28" s="351">
        <v>0</v>
      </c>
      <c r="EO28" s="351">
        <v>0</v>
      </c>
      <c r="EP28" s="351">
        <v>0</v>
      </c>
      <c r="EQ28" s="351">
        <v>0</v>
      </c>
      <c r="ER28" s="351">
        <v>0</v>
      </c>
      <c r="ES28" s="351">
        <v>0</v>
      </c>
      <c r="ET28" s="351">
        <v>0</v>
      </c>
      <c r="EU28" s="351">
        <v>0</v>
      </c>
      <c r="EV28" s="351">
        <v>0</v>
      </c>
      <c r="EW28" s="351">
        <v>0</v>
      </c>
      <c r="EX28" s="351">
        <v>0</v>
      </c>
      <c r="EY28" s="351">
        <v>0</v>
      </c>
      <c r="EZ28" s="351">
        <v>0</v>
      </c>
      <c r="FA28" s="351">
        <v>0</v>
      </c>
    </row>
    <row r="29" spans="1:157">
      <c r="A29" s="67">
        <v>15</v>
      </c>
      <c r="B29" s="375" t="str">
        <f>VLOOKUP(A29,Switchboard!$A$21:$C$36,2,FALSE)</f>
        <v>Distribution substations - Long rural</v>
      </c>
      <c r="C29" s="258" t="str">
        <f t="shared" si="0"/>
        <v>Distribution substations - Long rural</v>
      </c>
      <c r="D29" s="376">
        <f>VLOOKUP(A29,Switchboard!$A$21:$C$36,3,FALSE)</f>
        <v>11</v>
      </c>
      <c r="E29" s="373" t="s">
        <v>1176</v>
      </c>
      <c r="F29" s="351">
        <v>0</v>
      </c>
      <c r="G29" s="351">
        <v>0</v>
      </c>
      <c r="H29" s="351">
        <v>0</v>
      </c>
      <c r="I29" s="351">
        <v>0</v>
      </c>
      <c r="J29" s="351">
        <v>0</v>
      </c>
      <c r="K29" s="351">
        <v>0</v>
      </c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</v>
      </c>
      <c r="AS29" s="351">
        <v>0</v>
      </c>
      <c r="AT29" s="351">
        <v>0</v>
      </c>
      <c r="AU29" s="351">
        <v>0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0</v>
      </c>
      <c r="BB29" s="351">
        <v>0</v>
      </c>
      <c r="BC29" s="351">
        <v>0</v>
      </c>
      <c r="BD29" s="351">
        <v>0</v>
      </c>
      <c r="BE29" s="351">
        <v>0</v>
      </c>
      <c r="BF29" s="351">
        <v>0</v>
      </c>
      <c r="BG29" s="351">
        <v>0</v>
      </c>
      <c r="BH29" s="351">
        <v>0</v>
      </c>
      <c r="BI29" s="351">
        <v>0</v>
      </c>
      <c r="BJ29" s="351">
        <v>0</v>
      </c>
      <c r="BK29" s="351">
        <v>0</v>
      </c>
      <c r="BL29" s="351">
        <v>0</v>
      </c>
      <c r="BM29" s="351">
        <v>0</v>
      </c>
      <c r="BN29" s="351">
        <v>0</v>
      </c>
      <c r="BO29" s="351">
        <v>0</v>
      </c>
      <c r="BP29" s="351">
        <v>0</v>
      </c>
      <c r="BQ29" s="351">
        <v>0</v>
      </c>
      <c r="BR29" s="351">
        <v>0</v>
      </c>
      <c r="BS29" s="351">
        <v>0</v>
      </c>
      <c r="BT29" s="351">
        <v>0</v>
      </c>
      <c r="BU29" s="351">
        <v>0</v>
      </c>
      <c r="BV29" s="351">
        <v>0</v>
      </c>
      <c r="BW29" s="351">
        <v>0</v>
      </c>
      <c r="BX29" s="351">
        <v>0</v>
      </c>
      <c r="BY29" s="351">
        <v>0</v>
      </c>
      <c r="BZ29" s="351">
        <v>0</v>
      </c>
      <c r="CA29" s="351">
        <v>0</v>
      </c>
      <c r="CB29" s="351">
        <v>0</v>
      </c>
      <c r="CC29" s="351">
        <v>0</v>
      </c>
      <c r="CD29" s="351">
        <v>0</v>
      </c>
      <c r="CE29" s="351">
        <v>0</v>
      </c>
      <c r="CF29" s="351">
        <v>0</v>
      </c>
      <c r="CG29" s="351">
        <v>0</v>
      </c>
      <c r="CH29" s="351">
        <v>0</v>
      </c>
      <c r="CI29" s="351">
        <v>0</v>
      </c>
      <c r="CJ29" s="351">
        <v>0</v>
      </c>
      <c r="CK29" s="351">
        <v>0</v>
      </c>
      <c r="CL29" s="351">
        <v>0</v>
      </c>
      <c r="CM29" s="351">
        <v>0</v>
      </c>
      <c r="CN29" s="351">
        <v>0</v>
      </c>
      <c r="CO29" s="351">
        <v>0</v>
      </c>
      <c r="CP29" s="351">
        <v>0</v>
      </c>
      <c r="CQ29" s="351">
        <v>0</v>
      </c>
      <c r="CR29" s="351">
        <v>0</v>
      </c>
      <c r="CS29" s="351">
        <v>0</v>
      </c>
      <c r="CT29" s="351">
        <v>0</v>
      </c>
      <c r="CU29" s="351">
        <v>0</v>
      </c>
      <c r="CV29" s="351">
        <v>0</v>
      </c>
      <c r="CW29" s="351">
        <v>0</v>
      </c>
      <c r="CX29" s="351">
        <v>0</v>
      </c>
      <c r="CY29" s="351">
        <v>0</v>
      </c>
      <c r="CZ29" s="351">
        <v>0</v>
      </c>
      <c r="DA29" s="351">
        <v>0</v>
      </c>
      <c r="DB29" s="351">
        <v>0</v>
      </c>
      <c r="DC29" s="351">
        <v>0</v>
      </c>
      <c r="DD29" s="351">
        <v>0</v>
      </c>
      <c r="DE29" s="351">
        <v>0</v>
      </c>
      <c r="DF29" s="351">
        <v>0</v>
      </c>
      <c r="DG29" s="351">
        <v>0</v>
      </c>
      <c r="DH29" s="351">
        <v>0</v>
      </c>
      <c r="DI29" s="351">
        <v>0</v>
      </c>
      <c r="DJ29" s="351">
        <v>0</v>
      </c>
      <c r="DK29" s="351">
        <v>0</v>
      </c>
      <c r="DL29" s="351">
        <v>0</v>
      </c>
      <c r="DM29" s="351">
        <v>0</v>
      </c>
      <c r="DN29" s="351">
        <v>0</v>
      </c>
      <c r="DO29" s="351">
        <v>0</v>
      </c>
      <c r="DP29" s="351">
        <v>0</v>
      </c>
      <c r="DQ29" s="351">
        <v>0</v>
      </c>
      <c r="DR29" s="351">
        <v>0</v>
      </c>
      <c r="DS29" s="351">
        <v>0</v>
      </c>
      <c r="DT29" s="351">
        <v>0</v>
      </c>
      <c r="DU29" s="351">
        <v>0</v>
      </c>
      <c r="DV29" s="351">
        <v>0</v>
      </c>
      <c r="DW29" s="351">
        <v>0</v>
      </c>
      <c r="DX29" s="351">
        <v>0</v>
      </c>
      <c r="DY29" s="351">
        <v>0</v>
      </c>
      <c r="DZ29" s="351">
        <v>0</v>
      </c>
      <c r="EA29" s="351">
        <v>0</v>
      </c>
      <c r="EB29" s="351">
        <v>0</v>
      </c>
      <c r="EC29" s="351">
        <v>0</v>
      </c>
      <c r="ED29" s="351">
        <v>0</v>
      </c>
      <c r="EE29" s="351">
        <v>0</v>
      </c>
      <c r="EF29" s="351">
        <v>0</v>
      </c>
      <c r="EG29" s="351">
        <v>0</v>
      </c>
      <c r="EH29" s="351">
        <v>0</v>
      </c>
      <c r="EI29" s="351">
        <v>0</v>
      </c>
      <c r="EJ29" s="351">
        <v>0</v>
      </c>
      <c r="EK29" s="351">
        <v>0</v>
      </c>
      <c r="EL29" s="351">
        <v>0</v>
      </c>
      <c r="EM29" s="351">
        <v>0</v>
      </c>
      <c r="EN29" s="351">
        <v>0</v>
      </c>
      <c r="EO29" s="351">
        <v>0</v>
      </c>
      <c r="EP29" s="351">
        <v>0</v>
      </c>
      <c r="EQ29" s="351">
        <v>0</v>
      </c>
      <c r="ER29" s="351">
        <v>0</v>
      </c>
      <c r="ES29" s="351">
        <v>0</v>
      </c>
      <c r="ET29" s="351">
        <v>0</v>
      </c>
      <c r="EU29" s="351">
        <v>0</v>
      </c>
      <c r="EV29" s="351">
        <v>0</v>
      </c>
      <c r="EW29" s="351">
        <v>0</v>
      </c>
      <c r="EX29" s="351">
        <v>0</v>
      </c>
      <c r="EY29" s="351">
        <v>0</v>
      </c>
      <c r="EZ29" s="351">
        <v>0</v>
      </c>
      <c r="FA29" s="351">
        <v>0</v>
      </c>
    </row>
    <row r="30" spans="1:157">
      <c r="A30" s="67">
        <v>16</v>
      </c>
      <c r="B30" s="375">
        <f>VLOOKUP(A30,Switchboard!$A$21:$C$36,2,FALSE)</f>
        <v>0</v>
      </c>
      <c r="C30" s="258"/>
      <c r="D30" s="376">
        <f>VLOOKUP(A30,Switchboard!$A$21:$C$36,3,FALSE)</f>
        <v>0</v>
      </c>
      <c r="E30" s="373" t="s">
        <v>1176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  <c r="W30" s="351">
        <v>0</v>
      </c>
      <c r="X30" s="351">
        <v>0</v>
      </c>
      <c r="Y30" s="351">
        <v>0</v>
      </c>
      <c r="Z30" s="351">
        <v>0</v>
      </c>
      <c r="AA30" s="351">
        <v>0</v>
      </c>
      <c r="AB30" s="351">
        <v>0</v>
      </c>
      <c r="AC30" s="351">
        <v>0</v>
      </c>
      <c r="AD30" s="351">
        <v>0</v>
      </c>
      <c r="AE30" s="351">
        <v>0</v>
      </c>
      <c r="AF30" s="351">
        <v>0</v>
      </c>
      <c r="AG30" s="351">
        <v>0</v>
      </c>
      <c r="AH30" s="351">
        <v>0</v>
      </c>
      <c r="AI30" s="351">
        <v>0</v>
      </c>
      <c r="AJ30" s="351">
        <v>0</v>
      </c>
      <c r="AK30" s="351">
        <v>0</v>
      </c>
      <c r="AL30" s="351">
        <v>0</v>
      </c>
      <c r="AM30" s="351">
        <v>0</v>
      </c>
      <c r="AN30" s="351">
        <v>0</v>
      </c>
      <c r="AO30" s="351">
        <v>0</v>
      </c>
      <c r="AP30" s="351">
        <v>0</v>
      </c>
      <c r="AQ30" s="351">
        <v>0</v>
      </c>
      <c r="AR30" s="351">
        <v>0</v>
      </c>
      <c r="AS30" s="351">
        <v>0</v>
      </c>
      <c r="AT30" s="351">
        <v>0</v>
      </c>
      <c r="AU30" s="351">
        <v>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0</v>
      </c>
      <c r="BB30" s="351">
        <v>0</v>
      </c>
      <c r="BC30" s="351">
        <v>0</v>
      </c>
      <c r="BD30" s="351">
        <v>0</v>
      </c>
      <c r="BE30" s="351">
        <v>0</v>
      </c>
      <c r="BF30" s="351">
        <v>0</v>
      </c>
      <c r="BG30" s="351">
        <v>0</v>
      </c>
      <c r="BH30" s="351">
        <v>0</v>
      </c>
      <c r="BI30" s="351">
        <v>0</v>
      </c>
      <c r="BJ30" s="351">
        <v>0</v>
      </c>
      <c r="BK30" s="351">
        <v>0</v>
      </c>
      <c r="BL30" s="351">
        <v>0</v>
      </c>
      <c r="BM30" s="351">
        <v>0</v>
      </c>
      <c r="BN30" s="351">
        <v>0</v>
      </c>
      <c r="BO30" s="351">
        <v>0</v>
      </c>
      <c r="BP30" s="351">
        <v>0</v>
      </c>
      <c r="BQ30" s="351">
        <v>0</v>
      </c>
      <c r="BR30" s="351">
        <v>0</v>
      </c>
      <c r="BS30" s="351">
        <v>0</v>
      </c>
      <c r="BT30" s="351">
        <v>0</v>
      </c>
      <c r="BU30" s="351">
        <v>0</v>
      </c>
      <c r="BV30" s="351">
        <v>0</v>
      </c>
      <c r="BW30" s="351">
        <v>0</v>
      </c>
      <c r="BX30" s="351">
        <v>0</v>
      </c>
      <c r="BY30" s="351">
        <v>0</v>
      </c>
      <c r="BZ30" s="351">
        <v>0</v>
      </c>
      <c r="CA30" s="351">
        <v>0</v>
      </c>
      <c r="CB30" s="351">
        <v>0</v>
      </c>
      <c r="CC30" s="351">
        <v>0</v>
      </c>
      <c r="CD30" s="351">
        <v>0</v>
      </c>
      <c r="CE30" s="351">
        <v>0</v>
      </c>
      <c r="CF30" s="351">
        <v>0</v>
      </c>
      <c r="CG30" s="351">
        <v>0</v>
      </c>
      <c r="CH30" s="351">
        <v>0</v>
      </c>
      <c r="CI30" s="351">
        <v>0</v>
      </c>
      <c r="CJ30" s="351">
        <v>0</v>
      </c>
      <c r="CK30" s="351">
        <v>0</v>
      </c>
      <c r="CL30" s="351">
        <v>0</v>
      </c>
      <c r="CM30" s="351">
        <v>0</v>
      </c>
      <c r="CN30" s="351">
        <v>0</v>
      </c>
      <c r="CO30" s="351">
        <v>0</v>
      </c>
      <c r="CP30" s="351">
        <v>0</v>
      </c>
      <c r="CQ30" s="351">
        <v>0</v>
      </c>
      <c r="CR30" s="351">
        <v>0</v>
      </c>
      <c r="CS30" s="351">
        <v>0</v>
      </c>
      <c r="CT30" s="351">
        <v>0</v>
      </c>
      <c r="CU30" s="351">
        <v>0</v>
      </c>
      <c r="CV30" s="351">
        <v>0</v>
      </c>
      <c r="CW30" s="351">
        <v>0</v>
      </c>
      <c r="CX30" s="351">
        <v>0</v>
      </c>
      <c r="CY30" s="351">
        <v>0</v>
      </c>
      <c r="CZ30" s="351">
        <v>0</v>
      </c>
      <c r="DA30" s="351">
        <v>0</v>
      </c>
      <c r="DB30" s="351">
        <v>0</v>
      </c>
      <c r="DC30" s="351">
        <v>0</v>
      </c>
      <c r="DD30" s="351">
        <v>0</v>
      </c>
      <c r="DE30" s="351">
        <v>0</v>
      </c>
      <c r="DF30" s="351">
        <v>0</v>
      </c>
      <c r="DG30" s="351">
        <v>0</v>
      </c>
      <c r="DH30" s="351">
        <v>0</v>
      </c>
      <c r="DI30" s="351">
        <v>0</v>
      </c>
      <c r="DJ30" s="351">
        <v>0</v>
      </c>
      <c r="DK30" s="351">
        <v>0</v>
      </c>
      <c r="DL30" s="351">
        <v>0</v>
      </c>
      <c r="DM30" s="351">
        <v>0</v>
      </c>
      <c r="DN30" s="351">
        <v>0</v>
      </c>
      <c r="DO30" s="351">
        <v>0</v>
      </c>
      <c r="DP30" s="351">
        <v>0</v>
      </c>
      <c r="DQ30" s="351">
        <v>0</v>
      </c>
      <c r="DR30" s="351">
        <v>0</v>
      </c>
      <c r="DS30" s="351">
        <v>0</v>
      </c>
      <c r="DT30" s="351">
        <v>0</v>
      </c>
      <c r="DU30" s="351">
        <v>0</v>
      </c>
      <c r="DV30" s="351">
        <v>0</v>
      </c>
      <c r="DW30" s="351">
        <v>0</v>
      </c>
      <c r="DX30" s="351">
        <v>0</v>
      </c>
      <c r="DY30" s="351">
        <v>0</v>
      </c>
      <c r="DZ30" s="351">
        <v>0</v>
      </c>
      <c r="EA30" s="351">
        <v>0</v>
      </c>
      <c r="EB30" s="351">
        <v>0</v>
      </c>
      <c r="EC30" s="351">
        <v>0</v>
      </c>
      <c r="ED30" s="351">
        <v>0</v>
      </c>
      <c r="EE30" s="351">
        <v>0</v>
      </c>
      <c r="EF30" s="351">
        <v>0</v>
      </c>
      <c r="EG30" s="351">
        <v>0</v>
      </c>
      <c r="EH30" s="351">
        <v>0</v>
      </c>
      <c r="EI30" s="351">
        <v>0</v>
      </c>
      <c r="EJ30" s="351">
        <v>0</v>
      </c>
      <c r="EK30" s="351">
        <v>0</v>
      </c>
      <c r="EL30" s="351">
        <v>0</v>
      </c>
      <c r="EM30" s="351">
        <v>0</v>
      </c>
      <c r="EN30" s="351">
        <v>0</v>
      </c>
      <c r="EO30" s="351">
        <v>0</v>
      </c>
      <c r="EP30" s="351">
        <v>0</v>
      </c>
      <c r="EQ30" s="351">
        <v>0</v>
      </c>
      <c r="ER30" s="351">
        <v>0</v>
      </c>
      <c r="ES30" s="351">
        <v>0</v>
      </c>
      <c r="ET30" s="351">
        <v>0</v>
      </c>
      <c r="EU30" s="351">
        <v>0</v>
      </c>
      <c r="EV30" s="351">
        <v>0</v>
      </c>
      <c r="EW30" s="351">
        <v>0</v>
      </c>
      <c r="EX30" s="351">
        <v>0</v>
      </c>
      <c r="EY30" s="351">
        <v>0</v>
      </c>
      <c r="EZ30" s="351">
        <v>0</v>
      </c>
      <c r="FA30" s="351">
        <v>0</v>
      </c>
    </row>
    <row r="31" spans="1:157">
      <c r="A31" s="67"/>
      <c r="B31" s="375"/>
      <c r="C31" s="377"/>
      <c r="D31" s="376"/>
      <c r="E31" s="366"/>
      <c r="F31" s="351">
        <v>0</v>
      </c>
      <c r="G31" s="351">
        <v>0</v>
      </c>
      <c r="H31" s="351">
        <v>0</v>
      </c>
      <c r="I31" s="351">
        <v>0</v>
      </c>
      <c r="J31" s="351">
        <v>0</v>
      </c>
      <c r="K31" s="351">
        <v>0</v>
      </c>
      <c r="L31" s="351">
        <v>0</v>
      </c>
      <c r="M31" s="351">
        <v>0</v>
      </c>
      <c r="N31" s="351">
        <v>0</v>
      </c>
      <c r="O31" s="351">
        <v>0</v>
      </c>
      <c r="P31" s="351">
        <v>0</v>
      </c>
      <c r="Q31" s="351">
        <v>0</v>
      </c>
      <c r="R31" s="351">
        <v>0</v>
      </c>
      <c r="S31" s="351">
        <v>0</v>
      </c>
      <c r="T31" s="351">
        <v>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  <c r="AA31" s="351">
        <v>0</v>
      </c>
      <c r="AB31" s="351">
        <v>0</v>
      </c>
      <c r="AC31" s="351">
        <v>0</v>
      </c>
      <c r="AD31" s="351">
        <v>0</v>
      </c>
      <c r="AE31" s="351">
        <v>0</v>
      </c>
      <c r="AF31" s="351">
        <v>0</v>
      </c>
      <c r="AG31" s="351">
        <v>0</v>
      </c>
      <c r="AH31" s="351">
        <v>0</v>
      </c>
      <c r="AI31" s="351">
        <v>0</v>
      </c>
      <c r="AJ31" s="351">
        <v>0</v>
      </c>
      <c r="AK31" s="351">
        <v>0</v>
      </c>
      <c r="AL31" s="351">
        <v>0</v>
      </c>
      <c r="AM31" s="351">
        <v>0</v>
      </c>
      <c r="AN31" s="351">
        <v>0</v>
      </c>
      <c r="AO31" s="351">
        <v>0</v>
      </c>
      <c r="AP31" s="351">
        <v>0</v>
      </c>
      <c r="AQ31" s="351">
        <v>0</v>
      </c>
      <c r="AR31" s="351">
        <v>0</v>
      </c>
      <c r="AS31" s="351">
        <v>0</v>
      </c>
      <c r="AT31" s="351">
        <v>0</v>
      </c>
      <c r="AU31" s="351">
        <v>0</v>
      </c>
      <c r="AV31" s="351">
        <v>0</v>
      </c>
      <c r="AW31" s="351">
        <v>0</v>
      </c>
      <c r="AX31" s="351">
        <v>0</v>
      </c>
      <c r="AY31" s="351">
        <v>0</v>
      </c>
      <c r="AZ31" s="351">
        <v>0</v>
      </c>
      <c r="BA31" s="351">
        <v>0</v>
      </c>
      <c r="BB31" s="351">
        <v>0</v>
      </c>
      <c r="BC31" s="351">
        <v>0</v>
      </c>
      <c r="BD31" s="351">
        <v>0</v>
      </c>
      <c r="BE31" s="351">
        <v>0</v>
      </c>
      <c r="BF31" s="351">
        <v>0</v>
      </c>
      <c r="BG31" s="351">
        <v>0</v>
      </c>
      <c r="BH31" s="351">
        <v>0</v>
      </c>
      <c r="BI31" s="351">
        <v>0</v>
      </c>
      <c r="BJ31" s="351">
        <v>0</v>
      </c>
      <c r="BK31" s="351">
        <v>0</v>
      </c>
      <c r="BL31" s="351">
        <v>0</v>
      </c>
      <c r="BM31" s="351">
        <v>0</v>
      </c>
      <c r="BN31" s="351">
        <v>0</v>
      </c>
      <c r="BO31" s="351">
        <v>0</v>
      </c>
      <c r="BP31" s="351">
        <v>0</v>
      </c>
      <c r="BQ31" s="351">
        <v>0</v>
      </c>
      <c r="BR31" s="351">
        <v>0</v>
      </c>
      <c r="BS31" s="351">
        <v>0</v>
      </c>
      <c r="BT31" s="351">
        <v>0</v>
      </c>
      <c r="BU31" s="351">
        <v>0</v>
      </c>
      <c r="BV31" s="351">
        <v>0</v>
      </c>
      <c r="BW31" s="351">
        <v>0</v>
      </c>
      <c r="BX31" s="351">
        <v>0</v>
      </c>
      <c r="BY31" s="351">
        <v>0</v>
      </c>
      <c r="BZ31" s="351">
        <v>0</v>
      </c>
      <c r="CA31" s="351">
        <v>0</v>
      </c>
      <c r="CB31" s="351">
        <v>0</v>
      </c>
      <c r="CC31" s="351">
        <v>0</v>
      </c>
      <c r="CD31" s="351">
        <v>0</v>
      </c>
      <c r="CE31" s="351">
        <v>0</v>
      </c>
      <c r="CF31" s="351">
        <v>0</v>
      </c>
      <c r="CG31" s="351">
        <v>0</v>
      </c>
      <c r="CH31" s="351">
        <v>0</v>
      </c>
      <c r="CI31" s="351">
        <v>0</v>
      </c>
      <c r="CJ31" s="351">
        <v>0</v>
      </c>
      <c r="CK31" s="351">
        <v>0</v>
      </c>
      <c r="CL31" s="351">
        <v>0</v>
      </c>
      <c r="CM31" s="351">
        <v>0</v>
      </c>
      <c r="CN31" s="351">
        <v>0</v>
      </c>
      <c r="CO31" s="351">
        <v>0</v>
      </c>
      <c r="CP31" s="351">
        <v>0</v>
      </c>
      <c r="CQ31" s="351">
        <v>0</v>
      </c>
      <c r="CR31" s="351">
        <v>0</v>
      </c>
      <c r="CS31" s="351">
        <v>0</v>
      </c>
      <c r="CT31" s="351">
        <v>0</v>
      </c>
      <c r="CU31" s="351">
        <v>0</v>
      </c>
      <c r="CV31" s="351">
        <v>0</v>
      </c>
      <c r="CW31" s="351">
        <v>0</v>
      </c>
      <c r="CX31" s="351">
        <v>0</v>
      </c>
      <c r="CY31" s="351">
        <v>0</v>
      </c>
      <c r="CZ31" s="351">
        <v>0</v>
      </c>
      <c r="DA31" s="351">
        <v>0</v>
      </c>
      <c r="DB31" s="351">
        <v>0</v>
      </c>
      <c r="DC31" s="351">
        <v>0</v>
      </c>
      <c r="DD31" s="351">
        <v>0</v>
      </c>
      <c r="DE31" s="351">
        <v>0</v>
      </c>
      <c r="DF31" s="351">
        <v>0</v>
      </c>
      <c r="DG31" s="351">
        <v>0</v>
      </c>
      <c r="DH31" s="351">
        <v>0</v>
      </c>
      <c r="DI31" s="351">
        <v>0</v>
      </c>
      <c r="DJ31" s="351">
        <v>0</v>
      </c>
      <c r="DK31" s="351">
        <v>0</v>
      </c>
      <c r="DL31" s="351">
        <v>0</v>
      </c>
      <c r="DM31" s="351">
        <v>0</v>
      </c>
      <c r="DN31" s="351">
        <v>0</v>
      </c>
      <c r="DO31" s="351">
        <v>0</v>
      </c>
      <c r="DP31" s="351">
        <v>0</v>
      </c>
      <c r="DQ31" s="351">
        <v>0</v>
      </c>
      <c r="DR31" s="351">
        <v>0</v>
      </c>
      <c r="DS31" s="351">
        <v>0</v>
      </c>
      <c r="DT31" s="351">
        <v>0</v>
      </c>
      <c r="DU31" s="351">
        <v>0</v>
      </c>
      <c r="DV31" s="351">
        <v>0</v>
      </c>
      <c r="DW31" s="351">
        <v>0</v>
      </c>
      <c r="DX31" s="351">
        <v>0</v>
      </c>
      <c r="DY31" s="351">
        <v>0</v>
      </c>
      <c r="DZ31" s="351">
        <v>0</v>
      </c>
      <c r="EA31" s="351">
        <v>0</v>
      </c>
      <c r="EB31" s="351">
        <v>0</v>
      </c>
      <c r="EC31" s="351">
        <v>0</v>
      </c>
      <c r="ED31" s="351">
        <v>0</v>
      </c>
      <c r="EE31" s="351">
        <v>0</v>
      </c>
      <c r="EF31" s="351">
        <v>0</v>
      </c>
      <c r="EG31" s="351">
        <v>0</v>
      </c>
      <c r="EH31" s="351">
        <v>0</v>
      </c>
      <c r="EI31" s="351">
        <v>0</v>
      </c>
      <c r="EJ31" s="351">
        <v>0</v>
      </c>
      <c r="EK31" s="351">
        <v>0</v>
      </c>
      <c r="EL31" s="351">
        <v>0</v>
      </c>
      <c r="EM31" s="351">
        <v>0</v>
      </c>
      <c r="EN31" s="351">
        <v>0</v>
      </c>
      <c r="EO31" s="351">
        <v>0</v>
      </c>
      <c r="EP31" s="351">
        <v>0</v>
      </c>
      <c r="EQ31" s="351">
        <v>0</v>
      </c>
      <c r="ER31" s="351">
        <v>0</v>
      </c>
      <c r="ES31" s="351">
        <v>0</v>
      </c>
      <c r="ET31" s="351">
        <v>0</v>
      </c>
      <c r="EU31" s="351">
        <v>0</v>
      </c>
      <c r="EV31" s="351">
        <v>0</v>
      </c>
      <c r="EW31" s="351">
        <v>0</v>
      </c>
      <c r="EX31" s="351">
        <v>0</v>
      </c>
      <c r="EY31" s="351">
        <v>0</v>
      </c>
      <c r="EZ31" s="351">
        <v>0</v>
      </c>
      <c r="FA31" s="351">
        <v>0</v>
      </c>
    </row>
    <row r="32" spans="1:157">
      <c r="A32" s="67"/>
      <c r="B32" s="375"/>
      <c r="C32" s="377"/>
      <c r="D32" s="376"/>
      <c r="E32" s="366"/>
      <c r="F32" s="351">
        <v>0</v>
      </c>
      <c r="G32" s="351">
        <v>0</v>
      </c>
      <c r="H32" s="351">
        <v>0</v>
      </c>
      <c r="I32" s="351">
        <v>0</v>
      </c>
      <c r="J32" s="351">
        <v>0</v>
      </c>
      <c r="K32" s="351">
        <v>0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</row>
    <row r="33" spans="1:157">
      <c r="A33" s="67"/>
      <c r="B33" s="375"/>
      <c r="C33" s="377"/>
      <c r="D33" s="376"/>
      <c r="E33" s="366"/>
      <c r="F33" s="351">
        <v>0</v>
      </c>
      <c r="G33" s="351">
        <v>0</v>
      </c>
      <c r="H33" s="351">
        <v>0</v>
      </c>
      <c r="I33" s="351">
        <v>0</v>
      </c>
      <c r="J33" s="351">
        <v>0</v>
      </c>
      <c r="K33" s="351">
        <v>0</v>
      </c>
      <c r="L33" s="351">
        <v>0</v>
      </c>
      <c r="M33" s="351">
        <v>0</v>
      </c>
      <c r="N33" s="351">
        <v>0</v>
      </c>
      <c r="O33" s="351">
        <v>0</v>
      </c>
      <c r="P33" s="351">
        <v>0</v>
      </c>
      <c r="Q33" s="351">
        <v>0</v>
      </c>
      <c r="R33" s="351">
        <v>0</v>
      </c>
      <c r="S33" s="351">
        <v>0</v>
      </c>
      <c r="T33" s="351">
        <v>0</v>
      </c>
      <c r="U33" s="351">
        <v>0</v>
      </c>
      <c r="V33" s="351">
        <v>0</v>
      </c>
      <c r="W33" s="351">
        <v>0</v>
      </c>
      <c r="X33" s="351">
        <v>0</v>
      </c>
      <c r="Y33" s="351">
        <v>0</v>
      </c>
      <c r="Z33" s="351">
        <v>0</v>
      </c>
      <c r="AA33" s="351">
        <v>0</v>
      </c>
      <c r="AB33" s="351">
        <v>0</v>
      </c>
      <c r="AC33" s="351">
        <v>0</v>
      </c>
      <c r="AD33" s="351">
        <v>0</v>
      </c>
      <c r="AE33" s="351">
        <v>0</v>
      </c>
      <c r="AF33" s="351">
        <v>0</v>
      </c>
      <c r="AG33" s="351">
        <v>0</v>
      </c>
      <c r="AH33" s="351">
        <v>0</v>
      </c>
      <c r="AI33" s="351">
        <v>0</v>
      </c>
      <c r="AJ33" s="351">
        <v>0</v>
      </c>
      <c r="AK33" s="351">
        <v>0</v>
      </c>
      <c r="AL33" s="351">
        <v>0</v>
      </c>
      <c r="AM33" s="351">
        <v>0</v>
      </c>
      <c r="AN33" s="351">
        <v>0</v>
      </c>
      <c r="AO33" s="351">
        <v>0</v>
      </c>
      <c r="AP33" s="351">
        <v>0</v>
      </c>
      <c r="AQ33" s="351">
        <v>0</v>
      </c>
      <c r="AR33" s="351">
        <v>0</v>
      </c>
      <c r="AS33" s="351">
        <v>0</v>
      </c>
      <c r="AT33" s="351">
        <v>0</v>
      </c>
      <c r="AU33" s="351">
        <v>0</v>
      </c>
      <c r="AV33" s="351">
        <v>0</v>
      </c>
      <c r="AW33" s="351">
        <v>0</v>
      </c>
      <c r="AX33" s="351">
        <v>0</v>
      </c>
      <c r="AY33" s="351">
        <v>0</v>
      </c>
      <c r="AZ33" s="351">
        <v>0</v>
      </c>
      <c r="BA33" s="351">
        <v>0</v>
      </c>
      <c r="BB33" s="351">
        <v>0</v>
      </c>
      <c r="BC33" s="351">
        <v>0</v>
      </c>
      <c r="BD33" s="351">
        <v>0</v>
      </c>
      <c r="BE33" s="351">
        <v>0</v>
      </c>
      <c r="BF33" s="351">
        <v>0</v>
      </c>
      <c r="BG33" s="351">
        <v>0</v>
      </c>
      <c r="BH33" s="351">
        <v>0</v>
      </c>
      <c r="BI33" s="351">
        <v>0</v>
      </c>
      <c r="BJ33" s="351">
        <v>0</v>
      </c>
      <c r="BK33" s="351">
        <v>0</v>
      </c>
      <c r="BL33" s="351">
        <v>0</v>
      </c>
      <c r="BM33" s="351">
        <v>0</v>
      </c>
      <c r="BN33" s="351">
        <v>0</v>
      </c>
      <c r="BO33" s="351">
        <v>0</v>
      </c>
      <c r="BP33" s="351">
        <v>0</v>
      </c>
      <c r="BQ33" s="351">
        <v>0</v>
      </c>
      <c r="BR33" s="351">
        <v>0</v>
      </c>
      <c r="BS33" s="351">
        <v>0</v>
      </c>
      <c r="BT33" s="351">
        <v>0</v>
      </c>
      <c r="BU33" s="351">
        <v>0</v>
      </c>
      <c r="BV33" s="351">
        <v>0</v>
      </c>
      <c r="BW33" s="351">
        <v>0</v>
      </c>
      <c r="BX33" s="351">
        <v>0</v>
      </c>
      <c r="BY33" s="351">
        <v>0</v>
      </c>
      <c r="BZ33" s="351">
        <v>0</v>
      </c>
      <c r="CA33" s="351">
        <v>0</v>
      </c>
      <c r="CB33" s="351">
        <v>0</v>
      </c>
      <c r="CC33" s="351">
        <v>0</v>
      </c>
      <c r="CD33" s="351">
        <v>0</v>
      </c>
      <c r="CE33" s="351">
        <v>0</v>
      </c>
      <c r="CF33" s="351">
        <v>0</v>
      </c>
      <c r="CG33" s="351">
        <v>0</v>
      </c>
      <c r="CH33" s="351">
        <v>0</v>
      </c>
      <c r="CI33" s="351">
        <v>0</v>
      </c>
      <c r="CJ33" s="351">
        <v>0</v>
      </c>
      <c r="CK33" s="351">
        <v>0</v>
      </c>
      <c r="CL33" s="351">
        <v>0</v>
      </c>
      <c r="CM33" s="351">
        <v>0</v>
      </c>
      <c r="CN33" s="351">
        <v>0</v>
      </c>
      <c r="CO33" s="351">
        <v>0</v>
      </c>
      <c r="CP33" s="351">
        <v>0</v>
      </c>
      <c r="CQ33" s="351">
        <v>0</v>
      </c>
      <c r="CR33" s="351">
        <v>0</v>
      </c>
      <c r="CS33" s="351">
        <v>0</v>
      </c>
      <c r="CT33" s="351">
        <v>0</v>
      </c>
      <c r="CU33" s="351">
        <v>0</v>
      </c>
      <c r="CV33" s="351">
        <v>0</v>
      </c>
      <c r="CW33" s="351">
        <v>0</v>
      </c>
      <c r="CX33" s="351">
        <v>0</v>
      </c>
      <c r="CY33" s="351">
        <v>0</v>
      </c>
      <c r="CZ33" s="351">
        <v>0</v>
      </c>
      <c r="DA33" s="351">
        <v>0</v>
      </c>
      <c r="DB33" s="351">
        <v>0</v>
      </c>
      <c r="DC33" s="351">
        <v>0</v>
      </c>
      <c r="DD33" s="351">
        <v>0</v>
      </c>
      <c r="DE33" s="351">
        <v>0</v>
      </c>
      <c r="DF33" s="351">
        <v>0</v>
      </c>
      <c r="DG33" s="351">
        <v>0</v>
      </c>
      <c r="DH33" s="351">
        <v>0</v>
      </c>
      <c r="DI33" s="351">
        <v>0</v>
      </c>
      <c r="DJ33" s="351">
        <v>0</v>
      </c>
      <c r="DK33" s="351">
        <v>0</v>
      </c>
      <c r="DL33" s="351">
        <v>0</v>
      </c>
      <c r="DM33" s="351">
        <v>0</v>
      </c>
      <c r="DN33" s="351">
        <v>0</v>
      </c>
      <c r="DO33" s="351">
        <v>0</v>
      </c>
      <c r="DP33" s="351">
        <v>0</v>
      </c>
      <c r="DQ33" s="351">
        <v>0</v>
      </c>
      <c r="DR33" s="351">
        <v>0</v>
      </c>
      <c r="DS33" s="351">
        <v>0</v>
      </c>
      <c r="DT33" s="351">
        <v>0</v>
      </c>
      <c r="DU33" s="351">
        <v>0</v>
      </c>
      <c r="DV33" s="351">
        <v>0</v>
      </c>
      <c r="DW33" s="351">
        <v>0</v>
      </c>
      <c r="DX33" s="351">
        <v>0</v>
      </c>
      <c r="DY33" s="351">
        <v>0</v>
      </c>
      <c r="DZ33" s="351">
        <v>0</v>
      </c>
      <c r="EA33" s="351">
        <v>0</v>
      </c>
      <c r="EB33" s="351">
        <v>0</v>
      </c>
      <c r="EC33" s="351">
        <v>0</v>
      </c>
      <c r="ED33" s="351">
        <v>0</v>
      </c>
      <c r="EE33" s="351">
        <v>0</v>
      </c>
      <c r="EF33" s="351">
        <v>0</v>
      </c>
      <c r="EG33" s="351">
        <v>0</v>
      </c>
      <c r="EH33" s="351">
        <v>0</v>
      </c>
      <c r="EI33" s="351">
        <v>0</v>
      </c>
      <c r="EJ33" s="351">
        <v>0</v>
      </c>
      <c r="EK33" s="351">
        <v>0</v>
      </c>
      <c r="EL33" s="351">
        <v>0</v>
      </c>
      <c r="EM33" s="351">
        <v>0</v>
      </c>
      <c r="EN33" s="351">
        <v>0</v>
      </c>
      <c r="EO33" s="351">
        <v>0</v>
      </c>
      <c r="EP33" s="351">
        <v>0</v>
      </c>
      <c r="EQ33" s="351">
        <v>0</v>
      </c>
      <c r="ER33" s="351">
        <v>0</v>
      </c>
      <c r="ES33" s="351">
        <v>0</v>
      </c>
      <c r="ET33" s="351">
        <v>0</v>
      </c>
      <c r="EU33" s="351">
        <v>0</v>
      </c>
      <c r="EV33" s="351">
        <v>0</v>
      </c>
      <c r="EW33" s="351">
        <v>0</v>
      </c>
      <c r="EX33" s="351">
        <v>0</v>
      </c>
      <c r="EY33" s="351">
        <v>0</v>
      </c>
      <c r="EZ33" s="351">
        <v>0</v>
      </c>
      <c r="FA33" s="351">
        <v>0</v>
      </c>
    </row>
    <row r="34" spans="1:157">
      <c r="A34" s="67"/>
      <c r="B34" s="375"/>
      <c r="C34" s="377" t="str">
        <f t="shared" ref="C34:C35" si="1">IF(D34="","",IF(D34&gt;0,VLOOKUP(D34,IDtable,2)))</f>
        <v/>
      </c>
      <c r="D34" s="376"/>
    </row>
    <row r="35" spans="1:157">
      <c r="A35" s="67"/>
      <c r="B35" s="375"/>
      <c r="C35" s="377" t="str">
        <f t="shared" si="1"/>
        <v/>
      </c>
      <c r="D35" s="376"/>
      <c r="E35" s="562" t="s">
        <v>98</v>
      </c>
      <c r="F35" s="563"/>
      <c r="G35" s="563"/>
      <c r="H35" s="564"/>
    </row>
    <row r="36" spans="1:157">
      <c r="A36" s="67"/>
      <c r="B36" s="375"/>
      <c r="C36" s="377"/>
      <c r="D36" s="376"/>
      <c r="E36" s="378" t="s">
        <v>99</v>
      </c>
      <c r="F36" s="69">
        <v>7</v>
      </c>
      <c r="G36" s="69">
        <v>8</v>
      </c>
      <c r="H36" s="379">
        <v>9</v>
      </c>
      <c r="L36" s="380" t="s">
        <v>100</v>
      </c>
      <c r="M36" s="367" t="s">
        <v>40</v>
      </c>
    </row>
    <row r="37" spans="1:157">
      <c r="A37" s="67"/>
      <c r="B37" s="375"/>
      <c r="C37" s="377"/>
      <c r="D37" s="376"/>
      <c r="E37" s="381" t="s">
        <v>101</v>
      </c>
      <c r="F37" s="382">
        <v>36.390476190476193</v>
      </c>
      <c r="G37" s="382">
        <v>54.40938166311301</v>
      </c>
      <c r="H37" s="383">
        <v>42.006024096385545</v>
      </c>
      <c r="K37" s="364" t="s">
        <v>102</v>
      </c>
      <c r="L37" s="384">
        <v>0.12102487349721169</v>
      </c>
      <c r="M37" s="351">
        <v>229</v>
      </c>
    </row>
    <row r="38" spans="1:157">
      <c r="A38" s="67"/>
      <c r="B38" s="375"/>
      <c r="C38" s="377"/>
      <c r="D38" s="376"/>
      <c r="E38" s="381" t="s">
        <v>103</v>
      </c>
      <c r="F38" s="382">
        <v>21.272723252530561</v>
      </c>
      <c r="G38" s="382">
        <v>26.976303257439767</v>
      </c>
      <c r="H38" s="383">
        <v>29.675925757268821</v>
      </c>
      <c r="K38" s="364" t="s">
        <v>104</v>
      </c>
      <c r="L38" s="384">
        <v>-0.11175800007767189</v>
      </c>
      <c r="M38" s="351">
        <v>0</v>
      </c>
    </row>
    <row r="39" spans="1:157">
      <c r="A39" s="67"/>
      <c r="B39" s="375"/>
      <c r="C39" s="377"/>
      <c r="D39" s="376"/>
      <c r="E39" s="386"/>
      <c r="F39" s="387"/>
      <c r="G39" s="387"/>
      <c r="H39" s="387"/>
      <c r="K39" s="364" t="s">
        <v>105</v>
      </c>
      <c r="L39" s="384">
        <v>-3.3347793105726053E-3</v>
      </c>
      <c r="M39" s="351">
        <v>43.781065088757394</v>
      </c>
    </row>
    <row r="40" spans="1:157">
      <c r="A40" s="67"/>
      <c r="B40" s="375"/>
      <c r="C40" s="377"/>
      <c r="D40" s="376"/>
      <c r="K40" s="364" t="s">
        <v>106</v>
      </c>
      <c r="L40">
        <v>0</v>
      </c>
      <c r="M40" s="351">
        <v>0</v>
      </c>
    </row>
    <row r="41" spans="1:157">
      <c r="K41" s="364" t="s">
        <v>107</v>
      </c>
      <c r="M41" s="351">
        <v>28.171408013562935</v>
      </c>
    </row>
    <row r="42" spans="1:157">
      <c r="J42" s="364" t="s">
        <v>108</v>
      </c>
      <c r="K42" s="364" t="s">
        <v>2608</v>
      </c>
    </row>
    <row r="44" spans="1:157" ht="38.25">
      <c r="A44" s="389" t="s">
        <v>99</v>
      </c>
      <c r="B44" s="390" t="s">
        <v>109</v>
      </c>
      <c r="C44" s="390" t="s">
        <v>110</v>
      </c>
      <c r="D44" s="391" t="s">
        <v>111</v>
      </c>
      <c r="E44" s="392" t="s">
        <v>112</v>
      </c>
      <c r="F44" s="393" t="s">
        <v>113</v>
      </c>
      <c r="G44" s="393"/>
      <c r="H44" s="393" t="s">
        <v>114</v>
      </c>
      <c r="I44" s="393" t="s">
        <v>115</v>
      </c>
      <c r="J44" s="394" t="s">
        <v>116</v>
      </c>
      <c r="K44" s="393" t="s">
        <v>117</v>
      </c>
      <c r="L44" s="393" t="s">
        <v>118</v>
      </c>
      <c r="M44" s="395" t="s">
        <v>119</v>
      </c>
      <c r="N44" s="395" t="s">
        <v>120</v>
      </c>
      <c r="O44" s="393" t="s">
        <v>121</v>
      </c>
      <c r="P44" s="396" t="s">
        <v>122</v>
      </c>
    </row>
    <row r="45" spans="1:157">
      <c r="A45">
        <v>7</v>
      </c>
      <c r="B45" t="s">
        <v>1100</v>
      </c>
      <c r="C45" t="s">
        <v>81</v>
      </c>
      <c r="D45">
        <v>4</v>
      </c>
      <c r="E45" s="351" t="s">
        <v>1098</v>
      </c>
      <c r="H45" s="333">
        <v>6.5731328147238894</v>
      </c>
      <c r="I45" s="333">
        <v>1.8862033294425071</v>
      </c>
      <c r="J45">
        <v>29</v>
      </c>
      <c r="K45" s="364" t="s">
        <v>2445</v>
      </c>
      <c r="L45" s="384">
        <v>-8.7391604986862825E-3</v>
      </c>
    </row>
    <row r="46" spans="1:157">
      <c r="A46">
        <v>7</v>
      </c>
      <c r="B46" t="s">
        <v>1100</v>
      </c>
      <c r="C46" t="s">
        <v>81</v>
      </c>
      <c r="D46">
        <v>4</v>
      </c>
      <c r="E46" s="555"/>
      <c r="F46" s="556"/>
      <c r="G46" s="556"/>
      <c r="H46" s="557"/>
      <c r="I46" s="557"/>
      <c r="J46" s="556"/>
      <c r="K46" s="559"/>
      <c r="L46" s="560"/>
    </row>
    <row r="47" spans="1:157">
      <c r="A47">
        <v>7</v>
      </c>
      <c r="B47" t="s">
        <v>1100</v>
      </c>
      <c r="C47" t="s">
        <v>81</v>
      </c>
      <c r="D47">
        <v>4</v>
      </c>
      <c r="E47" s="351" t="s">
        <v>1103</v>
      </c>
      <c r="H47" s="333">
        <v>6.9541839923890416</v>
      </c>
      <c r="I47" s="333">
        <v>2.8731258795952535</v>
      </c>
      <c r="J47">
        <v>41</v>
      </c>
      <c r="K47" s="364" t="s">
        <v>2445</v>
      </c>
      <c r="L47" s="384">
        <v>-8.7391604986862825E-3</v>
      </c>
    </row>
    <row r="48" spans="1:157">
      <c r="A48">
        <v>7</v>
      </c>
      <c r="B48" t="s">
        <v>1100</v>
      </c>
      <c r="C48" t="s">
        <v>81</v>
      </c>
      <c r="D48">
        <v>4</v>
      </c>
      <c r="E48" s="351" t="s">
        <v>1105</v>
      </c>
      <c r="H48" s="333">
        <v>5.5252420761447185</v>
      </c>
      <c r="I48" s="333">
        <v>1.920497935432371</v>
      </c>
      <c r="J48">
        <v>35</v>
      </c>
      <c r="K48" s="364" t="s">
        <v>2445</v>
      </c>
      <c r="L48" s="384">
        <v>-8.7391604986862825E-3</v>
      </c>
    </row>
    <row r="49" spans="1:12">
      <c r="A49">
        <v>7</v>
      </c>
      <c r="B49" t="s">
        <v>1100</v>
      </c>
      <c r="C49" t="s">
        <v>81</v>
      </c>
      <c r="D49">
        <v>4</v>
      </c>
      <c r="E49" s="555"/>
      <c r="F49" s="556"/>
      <c r="G49" s="556"/>
      <c r="H49" s="557"/>
      <c r="I49" s="557"/>
      <c r="J49" s="556"/>
      <c r="K49" s="559"/>
      <c r="L49" s="560"/>
    </row>
    <row r="50" spans="1:12">
      <c r="A50">
        <v>7</v>
      </c>
      <c r="B50" t="s">
        <v>1100</v>
      </c>
      <c r="C50" t="s">
        <v>81</v>
      </c>
      <c r="D50">
        <v>4</v>
      </c>
      <c r="E50" s="351" t="s">
        <v>1109</v>
      </c>
      <c r="H50" s="333">
        <v>7.144709581221619</v>
      </c>
      <c r="I50" s="333">
        <v>3.1112828656359741</v>
      </c>
      <c r="J50">
        <v>44</v>
      </c>
      <c r="K50" s="364" t="s">
        <v>2445</v>
      </c>
      <c r="L50" s="384">
        <v>-8.7391604986862825E-3</v>
      </c>
    </row>
    <row r="51" spans="1:12">
      <c r="A51">
        <v>7</v>
      </c>
      <c r="B51" t="s">
        <v>1100</v>
      </c>
      <c r="C51" t="s">
        <v>81</v>
      </c>
      <c r="D51">
        <v>4</v>
      </c>
      <c r="E51" s="555"/>
      <c r="F51" s="556"/>
      <c r="G51" s="556"/>
      <c r="H51" s="557"/>
      <c r="I51" s="557"/>
      <c r="J51" s="556"/>
      <c r="K51" s="559"/>
      <c r="L51" s="560"/>
    </row>
    <row r="52" spans="1:12">
      <c r="A52">
        <v>7</v>
      </c>
      <c r="B52" t="s">
        <v>1100</v>
      </c>
      <c r="C52" t="s">
        <v>81</v>
      </c>
      <c r="D52">
        <v>4</v>
      </c>
      <c r="E52" s="351" t="s">
        <v>1111</v>
      </c>
      <c r="H52" s="333">
        <v>6.0968188426424472</v>
      </c>
      <c r="I52" s="333">
        <v>0.87641770862985191</v>
      </c>
      <c r="J52">
        <v>14</v>
      </c>
      <c r="K52" s="364" t="s">
        <v>2445</v>
      </c>
      <c r="L52" s="384">
        <v>-8.7391604986862825E-3</v>
      </c>
    </row>
    <row r="53" spans="1:12">
      <c r="A53">
        <v>7</v>
      </c>
      <c r="B53" t="s">
        <v>1100</v>
      </c>
      <c r="C53" t="s">
        <v>81</v>
      </c>
      <c r="D53">
        <v>4</v>
      </c>
      <c r="E53" s="351" t="s">
        <v>1112</v>
      </c>
      <c r="H53" s="333">
        <v>6.6683956091401768</v>
      </c>
      <c r="I53" s="333">
        <v>1.5051521517773543</v>
      </c>
      <c r="J53">
        <v>23</v>
      </c>
      <c r="K53" s="364" t="s">
        <v>2445</v>
      </c>
      <c r="L53" s="384">
        <v>-8.7391604986862825E-3</v>
      </c>
    </row>
    <row r="54" spans="1:12">
      <c r="A54">
        <v>7</v>
      </c>
      <c r="B54" t="s">
        <v>1100</v>
      </c>
      <c r="C54" t="s">
        <v>81</v>
      </c>
      <c r="D54">
        <v>4</v>
      </c>
      <c r="E54" s="555"/>
      <c r="F54" s="556"/>
      <c r="G54" s="556"/>
      <c r="H54" s="557"/>
      <c r="I54" s="557"/>
      <c r="J54" s="556"/>
      <c r="K54" s="559"/>
      <c r="L54" s="560"/>
    </row>
    <row r="55" spans="1:12">
      <c r="A55">
        <v>7</v>
      </c>
      <c r="B55" t="s">
        <v>1100</v>
      </c>
      <c r="C55" t="s">
        <v>81</v>
      </c>
      <c r="D55">
        <v>4</v>
      </c>
      <c r="E55" s="351" t="s">
        <v>1114</v>
      </c>
      <c r="H55" s="333">
        <v>5.8110304593935824</v>
      </c>
      <c r="I55" s="333">
        <v>3.3723029223366043</v>
      </c>
      <c r="J55">
        <v>58</v>
      </c>
      <c r="K55" s="364" t="s">
        <v>2445</v>
      </c>
      <c r="L55" s="384">
        <v>-8.7391604986862825E-3</v>
      </c>
    </row>
    <row r="56" spans="1:12">
      <c r="A56">
        <v>7</v>
      </c>
      <c r="B56" t="s">
        <v>1100</v>
      </c>
      <c r="C56" t="s">
        <v>81</v>
      </c>
      <c r="D56">
        <v>4</v>
      </c>
      <c r="E56" s="351" t="s">
        <v>1115</v>
      </c>
      <c r="H56" s="333">
        <v>7.5257607588867712</v>
      </c>
      <c r="I56" s="333">
        <v>3.3341978045700884</v>
      </c>
      <c r="J56">
        <v>44</v>
      </c>
      <c r="K56" s="364" t="s">
        <v>2445</v>
      </c>
      <c r="L56" s="384">
        <v>-8.7391604986862825E-3</v>
      </c>
    </row>
    <row r="57" spans="1:12">
      <c r="A57">
        <v>7</v>
      </c>
      <c r="B57" t="s">
        <v>1100</v>
      </c>
      <c r="C57" t="s">
        <v>81</v>
      </c>
      <c r="D57">
        <v>4</v>
      </c>
      <c r="E57" s="351" t="s">
        <v>1116</v>
      </c>
      <c r="H57" s="333">
        <v>8.0973375253844999</v>
      </c>
      <c r="I57" s="333">
        <v>3.0484094213212236</v>
      </c>
      <c r="J57">
        <v>38</v>
      </c>
      <c r="K57" s="364" t="s">
        <v>2445</v>
      </c>
      <c r="L57" s="384">
        <v>-8.7391604986862825E-3</v>
      </c>
    </row>
    <row r="58" spans="1:12">
      <c r="A58">
        <v>7</v>
      </c>
      <c r="B58" t="s">
        <v>1100</v>
      </c>
      <c r="C58" t="s">
        <v>81</v>
      </c>
      <c r="D58">
        <v>4</v>
      </c>
      <c r="E58" s="555"/>
      <c r="F58" s="556"/>
      <c r="G58" s="556"/>
      <c r="H58" s="557"/>
      <c r="I58" s="557"/>
      <c r="J58" s="556"/>
      <c r="K58" s="559"/>
      <c r="L58" s="560"/>
    </row>
    <row r="59" spans="1:12">
      <c r="A59">
        <v>7</v>
      </c>
      <c r="B59" t="s">
        <v>1100</v>
      </c>
      <c r="C59" t="s">
        <v>81</v>
      </c>
      <c r="D59">
        <v>4</v>
      </c>
      <c r="E59" s="351" t="s">
        <v>1118</v>
      </c>
      <c r="H59" s="333">
        <v>5.715767664977295</v>
      </c>
      <c r="I59" s="333">
        <v>3.2198824512705424</v>
      </c>
      <c r="J59">
        <v>56</v>
      </c>
      <c r="K59" s="364" t="s">
        <v>2445</v>
      </c>
      <c r="L59" s="384">
        <v>-8.7391604986862825E-3</v>
      </c>
    </row>
    <row r="60" spans="1:12">
      <c r="A60">
        <v>7</v>
      </c>
      <c r="B60" t="s">
        <v>1100</v>
      </c>
      <c r="C60" t="s">
        <v>81</v>
      </c>
      <c r="D60">
        <v>4</v>
      </c>
      <c r="E60" s="351" t="s">
        <v>1119</v>
      </c>
      <c r="H60" s="333">
        <v>5.6205048705610059</v>
      </c>
      <c r="I60" s="333">
        <v>2.4558748400519113</v>
      </c>
      <c r="J60">
        <v>44</v>
      </c>
      <c r="K60" s="364" t="s">
        <v>2445</v>
      </c>
      <c r="L60" s="384">
        <v>-8.7391604986862825E-3</v>
      </c>
    </row>
    <row r="61" spans="1:12">
      <c r="A61">
        <v>7</v>
      </c>
      <c r="B61" t="s">
        <v>1100</v>
      </c>
      <c r="C61" t="s">
        <v>81</v>
      </c>
      <c r="D61">
        <v>4</v>
      </c>
      <c r="E61" s="351" t="s">
        <v>1120</v>
      </c>
      <c r="H61" s="333">
        <v>5.1441908984795655</v>
      </c>
      <c r="I61" s="333">
        <v>2.024334381346125</v>
      </c>
      <c r="J61">
        <v>39</v>
      </c>
      <c r="K61" s="364" t="s">
        <v>2445</v>
      </c>
      <c r="L61" s="384">
        <v>-8.7391604986862825E-3</v>
      </c>
    </row>
    <row r="62" spans="1:12">
      <c r="A62">
        <v>7</v>
      </c>
      <c r="B62" t="s">
        <v>1100</v>
      </c>
      <c r="C62" t="s">
        <v>81</v>
      </c>
      <c r="D62">
        <v>4</v>
      </c>
      <c r="E62" s="351" t="s">
        <v>1121</v>
      </c>
      <c r="H62" s="333">
        <v>5.5252420761447185</v>
      </c>
      <c r="I62" s="333">
        <v>1.2508004906858647</v>
      </c>
      <c r="J62">
        <v>23</v>
      </c>
      <c r="K62" s="364" t="s">
        <v>2445</v>
      </c>
      <c r="L62" s="384">
        <v>-8.7391604986862825E-3</v>
      </c>
    </row>
    <row r="63" spans="1:12">
      <c r="A63">
        <v>7</v>
      </c>
      <c r="B63" t="s">
        <v>1100</v>
      </c>
      <c r="C63" t="s">
        <v>81</v>
      </c>
      <c r="D63">
        <v>4</v>
      </c>
      <c r="E63" s="351" t="s">
        <v>1122</v>
      </c>
      <c r="H63" s="333">
        <v>7.144709581221619</v>
      </c>
      <c r="I63" s="333">
        <v>2.0843499418283868</v>
      </c>
      <c r="J63">
        <v>29</v>
      </c>
      <c r="K63" s="364" t="s">
        <v>2445</v>
      </c>
      <c r="L63" s="384">
        <v>-8.7391604986862825E-3</v>
      </c>
    </row>
    <row r="64" spans="1:12">
      <c r="A64">
        <v>7</v>
      </c>
      <c r="B64" t="s">
        <v>1100</v>
      </c>
      <c r="C64" t="s">
        <v>81</v>
      </c>
      <c r="D64">
        <v>4</v>
      </c>
      <c r="E64" s="351" t="s">
        <v>1123</v>
      </c>
      <c r="H64" s="333">
        <v>6.0968188426424472</v>
      </c>
      <c r="I64" s="333">
        <v>2.2177178540111906</v>
      </c>
      <c r="J64">
        <v>36</v>
      </c>
      <c r="K64" s="364" t="s">
        <v>2445</v>
      </c>
      <c r="L64" s="384">
        <v>-8.7391604986862825E-3</v>
      </c>
    </row>
    <row r="65" spans="1:12">
      <c r="A65">
        <v>7</v>
      </c>
      <c r="B65" t="s">
        <v>1100</v>
      </c>
      <c r="C65" t="s">
        <v>81</v>
      </c>
      <c r="D65">
        <v>4</v>
      </c>
      <c r="E65" s="351" t="s">
        <v>1124</v>
      </c>
      <c r="H65" s="333">
        <v>9.1452282639636699</v>
      </c>
      <c r="I65" s="333">
        <v>4.8526867475657225</v>
      </c>
      <c r="J65">
        <v>53</v>
      </c>
      <c r="K65" s="364" t="s">
        <v>2445</v>
      </c>
      <c r="L65" s="384">
        <v>-8.7391604986862825E-3</v>
      </c>
    </row>
    <row r="66" spans="1:12">
      <c r="A66">
        <v>7</v>
      </c>
      <c r="B66" t="s">
        <v>1100</v>
      </c>
      <c r="C66" t="s">
        <v>81</v>
      </c>
      <c r="D66">
        <v>4</v>
      </c>
      <c r="E66" s="555"/>
      <c r="F66" s="556"/>
      <c r="G66" s="556"/>
      <c r="H66" s="557"/>
      <c r="I66" s="557"/>
      <c r="J66" s="556"/>
      <c r="K66" s="559"/>
      <c r="L66" s="560"/>
    </row>
    <row r="67" spans="1:12">
      <c r="A67">
        <v>7</v>
      </c>
      <c r="B67" t="s">
        <v>1100</v>
      </c>
      <c r="C67" t="s">
        <v>81</v>
      </c>
      <c r="D67">
        <v>4</v>
      </c>
      <c r="E67" s="351" t="s">
        <v>1126</v>
      </c>
      <c r="H67" s="333">
        <v>5.0489281040632772</v>
      </c>
      <c r="I67" s="333">
        <v>3.4294605989863771</v>
      </c>
      <c r="J67">
        <v>68</v>
      </c>
      <c r="K67" s="364" t="s">
        <v>2445</v>
      </c>
      <c r="L67" s="384">
        <v>-8.7391604986862825E-3</v>
      </c>
    </row>
    <row r="68" spans="1:12">
      <c r="A68">
        <v>7</v>
      </c>
      <c r="B68" t="s">
        <v>1100</v>
      </c>
      <c r="C68" t="s">
        <v>81</v>
      </c>
      <c r="D68">
        <v>4</v>
      </c>
      <c r="E68" s="351" t="s">
        <v>1127</v>
      </c>
      <c r="H68" s="333">
        <v>7.0494467868053308</v>
      </c>
      <c r="I68" s="333">
        <v>1.4479944751275813</v>
      </c>
      <c r="J68">
        <v>21</v>
      </c>
      <c r="K68" s="364" t="s">
        <v>2445</v>
      </c>
      <c r="L68" s="384">
        <v>-8.7391604986862825E-3</v>
      </c>
    </row>
    <row r="69" spans="1:12">
      <c r="A69">
        <v>7</v>
      </c>
      <c r="B69" t="s">
        <v>1100</v>
      </c>
      <c r="C69" t="s">
        <v>81</v>
      </c>
      <c r="D69">
        <v>4</v>
      </c>
      <c r="E69" s="555"/>
      <c r="F69" s="556"/>
      <c r="G69" s="556"/>
      <c r="H69" s="557"/>
      <c r="I69" s="557"/>
      <c r="J69" s="556"/>
      <c r="K69" s="559"/>
      <c r="L69" s="560"/>
    </row>
    <row r="70" spans="1:12">
      <c r="A70">
        <v>7</v>
      </c>
      <c r="B70" t="s">
        <v>1100</v>
      </c>
      <c r="C70" t="s">
        <v>81</v>
      </c>
      <c r="D70">
        <v>4</v>
      </c>
      <c r="E70" s="351" t="s">
        <v>1129</v>
      </c>
      <c r="H70" s="333">
        <v>4.6678769263981241</v>
      </c>
      <c r="I70" s="333">
        <v>1.5775518755337332</v>
      </c>
      <c r="J70">
        <v>34</v>
      </c>
      <c r="K70" s="364" t="s">
        <v>2445</v>
      </c>
      <c r="L70" s="384">
        <v>-8.7391604986862825E-3</v>
      </c>
    </row>
    <row r="71" spans="1:12">
      <c r="A71">
        <v>7</v>
      </c>
      <c r="B71" t="s">
        <v>1100</v>
      </c>
      <c r="C71" t="s">
        <v>81</v>
      </c>
      <c r="D71">
        <v>4</v>
      </c>
      <c r="E71" s="555"/>
      <c r="F71" s="556"/>
      <c r="G71" s="556"/>
      <c r="H71" s="557"/>
      <c r="I71" s="557"/>
      <c r="J71" s="556"/>
      <c r="K71" s="559"/>
      <c r="L71" s="560"/>
    </row>
    <row r="72" spans="1:12">
      <c r="A72">
        <v>7</v>
      </c>
      <c r="B72" t="s">
        <v>1100</v>
      </c>
      <c r="C72" t="s">
        <v>81</v>
      </c>
      <c r="D72">
        <v>4</v>
      </c>
      <c r="E72" s="555"/>
      <c r="F72" s="556"/>
      <c r="G72" s="556"/>
      <c r="H72" s="557"/>
      <c r="I72" s="557"/>
      <c r="J72" s="556"/>
      <c r="K72" s="559"/>
      <c r="L72" s="560"/>
    </row>
    <row r="73" spans="1:12">
      <c r="A73">
        <v>7</v>
      </c>
      <c r="B73" t="s">
        <v>1100</v>
      </c>
      <c r="C73" t="s">
        <v>81</v>
      </c>
      <c r="D73">
        <v>4</v>
      </c>
      <c r="E73" s="351" t="s">
        <v>1133</v>
      </c>
      <c r="H73" s="333">
        <v>4.4773513375655476</v>
      </c>
      <c r="I73" s="333">
        <v>1.6194675050769001</v>
      </c>
      <c r="J73">
        <v>36</v>
      </c>
      <c r="K73" s="364" t="s">
        <v>2445</v>
      </c>
      <c r="L73" s="384">
        <v>-9.6850094278372323E-3</v>
      </c>
    </row>
    <row r="74" spans="1:12">
      <c r="A74">
        <v>7</v>
      </c>
      <c r="B74" t="s">
        <v>1100</v>
      </c>
      <c r="C74" t="s">
        <v>81</v>
      </c>
      <c r="D74">
        <v>4</v>
      </c>
      <c r="E74" s="351" t="s">
        <v>1134</v>
      </c>
      <c r="H74" s="333">
        <v>4.6678769263981241</v>
      </c>
      <c r="I74" s="333">
        <v>0.95262794416288255</v>
      </c>
      <c r="J74">
        <v>20</v>
      </c>
      <c r="K74" s="364" t="s">
        <v>2445</v>
      </c>
      <c r="L74" s="384">
        <v>-9.6850094278372323E-3</v>
      </c>
    </row>
    <row r="75" spans="1:12">
      <c r="A75">
        <v>7</v>
      </c>
      <c r="B75" t="s">
        <v>1100</v>
      </c>
      <c r="C75" t="s">
        <v>81</v>
      </c>
      <c r="D75">
        <v>4</v>
      </c>
      <c r="E75" s="351" t="s">
        <v>1135</v>
      </c>
      <c r="H75" s="333">
        <v>4.2868257487329711</v>
      </c>
      <c r="I75" s="333">
        <v>1.7528354172597038</v>
      </c>
      <c r="J75">
        <v>41</v>
      </c>
      <c r="K75" s="364" t="s">
        <v>2445</v>
      </c>
      <c r="L75" s="384">
        <v>-9.6850094278372323E-3</v>
      </c>
    </row>
    <row r="76" spans="1:12">
      <c r="A76">
        <v>7</v>
      </c>
      <c r="B76" t="s">
        <v>1100</v>
      </c>
      <c r="C76" t="s">
        <v>81</v>
      </c>
      <c r="D76">
        <v>4</v>
      </c>
      <c r="E76" s="555"/>
      <c r="F76" s="556"/>
      <c r="G76" s="556"/>
      <c r="H76" s="557"/>
      <c r="I76" s="557"/>
      <c r="J76" s="556"/>
      <c r="K76" s="559"/>
      <c r="L76" s="560"/>
    </row>
    <row r="77" spans="1:12">
      <c r="A77">
        <v>7</v>
      </c>
      <c r="B77" t="s">
        <v>1100</v>
      </c>
      <c r="C77" t="s">
        <v>81</v>
      </c>
      <c r="D77">
        <v>4</v>
      </c>
      <c r="E77" s="555"/>
      <c r="F77" s="556"/>
      <c r="G77" s="556"/>
      <c r="H77" s="557"/>
      <c r="I77" s="557"/>
      <c r="J77" s="556"/>
      <c r="K77" s="559"/>
      <c r="L77" s="560"/>
    </row>
    <row r="78" spans="1:12">
      <c r="A78">
        <v>7</v>
      </c>
      <c r="B78" t="s">
        <v>1100</v>
      </c>
      <c r="C78" t="s">
        <v>81</v>
      </c>
      <c r="D78">
        <v>4</v>
      </c>
      <c r="E78" s="351" t="s">
        <v>1138</v>
      </c>
      <c r="H78" s="333">
        <v>4.7631397208144124</v>
      </c>
      <c r="I78" s="333">
        <v>2.6044847993413205</v>
      </c>
      <c r="J78">
        <v>55</v>
      </c>
      <c r="K78" s="364" t="s">
        <v>2445</v>
      </c>
      <c r="L78" s="384">
        <v>-9.6850094278372323E-3</v>
      </c>
    </row>
    <row r="79" spans="1:12">
      <c r="A79">
        <v>7</v>
      </c>
      <c r="B79" t="s">
        <v>1100</v>
      </c>
      <c r="C79" t="s">
        <v>81</v>
      </c>
      <c r="D79">
        <v>4</v>
      </c>
      <c r="E79" s="351" t="s">
        <v>1139</v>
      </c>
      <c r="H79" s="333">
        <v>4.6678769263981241</v>
      </c>
      <c r="I79" s="333">
        <v>0</v>
      </c>
      <c r="J79" s="351">
        <v>0</v>
      </c>
      <c r="K79" s="364" t="s">
        <v>1085</v>
      </c>
      <c r="L79" s="384">
        <v>-9.6850094278372323E-3</v>
      </c>
    </row>
    <row r="80" spans="1:12">
      <c r="A80">
        <v>7</v>
      </c>
      <c r="B80" t="s">
        <v>1100</v>
      </c>
      <c r="C80" t="s">
        <v>81</v>
      </c>
      <c r="D80">
        <v>4</v>
      </c>
      <c r="E80" s="351" t="s">
        <v>1140</v>
      </c>
      <c r="H80" s="333">
        <v>3.3341978045700884</v>
      </c>
      <c r="I80" s="333">
        <v>1.7271144627673058</v>
      </c>
      <c r="J80">
        <v>52</v>
      </c>
      <c r="K80" s="364" t="s">
        <v>2445</v>
      </c>
      <c r="L80" s="384">
        <v>-9.6850094278372323E-3</v>
      </c>
    </row>
    <row r="81" spans="1:12">
      <c r="A81">
        <v>7</v>
      </c>
      <c r="B81" t="s">
        <v>1100</v>
      </c>
      <c r="C81" t="s">
        <v>81</v>
      </c>
      <c r="D81">
        <v>4</v>
      </c>
      <c r="E81" s="351" t="s">
        <v>1141</v>
      </c>
      <c r="H81" s="333">
        <v>3.4294605989863771</v>
      </c>
      <c r="I81" s="333">
        <v>1.4289419162443238</v>
      </c>
      <c r="J81">
        <v>42</v>
      </c>
      <c r="K81" s="364" t="s">
        <v>2445</v>
      </c>
      <c r="L81" s="384">
        <v>-9.6850094278372323E-3</v>
      </c>
    </row>
    <row r="82" spans="1:12">
      <c r="A82">
        <v>7</v>
      </c>
      <c r="B82" t="s">
        <v>1100</v>
      </c>
      <c r="C82" t="s">
        <v>81</v>
      </c>
      <c r="D82">
        <v>4</v>
      </c>
      <c r="E82" s="351" t="s">
        <v>1142</v>
      </c>
      <c r="H82" s="333">
        <v>3.4294605989863771</v>
      </c>
      <c r="I82" s="333">
        <v>2.1586549214730919</v>
      </c>
      <c r="J82">
        <v>63</v>
      </c>
      <c r="K82" s="364" t="s">
        <v>2445</v>
      </c>
      <c r="L82" s="384">
        <v>-9.6850094278372323E-3</v>
      </c>
    </row>
    <row r="83" spans="1:12">
      <c r="A83">
        <v>7</v>
      </c>
      <c r="B83" t="s">
        <v>1100</v>
      </c>
      <c r="C83" t="s">
        <v>81</v>
      </c>
      <c r="D83">
        <v>4</v>
      </c>
      <c r="E83" s="351" t="s">
        <v>1143</v>
      </c>
      <c r="H83" s="333">
        <v>4.0010373654841063</v>
      </c>
      <c r="I83" s="333">
        <v>1.5242047106606118</v>
      </c>
      <c r="J83">
        <v>38</v>
      </c>
      <c r="K83" s="364" t="s">
        <v>2445</v>
      </c>
      <c r="L83" s="384">
        <v>-9.6850094278372323E-3</v>
      </c>
    </row>
    <row r="84" spans="1:12">
      <c r="A84">
        <v>7</v>
      </c>
      <c r="B84" t="s">
        <v>1100</v>
      </c>
      <c r="C84" t="s">
        <v>81</v>
      </c>
      <c r="D84">
        <v>4</v>
      </c>
      <c r="E84" s="351" t="s">
        <v>1144</v>
      </c>
      <c r="H84" s="333">
        <v>4.6678769263981241</v>
      </c>
      <c r="I84" s="333">
        <v>1.5242047106606118</v>
      </c>
      <c r="J84">
        <v>33</v>
      </c>
      <c r="K84" s="364" t="s">
        <v>2445</v>
      </c>
      <c r="L84" s="384">
        <v>-9.6850094278372323E-3</v>
      </c>
    </row>
    <row r="85" spans="1:12">
      <c r="A85">
        <v>7</v>
      </c>
      <c r="B85" t="s">
        <v>1100</v>
      </c>
      <c r="C85" t="s">
        <v>81</v>
      </c>
      <c r="D85">
        <v>4</v>
      </c>
      <c r="E85" s="351" t="s">
        <v>1145</v>
      </c>
      <c r="H85" s="333">
        <v>4.8584025152307007</v>
      </c>
      <c r="I85" s="333">
        <v>3.4085027842147939</v>
      </c>
      <c r="J85">
        <v>70</v>
      </c>
      <c r="K85" s="364" t="s">
        <v>2445</v>
      </c>
      <c r="L85" s="384">
        <v>-9.6850094278372323E-3</v>
      </c>
    </row>
    <row r="86" spans="1:12">
      <c r="A86">
        <v>7</v>
      </c>
      <c r="B86" t="s">
        <v>1100</v>
      </c>
      <c r="C86" t="s">
        <v>81</v>
      </c>
      <c r="D86">
        <v>4</v>
      </c>
      <c r="E86" s="351" t="s">
        <v>1146</v>
      </c>
      <c r="H86" s="333">
        <v>5.1441908984795655</v>
      </c>
      <c r="I86" s="333">
        <v>2.5720954492397827</v>
      </c>
      <c r="J86">
        <v>50</v>
      </c>
      <c r="K86" s="364" t="s">
        <v>2445</v>
      </c>
      <c r="L86" s="384">
        <v>-9.6850094278372323E-3</v>
      </c>
    </row>
    <row r="87" spans="1:12">
      <c r="A87">
        <v>7</v>
      </c>
      <c r="B87" t="s">
        <v>1100</v>
      </c>
      <c r="C87" t="s">
        <v>81</v>
      </c>
      <c r="D87">
        <v>4</v>
      </c>
      <c r="E87" s="351" t="s">
        <v>1147</v>
      </c>
      <c r="H87" s="333">
        <v>4.4773513375655476</v>
      </c>
      <c r="I87" s="333">
        <v>1.1431535329954587</v>
      </c>
      <c r="J87">
        <v>26</v>
      </c>
      <c r="K87" s="364" t="s">
        <v>2445</v>
      </c>
      <c r="L87" s="384">
        <v>-9.6850094278372323E-3</v>
      </c>
    </row>
    <row r="88" spans="1:12">
      <c r="A88">
        <v>7</v>
      </c>
      <c r="B88" t="s">
        <v>1100</v>
      </c>
      <c r="C88" t="s">
        <v>81</v>
      </c>
      <c r="D88">
        <v>4</v>
      </c>
      <c r="E88" s="351" t="s">
        <v>1148</v>
      </c>
      <c r="H88" s="333">
        <v>4.7631397208144124</v>
      </c>
      <c r="I88" s="333">
        <v>2.2482019482244029</v>
      </c>
      <c r="J88">
        <v>47</v>
      </c>
      <c r="K88" s="364" t="s">
        <v>2445</v>
      </c>
      <c r="L88" s="384">
        <v>-9.6850094278372323E-3</v>
      </c>
    </row>
    <row r="89" spans="1:12">
      <c r="A89">
        <v>7</v>
      </c>
      <c r="B89" t="s">
        <v>1100</v>
      </c>
      <c r="C89" t="s">
        <v>81</v>
      </c>
      <c r="D89">
        <v>4</v>
      </c>
      <c r="E89" s="351" t="s">
        <v>1149</v>
      </c>
      <c r="H89" s="333">
        <v>3.6199861878189532</v>
      </c>
      <c r="I89" s="333">
        <v>2.2482019482244029</v>
      </c>
      <c r="J89">
        <v>62</v>
      </c>
      <c r="K89" s="364" t="s">
        <v>2445</v>
      </c>
      <c r="L89" s="384">
        <v>-9.6850094278372323E-3</v>
      </c>
    </row>
    <row r="90" spans="1:12">
      <c r="A90">
        <v>7</v>
      </c>
      <c r="B90" t="s">
        <v>1100</v>
      </c>
      <c r="C90" t="s">
        <v>81</v>
      </c>
      <c r="D90">
        <v>4</v>
      </c>
      <c r="E90" s="351" t="s">
        <v>1150</v>
      </c>
      <c r="H90" s="333">
        <v>3.2389350101538001</v>
      </c>
      <c r="I90" s="333">
        <v>0.85736514974659428</v>
      </c>
      <c r="J90">
        <v>26</v>
      </c>
      <c r="K90" s="364" t="s">
        <v>2445</v>
      </c>
      <c r="L90" s="384">
        <v>-9.6850094278372323E-3</v>
      </c>
    </row>
    <row r="91" spans="1:12">
      <c r="A91">
        <v>7</v>
      </c>
      <c r="B91" t="s">
        <v>1100</v>
      </c>
      <c r="C91" t="s">
        <v>81</v>
      </c>
      <c r="D91">
        <v>4</v>
      </c>
      <c r="E91" s="351" t="s">
        <v>1151</v>
      </c>
      <c r="H91" s="333">
        <v>6.2873444314750246</v>
      </c>
      <c r="I91" s="333">
        <v>1.7147302994931886</v>
      </c>
      <c r="J91">
        <v>27</v>
      </c>
      <c r="K91" s="364" t="s">
        <v>2445</v>
      </c>
      <c r="L91" s="384">
        <v>-9.6850094278372323E-3</v>
      </c>
    </row>
    <row r="92" spans="1:12">
      <c r="A92">
        <v>7</v>
      </c>
      <c r="B92" t="s">
        <v>1100</v>
      </c>
      <c r="C92" t="s">
        <v>81</v>
      </c>
      <c r="D92">
        <v>4</v>
      </c>
      <c r="E92" s="351" t="s">
        <v>1152</v>
      </c>
      <c r="H92" s="333">
        <v>4.8584025152307007</v>
      </c>
      <c r="I92" s="333">
        <v>1.7566459290363552</v>
      </c>
      <c r="J92">
        <v>36</v>
      </c>
      <c r="K92" s="364" t="s">
        <v>2445</v>
      </c>
      <c r="L92" s="384">
        <v>-9.6850094278372323E-3</v>
      </c>
    </row>
    <row r="93" spans="1:12">
      <c r="A93">
        <v>7</v>
      </c>
      <c r="B93" t="s">
        <v>1100</v>
      </c>
      <c r="C93" t="s">
        <v>81</v>
      </c>
      <c r="D93">
        <v>4</v>
      </c>
      <c r="E93" s="351" t="s">
        <v>1153</v>
      </c>
      <c r="H93" s="333">
        <v>4.3820885431492593</v>
      </c>
      <c r="I93" s="333">
        <v>0</v>
      </c>
      <c r="J93">
        <v>0</v>
      </c>
      <c r="K93" s="364" t="s">
        <v>1085</v>
      </c>
      <c r="L93" s="384">
        <v>-9.6850094278372323E-3</v>
      </c>
    </row>
    <row r="94" spans="1:12">
      <c r="A94">
        <v>7</v>
      </c>
      <c r="B94" t="s">
        <v>1100</v>
      </c>
      <c r="C94" t="s">
        <v>81</v>
      </c>
      <c r="D94">
        <v>4</v>
      </c>
      <c r="E94" s="351" t="s">
        <v>1154</v>
      </c>
      <c r="H94" s="333">
        <v>4.9536653096469889</v>
      </c>
      <c r="I94" s="333">
        <v>3.905774571067818</v>
      </c>
      <c r="J94">
        <v>79</v>
      </c>
      <c r="K94" s="364" t="s">
        <v>2445</v>
      </c>
      <c r="L94" s="384">
        <v>-9.6850094278372323E-3</v>
      </c>
    </row>
    <row r="95" spans="1:12">
      <c r="A95">
        <v>7</v>
      </c>
      <c r="B95" t="s">
        <v>1100</v>
      </c>
      <c r="C95" t="s">
        <v>81</v>
      </c>
      <c r="D95">
        <v>4</v>
      </c>
      <c r="E95" s="351" t="s">
        <v>1155</v>
      </c>
      <c r="H95" s="333">
        <v>3.2389350101538001</v>
      </c>
      <c r="I95" s="333">
        <v>1.4479944751275813</v>
      </c>
      <c r="J95">
        <v>45</v>
      </c>
      <c r="K95" s="364" t="s">
        <v>2445</v>
      </c>
      <c r="L95" s="384">
        <v>-9.6850094278372323E-3</v>
      </c>
    </row>
    <row r="96" spans="1:12">
      <c r="A96">
        <v>7</v>
      </c>
      <c r="B96" t="s">
        <v>1100</v>
      </c>
      <c r="C96" t="s">
        <v>81</v>
      </c>
      <c r="D96">
        <v>4</v>
      </c>
      <c r="E96" s="555"/>
      <c r="F96" s="556"/>
      <c r="G96" s="556"/>
      <c r="H96" s="557"/>
      <c r="I96" s="557"/>
      <c r="J96" s="556"/>
      <c r="K96" s="559"/>
      <c r="L96" s="560"/>
    </row>
    <row r="97" spans="1:12">
      <c r="A97">
        <v>7</v>
      </c>
      <c r="B97" t="s">
        <v>1100</v>
      </c>
      <c r="C97" t="s">
        <v>81</v>
      </c>
      <c r="D97">
        <v>4</v>
      </c>
      <c r="E97" s="351" t="s">
        <v>1157</v>
      </c>
      <c r="H97" s="333">
        <v>3.6199861878189532</v>
      </c>
      <c r="I97" s="333">
        <v>2.9178993929709094</v>
      </c>
      <c r="J97">
        <v>81</v>
      </c>
      <c r="K97" s="364" t="s">
        <v>2445</v>
      </c>
      <c r="L97" s="384">
        <v>-9.6850094278372323E-3</v>
      </c>
    </row>
    <row r="98" spans="1:12">
      <c r="A98">
        <v>7</v>
      </c>
      <c r="B98" t="s">
        <v>1100</v>
      </c>
      <c r="C98" t="s">
        <v>81</v>
      </c>
      <c r="D98">
        <v>4</v>
      </c>
      <c r="E98" s="351" t="s">
        <v>1158</v>
      </c>
      <c r="H98" s="333">
        <v>3.905774571067818</v>
      </c>
      <c r="I98" s="333">
        <v>1.4289419162443238</v>
      </c>
      <c r="J98">
        <v>37</v>
      </c>
      <c r="K98" s="364" t="s">
        <v>2445</v>
      </c>
      <c r="L98" s="384">
        <v>-9.6850094278372323E-3</v>
      </c>
    </row>
    <row r="99" spans="1:12">
      <c r="A99">
        <v>7</v>
      </c>
      <c r="B99" t="s">
        <v>1100</v>
      </c>
      <c r="C99" t="s">
        <v>81</v>
      </c>
      <c r="D99">
        <v>4</v>
      </c>
      <c r="E99" s="351" t="s">
        <v>1159</v>
      </c>
      <c r="H99" s="333">
        <v>4.9536653096469889</v>
      </c>
      <c r="I99" s="333">
        <v>0.89547026751310954</v>
      </c>
      <c r="J99">
        <v>18</v>
      </c>
      <c r="K99" s="364" t="s">
        <v>2445</v>
      </c>
      <c r="L99" s="384">
        <v>-9.6850094278372323E-3</v>
      </c>
    </row>
    <row r="100" spans="1:12">
      <c r="A100">
        <v>7</v>
      </c>
      <c r="B100" t="s">
        <v>1100</v>
      </c>
      <c r="C100" t="s">
        <v>81</v>
      </c>
      <c r="D100">
        <v>4</v>
      </c>
      <c r="E100" s="351" t="s">
        <v>1160</v>
      </c>
      <c r="H100" s="333">
        <v>7.2399723756379064</v>
      </c>
      <c r="I100" s="333">
        <v>0.91452282639636728</v>
      </c>
      <c r="J100">
        <v>13</v>
      </c>
      <c r="K100" s="364" t="s">
        <v>2445</v>
      </c>
      <c r="L100" s="384">
        <v>-8.9508856946453053E-3</v>
      </c>
    </row>
    <row r="101" spans="1:12">
      <c r="A101">
        <v>7</v>
      </c>
      <c r="B101" t="s">
        <v>1100</v>
      </c>
      <c r="C101" t="s">
        <v>81</v>
      </c>
      <c r="D101">
        <v>4</v>
      </c>
      <c r="E101" s="351" t="s">
        <v>1162</v>
      </c>
      <c r="H101" s="333">
        <v>4.9536653096469889</v>
      </c>
      <c r="I101" s="333">
        <v>2.7626210380723593</v>
      </c>
      <c r="J101">
        <v>56</v>
      </c>
      <c r="K101" s="364" t="s">
        <v>2445</v>
      </c>
      <c r="L101" s="384">
        <v>-8.9508856946453053E-3</v>
      </c>
    </row>
    <row r="102" spans="1:12">
      <c r="A102">
        <v>7</v>
      </c>
      <c r="B102" t="s">
        <v>1100</v>
      </c>
      <c r="C102" t="s">
        <v>81</v>
      </c>
      <c r="D102">
        <v>4</v>
      </c>
      <c r="E102" s="351" t="s">
        <v>1163</v>
      </c>
      <c r="H102" s="333">
        <v>4.8584025152307007</v>
      </c>
      <c r="I102" s="333">
        <v>3.0217358388846627</v>
      </c>
      <c r="J102">
        <v>62</v>
      </c>
      <c r="K102" s="364" t="s">
        <v>2445</v>
      </c>
      <c r="L102" s="384">
        <v>-8.9508856946453053E-3</v>
      </c>
    </row>
    <row r="103" spans="1:12">
      <c r="A103">
        <v>7</v>
      </c>
      <c r="B103" t="s">
        <v>1100</v>
      </c>
      <c r="C103" t="s">
        <v>81</v>
      </c>
      <c r="D103">
        <v>4</v>
      </c>
      <c r="E103" s="351" t="s">
        <v>1164</v>
      </c>
      <c r="H103" s="333">
        <v>4.9536653096469889</v>
      </c>
      <c r="I103" s="333">
        <v>2.024334381346125</v>
      </c>
      <c r="J103">
        <v>41</v>
      </c>
      <c r="K103" s="364" t="s">
        <v>2445</v>
      </c>
      <c r="L103" s="384">
        <v>-8.9508856946453053E-3</v>
      </c>
    </row>
    <row r="104" spans="1:12">
      <c r="A104">
        <v>7</v>
      </c>
      <c r="B104" t="s">
        <v>1100</v>
      </c>
      <c r="C104" t="s">
        <v>81</v>
      </c>
      <c r="D104">
        <v>4</v>
      </c>
      <c r="E104" s="351" t="s">
        <v>1165</v>
      </c>
      <c r="H104" s="333">
        <v>5.2394536928958537</v>
      </c>
      <c r="I104" s="333">
        <v>2.5606639139098277</v>
      </c>
      <c r="J104">
        <v>49</v>
      </c>
      <c r="K104" s="364" t="s">
        <v>2445</v>
      </c>
      <c r="L104" s="384">
        <v>-8.9508856946453053E-3</v>
      </c>
    </row>
    <row r="105" spans="1:12">
      <c r="A105">
        <v>7</v>
      </c>
      <c r="B105" t="s">
        <v>1100</v>
      </c>
      <c r="C105" t="s">
        <v>81</v>
      </c>
      <c r="D105">
        <v>4</v>
      </c>
      <c r="E105" s="351" t="s">
        <v>1166</v>
      </c>
      <c r="H105" s="333">
        <v>6.1920816370587364</v>
      </c>
      <c r="I105" s="333">
        <v>1.5623098284271273</v>
      </c>
      <c r="J105">
        <v>25</v>
      </c>
      <c r="K105" s="364" t="s">
        <v>2445</v>
      </c>
      <c r="L105" s="384">
        <v>-8.9508856946453053E-3</v>
      </c>
    </row>
    <row r="106" spans="1:12">
      <c r="A106">
        <v>7</v>
      </c>
      <c r="B106" t="s">
        <v>1100</v>
      </c>
      <c r="C106" t="s">
        <v>81</v>
      </c>
      <c r="D106">
        <v>4</v>
      </c>
      <c r="E106" s="351" t="s">
        <v>1167</v>
      </c>
      <c r="H106" s="333">
        <v>4.572614131981835</v>
      </c>
      <c r="I106" s="333">
        <v>1.4670470340108388</v>
      </c>
      <c r="J106">
        <v>32</v>
      </c>
      <c r="K106" s="364" t="s">
        <v>2445</v>
      </c>
      <c r="L106" s="384">
        <v>-8.9508856946453053E-3</v>
      </c>
    </row>
    <row r="107" spans="1:12">
      <c r="A107">
        <v>7</v>
      </c>
      <c r="B107" t="s">
        <v>1100</v>
      </c>
      <c r="C107" t="s">
        <v>81</v>
      </c>
      <c r="D107">
        <v>4</v>
      </c>
      <c r="E107" s="351" t="s">
        <v>1168</v>
      </c>
      <c r="H107" s="333">
        <v>6.2873444314750246</v>
      </c>
      <c r="I107" s="333">
        <v>3.0484094213212236</v>
      </c>
      <c r="J107">
        <v>48</v>
      </c>
      <c r="K107" s="364" t="s">
        <v>2445</v>
      </c>
      <c r="L107" s="384">
        <v>-8.9508856946453053E-3</v>
      </c>
    </row>
    <row r="108" spans="1:12">
      <c r="A108">
        <v>7</v>
      </c>
      <c r="B108" t="s">
        <v>1100</v>
      </c>
      <c r="C108" t="s">
        <v>81</v>
      </c>
      <c r="D108">
        <v>4</v>
      </c>
      <c r="E108" s="555"/>
      <c r="F108" s="556"/>
      <c r="G108" s="556"/>
      <c r="H108" s="557"/>
      <c r="I108" s="557"/>
      <c r="J108" s="556"/>
      <c r="K108" s="559"/>
      <c r="L108" s="560"/>
    </row>
    <row r="109" spans="1:12">
      <c r="A109">
        <v>7</v>
      </c>
      <c r="B109" t="s">
        <v>1100</v>
      </c>
      <c r="C109" t="s">
        <v>81</v>
      </c>
      <c r="D109">
        <v>4</v>
      </c>
      <c r="E109" s="555"/>
      <c r="F109" s="556"/>
      <c r="G109" s="556"/>
      <c r="H109" s="557"/>
      <c r="I109" s="557"/>
      <c r="J109" s="556"/>
      <c r="K109" s="559"/>
      <c r="L109" s="560"/>
    </row>
    <row r="110" spans="1:12">
      <c r="A110">
        <v>7</v>
      </c>
      <c r="B110" t="s">
        <v>1100</v>
      </c>
      <c r="C110" t="s">
        <v>81</v>
      </c>
      <c r="D110">
        <v>4</v>
      </c>
      <c r="E110" s="555"/>
      <c r="F110" s="556"/>
      <c r="G110" s="556"/>
      <c r="H110" s="557"/>
      <c r="I110" s="557"/>
      <c r="J110" s="556"/>
      <c r="K110" s="559"/>
      <c r="L110" s="560"/>
    </row>
    <row r="111" spans="1:12">
      <c r="A111">
        <v>7</v>
      </c>
      <c r="B111" t="s">
        <v>1100</v>
      </c>
      <c r="C111" t="s">
        <v>81</v>
      </c>
      <c r="D111">
        <v>4</v>
      </c>
      <c r="E111" s="555"/>
      <c r="F111" s="556"/>
      <c r="G111" s="556"/>
      <c r="H111" s="557"/>
      <c r="I111" s="557"/>
      <c r="J111" s="556"/>
      <c r="K111" s="559"/>
      <c r="L111" s="560"/>
    </row>
    <row r="112" spans="1:12">
      <c r="A112">
        <v>7</v>
      </c>
      <c r="B112" t="s">
        <v>1100</v>
      </c>
      <c r="C112" t="s">
        <v>81</v>
      </c>
      <c r="D112">
        <v>4</v>
      </c>
      <c r="E112" s="351" t="s">
        <v>1173</v>
      </c>
      <c r="H112" s="333">
        <v>8.2878631142170764</v>
      </c>
      <c r="I112" s="333">
        <v>1.5032468958890288</v>
      </c>
      <c r="J112">
        <v>18</v>
      </c>
      <c r="K112" s="364" t="s">
        <v>2445</v>
      </c>
      <c r="L112" s="384">
        <v>-8.9508856946453053E-3</v>
      </c>
    </row>
    <row r="113" spans="1:12">
      <c r="A113">
        <v>7</v>
      </c>
      <c r="B113" t="s">
        <v>1100</v>
      </c>
      <c r="C113" t="s">
        <v>81</v>
      </c>
      <c r="D113">
        <v>4</v>
      </c>
      <c r="E113" s="351" t="s">
        <v>1174</v>
      </c>
      <c r="H113" s="333">
        <v>6.8589211979727542</v>
      </c>
      <c r="I113" s="333">
        <v>3.3189557574634825</v>
      </c>
      <c r="J113">
        <v>48</v>
      </c>
      <c r="K113" s="364" t="s">
        <v>2445</v>
      </c>
      <c r="L113" s="384">
        <v>-8.9508856946453053E-3</v>
      </c>
    </row>
    <row r="114" spans="1:12">
      <c r="A114">
        <v>7</v>
      </c>
      <c r="B114" t="s">
        <v>1100</v>
      </c>
      <c r="C114" t="s">
        <v>81</v>
      </c>
      <c r="D114">
        <v>4</v>
      </c>
      <c r="E114" s="351" t="s">
        <v>1175</v>
      </c>
      <c r="H114" s="333">
        <v>6.382607225891312</v>
      </c>
      <c r="I114" s="333">
        <v>0</v>
      </c>
      <c r="J114">
        <v>0</v>
      </c>
      <c r="K114" s="364" t="s">
        <v>1085</v>
      </c>
      <c r="L114" s="384">
        <v>-8.9508856946453053E-3</v>
      </c>
    </row>
    <row r="115" spans="1:12">
      <c r="A115">
        <v>7</v>
      </c>
      <c r="B115" t="s">
        <v>1100</v>
      </c>
      <c r="C115" t="s">
        <v>81</v>
      </c>
      <c r="D115">
        <v>4</v>
      </c>
      <c r="E115" s="351" t="s">
        <v>1177</v>
      </c>
      <c r="H115" s="333">
        <v>4.7631397208144124</v>
      </c>
      <c r="I115" s="333">
        <v>1.5775518755337332</v>
      </c>
      <c r="J115">
        <v>33</v>
      </c>
      <c r="K115" s="364" t="s">
        <v>2445</v>
      </c>
      <c r="L115" s="384">
        <v>-8.9508856946453053E-3</v>
      </c>
    </row>
    <row r="116" spans="1:12">
      <c r="A116">
        <v>7</v>
      </c>
      <c r="B116" t="s">
        <v>1100</v>
      </c>
      <c r="C116" t="s">
        <v>81</v>
      </c>
      <c r="D116">
        <v>4</v>
      </c>
      <c r="E116" s="351" t="s">
        <v>1178</v>
      </c>
      <c r="H116" s="333">
        <v>5.334716487312142</v>
      </c>
      <c r="I116" s="333">
        <v>4.0934422760679059</v>
      </c>
      <c r="J116">
        <v>77</v>
      </c>
      <c r="K116" s="364" t="s">
        <v>2445</v>
      </c>
      <c r="L116" s="384">
        <v>-8.9508856946453053E-3</v>
      </c>
    </row>
    <row r="117" spans="1:12">
      <c r="A117">
        <v>7</v>
      </c>
      <c r="B117" t="s">
        <v>1100</v>
      </c>
      <c r="C117" t="s">
        <v>81</v>
      </c>
      <c r="D117">
        <v>4</v>
      </c>
      <c r="E117" s="351" t="s">
        <v>1179</v>
      </c>
      <c r="H117" s="333">
        <v>4.8584025152307007</v>
      </c>
      <c r="I117" s="333">
        <v>2.768336805737337</v>
      </c>
      <c r="J117">
        <v>57</v>
      </c>
      <c r="K117" s="364" t="s">
        <v>2445</v>
      </c>
      <c r="L117" s="384">
        <v>-8.9508856946453053E-3</v>
      </c>
    </row>
    <row r="118" spans="1:12">
      <c r="A118">
        <v>7</v>
      </c>
      <c r="B118" t="s">
        <v>1100</v>
      </c>
      <c r="C118" t="s">
        <v>81</v>
      </c>
      <c r="D118">
        <v>4</v>
      </c>
      <c r="E118" s="351" t="s">
        <v>1180</v>
      </c>
      <c r="H118" s="333">
        <v>8.2878631142170764</v>
      </c>
      <c r="I118" s="333">
        <v>0.7621023553303059</v>
      </c>
      <c r="J118">
        <v>9</v>
      </c>
      <c r="K118" s="364" t="s">
        <v>2445</v>
      </c>
      <c r="L118" s="384">
        <v>-8.9508856946453053E-3</v>
      </c>
    </row>
    <row r="119" spans="1:12">
      <c r="A119">
        <v>7</v>
      </c>
      <c r="B119" t="s">
        <v>1100</v>
      </c>
      <c r="C119" t="s">
        <v>81</v>
      </c>
      <c r="D119">
        <v>4</v>
      </c>
      <c r="E119" s="351" t="s">
        <v>1181</v>
      </c>
      <c r="H119" s="333">
        <v>4.572614131981835</v>
      </c>
      <c r="I119" s="333">
        <v>1.7147302994931886</v>
      </c>
      <c r="J119">
        <v>38</v>
      </c>
      <c r="K119" s="364" t="s">
        <v>2445</v>
      </c>
      <c r="L119" s="384">
        <v>-8.9508856946453053E-3</v>
      </c>
    </row>
    <row r="120" spans="1:12">
      <c r="A120">
        <v>7</v>
      </c>
      <c r="B120" t="s">
        <v>1100</v>
      </c>
      <c r="C120" t="s">
        <v>81</v>
      </c>
      <c r="D120">
        <v>4</v>
      </c>
      <c r="E120" s="351" t="s">
        <v>1182</v>
      </c>
      <c r="H120" s="333">
        <v>5.334716487312142</v>
      </c>
      <c r="I120" s="333">
        <v>0.85736514974659428</v>
      </c>
      <c r="J120">
        <v>16</v>
      </c>
      <c r="K120" s="364" t="s">
        <v>2445</v>
      </c>
      <c r="L120" s="384">
        <v>-8.9508856946453053E-3</v>
      </c>
    </row>
    <row r="121" spans="1:12">
      <c r="A121">
        <v>7</v>
      </c>
      <c r="B121" t="s">
        <v>1100</v>
      </c>
      <c r="C121" t="s">
        <v>81</v>
      </c>
      <c r="D121">
        <v>4</v>
      </c>
      <c r="E121" s="555"/>
      <c r="F121" s="556"/>
      <c r="G121" s="556"/>
      <c r="H121" s="557"/>
      <c r="I121" s="557"/>
      <c r="J121" s="556"/>
      <c r="K121" s="559"/>
      <c r="L121" s="560"/>
    </row>
    <row r="122" spans="1:12">
      <c r="A122">
        <v>7</v>
      </c>
      <c r="B122" t="s">
        <v>1100</v>
      </c>
      <c r="C122" t="s">
        <v>81</v>
      </c>
      <c r="D122">
        <v>4</v>
      </c>
      <c r="E122" s="351" t="s">
        <v>1184</v>
      </c>
      <c r="H122" s="333">
        <v>4.9536653096469889</v>
      </c>
      <c r="I122" s="333">
        <v>2.5158904005341727</v>
      </c>
      <c r="J122">
        <v>51</v>
      </c>
      <c r="K122" s="364" t="s">
        <v>2445</v>
      </c>
      <c r="L122" s="384">
        <v>-8.9508856946453053E-3</v>
      </c>
    </row>
    <row r="123" spans="1:12">
      <c r="A123">
        <v>7</v>
      </c>
      <c r="B123" t="s">
        <v>1100</v>
      </c>
      <c r="C123" t="s">
        <v>81</v>
      </c>
      <c r="D123">
        <v>4</v>
      </c>
      <c r="E123" s="555"/>
      <c r="F123" s="556"/>
      <c r="G123" s="556"/>
      <c r="H123" s="557"/>
      <c r="I123" s="557"/>
      <c r="J123" s="556"/>
      <c r="K123" s="559"/>
      <c r="L123" s="560"/>
    </row>
    <row r="124" spans="1:12">
      <c r="A124">
        <v>7</v>
      </c>
      <c r="B124" t="s">
        <v>1100</v>
      </c>
      <c r="C124" t="s">
        <v>81</v>
      </c>
      <c r="D124">
        <v>4</v>
      </c>
      <c r="E124" s="351" t="s">
        <v>1186</v>
      </c>
      <c r="H124" s="333">
        <v>7.144709581221619</v>
      </c>
      <c r="I124" s="333">
        <v>1.7528354172597038</v>
      </c>
      <c r="J124">
        <v>25</v>
      </c>
      <c r="K124" s="364" t="s">
        <v>2445</v>
      </c>
      <c r="L124" s="384">
        <v>-8.9508856946453053E-3</v>
      </c>
    </row>
    <row r="125" spans="1:12">
      <c r="A125">
        <v>7</v>
      </c>
      <c r="B125" t="s">
        <v>1100</v>
      </c>
      <c r="C125" t="s">
        <v>81</v>
      </c>
      <c r="D125">
        <v>4</v>
      </c>
      <c r="E125" s="351" t="s">
        <v>1187</v>
      </c>
      <c r="H125" s="333">
        <v>4.9536653096469889</v>
      </c>
      <c r="I125" s="333">
        <v>1.1317219976655044</v>
      </c>
      <c r="J125">
        <v>23</v>
      </c>
      <c r="K125" s="364" t="s">
        <v>2445</v>
      </c>
      <c r="L125" s="384">
        <v>-8.9508856946453053E-3</v>
      </c>
    </row>
    <row r="126" spans="1:12">
      <c r="A126">
        <v>7</v>
      </c>
      <c r="B126" t="s">
        <v>1100</v>
      </c>
      <c r="C126" t="s">
        <v>81</v>
      </c>
      <c r="D126">
        <v>4</v>
      </c>
      <c r="E126" s="351" t="s">
        <v>1188</v>
      </c>
      <c r="H126" s="333">
        <v>6.0968188426424472</v>
      </c>
      <c r="I126" s="333">
        <v>3.5247233934026654</v>
      </c>
      <c r="J126">
        <v>58</v>
      </c>
      <c r="K126" s="364" t="s">
        <v>2445</v>
      </c>
      <c r="L126" s="384">
        <v>-1.0305549520831403E-2</v>
      </c>
    </row>
    <row r="127" spans="1:12">
      <c r="A127">
        <v>7</v>
      </c>
      <c r="B127" t="s">
        <v>1100</v>
      </c>
      <c r="C127" t="s">
        <v>81</v>
      </c>
      <c r="D127">
        <v>4</v>
      </c>
      <c r="E127" s="351" t="s">
        <v>1190</v>
      </c>
      <c r="H127" s="333">
        <v>4.1915629543166828</v>
      </c>
      <c r="I127" s="333">
        <v>2.8731258795952535</v>
      </c>
      <c r="J127">
        <v>69</v>
      </c>
      <c r="K127" s="364" t="s">
        <v>2445</v>
      </c>
      <c r="L127" s="384">
        <v>-1.0305549520831403E-2</v>
      </c>
    </row>
    <row r="128" spans="1:12">
      <c r="A128">
        <v>7</v>
      </c>
      <c r="B128" t="s">
        <v>1100</v>
      </c>
      <c r="C128" t="s">
        <v>81</v>
      </c>
      <c r="D128">
        <v>4</v>
      </c>
      <c r="E128" s="351" t="s">
        <v>1191</v>
      </c>
      <c r="H128" s="333">
        <v>4.1915629543166828</v>
      </c>
      <c r="I128" s="333">
        <v>0</v>
      </c>
      <c r="J128">
        <v>0</v>
      </c>
      <c r="K128" s="364" t="s">
        <v>1085</v>
      </c>
      <c r="L128" s="384">
        <v>-1.0305549520831403E-2</v>
      </c>
    </row>
    <row r="129" spans="1:12">
      <c r="A129">
        <v>7</v>
      </c>
      <c r="B129" t="s">
        <v>1100</v>
      </c>
      <c r="C129" t="s">
        <v>81</v>
      </c>
      <c r="D129">
        <v>4</v>
      </c>
      <c r="E129" s="351" t="s">
        <v>1192</v>
      </c>
      <c r="H129" s="333">
        <v>4.1915629543166828</v>
      </c>
      <c r="I129" s="333">
        <v>0.95262794416288255</v>
      </c>
      <c r="J129">
        <v>23</v>
      </c>
      <c r="K129" s="364" t="s">
        <v>2445</v>
      </c>
      <c r="L129" s="384">
        <v>-1.0305549520831403E-2</v>
      </c>
    </row>
    <row r="130" spans="1:12">
      <c r="A130">
        <v>7</v>
      </c>
      <c r="B130" t="s">
        <v>1100</v>
      </c>
      <c r="C130" t="s">
        <v>81</v>
      </c>
      <c r="D130">
        <v>4</v>
      </c>
      <c r="E130" s="351" t="s">
        <v>1193</v>
      </c>
      <c r="H130" s="333">
        <v>4.572614131981835</v>
      </c>
      <c r="I130" s="333">
        <v>1.5327783621580779</v>
      </c>
      <c r="J130">
        <v>34</v>
      </c>
      <c r="K130" s="364" t="s">
        <v>2445</v>
      </c>
      <c r="L130" s="384">
        <v>-1.0305549520831403E-2</v>
      </c>
    </row>
    <row r="131" spans="1:12">
      <c r="A131">
        <v>7</v>
      </c>
      <c r="B131" t="s">
        <v>1100</v>
      </c>
      <c r="C131" t="s">
        <v>81</v>
      </c>
      <c r="D131">
        <v>4</v>
      </c>
      <c r="E131" s="351" t="s">
        <v>1194</v>
      </c>
      <c r="H131" s="333">
        <v>4.4773513375655476</v>
      </c>
      <c r="I131" s="333">
        <v>0</v>
      </c>
      <c r="J131">
        <v>0</v>
      </c>
      <c r="K131" s="364" t="s">
        <v>1085</v>
      </c>
      <c r="L131" s="384">
        <v>-1.0305549520831403E-2</v>
      </c>
    </row>
    <row r="132" spans="1:12">
      <c r="A132">
        <v>7</v>
      </c>
      <c r="B132" t="s">
        <v>1100</v>
      </c>
      <c r="C132" t="s">
        <v>81</v>
      </c>
      <c r="D132">
        <v>4</v>
      </c>
      <c r="E132" s="351" t="s">
        <v>1195</v>
      </c>
      <c r="H132" s="333">
        <v>7.0494467868053308</v>
      </c>
      <c r="I132" s="333">
        <v>0</v>
      </c>
      <c r="J132">
        <v>0</v>
      </c>
      <c r="K132" s="364" t="s">
        <v>1085</v>
      </c>
      <c r="L132" s="384">
        <v>-1.0305549520831403E-2</v>
      </c>
    </row>
    <row r="133" spans="1:12">
      <c r="A133">
        <v>7</v>
      </c>
      <c r="B133" t="s">
        <v>1100</v>
      </c>
      <c r="C133" t="s">
        <v>81</v>
      </c>
      <c r="D133">
        <v>4</v>
      </c>
      <c r="E133" s="351" t="s">
        <v>1196</v>
      </c>
      <c r="H133" s="333">
        <v>3.5247233934026654</v>
      </c>
      <c r="I133" s="333">
        <v>1.5032468958890288</v>
      </c>
      <c r="J133">
        <v>43</v>
      </c>
      <c r="K133" s="364" t="s">
        <v>2445</v>
      </c>
      <c r="L133" s="384">
        <v>-1.0305549520831403E-2</v>
      </c>
    </row>
    <row r="134" spans="1:12">
      <c r="A134">
        <v>7</v>
      </c>
      <c r="B134" t="s">
        <v>1100</v>
      </c>
      <c r="C134" t="s">
        <v>81</v>
      </c>
      <c r="D134">
        <v>4</v>
      </c>
      <c r="E134" s="351" t="s">
        <v>1197</v>
      </c>
      <c r="H134" s="333">
        <v>6.1920816370587364</v>
      </c>
      <c r="I134" s="333">
        <v>0.72399723756379064</v>
      </c>
      <c r="J134">
        <v>12</v>
      </c>
      <c r="K134" s="364" t="s">
        <v>2445</v>
      </c>
      <c r="L134" s="384">
        <v>-1.0305549520831403E-2</v>
      </c>
    </row>
    <row r="135" spans="1:12">
      <c r="A135">
        <v>7</v>
      </c>
      <c r="B135" t="s">
        <v>1100</v>
      </c>
      <c r="C135" t="s">
        <v>81</v>
      </c>
      <c r="D135">
        <v>4</v>
      </c>
      <c r="E135" s="351" t="s">
        <v>1198</v>
      </c>
      <c r="H135" s="333">
        <v>5.715767664977295</v>
      </c>
      <c r="I135" s="333">
        <v>3.6466597702555141</v>
      </c>
      <c r="J135">
        <v>64</v>
      </c>
      <c r="K135" s="364" t="s">
        <v>2445</v>
      </c>
      <c r="L135" s="384">
        <v>-1.0305549520831403E-2</v>
      </c>
    </row>
    <row r="136" spans="1:12">
      <c r="A136">
        <v>7</v>
      </c>
      <c r="B136" t="s">
        <v>1100</v>
      </c>
      <c r="C136" t="s">
        <v>81</v>
      </c>
      <c r="D136">
        <v>4</v>
      </c>
      <c r="E136" s="351" t="s">
        <v>1199</v>
      </c>
      <c r="H136" s="333">
        <v>3.2389350101538001</v>
      </c>
      <c r="I136" s="333">
        <v>0.13336791218280353</v>
      </c>
      <c r="J136">
        <v>4</v>
      </c>
      <c r="K136" s="364" t="s">
        <v>2445</v>
      </c>
      <c r="L136" s="384">
        <v>-1.0305549520831403E-2</v>
      </c>
    </row>
    <row r="137" spans="1:12">
      <c r="A137">
        <v>7</v>
      </c>
      <c r="B137" t="s">
        <v>1100</v>
      </c>
      <c r="C137" t="s">
        <v>81</v>
      </c>
      <c r="D137">
        <v>4</v>
      </c>
      <c r="E137" s="351" t="s">
        <v>1200</v>
      </c>
      <c r="H137" s="333">
        <v>3.4294605989863771</v>
      </c>
      <c r="I137" s="333">
        <v>1.7337828583764461</v>
      </c>
      <c r="J137">
        <v>51</v>
      </c>
      <c r="K137" s="364" t="s">
        <v>2445</v>
      </c>
      <c r="L137" s="384">
        <v>-1.0305549520831403E-2</v>
      </c>
    </row>
    <row r="138" spans="1:12">
      <c r="A138">
        <v>7</v>
      </c>
      <c r="B138" t="s">
        <v>1100</v>
      </c>
      <c r="C138" t="s">
        <v>81</v>
      </c>
      <c r="D138">
        <v>4</v>
      </c>
      <c r="E138" s="351" t="s">
        <v>1201</v>
      </c>
      <c r="H138" s="333">
        <v>4.9536653096469889</v>
      </c>
      <c r="I138" s="333">
        <v>3.1112828656359741</v>
      </c>
      <c r="J138">
        <v>63</v>
      </c>
      <c r="K138" s="364" t="s">
        <v>2445</v>
      </c>
      <c r="L138" s="384">
        <v>-1.0305549520831403E-2</v>
      </c>
    </row>
    <row r="139" spans="1:12">
      <c r="A139">
        <v>7</v>
      </c>
      <c r="B139" t="s">
        <v>1100</v>
      </c>
      <c r="C139" t="s">
        <v>81</v>
      </c>
      <c r="D139">
        <v>4</v>
      </c>
      <c r="E139" s="351" t="s">
        <v>1202</v>
      </c>
      <c r="H139" s="333">
        <v>3.7152489822352415</v>
      </c>
      <c r="I139" s="333">
        <v>2.768336805737337</v>
      </c>
      <c r="J139">
        <v>75</v>
      </c>
      <c r="K139" s="364" t="s">
        <v>2445</v>
      </c>
      <c r="L139" s="384">
        <v>-1.0305549520831403E-2</v>
      </c>
    </row>
    <row r="140" spans="1:12">
      <c r="A140">
        <v>7</v>
      </c>
      <c r="B140" t="s">
        <v>1100</v>
      </c>
      <c r="C140" t="s">
        <v>81</v>
      </c>
      <c r="D140">
        <v>4</v>
      </c>
      <c r="E140" s="351" t="s">
        <v>1203</v>
      </c>
      <c r="H140" s="333">
        <v>4.2868257487329711</v>
      </c>
      <c r="I140" s="333">
        <v>2.9178993929709094</v>
      </c>
      <c r="J140">
        <v>68</v>
      </c>
      <c r="K140" s="364" t="s">
        <v>2445</v>
      </c>
      <c r="L140" s="384">
        <v>-1.0305549520831403E-2</v>
      </c>
    </row>
    <row r="141" spans="1:12">
      <c r="A141">
        <v>7</v>
      </c>
      <c r="B141" t="s">
        <v>1100</v>
      </c>
      <c r="C141" t="s">
        <v>81</v>
      </c>
      <c r="D141">
        <v>4</v>
      </c>
      <c r="E141" s="351" t="s">
        <v>1204</v>
      </c>
      <c r="H141" s="333">
        <v>5.5252420761447185</v>
      </c>
      <c r="I141" s="333">
        <v>1.9052558883257651</v>
      </c>
      <c r="J141">
        <v>34</v>
      </c>
      <c r="K141" s="364" t="s">
        <v>2445</v>
      </c>
      <c r="L141" s="384">
        <v>-1.0305549520831403E-2</v>
      </c>
    </row>
    <row r="142" spans="1:12">
      <c r="A142">
        <v>7</v>
      </c>
      <c r="B142" t="s">
        <v>1100</v>
      </c>
      <c r="C142" t="s">
        <v>81</v>
      </c>
      <c r="D142">
        <v>4</v>
      </c>
      <c r="E142" s="351" t="s">
        <v>1205</v>
      </c>
      <c r="H142" s="333">
        <v>5.4299792817284294</v>
      </c>
      <c r="I142" s="333">
        <v>1.1431535329954587</v>
      </c>
      <c r="J142">
        <v>21</v>
      </c>
      <c r="K142" s="364" t="s">
        <v>2445</v>
      </c>
      <c r="L142" s="384">
        <v>-1.0305549520831403E-2</v>
      </c>
    </row>
    <row r="143" spans="1:12">
      <c r="A143">
        <v>7</v>
      </c>
      <c r="B143" t="s">
        <v>1100</v>
      </c>
      <c r="C143" t="s">
        <v>81</v>
      </c>
      <c r="D143">
        <v>4</v>
      </c>
      <c r="E143" s="351" t="s">
        <v>1206</v>
      </c>
      <c r="H143" s="333">
        <v>4.7631397208144124</v>
      </c>
      <c r="I143" s="333">
        <v>2.6044847993413205</v>
      </c>
      <c r="J143">
        <v>55</v>
      </c>
      <c r="K143" s="364" t="s">
        <v>2445</v>
      </c>
      <c r="L143" s="384">
        <v>-1.0305549520831403E-2</v>
      </c>
    </row>
    <row r="144" spans="1:12">
      <c r="A144">
        <v>7</v>
      </c>
      <c r="B144" t="s">
        <v>1100</v>
      </c>
      <c r="C144" t="s">
        <v>81</v>
      </c>
      <c r="D144">
        <v>4</v>
      </c>
      <c r="E144" s="351" t="s">
        <v>1207</v>
      </c>
      <c r="H144" s="333">
        <v>3.1436722157375123</v>
      </c>
      <c r="I144" s="333">
        <v>2.4558748400519113</v>
      </c>
      <c r="J144">
        <v>78</v>
      </c>
      <c r="K144" s="364" t="s">
        <v>2445</v>
      </c>
      <c r="L144" s="384">
        <v>-1.0305549520831403E-2</v>
      </c>
    </row>
    <row r="145" spans="1:12">
      <c r="A145">
        <v>7</v>
      </c>
      <c r="B145" t="s">
        <v>1100</v>
      </c>
      <c r="C145" t="s">
        <v>81</v>
      </c>
      <c r="D145">
        <v>4</v>
      </c>
      <c r="E145" s="351" t="s">
        <v>1208</v>
      </c>
      <c r="H145" s="333">
        <v>2.667358243656071</v>
      </c>
      <c r="I145" s="333">
        <v>1.5327783621580779</v>
      </c>
      <c r="J145">
        <v>57</v>
      </c>
      <c r="K145" s="364" t="s">
        <v>2445</v>
      </c>
      <c r="L145" s="384">
        <v>-1.0305549520831403E-2</v>
      </c>
    </row>
    <row r="146" spans="1:12">
      <c r="A146">
        <v>7</v>
      </c>
      <c r="B146" t="s">
        <v>1100</v>
      </c>
      <c r="C146" t="s">
        <v>81</v>
      </c>
      <c r="D146">
        <v>4</v>
      </c>
      <c r="E146" s="351" t="s">
        <v>1209</v>
      </c>
      <c r="H146" s="333">
        <v>2.7626210380723593</v>
      </c>
      <c r="I146" s="333">
        <v>1.83095090868106</v>
      </c>
      <c r="J146">
        <v>66</v>
      </c>
      <c r="K146" s="364" t="s">
        <v>2445</v>
      </c>
      <c r="L146" s="384">
        <v>-1.0305549520831403E-2</v>
      </c>
    </row>
    <row r="147" spans="1:12">
      <c r="A147">
        <v>7</v>
      </c>
      <c r="B147" t="s">
        <v>1100</v>
      </c>
      <c r="C147" t="s">
        <v>81</v>
      </c>
      <c r="D147">
        <v>4</v>
      </c>
      <c r="E147" s="351" t="s">
        <v>1210</v>
      </c>
      <c r="H147" s="333">
        <v>4.1915629543166828</v>
      </c>
      <c r="I147" s="333">
        <v>1.5927939226403394</v>
      </c>
      <c r="J147">
        <v>38</v>
      </c>
      <c r="K147" s="364" t="s">
        <v>2445</v>
      </c>
      <c r="L147" s="384">
        <v>-1.0305549520831403E-2</v>
      </c>
    </row>
    <row r="148" spans="1:12">
      <c r="A148">
        <v>7</v>
      </c>
      <c r="B148" t="s">
        <v>1100</v>
      </c>
      <c r="C148" t="s">
        <v>81</v>
      </c>
      <c r="D148">
        <v>4</v>
      </c>
      <c r="E148" s="351" t="s">
        <v>1211</v>
      </c>
      <c r="H148" s="333">
        <v>7.144709581221619</v>
      </c>
      <c r="I148" s="333">
        <v>0.81830740403591606</v>
      </c>
      <c r="J148">
        <v>11</v>
      </c>
      <c r="K148" s="364" t="s">
        <v>2445</v>
      </c>
      <c r="L148" s="384">
        <v>-1.0305549520831403E-2</v>
      </c>
    </row>
    <row r="149" spans="1:12">
      <c r="A149">
        <v>7</v>
      </c>
      <c r="B149" t="s">
        <v>1100</v>
      </c>
      <c r="C149" t="s">
        <v>81</v>
      </c>
      <c r="D149">
        <v>4</v>
      </c>
      <c r="E149" s="351" t="s">
        <v>1212</v>
      </c>
      <c r="H149" s="333">
        <v>4.9536653096469889</v>
      </c>
      <c r="I149" s="333">
        <v>2.09863936099083</v>
      </c>
      <c r="J149">
        <v>42</v>
      </c>
      <c r="K149" s="364" t="s">
        <v>2445</v>
      </c>
      <c r="L149" s="384">
        <v>-1.0305549520831403E-2</v>
      </c>
    </row>
    <row r="150" spans="1:12">
      <c r="A150">
        <v>9</v>
      </c>
      <c r="B150" t="s">
        <v>1104</v>
      </c>
      <c r="C150" t="s">
        <v>83</v>
      </c>
      <c r="D150">
        <v>6</v>
      </c>
      <c r="E150" s="351" t="s">
        <v>1213</v>
      </c>
      <c r="H150" s="333">
        <v>10.669432974624284</v>
      </c>
      <c r="I150" s="333">
        <v>2.7816735969556166</v>
      </c>
      <c r="J150">
        <v>26</v>
      </c>
      <c r="K150" s="364" t="s">
        <v>2445</v>
      </c>
      <c r="L150" s="384">
        <v>1.3939135665735902E-2</v>
      </c>
    </row>
    <row r="151" spans="1:12">
      <c r="A151">
        <v>9</v>
      </c>
      <c r="B151" t="s">
        <v>1104</v>
      </c>
      <c r="C151" t="s">
        <v>83</v>
      </c>
      <c r="D151">
        <v>6</v>
      </c>
      <c r="E151" s="351" t="s">
        <v>1216</v>
      </c>
      <c r="H151" s="333">
        <v>8.7641770862985187</v>
      </c>
      <c r="I151" s="333">
        <v>0.7516234479445143</v>
      </c>
      <c r="J151">
        <v>9</v>
      </c>
      <c r="K151" s="364" t="s">
        <v>2445</v>
      </c>
      <c r="L151" s="384">
        <v>1.3939135665735902E-2</v>
      </c>
    </row>
    <row r="152" spans="1:12">
      <c r="A152">
        <v>9</v>
      </c>
      <c r="B152" t="s">
        <v>1104</v>
      </c>
      <c r="C152" t="s">
        <v>83</v>
      </c>
      <c r="D152">
        <v>6</v>
      </c>
      <c r="E152" s="351" t="s">
        <v>1217</v>
      </c>
      <c r="H152" s="333">
        <v>8.7641770862985187</v>
      </c>
      <c r="I152" s="333">
        <v>3.2979979426918988</v>
      </c>
      <c r="J152">
        <v>38</v>
      </c>
      <c r="K152" s="364" t="s">
        <v>2445</v>
      </c>
      <c r="L152" s="384">
        <v>1.3939135665735902E-2</v>
      </c>
    </row>
    <row r="153" spans="1:12">
      <c r="A153">
        <v>10</v>
      </c>
      <c r="B153" t="s">
        <v>1107</v>
      </c>
      <c r="C153" t="s">
        <v>84</v>
      </c>
      <c r="D153">
        <v>7</v>
      </c>
      <c r="E153" s="351" t="s">
        <v>1218</v>
      </c>
      <c r="H153" s="333">
        <v>8.6879668507654877</v>
      </c>
      <c r="I153" s="333">
        <v>2.3185058905036233</v>
      </c>
      <c r="J153">
        <v>27</v>
      </c>
      <c r="K153" s="364" t="s">
        <v>2445</v>
      </c>
      <c r="L153" s="384">
        <v>-7.9998705711281648E-4</v>
      </c>
    </row>
    <row r="154" spans="1:12">
      <c r="A154">
        <v>10</v>
      </c>
      <c r="B154" t="s">
        <v>1107</v>
      </c>
      <c r="C154" t="s">
        <v>84</v>
      </c>
      <c r="D154">
        <v>7</v>
      </c>
      <c r="E154" s="351" t="s">
        <v>1221</v>
      </c>
      <c r="H154" s="333">
        <v>8.6879668507654877</v>
      </c>
      <c r="I154" s="333">
        <v>2.6292531258895555</v>
      </c>
      <c r="J154">
        <v>30</v>
      </c>
      <c r="K154" s="364" t="s">
        <v>2445</v>
      </c>
      <c r="L154" s="384">
        <v>-7.9998705711281648E-4</v>
      </c>
    </row>
    <row r="155" spans="1:12">
      <c r="A155">
        <v>10</v>
      </c>
      <c r="B155" t="s">
        <v>1107</v>
      </c>
      <c r="C155" t="s">
        <v>84</v>
      </c>
      <c r="D155">
        <v>7</v>
      </c>
      <c r="E155" s="351" t="s">
        <v>1222</v>
      </c>
      <c r="H155" s="333">
        <v>1.3</v>
      </c>
      <c r="I155" s="333">
        <v>0.10835615926725393</v>
      </c>
      <c r="J155">
        <v>8</v>
      </c>
      <c r="K155" s="364" t="s">
        <v>2445</v>
      </c>
      <c r="L155" s="384">
        <v>-1.7408652230077593E-2</v>
      </c>
    </row>
    <row r="156" spans="1:12">
      <c r="A156">
        <v>10</v>
      </c>
      <c r="B156" t="s">
        <v>1107</v>
      </c>
      <c r="C156" t="s">
        <v>84</v>
      </c>
      <c r="D156">
        <v>7</v>
      </c>
      <c r="E156" s="351" t="s">
        <v>1224</v>
      </c>
      <c r="H156" s="333">
        <v>5.1632434573628236</v>
      </c>
      <c r="I156" s="333">
        <v>0.51041805248247241</v>
      </c>
      <c r="J156">
        <v>10</v>
      </c>
      <c r="K156" s="364" t="s">
        <v>2445</v>
      </c>
      <c r="L156" s="384">
        <v>-1.45458653734718E-2</v>
      </c>
    </row>
    <row r="157" spans="1:12">
      <c r="A157">
        <v>10</v>
      </c>
      <c r="B157" t="s">
        <v>1107</v>
      </c>
      <c r="C157" t="s">
        <v>84</v>
      </c>
      <c r="D157">
        <v>7</v>
      </c>
      <c r="E157" s="351" t="s">
        <v>1226</v>
      </c>
      <c r="H157" s="333">
        <v>3.5818810700524382</v>
      </c>
      <c r="I157" s="333">
        <v>3.9953796644146583E-2</v>
      </c>
      <c r="J157">
        <v>1</v>
      </c>
      <c r="K157" s="364" t="s">
        <v>2445</v>
      </c>
      <c r="L157" s="384">
        <v>-1.45458653734718E-2</v>
      </c>
    </row>
    <row r="158" spans="1:12">
      <c r="A158">
        <v>9</v>
      </c>
      <c r="B158" t="s">
        <v>1104</v>
      </c>
      <c r="C158" t="s">
        <v>83</v>
      </c>
      <c r="D158">
        <v>6</v>
      </c>
      <c r="E158" s="351" t="s">
        <v>1227</v>
      </c>
      <c r="H158" s="333">
        <v>11.050484152289437</v>
      </c>
      <c r="I158" s="333">
        <v>2.8388312736053898</v>
      </c>
      <c r="J158">
        <v>26</v>
      </c>
      <c r="K158" s="364" t="s">
        <v>2445</v>
      </c>
      <c r="L158" s="384">
        <v>-1.0801105332098437E-2</v>
      </c>
    </row>
    <row r="159" spans="1:12">
      <c r="A159">
        <v>10</v>
      </c>
      <c r="B159" t="s">
        <v>1107</v>
      </c>
      <c r="C159" t="s">
        <v>84</v>
      </c>
      <c r="D159">
        <v>7</v>
      </c>
      <c r="E159" s="351" t="s">
        <v>1229</v>
      </c>
      <c r="H159" s="333">
        <v>11.050484152289437</v>
      </c>
      <c r="I159" s="333">
        <v>6.3063969903582819</v>
      </c>
      <c r="J159">
        <v>57</v>
      </c>
      <c r="K159" s="364" t="s">
        <v>2445</v>
      </c>
      <c r="L159" s="384">
        <v>-1.0801105332098437E-2</v>
      </c>
    </row>
    <row r="160" spans="1:12">
      <c r="A160">
        <v>9</v>
      </c>
      <c r="B160" t="s">
        <v>1104</v>
      </c>
      <c r="C160" t="s">
        <v>83</v>
      </c>
      <c r="D160">
        <v>6</v>
      </c>
      <c r="E160" s="351" t="s">
        <v>1230</v>
      </c>
      <c r="H160" s="333">
        <v>11.050484152289437</v>
      </c>
      <c r="I160" s="333">
        <v>3.4485131578696344</v>
      </c>
      <c r="J160">
        <v>31</v>
      </c>
      <c r="K160" s="364" t="s">
        <v>2445</v>
      </c>
      <c r="L160" s="384">
        <v>-1.0801105332098437E-2</v>
      </c>
    </row>
    <row r="161" spans="1:12">
      <c r="A161">
        <v>9</v>
      </c>
      <c r="B161" t="s">
        <v>1104</v>
      </c>
      <c r="C161" t="s">
        <v>83</v>
      </c>
      <c r="D161">
        <v>6</v>
      </c>
      <c r="E161" s="351" t="s">
        <v>1231</v>
      </c>
      <c r="H161" s="333">
        <v>12.384163274117473</v>
      </c>
      <c r="I161" s="333">
        <v>5.2013485751293382</v>
      </c>
      <c r="J161">
        <v>42</v>
      </c>
      <c r="K161" s="364" t="s">
        <v>2445</v>
      </c>
      <c r="L161" s="384">
        <v>-1.0801105332098437E-2</v>
      </c>
    </row>
    <row r="162" spans="1:12">
      <c r="A162">
        <v>9</v>
      </c>
      <c r="B162" t="s">
        <v>1104</v>
      </c>
      <c r="C162" t="s">
        <v>83</v>
      </c>
      <c r="D162">
        <v>6</v>
      </c>
      <c r="E162" s="351" t="s">
        <v>1232</v>
      </c>
      <c r="H162" s="333">
        <v>4.2677731898497129</v>
      </c>
      <c r="I162" s="333">
        <v>2.6996046995659846</v>
      </c>
      <c r="J162">
        <v>63</v>
      </c>
      <c r="K162" s="364" t="s">
        <v>2445</v>
      </c>
      <c r="L162" s="384">
        <v>0</v>
      </c>
    </row>
    <row r="163" spans="1:12">
      <c r="A163">
        <v>9</v>
      </c>
      <c r="B163" t="s">
        <v>1104</v>
      </c>
      <c r="C163" t="s">
        <v>83</v>
      </c>
      <c r="D163">
        <v>6</v>
      </c>
      <c r="E163" s="555"/>
      <c r="F163" s="556"/>
      <c r="G163" s="556"/>
      <c r="H163" s="557"/>
      <c r="I163" s="557"/>
      <c r="J163" s="556"/>
      <c r="K163" s="559"/>
      <c r="L163" s="560"/>
    </row>
    <row r="164" spans="1:12">
      <c r="A164">
        <v>10</v>
      </c>
      <c r="B164" t="s">
        <v>1107</v>
      </c>
      <c r="C164" t="s">
        <v>84</v>
      </c>
      <c r="D164">
        <v>7</v>
      </c>
      <c r="E164" s="351" t="s">
        <v>1236</v>
      </c>
      <c r="H164" s="333">
        <v>5.1632434573628236</v>
      </c>
      <c r="I164" s="333">
        <v>2.4768326548234945</v>
      </c>
      <c r="J164">
        <v>48</v>
      </c>
      <c r="K164" s="364" t="s">
        <v>2445</v>
      </c>
      <c r="L164" s="384">
        <v>2.7763085052447956E-3</v>
      </c>
    </row>
    <row r="165" spans="1:12">
      <c r="A165">
        <v>10</v>
      </c>
      <c r="B165" t="s">
        <v>1107</v>
      </c>
      <c r="C165" t="s">
        <v>84</v>
      </c>
      <c r="D165">
        <v>7</v>
      </c>
      <c r="E165" s="351" t="s">
        <v>1238</v>
      </c>
      <c r="H165" s="333">
        <v>1.3</v>
      </c>
      <c r="I165" s="333">
        <v>0.83240629760952667</v>
      </c>
      <c r="J165">
        <v>64</v>
      </c>
      <c r="K165" s="364" t="s">
        <v>2445</v>
      </c>
      <c r="L165" s="384">
        <v>7.5994497548537154E-3</v>
      </c>
    </row>
    <row r="166" spans="1:12">
      <c r="A166">
        <v>10</v>
      </c>
      <c r="B166" t="s">
        <v>1107</v>
      </c>
      <c r="C166" t="s">
        <v>84</v>
      </c>
      <c r="D166">
        <v>7</v>
      </c>
      <c r="E166" s="351" t="s">
        <v>1240</v>
      </c>
      <c r="H166" s="333">
        <v>8.2688105553338183</v>
      </c>
      <c r="I166" s="333">
        <v>1.5849252158215541</v>
      </c>
      <c r="J166">
        <v>19</v>
      </c>
      <c r="K166" s="364" t="s">
        <v>2445</v>
      </c>
      <c r="L166" s="384">
        <v>1.4768245898567178E-2</v>
      </c>
    </row>
    <row r="167" spans="1:12">
      <c r="A167">
        <v>10</v>
      </c>
      <c r="B167" t="s">
        <v>1107</v>
      </c>
      <c r="C167" t="s">
        <v>84</v>
      </c>
      <c r="D167">
        <v>7</v>
      </c>
      <c r="E167" s="351" t="s">
        <v>1242</v>
      </c>
      <c r="H167" s="333">
        <v>8.2688105553338183</v>
      </c>
      <c r="I167" s="333">
        <v>1.7610280175795043</v>
      </c>
      <c r="J167">
        <v>21</v>
      </c>
      <c r="K167" s="364" t="s">
        <v>2445</v>
      </c>
      <c r="L167" s="384">
        <v>1.4768245898567178E-2</v>
      </c>
    </row>
    <row r="168" spans="1:12">
      <c r="A168">
        <v>10</v>
      </c>
      <c r="B168" t="s">
        <v>1107</v>
      </c>
      <c r="C168" t="s">
        <v>84</v>
      </c>
      <c r="D168">
        <v>7</v>
      </c>
      <c r="E168" s="351" t="s">
        <v>1243</v>
      </c>
      <c r="H168" s="333">
        <v>2.474754193854412</v>
      </c>
      <c r="I168" s="333">
        <v>2.3167911602041302</v>
      </c>
      <c r="J168">
        <v>94</v>
      </c>
      <c r="K168" s="364" t="s">
        <v>2445</v>
      </c>
      <c r="L168" s="384">
        <v>-3.5400120691444492E-2</v>
      </c>
    </row>
    <row r="169" spans="1:12">
      <c r="A169">
        <v>10</v>
      </c>
      <c r="B169" t="s">
        <v>1107</v>
      </c>
      <c r="C169" t="s">
        <v>84</v>
      </c>
      <c r="D169">
        <v>7</v>
      </c>
      <c r="E169" s="351" t="s">
        <v>1245</v>
      </c>
      <c r="H169" s="333">
        <v>3.5673318432688594</v>
      </c>
      <c r="I169" s="333">
        <v>1.0662504771394008</v>
      </c>
      <c r="J169">
        <v>30</v>
      </c>
      <c r="K169" s="364" t="s">
        <v>2445</v>
      </c>
      <c r="L169" s="384">
        <v>-3.5400120691444492E-2</v>
      </c>
    </row>
    <row r="170" spans="1:12">
      <c r="A170">
        <v>10</v>
      </c>
      <c r="B170" t="s">
        <v>1107</v>
      </c>
      <c r="C170" t="s">
        <v>84</v>
      </c>
      <c r="D170">
        <v>7</v>
      </c>
      <c r="E170" s="351" t="s">
        <v>1246</v>
      </c>
      <c r="H170" s="333">
        <v>5.0108229862967617</v>
      </c>
      <c r="I170" s="333">
        <v>0.39939562360255088</v>
      </c>
      <c r="J170">
        <v>8</v>
      </c>
      <c r="K170" s="364" t="s">
        <v>2445</v>
      </c>
      <c r="L170" s="384">
        <v>-3.0633137860859305E-3</v>
      </c>
    </row>
    <row r="171" spans="1:12">
      <c r="A171">
        <v>9</v>
      </c>
      <c r="B171" t="s">
        <v>1104</v>
      </c>
      <c r="C171" t="s">
        <v>83</v>
      </c>
      <c r="D171">
        <v>6</v>
      </c>
      <c r="E171" s="351" t="s">
        <v>1248</v>
      </c>
      <c r="H171" s="333">
        <v>7.6210235533030604</v>
      </c>
      <c r="I171" s="333">
        <v>4.5154564553320631</v>
      </c>
      <c r="J171">
        <v>59</v>
      </c>
      <c r="K171" s="364" t="s">
        <v>2445</v>
      </c>
      <c r="L171" s="384">
        <v>7.4120753802737749E-3</v>
      </c>
    </row>
    <row r="172" spans="1:12">
      <c r="A172">
        <v>9</v>
      </c>
      <c r="B172" t="s">
        <v>1104</v>
      </c>
      <c r="C172" t="s">
        <v>83</v>
      </c>
      <c r="D172">
        <v>6</v>
      </c>
      <c r="E172" s="351" t="s">
        <v>1250</v>
      </c>
      <c r="H172" s="333">
        <v>6.9541839923890416</v>
      </c>
      <c r="I172" s="333">
        <v>2.7435684791891015</v>
      </c>
      <c r="J172">
        <v>39</v>
      </c>
      <c r="K172" s="364" t="s">
        <v>2445</v>
      </c>
      <c r="L172" s="384">
        <v>7.4120753802737749E-3</v>
      </c>
    </row>
    <row r="173" spans="1:12">
      <c r="A173">
        <v>10</v>
      </c>
      <c r="B173" t="s">
        <v>1107</v>
      </c>
      <c r="C173" t="s">
        <v>84</v>
      </c>
      <c r="D173">
        <v>7</v>
      </c>
      <c r="E173" s="351" t="s">
        <v>1251</v>
      </c>
      <c r="H173" s="333">
        <v>5.1632434573628236</v>
      </c>
      <c r="I173" s="333">
        <v>0.98719904268155378</v>
      </c>
      <c r="J173">
        <v>19</v>
      </c>
      <c r="K173" s="364" t="s">
        <v>2445</v>
      </c>
      <c r="L173" s="384">
        <v>7.089124781671341E-3</v>
      </c>
    </row>
    <row r="174" spans="1:12">
      <c r="A174">
        <v>10</v>
      </c>
      <c r="B174" t="s">
        <v>1107</v>
      </c>
      <c r="C174" t="s">
        <v>84</v>
      </c>
      <c r="D174">
        <v>7</v>
      </c>
      <c r="E174" s="351" t="s">
        <v>1253</v>
      </c>
      <c r="H174" s="333">
        <v>3.3435508789309605</v>
      </c>
      <c r="I174" s="333">
        <v>9.6821014739270447E-2</v>
      </c>
      <c r="J174">
        <v>3</v>
      </c>
      <c r="K174" s="364" t="s">
        <v>2445</v>
      </c>
      <c r="L174" s="384">
        <v>3.673174292875947E-3</v>
      </c>
    </row>
    <row r="175" spans="1:12">
      <c r="A175">
        <v>9</v>
      </c>
      <c r="B175" t="s">
        <v>1104</v>
      </c>
      <c r="C175" t="s">
        <v>83</v>
      </c>
      <c r="D175">
        <v>6</v>
      </c>
      <c r="E175" s="351" t="s">
        <v>1255</v>
      </c>
      <c r="H175" s="333">
        <v>7.2399723756379073</v>
      </c>
      <c r="I175" s="333">
        <v>4.7631397208144124</v>
      </c>
      <c r="J175">
        <v>66</v>
      </c>
      <c r="K175" s="364" t="s">
        <v>2445</v>
      </c>
      <c r="L175" s="384">
        <v>-3.3300563581711073E-2</v>
      </c>
    </row>
    <row r="176" spans="1:12">
      <c r="A176">
        <v>9</v>
      </c>
      <c r="B176" t="s">
        <v>1104</v>
      </c>
      <c r="C176" t="s">
        <v>83</v>
      </c>
      <c r="D176">
        <v>6</v>
      </c>
      <c r="E176" s="351" t="s">
        <v>1257</v>
      </c>
      <c r="H176" s="333">
        <v>13.527316807112932</v>
      </c>
      <c r="I176" s="333">
        <v>1.2765214451782625</v>
      </c>
      <c r="J176">
        <v>9</v>
      </c>
      <c r="K176" s="364" t="s">
        <v>2445</v>
      </c>
      <c r="L176" s="384">
        <v>-3.3300563581711073E-2</v>
      </c>
    </row>
    <row r="177" spans="1:12">
      <c r="A177">
        <v>9</v>
      </c>
      <c r="B177" t="s">
        <v>1104</v>
      </c>
      <c r="C177" t="s">
        <v>83</v>
      </c>
      <c r="D177">
        <v>6</v>
      </c>
      <c r="E177" s="351" t="s">
        <v>1258</v>
      </c>
      <c r="H177" s="333">
        <v>12.955740040615201</v>
      </c>
      <c r="I177" s="333">
        <v>5.0870332218297927</v>
      </c>
      <c r="J177">
        <v>39</v>
      </c>
      <c r="K177" s="364" t="s">
        <v>2445</v>
      </c>
      <c r="L177" s="384">
        <v>-3.3300563581711073E-2</v>
      </c>
    </row>
    <row r="178" spans="1:12">
      <c r="A178">
        <v>9</v>
      </c>
      <c r="B178" t="s">
        <v>1104</v>
      </c>
      <c r="C178" t="s">
        <v>83</v>
      </c>
      <c r="D178">
        <v>6</v>
      </c>
      <c r="E178" s="351" t="s">
        <v>1259</v>
      </c>
      <c r="H178" s="333">
        <v>13.336791218280354</v>
      </c>
      <c r="I178" s="333">
        <v>3.8295643355347875</v>
      </c>
      <c r="J178">
        <v>29</v>
      </c>
      <c r="K178" s="364" t="s">
        <v>2445</v>
      </c>
      <c r="L178" s="384">
        <v>-3.3300563581711073E-2</v>
      </c>
    </row>
    <row r="179" spans="1:12">
      <c r="A179">
        <v>10</v>
      </c>
      <c r="B179" t="s">
        <v>1107</v>
      </c>
      <c r="C179" t="s">
        <v>84</v>
      </c>
      <c r="D179">
        <v>7</v>
      </c>
      <c r="E179" s="351" t="s">
        <v>1260</v>
      </c>
      <c r="H179" s="333">
        <v>4.2677731898497129</v>
      </c>
      <c r="I179" s="333">
        <v>9.5262794416288238E-2</v>
      </c>
      <c r="J179">
        <v>2</v>
      </c>
      <c r="K179" s="364" t="s">
        <v>2445</v>
      </c>
      <c r="L179" s="384">
        <v>-1.1159547306699769E-2</v>
      </c>
    </row>
    <row r="180" spans="1:12">
      <c r="A180">
        <v>10</v>
      </c>
      <c r="B180" t="s">
        <v>1107</v>
      </c>
      <c r="C180" t="s">
        <v>84</v>
      </c>
      <c r="D180">
        <v>7</v>
      </c>
      <c r="E180" s="351" t="s">
        <v>1262</v>
      </c>
      <c r="H180" s="333">
        <v>3.5818810700524382</v>
      </c>
      <c r="I180" s="333">
        <v>2.036947175326842</v>
      </c>
      <c r="J180">
        <v>57</v>
      </c>
      <c r="K180" s="364" t="s">
        <v>2445</v>
      </c>
      <c r="L180" s="384">
        <v>-1.35E-2</v>
      </c>
    </row>
    <row r="181" spans="1:12">
      <c r="A181">
        <v>10</v>
      </c>
      <c r="B181" t="s">
        <v>1107</v>
      </c>
      <c r="C181" t="s">
        <v>84</v>
      </c>
      <c r="D181">
        <v>7</v>
      </c>
      <c r="E181" s="351" t="s">
        <v>1264</v>
      </c>
      <c r="H181" s="333">
        <v>1.3</v>
      </c>
      <c r="I181" s="333">
        <v>0.45047870223574393</v>
      </c>
      <c r="J181">
        <v>35</v>
      </c>
      <c r="K181" s="364" t="s">
        <v>2445</v>
      </c>
      <c r="L181" s="384">
        <v>-1.35E-2</v>
      </c>
    </row>
    <row r="182" spans="1:12">
      <c r="A182">
        <v>10</v>
      </c>
      <c r="B182" t="s">
        <v>1107</v>
      </c>
      <c r="C182" t="s">
        <v>84</v>
      </c>
      <c r="D182">
        <v>7</v>
      </c>
      <c r="E182" s="351" t="s">
        <v>1265</v>
      </c>
      <c r="H182" s="333">
        <v>5.1632434573628236</v>
      </c>
      <c r="I182" s="333">
        <v>0.36669249881822841</v>
      </c>
      <c r="J182">
        <v>7</v>
      </c>
      <c r="K182" s="364" t="s">
        <v>2445</v>
      </c>
      <c r="L182" s="384">
        <v>-2.5127622114473502E-2</v>
      </c>
    </row>
    <row r="183" spans="1:12">
      <c r="A183">
        <v>10</v>
      </c>
      <c r="B183" t="s">
        <v>1107</v>
      </c>
      <c r="C183" t="s">
        <v>84</v>
      </c>
      <c r="D183">
        <v>7</v>
      </c>
      <c r="E183" s="351" t="s">
        <v>1267</v>
      </c>
      <c r="H183" s="333">
        <v>3.4485131578696344</v>
      </c>
      <c r="I183" s="333">
        <v>0.79326975792662824</v>
      </c>
      <c r="J183">
        <v>23</v>
      </c>
      <c r="K183" s="364" t="s">
        <v>2445</v>
      </c>
      <c r="L183" s="384">
        <v>-3.0633137860859305E-3</v>
      </c>
    </row>
    <row r="184" spans="1:12">
      <c r="A184">
        <v>10</v>
      </c>
      <c r="B184" t="s">
        <v>1107</v>
      </c>
      <c r="C184" t="s">
        <v>84</v>
      </c>
      <c r="D184">
        <v>7</v>
      </c>
      <c r="E184" s="351" t="s">
        <v>1269</v>
      </c>
      <c r="H184" s="333">
        <v>1.3</v>
      </c>
      <c r="I184" s="333">
        <v>2.1671231853450785E-2</v>
      </c>
      <c r="J184">
        <v>2</v>
      </c>
      <c r="K184" s="364" t="s">
        <v>2445</v>
      </c>
      <c r="L184" s="384">
        <v>0</v>
      </c>
    </row>
    <row r="185" spans="1:12">
      <c r="A185">
        <v>10</v>
      </c>
      <c r="B185" t="s">
        <v>1107</v>
      </c>
      <c r="C185" t="s">
        <v>84</v>
      </c>
      <c r="D185">
        <v>7</v>
      </c>
      <c r="E185" s="351" t="s">
        <v>1271</v>
      </c>
      <c r="H185" s="333">
        <v>5.1632434573628236</v>
      </c>
      <c r="I185" s="333">
        <v>2.924377262991217</v>
      </c>
      <c r="J185">
        <v>57</v>
      </c>
      <c r="K185" s="364" t="s">
        <v>2445</v>
      </c>
      <c r="L185" s="384">
        <v>6.3486686086324795E-3</v>
      </c>
    </row>
    <row r="186" spans="1:12">
      <c r="A186">
        <v>10</v>
      </c>
      <c r="B186" t="s">
        <v>1107</v>
      </c>
      <c r="C186" t="s">
        <v>84</v>
      </c>
      <c r="D186">
        <v>7</v>
      </c>
      <c r="E186" s="351" t="s">
        <v>1273</v>
      </c>
      <c r="H186" s="333">
        <v>10.250276679192615</v>
      </c>
      <c r="I186" s="333">
        <v>0</v>
      </c>
      <c r="J186">
        <v>0</v>
      </c>
      <c r="K186" s="364" t="s">
        <v>1085</v>
      </c>
      <c r="L186" s="384">
        <v>6.3486686086324795E-3</v>
      </c>
    </row>
    <row r="187" spans="1:12">
      <c r="A187">
        <v>10</v>
      </c>
      <c r="B187" t="s">
        <v>1107</v>
      </c>
      <c r="C187" t="s">
        <v>84</v>
      </c>
      <c r="D187">
        <v>7</v>
      </c>
      <c r="E187" s="351" t="s">
        <v>1274</v>
      </c>
      <c r="H187" s="333">
        <v>7.7924965832523787</v>
      </c>
      <c r="I187" s="333">
        <v>3.667427059438265</v>
      </c>
      <c r="J187">
        <v>47</v>
      </c>
      <c r="K187" s="364" t="s">
        <v>2445</v>
      </c>
      <c r="L187" s="384">
        <v>6.3486686086324795E-3</v>
      </c>
    </row>
    <row r="188" spans="1:12">
      <c r="A188">
        <v>10</v>
      </c>
      <c r="B188" t="s">
        <v>1107</v>
      </c>
      <c r="C188" t="s">
        <v>84</v>
      </c>
      <c r="D188">
        <v>7</v>
      </c>
      <c r="E188" s="351" t="s">
        <v>1275</v>
      </c>
      <c r="H188" s="333">
        <v>5.1632434573628236</v>
      </c>
      <c r="I188" s="333">
        <v>3.7609751235550601</v>
      </c>
      <c r="J188">
        <v>73</v>
      </c>
      <c r="K188" s="364" t="s">
        <v>2445</v>
      </c>
      <c r="L188" s="384">
        <v>6.3486686086324795E-3</v>
      </c>
    </row>
    <row r="189" spans="1:12">
      <c r="A189">
        <v>10</v>
      </c>
      <c r="B189" t="s">
        <v>1107</v>
      </c>
      <c r="C189" t="s">
        <v>84</v>
      </c>
      <c r="D189">
        <v>7</v>
      </c>
      <c r="E189" s="351" t="s">
        <v>1276</v>
      </c>
      <c r="H189" s="333">
        <v>5.1632434573628236</v>
      </c>
      <c r="I189" s="333">
        <v>0.71430260089523745</v>
      </c>
      <c r="J189">
        <v>14</v>
      </c>
      <c r="K189" s="364" t="s">
        <v>2445</v>
      </c>
      <c r="L189" s="384">
        <v>-5.3135106044519542E-3</v>
      </c>
    </row>
    <row r="190" spans="1:12">
      <c r="A190">
        <v>10</v>
      </c>
      <c r="B190" t="s">
        <v>1107</v>
      </c>
      <c r="C190" t="s">
        <v>84</v>
      </c>
      <c r="D190">
        <v>7</v>
      </c>
      <c r="E190" s="351" t="s">
        <v>1278</v>
      </c>
      <c r="H190" s="333">
        <v>5.1632434573628236</v>
      </c>
      <c r="I190" s="333">
        <v>0.53572695067142795</v>
      </c>
      <c r="J190">
        <v>10</v>
      </c>
      <c r="K190" s="364" t="s">
        <v>2445</v>
      </c>
      <c r="L190" s="384">
        <v>-5.3135106044519542E-3</v>
      </c>
    </row>
    <row r="191" spans="1:12">
      <c r="A191">
        <v>9</v>
      </c>
      <c r="B191" t="s">
        <v>1104</v>
      </c>
      <c r="C191" t="s">
        <v>83</v>
      </c>
      <c r="D191">
        <v>6</v>
      </c>
      <c r="E191" s="351" t="s">
        <v>1279</v>
      </c>
      <c r="H191" s="333">
        <v>1.3</v>
      </c>
      <c r="I191" s="333">
        <v>0.50279702892916933</v>
      </c>
      <c r="J191">
        <v>39</v>
      </c>
      <c r="K191" s="364" t="s">
        <v>2445</v>
      </c>
      <c r="L191" s="384">
        <v>1.4766154434973311E-2</v>
      </c>
    </row>
    <row r="192" spans="1:12">
      <c r="A192">
        <v>10</v>
      </c>
      <c r="B192" t="s">
        <v>1107</v>
      </c>
      <c r="C192" t="s">
        <v>84</v>
      </c>
      <c r="D192">
        <v>7</v>
      </c>
      <c r="E192" s="351" t="s">
        <v>1281</v>
      </c>
      <c r="H192" s="333">
        <v>5.0108229862967617</v>
      </c>
      <c r="I192" s="333">
        <v>0.96958472156898179</v>
      </c>
      <c r="J192">
        <v>19</v>
      </c>
      <c r="K192" s="364" t="s">
        <v>2445</v>
      </c>
      <c r="L192" s="384">
        <v>-1.4071009143128199E-2</v>
      </c>
    </row>
    <row r="193" spans="1:12">
      <c r="A193">
        <v>10</v>
      </c>
      <c r="B193" t="s">
        <v>1107</v>
      </c>
      <c r="C193" t="s">
        <v>84</v>
      </c>
      <c r="D193">
        <v>7</v>
      </c>
      <c r="E193" s="351" t="s">
        <v>1283</v>
      </c>
      <c r="H193" s="333">
        <v>5.1632434573628236</v>
      </c>
      <c r="I193" s="333">
        <v>2.0726311214784721</v>
      </c>
      <c r="J193">
        <v>40</v>
      </c>
      <c r="K193" s="364" t="s">
        <v>2445</v>
      </c>
      <c r="L193" s="384">
        <v>-2.9869912700745127E-3</v>
      </c>
    </row>
    <row r="194" spans="1:12">
      <c r="A194">
        <v>10</v>
      </c>
      <c r="B194" t="s">
        <v>1107</v>
      </c>
      <c r="C194" t="s">
        <v>84</v>
      </c>
      <c r="D194">
        <v>7</v>
      </c>
      <c r="E194" s="351" t="s">
        <v>1285</v>
      </c>
      <c r="H194" s="333">
        <v>3.5818810700524382</v>
      </c>
      <c r="I194" s="333">
        <v>0.83332591482124152</v>
      </c>
      <c r="J194">
        <v>23</v>
      </c>
      <c r="K194" s="364" t="s">
        <v>2445</v>
      </c>
      <c r="L194" s="384">
        <v>-2.9869912700745127E-3</v>
      </c>
    </row>
    <row r="195" spans="1:12">
      <c r="A195">
        <v>10</v>
      </c>
      <c r="B195" t="s">
        <v>1107</v>
      </c>
      <c r="C195" t="s">
        <v>84</v>
      </c>
      <c r="D195">
        <v>7</v>
      </c>
      <c r="E195" s="351" t="s">
        <v>1286</v>
      </c>
      <c r="H195" s="333">
        <v>5.1632434573628236</v>
      </c>
      <c r="I195" s="333">
        <v>1.4860995928940968</v>
      </c>
      <c r="J195">
        <v>29</v>
      </c>
      <c r="K195" s="364" t="s">
        <v>2445</v>
      </c>
      <c r="L195" s="384">
        <v>-2.9869912700745127E-3</v>
      </c>
    </row>
    <row r="196" spans="1:12">
      <c r="A196">
        <v>9</v>
      </c>
      <c r="B196" t="s">
        <v>1104</v>
      </c>
      <c r="C196" t="s">
        <v>83</v>
      </c>
      <c r="D196">
        <v>6</v>
      </c>
      <c r="E196" s="351" t="s">
        <v>1287</v>
      </c>
      <c r="H196" s="333">
        <v>6.763658403556466</v>
      </c>
      <c r="I196" s="333">
        <v>1.3594953391148494</v>
      </c>
      <c r="J196">
        <v>20</v>
      </c>
      <c r="K196" s="364" t="s">
        <v>2445</v>
      </c>
      <c r="L196" s="384">
        <v>-7.3871908500443562E-3</v>
      </c>
    </row>
    <row r="197" spans="1:12">
      <c r="A197">
        <v>10</v>
      </c>
      <c r="B197" t="s">
        <v>1107</v>
      </c>
      <c r="C197" t="s">
        <v>84</v>
      </c>
      <c r="D197">
        <v>7</v>
      </c>
      <c r="E197" s="351" t="s">
        <v>1289</v>
      </c>
      <c r="H197" s="333">
        <v>7.6210235533030604</v>
      </c>
      <c r="I197" s="333">
        <v>1.9243084472090226</v>
      </c>
      <c r="J197">
        <v>25</v>
      </c>
      <c r="K197" s="364" t="s">
        <v>2445</v>
      </c>
      <c r="L197" s="384">
        <v>-8.3656156165596851E-3</v>
      </c>
    </row>
    <row r="198" spans="1:12">
      <c r="A198">
        <v>10</v>
      </c>
      <c r="B198" t="s">
        <v>1107</v>
      </c>
      <c r="C198" t="s">
        <v>84</v>
      </c>
      <c r="D198">
        <v>7</v>
      </c>
      <c r="E198" s="351" t="s">
        <v>1291</v>
      </c>
      <c r="H198" s="333">
        <v>1.3</v>
      </c>
      <c r="I198" s="333">
        <v>0.21665040072921229</v>
      </c>
      <c r="J198">
        <v>17</v>
      </c>
      <c r="K198" s="364" t="s">
        <v>2445</v>
      </c>
      <c r="L198" s="384">
        <v>0</v>
      </c>
    </row>
    <row r="199" spans="1:12">
      <c r="A199">
        <v>10</v>
      </c>
      <c r="B199" t="s">
        <v>1107</v>
      </c>
      <c r="C199" t="s">
        <v>84</v>
      </c>
      <c r="D199">
        <v>7</v>
      </c>
      <c r="E199" s="351" t="s">
        <v>1293</v>
      </c>
      <c r="H199" s="333">
        <v>3.5056708345194076</v>
      </c>
      <c r="I199" s="333">
        <v>0.72399723756379064</v>
      </c>
      <c r="J199">
        <v>21</v>
      </c>
      <c r="K199" s="364" t="s">
        <v>2445</v>
      </c>
      <c r="L199" s="384">
        <v>-8.2000000000000007E-3</v>
      </c>
    </row>
    <row r="200" spans="1:12">
      <c r="A200">
        <v>10</v>
      </c>
      <c r="B200" t="s">
        <v>1107</v>
      </c>
      <c r="C200" t="s">
        <v>84</v>
      </c>
      <c r="D200">
        <v>7</v>
      </c>
      <c r="E200" s="351" t="s">
        <v>1295</v>
      </c>
      <c r="H200" s="333">
        <v>3.4485131578696344</v>
      </c>
      <c r="I200" s="333">
        <v>0.67461912306772431</v>
      </c>
      <c r="J200">
        <v>20</v>
      </c>
      <c r="K200" s="364" t="s">
        <v>2445</v>
      </c>
      <c r="L200" s="384">
        <v>-1.1159547306699769E-2</v>
      </c>
    </row>
    <row r="201" spans="1:12">
      <c r="A201">
        <v>10</v>
      </c>
      <c r="B201" t="s">
        <v>1107</v>
      </c>
      <c r="C201" t="s">
        <v>84</v>
      </c>
      <c r="D201">
        <v>7</v>
      </c>
      <c r="E201" s="351" t="s">
        <v>1297</v>
      </c>
      <c r="H201" s="333">
        <v>5.0108229862967617</v>
      </c>
      <c r="I201" s="333">
        <v>0.99208694568783007</v>
      </c>
      <c r="J201">
        <v>20</v>
      </c>
      <c r="K201" s="364" t="s">
        <v>2445</v>
      </c>
      <c r="L201" s="384">
        <v>-1.1159547306699769E-2</v>
      </c>
    </row>
    <row r="202" spans="1:12">
      <c r="A202">
        <v>10</v>
      </c>
      <c r="B202" t="s">
        <v>1107</v>
      </c>
      <c r="C202" t="s">
        <v>84</v>
      </c>
      <c r="D202">
        <v>7</v>
      </c>
      <c r="E202" s="351" t="s">
        <v>1298</v>
      </c>
      <c r="H202" s="333">
        <v>6.7827109624397233</v>
      </c>
      <c r="I202" s="333">
        <v>0.49604347284391503</v>
      </c>
      <c r="J202">
        <v>7</v>
      </c>
      <c r="K202" s="364" t="s">
        <v>2445</v>
      </c>
      <c r="L202" s="384">
        <v>-1.1159547306699769E-2</v>
      </c>
    </row>
    <row r="203" spans="1:12">
      <c r="A203">
        <v>8</v>
      </c>
      <c r="B203" t="s">
        <v>1102</v>
      </c>
      <c r="C203" t="s">
        <v>82</v>
      </c>
      <c r="D203">
        <v>5</v>
      </c>
      <c r="E203" s="351" t="s">
        <v>1299</v>
      </c>
      <c r="H203" s="333">
        <v>2.4577800959402367</v>
      </c>
      <c r="I203" s="333">
        <v>0.64016597847745704</v>
      </c>
      <c r="J203">
        <v>26</v>
      </c>
      <c r="K203" s="364" t="s">
        <v>2445</v>
      </c>
      <c r="L203" s="384">
        <v>2.6000400481428931E-2</v>
      </c>
    </row>
    <row r="204" spans="1:12">
      <c r="A204">
        <v>10</v>
      </c>
      <c r="B204" t="s">
        <v>1107</v>
      </c>
      <c r="C204" t="s">
        <v>84</v>
      </c>
      <c r="D204">
        <v>7</v>
      </c>
      <c r="E204" s="351" t="s">
        <v>1301</v>
      </c>
      <c r="H204" s="333">
        <v>6.7827109624397233</v>
      </c>
      <c r="I204" s="333">
        <v>2.0384332749197358</v>
      </c>
      <c r="J204">
        <v>30</v>
      </c>
      <c r="K204" s="364" t="s">
        <v>2445</v>
      </c>
      <c r="L204" s="384">
        <v>3.3257567863600457E-3</v>
      </c>
    </row>
    <row r="205" spans="1:12">
      <c r="A205">
        <v>10</v>
      </c>
      <c r="B205" t="s">
        <v>1107</v>
      </c>
      <c r="C205" t="s">
        <v>84</v>
      </c>
      <c r="D205">
        <v>7</v>
      </c>
      <c r="E205" s="351" t="s">
        <v>1303</v>
      </c>
      <c r="H205" s="333">
        <v>5.2013485751293382</v>
      </c>
      <c r="I205" s="333">
        <v>0.43878761956087292</v>
      </c>
      <c r="J205">
        <v>8</v>
      </c>
      <c r="K205" s="364" t="s">
        <v>2445</v>
      </c>
      <c r="L205" s="384">
        <v>3.3257567863600457E-3</v>
      </c>
    </row>
    <row r="206" spans="1:12">
      <c r="A206">
        <v>9</v>
      </c>
      <c r="B206" t="s">
        <v>1104</v>
      </c>
      <c r="C206" t="s">
        <v>83</v>
      </c>
      <c r="D206">
        <v>6</v>
      </c>
      <c r="E206" s="351" t="s">
        <v>1304</v>
      </c>
      <c r="H206" s="333">
        <v>7.7924965832523787</v>
      </c>
      <c r="I206" s="333">
        <v>2.4556843144630784</v>
      </c>
      <c r="J206">
        <v>32</v>
      </c>
      <c r="K206" s="364" t="s">
        <v>2445</v>
      </c>
      <c r="L206" s="384">
        <v>-1.7746440407370057E-2</v>
      </c>
    </row>
    <row r="207" spans="1:12">
      <c r="A207">
        <v>10</v>
      </c>
      <c r="B207" t="s">
        <v>1107</v>
      </c>
      <c r="C207" t="s">
        <v>84</v>
      </c>
      <c r="D207">
        <v>7</v>
      </c>
      <c r="E207" s="351" t="s">
        <v>1306</v>
      </c>
      <c r="H207" s="333">
        <v>8.859439880714806</v>
      </c>
      <c r="I207" s="333">
        <v>3.3930702115193547</v>
      </c>
      <c r="J207">
        <v>38</v>
      </c>
      <c r="K207" s="364" t="s">
        <v>2445</v>
      </c>
      <c r="L207" s="384">
        <v>-1.7746440407370057E-2</v>
      </c>
    </row>
    <row r="208" spans="1:12">
      <c r="A208">
        <v>9</v>
      </c>
      <c r="B208" t="s">
        <v>1104</v>
      </c>
      <c r="C208" t="s">
        <v>83</v>
      </c>
      <c r="D208">
        <v>6</v>
      </c>
      <c r="E208" s="351" t="s">
        <v>1307</v>
      </c>
      <c r="H208" s="333">
        <v>8.859439880714806</v>
      </c>
      <c r="I208" s="333">
        <v>2.4234854899503731</v>
      </c>
      <c r="J208">
        <v>27</v>
      </c>
      <c r="K208" s="364" t="s">
        <v>2445</v>
      </c>
      <c r="L208" s="384">
        <v>-1.7746440407370057E-2</v>
      </c>
    </row>
    <row r="209" spans="1:12">
      <c r="A209">
        <v>10</v>
      </c>
      <c r="B209" t="s">
        <v>1107</v>
      </c>
      <c r="C209" t="s">
        <v>84</v>
      </c>
      <c r="D209">
        <v>7</v>
      </c>
      <c r="E209" s="351" t="s">
        <v>1308</v>
      </c>
      <c r="H209" s="333">
        <v>1.3</v>
      </c>
      <c r="I209" s="333">
        <v>0.5092367938317105</v>
      </c>
      <c r="J209">
        <v>39</v>
      </c>
      <c r="K209" s="364" t="s">
        <v>2445</v>
      </c>
      <c r="L209" s="384">
        <v>3.4685404158407707E-4</v>
      </c>
    </row>
    <row r="210" spans="1:12">
      <c r="A210">
        <v>9</v>
      </c>
      <c r="B210" t="s">
        <v>1104</v>
      </c>
      <c r="C210" t="s">
        <v>83</v>
      </c>
      <c r="D210">
        <v>6</v>
      </c>
      <c r="E210" s="555"/>
      <c r="F210" s="556"/>
      <c r="G210" s="556"/>
      <c r="H210" s="557"/>
      <c r="I210" s="557"/>
      <c r="J210" s="556"/>
      <c r="K210" s="559"/>
      <c r="L210" s="560"/>
    </row>
    <row r="211" spans="1:12">
      <c r="A211">
        <v>10</v>
      </c>
      <c r="B211" t="s">
        <v>1107</v>
      </c>
      <c r="C211" t="s">
        <v>84</v>
      </c>
      <c r="D211">
        <v>7</v>
      </c>
      <c r="E211" s="351" t="s">
        <v>1312</v>
      </c>
      <c r="H211" s="333">
        <v>7.7924965832523787</v>
      </c>
      <c r="I211" s="333">
        <v>2.9721991857881935</v>
      </c>
      <c r="J211">
        <v>38</v>
      </c>
      <c r="K211" s="364" t="s">
        <v>2445</v>
      </c>
      <c r="L211" s="384">
        <v>4.4953270928675959E-3</v>
      </c>
    </row>
    <row r="212" spans="1:12">
      <c r="A212">
        <v>10</v>
      </c>
      <c r="B212" t="s">
        <v>1107</v>
      </c>
      <c r="C212" t="s">
        <v>84</v>
      </c>
      <c r="D212">
        <v>7</v>
      </c>
      <c r="E212" s="351" t="s">
        <v>1314</v>
      </c>
      <c r="H212" s="333">
        <v>7.9639696132016979</v>
      </c>
      <c r="I212" s="333">
        <v>2.5720954492397827</v>
      </c>
      <c r="J212">
        <v>32</v>
      </c>
      <c r="K212" s="364" t="s">
        <v>2445</v>
      </c>
      <c r="L212" s="384">
        <v>4.4953270928675959E-3</v>
      </c>
    </row>
    <row r="213" spans="1:12">
      <c r="A213">
        <v>10</v>
      </c>
      <c r="B213" t="s">
        <v>1107</v>
      </c>
      <c r="C213" t="s">
        <v>84</v>
      </c>
      <c r="D213">
        <v>7</v>
      </c>
      <c r="E213" s="351" t="s">
        <v>1315</v>
      </c>
      <c r="H213" s="333">
        <v>5.1632434573628236</v>
      </c>
      <c r="I213" s="333">
        <v>1.3146265629447778</v>
      </c>
      <c r="J213">
        <v>25</v>
      </c>
      <c r="K213" s="364" t="s">
        <v>2445</v>
      </c>
      <c r="L213" s="384">
        <v>4.4953270928675959E-3</v>
      </c>
    </row>
    <row r="214" spans="1:12">
      <c r="A214">
        <v>10</v>
      </c>
      <c r="B214" t="s">
        <v>1107</v>
      </c>
      <c r="C214" t="s">
        <v>84</v>
      </c>
      <c r="D214">
        <v>7</v>
      </c>
      <c r="E214" s="351" t="s">
        <v>1316</v>
      </c>
      <c r="H214" s="333">
        <v>6.7827109624397233</v>
      </c>
      <c r="I214" s="333">
        <v>4.5345090142153204</v>
      </c>
      <c r="J214">
        <v>67</v>
      </c>
      <c r="K214" s="364" t="s">
        <v>2445</v>
      </c>
      <c r="L214" s="384">
        <v>4.4953270928675959E-3</v>
      </c>
    </row>
    <row r="215" spans="1:12">
      <c r="A215">
        <v>9</v>
      </c>
      <c r="B215" t="s">
        <v>1104</v>
      </c>
      <c r="C215" t="s">
        <v>83</v>
      </c>
      <c r="D215">
        <v>6</v>
      </c>
      <c r="E215" s="351" t="s">
        <v>1317</v>
      </c>
      <c r="H215" s="333">
        <v>10.250276679192615</v>
      </c>
      <c r="I215" s="333">
        <v>1.5881475820182072</v>
      </c>
      <c r="J215">
        <v>15</v>
      </c>
      <c r="K215" s="364" t="s">
        <v>2445</v>
      </c>
      <c r="L215" s="384">
        <v>5.4968956129781699E-3</v>
      </c>
    </row>
    <row r="216" spans="1:12">
      <c r="A216">
        <v>9</v>
      </c>
      <c r="B216" t="s">
        <v>1104</v>
      </c>
      <c r="C216" t="s">
        <v>83</v>
      </c>
      <c r="D216">
        <v>6</v>
      </c>
      <c r="E216" s="351" t="s">
        <v>1319</v>
      </c>
      <c r="H216" s="333">
        <v>10.25</v>
      </c>
      <c r="I216" s="333">
        <v>2.2648532371834365</v>
      </c>
      <c r="J216">
        <v>22</v>
      </c>
      <c r="K216" s="364" t="s">
        <v>2445</v>
      </c>
      <c r="L216" s="384">
        <v>5.4968956129781699E-3</v>
      </c>
    </row>
    <row r="217" spans="1:12">
      <c r="A217">
        <v>9</v>
      </c>
      <c r="B217" t="s">
        <v>1104</v>
      </c>
      <c r="C217" t="s">
        <v>83</v>
      </c>
      <c r="D217">
        <v>6</v>
      </c>
      <c r="E217" s="351" t="s">
        <v>1320</v>
      </c>
      <c r="H217" s="333">
        <v>5.0108229862967617</v>
      </c>
      <c r="I217" s="333">
        <v>1.4933395652697345</v>
      </c>
      <c r="J217">
        <v>30</v>
      </c>
      <c r="K217" s="364" t="s">
        <v>2445</v>
      </c>
      <c r="L217" s="384">
        <v>2.9216760990334434E-2</v>
      </c>
    </row>
    <row r="218" spans="1:12">
      <c r="A218">
        <v>10</v>
      </c>
      <c r="B218" t="s">
        <v>1107</v>
      </c>
      <c r="C218" t="s">
        <v>84</v>
      </c>
      <c r="D218">
        <v>7</v>
      </c>
      <c r="E218" s="351" t="s">
        <v>1322</v>
      </c>
      <c r="H218" s="333">
        <v>5.0108229862967617</v>
      </c>
      <c r="I218" s="333">
        <v>1.5125826497418247</v>
      </c>
      <c r="J218">
        <v>30</v>
      </c>
      <c r="K218" s="364" t="s">
        <v>2445</v>
      </c>
      <c r="L218" s="384">
        <v>2.9216760990334434E-2</v>
      </c>
    </row>
    <row r="219" spans="1:12">
      <c r="A219">
        <v>10</v>
      </c>
      <c r="B219" t="s">
        <v>1107</v>
      </c>
      <c r="C219" t="s">
        <v>84</v>
      </c>
      <c r="D219">
        <v>7</v>
      </c>
      <c r="E219" s="351" t="s">
        <v>1323</v>
      </c>
      <c r="H219" s="333">
        <v>5.0108229862967617</v>
      </c>
      <c r="I219" s="333">
        <v>4.5726141319818357E-2</v>
      </c>
      <c r="J219">
        <v>1</v>
      </c>
      <c r="K219" s="364" t="s">
        <v>2445</v>
      </c>
      <c r="L219" s="384">
        <v>2.9216760990334434E-2</v>
      </c>
    </row>
    <row r="220" spans="1:12">
      <c r="A220">
        <v>10</v>
      </c>
      <c r="B220" t="s">
        <v>1107</v>
      </c>
      <c r="C220" t="s">
        <v>84</v>
      </c>
      <c r="D220">
        <v>7</v>
      </c>
      <c r="E220" s="351" t="s">
        <v>1324</v>
      </c>
      <c r="H220" s="333">
        <v>3.5818810700524382</v>
      </c>
      <c r="I220" s="333">
        <v>1.6004149461936428</v>
      </c>
      <c r="J220">
        <v>45</v>
      </c>
      <c r="K220" s="364" t="s">
        <v>2445</v>
      </c>
      <c r="L220" s="384">
        <v>-2.7992422487630453E-2</v>
      </c>
    </row>
    <row r="221" spans="1:12">
      <c r="A221">
        <v>10</v>
      </c>
      <c r="B221" t="s">
        <v>1107</v>
      </c>
      <c r="C221" t="s">
        <v>84</v>
      </c>
      <c r="D221">
        <v>7</v>
      </c>
      <c r="E221" s="351" t="s">
        <v>1326</v>
      </c>
      <c r="H221" s="333">
        <v>5.1632434573628236</v>
      </c>
      <c r="I221" s="333">
        <v>0.47620173393015836</v>
      </c>
      <c r="J221">
        <v>9</v>
      </c>
      <c r="K221" s="364" t="s">
        <v>2445</v>
      </c>
      <c r="L221" s="384">
        <v>-4.9273771914037923E-4</v>
      </c>
    </row>
    <row r="222" spans="1:12">
      <c r="A222">
        <v>10</v>
      </c>
      <c r="B222" t="s">
        <v>1107</v>
      </c>
      <c r="C222" t="s">
        <v>84</v>
      </c>
      <c r="D222">
        <v>7</v>
      </c>
      <c r="E222" s="351" t="s">
        <v>1328</v>
      </c>
      <c r="H222" s="333">
        <v>5.1632434573628236</v>
      </c>
      <c r="I222" s="333">
        <v>1.0516121624291002</v>
      </c>
      <c r="J222">
        <v>20</v>
      </c>
      <c r="K222" s="364" t="s">
        <v>2445</v>
      </c>
      <c r="L222" s="384">
        <v>-4.9273771914037923E-4</v>
      </c>
    </row>
    <row r="223" spans="1:12">
      <c r="A223">
        <v>10</v>
      </c>
      <c r="B223" t="s">
        <v>1107</v>
      </c>
      <c r="C223" t="s">
        <v>84</v>
      </c>
      <c r="D223">
        <v>7</v>
      </c>
      <c r="E223" s="351" t="s">
        <v>1329</v>
      </c>
      <c r="H223" s="333">
        <v>5.0108229862967617</v>
      </c>
      <c r="I223" s="333">
        <v>5.7157676649772955E-2</v>
      </c>
      <c r="J223">
        <v>1</v>
      </c>
      <c r="K223" s="364" t="s">
        <v>2445</v>
      </c>
      <c r="L223" s="384">
        <v>-1.1159547306699769E-2</v>
      </c>
    </row>
    <row r="224" spans="1:12">
      <c r="A224">
        <v>10</v>
      </c>
      <c r="B224" t="s">
        <v>1107</v>
      </c>
      <c r="C224" t="s">
        <v>84</v>
      </c>
      <c r="D224">
        <v>7</v>
      </c>
      <c r="E224" s="351" t="s">
        <v>1331</v>
      </c>
      <c r="H224" s="333">
        <v>3.4485131578696344</v>
      </c>
      <c r="I224" s="333">
        <v>0.44072820082493613</v>
      </c>
      <c r="J224">
        <v>13</v>
      </c>
      <c r="K224" s="364" t="s">
        <v>2445</v>
      </c>
      <c r="L224" s="384">
        <v>-1.547429050944682E-2</v>
      </c>
    </row>
    <row r="225" spans="1:12">
      <c r="A225">
        <v>10</v>
      </c>
      <c r="B225" t="s">
        <v>1107</v>
      </c>
      <c r="C225" t="s">
        <v>84</v>
      </c>
      <c r="D225">
        <v>7</v>
      </c>
      <c r="E225" s="351" t="s">
        <v>1333</v>
      </c>
      <c r="H225" s="333">
        <v>7.1447095812216181</v>
      </c>
      <c r="I225" s="333">
        <v>1.9220221401430315</v>
      </c>
      <c r="J225">
        <v>27</v>
      </c>
      <c r="K225" s="364" t="s">
        <v>2445</v>
      </c>
      <c r="L225" s="384">
        <v>2.4521439470799322E-3</v>
      </c>
    </row>
    <row r="226" spans="1:12">
      <c r="A226">
        <v>10</v>
      </c>
      <c r="B226" t="s">
        <v>1107</v>
      </c>
      <c r="C226" t="s">
        <v>84</v>
      </c>
      <c r="D226">
        <v>7</v>
      </c>
      <c r="E226" s="351" t="s">
        <v>1335</v>
      </c>
      <c r="H226" s="333">
        <v>7.1447095812216181</v>
      </c>
      <c r="I226" s="333">
        <v>2.0670121132446226</v>
      </c>
      <c r="J226">
        <v>29</v>
      </c>
      <c r="K226" s="364" t="s">
        <v>2445</v>
      </c>
      <c r="L226" s="384">
        <v>2.4521439470799322E-3</v>
      </c>
    </row>
    <row r="227" spans="1:12">
      <c r="A227">
        <v>9</v>
      </c>
      <c r="B227" t="s">
        <v>1104</v>
      </c>
      <c r="C227" t="s">
        <v>83</v>
      </c>
      <c r="D227">
        <v>6</v>
      </c>
      <c r="E227" s="351" t="s">
        <v>1336</v>
      </c>
      <c r="H227" s="333">
        <v>5.1632434573628236</v>
      </c>
      <c r="I227" s="333">
        <v>1.5318257342139148</v>
      </c>
      <c r="J227">
        <v>30</v>
      </c>
      <c r="K227" s="364" t="s">
        <v>2445</v>
      </c>
      <c r="L227" s="384">
        <v>-7.3871908500443562E-3</v>
      </c>
    </row>
    <row r="228" spans="1:12">
      <c r="A228">
        <v>10</v>
      </c>
      <c r="B228" t="s">
        <v>1107</v>
      </c>
      <c r="C228" t="s">
        <v>84</v>
      </c>
      <c r="D228">
        <v>7</v>
      </c>
      <c r="E228" s="351" t="s">
        <v>1338</v>
      </c>
      <c r="H228" s="333">
        <v>5.1632434573628236</v>
      </c>
      <c r="I228" s="333">
        <v>2.5778112169047604</v>
      </c>
      <c r="J228">
        <v>50</v>
      </c>
      <c r="K228" s="364" t="s">
        <v>2445</v>
      </c>
      <c r="L228" s="384">
        <v>2.9225796433322904E-2</v>
      </c>
    </row>
    <row r="229" spans="1:12">
      <c r="A229">
        <v>10</v>
      </c>
      <c r="B229" t="s">
        <v>1107</v>
      </c>
      <c r="C229" t="s">
        <v>84</v>
      </c>
      <c r="D229">
        <v>7</v>
      </c>
      <c r="E229" s="351" t="s">
        <v>1340</v>
      </c>
      <c r="H229" s="333">
        <v>5.0108229862967617</v>
      </c>
      <c r="I229" s="333">
        <v>2.5794162722031868</v>
      </c>
      <c r="J229">
        <v>51</v>
      </c>
      <c r="K229" s="364" t="s">
        <v>2445</v>
      </c>
      <c r="L229" s="384">
        <v>0</v>
      </c>
    </row>
    <row r="230" spans="1:12">
      <c r="A230">
        <v>10</v>
      </c>
      <c r="B230" t="s">
        <v>1107</v>
      </c>
      <c r="C230" t="s">
        <v>84</v>
      </c>
      <c r="D230">
        <v>7</v>
      </c>
      <c r="E230" s="351" t="s">
        <v>1342</v>
      </c>
      <c r="H230" s="333">
        <v>5.1632434573628236</v>
      </c>
      <c r="I230" s="333">
        <v>1.4782880437519612</v>
      </c>
      <c r="J230">
        <v>29</v>
      </c>
      <c r="K230" s="364" t="s">
        <v>2445</v>
      </c>
      <c r="L230" s="384">
        <v>-1.055070012296222E-2</v>
      </c>
    </row>
    <row r="231" spans="1:12">
      <c r="A231">
        <v>10</v>
      </c>
      <c r="B231" t="s">
        <v>1107</v>
      </c>
      <c r="C231" t="s">
        <v>84</v>
      </c>
      <c r="D231">
        <v>7</v>
      </c>
      <c r="E231" s="351" t="s">
        <v>1344</v>
      </c>
      <c r="H231" s="333">
        <v>5.8491355771600988</v>
      </c>
      <c r="I231" s="333">
        <v>1.6461410875134612</v>
      </c>
      <c r="J231">
        <v>28</v>
      </c>
      <c r="K231" s="364" t="s">
        <v>2445</v>
      </c>
      <c r="L231" s="384">
        <v>-1.055070012296222E-2</v>
      </c>
    </row>
    <row r="232" spans="1:12">
      <c r="A232">
        <v>10</v>
      </c>
      <c r="B232" t="s">
        <v>1107</v>
      </c>
      <c r="C232" t="s">
        <v>84</v>
      </c>
      <c r="D232">
        <v>7</v>
      </c>
      <c r="E232" s="351" t="s">
        <v>1345</v>
      </c>
      <c r="H232" s="333">
        <v>1.3</v>
      </c>
      <c r="I232" s="333">
        <v>7.1299290946418181E-2</v>
      </c>
      <c r="J232">
        <v>5</v>
      </c>
      <c r="K232" s="364" t="s">
        <v>2445</v>
      </c>
      <c r="L232" s="384">
        <v>8.6999999999999994E-3</v>
      </c>
    </row>
    <row r="233" spans="1:12">
      <c r="A233">
        <v>10</v>
      </c>
      <c r="B233" t="s">
        <v>1107</v>
      </c>
      <c r="C233" t="s">
        <v>84</v>
      </c>
      <c r="D233">
        <v>7</v>
      </c>
      <c r="E233" s="351" t="s">
        <v>1347</v>
      </c>
      <c r="H233" s="333">
        <v>1.3</v>
      </c>
      <c r="I233" s="333">
        <v>3.2403651438016892E-2</v>
      </c>
      <c r="J233">
        <v>2</v>
      </c>
      <c r="K233" s="364" t="s">
        <v>2445</v>
      </c>
      <c r="L233" s="384">
        <v>-2.5127622114473502E-2</v>
      </c>
    </row>
    <row r="234" spans="1:12">
      <c r="A234">
        <v>9</v>
      </c>
      <c r="B234" t="s">
        <v>1104</v>
      </c>
      <c r="C234" t="s">
        <v>83</v>
      </c>
      <c r="D234">
        <v>6</v>
      </c>
      <c r="E234" s="351" t="s">
        <v>1349</v>
      </c>
      <c r="H234" s="333">
        <v>5.1632434573628236</v>
      </c>
      <c r="I234" s="333">
        <v>0.26442325264220934</v>
      </c>
      <c r="J234">
        <v>5</v>
      </c>
      <c r="K234" s="364" t="s">
        <v>2445</v>
      </c>
      <c r="L234" s="384">
        <v>1.8121660415981733E-3</v>
      </c>
    </row>
    <row r="235" spans="1:12">
      <c r="A235">
        <v>10</v>
      </c>
      <c r="B235" t="s">
        <v>1107</v>
      </c>
      <c r="C235" t="s">
        <v>84</v>
      </c>
      <c r="D235">
        <v>7</v>
      </c>
      <c r="E235" s="351" t="s">
        <v>1351</v>
      </c>
      <c r="H235" s="333">
        <v>5.1632434573628236</v>
      </c>
      <c r="I235" s="333">
        <v>0.63054775630065307</v>
      </c>
      <c r="J235">
        <v>12</v>
      </c>
      <c r="K235" s="364" t="s">
        <v>2445</v>
      </c>
      <c r="L235" s="384">
        <v>1.8121660415981733E-3</v>
      </c>
    </row>
    <row r="236" spans="1:12">
      <c r="A236">
        <v>10</v>
      </c>
      <c r="B236" t="s">
        <v>1107</v>
      </c>
      <c r="C236" t="s">
        <v>84</v>
      </c>
      <c r="D236">
        <v>7</v>
      </c>
      <c r="E236" s="351" t="s">
        <v>1352</v>
      </c>
      <c r="H236" s="333">
        <v>1.3</v>
      </c>
      <c r="I236" s="333">
        <v>0.33296251904381069</v>
      </c>
      <c r="J236">
        <v>26</v>
      </c>
      <c r="K236" s="364" t="s">
        <v>2445</v>
      </c>
      <c r="L236" s="384">
        <v>3.4685404158407707E-4</v>
      </c>
    </row>
    <row r="237" spans="1:12">
      <c r="A237">
        <v>10</v>
      </c>
      <c r="B237" t="s">
        <v>1107</v>
      </c>
      <c r="C237" t="s">
        <v>84</v>
      </c>
      <c r="D237">
        <v>7</v>
      </c>
      <c r="E237" s="351" t="s">
        <v>1354</v>
      </c>
      <c r="H237" s="333">
        <v>1.3</v>
      </c>
      <c r="I237" s="333">
        <v>5.7768134505257106E-2</v>
      </c>
      <c r="J237">
        <v>4</v>
      </c>
      <c r="K237" s="364" t="s">
        <v>2445</v>
      </c>
      <c r="L237" s="384">
        <v>4.8122982544498427E-3</v>
      </c>
    </row>
    <row r="238" spans="1:12">
      <c r="A238">
        <v>9</v>
      </c>
      <c r="B238" t="s">
        <v>1104</v>
      </c>
      <c r="C238" t="s">
        <v>83</v>
      </c>
      <c r="D238">
        <v>6</v>
      </c>
      <c r="E238" s="351" t="s">
        <v>1356</v>
      </c>
      <c r="H238" s="333">
        <v>9.5262794416288248</v>
      </c>
      <c r="I238" s="333">
        <v>3.867669453301303</v>
      </c>
      <c r="J238">
        <v>41</v>
      </c>
      <c r="K238" s="364" t="s">
        <v>2445</v>
      </c>
      <c r="L238" s="384">
        <v>1.5187462961689491E-2</v>
      </c>
    </row>
    <row r="239" spans="1:12">
      <c r="A239">
        <v>9</v>
      </c>
      <c r="B239" t="s">
        <v>1104</v>
      </c>
      <c r="C239" t="s">
        <v>83</v>
      </c>
      <c r="D239">
        <v>6</v>
      </c>
      <c r="E239" s="351" t="s">
        <v>1358</v>
      </c>
      <c r="H239" s="333">
        <v>9.5262794416288248</v>
      </c>
      <c r="I239" s="333">
        <v>4.0391424832506218</v>
      </c>
      <c r="J239">
        <v>42</v>
      </c>
      <c r="K239" s="364" t="s">
        <v>2445</v>
      </c>
      <c r="L239" s="384">
        <v>1.5187462961689491E-2</v>
      </c>
    </row>
    <row r="240" spans="1:12">
      <c r="A240">
        <v>9</v>
      </c>
      <c r="B240" t="s">
        <v>1104</v>
      </c>
      <c r="C240" t="s">
        <v>83</v>
      </c>
      <c r="D240">
        <v>6</v>
      </c>
      <c r="E240" s="351" t="s">
        <v>1359</v>
      </c>
      <c r="H240" s="333">
        <v>7.6210235533030604</v>
      </c>
      <c r="I240" s="333">
        <v>1.3336791218280355</v>
      </c>
      <c r="J240">
        <v>18</v>
      </c>
      <c r="K240" s="364" t="s">
        <v>2445</v>
      </c>
      <c r="L240" s="384">
        <v>1.5187462961689491E-2</v>
      </c>
    </row>
    <row r="241" spans="1:12">
      <c r="A241">
        <v>9</v>
      </c>
      <c r="B241" t="s">
        <v>1104</v>
      </c>
      <c r="C241" t="s">
        <v>83</v>
      </c>
      <c r="D241">
        <v>6</v>
      </c>
      <c r="E241" s="351" t="s">
        <v>1360</v>
      </c>
      <c r="H241" s="333">
        <v>1.3</v>
      </c>
      <c r="I241" s="333">
        <v>4.3321824438469714E-2</v>
      </c>
      <c r="J241">
        <v>3</v>
      </c>
      <c r="K241" s="364" t="s">
        <v>2445</v>
      </c>
      <c r="L241" s="384">
        <v>-1.1641274077212049E-2</v>
      </c>
    </row>
    <row r="242" spans="1:12">
      <c r="A242">
        <v>10</v>
      </c>
      <c r="B242" t="s">
        <v>1107</v>
      </c>
      <c r="C242" t="s">
        <v>84</v>
      </c>
      <c r="D242">
        <v>7</v>
      </c>
      <c r="E242" s="351" t="s">
        <v>1362</v>
      </c>
      <c r="H242" s="333">
        <v>5.1632434573628236</v>
      </c>
      <c r="I242" s="333">
        <v>1.467047034010839</v>
      </c>
      <c r="J242">
        <v>28</v>
      </c>
      <c r="K242" s="364" t="s">
        <v>2445</v>
      </c>
      <c r="L242" s="384">
        <v>-1.0066361663554457E-2</v>
      </c>
    </row>
    <row r="243" spans="1:12">
      <c r="A243">
        <v>10</v>
      </c>
      <c r="B243" t="s">
        <v>1107</v>
      </c>
      <c r="C243" t="s">
        <v>84</v>
      </c>
      <c r="D243">
        <v>7</v>
      </c>
      <c r="E243" s="351" t="s">
        <v>1364</v>
      </c>
      <c r="H243" s="333">
        <v>5.1632434573628236</v>
      </c>
      <c r="I243" s="333">
        <v>0.88079979717300105</v>
      </c>
      <c r="J243">
        <v>17</v>
      </c>
      <c r="K243" s="364" t="s">
        <v>2445</v>
      </c>
      <c r="L243" s="384">
        <v>1.4768245898567178E-2</v>
      </c>
    </row>
    <row r="244" spans="1:12">
      <c r="A244">
        <v>10</v>
      </c>
      <c r="B244" t="s">
        <v>1107</v>
      </c>
      <c r="C244" t="s">
        <v>84</v>
      </c>
      <c r="D244">
        <v>7</v>
      </c>
      <c r="E244" s="351" t="s">
        <v>1366</v>
      </c>
      <c r="H244" s="333">
        <v>5.1632434573628236</v>
      </c>
      <c r="I244" s="333">
        <v>0.5552868286525442</v>
      </c>
      <c r="J244">
        <v>11</v>
      </c>
      <c r="K244" s="364" t="s">
        <v>2445</v>
      </c>
      <c r="L244" s="384">
        <v>1.4768245898567178E-2</v>
      </c>
    </row>
    <row r="245" spans="1:12">
      <c r="A245">
        <v>10</v>
      </c>
      <c r="B245" t="s">
        <v>1107</v>
      </c>
      <c r="C245" t="s">
        <v>84</v>
      </c>
      <c r="D245">
        <v>7</v>
      </c>
      <c r="E245" s="351" t="s">
        <v>1367</v>
      </c>
      <c r="H245" s="333">
        <v>2.6864108025393283</v>
      </c>
      <c r="I245" s="333">
        <v>0.95971549606745432</v>
      </c>
      <c r="J245">
        <v>36</v>
      </c>
      <c r="K245" s="364" t="s">
        <v>2445</v>
      </c>
      <c r="L245" s="384">
        <v>3.4685404158407707E-4</v>
      </c>
    </row>
    <row r="246" spans="1:12">
      <c r="A246">
        <v>10</v>
      </c>
      <c r="B246" t="s">
        <v>1107</v>
      </c>
      <c r="C246" t="s">
        <v>84</v>
      </c>
      <c r="D246">
        <v>7</v>
      </c>
      <c r="E246" s="351" t="s">
        <v>1369</v>
      </c>
      <c r="H246" s="333">
        <v>6.7827109624397233</v>
      </c>
      <c r="I246" s="333">
        <v>0.45970705261151085</v>
      </c>
      <c r="J246">
        <v>7</v>
      </c>
      <c r="K246" s="364" t="s">
        <v>2445</v>
      </c>
      <c r="L246" s="384">
        <v>-1.7408652230077593E-2</v>
      </c>
    </row>
    <row r="247" spans="1:12">
      <c r="A247">
        <v>10</v>
      </c>
      <c r="B247" t="s">
        <v>1107</v>
      </c>
      <c r="C247" t="s">
        <v>84</v>
      </c>
      <c r="D247">
        <v>7</v>
      </c>
      <c r="E247" s="351" t="s">
        <v>1371</v>
      </c>
      <c r="H247" s="333">
        <v>6.7827109624397233</v>
      </c>
      <c r="I247" s="333">
        <v>2.4768326548234945</v>
      </c>
      <c r="J247">
        <v>37</v>
      </c>
      <c r="K247" s="364" t="s">
        <v>2445</v>
      </c>
      <c r="L247" s="384">
        <v>-3.5038536945798726E-2</v>
      </c>
    </row>
    <row r="248" spans="1:12">
      <c r="A248">
        <v>10</v>
      </c>
      <c r="B248" t="s">
        <v>1107</v>
      </c>
      <c r="C248" t="s">
        <v>84</v>
      </c>
      <c r="D248">
        <v>7</v>
      </c>
      <c r="E248" s="351" t="s">
        <v>1373</v>
      </c>
      <c r="H248" s="333">
        <v>1.3</v>
      </c>
      <c r="I248" s="333">
        <v>4.1278536863715784E-2</v>
      </c>
      <c r="J248">
        <v>3</v>
      </c>
      <c r="K248" s="364" t="s">
        <v>2445</v>
      </c>
      <c r="L248" s="384">
        <v>-3.0633137860859305E-3</v>
      </c>
    </row>
    <row r="249" spans="1:12">
      <c r="A249">
        <v>9</v>
      </c>
      <c r="B249" t="s">
        <v>1104</v>
      </c>
      <c r="C249" t="s">
        <v>83</v>
      </c>
      <c r="D249">
        <v>6</v>
      </c>
      <c r="E249" s="351" t="s">
        <v>1375</v>
      </c>
      <c r="H249" s="333">
        <v>7.6210235533030604</v>
      </c>
      <c r="I249" s="333">
        <v>6.1349239604089636</v>
      </c>
      <c r="J249">
        <v>81</v>
      </c>
      <c r="K249" s="364" t="s">
        <v>2445</v>
      </c>
      <c r="L249" s="384">
        <v>-9.9374314602298508E-3</v>
      </c>
    </row>
    <row r="250" spans="1:12">
      <c r="A250">
        <v>9</v>
      </c>
      <c r="B250" t="s">
        <v>1104</v>
      </c>
      <c r="C250" t="s">
        <v>83</v>
      </c>
      <c r="D250">
        <v>6</v>
      </c>
      <c r="E250" s="351" t="s">
        <v>1377</v>
      </c>
      <c r="H250" s="333">
        <v>7.6210235533030604</v>
      </c>
      <c r="I250" s="333">
        <v>3.6961964233519837</v>
      </c>
      <c r="J250">
        <v>49</v>
      </c>
      <c r="K250" s="364" t="s">
        <v>2445</v>
      </c>
      <c r="L250" s="384">
        <v>-9.9374314602298508E-3</v>
      </c>
    </row>
    <row r="251" spans="1:12">
      <c r="A251">
        <v>10</v>
      </c>
      <c r="B251" t="s">
        <v>1107</v>
      </c>
      <c r="C251" t="s">
        <v>84</v>
      </c>
      <c r="D251">
        <v>7</v>
      </c>
      <c r="E251" s="351" t="s">
        <v>1378</v>
      </c>
      <c r="H251" s="333">
        <v>1.3</v>
      </c>
      <c r="I251" s="333">
        <v>0.10835615926725393</v>
      </c>
      <c r="J251">
        <v>8</v>
      </c>
      <c r="K251" s="364" t="s">
        <v>2445</v>
      </c>
      <c r="L251" s="384">
        <v>1.3000000000000001E-2</v>
      </c>
    </row>
    <row r="252" spans="1:12">
      <c r="A252">
        <v>10</v>
      </c>
      <c r="B252" t="s">
        <v>1107</v>
      </c>
      <c r="C252" t="s">
        <v>84</v>
      </c>
      <c r="D252">
        <v>7</v>
      </c>
      <c r="E252" s="351" t="s">
        <v>1380</v>
      </c>
      <c r="H252" s="333">
        <v>5.0108229862967617</v>
      </c>
      <c r="I252" s="333">
        <v>0.11431535329954591</v>
      </c>
      <c r="J252">
        <v>2</v>
      </c>
      <c r="K252" s="364" t="s">
        <v>2445</v>
      </c>
      <c r="L252" s="384">
        <v>-1.1159547306699769E-2</v>
      </c>
    </row>
    <row r="253" spans="1:12">
      <c r="A253">
        <v>10</v>
      </c>
      <c r="B253" t="s">
        <v>1107</v>
      </c>
      <c r="C253" t="s">
        <v>84</v>
      </c>
      <c r="D253">
        <v>7</v>
      </c>
      <c r="E253" s="351" t="s">
        <v>1382</v>
      </c>
      <c r="H253" s="333">
        <v>1.3</v>
      </c>
      <c r="I253" s="333">
        <v>0.70838445633585012</v>
      </c>
      <c r="J253">
        <v>54</v>
      </c>
      <c r="K253" s="364" t="s">
        <v>2445</v>
      </c>
      <c r="L253" s="384">
        <v>0</v>
      </c>
    </row>
    <row r="254" spans="1:12">
      <c r="A254">
        <v>10</v>
      </c>
      <c r="B254" t="s">
        <v>1107</v>
      </c>
      <c r="C254" t="s">
        <v>84</v>
      </c>
      <c r="D254">
        <v>7</v>
      </c>
      <c r="E254" s="351" t="s">
        <v>1384</v>
      </c>
      <c r="H254" s="333">
        <v>3.4485131578696344</v>
      </c>
      <c r="I254" s="333">
        <v>2.1858720366934805</v>
      </c>
      <c r="J254">
        <v>63</v>
      </c>
      <c r="K254" s="364" t="s">
        <v>2445</v>
      </c>
      <c r="L254" s="384">
        <v>0</v>
      </c>
    </row>
    <row r="255" spans="1:12">
      <c r="A255">
        <v>10</v>
      </c>
      <c r="B255" t="s">
        <v>1107</v>
      </c>
      <c r="C255" t="s">
        <v>84</v>
      </c>
      <c r="D255">
        <v>7</v>
      </c>
      <c r="E255" s="351" t="s">
        <v>1385</v>
      </c>
      <c r="H255" s="333">
        <v>1.3</v>
      </c>
      <c r="I255" s="333">
        <v>0.60718667685930017</v>
      </c>
      <c r="J255">
        <v>47</v>
      </c>
      <c r="K255" s="364" t="s">
        <v>2445</v>
      </c>
      <c r="L255" s="384">
        <v>0</v>
      </c>
    </row>
    <row r="256" spans="1:12">
      <c r="A256">
        <v>9</v>
      </c>
      <c r="B256" t="s">
        <v>1104</v>
      </c>
      <c r="C256" t="s">
        <v>83</v>
      </c>
      <c r="D256">
        <v>6</v>
      </c>
      <c r="E256" s="351" t="s">
        <v>1386</v>
      </c>
      <c r="H256" s="333">
        <v>3.5818810700524382</v>
      </c>
      <c r="I256" s="333">
        <v>1.138121960581753</v>
      </c>
      <c r="J256">
        <v>32</v>
      </c>
      <c r="K256" s="364" t="s">
        <v>2445</v>
      </c>
      <c r="L256" s="384">
        <v>0.01</v>
      </c>
    </row>
    <row r="257" spans="1:12">
      <c r="A257">
        <v>9</v>
      </c>
      <c r="B257" t="s">
        <v>1104</v>
      </c>
      <c r="C257" t="s">
        <v>83</v>
      </c>
      <c r="D257">
        <v>6</v>
      </c>
      <c r="E257" s="351" t="s">
        <v>1388</v>
      </c>
      <c r="H257" s="333">
        <v>7.6210235533030604</v>
      </c>
      <c r="I257" s="333">
        <v>1.4479944751275813</v>
      </c>
      <c r="J257">
        <v>19</v>
      </c>
      <c r="K257" s="364" t="s">
        <v>2445</v>
      </c>
      <c r="L257" s="384">
        <v>-8.9454670299474737E-3</v>
      </c>
    </row>
    <row r="258" spans="1:12">
      <c r="A258">
        <v>9</v>
      </c>
      <c r="B258" t="s">
        <v>1104</v>
      </c>
      <c r="C258" t="s">
        <v>83</v>
      </c>
      <c r="D258">
        <v>6</v>
      </c>
      <c r="E258" s="351" t="s">
        <v>1390</v>
      </c>
      <c r="H258" s="333">
        <v>9.1452282639636717</v>
      </c>
      <c r="I258" s="333">
        <v>0.87641770862985191</v>
      </c>
      <c r="J258">
        <v>10</v>
      </c>
      <c r="K258" s="364" t="s">
        <v>2445</v>
      </c>
      <c r="L258" s="384">
        <v>-8.9454670299474737E-3</v>
      </c>
    </row>
    <row r="259" spans="1:12">
      <c r="A259">
        <v>9</v>
      </c>
      <c r="B259" t="s">
        <v>1104</v>
      </c>
      <c r="C259" t="s">
        <v>83</v>
      </c>
      <c r="D259">
        <v>6</v>
      </c>
      <c r="E259" s="351" t="s">
        <v>1391</v>
      </c>
      <c r="H259" s="333">
        <v>9.1452282639636717</v>
      </c>
      <c r="I259" s="333">
        <v>1.29557400406152</v>
      </c>
      <c r="J259">
        <v>14</v>
      </c>
      <c r="K259" s="364" t="s">
        <v>2445</v>
      </c>
      <c r="L259" s="384">
        <v>-8.9454670299474737E-3</v>
      </c>
    </row>
    <row r="260" spans="1:12">
      <c r="A260">
        <v>9</v>
      </c>
      <c r="B260" t="s">
        <v>1104</v>
      </c>
      <c r="C260" t="s">
        <v>83</v>
      </c>
      <c r="D260">
        <v>6</v>
      </c>
      <c r="E260" s="351" t="s">
        <v>1392</v>
      </c>
      <c r="H260" s="333">
        <v>9.1452282639636717</v>
      </c>
      <c r="I260" s="333">
        <v>7.9068119365519243</v>
      </c>
      <c r="J260">
        <v>86</v>
      </c>
      <c r="K260" s="364" t="s">
        <v>2445</v>
      </c>
      <c r="L260" s="384">
        <v>-8.9454670299474737E-3</v>
      </c>
    </row>
    <row r="261" spans="1:12">
      <c r="A261">
        <v>9</v>
      </c>
      <c r="B261" t="s">
        <v>1104</v>
      </c>
      <c r="C261" t="s">
        <v>83</v>
      </c>
      <c r="D261">
        <v>6</v>
      </c>
      <c r="E261" s="351" t="s">
        <v>1393</v>
      </c>
      <c r="H261" s="333">
        <v>1.3</v>
      </c>
      <c r="I261" s="333">
        <v>0.32506847780176173</v>
      </c>
      <c r="J261">
        <v>25</v>
      </c>
      <c r="K261" s="364" t="s">
        <v>2445</v>
      </c>
      <c r="L261" s="384">
        <v>1.6166582609560276E-3</v>
      </c>
    </row>
    <row r="262" spans="1:12">
      <c r="A262">
        <v>8</v>
      </c>
      <c r="B262" t="s">
        <v>1102</v>
      </c>
      <c r="C262" t="s">
        <v>82</v>
      </c>
      <c r="D262">
        <v>5</v>
      </c>
      <c r="E262" s="351" t="s">
        <v>1395</v>
      </c>
      <c r="H262" s="333">
        <v>7.7924965832523787</v>
      </c>
      <c r="I262" s="333">
        <v>5.0942731942054307</v>
      </c>
      <c r="J262">
        <v>65</v>
      </c>
      <c r="K262" s="364" t="s">
        <v>2445</v>
      </c>
      <c r="L262" s="384">
        <v>-1.5037766638188121E-2</v>
      </c>
    </row>
    <row r="263" spans="1:12">
      <c r="A263">
        <v>8</v>
      </c>
      <c r="B263" t="s">
        <v>1102</v>
      </c>
      <c r="C263" t="s">
        <v>82</v>
      </c>
      <c r="D263">
        <v>5</v>
      </c>
      <c r="E263" s="351" t="s">
        <v>1397</v>
      </c>
      <c r="H263" s="333">
        <v>7.7924965832523787</v>
      </c>
      <c r="I263" s="333">
        <v>4.3569391654233591</v>
      </c>
      <c r="J263">
        <v>56</v>
      </c>
      <c r="K263" s="364" t="s">
        <v>2445</v>
      </c>
      <c r="L263" s="384">
        <v>-1.5037766638188121E-2</v>
      </c>
    </row>
    <row r="264" spans="1:12">
      <c r="A264">
        <v>8</v>
      </c>
      <c r="B264" t="s">
        <v>1102</v>
      </c>
      <c r="C264" t="s">
        <v>82</v>
      </c>
      <c r="D264">
        <v>5</v>
      </c>
      <c r="E264" s="351" t="s">
        <v>1398</v>
      </c>
      <c r="H264" s="333">
        <v>7.6210235533030604</v>
      </c>
      <c r="I264" s="333">
        <v>3.0766072084684453</v>
      </c>
      <c r="J264">
        <v>40</v>
      </c>
      <c r="K264" s="364" t="s">
        <v>2445</v>
      </c>
      <c r="L264" s="384">
        <v>-1.5037766638188121E-2</v>
      </c>
    </row>
    <row r="265" spans="1:12">
      <c r="A265">
        <v>8</v>
      </c>
      <c r="B265" t="s">
        <v>1102</v>
      </c>
      <c r="C265" t="s">
        <v>82</v>
      </c>
      <c r="D265">
        <v>5</v>
      </c>
      <c r="E265" s="351" t="s">
        <v>1399</v>
      </c>
      <c r="H265" s="333">
        <v>7.7924965832523787</v>
      </c>
      <c r="I265" s="333">
        <v>3.1987341109101268</v>
      </c>
      <c r="J265">
        <v>41</v>
      </c>
      <c r="K265" s="364" t="s">
        <v>2445</v>
      </c>
      <c r="L265" s="384">
        <v>-1.5037766638188121E-2</v>
      </c>
    </row>
    <row r="266" spans="1:12">
      <c r="A266">
        <v>10</v>
      </c>
      <c r="B266" t="s">
        <v>1107</v>
      </c>
      <c r="C266" t="s">
        <v>84</v>
      </c>
      <c r="D266">
        <v>7</v>
      </c>
      <c r="E266" s="351" t="s">
        <v>1400</v>
      </c>
      <c r="H266" s="333">
        <v>1.3</v>
      </c>
      <c r="I266" s="333">
        <v>0.10835615926725393</v>
      </c>
      <c r="J266">
        <v>8</v>
      </c>
      <c r="K266" s="364" t="s">
        <v>2445</v>
      </c>
      <c r="L266" s="384">
        <v>-4.9273771914037923E-4</v>
      </c>
    </row>
    <row r="267" spans="1:12">
      <c r="A267">
        <v>10</v>
      </c>
      <c r="B267" t="s">
        <v>1107</v>
      </c>
      <c r="C267" t="s">
        <v>84</v>
      </c>
      <c r="D267">
        <v>7</v>
      </c>
      <c r="E267" s="351" t="s">
        <v>1402</v>
      </c>
      <c r="H267" s="333">
        <v>4.8584025152307007</v>
      </c>
      <c r="I267" s="333">
        <v>0.29293309283008628</v>
      </c>
      <c r="J267">
        <v>6</v>
      </c>
      <c r="K267" s="364" t="s">
        <v>2445</v>
      </c>
      <c r="L267" s="384">
        <v>3.4685404158407707E-4</v>
      </c>
    </row>
    <row r="268" spans="1:12">
      <c r="A268">
        <v>10</v>
      </c>
      <c r="B268" t="s">
        <v>1107</v>
      </c>
      <c r="C268" t="s">
        <v>84</v>
      </c>
      <c r="D268">
        <v>7</v>
      </c>
      <c r="E268" s="351" t="s">
        <v>1404</v>
      </c>
      <c r="H268" s="333">
        <v>3.5818810700524382</v>
      </c>
      <c r="I268" s="333">
        <v>0.19781890837308752</v>
      </c>
      <c r="J268">
        <v>6</v>
      </c>
      <c r="K268" s="364" t="s">
        <v>2445</v>
      </c>
      <c r="L268" s="384">
        <v>3.4685404158407707E-4</v>
      </c>
    </row>
    <row r="269" spans="1:12">
      <c r="A269">
        <v>10</v>
      </c>
      <c r="B269" t="s">
        <v>1107</v>
      </c>
      <c r="C269" t="s">
        <v>84</v>
      </c>
      <c r="D269">
        <v>7</v>
      </c>
      <c r="E269" s="351" t="s">
        <v>1406</v>
      </c>
      <c r="H269" s="333">
        <v>1.3</v>
      </c>
      <c r="I269" s="333">
        <v>0.10835615926725393</v>
      </c>
      <c r="J269">
        <v>8</v>
      </c>
      <c r="K269" s="364" t="s">
        <v>2445</v>
      </c>
      <c r="L269" s="384">
        <v>3.4685404158407707E-4</v>
      </c>
    </row>
    <row r="270" spans="1:12">
      <c r="A270">
        <v>9</v>
      </c>
      <c r="B270" t="s">
        <v>1104</v>
      </c>
      <c r="C270" t="s">
        <v>83</v>
      </c>
      <c r="D270">
        <v>6</v>
      </c>
      <c r="E270" s="351" t="s">
        <v>1408</v>
      </c>
      <c r="H270" s="333">
        <v>6.4778700203076003</v>
      </c>
      <c r="I270" s="333">
        <v>4.1153527187836527</v>
      </c>
      <c r="J270">
        <v>64</v>
      </c>
      <c r="K270" s="364" t="s">
        <v>2445</v>
      </c>
      <c r="L270" s="384">
        <v>-8.3082067760156253E-3</v>
      </c>
    </row>
    <row r="271" spans="1:12">
      <c r="A271">
        <v>9</v>
      </c>
      <c r="B271" t="s">
        <v>1104</v>
      </c>
      <c r="C271" t="s">
        <v>83</v>
      </c>
      <c r="D271">
        <v>6</v>
      </c>
      <c r="E271" s="351" t="s">
        <v>1410</v>
      </c>
      <c r="H271" s="333">
        <v>6.4778700203076003</v>
      </c>
      <c r="I271" s="333">
        <v>1.4188440600361971</v>
      </c>
      <c r="J271">
        <v>22</v>
      </c>
      <c r="K271" s="364" t="s">
        <v>2445</v>
      </c>
      <c r="L271" s="384">
        <v>-8.3082067760156253E-3</v>
      </c>
    </row>
    <row r="272" spans="1:12">
      <c r="A272">
        <v>10</v>
      </c>
      <c r="B272" t="s">
        <v>1107</v>
      </c>
      <c r="C272" t="s">
        <v>84</v>
      </c>
      <c r="D272">
        <v>7</v>
      </c>
      <c r="E272" s="351" t="s">
        <v>1411</v>
      </c>
      <c r="H272" s="333">
        <v>1.3</v>
      </c>
      <c r="I272" s="333">
        <v>6.1917805295573662E-2</v>
      </c>
      <c r="J272">
        <v>5</v>
      </c>
      <c r="K272" s="364" t="s">
        <v>2445</v>
      </c>
      <c r="L272" s="384">
        <v>-4.9273771914037923E-4</v>
      </c>
    </row>
    <row r="273" spans="1:12">
      <c r="A273">
        <v>10</v>
      </c>
      <c r="B273" t="s">
        <v>1107</v>
      </c>
      <c r="C273" t="s">
        <v>84</v>
      </c>
      <c r="D273">
        <v>7</v>
      </c>
      <c r="E273" s="351" t="s">
        <v>1413</v>
      </c>
      <c r="H273" s="333">
        <v>5.1632434573628236</v>
      </c>
      <c r="I273" s="333">
        <v>2.438727537056979</v>
      </c>
      <c r="J273">
        <v>47</v>
      </c>
      <c r="K273" s="364" t="s">
        <v>2445</v>
      </c>
      <c r="L273" s="384">
        <v>-7.4999999999999997E-3</v>
      </c>
    </row>
    <row r="274" spans="1:12">
      <c r="A274">
        <v>10</v>
      </c>
      <c r="B274" t="s">
        <v>1107</v>
      </c>
      <c r="C274" t="s">
        <v>84</v>
      </c>
      <c r="D274">
        <v>7</v>
      </c>
      <c r="E274" s="351" t="s">
        <v>1415</v>
      </c>
      <c r="H274" s="333">
        <v>1.3</v>
      </c>
      <c r="I274" s="333">
        <v>0.13137719927614822</v>
      </c>
      <c r="J274">
        <v>10</v>
      </c>
      <c r="K274" s="364" t="s">
        <v>2445</v>
      </c>
      <c r="L274" s="384">
        <v>0</v>
      </c>
    </row>
    <row r="275" spans="1:12">
      <c r="A275">
        <v>10</v>
      </c>
      <c r="B275" t="s">
        <v>1107</v>
      </c>
      <c r="C275" t="s">
        <v>84</v>
      </c>
      <c r="D275">
        <v>7</v>
      </c>
      <c r="E275" s="351" t="s">
        <v>1417</v>
      </c>
      <c r="H275" s="333">
        <v>5.0108229862967617</v>
      </c>
      <c r="I275" s="333">
        <v>1.0663449341247362</v>
      </c>
      <c r="J275">
        <v>21</v>
      </c>
      <c r="K275" s="364" t="s">
        <v>2445</v>
      </c>
      <c r="L275" s="384">
        <v>-8.9710499555842871E-3</v>
      </c>
    </row>
    <row r="276" spans="1:12">
      <c r="A276">
        <v>10</v>
      </c>
      <c r="B276" t="s">
        <v>1107</v>
      </c>
      <c r="C276" t="s">
        <v>84</v>
      </c>
      <c r="D276">
        <v>7</v>
      </c>
      <c r="E276" s="351" t="s">
        <v>1419</v>
      </c>
      <c r="H276" s="333">
        <v>1.3</v>
      </c>
      <c r="I276" s="333">
        <v>0.19528872855339091</v>
      </c>
      <c r="J276">
        <v>15</v>
      </c>
      <c r="K276" s="364" t="s">
        <v>2445</v>
      </c>
      <c r="L276" s="384">
        <v>3.4685404158407707E-4</v>
      </c>
    </row>
    <row r="277" spans="1:12">
      <c r="A277">
        <v>10</v>
      </c>
      <c r="B277" t="s">
        <v>1107</v>
      </c>
      <c r="C277" t="s">
        <v>84</v>
      </c>
      <c r="D277">
        <v>7</v>
      </c>
      <c r="E277" s="351" t="s">
        <v>1421</v>
      </c>
      <c r="H277" s="333">
        <v>0.65817930687617332</v>
      </c>
      <c r="I277" s="333">
        <v>1.3261523218386642</v>
      </c>
      <c r="J277">
        <v>201</v>
      </c>
      <c r="K277" s="364" t="s">
        <v>2445</v>
      </c>
      <c r="L277" s="384">
        <v>1.8499999999999999E-2</v>
      </c>
    </row>
    <row r="278" spans="1:12">
      <c r="A278">
        <v>10</v>
      </c>
      <c r="B278" t="s">
        <v>1107</v>
      </c>
      <c r="C278" t="s">
        <v>84</v>
      </c>
      <c r="D278">
        <v>7</v>
      </c>
      <c r="E278" s="351" t="s">
        <v>1423</v>
      </c>
      <c r="H278" s="333">
        <v>2.474754193854412</v>
      </c>
      <c r="I278" s="333">
        <v>0.92018732535744041</v>
      </c>
      <c r="J278">
        <v>37</v>
      </c>
      <c r="K278" s="364" t="s">
        <v>2445</v>
      </c>
      <c r="L278" s="384">
        <v>1.8499999999999999E-2</v>
      </c>
    </row>
    <row r="279" spans="1:12">
      <c r="A279">
        <v>10</v>
      </c>
      <c r="B279" t="s">
        <v>1107</v>
      </c>
      <c r="C279" t="s">
        <v>84</v>
      </c>
      <c r="D279">
        <v>7</v>
      </c>
      <c r="E279" s="351" t="s">
        <v>1424</v>
      </c>
      <c r="H279" s="333">
        <v>1.3</v>
      </c>
      <c r="I279" s="333">
        <v>9.7644364276695456E-2</v>
      </c>
      <c r="J279">
        <v>8</v>
      </c>
      <c r="K279" s="364" t="s">
        <v>2445</v>
      </c>
      <c r="L279" s="384">
        <v>-4.9273771914037923E-4</v>
      </c>
    </row>
    <row r="280" spans="1:12">
      <c r="A280">
        <v>10</v>
      </c>
      <c r="B280" t="s">
        <v>1107</v>
      </c>
      <c r="C280" t="s">
        <v>84</v>
      </c>
      <c r="D280">
        <v>7</v>
      </c>
      <c r="E280" s="351" t="s">
        <v>1426</v>
      </c>
      <c r="H280" s="333">
        <v>5.1632434573628236</v>
      </c>
      <c r="I280" s="333">
        <v>0.72218724446988103</v>
      </c>
      <c r="J280">
        <v>14</v>
      </c>
      <c r="K280" s="364" t="s">
        <v>2445</v>
      </c>
      <c r="L280" s="384">
        <v>7.5657236625155111E-3</v>
      </c>
    </row>
    <row r="281" spans="1:12">
      <c r="A281">
        <v>10</v>
      </c>
      <c r="B281" t="s">
        <v>1107</v>
      </c>
      <c r="C281" t="s">
        <v>84</v>
      </c>
      <c r="D281">
        <v>7</v>
      </c>
      <c r="E281" s="351" t="s">
        <v>1428</v>
      </c>
      <c r="H281" s="333">
        <v>1.3</v>
      </c>
      <c r="I281" s="333">
        <v>3.8105117766515297E-2</v>
      </c>
      <c r="J281">
        <v>3</v>
      </c>
      <c r="K281" s="364" t="s">
        <v>2445</v>
      </c>
      <c r="L281" s="384">
        <v>-1.1159547306699769E-2</v>
      </c>
    </row>
    <row r="282" spans="1:12">
      <c r="A282">
        <v>10</v>
      </c>
      <c r="B282" t="s">
        <v>1107</v>
      </c>
      <c r="C282" t="s">
        <v>84</v>
      </c>
      <c r="D282">
        <v>7</v>
      </c>
      <c r="E282" s="351" t="s">
        <v>1430</v>
      </c>
      <c r="H282" s="333">
        <v>4.6335823204082605</v>
      </c>
      <c r="I282" s="333">
        <v>0.14968573141291031</v>
      </c>
      <c r="J282">
        <v>3</v>
      </c>
      <c r="K282" s="364" t="s">
        <v>2445</v>
      </c>
      <c r="L282" s="384">
        <v>-2.5127622114473502E-2</v>
      </c>
    </row>
    <row r="283" spans="1:12">
      <c r="A283">
        <v>10</v>
      </c>
      <c r="B283" t="s">
        <v>1107</v>
      </c>
      <c r="C283" t="s">
        <v>84</v>
      </c>
      <c r="D283">
        <v>7</v>
      </c>
      <c r="E283" s="351" t="s">
        <v>1432</v>
      </c>
      <c r="H283" s="333">
        <v>3.4485131578696344</v>
      </c>
      <c r="I283" s="333">
        <v>3.2790649526430791</v>
      </c>
      <c r="J283">
        <v>95</v>
      </c>
      <c r="K283" s="364" t="s">
        <v>2445</v>
      </c>
      <c r="L283" s="384">
        <v>0</v>
      </c>
    </row>
    <row r="284" spans="1:12">
      <c r="A284">
        <v>10</v>
      </c>
      <c r="B284" t="s">
        <v>1107</v>
      </c>
      <c r="C284" t="s">
        <v>84</v>
      </c>
      <c r="D284">
        <v>7</v>
      </c>
      <c r="E284" s="351" t="s">
        <v>1434</v>
      </c>
      <c r="H284" s="333">
        <v>7.1256570223383608</v>
      </c>
      <c r="I284" s="333">
        <v>0.43820885431492596</v>
      </c>
      <c r="J284">
        <v>6</v>
      </c>
      <c r="K284" s="364" t="s">
        <v>2445</v>
      </c>
      <c r="L284" s="384">
        <v>-2.3019491157101002E-2</v>
      </c>
    </row>
    <row r="285" spans="1:12">
      <c r="A285">
        <v>10</v>
      </c>
      <c r="B285" t="s">
        <v>1107</v>
      </c>
      <c r="C285" t="s">
        <v>84</v>
      </c>
      <c r="D285">
        <v>7</v>
      </c>
      <c r="E285" s="351" t="s">
        <v>1436</v>
      </c>
      <c r="H285" s="333">
        <v>4.2868257487329711</v>
      </c>
      <c r="I285" s="333">
        <v>2.3053596248741757</v>
      </c>
      <c r="J285">
        <v>54</v>
      </c>
      <c r="K285" s="364" t="s">
        <v>2445</v>
      </c>
      <c r="L285" s="384">
        <v>-2.3019491157101002E-2</v>
      </c>
    </row>
    <row r="286" spans="1:12">
      <c r="A286">
        <v>10</v>
      </c>
      <c r="B286" t="s">
        <v>1107</v>
      </c>
      <c r="C286" t="s">
        <v>84</v>
      </c>
      <c r="D286">
        <v>7</v>
      </c>
      <c r="E286" s="351" t="s">
        <v>1437</v>
      </c>
      <c r="H286" s="333">
        <v>7.7924965832523787</v>
      </c>
      <c r="I286" s="333">
        <v>2.8769363913719053</v>
      </c>
      <c r="J286">
        <v>37</v>
      </c>
      <c r="K286" s="364" t="s">
        <v>2445</v>
      </c>
      <c r="L286" s="384">
        <v>-1.0877903693128355E-3</v>
      </c>
    </row>
    <row r="287" spans="1:12">
      <c r="A287">
        <v>10</v>
      </c>
      <c r="B287" t="s">
        <v>1107</v>
      </c>
      <c r="C287" t="s">
        <v>84</v>
      </c>
      <c r="D287">
        <v>7</v>
      </c>
      <c r="E287" s="351" t="s">
        <v>1439</v>
      </c>
      <c r="H287" s="333">
        <v>6.7827109624397233</v>
      </c>
      <c r="I287" s="333">
        <v>4.1915629543166837</v>
      </c>
      <c r="J287">
        <v>62</v>
      </c>
      <c r="K287" s="364" t="s">
        <v>2445</v>
      </c>
      <c r="L287" s="384">
        <v>-1.0877903693128355E-3</v>
      </c>
    </row>
    <row r="288" spans="1:12">
      <c r="A288">
        <v>10</v>
      </c>
      <c r="B288" t="s">
        <v>1107</v>
      </c>
      <c r="C288" t="s">
        <v>84</v>
      </c>
      <c r="D288">
        <v>7</v>
      </c>
      <c r="E288" s="351" t="s">
        <v>1440</v>
      </c>
      <c r="H288" s="333">
        <v>7.7924965832523787</v>
      </c>
      <c r="I288" s="333">
        <v>2.7816735969556166</v>
      </c>
      <c r="J288">
        <v>36</v>
      </c>
      <c r="K288" s="364" t="s">
        <v>2445</v>
      </c>
      <c r="L288" s="384">
        <v>-1.0877903693128355E-3</v>
      </c>
    </row>
    <row r="289" spans="1:12">
      <c r="A289">
        <v>10</v>
      </c>
      <c r="B289" t="s">
        <v>1107</v>
      </c>
      <c r="C289" t="s">
        <v>84</v>
      </c>
      <c r="D289">
        <v>7</v>
      </c>
      <c r="E289" s="351" t="s">
        <v>1441</v>
      </c>
      <c r="H289" s="333">
        <v>3.5818810700524382</v>
      </c>
      <c r="I289" s="333">
        <v>0.56990593750825536</v>
      </c>
      <c r="J289">
        <v>16</v>
      </c>
      <c r="K289" s="364" t="s">
        <v>2445</v>
      </c>
      <c r="L289" s="384">
        <v>0</v>
      </c>
    </row>
    <row r="290" spans="1:12">
      <c r="A290">
        <v>10</v>
      </c>
      <c r="B290" t="s">
        <v>1107</v>
      </c>
      <c r="C290" t="s">
        <v>84</v>
      </c>
      <c r="D290">
        <v>7</v>
      </c>
      <c r="E290" s="351" t="s">
        <v>1443</v>
      </c>
      <c r="H290" s="333">
        <v>3.4485131578696344</v>
      </c>
      <c r="I290" s="333">
        <v>0.47952082101233401</v>
      </c>
      <c r="J290">
        <v>14</v>
      </c>
      <c r="K290" s="364" t="s">
        <v>2445</v>
      </c>
      <c r="L290" s="384">
        <v>0</v>
      </c>
    </row>
    <row r="291" spans="1:12">
      <c r="A291">
        <v>9</v>
      </c>
      <c r="B291" t="s">
        <v>1104</v>
      </c>
      <c r="C291" t="s">
        <v>83</v>
      </c>
      <c r="D291">
        <v>6</v>
      </c>
      <c r="E291" s="351" t="s">
        <v>1444</v>
      </c>
      <c r="H291" s="333">
        <v>6.4778700203076003</v>
      </c>
      <c r="I291" s="333">
        <v>1.4518049869042329</v>
      </c>
      <c r="J291">
        <v>22</v>
      </c>
      <c r="K291" s="364" t="s">
        <v>2445</v>
      </c>
      <c r="L291" s="384">
        <v>1.6718551615977573E-2</v>
      </c>
    </row>
    <row r="292" spans="1:12">
      <c r="A292">
        <v>10</v>
      </c>
      <c r="B292" t="s">
        <v>1107</v>
      </c>
      <c r="C292" t="s">
        <v>84</v>
      </c>
      <c r="D292">
        <v>7</v>
      </c>
      <c r="E292" s="351" t="s">
        <v>1446</v>
      </c>
      <c r="H292" s="333">
        <v>6.7827109624397233</v>
      </c>
      <c r="I292" s="333">
        <v>3.6199861878189536</v>
      </c>
      <c r="J292">
        <v>53</v>
      </c>
      <c r="K292" s="364" t="s">
        <v>2445</v>
      </c>
      <c r="L292" s="384">
        <v>-1.2438500885156412E-2</v>
      </c>
    </row>
    <row r="293" spans="1:12">
      <c r="A293">
        <v>10</v>
      </c>
      <c r="B293" t="s">
        <v>1107</v>
      </c>
      <c r="C293" t="s">
        <v>84</v>
      </c>
      <c r="D293">
        <v>7</v>
      </c>
      <c r="E293" s="351" t="s">
        <v>1448</v>
      </c>
      <c r="H293" s="333">
        <v>6.7827109624397233</v>
      </c>
      <c r="I293" s="333">
        <v>2.59114800812304</v>
      </c>
      <c r="J293">
        <v>38</v>
      </c>
      <c r="K293" s="364" t="s">
        <v>2445</v>
      </c>
      <c r="L293" s="384">
        <v>-1.2438500885156412E-2</v>
      </c>
    </row>
    <row r="294" spans="1:12">
      <c r="A294">
        <v>10</v>
      </c>
      <c r="B294" t="s">
        <v>1107</v>
      </c>
      <c r="C294" t="s">
        <v>84</v>
      </c>
      <c r="D294">
        <v>7</v>
      </c>
      <c r="E294" s="351" t="s">
        <v>1449</v>
      </c>
      <c r="H294" s="333">
        <v>7.6210235533030604</v>
      </c>
      <c r="I294" s="333">
        <v>0.53347164873121411</v>
      </c>
      <c r="J294">
        <v>7</v>
      </c>
      <c r="K294" s="364" t="s">
        <v>2445</v>
      </c>
      <c r="L294" s="384">
        <v>-1.1159547306699769E-2</v>
      </c>
    </row>
    <row r="295" spans="1:12">
      <c r="A295">
        <v>10</v>
      </c>
      <c r="B295" t="s">
        <v>1107</v>
      </c>
      <c r="C295" t="s">
        <v>84</v>
      </c>
      <c r="D295">
        <v>7</v>
      </c>
      <c r="E295" s="351" t="s">
        <v>1451</v>
      </c>
      <c r="H295" s="333">
        <v>7.7924965832523787</v>
      </c>
      <c r="I295" s="333">
        <v>4.737852569907715</v>
      </c>
      <c r="J295">
        <v>61</v>
      </c>
      <c r="K295" s="364" t="s">
        <v>2445</v>
      </c>
      <c r="L295" s="384">
        <v>3.021602813344515E-3</v>
      </c>
    </row>
    <row r="296" spans="1:12">
      <c r="A296">
        <v>9</v>
      </c>
      <c r="B296" t="s">
        <v>1104</v>
      </c>
      <c r="C296" t="s">
        <v>83</v>
      </c>
      <c r="D296">
        <v>6</v>
      </c>
      <c r="E296" s="351" t="s">
        <v>1453</v>
      </c>
      <c r="H296" s="333">
        <v>1.3</v>
      </c>
      <c r="I296" s="333">
        <v>0.57029706860000273</v>
      </c>
      <c r="J296">
        <v>44</v>
      </c>
      <c r="K296" s="364" t="s">
        <v>2445</v>
      </c>
      <c r="L296" s="384">
        <v>3.021602813344515E-3</v>
      </c>
    </row>
    <row r="297" spans="1:12">
      <c r="A297">
        <v>10</v>
      </c>
      <c r="B297" t="s">
        <v>1107</v>
      </c>
      <c r="C297" t="s">
        <v>84</v>
      </c>
      <c r="D297">
        <v>7</v>
      </c>
      <c r="E297" s="351" t="s">
        <v>1454</v>
      </c>
      <c r="H297" s="333">
        <v>5.8491355771600988</v>
      </c>
      <c r="I297" s="333">
        <v>2.2811882744000109</v>
      </c>
      <c r="J297">
        <v>39</v>
      </c>
      <c r="K297" s="364" t="s">
        <v>2445</v>
      </c>
      <c r="L297" s="384">
        <v>3.021602813344515E-3</v>
      </c>
    </row>
    <row r="298" spans="1:12">
      <c r="A298">
        <v>10</v>
      </c>
      <c r="B298" t="s">
        <v>1107</v>
      </c>
      <c r="C298" t="s">
        <v>84</v>
      </c>
      <c r="D298">
        <v>7</v>
      </c>
      <c r="E298" s="351" t="s">
        <v>1455</v>
      </c>
      <c r="H298" s="333">
        <v>3.5818810700524382</v>
      </c>
      <c r="I298" s="333">
        <v>0.56407767932127928</v>
      </c>
      <c r="J298">
        <v>16</v>
      </c>
      <c r="K298" s="364" t="s">
        <v>2445</v>
      </c>
      <c r="L298" s="384">
        <v>3.4685404158407707E-4</v>
      </c>
    </row>
    <row r="299" spans="1:12">
      <c r="A299">
        <v>10</v>
      </c>
      <c r="B299" t="s">
        <v>1107</v>
      </c>
      <c r="C299" t="s">
        <v>84</v>
      </c>
      <c r="D299">
        <v>7</v>
      </c>
      <c r="E299" s="351" t="s">
        <v>1331</v>
      </c>
      <c r="H299" s="333">
        <v>3.4485131578696344</v>
      </c>
      <c r="I299" s="333">
        <v>0.44072820082493613</v>
      </c>
      <c r="J299">
        <v>13</v>
      </c>
      <c r="K299" s="364" t="s">
        <v>2445</v>
      </c>
      <c r="L299" s="384">
        <v>-1.547429050944682E-2</v>
      </c>
    </row>
    <row r="300" spans="1:12">
      <c r="A300">
        <v>10</v>
      </c>
      <c r="B300" t="s">
        <v>1107</v>
      </c>
      <c r="C300" t="s">
        <v>84</v>
      </c>
      <c r="D300">
        <v>7</v>
      </c>
      <c r="E300" s="351" t="s">
        <v>1457</v>
      </c>
      <c r="H300" s="333">
        <v>7.7924965832523787</v>
      </c>
      <c r="I300" s="333">
        <v>1.977655612082144</v>
      </c>
      <c r="J300">
        <v>25</v>
      </c>
      <c r="K300" s="364" t="s">
        <v>2445</v>
      </c>
      <c r="L300" s="384">
        <v>2.6858634554989713E-2</v>
      </c>
    </row>
    <row r="301" spans="1:12">
      <c r="A301">
        <v>10</v>
      </c>
      <c r="B301" t="s">
        <v>1107</v>
      </c>
      <c r="C301" t="s">
        <v>84</v>
      </c>
      <c r="D301">
        <v>7</v>
      </c>
      <c r="E301" s="351" t="s">
        <v>1459</v>
      </c>
      <c r="H301" s="333">
        <v>7.7924965832523787</v>
      </c>
      <c r="I301" s="333">
        <v>1.6383295383713252</v>
      </c>
      <c r="J301">
        <v>21</v>
      </c>
      <c r="K301" s="364" t="s">
        <v>2445</v>
      </c>
      <c r="L301" s="384">
        <v>2.6858634554989713E-2</v>
      </c>
    </row>
    <row r="302" spans="1:12">
      <c r="A302">
        <v>10</v>
      </c>
      <c r="B302" t="s">
        <v>1107</v>
      </c>
      <c r="C302" t="s">
        <v>84</v>
      </c>
      <c r="D302">
        <v>7</v>
      </c>
      <c r="E302" s="351" t="s">
        <v>1460</v>
      </c>
      <c r="H302" s="333">
        <v>7.7924965832523787</v>
      </c>
      <c r="I302" s="333">
        <v>1.2042909933646919</v>
      </c>
      <c r="J302">
        <v>15</v>
      </c>
      <c r="K302" s="364" t="s">
        <v>2445</v>
      </c>
      <c r="L302" s="384">
        <v>9.0000000000000011E-3</v>
      </c>
    </row>
    <row r="303" spans="1:12">
      <c r="A303">
        <v>10</v>
      </c>
      <c r="B303" t="s">
        <v>1107</v>
      </c>
      <c r="C303" t="s">
        <v>84</v>
      </c>
      <c r="D303">
        <v>7</v>
      </c>
      <c r="E303" s="351" t="s">
        <v>1462</v>
      </c>
      <c r="H303" s="333">
        <v>5.8491355771600988</v>
      </c>
      <c r="I303" s="333">
        <v>2.0144503889009395</v>
      </c>
      <c r="J303">
        <v>34</v>
      </c>
      <c r="K303" s="364" t="s">
        <v>2445</v>
      </c>
      <c r="L303" s="384">
        <v>9.0000000000000011E-3</v>
      </c>
    </row>
    <row r="304" spans="1:12">
      <c r="A304">
        <v>9</v>
      </c>
      <c r="B304" t="s">
        <v>1104</v>
      </c>
      <c r="C304" t="s">
        <v>83</v>
      </c>
      <c r="D304">
        <v>6</v>
      </c>
      <c r="E304" s="351" t="s">
        <v>1463</v>
      </c>
      <c r="H304" s="333">
        <v>6.7827109624397233</v>
      </c>
      <c r="I304" s="333">
        <v>1.6203187910724948</v>
      </c>
      <c r="J304">
        <v>24</v>
      </c>
      <c r="K304" s="364" t="s">
        <v>2445</v>
      </c>
      <c r="L304" s="384">
        <v>0</v>
      </c>
    </row>
    <row r="305" spans="1:12">
      <c r="A305">
        <v>10</v>
      </c>
      <c r="B305" t="s">
        <v>1107</v>
      </c>
      <c r="C305" t="s">
        <v>84</v>
      </c>
      <c r="D305">
        <v>7</v>
      </c>
      <c r="E305" s="351" t="s">
        <v>1465</v>
      </c>
      <c r="H305" s="333">
        <v>5.1632434573628236</v>
      </c>
      <c r="I305" s="333">
        <v>1.2865978505545941</v>
      </c>
      <c r="J305">
        <v>25</v>
      </c>
      <c r="K305" s="364" t="s">
        <v>2445</v>
      </c>
      <c r="L305" s="384">
        <v>5.6116107121297887E-3</v>
      </c>
    </row>
    <row r="306" spans="1:12">
      <c r="A306">
        <v>10</v>
      </c>
      <c r="B306" t="s">
        <v>1107</v>
      </c>
      <c r="C306" t="s">
        <v>84</v>
      </c>
      <c r="D306">
        <v>7</v>
      </c>
      <c r="E306" s="351" t="s">
        <v>1467</v>
      </c>
      <c r="H306" s="333">
        <v>1.3</v>
      </c>
      <c r="I306" s="333">
        <v>0.62254367972424596</v>
      </c>
      <c r="J306">
        <v>48</v>
      </c>
      <c r="K306" s="364" t="s">
        <v>2445</v>
      </c>
      <c r="L306" s="384">
        <v>4.8122982544498427E-3</v>
      </c>
    </row>
    <row r="307" spans="1:12">
      <c r="A307">
        <v>10</v>
      </c>
      <c r="B307" t="s">
        <v>1107</v>
      </c>
      <c r="C307" t="s">
        <v>84</v>
      </c>
      <c r="D307">
        <v>7</v>
      </c>
      <c r="E307" s="351" t="s">
        <v>1469</v>
      </c>
      <c r="H307" s="333">
        <v>1.3</v>
      </c>
      <c r="I307" s="333">
        <v>0.21665040072921229</v>
      </c>
      <c r="J307">
        <v>17</v>
      </c>
      <c r="K307" s="364" t="s">
        <v>2445</v>
      </c>
      <c r="L307" s="384">
        <v>-4.9273771914037923E-4</v>
      </c>
    </row>
    <row r="308" spans="1:12">
      <c r="A308">
        <v>9</v>
      </c>
      <c r="B308" t="s">
        <v>1104</v>
      </c>
      <c r="C308" t="s">
        <v>83</v>
      </c>
      <c r="D308">
        <v>6</v>
      </c>
      <c r="E308" s="351" t="s">
        <v>1471</v>
      </c>
      <c r="H308" s="333">
        <v>9.8120678248776887</v>
      </c>
      <c r="I308" s="333">
        <v>0.28959889502551622</v>
      </c>
      <c r="J308">
        <v>3</v>
      </c>
      <c r="K308" s="364" t="s">
        <v>2445</v>
      </c>
      <c r="L308" s="384">
        <v>-8.3267862792296699E-3</v>
      </c>
    </row>
    <row r="309" spans="1:12">
      <c r="A309">
        <v>10</v>
      </c>
      <c r="B309" t="s">
        <v>1107</v>
      </c>
      <c r="C309" t="s">
        <v>84</v>
      </c>
      <c r="D309">
        <v>7</v>
      </c>
      <c r="E309" s="351" t="s">
        <v>1473</v>
      </c>
      <c r="H309" s="333">
        <v>5.0108229862967617</v>
      </c>
      <c r="I309" s="333">
        <v>1.1965705443587054</v>
      </c>
      <c r="J309">
        <v>24</v>
      </c>
      <c r="K309" s="364" t="s">
        <v>2445</v>
      </c>
      <c r="L309" s="384">
        <v>-1.1159547306699769E-2</v>
      </c>
    </row>
    <row r="310" spans="1:12">
      <c r="A310">
        <v>9</v>
      </c>
      <c r="B310" t="s">
        <v>1104</v>
      </c>
      <c r="C310" t="s">
        <v>83</v>
      </c>
      <c r="D310">
        <v>6</v>
      </c>
      <c r="E310" s="351" t="s">
        <v>1475</v>
      </c>
      <c r="H310" s="333">
        <v>3.5056708345194076</v>
      </c>
      <c r="I310" s="333">
        <v>1.3275823029853933</v>
      </c>
      <c r="J310">
        <v>38</v>
      </c>
      <c r="K310" s="364" t="s">
        <v>2445</v>
      </c>
      <c r="L310" s="384">
        <v>2.5000000000000005E-3</v>
      </c>
    </row>
    <row r="311" spans="1:12">
      <c r="A311">
        <v>9</v>
      </c>
      <c r="B311" t="s">
        <v>1104</v>
      </c>
      <c r="C311" t="s">
        <v>83</v>
      </c>
      <c r="D311">
        <v>6</v>
      </c>
      <c r="E311" s="351" t="s">
        <v>1477</v>
      </c>
      <c r="H311" s="333">
        <v>6.7827109624397233</v>
      </c>
      <c r="I311" s="333">
        <v>1.922022140143032</v>
      </c>
      <c r="J311">
        <v>28</v>
      </c>
      <c r="K311" s="364" t="s">
        <v>2445</v>
      </c>
      <c r="L311" s="384">
        <v>2.5000000000000005E-3</v>
      </c>
    </row>
    <row r="312" spans="1:12">
      <c r="A312">
        <v>9</v>
      </c>
      <c r="B312" t="s">
        <v>1104</v>
      </c>
      <c r="C312" t="s">
        <v>83</v>
      </c>
      <c r="D312">
        <v>6</v>
      </c>
      <c r="E312" s="351" t="s">
        <v>1478</v>
      </c>
      <c r="H312" s="333">
        <v>1.3</v>
      </c>
      <c r="I312" s="333">
        <v>0.44384841174437017</v>
      </c>
      <c r="J312">
        <v>34</v>
      </c>
      <c r="K312" s="364" t="s">
        <v>2445</v>
      </c>
      <c r="L312" s="384">
        <v>2.5000000000000005E-3</v>
      </c>
    </row>
    <row r="313" spans="1:12">
      <c r="A313">
        <v>9</v>
      </c>
      <c r="B313" t="s">
        <v>1104</v>
      </c>
      <c r="C313" t="s">
        <v>83</v>
      </c>
      <c r="D313">
        <v>6</v>
      </c>
      <c r="E313" s="351" t="s">
        <v>1479</v>
      </c>
      <c r="H313" s="333">
        <v>6.763658403556466</v>
      </c>
      <c r="I313" s="333">
        <v>0.69351314335057834</v>
      </c>
      <c r="J313">
        <v>10</v>
      </c>
      <c r="K313" s="364" t="s">
        <v>2445</v>
      </c>
      <c r="L313" s="384">
        <v>2.5000000000000005E-3</v>
      </c>
    </row>
    <row r="314" spans="1:12">
      <c r="A314">
        <v>9</v>
      </c>
      <c r="B314" t="s">
        <v>1104</v>
      </c>
      <c r="C314" t="s">
        <v>83</v>
      </c>
      <c r="D314">
        <v>6</v>
      </c>
      <c r="E314" s="351" t="s">
        <v>1480</v>
      </c>
      <c r="H314" s="333">
        <v>7.7924965832523787</v>
      </c>
      <c r="I314" s="333">
        <v>1.4217586763973793</v>
      </c>
      <c r="J314">
        <v>18</v>
      </c>
      <c r="K314" s="364" t="s">
        <v>2445</v>
      </c>
      <c r="L314" s="384">
        <v>-8.9710499555842871E-3</v>
      </c>
    </row>
    <row r="315" spans="1:12">
      <c r="A315">
        <v>10</v>
      </c>
      <c r="B315" t="s">
        <v>1107</v>
      </c>
      <c r="C315" t="s">
        <v>84</v>
      </c>
      <c r="D315">
        <v>7</v>
      </c>
      <c r="E315" s="351" t="s">
        <v>1482</v>
      </c>
      <c r="H315" s="333">
        <v>7.7924965832523787</v>
      </c>
      <c r="I315" s="333">
        <v>1.4044038756526229</v>
      </c>
      <c r="J315">
        <v>18</v>
      </c>
      <c r="K315" s="364" t="s">
        <v>2445</v>
      </c>
      <c r="L315" s="384">
        <v>-8.9710499555842871E-3</v>
      </c>
    </row>
    <row r="316" spans="1:12">
      <c r="A316">
        <v>10</v>
      </c>
      <c r="B316" t="s">
        <v>1107</v>
      </c>
      <c r="C316" t="s">
        <v>84</v>
      </c>
      <c r="D316">
        <v>7</v>
      </c>
      <c r="E316" s="351" t="s">
        <v>1483</v>
      </c>
      <c r="H316" s="333">
        <v>1.3</v>
      </c>
      <c r="I316" s="333">
        <v>0.22081915745695616</v>
      </c>
      <c r="J316">
        <v>17</v>
      </c>
      <c r="K316" s="364" t="s">
        <v>2445</v>
      </c>
      <c r="L316" s="384">
        <v>-8.6542313911845969E-3</v>
      </c>
    </row>
    <row r="317" spans="1:12">
      <c r="A317">
        <v>10</v>
      </c>
      <c r="B317" t="s">
        <v>1107</v>
      </c>
      <c r="C317" t="s">
        <v>84</v>
      </c>
      <c r="D317">
        <v>7</v>
      </c>
      <c r="E317" s="351" t="s">
        <v>1485</v>
      </c>
      <c r="H317" s="333">
        <v>7.6210235533030604</v>
      </c>
      <c r="I317" s="333">
        <v>2.0767289182750837</v>
      </c>
      <c r="J317">
        <v>27</v>
      </c>
      <c r="K317" s="364" t="s">
        <v>2445</v>
      </c>
      <c r="L317" s="384">
        <v>-2.1182468443587954E-2</v>
      </c>
    </row>
    <row r="318" spans="1:12">
      <c r="A318">
        <v>10</v>
      </c>
      <c r="B318" t="s">
        <v>1107</v>
      </c>
      <c r="C318" t="s">
        <v>84</v>
      </c>
      <c r="D318">
        <v>7</v>
      </c>
      <c r="E318" s="351" t="s">
        <v>1487</v>
      </c>
      <c r="H318" s="333">
        <v>7.6210235533030604</v>
      </c>
      <c r="I318" s="333">
        <v>4.2410996074131528</v>
      </c>
      <c r="J318">
        <v>56</v>
      </c>
      <c r="K318" s="364" t="s">
        <v>2445</v>
      </c>
      <c r="L318" s="384">
        <v>-2.1182468443587954E-2</v>
      </c>
    </row>
    <row r="319" spans="1:12">
      <c r="A319">
        <v>10</v>
      </c>
      <c r="B319" t="s">
        <v>1107</v>
      </c>
      <c r="C319" t="s">
        <v>84</v>
      </c>
      <c r="D319">
        <v>7</v>
      </c>
      <c r="E319" s="351" t="s">
        <v>1488</v>
      </c>
      <c r="H319" s="333">
        <v>7.6210235533030604</v>
      </c>
      <c r="I319" s="333">
        <v>1.8290456527927346</v>
      </c>
      <c r="J319">
        <v>24</v>
      </c>
      <c r="K319" s="364" t="s">
        <v>2445</v>
      </c>
      <c r="L319" s="384">
        <v>-2.1182468443587954E-2</v>
      </c>
    </row>
    <row r="320" spans="1:12">
      <c r="A320">
        <v>10</v>
      </c>
      <c r="B320" t="s">
        <v>1107</v>
      </c>
      <c r="C320" t="s">
        <v>84</v>
      </c>
      <c r="D320">
        <v>7</v>
      </c>
      <c r="E320" s="351" t="s">
        <v>1489</v>
      </c>
      <c r="H320" s="333">
        <v>5.1632434573628236</v>
      </c>
      <c r="I320" s="333">
        <v>0.90615814655464821</v>
      </c>
      <c r="J320">
        <v>18</v>
      </c>
      <c r="K320" s="364" t="s">
        <v>2445</v>
      </c>
      <c r="L320" s="384">
        <v>1.8121660415981733E-3</v>
      </c>
    </row>
    <row r="321" spans="1:12">
      <c r="A321">
        <v>10</v>
      </c>
      <c r="B321" t="s">
        <v>1107</v>
      </c>
      <c r="C321" t="s">
        <v>84</v>
      </c>
      <c r="D321">
        <v>7</v>
      </c>
      <c r="E321" s="351" t="s">
        <v>1491</v>
      </c>
      <c r="H321" s="333">
        <v>5.1632434573628236</v>
      </c>
      <c r="I321" s="333">
        <v>0.21406341871056453</v>
      </c>
      <c r="J321">
        <v>4</v>
      </c>
      <c r="K321" s="364" t="s">
        <v>2445</v>
      </c>
      <c r="L321" s="384">
        <v>1.8121660415981733E-3</v>
      </c>
    </row>
    <row r="322" spans="1:12">
      <c r="A322">
        <v>9</v>
      </c>
      <c r="B322" t="s">
        <v>1104</v>
      </c>
      <c r="C322" t="s">
        <v>83</v>
      </c>
      <c r="D322">
        <v>6</v>
      </c>
      <c r="E322" s="351" t="s">
        <v>1492</v>
      </c>
      <c r="H322" s="333">
        <v>6.7827109624397233</v>
      </c>
      <c r="I322" s="333">
        <v>1.6194675050769001</v>
      </c>
      <c r="J322">
        <v>24</v>
      </c>
      <c r="K322" s="364" t="s">
        <v>2445</v>
      </c>
      <c r="L322" s="384">
        <v>-1.6784521150535858E-2</v>
      </c>
    </row>
    <row r="323" spans="1:12">
      <c r="A323">
        <v>9</v>
      </c>
      <c r="B323" t="s">
        <v>1104</v>
      </c>
      <c r="C323" t="s">
        <v>83</v>
      </c>
      <c r="D323">
        <v>6</v>
      </c>
      <c r="E323" s="351" t="s">
        <v>1494</v>
      </c>
      <c r="H323" s="333">
        <v>6.7827109624397233</v>
      </c>
      <c r="I323" s="333">
        <v>2.7626210380723593</v>
      </c>
      <c r="J323">
        <v>41</v>
      </c>
      <c r="K323" s="364" t="s">
        <v>2445</v>
      </c>
      <c r="L323" s="384">
        <v>-1.6784521150535858E-2</v>
      </c>
    </row>
    <row r="324" spans="1:12">
      <c r="A324">
        <v>9</v>
      </c>
      <c r="B324" t="s">
        <v>1104</v>
      </c>
      <c r="C324" t="s">
        <v>83</v>
      </c>
      <c r="D324">
        <v>6</v>
      </c>
      <c r="E324" s="351" t="s">
        <v>1495</v>
      </c>
      <c r="H324" s="333">
        <v>6.7827109624397233</v>
      </c>
      <c r="I324" s="333">
        <v>5.6205048705610068</v>
      </c>
      <c r="J324">
        <v>83</v>
      </c>
      <c r="K324" s="364" t="s">
        <v>2445</v>
      </c>
      <c r="L324" s="384">
        <v>-1.6784521150535858E-2</v>
      </c>
    </row>
    <row r="325" spans="1:12">
      <c r="A325">
        <v>9</v>
      </c>
      <c r="B325" t="s">
        <v>1104</v>
      </c>
      <c r="C325" t="s">
        <v>83</v>
      </c>
      <c r="D325">
        <v>6</v>
      </c>
      <c r="E325" s="351" t="s">
        <v>1496</v>
      </c>
      <c r="H325" s="333">
        <v>7.6210235533030604</v>
      </c>
      <c r="I325" s="333">
        <v>2.667358243656071</v>
      </c>
      <c r="J325">
        <v>35</v>
      </c>
      <c r="K325" s="364" t="s">
        <v>2445</v>
      </c>
      <c r="L325" s="384">
        <v>-1.6784521150535858E-2</v>
      </c>
    </row>
    <row r="326" spans="1:12">
      <c r="A326">
        <v>9</v>
      </c>
      <c r="B326" t="s">
        <v>1104</v>
      </c>
      <c r="C326" t="s">
        <v>83</v>
      </c>
      <c r="D326">
        <v>6</v>
      </c>
      <c r="E326" s="351" t="s">
        <v>1497</v>
      </c>
      <c r="H326" s="333">
        <v>6.4778700203076003</v>
      </c>
      <c r="I326" s="333">
        <v>2.5720954492397827</v>
      </c>
      <c r="J326">
        <v>40</v>
      </c>
      <c r="K326" s="364" t="s">
        <v>2445</v>
      </c>
      <c r="L326" s="384">
        <v>-1.6784521150535858E-2</v>
      </c>
    </row>
    <row r="327" spans="1:12">
      <c r="A327">
        <v>9</v>
      </c>
      <c r="B327" t="s">
        <v>1104</v>
      </c>
      <c r="C327" t="s">
        <v>83</v>
      </c>
      <c r="D327">
        <v>6</v>
      </c>
      <c r="E327" s="351" t="s">
        <v>1498</v>
      </c>
      <c r="H327" s="333">
        <v>6.7065007269066932</v>
      </c>
      <c r="I327" s="333">
        <v>3.6961964233519837</v>
      </c>
      <c r="J327">
        <v>55</v>
      </c>
      <c r="K327" s="364" t="s">
        <v>2445</v>
      </c>
      <c r="L327" s="384">
        <v>-1.188764110792695E-2</v>
      </c>
    </row>
    <row r="328" spans="1:12">
      <c r="A328">
        <v>9</v>
      </c>
      <c r="B328" t="s">
        <v>1104</v>
      </c>
      <c r="C328" t="s">
        <v>83</v>
      </c>
      <c r="D328">
        <v>6</v>
      </c>
      <c r="E328" s="351" t="s">
        <v>1500</v>
      </c>
      <c r="H328" s="333">
        <v>7.6210235533030604</v>
      </c>
      <c r="I328" s="333">
        <v>1.5623098284271273</v>
      </c>
      <c r="J328">
        <v>21</v>
      </c>
      <c r="K328" s="364" t="s">
        <v>2445</v>
      </c>
      <c r="L328" s="384">
        <v>-1.188764110792695E-2</v>
      </c>
    </row>
    <row r="329" spans="1:12">
      <c r="A329">
        <v>9</v>
      </c>
      <c r="B329" t="s">
        <v>1104</v>
      </c>
      <c r="C329" t="s">
        <v>83</v>
      </c>
      <c r="D329">
        <v>6</v>
      </c>
      <c r="E329" s="351" t="s">
        <v>1501</v>
      </c>
      <c r="H329" s="333">
        <v>7.6210235533030604</v>
      </c>
      <c r="I329" s="333">
        <v>5.6586099883275223</v>
      </c>
      <c r="J329">
        <v>74</v>
      </c>
      <c r="K329" s="364" t="s">
        <v>2445</v>
      </c>
      <c r="L329" s="384">
        <v>-1.188764110792695E-2</v>
      </c>
    </row>
    <row r="330" spans="1:12">
      <c r="A330">
        <v>9</v>
      </c>
      <c r="B330" t="s">
        <v>1104</v>
      </c>
      <c r="C330" t="s">
        <v>83</v>
      </c>
      <c r="D330">
        <v>6</v>
      </c>
      <c r="E330" s="351" t="s">
        <v>1502</v>
      </c>
      <c r="H330" s="333">
        <v>7.6210235533030604</v>
      </c>
      <c r="I330" s="333">
        <v>4.2296680720831983</v>
      </c>
      <c r="J330">
        <v>56</v>
      </c>
      <c r="K330" s="364" t="s">
        <v>2445</v>
      </c>
      <c r="L330" s="384">
        <v>-1.188764110792695E-2</v>
      </c>
    </row>
    <row r="331" spans="1:12">
      <c r="A331">
        <v>10</v>
      </c>
      <c r="B331" t="s">
        <v>1107</v>
      </c>
      <c r="C331" t="s">
        <v>84</v>
      </c>
      <c r="D331">
        <v>7</v>
      </c>
      <c r="E331" s="351" t="s">
        <v>1503</v>
      </c>
      <c r="H331" s="333">
        <v>7.7924965832523787</v>
      </c>
      <c r="I331" s="333">
        <v>1.484838264837022</v>
      </c>
      <c r="J331">
        <v>19</v>
      </c>
      <c r="K331" s="364" t="s">
        <v>2445</v>
      </c>
      <c r="L331" s="384">
        <v>7.5657236625155111E-3</v>
      </c>
    </row>
    <row r="332" spans="1:12">
      <c r="A332">
        <v>10</v>
      </c>
      <c r="B332" t="s">
        <v>1107</v>
      </c>
      <c r="C332" t="s">
        <v>84</v>
      </c>
      <c r="D332">
        <v>7</v>
      </c>
      <c r="E332" s="351" t="s">
        <v>1505</v>
      </c>
      <c r="H332" s="333">
        <v>3.5818810700524382</v>
      </c>
      <c r="I332" s="333">
        <v>0.26442325264220934</v>
      </c>
      <c r="J332">
        <v>7</v>
      </c>
      <c r="K332" s="364" t="s">
        <v>2445</v>
      </c>
      <c r="L332" s="384">
        <v>7.5657236625155111E-3</v>
      </c>
    </row>
    <row r="333" spans="1:12">
      <c r="A333">
        <v>10</v>
      </c>
      <c r="B333" t="s">
        <v>1107</v>
      </c>
      <c r="C333" t="s">
        <v>84</v>
      </c>
      <c r="D333">
        <v>7</v>
      </c>
      <c r="E333" s="351" t="s">
        <v>1506</v>
      </c>
      <c r="H333" s="333">
        <v>6.7827109624397233</v>
      </c>
      <c r="I333" s="333">
        <v>3.1246196568542546</v>
      </c>
      <c r="J333">
        <v>46</v>
      </c>
      <c r="K333" s="364" t="s">
        <v>2445</v>
      </c>
      <c r="L333" s="384">
        <v>1.461556854282442E-2</v>
      </c>
    </row>
    <row r="334" spans="1:12">
      <c r="A334">
        <v>10</v>
      </c>
      <c r="B334" t="s">
        <v>1107</v>
      </c>
      <c r="C334" t="s">
        <v>84</v>
      </c>
      <c r="D334">
        <v>7</v>
      </c>
      <c r="E334" s="351" t="s">
        <v>1508</v>
      </c>
      <c r="H334" s="333">
        <v>1.3</v>
      </c>
      <c r="I334" s="333">
        <v>0.6349897965013831</v>
      </c>
      <c r="J334">
        <v>49</v>
      </c>
      <c r="K334" s="364" t="s">
        <v>2445</v>
      </c>
      <c r="L334" s="384">
        <v>1.6166582609560276E-3</v>
      </c>
    </row>
    <row r="335" spans="1:12">
      <c r="A335">
        <v>9</v>
      </c>
      <c r="B335" t="s">
        <v>1104</v>
      </c>
      <c r="C335" t="s">
        <v>83</v>
      </c>
      <c r="D335">
        <v>6</v>
      </c>
      <c r="E335" s="351" t="s">
        <v>1510</v>
      </c>
      <c r="H335" s="333">
        <v>7.6210235533030604</v>
      </c>
      <c r="I335" s="333">
        <v>2.1182634966405858</v>
      </c>
      <c r="J335">
        <v>28</v>
      </c>
      <c r="K335" s="364" t="s">
        <v>2445</v>
      </c>
      <c r="L335" s="384">
        <v>-1.116662794513823E-2</v>
      </c>
    </row>
    <row r="336" spans="1:12">
      <c r="A336">
        <v>9</v>
      </c>
      <c r="B336" t="s">
        <v>1104</v>
      </c>
      <c r="C336" t="s">
        <v>83</v>
      </c>
      <c r="D336">
        <v>6</v>
      </c>
      <c r="E336" s="351" t="s">
        <v>1512</v>
      </c>
      <c r="H336" s="333">
        <v>0.91452282639636728</v>
      </c>
      <c r="I336" s="333">
        <v>0.11660166036553682</v>
      </c>
      <c r="J336">
        <v>13</v>
      </c>
      <c r="K336" s="364" t="s">
        <v>2445</v>
      </c>
      <c r="L336" s="384">
        <v>-1.116662794513823E-2</v>
      </c>
    </row>
    <row r="337" spans="1:12">
      <c r="A337">
        <v>9</v>
      </c>
      <c r="B337" t="s">
        <v>1104</v>
      </c>
      <c r="C337" t="s">
        <v>83</v>
      </c>
      <c r="D337">
        <v>6</v>
      </c>
      <c r="E337" s="351" t="s">
        <v>1513</v>
      </c>
      <c r="H337" s="333">
        <v>7.6210235533030604</v>
      </c>
      <c r="I337" s="333">
        <v>2.6429709682855007</v>
      </c>
      <c r="J337">
        <v>35</v>
      </c>
      <c r="K337" s="364" t="s">
        <v>2445</v>
      </c>
      <c r="L337" s="384">
        <v>-1.116662794513823E-2</v>
      </c>
    </row>
    <row r="338" spans="1:12">
      <c r="A338">
        <v>10</v>
      </c>
      <c r="B338" t="s">
        <v>1107</v>
      </c>
      <c r="C338" t="s">
        <v>84</v>
      </c>
      <c r="D338">
        <v>7</v>
      </c>
      <c r="E338" s="351" t="s">
        <v>1514</v>
      </c>
      <c r="H338" s="333">
        <v>6.7827109624397233</v>
      </c>
      <c r="I338" s="333">
        <v>0.63616494111197286</v>
      </c>
      <c r="J338">
        <v>9</v>
      </c>
      <c r="K338" s="364" t="s">
        <v>2445</v>
      </c>
      <c r="L338" s="384">
        <v>2.974036231427668E-3</v>
      </c>
    </row>
    <row r="339" spans="1:12">
      <c r="A339">
        <v>10</v>
      </c>
      <c r="B339" t="s">
        <v>1107</v>
      </c>
      <c r="C339" t="s">
        <v>84</v>
      </c>
      <c r="D339">
        <v>7</v>
      </c>
      <c r="E339" s="351" t="s">
        <v>1516</v>
      </c>
      <c r="H339" s="333">
        <v>5.0108229862967617</v>
      </c>
      <c r="I339" s="333">
        <v>1.5964139088281586</v>
      </c>
      <c r="J339">
        <v>32</v>
      </c>
      <c r="K339" s="364" t="s">
        <v>2445</v>
      </c>
      <c r="L339" s="384">
        <v>2.974036231427668E-3</v>
      </c>
    </row>
    <row r="340" spans="1:12">
      <c r="A340">
        <v>10</v>
      </c>
      <c r="B340" t="s">
        <v>1107</v>
      </c>
      <c r="C340" t="s">
        <v>84</v>
      </c>
      <c r="D340">
        <v>7</v>
      </c>
      <c r="E340" s="351" t="s">
        <v>1517</v>
      </c>
      <c r="H340" s="333">
        <v>5.0108229862967617</v>
      </c>
      <c r="I340" s="333">
        <v>1.1812586507619742</v>
      </c>
      <c r="J340">
        <v>24</v>
      </c>
      <c r="K340" s="364" t="s">
        <v>2445</v>
      </c>
      <c r="L340" s="384">
        <v>-2.5268437422553136E-2</v>
      </c>
    </row>
    <row r="341" spans="1:12">
      <c r="A341">
        <v>10</v>
      </c>
      <c r="B341" t="s">
        <v>1107</v>
      </c>
      <c r="C341" t="s">
        <v>84</v>
      </c>
      <c r="D341">
        <v>7</v>
      </c>
      <c r="E341" s="351" t="s">
        <v>1519</v>
      </c>
      <c r="H341" s="333">
        <v>5.0108229862967617</v>
      </c>
      <c r="I341" s="333">
        <v>0.9335753852796248</v>
      </c>
      <c r="J341">
        <v>19</v>
      </c>
      <c r="K341" s="364" t="s">
        <v>2445</v>
      </c>
      <c r="L341" s="384">
        <v>-2.5268437422553136E-2</v>
      </c>
    </row>
    <row r="342" spans="1:12">
      <c r="A342">
        <v>10</v>
      </c>
      <c r="B342" t="s">
        <v>1107</v>
      </c>
      <c r="C342" t="s">
        <v>84</v>
      </c>
      <c r="D342">
        <v>7</v>
      </c>
      <c r="E342" s="351" t="s">
        <v>1520</v>
      </c>
      <c r="H342" s="333">
        <v>5.1632434573628236</v>
      </c>
      <c r="I342" s="333">
        <v>1.5432572695438695</v>
      </c>
      <c r="J342">
        <v>30</v>
      </c>
      <c r="K342" s="364" t="s">
        <v>2445</v>
      </c>
      <c r="L342" s="384">
        <v>-2.5268437422553136E-2</v>
      </c>
    </row>
    <row r="343" spans="1:12">
      <c r="A343">
        <v>10</v>
      </c>
      <c r="B343" t="s">
        <v>1107</v>
      </c>
      <c r="C343" t="s">
        <v>84</v>
      </c>
      <c r="D343">
        <v>7</v>
      </c>
      <c r="E343" s="351" t="s">
        <v>1521</v>
      </c>
      <c r="H343" s="333">
        <v>5.1632434573628236</v>
      </c>
      <c r="I343" s="333">
        <v>1.3527316807112932</v>
      </c>
      <c r="J343">
        <v>26</v>
      </c>
      <c r="K343" s="364" t="s">
        <v>2445</v>
      </c>
      <c r="L343" s="384">
        <v>2.2000000000000002E-2</v>
      </c>
    </row>
    <row r="344" spans="1:12">
      <c r="A344">
        <v>10</v>
      </c>
      <c r="B344" t="s">
        <v>1107</v>
      </c>
      <c r="C344" t="s">
        <v>84</v>
      </c>
      <c r="D344">
        <v>7</v>
      </c>
      <c r="E344" s="351" t="s">
        <v>1523</v>
      </c>
      <c r="H344" s="333">
        <v>5.1632434573628236</v>
      </c>
      <c r="I344" s="333">
        <v>3.2960926868035734</v>
      </c>
      <c r="J344">
        <v>64</v>
      </c>
      <c r="K344" s="364" t="s">
        <v>2445</v>
      </c>
      <c r="L344" s="384">
        <v>2.2000000000000002E-2</v>
      </c>
    </row>
    <row r="345" spans="1:12">
      <c r="A345">
        <v>10</v>
      </c>
      <c r="B345" t="s">
        <v>1107</v>
      </c>
      <c r="C345" t="s">
        <v>84</v>
      </c>
      <c r="D345">
        <v>7</v>
      </c>
      <c r="E345" s="351" t="s">
        <v>1524</v>
      </c>
      <c r="H345" s="333">
        <v>5.0108229862967617</v>
      </c>
      <c r="I345" s="333">
        <v>2.1367331149262596</v>
      </c>
      <c r="J345">
        <v>43</v>
      </c>
      <c r="K345" s="364" t="s">
        <v>2445</v>
      </c>
      <c r="L345" s="384">
        <v>3.673174292875947E-3</v>
      </c>
    </row>
    <row r="346" spans="1:12">
      <c r="A346">
        <v>10</v>
      </c>
      <c r="B346" t="s">
        <v>1107</v>
      </c>
      <c r="C346" t="s">
        <v>84</v>
      </c>
      <c r="D346">
        <v>7</v>
      </c>
      <c r="E346" s="351" t="s">
        <v>1526</v>
      </c>
      <c r="H346" s="333">
        <v>6.4778700203076003</v>
      </c>
      <c r="I346" s="333">
        <v>3.2050996723893896</v>
      </c>
      <c r="J346">
        <v>49</v>
      </c>
      <c r="K346" s="364" t="s">
        <v>2445</v>
      </c>
      <c r="L346" s="384">
        <v>3.673174292875947E-3</v>
      </c>
    </row>
    <row r="347" spans="1:12">
      <c r="A347">
        <v>10</v>
      </c>
      <c r="B347" t="s">
        <v>1107</v>
      </c>
      <c r="C347" t="s">
        <v>84</v>
      </c>
      <c r="D347">
        <v>7</v>
      </c>
      <c r="E347" s="351" t="s">
        <v>1527</v>
      </c>
      <c r="H347" s="333">
        <v>2.4577800959402367</v>
      </c>
      <c r="I347" s="333">
        <v>0.58943309045992964</v>
      </c>
      <c r="J347">
        <v>24</v>
      </c>
      <c r="K347" s="364" t="s">
        <v>2445</v>
      </c>
      <c r="L347" s="384">
        <v>4.1841688320130244E-2</v>
      </c>
    </row>
    <row r="348" spans="1:12">
      <c r="A348">
        <v>10</v>
      </c>
      <c r="B348" t="s">
        <v>1107</v>
      </c>
      <c r="C348" t="s">
        <v>84</v>
      </c>
      <c r="D348">
        <v>7</v>
      </c>
      <c r="E348" s="351" t="s">
        <v>1529</v>
      </c>
      <c r="H348" s="333">
        <v>5.1632434573628236</v>
      </c>
      <c r="I348" s="333">
        <v>0.62614329513937939</v>
      </c>
      <c r="J348">
        <v>12</v>
      </c>
      <c r="K348" s="364" t="s">
        <v>2445</v>
      </c>
      <c r="L348" s="384">
        <v>1.4768245898567178E-2</v>
      </c>
    </row>
    <row r="349" spans="1:12">
      <c r="A349">
        <v>10</v>
      </c>
      <c r="B349" t="s">
        <v>1107</v>
      </c>
      <c r="C349" t="s">
        <v>84</v>
      </c>
      <c r="D349">
        <v>7</v>
      </c>
      <c r="E349" s="351" t="s">
        <v>1531</v>
      </c>
      <c r="H349" s="333">
        <v>3.4485131578696344</v>
      </c>
      <c r="I349" s="333">
        <v>0.31307164756968969</v>
      </c>
      <c r="J349">
        <v>9</v>
      </c>
      <c r="K349" s="364" t="s">
        <v>2445</v>
      </c>
      <c r="L349" s="384">
        <v>1.4768245898567178E-2</v>
      </c>
    </row>
    <row r="350" spans="1:12">
      <c r="A350">
        <v>9</v>
      </c>
      <c r="B350" t="s">
        <v>1104</v>
      </c>
      <c r="C350" t="s">
        <v>83</v>
      </c>
      <c r="D350">
        <v>6</v>
      </c>
      <c r="E350" s="351" t="s">
        <v>1532</v>
      </c>
      <c r="H350" s="333">
        <v>4.2677731898497129</v>
      </c>
      <c r="I350" s="333">
        <v>2.602579543452995</v>
      </c>
      <c r="J350">
        <v>61</v>
      </c>
      <c r="K350" s="364" t="s">
        <v>2445</v>
      </c>
      <c r="L350" s="384">
        <v>1.4255011945661034E-2</v>
      </c>
    </row>
    <row r="351" spans="1:12">
      <c r="A351">
        <v>10</v>
      </c>
      <c r="B351" t="s">
        <v>1107</v>
      </c>
      <c r="C351" t="s">
        <v>84</v>
      </c>
      <c r="D351">
        <v>7</v>
      </c>
      <c r="E351" s="351" t="s">
        <v>1534</v>
      </c>
      <c r="H351" s="333">
        <v>7.6210235533030604</v>
      </c>
      <c r="I351" s="333">
        <v>2.0614868711684777</v>
      </c>
      <c r="J351">
        <v>27</v>
      </c>
      <c r="K351" s="364" t="s">
        <v>2445</v>
      </c>
      <c r="L351" s="384">
        <v>3.7682934211962893E-2</v>
      </c>
    </row>
    <row r="352" spans="1:12">
      <c r="A352">
        <v>10</v>
      </c>
      <c r="B352" t="s">
        <v>1107</v>
      </c>
      <c r="C352" t="s">
        <v>84</v>
      </c>
      <c r="D352">
        <v>7</v>
      </c>
      <c r="E352" s="351" t="s">
        <v>1536</v>
      </c>
      <c r="H352" s="333">
        <v>7.6210235533030604</v>
      </c>
      <c r="I352" s="333">
        <v>1.3832157749245053</v>
      </c>
      <c r="J352">
        <v>18</v>
      </c>
      <c r="K352" s="364" t="s">
        <v>2445</v>
      </c>
      <c r="L352" s="384">
        <v>3.7682934211962893E-2</v>
      </c>
    </row>
    <row r="353" spans="1:12">
      <c r="A353">
        <v>10</v>
      </c>
      <c r="B353" t="s">
        <v>1107</v>
      </c>
      <c r="C353" t="s">
        <v>84</v>
      </c>
      <c r="D353">
        <v>7</v>
      </c>
      <c r="E353" s="351" t="s">
        <v>1537</v>
      </c>
      <c r="H353" s="333">
        <v>7.6210235533030604</v>
      </c>
      <c r="I353" s="333">
        <v>2.1281708272598796</v>
      </c>
      <c r="J353">
        <v>28</v>
      </c>
      <c r="K353" s="364" t="s">
        <v>2445</v>
      </c>
      <c r="L353" s="384">
        <v>3.7682934211962893E-2</v>
      </c>
    </row>
    <row r="354" spans="1:12">
      <c r="A354">
        <v>10</v>
      </c>
      <c r="B354" t="s">
        <v>1107</v>
      </c>
      <c r="C354" t="s">
        <v>84</v>
      </c>
      <c r="D354">
        <v>7</v>
      </c>
      <c r="E354" s="351" t="s">
        <v>1538</v>
      </c>
      <c r="H354" s="333">
        <v>7.6210235533030604</v>
      </c>
      <c r="I354" s="333">
        <v>1.4041735896960887</v>
      </c>
      <c r="J354">
        <v>18</v>
      </c>
      <c r="K354" s="364" t="s">
        <v>2445</v>
      </c>
      <c r="L354" s="384">
        <v>3.7682934211962893E-2</v>
      </c>
    </row>
    <row r="355" spans="1:12">
      <c r="A355">
        <v>10</v>
      </c>
      <c r="B355" t="s">
        <v>1107</v>
      </c>
      <c r="C355" t="s">
        <v>84</v>
      </c>
      <c r="D355">
        <v>7</v>
      </c>
      <c r="E355" s="351" t="s">
        <v>1539</v>
      </c>
      <c r="H355" s="333">
        <v>0</v>
      </c>
      <c r="I355" s="333">
        <v>0.26824097651738443</v>
      </c>
      <c r="J355">
        <v>0</v>
      </c>
      <c r="K355" s="364" t="s">
        <v>1085</v>
      </c>
      <c r="L355" s="384">
        <v>-3.0633137860859305E-3</v>
      </c>
    </row>
    <row r="356" spans="1:12">
      <c r="A356">
        <v>10</v>
      </c>
      <c r="B356" t="s">
        <v>1107</v>
      </c>
      <c r="C356" t="s">
        <v>84</v>
      </c>
      <c r="D356">
        <v>7</v>
      </c>
      <c r="E356" s="351" t="s">
        <v>1541</v>
      </c>
      <c r="H356" s="333">
        <v>1.3</v>
      </c>
      <c r="I356" s="333">
        <v>0.51441908984795659</v>
      </c>
      <c r="J356">
        <v>40</v>
      </c>
      <c r="K356" s="364" t="s">
        <v>2445</v>
      </c>
      <c r="L356" s="384">
        <v>2.9834735556133474E-3</v>
      </c>
    </row>
    <row r="357" spans="1:12">
      <c r="A357">
        <v>10</v>
      </c>
      <c r="B357" t="s">
        <v>1107</v>
      </c>
      <c r="C357" t="s">
        <v>84</v>
      </c>
      <c r="D357">
        <v>7</v>
      </c>
      <c r="E357" s="351" t="s">
        <v>1543</v>
      </c>
      <c r="H357" s="333">
        <v>7.6210235533030604</v>
      </c>
      <c r="I357" s="333">
        <v>2.0195712416253109</v>
      </c>
      <c r="J357">
        <v>27</v>
      </c>
      <c r="K357" s="364" t="s">
        <v>2445</v>
      </c>
      <c r="L357" s="384">
        <v>2.9834735556133474E-3</v>
      </c>
    </row>
    <row r="358" spans="1:12">
      <c r="A358">
        <v>9</v>
      </c>
      <c r="B358" t="s">
        <v>1104</v>
      </c>
      <c r="C358" t="s">
        <v>83</v>
      </c>
      <c r="D358">
        <v>6</v>
      </c>
      <c r="E358" s="351" t="s">
        <v>1544</v>
      </c>
      <c r="H358" s="333">
        <v>6.4778700203076003</v>
      </c>
      <c r="I358" s="333">
        <v>1.2163820430632595</v>
      </c>
      <c r="J358">
        <v>19</v>
      </c>
      <c r="K358" s="364" t="s">
        <v>2445</v>
      </c>
      <c r="L358" s="384">
        <v>1.4766154434973311E-2</v>
      </c>
    </row>
    <row r="359" spans="1:12">
      <c r="A359">
        <v>9</v>
      </c>
      <c r="B359" t="s">
        <v>1104</v>
      </c>
      <c r="C359" t="s">
        <v>83</v>
      </c>
      <c r="D359">
        <v>6</v>
      </c>
      <c r="E359" s="351" t="s">
        <v>1546</v>
      </c>
      <c r="H359" s="333">
        <v>6.7065007269066932</v>
      </c>
      <c r="I359" s="333">
        <v>2.3399400192472881</v>
      </c>
      <c r="J359">
        <v>35</v>
      </c>
      <c r="K359" s="364" t="s">
        <v>2445</v>
      </c>
      <c r="L359" s="384">
        <v>1.4766154434973311E-2</v>
      </c>
    </row>
    <row r="360" spans="1:12">
      <c r="A360">
        <v>9</v>
      </c>
      <c r="B360" t="s">
        <v>1104</v>
      </c>
      <c r="C360" t="s">
        <v>83</v>
      </c>
      <c r="D360">
        <v>6</v>
      </c>
      <c r="E360" s="351" t="s">
        <v>1547</v>
      </c>
      <c r="H360" s="333">
        <v>6.7065007269066932</v>
      </c>
      <c r="I360" s="333">
        <v>0.40610529259663675</v>
      </c>
      <c r="J360">
        <v>6</v>
      </c>
      <c r="K360" s="364" t="s">
        <v>2445</v>
      </c>
      <c r="L360" s="384">
        <v>1.4766154434973311E-2</v>
      </c>
    </row>
    <row r="361" spans="1:12">
      <c r="A361">
        <v>10</v>
      </c>
      <c r="B361" t="s">
        <v>1107</v>
      </c>
      <c r="C361" t="s">
        <v>84</v>
      </c>
      <c r="D361">
        <v>7</v>
      </c>
      <c r="E361" s="351" t="s">
        <v>1548</v>
      </c>
      <c r="H361" s="333">
        <v>5.0108229862967617</v>
      </c>
      <c r="I361" s="333">
        <v>2.2727797491838051</v>
      </c>
      <c r="J361">
        <v>45</v>
      </c>
      <c r="K361" s="364" t="s">
        <v>2445</v>
      </c>
      <c r="L361" s="384">
        <v>-1.4308060294367375E-2</v>
      </c>
    </row>
    <row r="362" spans="1:12">
      <c r="A362">
        <v>10</v>
      </c>
      <c r="B362" t="s">
        <v>1107</v>
      </c>
      <c r="C362" t="s">
        <v>84</v>
      </c>
      <c r="D362">
        <v>7</v>
      </c>
      <c r="E362" s="351" t="s">
        <v>1550</v>
      </c>
      <c r="H362" s="333">
        <v>6.4778700203076003</v>
      </c>
      <c r="I362" s="333">
        <v>2.5050304419707152</v>
      </c>
      <c r="J362">
        <v>39</v>
      </c>
      <c r="K362" s="364" t="s">
        <v>2445</v>
      </c>
      <c r="L362" s="384">
        <v>-1.4308060294367375E-2</v>
      </c>
    </row>
    <row r="363" spans="1:12">
      <c r="A363">
        <v>10</v>
      </c>
      <c r="B363" t="s">
        <v>1107</v>
      </c>
      <c r="C363" t="s">
        <v>84</v>
      </c>
      <c r="D363">
        <v>7</v>
      </c>
      <c r="E363" s="351" t="s">
        <v>1551</v>
      </c>
      <c r="H363" s="333">
        <v>7.6210235533030604</v>
      </c>
      <c r="I363" s="333">
        <v>2.7106075523210662</v>
      </c>
      <c r="J363">
        <v>36</v>
      </c>
      <c r="K363" s="364" t="s">
        <v>2445</v>
      </c>
      <c r="L363" s="384">
        <v>-1.4308060294367375E-2</v>
      </c>
    </row>
    <row r="364" spans="1:12">
      <c r="A364">
        <v>10</v>
      </c>
      <c r="B364" t="s">
        <v>1107</v>
      </c>
      <c r="C364" t="s">
        <v>84</v>
      </c>
      <c r="D364">
        <v>7</v>
      </c>
      <c r="E364" s="351" t="s">
        <v>1552</v>
      </c>
      <c r="H364" s="333">
        <v>5.1632434573628236</v>
      </c>
      <c r="I364" s="333">
        <v>1.5623098284271273</v>
      </c>
      <c r="J364">
        <v>30</v>
      </c>
      <c r="K364" s="364" t="s">
        <v>2445</v>
      </c>
      <c r="L364" s="384">
        <v>1.9715667067661258E-3</v>
      </c>
    </row>
    <row r="365" spans="1:12">
      <c r="A365">
        <v>10</v>
      </c>
      <c r="B365" t="s">
        <v>1107</v>
      </c>
      <c r="C365" t="s">
        <v>84</v>
      </c>
      <c r="D365">
        <v>7</v>
      </c>
      <c r="E365" s="351" t="s">
        <v>1554</v>
      </c>
      <c r="H365" s="333">
        <v>5.1632434573628236</v>
      </c>
      <c r="I365" s="333">
        <v>0.55252420761447185</v>
      </c>
      <c r="J365">
        <v>11</v>
      </c>
      <c r="K365" s="364" t="s">
        <v>2445</v>
      </c>
      <c r="L365" s="384">
        <v>1.9715667067661258E-3</v>
      </c>
    </row>
    <row r="366" spans="1:12">
      <c r="A366">
        <v>10</v>
      </c>
      <c r="B366" t="s">
        <v>1107</v>
      </c>
      <c r="C366" t="s">
        <v>84</v>
      </c>
      <c r="D366">
        <v>7</v>
      </c>
      <c r="E366" s="351" t="s">
        <v>1555</v>
      </c>
      <c r="H366" s="333">
        <v>7.62</v>
      </c>
      <c r="I366" s="333">
        <v>2.4958852137067522</v>
      </c>
      <c r="J366">
        <v>33</v>
      </c>
      <c r="K366" s="364" t="s">
        <v>2445</v>
      </c>
      <c r="L366" s="384">
        <v>-2.1042544076067871E-2</v>
      </c>
    </row>
    <row r="367" spans="1:12">
      <c r="A367">
        <v>10</v>
      </c>
      <c r="B367" t="s">
        <v>1107</v>
      </c>
      <c r="C367" t="s">
        <v>84</v>
      </c>
      <c r="D367">
        <v>7</v>
      </c>
      <c r="E367" s="351" t="s">
        <v>1557</v>
      </c>
      <c r="H367" s="333">
        <v>7.6210235533030604</v>
      </c>
      <c r="I367" s="333">
        <v>3.5247233934026654</v>
      </c>
      <c r="J367">
        <v>46</v>
      </c>
      <c r="K367" s="364" t="s">
        <v>2445</v>
      </c>
      <c r="L367" s="384">
        <v>-2.1042544076067871E-2</v>
      </c>
    </row>
    <row r="368" spans="1:12">
      <c r="A368">
        <v>10</v>
      </c>
      <c r="B368" t="s">
        <v>1107</v>
      </c>
      <c r="C368" t="s">
        <v>84</v>
      </c>
      <c r="D368">
        <v>7</v>
      </c>
      <c r="E368" s="351" t="s">
        <v>1558</v>
      </c>
      <c r="H368" s="333">
        <v>7.6210235533030604</v>
      </c>
      <c r="I368" s="333">
        <v>4.2296680720831983</v>
      </c>
      <c r="J368">
        <v>56</v>
      </c>
      <c r="K368" s="364" t="s">
        <v>2445</v>
      </c>
      <c r="L368" s="384">
        <v>2.3185955001551184E-2</v>
      </c>
    </row>
    <row r="369" spans="1:12">
      <c r="A369">
        <v>10</v>
      </c>
      <c r="B369" t="s">
        <v>1107</v>
      </c>
      <c r="C369" t="s">
        <v>84</v>
      </c>
      <c r="D369">
        <v>7</v>
      </c>
      <c r="E369" s="351" t="s">
        <v>1560</v>
      </c>
      <c r="H369" s="333">
        <v>5.1632434573628236</v>
      </c>
      <c r="I369" s="333">
        <v>4.9727178685302471</v>
      </c>
      <c r="J369">
        <v>96</v>
      </c>
      <c r="K369" s="364" t="s">
        <v>2445</v>
      </c>
      <c r="L369" s="384">
        <v>2.3185955001551184E-2</v>
      </c>
    </row>
    <row r="370" spans="1:12">
      <c r="A370">
        <v>10</v>
      </c>
      <c r="B370" t="s">
        <v>1107</v>
      </c>
      <c r="C370" t="s">
        <v>84</v>
      </c>
      <c r="D370">
        <v>7</v>
      </c>
      <c r="E370" s="351" t="s">
        <v>1561</v>
      </c>
      <c r="H370" s="333">
        <v>5.1632434573628236</v>
      </c>
      <c r="I370" s="333">
        <v>0.38784081672594389</v>
      </c>
      <c r="J370">
        <v>8</v>
      </c>
      <c r="K370" s="364" t="s">
        <v>2445</v>
      </c>
      <c r="L370" s="384">
        <v>-1.105765056044028E-2</v>
      </c>
    </row>
    <row r="371" spans="1:12">
      <c r="A371">
        <v>9</v>
      </c>
      <c r="B371" t="s">
        <v>1104</v>
      </c>
      <c r="C371" t="s">
        <v>83</v>
      </c>
      <c r="D371">
        <v>6</v>
      </c>
      <c r="E371" s="351" t="s">
        <v>1563</v>
      </c>
      <c r="H371" s="333">
        <v>5.1632434573628236</v>
      </c>
      <c r="I371" s="333">
        <v>0.30352081390791169</v>
      </c>
      <c r="J371">
        <v>6</v>
      </c>
      <c r="K371" s="364" t="s">
        <v>2445</v>
      </c>
      <c r="L371" s="384">
        <v>-1.105765056044028E-2</v>
      </c>
    </row>
    <row r="372" spans="1:12">
      <c r="A372">
        <v>9</v>
      </c>
      <c r="B372" t="s">
        <v>1104</v>
      </c>
      <c r="C372" t="s">
        <v>83</v>
      </c>
      <c r="D372">
        <v>6</v>
      </c>
      <c r="E372" s="351" t="s">
        <v>1564</v>
      </c>
      <c r="H372" s="333">
        <v>6.7827109624397233</v>
      </c>
      <c r="I372" s="333">
        <v>1.0531301922720664</v>
      </c>
      <c r="J372">
        <v>16</v>
      </c>
      <c r="K372" s="364" t="s">
        <v>2445</v>
      </c>
      <c r="L372" s="384">
        <v>-7.3871908500443562E-3</v>
      </c>
    </row>
    <row r="373" spans="1:12">
      <c r="A373">
        <v>9</v>
      </c>
      <c r="B373" t="s">
        <v>1104</v>
      </c>
      <c r="C373" t="s">
        <v>83</v>
      </c>
      <c r="D373">
        <v>6</v>
      </c>
      <c r="E373" s="351" t="s">
        <v>1566</v>
      </c>
      <c r="H373" s="333">
        <v>6.2873444314750238</v>
      </c>
      <c r="I373" s="333">
        <v>4.6488243675148668</v>
      </c>
      <c r="J373">
        <v>74</v>
      </c>
      <c r="K373" s="364" t="s">
        <v>2445</v>
      </c>
      <c r="L373" s="384">
        <v>3.8226375609887286E-2</v>
      </c>
    </row>
    <row r="374" spans="1:12">
      <c r="A374">
        <v>9</v>
      </c>
      <c r="B374" t="s">
        <v>1104</v>
      </c>
      <c r="C374" t="s">
        <v>83</v>
      </c>
      <c r="D374">
        <v>6</v>
      </c>
      <c r="E374" s="351" t="s">
        <v>1568</v>
      </c>
      <c r="H374" s="333">
        <v>6.2873444314750238</v>
      </c>
      <c r="I374" s="333">
        <v>3.9248271299510757</v>
      </c>
      <c r="J374">
        <v>62</v>
      </c>
      <c r="K374" s="364" t="s">
        <v>2445</v>
      </c>
      <c r="L374" s="384">
        <v>3.8226375609887286E-2</v>
      </c>
    </row>
    <row r="375" spans="1:12">
      <c r="A375">
        <v>9</v>
      </c>
      <c r="B375" t="s">
        <v>1104</v>
      </c>
      <c r="C375" t="s">
        <v>83</v>
      </c>
      <c r="D375">
        <v>6</v>
      </c>
      <c r="E375" s="351" t="s">
        <v>1569</v>
      </c>
      <c r="H375" s="333">
        <v>9.1452282639636717</v>
      </c>
      <c r="I375" s="333">
        <v>6.687448168023435</v>
      </c>
      <c r="J375">
        <v>73</v>
      </c>
      <c r="K375" s="364" t="s">
        <v>2445</v>
      </c>
      <c r="L375" s="384">
        <v>3.8226375609887286E-2</v>
      </c>
    </row>
    <row r="376" spans="1:12">
      <c r="A376">
        <v>9</v>
      </c>
      <c r="B376" t="s">
        <v>1104</v>
      </c>
      <c r="C376" t="s">
        <v>83</v>
      </c>
      <c r="D376">
        <v>6</v>
      </c>
      <c r="E376" s="351" t="s">
        <v>1570</v>
      </c>
      <c r="H376" s="333">
        <v>6.2873444314750238</v>
      </c>
      <c r="I376" s="333">
        <v>5.9062932538098716</v>
      </c>
      <c r="J376">
        <v>94</v>
      </c>
      <c r="K376" s="364" t="s">
        <v>2445</v>
      </c>
      <c r="L376" s="384">
        <v>3.8226375609887286E-2</v>
      </c>
    </row>
    <row r="377" spans="1:12">
      <c r="A377">
        <v>9</v>
      </c>
      <c r="B377" t="s">
        <v>1104</v>
      </c>
      <c r="C377" t="s">
        <v>83</v>
      </c>
      <c r="D377">
        <v>6</v>
      </c>
      <c r="E377" s="351" t="s">
        <v>1571</v>
      </c>
      <c r="H377" s="333">
        <v>8.478388703049653</v>
      </c>
      <c r="I377" s="333">
        <v>0.68589211979727538</v>
      </c>
      <c r="J377">
        <v>8</v>
      </c>
      <c r="K377" s="364" t="s">
        <v>2445</v>
      </c>
      <c r="L377" s="384">
        <v>3.8226375609887286E-2</v>
      </c>
    </row>
    <row r="378" spans="1:12">
      <c r="A378">
        <v>9</v>
      </c>
      <c r="B378" t="s">
        <v>1104</v>
      </c>
      <c r="C378" t="s">
        <v>83</v>
      </c>
      <c r="D378">
        <v>6</v>
      </c>
      <c r="E378" s="351" t="s">
        <v>1572</v>
      </c>
      <c r="H378" s="333">
        <v>7.6210235533030604</v>
      </c>
      <c r="I378" s="333">
        <v>3.8105117766515302</v>
      </c>
      <c r="J378">
        <v>50</v>
      </c>
      <c r="K378" s="364" t="s">
        <v>2445</v>
      </c>
      <c r="L378" s="384">
        <v>3.8226375609887286E-2</v>
      </c>
    </row>
    <row r="379" spans="1:12">
      <c r="A379">
        <v>9</v>
      </c>
      <c r="B379" t="s">
        <v>1104</v>
      </c>
      <c r="C379" t="s">
        <v>83</v>
      </c>
      <c r="D379">
        <v>6</v>
      </c>
      <c r="E379" s="351" t="s">
        <v>1573</v>
      </c>
      <c r="H379" s="333">
        <v>6.7827109624397233</v>
      </c>
      <c r="I379" s="333">
        <v>5.8434198094951206</v>
      </c>
      <c r="J379">
        <v>86</v>
      </c>
      <c r="K379" s="364" t="s">
        <v>2445</v>
      </c>
      <c r="L379" s="384">
        <v>-2.027900365199975E-2</v>
      </c>
    </row>
    <row r="380" spans="1:12">
      <c r="A380">
        <v>9</v>
      </c>
      <c r="B380" t="s">
        <v>1104</v>
      </c>
      <c r="C380" t="s">
        <v>83</v>
      </c>
      <c r="D380">
        <v>6</v>
      </c>
      <c r="E380" s="351" t="s">
        <v>1575</v>
      </c>
      <c r="H380" s="333">
        <v>4.8393499563474434</v>
      </c>
      <c r="I380" s="333">
        <v>2.9874412328947995</v>
      </c>
      <c r="J380">
        <v>62</v>
      </c>
      <c r="K380" s="364" t="s">
        <v>2445</v>
      </c>
      <c r="L380" s="384">
        <v>-2.027900365199975E-2</v>
      </c>
    </row>
    <row r="381" spans="1:12">
      <c r="A381">
        <v>8</v>
      </c>
      <c r="B381" t="s">
        <v>1102</v>
      </c>
      <c r="C381" t="s">
        <v>82</v>
      </c>
      <c r="D381">
        <v>5</v>
      </c>
      <c r="E381" s="351" t="s">
        <v>1576</v>
      </c>
      <c r="H381" s="333">
        <v>4.8393499563474434</v>
      </c>
      <c r="I381" s="333">
        <v>4.582140411423465</v>
      </c>
      <c r="J381">
        <v>95</v>
      </c>
      <c r="K381" s="364" t="s">
        <v>2445</v>
      </c>
      <c r="L381" s="384">
        <v>-2.027900365199975E-2</v>
      </c>
    </row>
    <row r="382" spans="1:12">
      <c r="A382">
        <v>9</v>
      </c>
      <c r="B382" t="s">
        <v>1104</v>
      </c>
      <c r="C382" t="s">
        <v>83</v>
      </c>
      <c r="D382">
        <v>6</v>
      </c>
      <c r="E382" s="351" t="s">
        <v>1577</v>
      </c>
      <c r="H382" s="333">
        <v>9.2404910583799591</v>
      </c>
      <c r="I382" s="333">
        <v>4.5592773407635558</v>
      </c>
      <c r="J382">
        <v>49</v>
      </c>
      <c r="K382" s="364" t="s">
        <v>2445</v>
      </c>
      <c r="L382" s="384">
        <v>-2.027900365199975E-2</v>
      </c>
    </row>
    <row r="383" spans="1:12">
      <c r="A383">
        <v>9</v>
      </c>
      <c r="B383" t="s">
        <v>1104</v>
      </c>
      <c r="C383" t="s">
        <v>83</v>
      </c>
      <c r="D383">
        <v>6</v>
      </c>
      <c r="E383" s="351" t="s">
        <v>1578</v>
      </c>
      <c r="H383" s="333">
        <v>7.6210235533030604</v>
      </c>
      <c r="I383" s="333">
        <v>2.095590951569509</v>
      </c>
      <c r="J383">
        <v>27</v>
      </c>
      <c r="K383" s="364" t="s">
        <v>2445</v>
      </c>
      <c r="L383" s="384">
        <v>5.6116107121297887E-3</v>
      </c>
    </row>
    <row r="384" spans="1:12">
      <c r="A384">
        <v>9</v>
      </c>
      <c r="B384" t="s">
        <v>1104</v>
      </c>
      <c r="C384" t="s">
        <v>83</v>
      </c>
      <c r="D384">
        <v>6</v>
      </c>
      <c r="E384" s="351" t="s">
        <v>1580</v>
      </c>
      <c r="H384" s="333">
        <v>7.6210235533030604</v>
      </c>
      <c r="I384" s="333">
        <v>2.0767289182750837</v>
      </c>
      <c r="J384">
        <v>27</v>
      </c>
      <c r="K384" s="364" t="s">
        <v>2445</v>
      </c>
      <c r="L384" s="384">
        <v>5.6116107121297887E-3</v>
      </c>
    </row>
    <row r="385" spans="1:12">
      <c r="A385">
        <v>9</v>
      </c>
      <c r="B385" t="s">
        <v>1104</v>
      </c>
      <c r="C385" t="s">
        <v>83</v>
      </c>
      <c r="D385">
        <v>6</v>
      </c>
      <c r="E385" s="351" t="s">
        <v>1581</v>
      </c>
      <c r="H385" s="333">
        <v>7.6210235533030604</v>
      </c>
      <c r="I385" s="333">
        <v>5.3156639284288838</v>
      </c>
      <c r="J385">
        <v>70</v>
      </c>
      <c r="K385" s="364" t="s">
        <v>2445</v>
      </c>
      <c r="L385" s="384">
        <v>5.6116107121297887E-3</v>
      </c>
    </row>
    <row r="386" spans="1:12">
      <c r="A386">
        <v>10</v>
      </c>
      <c r="B386" t="s">
        <v>1107</v>
      </c>
      <c r="C386" t="s">
        <v>84</v>
      </c>
      <c r="D386">
        <v>7</v>
      </c>
      <c r="E386" s="351" t="s">
        <v>1582</v>
      </c>
      <c r="H386" s="333">
        <v>7.0494467868053308</v>
      </c>
      <c r="I386" s="333">
        <v>3.7657382632758747</v>
      </c>
      <c r="J386">
        <v>53</v>
      </c>
      <c r="K386" s="364" t="s">
        <v>2445</v>
      </c>
      <c r="L386" s="384">
        <v>8.9173785142482309E-4</v>
      </c>
    </row>
    <row r="387" spans="1:12">
      <c r="A387">
        <v>9</v>
      </c>
      <c r="B387" t="s">
        <v>1104</v>
      </c>
      <c r="C387" t="s">
        <v>83</v>
      </c>
      <c r="D387">
        <v>6</v>
      </c>
      <c r="E387" s="351" t="s">
        <v>1584</v>
      </c>
      <c r="H387" s="333">
        <v>7.0494467868053308</v>
      </c>
      <c r="I387" s="333">
        <v>4.197469247570492</v>
      </c>
      <c r="J387">
        <v>60</v>
      </c>
      <c r="K387" s="364" t="s">
        <v>2445</v>
      </c>
      <c r="L387" s="384">
        <v>8.9173785142482309E-4</v>
      </c>
    </row>
    <row r="388" spans="1:12">
      <c r="A388">
        <v>8</v>
      </c>
      <c r="B388" t="s">
        <v>1102</v>
      </c>
      <c r="C388" t="s">
        <v>82</v>
      </c>
      <c r="D388">
        <v>5</v>
      </c>
      <c r="E388" s="351" t="s">
        <v>1585</v>
      </c>
      <c r="H388" s="333">
        <v>7.6210235533030604</v>
      </c>
      <c r="I388" s="333">
        <v>3.6914332836311696</v>
      </c>
      <c r="J388">
        <v>48</v>
      </c>
      <c r="K388" s="364" t="s">
        <v>2445</v>
      </c>
      <c r="L388" s="384">
        <v>8.9173785142482309E-4</v>
      </c>
    </row>
    <row r="389" spans="1:12">
      <c r="A389">
        <v>8</v>
      </c>
      <c r="B389" t="s">
        <v>1102</v>
      </c>
      <c r="C389" t="s">
        <v>82</v>
      </c>
      <c r="D389">
        <v>5</v>
      </c>
      <c r="E389" s="351" t="s">
        <v>1586</v>
      </c>
      <c r="H389" s="333">
        <v>7.6210235533030604</v>
      </c>
      <c r="I389" s="333">
        <v>3.2044498785751037</v>
      </c>
      <c r="J389">
        <v>42</v>
      </c>
      <c r="K389" s="364" t="s">
        <v>2445</v>
      </c>
      <c r="L389" s="384">
        <v>8.9173785142482309E-4</v>
      </c>
    </row>
    <row r="390" spans="1:12">
      <c r="A390">
        <v>8</v>
      </c>
      <c r="B390" t="s">
        <v>1102</v>
      </c>
      <c r="C390" t="s">
        <v>82</v>
      </c>
      <c r="D390">
        <v>5</v>
      </c>
      <c r="E390" s="351" t="s">
        <v>1587</v>
      </c>
      <c r="H390" s="333">
        <v>7.0494467868053308</v>
      </c>
      <c r="I390" s="333">
        <v>4.9045097077281845</v>
      </c>
      <c r="J390">
        <v>70</v>
      </c>
      <c r="K390" s="364" t="s">
        <v>2445</v>
      </c>
      <c r="L390" s="384">
        <v>8.9173785142482309E-4</v>
      </c>
    </row>
    <row r="391" spans="1:12">
      <c r="A391">
        <v>10</v>
      </c>
      <c r="B391" t="s">
        <v>1107</v>
      </c>
      <c r="C391" t="s">
        <v>84</v>
      </c>
      <c r="D391">
        <v>7</v>
      </c>
      <c r="E391" s="351" t="s">
        <v>1588</v>
      </c>
      <c r="H391" s="333">
        <v>4.2677731898497129</v>
      </c>
      <c r="I391" s="333">
        <v>1.7587998345930853</v>
      </c>
      <c r="J391">
        <v>41</v>
      </c>
      <c r="K391" s="364" t="s">
        <v>2445</v>
      </c>
      <c r="L391" s="384">
        <v>-1.35E-2</v>
      </c>
    </row>
    <row r="392" spans="1:12">
      <c r="A392">
        <v>10</v>
      </c>
      <c r="B392" t="s">
        <v>1107</v>
      </c>
      <c r="C392" t="s">
        <v>84</v>
      </c>
      <c r="D392">
        <v>7</v>
      </c>
      <c r="E392" s="351" t="s">
        <v>1590</v>
      </c>
      <c r="H392" s="333">
        <v>8.6879668507654877</v>
      </c>
      <c r="I392" s="333">
        <v>3.4309276014789174</v>
      </c>
      <c r="J392">
        <v>39</v>
      </c>
      <c r="K392" s="364" t="s">
        <v>2445</v>
      </c>
      <c r="L392" s="384">
        <v>0.02</v>
      </c>
    </row>
    <row r="393" spans="1:12">
      <c r="A393">
        <v>10</v>
      </c>
      <c r="B393" t="s">
        <v>1107</v>
      </c>
      <c r="C393" t="s">
        <v>84</v>
      </c>
      <c r="D393">
        <v>7</v>
      </c>
      <c r="E393" s="351" t="s">
        <v>1592</v>
      </c>
      <c r="H393" s="333">
        <v>1.3</v>
      </c>
      <c r="I393" s="333">
        <v>0.40752421090686236</v>
      </c>
      <c r="J393">
        <v>31</v>
      </c>
      <c r="K393" s="364" t="s">
        <v>2445</v>
      </c>
      <c r="L393" s="384">
        <v>7.089124781671341E-3</v>
      </c>
    </row>
    <row r="394" spans="1:12">
      <c r="A394">
        <v>9</v>
      </c>
      <c r="B394" t="s">
        <v>1104</v>
      </c>
      <c r="C394" t="s">
        <v>83</v>
      </c>
      <c r="D394">
        <v>6</v>
      </c>
      <c r="E394" s="351" t="s">
        <v>1594</v>
      </c>
      <c r="H394" s="333">
        <v>7.6210235533030604</v>
      </c>
      <c r="I394" s="333">
        <v>8.0020747309682125</v>
      </c>
      <c r="J394">
        <v>105</v>
      </c>
      <c r="K394" s="364" t="s">
        <v>2445</v>
      </c>
      <c r="L394" s="384">
        <v>8.8565518513419317E-3</v>
      </c>
    </row>
    <row r="395" spans="1:12">
      <c r="A395">
        <v>9</v>
      </c>
      <c r="B395" t="s">
        <v>1104</v>
      </c>
      <c r="C395" t="s">
        <v>83</v>
      </c>
      <c r="D395">
        <v>6</v>
      </c>
      <c r="E395" s="351" t="s">
        <v>1596</v>
      </c>
      <c r="H395" s="333">
        <v>7.6210235533030604</v>
      </c>
      <c r="I395" s="333">
        <v>7.0494467868053308</v>
      </c>
      <c r="J395">
        <v>93</v>
      </c>
      <c r="K395" s="364" t="s">
        <v>2445</v>
      </c>
      <c r="L395" s="384">
        <v>8.8565518513419317E-3</v>
      </c>
    </row>
    <row r="396" spans="1:12">
      <c r="A396">
        <v>9</v>
      </c>
      <c r="B396" t="s">
        <v>1104</v>
      </c>
      <c r="C396" t="s">
        <v>83</v>
      </c>
      <c r="D396">
        <v>6</v>
      </c>
      <c r="E396" s="351" t="s">
        <v>1597</v>
      </c>
      <c r="H396" s="333">
        <v>7.6210235533030604</v>
      </c>
      <c r="I396" s="333">
        <v>6.3254495492415401</v>
      </c>
      <c r="J396">
        <v>83</v>
      </c>
      <c r="K396" s="364" t="s">
        <v>2445</v>
      </c>
      <c r="L396" s="384">
        <v>8.8565518513419317E-3</v>
      </c>
    </row>
    <row r="397" spans="1:12">
      <c r="A397">
        <v>10</v>
      </c>
      <c r="B397" t="s">
        <v>1107</v>
      </c>
      <c r="C397" t="s">
        <v>84</v>
      </c>
      <c r="D397">
        <v>7</v>
      </c>
      <c r="E397" s="351" t="s">
        <v>1598</v>
      </c>
      <c r="H397" s="333">
        <v>7.0494467868053308</v>
      </c>
      <c r="I397" s="333">
        <v>4.1915629543166837</v>
      </c>
      <c r="J397">
        <v>59</v>
      </c>
      <c r="K397" s="364" t="s">
        <v>2445</v>
      </c>
      <c r="L397" s="384">
        <v>-7.1722145015294947E-3</v>
      </c>
    </row>
    <row r="398" spans="1:12">
      <c r="A398">
        <v>10</v>
      </c>
      <c r="B398" t="s">
        <v>1107</v>
      </c>
      <c r="C398" t="s">
        <v>84</v>
      </c>
      <c r="D398">
        <v>7</v>
      </c>
      <c r="E398" s="351" t="s">
        <v>1600</v>
      </c>
      <c r="H398" s="333">
        <v>7.6210235533030604</v>
      </c>
      <c r="I398" s="333">
        <v>4.3249308664994857</v>
      </c>
      <c r="J398">
        <v>57</v>
      </c>
      <c r="K398" s="364" t="s">
        <v>2445</v>
      </c>
      <c r="L398" s="384">
        <v>-7.1722145015294947E-3</v>
      </c>
    </row>
    <row r="399" spans="1:12">
      <c r="A399">
        <v>10</v>
      </c>
      <c r="B399" t="s">
        <v>1107</v>
      </c>
      <c r="C399" t="s">
        <v>84</v>
      </c>
      <c r="D399">
        <v>7</v>
      </c>
      <c r="E399" s="351" t="s">
        <v>1601</v>
      </c>
      <c r="H399" s="333">
        <v>6.4778700203076003</v>
      </c>
      <c r="I399" s="333">
        <v>3.5628285111691804</v>
      </c>
      <c r="J399">
        <v>55</v>
      </c>
      <c r="K399" s="364" t="s">
        <v>2445</v>
      </c>
      <c r="L399" s="384">
        <v>-7.1722145015294947E-3</v>
      </c>
    </row>
    <row r="400" spans="1:12">
      <c r="A400">
        <v>10</v>
      </c>
      <c r="B400" t="s">
        <v>1107</v>
      </c>
      <c r="C400" t="s">
        <v>84</v>
      </c>
      <c r="D400">
        <v>7</v>
      </c>
      <c r="E400" s="351" t="s">
        <v>1602</v>
      </c>
      <c r="H400" s="333">
        <v>7.6210235533030604</v>
      </c>
      <c r="I400" s="333">
        <v>2.5149377725900099</v>
      </c>
      <c r="J400">
        <v>33</v>
      </c>
      <c r="K400" s="364" t="s">
        <v>2445</v>
      </c>
      <c r="L400" s="384">
        <v>-7.1722145015294947E-3</v>
      </c>
    </row>
    <row r="401" spans="1:12">
      <c r="A401">
        <v>10</v>
      </c>
      <c r="B401" t="s">
        <v>1107</v>
      </c>
      <c r="C401" t="s">
        <v>84</v>
      </c>
      <c r="D401">
        <v>7</v>
      </c>
      <c r="E401" s="351" t="s">
        <v>1603</v>
      </c>
      <c r="H401" s="333">
        <v>7.6210235533030604</v>
      </c>
      <c r="I401" s="333">
        <v>3.6580913055854691</v>
      </c>
      <c r="J401">
        <v>48</v>
      </c>
      <c r="K401" s="364" t="s">
        <v>2445</v>
      </c>
      <c r="L401" s="384">
        <v>-7.1722145015294947E-3</v>
      </c>
    </row>
    <row r="402" spans="1:12">
      <c r="A402">
        <v>9</v>
      </c>
      <c r="B402" t="s">
        <v>1104</v>
      </c>
      <c r="C402" t="s">
        <v>83</v>
      </c>
      <c r="D402">
        <v>6</v>
      </c>
      <c r="E402" s="351" t="s">
        <v>1604</v>
      </c>
      <c r="H402" s="333">
        <v>4.7631397208144124</v>
      </c>
      <c r="I402" s="333">
        <v>2.2100968304578874</v>
      </c>
      <c r="J402">
        <v>46</v>
      </c>
      <c r="K402" s="364" t="s">
        <v>2445</v>
      </c>
      <c r="L402" s="384">
        <v>1.4766154434973311E-2</v>
      </c>
    </row>
    <row r="403" spans="1:12">
      <c r="A403">
        <v>9</v>
      </c>
      <c r="B403" t="s">
        <v>1104</v>
      </c>
      <c r="C403" t="s">
        <v>83</v>
      </c>
      <c r="D403">
        <v>6</v>
      </c>
      <c r="E403" s="351" t="s">
        <v>1606</v>
      </c>
      <c r="H403" s="333">
        <v>4.7631397208144124</v>
      </c>
      <c r="I403" s="333">
        <v>1.5051521517773543</v>
      </c>
      <c r="J403">
        <v>32</v>
      </c>
      <c r="K403" s="364" t="s">
        <v>2445</v>
      </c>
      <c r="L403" s="384">
        <v>1.4766154434973311E-2</v>
      </c>
    </row>
    <row r="404" spans="1:12">
      <c r="A404">
        <v>10</v>
      </c>
      <c r="B404" t="s">
        <v>1107</v>
      </c>
      <c r="C404" t="s">
        <v>84</v>
      </c>
      <c r="D404">
        <v>7</v>
      </c>
      <c r="E404" s="351" t="s">
        <v>1607</v>
      </c>
      <c r="H404" s="333">
        <v>3.4485131578696344</v>
      </c>
      <c r="I404" s="333">
        <v>0.64778700203076001</v>
      </c>
      <c r="J404">
        <v>19</v>
      </c>
      <c r="K404" s="364" t="s">
        <v>2445</v>
      </c>
      <c r="L404" s="384">
        <v>2.18E-2</v>
      </c>
    </row>
    <row r="405" spans="1:12">
      <c r="A405">
        <v>10</v>
      </c>
      <c r="B405" t="s">
        <v>1107</v>
      </c>
      <c r="C405" t="s">
        <v>84</v>
      </c>
      <c r="D405">
        <v>7</v>
      </c>
      <c r="E405" s="351" t="s">
        <v>1609</v>
      </c>
      <c r="H405" s="333">
        <v>5.0108229862967617</v>
      </c>
      <c r="I405" s="333">
        <v>2.0195712416253109</v>
      </c>
      <c r="J405">
        <v>40</v>
      </c>
      <c r="K405" s="364" t="s">
        <v>2445</v>
      </c>
      <c r="L405" s="384">
        <v>2.18E-2</v>
      </c>
    </row>
    <row r="406" spans="1:12">
      <c r="A406">
        <v>9</v>
      </c>
      <c r="B406" t="s">
        <v>1104</v>
      </c>
      <c r="C406" t="s">
        <v>83</v>
      </c>
      <c r="D406">
        <v>6</v>
      </c>
      <c r="E406" s="351" t="s">
        <v>1610</v>
      </c>
      <c r="H406" s="333">
        <v>1.3</v>
      </c>
      <c r="I406" s="333">
        <v>1.2117427449751865</v>
      </c>
      <c r="J406">
        <v>93</v>
      </c>
      <c r="K406" s="364" t="s">
        <v>2445</v>
      </c>
      <c r="L406" s="384">
        <v>-1.4526063798946831E-2</v>
      </c>
    </row>
    <row r="407" spans="1:12">
      <c r="A407">
        <v>9</v>
      </c>
      <c r="B407" t="s">
        <v>1104</v>
      </c>
      <c r="C407" t="s">
        <v>83</v>
      </c>
      <c r="D407">
        <v>6</v>
      </c>
      <c r="E407" s="351" t="s">
        <v>1612</v>
      </c>
      <c r="H407" s="333">
        <v>4.8393499563474434</v>
      </c>
      <c r="I407" s="333">
        <v>0.62873444314750249</v>
      </c>
      <c r="J407">
        <v>13</v>
      </c>
      <c r="K407" s="364" t="s">
        <v>2445</v>
      </c>
      <c r="L407" s="384">
        <v>-1.4526063798946831E-2</v>
      </c>
    </row>
    <row r="408" spans="1:12">
      <c r="A408">
        <v>9</v>
      </c>
      <c r="B408" t="s">
        <v>1104</v>
      </c>
      <c r="C408" t="s">
        <v>83</v>
      </c>
      <c r="D408">
        <v>6</v>
      </c>
      <c r="E408" s="351" t="s">
        <v>1613</v>
      </c>
      <c r="H408" s="333">
        <v>7.7924965832523787</v>
      </c>
      <c r="I408" s="333">
        <v>1.8233298851277571</v>
      </c>
      <c r="J408">
        <v>23</v>
      </c>
      <c r="K408" s="364" t="s">
        <v>2445</v>
      </c>
      <c r="L408" s="384">
        <v>-1.4526063798946831E-2</v>
      </c>
    </row>
    <row r="409" spans="1:12">
      <c r="A409">
        <v>9</v>
      </c>
      <c r="B409" t="s">
        <v>1104</v>
      </c>
      <c r="C409" t="s">
        <v>83</v>
      </c>
      <c r="D409">
        <v>6</v>
      </c>
      <c r="E409" s="351" t="s">
        <v>1614</v>
      </c>
      <c r="H409" s="333">
        <v>7.7924965832523787</v>
      </c>
      <c r="I409" s="333">
        <v>3.2198824512705428</v>
      </c>
      <c r="J409">
        <v>41</v>
      </c>
      <c r="K409" s="364" t="s">
        <v>2445</v>
      </c>
      <c r="L409" s="384">
        <v>-1.4526063798946831E-2</v>
      </c>
    </row>
    <row r="410" spans="1:12">
      <c r="A410">
        <v>9</v>
      </c>
      <c r="B410" t="s">
        <v>1104</v>
      </c>
      <c r="C410" t="s">
        <v>83</v>
      </c>
      <c r="D410">
        <v>6</v>
      </c>
      <c r="E410" s="351" t="s">
        <v>1615</v>
      </c>
      <c r="H410" s="333">
        <v>7.7924965832523787</v>
      </c>
      <c r="I410" s="333">
        <v>3.0103043035547086</v>
      </c>
      <c r="J410">
        <v>39</v>
      </c>
      <c r="K410" s="364" t="s">
        <v>2445</v>
      </c>
      <c r="L410" s="384">
        <v>5.5447899291638514E-4</v>
      </c>
    </row>
    <row r="411" spans="1:12">
      <c r="A411">
        <v>9</v>
      </c>
      <c r="B411" t="s">
        <v>1104</v>
      </c>
      <c r="C411" t="s">
        <v>83</v>
      </c>
      <c r="D411">
        <v>6</v>
      </c>
      <c r="E411" s="351" t="s">
        <v>1617</v>
      </c>
      <c r="H411" s="333">
        <v>7.7924965832523787</v>
      </c>
      <c r="I411" s="333">
        <v>4.9346127507637307</v>
      </c>
      <c r="J411">
        <v>63</v>
      </c>
      <c r="K411" s="364" t="s">
        <v>2445</v>
      </c>
      <c r="L411" s="384">
        <v>5.5447899291638514E-4</v>
      </c>
    </row>
    <row r="412" spans="1:12">
      <c r="A412">
        <v>9</v>
      </c>
      <c r="B412" t="s">
        <v>1104</v>
      </c>
      <c r="C412" t="s">
        <v>83</v>
      </c>
      <c r="D412">
        <v>6</v>
      </c>
      <c r="E412" s="351" t="s">
        <v>1618</v>
      </c>
      <c r="H412" s="333">
        <v>7.7924965832523787</v>
      </c>
      <c r="I412" s="333">
        <v>0.9335753852796248</v>
      </c>
      <c r="J412">
        <v>12</v>
      </c>
      <c r="K412" s="364" t="s">
        <v>2445</v>
      </c>
      <c r="L412" s="384">
        <v>5.5447899291638514E-4</v>
      </c>
    </row>
    <row r="413" spans="1:12">
      <c r="A413">
        <v>10</v>
      </c>
      <c r="B413" t="s">
        <v>1107</v>
      </c>
      <c r="C413" t="s">
        <v>84</v>
      </c>
      <c r="D413">
        <v>7</v>
      </c>
      <c r="E413" s="351" t="s">
        <v>1619</v>
      </c>
      <c r="H413" s="333">
        <v>3.5818810700524382</v>
      </c>
      <c r="I413" s="333">
        <v>1.1050484152289437</v>
      </c>
      <c r="J413">
        <v>31</v>
      </c>
      <c r="K413" s="364" t="s">
        <v>2445</v>
      </c>
      <c r="L413" s="384">
        <v>-2.294762155334884E-2</v>
      </c>
    </row>
    <row r="414" spans="1:12">
      <c r="A414">
        <v>10</v>
      </c>
      <c r="B414" t="s">
        <v>1107</v>
      </c>
      <c r="C414" t="s">
        <v>84</v>
      </c>
      <c r="D414">
        <v>7</v>
      </c>
      <c r="E414" s="351" t="s">
        <v>1621</v>
      </c>
      <c r="H414" s="333">
        <v>10.250276679192615</v>
      </c>
      <c r="I414" s="333">
        <v>6.0472821895459772</v>
      </c>
      <c r="J414">
        <v>59</v>
      </c>
      <c r="K414" s="364" t="s">
        <v>2445</v>
      </c>
      <c r="L414" s="384">
        <v>2.3239383824453785E-3</v>
      </c>
    </row>
    <row r="415" spans="1:12">
      <c r="A415">
        <v>10</v>
      </c>
      <c r="B415" t="s">
        <v>1107</v>
      </c>
      <c r="C415" t="s">
        <v>84</v>
      </c>
      <c r="D415">
        <v>7</v>
      </c>
      <c r="E415" s="351" t="s">
        <v>1623</v>
      </c>
      <c r="H415" s="333">
        <v>7.7924965832523787</v>
      </c>
      <c r="I415" s="333">
        <v>1.1260062300005269</v>
      </c>
      <c r="J415">
        <v>14</v>
      </c>
      <c r="K415" s="364" t="s">
        <v>2445</v>
      </c>
      <c r="L415" s="384">
        <v>2.3239383824453785E-3</v>
      </c>
    </row>
    <row r="416" spans="1:12">
      <c r="A416">
        <v>10</v>
      </c>
      <c r="B416" t="s">
        <v>1107</v>
      </c>
      <c r="C416" t="s">
        <v>84</v>
      </c>
      <c r="D416">
        <v>7</v>
      </c>
      <c r="E416" s="351" t="s">
        <v>1624</v>
      </c>
      <c r="H416" s="333">
        <v>10.250276679192615</v>
      </c>
      <c r="I416" s="333">
        <v>2.5928627384225336</v>
      </c>
      <c r="J416">
        <v>25</v>
      </c>
      <c r="K416" s="364" t="s">
        <v>2445</v>
      </c>
      <c r="L416" s="384">
        <v>2.3239383824453785E-3</v>
      </c>
    </row>
    <row r="417" spans="1:12">
      <c r="A417">
        <v>10</v>
      </c>
      <c r="B417" t="s">
        <v>1107</v>
      </c>
      <c r="C417" t="s">
        <v>84</v>
      </c>
      <c r="D417">
        <v>7</v>
      </c>
      <c r="E417" s="351" t="s">
        <v>1625</v>
      </c>
      <c r="H417" s="333">
        <v>7.7924965832523787</v>
      </c>
      <c r="I417" s="333">
        <v>3.4180290636564221</v>
      </c>
      <c r="J417">
        <v>44</v>
      </c>
      <c r="K417" s="364" t="s">
        <v>2445</v>
      </c>
      <c r="L417" s="384">
        <v>2.3239383824453785E-3</v>
      </c>
    </row>
    <row r="418" spans="1:12">
      <c r="A418">
        <v>10</v>
      </c>
      <c r="B418" t="s">
        <v>1107</v>
      </c>
      <c r="C418" t="s">
        <v>84</v>
      </c>
      <c r="D418">
        <v>7</v>
      </c>
      <c r="E418" s="351" t="s">
        <v>1626</v>
      </c>
      <c r="H418" s="333">
        <v>7.6210235533030604</v>
      </c>
      <c r="I418" s="333">
        <v>0.83812206527450406</v>
      </c>
      <c r="J418">
        <v>11</v>
      </c>
      <c r="K418" s="364" t="s">
        <v>2445</v>
      </c>
      <c r="L418" s="384">
        <v>7.5657236625155111E-3</v>
      </c>
    </row>
    <row r="419" spans="1:12">
      <c r="A419">
        <v>10</v>
      </c>
      <c r="B419" t="s">
        <v>1107</v>
      </c>
      <c r="C419" t="s">
        <v>84</v>
      </c>
      <c r="D419">
        <v>7</v>
      </c>
      <c r="E419" s="351" t="s">
        <v>1628</v>
      </c>
      <c r="H419" s="333">
        <v>7.6210235533030604</v>
      </c>
      <c r="I419" s="333">
        <v>1.5811718617215522</v>
      </c>
      <c r="J419">
        <v>21</v>
      </c>
      <c r="K419" s="364" t="s">
        <v>2445</v>
      </c>
      <c r="L419" s="384">
        <v>7.5657236625155111E-3</v>
      </c>
    </row>
    <row r="420" spans="1:12">
      <c r="A420">
        <v>10</v>
      </c>
      <c r="B420" t="s">
        <v>1107</v>
      </c>
      <c r="C420" t="s">
        <v>84</v>
      </c>
      <c r="D420">
        <v>7</v>
      </c>
      <c r="E420" s="351" t="s">
        <v>1629</v>
      </c>
      <c r="H420" s="333">
        <v>7.6210235533030604</v>
      </c>
      <c r="I420" s="333">
        <v>4.6105287241595185</v>
      </c>
      <c r="J420">
        <v>60</v>
      </c>
      <c r="K420" s="364" t="s">
        <v>2445</v>
      </c>
      <c r="L420" s="384">
        <v>7.5657236625155111E-3</v>
      </c>
    </row>
    <row r="421" spans="1:12">
      <c r="A421">
        <v>10</v>
      </c>
      <c r="B421" t="s">
        <v>1107</v>
      </c>
      <c r="C421" t="s">
        <v>84</v>
      </c>
      <c r="D421">
        <v>7</v>
      </c>
      <c r="E421" s="351" t="s">
        <v>1630</v>
      </c>
      <c r="H421" s="333">
        <v>5.0108229862967617</v>
      </c>
      <c r="I421" s="333">
        <v>0.22863070659909182</v>
      </c>
      <c r="J421">
        <v>5</v>
      </c>
      <c r="K421" s="364" t="s">
        <v>2445</v>
      </c>
      <c r="L421" s="384">
        <v>-1.1159547306699769E-2</v>
      </c>
    </row>
    <row r="422" spans="1:12">
      <c r="A422">
        <v>10</v>
      </c>
      <c r="B422" t="s">
        <v>1107</v>
      </c>
      <c r="C422" t="s">
        <v>84</v>
      </c>
      <c r="D422">
        <v>7</v>
      </c>
      <c r="E422" s="351" t="s">
        <v>1632</v>
      </c>
      <c r="H422" s="333">
        <v>6.4778700203076003</v>
      </c>
      <c r="I422" s="333">
        <v>0.91452282639636728</v>
      </c>
      <c r="J422">
        <v>14</v>
      </c>
      <c r="K422" s="364" t="s">
        <v>2445</v>
      </c>
      <c r="L422" s="384">
        <v>-1.1159547306699769E-2</v>
      </c>
    </row>
    <row r="423" spans="1:12">
      <c r="A423">
        <v>10</v>
      </c>
      <c r="B423" t="s">
        <v>1107</v>
      </c>
      <c r="C423" t="s">
        <v>84</v>
      </c>
      <c r="D423">
        <v>7</v>
      </c>
      <c r="E423" s="351" t="s">
        <v>1633</v>
      </c>
      <c r="H423" s="333">
        <v>5.0108229862967617</v>
      </c>
      <c r="I423" s="333">
        <v>0.13336791218280353</v>
      </c>
      <c r="J423">
        <v>3</v>
      </c>
      <c r="K423" s="364" t="s">
        <v>2445</v>
      </c>
      <c r="L423" s="384">
        <v>-1.1159547306699769E-2</v>
      </c>
    </row>
    <row r="424" spans="1:12">
      <c r="A424">
        <v>10</v>
      </c>
      <c r="B424" t="s">
        <v>1107</v>
      </c>
      <c r="C424" t="s">
        <v>84</v>
      </c>
      <c r="D424">
        <v>7</v>
      </c>
      <c r="E424" s="351" t="s">
        <v>1634</v>
      </c>
      <c r="H424" s="333">
        <v>7.6210235533030604</v>
      </c>
      <c r="I424" s="333">
        <v>2.3244121837574334</v>
      </c>
      <c r="J424">
        <v>31</v>
      </c>
      <c r="K424" s="364" t="s">
        <v>2445</v>
      </c>
      <c r="L424" s="384">
        <v>-6.1528258273820802E-3</v>
      </c>
    </row>
    <row r="425" spans="1:12">
      <c r="A425">
        <v>10</v>
      </c>
      <c r="B425" t="s">
        <v>1107</v>
      </c>
      <c r="C425" t="s">
        <v>84</v>
      </c>
      <c r="D425">
        <v>7</v>
      </c>
      <c r="E425" s="351" t="s">
        <v>1636</v>
      </c>
      <c r="H425" s="333">
        <v>3.4485131578696344</v>
      </c>
      <c r="I425" s="333">
        <v>1.2500295515666657</v>
      </c>
      <c r="J425">
        <v>36</v>
      </c>
      <c r="K425" s="364" t="s">
        <v>2445</v>
      </c>
      <c r="L425" s="384">
        <v>-1.1641274077212049E-2</v>
      </c>
    </row>
    <row r="426" spans="1:12">
      <c r="A426">
        <v>10</v>
      </c>
      <c r="B426" t="s">
        <v>1107</v>
      </c>
      <c r="C426" t="s">
        <v>84</v>
      </c>
      <c r="D426">
        <v>7</v>
      </c>
      <c r="E426" s="351" t="s">
        <v>1638</v>
      </c>
      <c r="H426" s="333">
        <v>11.050484152289437</v>
      </c>
      <c r="I426" s="333">
        <v>6.4778700203076003</v>
      </c>
      <c r="J426">
        <v>59</v>
      </c>
      <c r="K426" s="364" t="s">
        <v>2445</v>
      </c>
      <c r="L426" s="384">
        <v>-1.9624628440292335E-3</v>
      </c>
    </row>
    <row r="427" spans="1:12">
      <c r="A427">
        <v>10</v>
      </c>
      <c r="B427" t="s">
        <v>1107</v>
      </c>
      <c r="C427" t="s">
        <v>84</v>
      </c>
      <c r="D427">
        <v>7</v>
      </c>
      <c r="E427" s="351" t="s">
        <v>1640</v>
      </c>
      <c r="H427" s="333">
        <v>11.050484152289437</v>
      </c>
      <c r="I427" s="333">
        <v>5.2394536928958528</v>
      </c>
      <c r="J427">
        <v>47</v>
      </c>
      <c r="K427" s="364" t="s">
        <v>2445</v>
      </c>
      <c r="L427" s="384">
        <v>-1.9624628440292335E-3</v>
      </c>
    </row>
    <row r="428" spans="1:12">
      <c r="A428">
        <v>10</v>
      </c>
      <c r="B428" t="s">
        <v>1107</v>
      </c>
      <c r="C428" t="s">
        <v>84</v>
      </c>
      <c r="D428">
        <v>7</v>
      </c>
      <c r="E428" s="351" t="s">
        <v>1641</v>
      </c>
      <c r="H428" s="333">
        <v>3.4485131578696344</v>
      </c>
      <c r="I428" s="333">
        <v>2.14473277818312</v>
      </c>
      <c r="J428">
        <v>62</v>
      </c>
      <c r="K428" s="364" t="s">
        <v>2445</v>
      </c>
      <c r="L428" s="384">
        <v>-3.0633137860859305E-3</v>
      </c>
    </row>
    <row r="429" spans="1:12">
      <c r="A429">
        <v>10</v>
      </c>
      <c r="B429" t="s">
        <v>1107</v>
      </c>
      <c r="C429" t="s">
        <v>84</v>
      </c>
      <c r="D429">
        <v>7</v>
      </c>
      <c r="E429" s="351" t="s">
        <v>1643</v>
      </c>
      <c r="H429" s="333">
        <v>7.7924965832523787</v>
      </c>
      <c r="I429" s="333">
        <v>1.8162231476873207</v>
      </c>
      <c r="J429">
        <v>23</v>
      </c>
      <c r="K429" s="364" t="s">
        <v>2445</v>
      </c>
      <c r="L429" s="384">
        <v>-7.3000000000000001E-3</v>
      </c>
    </row>
    <row r="430" spans="1:12">
      <c r="A430">
        <v>10</v>
      </c>
      <c r="B430" t="s">
        <v>1107</v>
      </c>
      <c r="C430" t="s">
        <v>84</v>
      </c>
      <c r="D430">
        <v>7</v>
      </c>
      <c r="E430" s="351" t="s">
        <v>1645</v>
      </c>
      <c r="H430" s="333">
        <v>3.4485131578696344</v>
      </c>
      <c r="I430" s="333">
        <v>0.5341832787315649</v>
      </c>
      <c r="J430">
        <v>15</v>
      </c>
      <c r="K430" s="364" t="s">
        <v>2445</v>
      </c>
      <c r="L430" s="384">
        <v>-7.3000000000000001E-3</v>
      </c>
    </row>
    <row r="431" spans="1:12">
      <c r="A431">
        <v>10</v>
      </c>
      <c r="B431" t="s">
        <v>1107</v>
      </c>
      <c r="C431" t="s">
        <v>84</v>
      </c>
      <c r="D431">
        <v>7</v>
      </c>
      <c r="E431" s="351" t="s">
        <v>1646</v>
      </c>
      <c r="H431" s="333">
        <v>7.7924965832523787</v>
      </c>
      <c r="I431" s="333">
        <v>2.5280840382194576</v>
      </c>
      <c r="J431">
        <v>32</v>
      </c>
      <c r="K431" s="364" t="s">
        <v>2445</v>
      </c>
      <c r="L431" s="384">
        <v>-7.3000000000000001E-3</v>
      </c>
    </row>
    <row r="432" spans="1:12">
      <c r="A432">
        <v>10</v>
      </c>
      <c r="B432" t="s">
        <v>1107</v>
      </c>
      <c r="C432" t="s">
        <v>84</v>
      </c>
      <c r="D432">
        <v>7</v>
      </c>
      <c r="E432" s="351" t="s">
        <v>1647</v>
      </c>
      <c r="H432" s="333">
        <v>1.3</v>
      </c>
      <c r="I432" s="333">
        <v>9.5262794416288238E-2</v>
      </c>
      <c r="J432">
        <v>7</v>
      </c>
      <c r="K432" s="364" t="s">
        <v>2445</v>
      </c>
      <c r="L432" s="384">
        <v>3.673174292875947E-3</v>
      </c>
    </row>
    <row r="433" spans="1:12">
      <c r="A433">
        <v>10</v>
      </c>
      <c r="B433" t="s">
        <v>1107</v>
      </c>
      <c r="C433" t="s">
        <v>84</v>
      </c>
      <c r="D433">
        <v>7</v>
      </c>
      <c r="E433" s="351" t="s">
        <v>1649</v>
      </c>
      <c r="H433" s="333">
        <v>1.3</v>
      </c>
      <c r="I433" s="333">
        <v>1.004264564015342</v>
      </c>
      <c r="J433">
        <v>77</v>
      </c>
      <c r="K433" s="364" t="s">
        <v>2445</v>
      </c>
      <c r="L433" s="384">
        <v>-1.1159547306699769E-2</v>
      </c>
    </row>
    <row r="434" spans="1:12">
      <c r="A434">
        <v>9</v>
      </c>
      <c r="B434" t="s">
        <v>1104</v>
      </c>
      <c r="C434" t="s">
        <v>83</v>
      </c>
      <c r="D434">
        <v>6</v>
      </c>
      <c r="E434" s="351" t="s">
        <v>1651</v>
      </c>
      <c r="H434" s="333">
        <v>6.7827109624397233</v>
      </c>
      <c r="I434" s="333">
        <v>1.1812586507619742</v>
      </c>
      <c r="J434">
        <v>17</v>
      </c>
      <c r="K434" s="364" t="s">
        <v>2445</v>
      </c>
      <c r="L434" s="384">
        <v>-4.0409119112204683E-3</v>
      </c>
    </row>
    <row r="435" spans="1:12">
      <c r="A435">
        <v>9</v>
      </c>
      <c r="B435" t="s">
        <v>1104</v>
      </c>
      <c r="C435" t="s">
        <v>83</v>
      </c>
      <c r="D435">
        <v>6</v>
      </c>
      <c r="E435" s="351" t="s">
        <v>1653</v>
      </c>
      <c r="H435" s="333">
        <v>3.5056708345194076</v>
      </c>
      <c r="I435" s="333">
        <v>1.4860995928940968</v>
      </c>
      <c r="J435">
        <v>42</v>
      </c>
      <c r="K435" s="364" t="s">
        <v>2445</v>
      </c>
      <c r="L435" s="384">
        <v>-4.0409119112204683E-3</v>
      </c>
    </row>
    <row r="436" spans="1:12">
      <c r="A436">
        <v>10</v>
      </c>
      <c r="B436" t="s">
        <v>1107</v>
      </c>
      <c r="C436" t="s">
        <v>84</v>
      </c>
      <c r="D436">
        <v>7</v>
      </c>
      <c r="E436" s="351" t="s">
        <v>1654</v>
      </c>
      <c r="H436" s="333">
        <v>5.1632434573628236</v>
      </c>
      <c r="I436" s="333">
        <v>9.9208694568783007E-2</v>
      </c>
      <c r="J436">
        <v>2</v>
      </c>
      <c r="K436" s="364" t="s">
        <v>2445</v>
      </c>
      <c r="L436" s="384">
        <v>-1.1641274077212049E-2</v>
      </c>
    </row>
    <row r="437" spans="1:12">
      <c r="A437">
        <v>10</v>
      </c>
      <c r="B437" t="s">
        <v>1107</v>
      </c>
      <c r="C437" t="s">
        <v>84</v>
      </c>
      <c r="D437">
        <v>7</v>
      </c>
      <c r="E437" s="351" t="s">
        <v>1656</v>
      </c>
      <c r="H437" s="333">
        <v>5.1632434573628236</v>
      </c>
      <c r="I437" s="333">
        <v>0.25794260587883577</v>
      </c>
      <c r="J437">
        <v>5</v>
      </c>
      <c r="K437" s="364" t="s">
        <v>2445</v>
      </c>
      <c r="L437" s="384">
        <v>-1.1641274077212049E-2</v>
      </c>
    </row>
    <row r="438" spans="1:12">
      <c r="A438">
        <v>10</v>
      </c>
      <c r="B438" t="s">
        <v>1107</v>
      </c>
      <c r="C438" t="s">
        <v>84</v>
      </c>
      <c r="D438">
        <v>7</v>
      </c>
      <c r="E438" s="351" t="s">
        <v>1657</v>
      </c>
      <c r="H438" s="333">
        <v>3.4485131578696344</v>
      </c>
      <c r="I438" s="333">
        <v>0.15327339915550628</v>
      </c>
      <c r="J438">
        <v>4</v>
      </c>
      <c r="K438" s="364" t="s">
        <v>2445</v>
      </c>
      <c r="L438" s="384">
        <v>-1.1159547306699769E-2</v>
      </c>
    </row>
    <row r="439" spans="1:12">
      <c r="A439">
        <v>10</v>
      </c>
      <c r="B439" t="s">
        <v>1107</v>
      </c>
      <c r="C439" t="s">
        <v>84</v>
      </c>
      <c r="D439">
        <v>7</v>
      </c>
      <c r="E439" s="351" t="s">
        <v>1659</v>
      </c>
      <c r="H439" s="333">
        <v>1.3</v>
      </c>
      <c r="I439" s="333">
        <v>0.11431535329954591</v>
      </c>
      <c r="J439">
        <v>9</v>
      </c>
      <c r="K439" s="364" t="s">
        <v>2445</v>
      </c>
      <c r="L439" s="384">
        <v>3.673174292875947E-3</v>
      </c>
    </row>
    <row r="440" spans="1:12">
      <c r="A440">
        <v>10</v>
      </c>
      <c r="B440" t="s">
        <v>1107</v>
      </c>
      <c r="C440" t="s">
        <v>84</v>
      </c>
      <c r="D440">
        <v>7</v>
      </c>
      <c r="E440" s="351" t="s">
        <v>1661</v>
      </c>
      <c r="H440" s="333">
        <v>5.1632434573628236</v>
      </c>
      <c r="I440" s="333">
        <v>0.78477490040138254</v>
      </c>
      <c r="J440">
        <v>15</v>
      </c>
      <c r="K440" s="364" t="s">
        <v>2445</v>
      </c>
      <c r="L440" s="384">
        <v>8.6670672138944305E-3</v>
      </c>
    </row>
    <row r="441" spans="1:12">
      <c r="A441">
        <v>10</v>
      </c>
      <c r="B441" t="s">
        <v>1107</v>
      </c>
      <c r="C441" t="s">
        <v>84</v>
      </c>
      <c r="D441">
        <v>7</v>
      </c>
      <c r="E441" s="351" t="s">
        <v>1663</v>
      </c>
      <c r="H441" s="333">
        <v>6.7827109624397233</v>
      </c>
      <c r="I441" s="333">
        <v>3.0164120417404687</v>
      </c>
      <c r="J441">
        <v>44</v>
      </c>
      <c r="K441" s="364" t="s">
        <v>2445</v>
      </c>
      <c r="L441" s="384">
        <v>1.4394092867575647E-2</v>
      </c>
    </row>
    <row r="442" spans="1:12">
      <c r="A442">
        <v>10</v>
      </c>
      <c r="B442" t="s">
        <v>1107</v>
      </c>
      <c r="C442" t="s">
        <v>84</v>
      </c>
      <c r="D442">
        <v>7</v>
      </c>
      <c r="E442" s="351" t="s">
        <v>1665</v>
      </c>
      <c r="H442" s="333">
        <v>6.7827109624397233</v>
      </c>
      <c r="I442" s="333">
        <v>0.91964039493303729</v>
      </c>
      <c r="J442">
        <v>14</v>
      </c>
      <c r="K442" s="364" t="s">
        <v>2445</v>
      </c>
      <c r="L442" s="384">
        <v>1.4394092867575647E-2</v>
      </c>
    </row>
    <row r="443" spans="1:12">
      <c r="A443">
        <v>10</v>
      </c>
      <c r="B443" t="s">
        <v>1107</v>
      </c>
      <c r="C443" t="s">
        <v>84</v>
      </c>
      <c r="D443">
        <v>7</v>
      </c>
      <c r="E443" s="351" t="s">
        <v>1666</v>
      </c>
      <c r="H443" s="333">
        <v>4.2677731898497129</v>
      </c>
      <c r="I443" s="333">
        <v>2.2821303471300145</v>
      </c>
      <c r="J443">
        <v>53</v>
      </c>
      <c r="K443" s="364" t="s">
        <v>2445</v>
      </c>
      <c r="L443" s="384">
        <v>-2.6961515422953442E-2</v>
      </c>
    </row>
    <row r="444" spans="1:12">
      <c r="A444">
        <v>10</v>
      </c>
      <c r="B444" t="s">
        <v>1107</v>
      </c>
      <c r="C444" t="s">
        <v>84</v>
      </c>
      <c r="D444">
        <v>7</v>
      </c>
      <c r="E444" s="351" t="s">
        <v>1668</v>
      </c>
      <c r="H444" s="333">
        <v>4.2677731898497129</v>
      </c>
      <c r="I444" s="333">
        <v>1.263326065543148</v>
      </c>
      <c r="J444">
        <v>30</v>
      </c>
      <c r="K444" s="364" t="s">
        <v>2445</v>
      </c>
      <c r="L444" s="384">
        <v>-2.6961515422953442E-2</v>
      </c>
    </row>
    <row r="445" spans="1:12">
      <c r="A445">
        <v>9</v>
      </c>
      <c r="B445" t="s">
        <v>1104</v>
      </c>
      <c r="C445" t="s">
        <v>83</v>
      </c>
      <c r="D445">
        <v>6</v>
      </c>
      <c r="E445" s="351" t="s">
        <v>1669</v>
      </c>
      <c r="H445" s="333">
        <v>6.4778700203076003</v>
      </c>
      <c r="I445" s="333">
        <v>2.9150415091384203</v>
      </c>
      <c r="J445">
        <v>45</v>
      </c>
      <c r="K445" s="364" t="s">
        <v>2445</v>
      </c>
      <c r="L445" s="384">
        <v>1.4766154434973311E-2</v>
      </c>
    </row>
    <row r="446" spans="1:12">
      <c r="A446">
        <v>9</v>
      </c>
      <c r="B446" t="s">
        <v>1104</v>
      </c>
      <c r="C446" t="s">
        <v>83</v>
      </c>
      <c r="D446">
        <v>6</v>
      </c>
      <c r="E446" s="351" t="s">
        <v>1671</v>
      </c>
      <c r="H446" s="333">
        <v>6.4778700203076003</v>
      </c>
      <c r="I446" s="333">
        <v>0.36161756760423019</v>
      </c>
      <c r="J446">
        <v>6</v>
      </c>
      <c r="K446" s="364" t="s">
        <v>2445</v>
      </c>
      <c r="L446" s="384">
        <v>1.4766154434973311E-2</v>
      </c>
    </row>
    <row r="447" spans="1:12">
      <c r="A447">
        <v>10</v>
      </c>
      <c r="B447" t="s">
        <v>1107</v>
      </c>
      <c r="C447" t="s">
        <v>84</v>
      </c>
      <c r="D447">
        <v>7</v>
      </c>
      <c r="E447" s="351" t="s">
        <v>1672</v>
      </c>
      <c r="H447" s="333">
        <v>3.4485131578696344</v>
      </c>
      <c r="I447" s="333">
        <v>1.1622060918787167</v>
      </c>
      <c r="J447">
        <v>34</v>
      </c>
      <c r="K447" s="364" t="s">
        <v>2445</v>
      </c>
      <c r="L447" s="384">
        <v>-1.1159547306699769E-2</v>
      </c>
    </row>
    <row r="448" spans="1:12">
      <c r="A448">
        <v>10</v>
      </c>
      <c r="B448" t="s">
        <v>1107</v>
      </c>
      <c r="C448" t="s">
        <v>84</v>
      </c>
      <c r="D448">
        <v>7</v>
      </c>
      <c r="E448" s="351" t="s">
        <v>1674</v>
      </c>
      <c r="H448" s="333">
        <v>6.4778700203076003</v>
      </c>
      <c r="I448" s="333">
        <v>0.62873444314750249</v>
      </c>
      <c r="J448">
        <v>10</v>
      </c>
      <c r="K448" s="364" t="s">
        <v>2445</v>
      </c>
      <c r="L448" s="384">
        <v>-1.1159547306699769E-2</v>
      </c>
    </row>
    <row r="449" spans="1:12">
      <c r="A449">
        <v>10</v>
      </c>
      <c r="B449" t="s">
        <v>1107</v>
      </c>
      <c r="C449" t="s">
        <v>84</v>
      </c>
      <c r="D449">
        <v>7</v>
      </c>
      <c r="E449" s="351" t="s">
        <v>1675</v>
      </c>
      <c r="H449" s="333">
        <v>1.3</v>
      </c>
      <c r="I449" s="333">
        <v>5.7157676649772955E-2</v>
      </c>
      <c r="J449">
        <v>4</v>
      </c>
      <c r="K449" s="364" t="s">
        <v>2445</v>
      </c>
      <c r="L449" s="384">
        <v>-1.1159547306699769E-2</v>
      </c>
    </row>
    <row r="450" spans="1:12">
      <c r="A450">
        <v>10</v>
      </c>
      <c r="B450" t="s">
        <v>1107</v>
      </c>
      <c r="C450" t="s">
        <v>84</v>
      </c>
      <c r="D450">
        <v>7</v>
      </c>
      <c r="E450" s="351" t="s">
        <v>1677</v>
      </c>
      <c r="H450" s="333">
        <v>1.3</v>
      </c>
      <c r="I450" s="333">
        <v>0.91909544052834891</v>
      </c>
      <c r="J450">
        <v>71</v>
      </c>
      <c r="K450" s="364" t="s">
        <v>2445</v>
      </c>
      <c r="L450" s="384">
        <v>-1.6065701599676019E-2</v>
      </c>
    </row>
    <row r="451" spans="1:12">
      <c r="A451">
        <v>10</v>
      </c>
      <c r="B451" t="s">
        <v>1107</v>
      </c>
      <c r="C451" t="s">
        <v>84</v>
      </c>
      <c r="D451">
        <v>7</v>
      </c>
      <c r="E451" s="351" t="s">
        <v>1679</v>
      </c>
      <c r="H451" s="333">
        <v>1.3</v>
      </c>
      <c r="I451" s="333">
        <v>0.89994761885067498</v>
      </c>
      <c r="J451">
        <v>69</v>
      </c>
      <c r="K451" s="364" t="s">
        <v>2445</v>
      </c>
      <c r="L451" s="384">
        <v>-1.6065701599676019E-2</v>
      </c>
    </row>
    <row r="452" spans="1:12">
      <c r="A452">
        <v>10</v>
      </c>
      <c r="B452" t="s">
        <v>1107</v>
      </c>
      <c r="C452" t="s">
        <v>84</v>
      </c>
      <c r="D452">
        <v>7</v>
      </c>
      <c r="E452" s="351" t="s">
        <v>1680</v>
      </c>
      <c r="H452" s="333">
        <v>6.7827109624397233</v>
      </c>
      <c r="I452" s="333">
        <v>0.9335753852796248</v>
      </c>
      <c r="J452">
        <v>14</v>
      </c>
      <c r="K452" s="364" t="s">
        <v>2445</v>
      </c>
      <c r="L452" s="384">
        <v>-1.713628561153957E-2</v>
      </c>
    </row>
    <row r="453" spans="1:12">
      <c r="A453">
        <v>10</v>
      </c>
      <c r="B453" t="s">
        <v>1107</v>
      </c>
      <c r="C453" t="s">
        <v>84</v>
      </c>
      <c r="D453">
        <v>7</v>
      </c>
      <c r="E453" s="351" t="s">
        <v>1682</v>
      </c>
      <c r="H453" s="333">
        <v>5.1632434573628236</v>
      </c>
      <c r="I453" s="333">
        <v>4.0343270918870688E-2</v>
      </c>
      <c r="J453">
        <v>1</v>
      </c>
      <c r="K453" s="364" t="s">
        <v>2445</v>
      </c>
      <c r="L453" s="384">
        <v>-1.713628561153957E-2</v>
      </c>
    </row>
    <row r="454" spans="1:12">
      <c r="A454">
        <v>10</v>
      </c>
      <c r="B454" t="s">
        <v>1107</v>
      </c>
      <c r="C454" t="s">
        <v>84</v>
      </c>
      <c r="D454">
        <v>7</v>
      </c>
      <c r="E454" s="351" t="s">
        <v>1683</v>
      </c>
      <c r="H454" s="333">
        <v>6.7827109624397233</v>
      </c>
      <c r="I454" s="333">
        <v>0.78932486580399197</v>
      </c>
      <c r="J454">
        <v>12</v>
      </c>
      <c r="K454" s="364" t="s">
        <v>2445</v>
      </c>
      <c r="L454" s="384">
        <v>-8.6542313911845969E-3</v>
      </c>
    </row>
    <row r="455" spans="1:12">
      <c r="A455">
        <v>8</v>
      </c>
      <c r="B455" t="s">
        <v>1102</v>
      </c>
      <c r="C455" t="s">
        <v>82</v>
      </c>
      <c r="D455">
        <v>5</v>
      </c>
      <c r="E455" s="351" t="s">
        <v>1685</v>
      </c>
      <c r="H455" s="333">
        <v>7.7924965832523787</v>
      </c>
      <c r="I455" s="333">
        <v>4.803340620058087</v>
      </c>
      <c r="J455">
        <v>62</v>
      </c>
      <c r="K455" s="364" t="s">
        <v>2445</v>
      </c>
      <c r="L455" s="384">
        <v>-2.084532400545136E-2</v>
      </c>
    </row>
    <row r="456" spans="1:12">
      <c r="A456">
        <v>8</v>
      </c>
      <c r="B456" t="s">
        <v>1102</v>
      </c>
      <c r="C456" t="s">
        <v>82</v>
      </c>
      <c r="D456">
        <v>5</v>
      </c>
      <c r="E456" s="351" t="s">
        <v>1687</v>
      </c>
      <c r="H456" s="333">
        <v>9.1452282639636717</v>
      </c>
      <c r="I456" s="333">
        <v>4.6297718086316086</v>
      </c>
      <c r="J456">
        <v>51</v>
      </c>
      <c r="K456" s="364" t="s">
        <v>2445</v>
      </c>
      <c r="L456" s="384">
        <v>-2.084532400545136E-2</v>
      </c>
    </row>
    <row r="457" spans="1:12">
      <c r="A457">
        <v>9</v>
      </c>
      <c r="B457" t="s">
        <v>1104</v>
      </c>
      <c r="C457" t="s">
        <v>83</v>
      </c>
      <c r="D457">
        <v>6</v>
      </c>
      <c r="E457" s="351" t="s">
        <v>1688</v>
      </c>
      <c r="H457" s="333">
        <v>7.7924965832523787</v>
      </c>
      <c r="I457" s="333">
        <v>4.2532932450984378</v>
      </c>
      <c r="J457">
        <v>55</v>
      </c>
      <c r="K457" s="364" t="s">
        <v>2445</v>
      </c>
      <c r="L457" s="384">
        <v>-2.084532400545136E-2</v>
      </c>
    </row>
    <row r="458" spans="1:12">
      <c r="A458">
        <v>8</v>
      </c>
      <c r="B458" t="s">
        <v>1102</v>
      </c>
      <c r="C458" t="s">
        <v>82</v>
      </c>
      <c r="D458">
        <v>5</v>
      </c>
      <c r="E458" s="351" t="s">
        <v>1689</v>
      </c>
      <c r="H458" s="333">
        <v>9.1452282639636717</v>
      </c>
      <c r="I458" s="333">
        <v>2.9800107349303291</v>
      </c>
      <c r="J458">
        <v>33</v>
      </c>
      <c r="K458" s="364" t="s">
        <v>2445</v>
      </c>
      <c r="L458" s="384">
        <v>-2.084532400545136E-2</v>
      </c>
    </row>
    <row r="459" spans="1:12">
      <c r="A459">
        <v>10</v>
      </c>
      <c r="B459" t="s">
        <v>1107</v>
      </c>
      <c r="C459" t="s">
        <v>84</v>
      </c>
      <c r="D459">
        <v>7</v>
      </c>
      <c r="E459" s="351" t="s">
        <v>1690</v>
      </c>
      <c r="H459" s="333">
        <v>7.7924965832523787</v>
      </c>
      <c r="I459" s="333">
        <v>2.1719917126913719</v>
      </c>
      <c r="J459">
        <v>28</v>
      </c>
      <c r="K459" s="364" t="s">
        <v>2445</v>
      </c>
      <c r="L459" s="384">
        <v>-1.4842892190789936E-2</v>
      </c>
    </row>
    <row r="460" spans="1:12">
      <c r="A460">
        <v>10</v>
      </c>
      <c r="B460" t="s">
        <v>1107</v>
      </c>
      <c r="C460" t="s">
        <v>84</v>
      </c>
      <c r="D460">
        <v>7</v>
      </c>
      <c r="E460" s="351" t="s">
        <v>1692</v>
      </c>
      <c r="H460" s="333">
        <v>7.7924965832523787</v>
      </c>
      <c r="I460" s="333">
        <v>3.1678689655192498</v>
      </c>
      <c r="J460">
        <v>41</v>
      </c>
      <c r="K460" s="364" t="s">
        <v>2445</v>
      </c>
      <c r="L460" s="384">
        <v>-1.4842892190789936E-2</v>
      </c>
    </row>
    <row r="461" spans="1:12">
      <c r="A461">
        <v>10</v>
      </c>
      <c r="B461" t="s">
        <v>1107</v>
      </c>
      <c r="C461" t="s">
        <v>84</v>
      </c>
      <c r="D461">
        <v>7</v>
      </c>
      <c r="E461" s="351" t="s">
        <v>1693</v>
      </c>
      <c r="H461" s="333">
        <v>7.6210235533030604</v>
      </c>
      <c r="I461" s="333">
        <v>3.2865664073619447</v>
      </c>
      <c r="J461">
        <v>43</v>
      </c>
      <c r="K461" s="364" t="s">
        <v>2445</v>
      </c>
      <c r="L461" s="384">
        <v>-1.4842892190789936E-2</v>
      </c>
    </row>
    <row r="462" spans="1:12">
      <c r="A462">
        <v>10</v>
      </c>
      <c r="B462" t="s">
        <v>1107</v>
      </c>
      <c r="C462" t="s">
        <v>84</v>
      </c>
      <c r="D462">
        <v>7</v>
      </c>
      <c r="E462" s="351" t="s">
        <v>1694</v>
      </c>
      <c r="H462" s="333">
        <v>7.6210235533030604</v>
      </c>
      <c r="I462" s="333">
        <v>1.085995856345686</v>
      </c>
      <c r="J462">
        <v>14</v>
      </c>
      <c r="K462" s="364" t="s">
        <v>2445</v>
      </c>
      <c r="L462" s="384">
        <v>-1.4842892190789936E-2</v>
      </c>
    </row>
    <row r="463" spans="1:12">
      <c r="A463">
        <v>10</v>
      </c>
      <c r="B463" t="s">
        <v>1107</v>
      </c>
      <c r="C463" t="s">
        <v>84</v>
      </c>
      <c r="D463">
        <v>7</v>
      </c>
      <c r="E463" s="351" t="s">
        <v>1695</v>
      </c>
      <c r="H463" s="333">
        <v>2.4352634354418417</v>
      </c>
      <c r="I463" s="333">
        <v>0.63415576217519298</v>
      </c>
      <c r="J463">
        <v>26</v>
      </c>
      <c r="K463" s="364" t="s">
        <v>2445</v>
      </c>
      <c r="L463" s="384">
        <v>-2.9600039331753702E-2</v>
      </c>
    </row>
    <row r="464" spans="1:12">
      <c r="A464">
        <v>10</v>
      </c>
      <c r="B464" t="s">
        <v>1107</v>
      </c>
      <c r="C464" t="s">
        <v>84</v>
      </c>
      <c r="D464">
        <v>7</v>
      </c>
      <c r="E464" s="351" t="s">
        <v>1697</v>
      </c>
      <c r="H464" s="333">
        <v>2.4352634354418417</v>
      </c>
      <c r="I464" s="333">
        <v>0.92152825954303041</v>
      </c>
      <c r="J464">
        <v>38</v>
      </c>
      <c r="K464" s="364" t="s">
        <v>2445</v>
      </c>
      <c r="L464" s="384">
        <v>-2.9600039331753702E-2</v>
      </c>
    </row>
    <row r="465" spans="1:12">
      <c r="A465">
        <v>10</v>
      </c>
      <c r="B465" t="s">
        <v>1107</v>
      </c>
      <c r="C465" t="s">
        <v>84</v>
      </c>
      <c r="D465">
        <v>7</v>
      </c>
      <c r="E465" s="351" t="s">
        <v>1698</v>
      </c>
      <c r="H465" s="333">
        <v>5.0108229862967617</v>
      </c>
      <c r="I465" s="333">
        <v>3.0386926162907626</v>
      </c>
      <c r="J465">
        <v>61</v>
      </c>
      <c r="K465" s="364" t="s">
        <v>2445</v>
      </c>
      <c r="L465" s="384">
        <v>-2.9600039331753702E-2</v>
      </c>
    </row>
    <row r="466" spans="1:12">
      <c r="A466">
        <v>9</v>
      </c>
      <c r="B466" t="s">
        <v>1104</v>
      </c>
      <c r="C466" t="s">
        <v>83</v>
      </c>
      <c r="D466">
        <v>6</v>
      </c>
      <c r="E466" s="351" t="s">
        <v>1699</v>
      </c>
      <c r="H466" s="333">
        <v>0.91452282639636728</v>
      </c>
      <c r="I466" s="333">
        <v>0.21665040072921229</v>
      </c>
      <c r="J466">
        <v>24</v>
      </c>
      <c r="K466" s="364" t="s">
        <v>2445</v>
      </c>
      <c r="L466" s="384">
        <v>-1.1641274077212049E-2</v>
      </c>
    </row>
    <row r="467" spans="1:12">
      <c r="A467">
        <v>10</v>
      </c>
      <c r="B467" t="s">
        <v>1107</v>
      </c>
      <c r="C467" t="s">
        <v>84</v>
      </c>
      <c r="D467">
        <v>7</v>
      </c>
      <c r="E467" s="351" t="s">
        <v>1701</v>
      </c>
      <c r="H467" s="333">
        <v>2.4352634354418417</v>
      </c>
      <c r="I467" s="333">
        <v>1.3942854089901591</v>
      </c>
      <c r="J467">
        <v>57</v>
      </c>
      <c r="K467" s="364" t="s">
        <v>2445</v>
      </c>
      <c r="L467" s="384">
        <v>-3.0633137860859305E-3</v>
      </c>
    </row>
    <row r="468" spans="1:12">
      <c r="A468">
        <v>9</v>
      </c>
      <c r="B468" t="s">
        <v>1104</v>
      </c>
      <c r="C468" t="s">
        <v>83</v>
      </c>
      <c r="D468">
        <v>6</v>
      </c>
      <c r="E468" s="351" t="s">
        <v>1703</v>
      </c>
      <c r="H468" s="333">
        <v>7.7924965832523787</v>
      </c>
      <c r="I468" s="333">
        <v>0.35896782868108046</v>
      </c>
      <c r="J468">
        <v>5</v>
      </c>
      <c r="K468" s="364" t="s">
        <v>2445</v>
      </c>
      <c r="L468" s="384">
        <v>4.1841688320130244E-2</v>
      </c>
    </row>
    <row r="469" spans="1:12">
      <c r="A469">
        <v>9</v>
      </c>
      <c r="B469" t="s">
        <v>1104</v>
      </c>
      <c r="C469" t="s">
        <v>83</v>
      </c>
      <c r="D469">
        <v>6</v>
      </c>
      <c r="E469" s="351" t="s">
        <v>1705</v>
      </c>
      <c r="H469" s="333">
        <v>7.7924965832523787</v>
      </c>
      <c r="I469" s="333">
        <v>2.1762424613790499</v>
      </c>
      <c r="J469">
        <v>28</v>
      </c>
      <c r="K469" s="364" t="s">
        <v>2445</v>
      </c>
      <c r="L469" s="384">
        <v>4.1841688320130244E-2</v>
      </c>
    </row>
    <row r="470" spans="1:12">
      <c r="A470">
        <v>10</v>
      </c>
      <c r="B470" t="s">
        <v>1107</v>
      </c>
      <c r="C470" t="s">
        <v>84</v>
      </c>
      <c r="D470">
        <v>7</v>
      </c>
      <c r="E470" s="351" t="s">
        <v>1706</v>
      </c>
      <c r="H470" s="333">
        <v>1.3</v>
      </c>
      <c r="I470" s="333">
        <v>0.21112598416807088</v>
      </c>
      <c r="J470">
        <v>16</v>
      </c>
      <c r="K470" s="364" t="s">
        <v>2445</v>
      </c>
      <c r="L470" s="384">
        <v>-2.5127622114473502E-2</v>
      </c>
    </row>
    <row r="471" spans="1:12">
      <c r="A471">
        <v>8</v>
      </c>
      <c r="B471" t="s">
        <v>1102</v>
      </c>
      <c r="C471" t="s">
        <v>82</v>
      </c>
      <c r="D471">
        <v>5</v>
      </c>
      <c r="E471" s="351" t="s">
        <v>1708</v>
      </c>
      <c r="H471" s="333">
        <v>9.1452282639636717</v>
      </c>
      <c r="I471" s="333">
        <v>5.9567825348505039</v>
      </c>
      <c r="J471">
        <v>65</v>
      </c>
      <c r="K471" s="364" t="s">
        <v>2445</v>
      </c>
      <c r="L471" s="384">
        <v>-1.1688331069083846E-2</v>
      </c>
    </row>
    <row r="472" spans="1:12">
      <c r="A472">
        <v>8</v>
      </c>
      <c r="B472" t="s">
        <v>1102</v>
      </c>
      <c r="C472" t="s">
        <v>82</v>
      </c>
      <c r="D472">
        <v>5</v>
      </c>
      <c r="E472" s="351" t="s">
        <v>1710</v>
      </c>
      <c r="H472" s="333">
        <v>9.1452282639636717</v>
      </c>
      <c r="I472" s="333">
        <v>5.4922811492766819</v>
      </c>
      <c r="J472">
        <v>60</v>
      </c>
      <c r="K472" s="364" t="s">
        <v>2445</v>
      </c>
      <c r="L472" s="384">
        <v>-1.1688331069083846E-2</v>
      </c>
    </row>
    <row r="473" spans="1:12">
      <c r="A473">
        <v>8</v>
      </c>
      <c r="B473" t="s">
        <v>1102</v>
      </c>
      <c r="C473" t="s">
        <v>82</v>
      </c>
      <c r="D473">
        <v>5</v>
      </c>
      <c r="E473" s="351" t="s">
        <v>1711</v>
      </c>
      <c r="H473" s="333">
        <v>9.1452282639636717</v>
      </c>
      <c r="I473" s="333">
        <v>6.6727776976833262</v>
      </c>
      <c r="J473">
        <v>73</v>
      </c>
      <c r="K473" s="364" t="s">
        <v>2445</v>
      </c>
      <c r="L473" s="384">
        <v>-1.1688331069083846E-2</v>
      </c>
    </row>
    <row r="474" spans="1:12">
      <c r="A474">
        <v>8</v>
      </c>
      <c r="B474" t="s">
        <v>1102</v>
      </c>
      <c r="C474" t="s">
        <v>82</v>
      </c>
      <c r="D474">
        <v>5</v>
      </c>
      <c r="E474" s="351" t="s">
        <v>1712</v>
      </c>
      <c r="H474" s="333">
        <v>7.811549142135636</v>
      </c>
      <c r="I474" s="333">
        <v>4.7848596379413255</v>
      </c>
      <c r="J474">
        <v>61</v>
      </c>
      <c r="K474" s="364" t="s">
        <v>2445</v>
      </c>
      <c r="L474" s="384">
        <v>-1.6339104887271305E-2</v>
      </c>
    </row>
    <row r="475" spans="1:12">
      <c r="A475">
        <v>8</v>
      </c>
      <c r="B475" t="s">
        <v>1102</v>
      </c>
      <c r="C475" t="s">
        <v>82</v>
      </c>
      <c r="D475">
        <v>5</v>
      </c>
      <c r="E475" s="555"/>
      <c r="F475" s="556"/>
      <c r="G475" s="556"/>
      <c r="H475" s="557"/>
      <c r="I475" s="557"/>
      <c r="J475" s="556"/>
      <c r="K475" s="559"/>
      <c r="L475" s="560"/>
    </row>
    <row r="476" spans="1:12">
      <c r="A476">
        <v>8</v>
      </c>
      <c r="B476" t="s">
        <v>1102</v>
      </c>
      <c r="C476" t="s">
        <v>82</v>
      </c>
      <c r="D476">
        <v>5</v>
      </c>
      <c r="E476" s="351" t="s">
        <v>1715</v>
      </c>
      <c r="H476" s="333">
        <v>6.6683956091401768</v>
      </c>
      <c r="I476" s="333">
        <v>3.623796699595605</v>
      </c>
      <c r="J476">
        <v>54</v>
      </c>
      <c r="K476" s="364" t="s">
        <v>2445</v>
      </c>
      <c r="L476" s="384">
        <v>-1.6339104887271305E-2</v>
      </c>
    </row>
    <row r="477" spans="1:12">
      <c r="A477">
        <v>8</v>
      </c>
      <c r="B477" t="s">
        <v>1102</v>
      </c>
      <c r="C477" t="s">
        <v>82</v>
      </c>
      <c r="D477">
        <v>5</v>
      </c>
      <c r="E477" s="351" t="s">
        <v>1716</v>
      </c>
      <c r="H477" s="333">
        <v>9.1452282639636717</v>
      </c>
      <c r="I477" s="333">
        <v>4.7555186972611088</v>
      </c>
      <c r="J477">
        <v>52</v>
      </c>
      <c r="K477" s="364" t="s">
        <v>2445</v>
      </c>
      <c r="L477" s="384">
        <v>-3.1478206232866346E-2</v>
      </c>
    </row>
    <row r="478" spans="1:12">
      <c r="A478">
        <v>8</v>
      </c>
      <c r="B478" t="s">
        <v>1102</v>
      </c>
      <c r="C478" t="s">
        <v>82</v>
      </c>
      <c r="D478">
        <v>5</v>
      </c>
      <c r="E478" s="351" t="s">
        <v>1718</v>
      </c>
      <c r="H478" s="333">
        <v>9.1452282639636717</v>
      </c>
      <c r="I478" s="333">
        <v>3.0160200712196863</v>
      </c>
      <c r="J478">
        <v>33</v>
      </c>
      <c r="K478" s="364" t="s">
        <v>2445</v>
      </c>
      <c r="L478" s="384">
        <v>-3.1478206232866346E-2</v>
      </c>
    </row>
    <row r="479" spans="1:12">
      <c r="A479">
        <v>8</v>
      </c>
      <c r="B479" t="s">
        <v>1102</v>
      </c>
      <c r="C479" t="s">
        <v>82</v>
      </c>
      <c r="D479">
        <v>5</v>
      </c>
      <c r="E479" s="351" t="s">
        <v>1719</v>
      </c>
      <c r="H479" s="333">
        <v>9.1452282639636717</v>
      </c>
      <c r="I479" s="333">
        <v>6.6788745165259691</v>
      </c>
      <c r="J479">
        <v>73</v>
      </c>
      <c r="K479" s="364" t="s">
        <v>2445</v>
      </c>
      <c r="L479" s="384">
        <v>-3.1478206232866346E-2</v>
      </c>
    </row>
    <row r="480" spans="1:12">
      <c r="A480">
        <v>9</v>
      </c>
      <c r="B480" t="s">
        <v>1104</v>
      </c>
      <c r="C480" t="s">
        <v>83</v>
      </c>
      <c r="D480">
        <v>6</v>
      </c>
      <c r="E480" s="351" t="s">
        <v>1720</v>
      </c>
      <c r="H480" s="333">
        <v>11.812586507619743</v>
      </c>
      <c r="I480" s="333">
        <v>6.616001072211219</v>
      </c>
      <c r="J480">
        <v>56</v>
      </c>
      <c r="K480" s="364" t="s">
        <v>2445</v>
      </c>
      <c r="L480" s="384">
        <v>-3.1478206232866346E-2</v>
      </c>
    </row>
    <row r="481" spans="1:12">
      <c r="A481">
        <v>9</v>
      </c>
      <c r="B481" t="s">
        <v>1104</v>
      </c>
      <c r="C481" t="s">
        <v>83</v>
      </c>
      <c r="D481">
        <v>6</v>
      </c>
      <c r="E481" s="351" t="s">
        <v>1721</v>
      </c>
      <c r="H481" s="333">
        <v>11.812586507619743</v>
      </c>
      <c r="I481" s="333">
        <v>5.3537690461954002</v>
      </c>
      <c r="J481">
        <v>45</v>
      </c>
      <c r="K481" s="364" t="s">
        <v>2445</v>
      </c>
      <c r="L481" s="384">
        <v>-3.1478206232866346E-2</v>
      </c>
    </row>
    <row r="482" spans="1:12">
      <c r="A482">
        <v>10</v>
      </c>
      <c r="B482" t="s">
        <v>1107</v>
      </c>
      <c r="C482" t="s">
        <v>84</v>
      </c>
      <c r="D482">
        <v>7</v>
      </c>
      <c r="E482" s="351" t="s">
        <v>1722</v>
      </c>
      <c r="H482" s="333">
        <v>5.1632434573628236</v>
      </c>
      <c r="I482" s="333">
        <v>1.2765214451782625</v>
      </c>
      <c r="J482">
        <v>25</v>
      </c>
      <c r="K482" s="364" t="s">
        <v>2445</v>
      </c>
      <c r="L482" s="384">
        <v>-2.5127622114473502E-2</v>
      </c>
    </row>
    <row r="483" spans="1:12">
      <c r="A483">
        <v>9</v>
      </c>
      <c r="B483" t="s">
        <v>1104</v>
      </c>
      <c r="C483" t="s">
        <v>83</v>
      </c>
      <c r="D483">
        <v>6</v>
      </c>
      <c r="E483" s="351" t="s">
        <v>1724</v>
      </c>
      <c r="H483" s="333">
        <v>5.0108229862967617</v>
      </c>
      <c r="I483" s="333">
        <v>0.22977386013208723</v>
      </c>
      <c r="J483">
        <v>5</v>
      </c>
      <c r="K483" s="364" t="s">
        <v>2445</v>
      </c>
      <c r="L483" s="384">
        <v>-7.3871908500443562E-3</v>
      </c>
    </row>
    <row r="484" spans="1:12">
      <c r="A484">
        <v>10</v>
      </c>
      <c r="B484" t="s">
        <v>1107</v>
      </c>
      <c r="C484" t="s">
        <v>84</v>
      </c>
      <c r="D484">
        <v>7</v>
      </c>
      <c r="E484" s="351" t="s">
        <v>1726</v>
      </c>
      <c r="H484" s="333">
        <v>1.3</v>
      </c>
      <c r="I484" s="333">
        <v>0.53347164873121411</v>
      </c>
      <c r="J484">
        <v>41</v>
      </c>
      <c r="K484" s="364" t="s">
        <v>2445</v>
      </c>
      <c r="L484" s="384">
        <v>3.673174292875947E-3</v>
      </c>
    </row>
    <row r="485" spans="1:12">
      <c r="A485">
        <v>9</v>
      </c>
      <c r="B485" t="s">
        <v>1104</v>
      </c>
      <c r="C485" t="s">
        <v>83</v>
      </c>
      <c r="D485">
        <v>6</v>
      </c>
      <c r="E485" s="351" t="s">
        <v>1728</v>
      </c>
      <c r="H485" s="333">
        <v>5.1632434573628236</v>
      </c>
      <c r="I485" s="333">
        <v>5.2013485751293382</v>
      </c>
      <c r="J485">
        <v>101</v>
      </c>
      <c r="K485" s="364" t="s">
        <v>2445</v>
      </c>
      <c r="L485" s="384">
        <v>-1.9036406813791817E-2</v>
      </c>
    </row>
    <row r="486" spans="1:12">
      <c r="A486">
        <v>10</v>
      </c>
      <c r="B486" t="s">
        <v>1107</v>
      </c>
      <c r="C486" t="s">
        <v>84</v>
      </c>
      <c r="D486">
        <v>7</v>
      </c>
      <c r="E486" s="351" t="s">
        <v>1730</v>
      </c>
      <c r="H486" s="333">
        <v>5.1632434573628236</v>
      </c>
      <c r="I486" s="333">
        <v>1.29557400406152</v>
      </c>
      <c r="J486">
        <v>25</v>
      </c>
      <c r="K486" s="364" t="s">
        <v>2445</v>
      </c>
      <c r="L486" s="384">
        <v>-1.9036406813791817E-2</v>
      </c>
    </row>
    <row r="487" spans="1:12">
      <c r="A487">
        <v>9</v>
      </c>
      <c r="B487" t="s">
        <v>1104</v>
      </c>
      <c r="C487" t="s">
        <v>83</v>
      </c>
      <c r="D487">
        <v>6</v>
      </c>
      <c r="E487" s="351" t="s">
        <v>1731</v>
      </c>
      <c r="H487" s="333">
        <v>6.7827109624397233</v>
      </c>
      <c r="I487" s="333">
        <v>3.5818810700524382</v>
      </c>
      <c r="J487">
        <v>53</v>
      </c>
      <c r="K487" s="364" t="s">
        <v>2445</v>
      </c>
      <c r="L487" s="384">
        <v>-1.9036406813791817E-2</v>
      </c>
    </row>
    <row r="488" spans="1:12">
      <c r="A488">
        <v>9</v>
      </c>
      <c r="B488" t="s">
        <v>1104</v>
      </c>
      <c r="C488" t="s">
        <v>83</v>
      </c>
      <c r="D488">
        <v>6</v>
      </c>
      <c r="E488" s="351" t="s">
        <v>1732</v>
      </c>
      <c r="H488" s="333">
        <v>6.4778700203076003</v>
      </c>
      <c r="I488" s="333">
        <v>1.2156782254634546</v>
      </c>
      <c r="J488">
        <v>19</v>
      </c>
      <c r="K488" s="364" t="s">
        <v>2445</v>
      </c>
      <c r="L488" s="384">
        <v>-7.3871908500443562E-3</v>
      </c>
    </row>
    <row r="489" spans="1:12">
      <c r="A489">
        <v>9</v>
      </c>
      <c r="B489" t="s">
        <v>1104</v>
      </c>
      <c r="C489" t="s">
        <v>83</v>
      </c>
      <c r="D489">
        <v>6</v>
      </c>
      <c r="E489" s="351" t="s">
        <v>1734</v>
      </c>
      <c r="H489" s="333">
        <v>6.4778700203076003</v>
      </c>
      <c r="I489" s="333">
        <v>1.9147821677673935</v>
      </c>
      <c r="J489">
        <v>30</v>
      </c>
      <c r="K489" s="364" t="s">
        <v>2445</v>
      </c>
      <c r="L489" s="384">
        <v>-7.3871908500443562E-3</v>
      </c>
    </row>
    <row r="490" spans="1:12">
      <c r="A490">
        <v>10</v>
      </c>
      <c r="B490" t="s">
        <v>1107</v>
      </c>
      <c r="C490" t="s">
        <v>84</v>
      </c>
      <c r="D490">
        <v>7</v>
      </c>
      <c r="E490" s="351" t="s">
        <v>1735</v>
      </c>
      <c r="H490" s="333">
        <v>5.0108229862967617</v>
      </c>
      <c r="I490" s="333">
        <v>2.1198529233183425</v>
      </c>
      <c r="J490">
        <v>42</v>
      </c>
      <c r="K490" s="364" t="s">
        <v>2445</v>
      </c>
      <c r="L490" s="384">
        <v>-1.701054839359617E-2</v>
      </c>
    </row>
    <row r="491" spans="1:12">
      <c r="A491">
        <v>9</v>
      </c>
      <c r="B491" t="s">
        <v>1104</v>
      </c>
      <c r="C491" t="s">
        <v>83</v>
      </c>
      <c r="D491">
        <v>6</v>
      </c>
      <c r="E491" s="351" t="s">
        <v>1737</v>
      </c>
      <c r="H491" s="333">
        <v>7.6210235533030604</v>
      </c>
      <c r="I491" s="333">
        <v>4.5726141319818359</v>
      </c>
      <c r="J491">
        <v>60</v>
      </c>
      <c r="K491" s="364" t="s">
        <v>2445</v>
      </c>
      <c r="L491" s="384">
        <v>-3.952668481036592E-3</v>
      </c>
    </row>
    <row r="492" spans="1:12">
      <c r="A492">
        <v>9</v>
      </c>
      <c r="B492" t="s">
        <v>1104</v>
      </c>
      <c r="C492" t="s">
        <v>83</v>
      </c>
      <c r="D492">
        <v>6</v>
      </c>
      <c r="E492" s="351" t="s">
        <v>1739</v>
      </c>
      <c r="H492" s="333">
        <v>3.5818810700524382</v>
      </c>
      <c r="I492" s="333">
        <v>1.1050484152289437</v>
      </c>
      <c r="J492">
        <v>31</v>
      </c>
      <c r="K492" s="364" t="s">
        <v>2445</v>
      </c>
      <c r="L492" s="384">
        <v>-3.952668481036592E-3</v>
      </c>
    </row>
    <row r="493" spans="1:12">
      <c r="A493">
        <v>9</v>
      </c>
      <c r="B493" t="s">
        <v>1104</v>
      </c>
      <c r="C493" t="s">
        <v>83</v>
      </c>
      <c r="D493">
        <v>6</v>
      </c>
      <c r="E493" s="351" t="s">
        <v>1740</v>
      </c>
      <c r="H493" s="333">
        <v>3.5056708345194076</v>
      </c>
      <c r="I493" s="333">
        <v>1.6385200639601578</v>
      </c>
      <c r="J493">
        <v>47</v>
      </c>
      <c r="K493" s="364" t="s">
        <v>2445</v>
      </c>
      <c r="L493" s="384">
        <v>-3.952668481036592E-3</v>
      </c>
    </row>
    <row r="494" spans="1:12">
      <c r="A494">
        <v>8</v>
      </c>
      <c r="B494" t="s">
        <v>1102</v>
      </c>
      <c r="C494" t="s">
        <v>82</v>
      </c>
      <c r="D494">
        <v>5</v>
      </c>
      <c r="E494" s="351" t="s">
        <v>1741</v>
      </c>
      <c r="H494" s="333">
        <v>1.3</v>
      </c>
      <c r="I494" s="333">
        <v>3.9214610020529991E-2</v>
      </c>
      <c r="J494">
        <v>3</v>
      </c>
      <c r="K494" s="364" t="s">
        <v>2445</v>
      </c>
      <c r="L494" s="384">
        <v>-1.9648488875955383E-2</v>
      </c>
    </row>
    <row r="495" spans="1:12">
      <c r="A495">
        <v>9</v>
      </c>
      <c r="B495" t="s">
        <v>1104</v>
      </c>
      <c r="C495" t="s">
        <v>83</v>
      </c>
      <c r="D495">
        <v>6</v>
      </c>
      <c r="E495" s="351" t="s">
        <v>1743</v>
      </c>
      <c r="H495" s="333">
        <v>7.6210235533030604</v>
      </c>
      <c r="I495" s="333">
        <v>4.1153527187836527</v>
      </c>
      <c r="J495">
        <v>54</v>
      </c>
      <c r="K495" s="364" t="s">
        <v>2445</v>
      </c>
      <c r="L495" s="384">
        <v>-6.8442667662784729E-3</v>
      </c>
    </row>
    <row r="496" spans="1:12">
      <c r="A496">
        <v>9</v>
      </c>
      <c r="B496" t="s">
        <v>1104</v>
      </c>
      <c r="C496" t="s">
        <v>83</v>
      </c>
      <c r="D496">
        <v>6</v>
      </c>
      <c r="E496" s="351" t="s">
        <v>1745</v>
      </c>
      <c r="H496" s="333">
        <v>7.6210235533030604</v>
      </c>
      <c r="I496" s="333">
        <v>3.3913554812198616</v>
      </c>
      <c r="J496">
        <v>45</v>
      </c>
      <c r="K496" s="364" t="s">
        <v>2445</v>
      </c>
      <c r="L496" s="384">
        <v>-6.8442667662784729E-3</v>
      </c>
    </row>
    <row r="497" spans="1:12">
      <c r="A497">
        <v>9</v>
      </c>
      <c r="B497" t="s">
        <v>1104</v>
      </c>
      <c r="C497" t="s">
        <v>83</v>
      </c>
      <c r="D497">
        <v>6</v>
      </c>
      <c r="E497" s="351" t="s">
        <v>1746</v>
      </c>
      <c r="H497" s="333">
        <v>9.1452282639636717</v>
      </c>
      <c r="I497" s="333">
        <v>6.1539765192922209</v>
      </c>
      <c r="J497">
        <v>67</v>
      </c>
      <c r="K497" s="364" t="s">
        <v>2445</v>
      </c>
      <c r="L497" s="384">
        <v>-6.8442667662784729E-3</v>
      </c>
    </row>
    <row r="498" spans="1:12">
      <c r="A498">
        <v>9</v>
      </c>
      <c r="B498" t="s">
        <v>1104</v>
      </c>
      <c r="C498" t="s">
        <v>83</v>
      </c>
      <c r="D498">
        <v>6</v>
      </c>
      <c r="E498" s="351" t="s">
        <v>1747</v>
      </c>
      <c r="H498" s="333">
        <v>9.1452282639636717</v>
      </c>
      <c r="I498" s="333">
        <v>2.7054633614225865</v>
      </c>
      <c r="J498">
        <v>30</v>
      </c>
      <c r="K498" s="364" t="s">
        <v>2445</v>
      </c>
      <c r="L498" s="384">
        <v>-6.8442667662784729E-3</v>
      </c>
    </row>
    <row r="499" spans="1:12">
      <c r="A499">
        <v>9</v>
      </c>
      <c r="B499" t="s">
        <v>1104</v>
      </c>
      <c r="C499" t="s">
        <v>83</v>
      </c>
      <c r="D499">
        <v>6</v>
      </c>
      <c r="E499" s="351" t="s">
        <v>1748</v>
      </c>
      <c r="H499" s="333">
        <v>7.6210235533030604</v>
      </c>
      <c r="I499" s="333">
        <v>2.9150415091384203</v>
      </c>
      <c r="J499">
        <v>38</v>
      </c>
      <c r="K499" s="364" t="s">
        <v>2445</v>
      </c>
      <c r="L499" s="384">
        <v>-6.8442667662784729E-3</v>
      </c>
    </row>
    <row r="500" spans="1:12">
      <c r="A500">
        <v>9</v>
      </c>
      <c r="B500" t="s">
        <v>1104</v>
      </c>
      <c r="C500" t="s">
        <v>83</v>
      </c>
      <c r="D500">
        <v>6</v>
      </c>
      <c r="E500" s="351" t="s">
        <v>1749</v>
      </c>
      <c r="H500" s="333">
        <v>6.7827109624397233</v>
      </c>
      <c r="I500" s="333">
        <v>1.3717842395945508</v>
      </c>
      <c r="J500">
        <v>20</v>
      </c>
      <c r="K500" s="364" t="s">
        <v>2445</v>
      </c>
      <c r="L500" s="384">
        <v>-6.8442667662784729E-3</v>
      </c>
    </row>
    <row r="501" spans="1:12">
      <c r="A501">
        <v>10</v>
      </c>
      <c r="B501" t="s">
        <v>1107</v>
      </c>
      <c r="C501" t="s">
        <v>84</v>
      </c>
      <c r="D501">
        <v>7</v>
      </c>
      <c r="E501" s="351" t="s">
        <v>1750</v>
      </c>
      <c r="H501" s="333">
        <v>5.1632434573628236</v>
      </c>
      <c r="I501" s="333">
        <v>2.0576763593918264</v>
      </c>
      <c r="J501">
        <v>40</v>
      </c>
      <c r="K501" s="364" t="s">
        <v>2445</v>
      </c>
      <c r="L501" s="384">
        <v>1.4768245898567178E-2</v>
      </c>
    </row>
    <row r="502" spans="1:12">
      <c r="A502">
        <v>10</v>
      </c>
      <c r="B502" t="s">
        <v>1107</v>
      </c>
      <c r="C502" t="s">
        <v>84</v>
      </c>
      <c r="D502">
        <v>7</v>
      </c>
      <c r="E502" s="351" t="s">
        <v>1752</v>
      </c>
      <c r="H502" s="333">
        <v>5.1632434573628236</v>
      </c>
      <c r="I502" s="333">
        <v>4.7799059726316795</v>
      </c>
      <c r="J502">
        <v>93</v>
      </c>
      <c r="K502" s="364" t="s">
        <v>2445</v>
      </c>
      <c r="L502" s="384">
        <v>1.3292256596450169E-2</v>
      </c>
    </row>
    <row r="503" spans="1:12">
      <c r="A503">
        <v>10</v>
      </c>
      <c r="B503" t="s">
        <v>1107</v>
      </c>
      <c r="C503" t="s">
        <v>84</v>
      </c>
      <c r="D503">
        <v>7</v>
      </c>
      <c r="E503" s="351" t="s">
        <v>1754</v>
      </c>
      <c r="H503" s="333">
        <v>4.6862366649583542</v>
      </c>
      <c r="I503" s="333">
        <v>0.82232922601109104</v>
      </c>
      <c r="J503">
        <v>18</v>
      </c>
      <c r="K503" s="364" t="s">
        <v>2445</v>
      </c>
      <c r="L503" s="384">
        <v>1.3292256596450169E-2</v>
      </c>
    </row>
    <row r="504" spans="1:12">
      <c r="A504">
        <v>10</v>
      </c>
      <c r="B504" t="s">
        <v>1107</v>
      </c>
      <c r="C504" t="s">
        <v>84</v>
      </c>
      <c r="D504">
        <v>7</v>
      </c>
      <c r="E504" s="351" t="s">
        <v>1755</v>
      </c>
      <c r="H504" s="333">
        <v>5.1632434573628236</v>
      </c>
      <c r="I504" s="333">
        <v>0.77353389066026046</v>
      </c>
      <c r="J504">
        <v>15</v>
      </c>
      <c r="K504" s="364" t="s">
        <v>2445</v>
      </c>
      <c r="L504" s="384">
        <v>1.4768245898567178E-2</v>
      </c>
    </row>
    <row r="505" spans="1:12">
      <c r="A505">
        <v>9</v>
      </c>
      <c r="B505" t="s">
        <v>1104</v>
      </c>
      <c r="C505" t="s">
        <v>83</v>
      </c>
      <c r="D505">
        <v>6</v>
      </c>
      <c r="E505" s="351" t="s">
        <v>1757</v>
      </c>
      <c r="H505" s="333">
        <v>5.1632434573628236</v>
      </c>
      <c r="I505" s="333">
        <v>0.51441908984795659</v>
      </c>
      <c r="J505">
        <v>10</v>
      </c>
      <c r="K505" s="364" t="s">
        <v>2445</v>
      </c>
      <c r="L505" s="384">
        <v>-7.3871908500443562E-3</v>
      </c>
    </row>
    <row r="506" spans="1:12">
      <c r="A506">
        <v>9</v>
      </c>
      <c r="B506" t="s">
        <v>1104</v>
      </c>
      <c r="C506" t="s">
        <v>83</v>
      </c>
      <c r="D506">
        <v>6</v>
      </c>
      <c r="E506" s="351" t="s">
        <v>1759</v>
      </c>
      <c r="H506" s="333">
        <v>5.0108229862967617</v>
      </c>
      <c r="I506" s="333">
        <v>1.2384163274117472</v>
      </c>
      <c r="J506">
        <v>25</v>
      </c>
      <c r="K506" s="364" t="s">
        <v>2445</v>
      </c>
      <c r="L506" s="384">
        <v>-7.3871908500443562E-3</v>
      </c>
    </row>
    <row r="507" spans="1:12">
      <c r="A507">
        <v>9</v>
      </c>
      <c r="B507" t="s">
        <v>1104</v>
      </c>
      <c r="C507" t="s">
        <v>83</v>
      </c>
      <c r="D507">
        <v>6</v>
      </c>
      <c r="E507" s="351" t="s">
        <v>1760</v>
      </c>
      <c r="H507" s="333">
        <v>5.0108229862967617</v>
      </c>
      <c r="I507" s="333">
        <v>0.80710112806483603</v>
      </c>
      <c r="J507">
        <v>16</v>
      </c>
      <c r="K507" s="364" t="s">
        <v>2445</v>
      </c>
      <c r="L507" s="384">
        <v>1.8121660415981733E-3</v>
      </c>
    </row>
    <row r="508" spans="1:12">
      <c r="A508">
        <v>8</v>
      </c>
      <c r="B508" t="s">
        <v>1102</v>
      </c>
      <c r="C508" t="s">
        <v>82</v>
      </c>
      <c r="D508">
        <v>5</v>
      </c>
      <c r="E508" s="351" t="s">
        <v>1762</v>
      </c>
      <c r="H508" s="333">
        <v>7.6210235533030604</v>
      </c>
      <c r="I508" s="333">
        <v>0.44388813295408824</v>
      </c>
      <c r="J508">
        <v>6</v>
      </c>
      <c r="K508" s="364" t="s">
        <v>2445</v>
      </c>
      <c r="L508" s="384">
        <v>-9.8513816894150175E-3</v>
      </c>
    </row>
    <row r="509" spans="1:12">
      <c r="A509">
        <v>10</v>
      </c>
      <c r="B509" t="s">
        <v>1107</v>
      </c>
      <c r="C509" t="s">
        <v>84</v>
      </c>
      <c r="D509">
        <v>7</v>
      </c>
      <c r="E509" s="351" t="s">
        <v>1764</v>
      </c>
      <c r="H509" s="333">
        <v>7.6210235533030604</v>
      </c>
      <c r="I509" s="333">
        <v>1.0769034860432412</v>
      </c>
      <c r="J509">
        <v>14</v>
      </c>
      <c r="K509" s="364" t="s">
        <v>2445</v>
      </c>
      <c r="L509" s="384">
        <v>-3.9080904144059514E-2</v>
      </c>
    </row>
    <row r="510" spans="1:12">
      <c r="A510">
        <v>10</v>
      </c>
      <c r="B510" t="s">
        <v>1107</v>
      </c>
      <c r="C510" t="s">
        <v>84</v>
      </c>
      <c r="D510">
        <v>7</v>
      </c>
      <c r="E510" s="351" t="s">
        <v>1766</v>
      </c>
      <c r="H510" s="333">
        <v>2.6864108025393283</v>
      </c>
      <c r="I510" s="333">
        <v>0.56088723231418813</v>
      </c>
      <c r="J510">
        <v>21</v>
      </c>
      <c r="K510" s="364" t="s">
        <v>2445</v>
      </c>
      <c r="L510" s="384">
        <v>-3.9080904144059514E-2</v>
      </c>
    </row>
    <row r="511" spans="1:12">
      <c r="A511">
        <v>8</v>
      </c>
      <c r="B511" t="s">
        <v>1102</v>
      </c>
      <c r="C511" t="s">
        <v>82</v>
      </c>
      <c r="D511">
        <v>5</v>
      </c>
      <c r="E511" s="351" t="s">
        <v>1767</v>
      </c>
      <c r="H511" s="333">
        <v>3.4485131578696344</v>
      </c>
      <c r="I511" s="333">
        <v>0.66593793743326557</v>
      </c>
      <c r="J511">
        <v>19</v>
      </c>
      <c r="K511" s="364" t="s">
        <v>2445</v>
      </c>
      <c r="L511" s="384">
        <v>-1.9648488875955383E-2</v>
      </c>
    </row>
    <row r="512" spans="1:12">
      <c r="A512">
        <v>10</v>
      </c>
      <c r="B512" t="s">
        <v>1107</v>
      </c>
      <c r="C512" t="s">
        <v>84</v>
      </c>
      <c r="D512">
        <v>7</v>
      </c>
      <c r="E512" s="351" t="s">
        <v>1769</v>
      </c>
      <c r="H512" s="333">
        <v>6.763658403556466</v>
      </c>
      <c r="I512" s="333">
        <v>3.8105117766515297E-2</v>
      </c>
      <c r="J512">
        <v>1</v>
      </c>
      <c r="K512" s="364" t="s">
        <v>2445</v>
      </c>
      <c r="L512" s="384">
        <v>-1.1159547306699769E-2</v>
      </c>
    </row>
    <row r="513" spans="1:12">
      <c r="A513">
        <v>10</v>
      </c>
      <c r="B513" t="s">
        <v>1107</v>
      </c>
      <c r="C513" t="s">
        <v>84</v>
      </c>
      <c r="D513">
        <v>7</v>
      </c>
      <c r="E513" s="351" t="s">
        <v>1771</v>
      </c>
      <c r="H513" s="333">
        <v>1.3</v>
      </c>
      <c r="I513" s="333">
        <v>0.70067839613945726</v>
      </c>
      <c r="J513">
        <v>54</v>
      </c>
      <c r="K513" s="364" t="s">
        <v>2445</v>
      </c>
      <c r="L513" s="384">
        <v>7.089124781671341E-3</v>
      </c>
    </row>
    <row r="514" spans="1:12">
      <c r="A514">
        <v>10</v>
      </c>
      <c r="B514" t="s">
        <v>1107</v>
      </c>
      <c r="C514" t="s">
        <v>84</v>
      </c>
      <c r="D514">
        <v>7</v>
      </c>
      <c r="E514" s="351" t="s">
        <v>1773</v>
      </c>
      <c r="H514" s="333">
        <v>5.1632434573628236</v>
      </c>
      <c r="I514" s="333">
        <v>0.83335303437777697</v>
      </c>
      <c r="J514">
        <v>16</v>
      </c>
      <c r="K514" s="364" t="s">
        <v>2445</v>
      </c>
      <c r="L514" s="384">
        <v>-4.9273771914037923E-4</v>
      </c>
    </row>
    <row r="515" spans="1:12">
      <c r="A515">
        <v>10</v>
      </c>
      <c r="B515" t="s">
        <v>1107</v>
      </c>
      <c r="C515" t="s">
        <v>84</v>
      </c>
      <c r="D515">
        <v>7</v>
      </c>
      <c r="E515" s="351" t="s">
        <v>1775</v>
      </c>
      <c r="H515" s="333">
        <v>3.4485131578696344</v>
      </c>
      <c r="I515" s="333">
        <v>0.41667651718888848</v>
      </c>
      <c r="J515">
        <v>12</v>
      </c>
      <c r="K515" s="364" t="s">
        <v>2445</v>
      </c>
      <c r="L515" s="384">
        <v>-4.9273771914037923E-4</v>
      </c>
    </row>
    <row r="516" spans="1:12">
      <c r="A516">
        <v>9</v>
      </c>
      <c r="B516" t="s">
        <v>1104</v>
      </c>
      <c r="C516" t="s">
        <v>83</v>
      </c>
      <c r="D516">
        <v>6</v>
      </c>
      <c r="E516" s="351" t="s">
        <v>1776</v>
      </c>
      <c r="H516" s="333">
        <v>5.8491355771600988</v>
      </c>
      <c r="I516" s="333">
        <v>1.3031950276148234</v>
      </c>
      <c r="J516">
        <v>22</v>
      </c>
      <c r="K516" s="364" t="s">
        <v>2445</v>
      </c>
      <c r="L516" s="384">
        <v>4.7247488193153941E-3</v>
      </c>
    </row>
    <row r="517" spans="1:12">
      <c r="A517">
        <v>9</v>
      </c>
      <c r="B517" t="s">
        <v>1104</v>
      </c>
      <c r="C517" t="s">
        <v>83</v>
      </c>
      <c r="D517">
        <v>6</v>
      </c>
      <c r="E517" s="351" t="s">
        <v>1778</v>
      </c>
      <c r="H517" s="333">
        <v>7.7924965832523787</v>
      </c>
      <c r="I517" s="333">
        <v>2.4135781593310788</v>
      </c>
      <c r="J517">
        <v>31</v>
      </c>
      <c r="K517" s="364" t="s">
        <v>2445</v>
      </c>
      <c r="L517" s="384">
        <v>4.7247488193153941E-3</v>
      </c>
    </row>
    <row r="518" spans="1:12">
      <c r="A518">
        <v>8</v>
      </c>
      <c r="B518" t="s">
        <v>1102</v>
      </c>
      <c r="C518" t="s">
        <v>82</v>
      </c>
      <c r="D518">
        <v>5</v>
      </c>
      <c r="E518" s="351" t="s">
        <v>1779</v>
      </c>
      <c r="H518" s="333">
        <v>4.0010373654841063</v>
      </c>
      <c r="I518" s="333">
        <v>0.39229218740627497</v>
      </c>
      <c r="J518">
        <v>10</v>
      </c>
      <c r="K518" s="364" t="s">
        <v>2445</v>
      </c>
      <c r="L518" s="384">
        <v>4.7247488193153941E-3</v>
      </c>
    </row>
    <row r="519" spans="1:12">
      <c r="A519">
        <v>8</v>
      </c>
      <c r="B519" t="s">
        <v>1102</v>
      </c>
      <c r="C519" t="s">
        <v>82</v>
      </c>
      <c r="D519">
        <v>5</v>
      </c>
      <c r="E519" s="351" t="s">
        <v>1780</v>
      </c>
      <c r="H519" s="333">
        <v>5.8491355771600988</v>
      </c>
      <c r="I519" s="333">
        <v>0.851649382081617</v>
      </c>
      <c r="J519">
        <v>15</v>
      </c>
      <c r="K519" s="364" t="s">
        <v>2445</v>
      </c>
      <c r="L519" s="384">
        <v>4.7247488193153941E-3</v>
      </c>
    </row>
    <row r="520" spans="1:12">
      <c r="A520">
        <v>10</v>
      </c>
      <c r="B520" t="s">
        <v>1107</v>
      </c>
      <c r="C520" t="s">
        <v>84</v>
      </c>
      <c r="D520">
        <v>7</v>
      </c>
      <c r="E520" s="351" t="s">
        <v>1781</v>
      </c>
      <c r="H520" s="333">
        <v>4.2677731898497129</v>
      </c>
      <c r="I520" s="333">
        <v>1.0669432974624282</v>
      </c>
      <c r="J520">
        <v>25</v>
      </c>
      <c r="K520" s="364" t="s">
        <v>2445</v>
      </c>
      <c r="L520" s="384">
        <v>-2.7681167458333267E-2</v>
      </c>
    </row>
    <row r="521" spans="1:12">
      <c r="A521">
        <v>10</v>
      </c>
      <c r="B521" t="s">
        <v>1107</v>
      </c>
      <c r="C521" t="s">
        <v>84</v>
      </c>
      <c r="D521">
        <v>7</v>
      </c>
      <c r="E521" s="351" t="s">
        <v>1783</v>
      </c>
      <c r="H521" s="333">
        <v>4.2677731898497129</v>
      </c>
      <c r="I521" s="333">
        <v>0.20957814771583416</v>
      </c>
      <c r="J521">
        <v>5</v>
      </c>
      <c r="K521" s="364" t="s">
        <v>2445</v>
      </c>
      <c r="L521" s="384">
        <v>-2.7681167458333267E-2</v>
      </c>
    </row>
    <row r="522" spans="1:12">
      <c r="A522">
        <v>9</v>
      </c>
      <c r="B522" t="s">
        <v>1104</v>
      </c>
      <c r="C522" t="s">
        <v>83</v>
      </c>
      <c r="D522">
        <v>6</v>
      </c>
      <c r="E522" s="351" t="s">
        <v>1784</v>
      </c>
      <c r="H522" s="333">
        <v>7.6210235533030604</v>
      </c>
      <c r="I522" s="333">
        <v>1.085995856345686</v>
      </c>
      <c r="J522">
        <v>14</v>
      </c>
      <c r="K522" s="364" t="s">
        <v>2445</v>
      </c>
      <c r="L522" s="384">
        <v>1.4766154434973311E-2</v>
      </c>
    </row>
    <row r="523" spans="1:12">
      <c r="A523">
        <v>9</v>
      </c>
      <c r="B523" t="s">
        <v>1104</v>
      </c>
      <c r="C523" t="s">
        <v>83</v>
      </c>
      <c r="D523">
        <v>6</v>
      </c>
      <c r="E523" s="351" t="s">
        <v>1786</v>
      </c>
      <c r="H523" s="333">
        <v>7.6210235533030604</v>
      </c>
      <c r="I523" s="333">
        <v>4.2296680720831983</v>
      </c>
      <c r="J523">
        <v>56</v>
      </c>
      <c r="K523" s="364" t="s">
        <v>2445</v>
      </c>
      <c r="L523" s="384">
        <v>1.4766154434973311E-2</v>
      </c>
    </row>
    <row r="524" spans="1:12">
      <c r="A524">
        <v>9</v>
      </c>
      <c r="B524" t="s">
        <v>1104</v>
      </c>
      <c r="C524" t="s">
        <v>83</v>
      </c>
      <c r="D524">
        <v>6</v>
      </c>
      <c r="E524" s="351" t="s">
        <v>1787</v>
      </c>
      <c r="H524" s="333">
        <v>7.6210235533030604</v>
      </c>
      <c r="I524" s="333">
        <v>3.6961964233519837</v>
      </c>
      <c r="J524">
        <v>49</v>
      </c>
      <c r="K524" s="364" t="s">
        <v>2445</v>
      </c>
      <c r="L524" s="384">
        <v>1.4766154434973311E-2</v>
      </c>
    </row>
    <row r="525" spans="1:12">
      <c r="A525">
        <v>10</v>
      </c>
      <c r="B525" t="s">
        <v>1107</v>
      </c>
      <c r="C525" t="s">
        <v>84</v>
      </c>
      <c r="D525">
        <v>7</v>
      </c>
      <c r="E525" s="351" t="s">
        <v>1788</v>
      </c>
      <c r="H525" s="333">
        <v>5.0108229862967617</v>
      </c>
      <c r="I525" s="333">
        <v>1.6275648426022846</v>
      </c>
      <c r="J525">
        <v>32</v>
      </c>
      <c r="K525" s="364" t="s">
        <v>2445</v>
      </c>
      <c r="L525" s="384">
        <v>-1.7214810322548457E-2</v>
      </c>
    </row>
    <row r="526" spans="1:12">
      <c r="A526">
        <v>10</v>
      </c>
      <c r="B526" t="s">
        <v>1107</v>
      </c>
      <c r="C526" t="s">
        <v>84</v>
      </c>
      <c r="D526">
        <v>7</v>
      </c>
      <c r="E526" s="351" t="s">
        <v>1790</v>
      </c>
      <c r="H526" s="333">
        <v>5.0108229862967617</v>
      </c>
      <c r="I526" s="333">
        <v>1.6275648426022846</v>
      </c>
      <c r="J526">
        <v>32</v>
      </c>
      <c r="K526" s="364" t="s">
        <v>2445</v>
      </c>
      <c r="L526" s="384">
        <v>-1.7214810322548457E-2</v>
      </c>
    </row>
    <row r="527" spans="1:12">
      <c r="A527">
        <v>10</v>
      </c>
      <c r="B527" t="s">
        <v>1107</v>
      </c>
      <c r="C527" t="s">
        <v>84</v>
      </c>
      <c r="D527">
        <v>7</v>
      </c>
      <c r="E527" s="351" t="s">
        <v>1792</v>
      </c>
      <c r="H527" s="333">
        <v>7.7924965832523787</v>
      </c>
      <c r="I527" s="333">
        <v>2.4958852137067522</v>
      </c>
      <c r="J527">
        <v>32</v>
      </c>
      <c r="K527" s="364" t="s">
        <v>2445</v>
      </c>
      <c r="L527" s="384">
        <v>1.3356318443602744E-2</v>
      </c>
    </row>
    <row r="528" spans="1:12">
      <c r="A528">
        <v>10</v>
      </c>
      <c r="B528" t="s">
        <v>1107</v>
      </c>
      <c r="C528" t="s">
        <v>84</v>
      </c>
      <c r="D528">
        <v>7</v>
      </c>
      <c r="E528" s="351" t="s">
        <v>1794</v>
      </c>
      <c r="H528" s="333">
        <v>7.7924965832523787</v>
      </c>
      <c r="I528" s="333">
        <v>4.8584025152307007</v>
      </c>
      <c r="J528">
        <v>62</v>
      </c>
      <c r="K528" s="364" t="s">
        <v>2445</v>
      </c>
      <c r="L528" s="384">
        <v>1.3356318443602744E-2</v>
      </c>
    </row>
    <row r="529" spans="1:12">
      <c r="A529">
        <v>9</v>
      </c>
      <c r="B529" t="s">
        <v>1104</v>
      </c>
      <c r="C529" t="s">
        <v>83</v>
      </c>
      <c r="D529">
        <v>6</v>
      </c>
      <c r="E529" s="351" t="s">
        <v>1795</v>
      </c>
      <c r="H529" s="333">
        <v>6.7065007269066932</v>
      </c>
      <c r="I529" s="333">
        <v>4.5573720848752295</v>
      </c>
      <c r="J529">
        <v>68</v>
      </c>
      <c r="K529" s="364" t="s">
        <v>2445</v>
      </c>
      <c r="L529" s="384">
        <v>1.1934748881102353E-2</v>
      </c>
    </row>
    <row r="530" spans="1:12">
      <c r="A530">
        <v>9</v>
      </c>
      <c r="B530" t="s">
        <v>1104</v>
      </c>
      <c r="C530" t="s">
        <v>83</v>
      </c>
      <c r="D530">
        <v>6</v>
      </c>
      <c r="E530" s="351" t="s">
        <v>1797</v>
      </c>
      <c r="H530" s="333">
        <v>6.7065007269066932</v>
      </c>
      <c r="I530" s="333">
        <v>5.0679806629465345</v>
      </c>
      <c r="J530">
        <v>76</v>
      </c>
      <c r="K530" s="364" t="s">
        <v>2445</v>
      </c>
      <c r="L530" s="384">
        <v>1.1934748881102353E-2</v>
      </c>
    </row>
    <row r="531" spans="1:12">
      <c r="A531">
        <v>9</v>
      </c>
      <c r="B531" t="s">
        <v>1104</v>
      </c>
      <c r="C531" t="s">
        <v>83</v>
      </c>
      <c r="D531">
        <v>6</v>
      </c>
      <c r="E531" s="351" t="s">
        <v>1798</v>
      </c>
      <c r="H531" s="333">
        <v>3.5818810700524382</v>
      </c>
      <c r="I531" s="333">
        <v>1.5489730372088468</v>
      </c>
      <c r="J531">
        <v>43</v>
      </c>
      <c r="K531" s="364" t="s">
        <v>2445</v>
      </c>
      <c r="L531" s="384">
        <v>1.1934748881102353E-2</v>
      </c>
    </row>
    <row r="532" spans="1:12">
      <c r="A532">
        <v>10</v>
      </c>
      <c r="B532" t="s">
        <v>1107</v>
      </c>
      <c r="C532" t="s">
        <v>84</v>
      </c>
      <c r="D532">
        <v>7</v>
      </c>
      <c r="E532" s="351" t="s">
        <v>1799</v>
      </c>
      <c r="H532" s="333">
        <v>6.7827109624397233</v>
      </c>
      <c r="I532" s="333">
        <v>3.0103043035547086</v>
      </c>
      <c r="J532">
        <v>44</v>
      </c>
      <c r="K532" s="364" t="s">
        <v>2445</v>
      </c>
      <c r="L532" s="384">
        <v>-1.105765056044028E-2</v>
      </c>
    </row>
    <row r="533" spans="1:12">
      <c r="A533">
        <v>10</v>
      </c>
      <c r="B533" t="s">
        <v>1107</v>
      </c>
      <c r="C533" t="s">
        <v>84</v>
      </c>
      <c r="D533">
        <v>7</v>
      </c>
      <c r="E533" s="351" t="s">
        <v>1801</v>
      </c>
      <c r="H533" s="333">
        <v>6.7827109624397233</v>
      </c>
      <c r="I533" s="333">
        <v>0.72399723756379064</v>
      </c>
      <c r="J533">
        <v>11</v>
      </c>
      <c r="K533" s="364" t="s">
        <v>2445</v>
      </c>
      <c r="L533" s="384">
        <v>-1.105765056044028E-2</v>
      </c>
    </row>
    <row r="534" spans="1:12">
      <c r="A534">
        <v>9</v>
      </c>
      <c r="B534" t="s">
        <v>1104</v>
      </c>
      <c r="C534" t="s">
        <v>83</v>
      </c>
      <c r="D534">
        <v>6</v>
      </c>
      <c r="E534" s="351" t="s">
        <v>1802</v>
      </c>
      <c r="H534" s="333">
        <v>5.0108229862967617</v>
      </c>
      <c r="I534" s="333">
        <v>1.467047034010839</v>
      </c>
      <c r="J534">
        <v>29</v>
      </c>
      <c r="K534" s="364" t="s">
        <v>2445</v>
      </c>
      <c r="L534" s="384">
        <v>-7.3871908500443562E-3</v>
      </c>
    </row>
    <row r="535" spans="1:12">
      <c r="A535">
        <v>9</v>
      </c>
      <c r="B535" t="s">
        <v>1104</v>
      </c>
      <c r="C535" t="s">
        <v>83</v>
      </c>
      <c r="D535">
        <v>6</v>
      </c>
      <c r="E535" s="555"/>
      <c r="F535" s="556"/>
      <c r="G535" s="556"/>
      <c r="H535" s="557"/>
      <c r="I535" s="557"/>
      <c r="J535" s="556"/>
      <c r="K535" s="559"/>
      <c r="L535" s="560"/>
    </row>
    <row r="536" spans="1:12">
      <c r="A536">
        <v>10</v>
      </c>
      <c r="B536" t="s">
        <v>1107</v>
      </c>
      <c r="C536" t="s">
        <v>84</v>
      </c>
      <c r="D536">
        <v>7</v>
      </c>
      <c r="E536" s="351" t="s">
        <v>1806</v>
      </c>
      <c r="H536" s="333">
        <v>6.7827109624397233</v>
      </c>
      <c r="I536" s="333">
        <v>1.0097856208126554</v>
      </c>
      <c r="J536">
        <v>15</v>
      </c>
      <c r="K536" s="364" t="s">
        <v>2445</v>
      </c>
      <c r="L536" s="384">
        <v>-1.1159547306699769E-2</v>
      </c>
    </row>
    <row r="537" spans="1:12">
      <c r="A537">
        <v>10</v>
      </c>
      <c r="B537" t="s">
        <v>1107</v>
      </c>
      <c r="C537" t="s">
        <v>84</v>
      </c>
      <c r="D537">
        <v>7</v>
      </c>
      <c r="E537" s="351" t="s">
        <v>1808</v>
      </c>
      <c r="H537" s="333">
        <v>3.4485131578696344</v>
      </c>
      <c r="I537" s="333">
        <v>1.9814661238587956</v>
      </c>
      <c r="J537">
        <v>57</v>
      </c>
      <c r="K537" s="364" t="s">
        <v>2445</v>
      </c>
      <c r="L537" s="384">
        <v>-1.1159547306699769E-2</v>
      </c>
    </row>
    <row r="538" spans="1:12">
      <c r="A538">
        <v>9</v>
      </c>
      <c r="B538" t="s">
        <v>1104</v>
      </c>
      <c r="C538" t="s">
        <v>83</v>
      </c>
      <c r="D538">
        <v>6</v>
      </c>
      <c r="E538" s="351" t="s">
        <v>1809</v>
      </c>
      <c r="H538" s="333">
        <v>5.1632434573628236</v>
      </c>
      <c r="I538" s="333">
        <v>0.71981612968115927</v>
      </c>
      <c r="J538">
        <v>14</v>
      </c>
      <c r="K538" s="364" t="s">
        <v>2445</v>
      </c>
      <c r="L538" s="384">
        <v>5.6116107121297887E-3</v>
      </c>
    </row>
    <row r="539" spans="1:12">
      <c r="A539">
        <v>10</v>
      </c>
      <c r="B539" t="s">
        <v>1107</v>
      </c>
      <c r="C539" t="s">
        <v>84</v>
      </c>
      <c r="D539">
        <v>7</v>
      </c>
      <c r="E539" s="351" t="s">
        <v>1811</v>
      </c>
      <c r="H539" s="333">
        <v>5.1632434573628236</v>
      </c>
      <c r="I539" s="333">
        <v>0.77799458280839628</v>
      </c>
      <c r="J539">
        <v>15</v>
      </c>
      <c r="K539" s="364" t="s">
        <v>2445</v>
      </c>
      <c r="L539" s="384">
        <v>-1.105765056044028E-2</v>
      </c>
    </row>
    <row r="540" spans="1:12">
      <c r="A540">
        <v>10</v>
      </c>
      <c r="B540" t="s">
        <v>1107</v>
      </c>
      <c r="C540" t="s">
        <v>84</v>
      </c>
      <c r="D540">
        <v>7</v>
      </c>
      <c r="E540" s="351" t="s">
        <v>1813</v>
      </c>
      <c r="H540" s="333">
        <v>2.4577800959402367</v>
      </c>
      <c r="I540" s="333">
        <v>1.870906604617868</v>
      </c>
      <c r="J540">
        <v>76</v>
      </c>
      <c r="K540" s="364" t="s">
        <v>2445</v>
      </c>
      <c r="L540" s="384">
        <v>-1.7611774106358169E-2</v>
      </c>
    </row>
    <row r="541" spans="1:12">
      <c r="A541">
        <v>10</v>
      </c>
      <c r="B541" t="s">
        <v>1107</v>
      </c>
      <c r="C541" t="s">
        <v>84</v>
      </c>
      <c r="D541">
        <v>7</v>
      </c>
      <c r="E541" s="351" t="s">
        <v>1815</v>
      </c>
      <c r="H541" s="333">
        <v>3.4485131578696344</v>
      </c>
      <c r="I541" s="333">
        <v>1.2610955126013061</v>
      </c>
      <c r="J541">
        <v>37</v>
      </c>
      <c r="K541" s="364" t="s">
        <v>2445</v>
      </c>
      <c r="L541" s="384">
        <v>1.18E-2</v>
      </c>
    </row>
    <row r="542" spans="1:12">
      <c r="A542">
        <v>10</v>
      </c>
      <c r="B542" t="s">
        <v>1107</v>
      </c>
      <c r="C542" t="s">
        <v>84</v>
      </c>
      <c r="D542">
        <v>7</v>
      </c>
      <c r="E542" s="351" t="s">
        <v>1817</v>
      </c>
      <c r="H542" s="333">
        <v>5.0108229862967617</v>
      </c>
      <c r="I542" s="333">
        <v>2.0340250203246875</v>
      </c>
      <c r="J542">
        <v>41</v>
      </c>
      <c r="K542" s="364" t="s">
        <v>2445</v>
      </c>
      <c r="L542" s="384">
        <v>1.18E-2</v>
      </c>
    </row>
    <row r="543" spans="1:12">
      <c r="A543">
        <v>10</v>
      </c>
      <c r="B543" t="s">
        <v>1107</v>
      </c>
      <c r="C543" t="s">
        <v>84</v>
      </c>
      <c r="D543">
        <v>7</v>
      </c>
      <c r="E543" s="351" t="s">
        <v>1818</v>
      </c>
      <c r="H543" s="333">
        <v>3.4485131578696344</v>
      </c>
      <c r="I543" s="333">
        <v>0.98289723286607944</v>
      </c>
      <c r="J543">
        <v>29</v>
      </c>
      <c r="K543" s="364" t="s">
        <v>2445</v>
      </c>
      <c r="L543" s="384">
        <v>7.7000000000000002E-3</v>
      </c>
    </row>
    <row r="544" spans="1:12">
      <c r="A544">
        <v>10</v>
      </c>
      <c r="B544" t="s">
        <v>1107</v>
      </c>
      <c r="C544" t="s">
        <v>84</v>
      </c>
      <c r="D544">
        <v>7</v>
      </c>
      <c r="E544" s="351" t="s">
        <v>1820</v>
      </c>
      <c r="H544" s="333">
        <v>1.3</v>
      </c>
      <c r="I544" s="333">
        <v>0.49144861643303972</v>
      </c>
      <c r="J544">
        <v>38</v>
      </c>
      <c r="K544" s="364" t="s">
        <v>2445</v>
      </c>
      <c r="L544" s="384">
        <v>7.7000000000000002E-3</v>
      </c>
    </row>
    <row r="545" spans="1:12">
      <c r="A545">
        <v>10</v>
      </c>
      <c r="B545" t="s">
        <v>1107</v>
      </c>
      <c r="C545" t="s">
        <v>84</v>
      </c>
      <c r="D545">
        <v>7</v>
      </c>
      <c r="E545" s="351" t="s">
        <v>1821</v>
      </c>
      <c r="H545" s="333">
        <v>5.1632434573628236</v>
      </c>
      <c r="I545" s="333">
        <v>0.95034163709689168</v>
      </c>
      <c r="J545">
        <v>18</v>
      </c>
      <c r="K545" s="364" t="s">
        <v>2445</v>
      </c>
      <c r="L545" s="384">
        <v>-8.6542313911845969E-3</v>
      </c>
    </row>
    <row r="546" spans="1:12">
      <c r="A546">
        <v>10</v>
      </c>
      <c r="B546" t="s">
        <v>1107</v>
      </c>
      <c r="C546" t="s">
        <v>84</v>
      </c>
      <c r="D546">
        <v>7</v>
      </c>
      <c r="E546" s="351" t="s">
        <v>1823</v>
      </c>
      <c r="H546" s="333">
        <v>5.1632434573628236</v>
      </c>
      <c r="I546" s="333">
        <v>0.23363883239895938</v>
      </c>
      <c r="J546">
        <v>5</v>
      </c>
      <c r="K546" s="364" t="s">
        <v>2445</v>
      </c>
      <c r="L546" s="384">
        <v>-8.6542313911845969E-3</v>
      </c>
    </row>
    <row r="547" spans="1:12">
      <c r="A547">
        <v>10</v>
      </c>
      <c r="B547" t="s">
        <v>1107</v>
      </c>
      <c r="C547" t="s">
        <v>84</v>
      </c>
      <c r="D547">
        <v>7</v>
      </c>
      <c r="E547" s="351" t="s">
        <v>1825</v>
      </c>
      <c r="H547" s="333">
        <v>5.1632434573628236</v>
      </c>
      <c r="I547" s="333">
        <v>1.9859300753911551</v>
      </c>
      <c r="J547">
        <v>38</v>
      </c>
      <c r="K547" s="364" t="s">
        <v>2445</v>
      </c>
      <c r="L547" s="384">
        <v>-8.6542313911845969E-3</v>
      </c>
    </row>
    <row r="548" spans="1:12">
      <c r="A548">
        <v>10</v>
      </c>
      <c r="B548" t="s">
        <v>1107</v>
      </c>
      <c r="C548" t="s">
        <v>84</v>
      </c>
      <c r="D548">
        <v>7</v>
      </c>
      <c r="E548" s="351" t="s">
        <v>1826</v>
      </c>
      <c r="H548" s="333">
        <v>3.5056708345194076</v>
      </c>
      <c r="I548" s="333">
        <v>0.64772757587145158</v>
      </c>
      <c r="J548">
        <v>18</v>
      </c>
      <c r="K548" s="364" t="s">
        <v>2445</v>
      </c>
      <c r="L548" s="384">
        <v>-8.6542313911845969E-3</v>
      </c>
    </row>
    <row r="549" spans="1:12">
      <c r="A549">
        <v>10</v>
      </c>
      <c r="B549" t="s">
        <v>1107</v>
      </c>
      <c r="C549" t="s">
        <v>84</v>
      </c>
      <c r="D549">
        <v>7</v>
      </c>
      <c r="E549" s="351" t="s">
        <v>1828</v>
      </c>
      <c r="H549" s="333">
        <v>5.1632434573628236</v>
      </c>
      <c r="I549" s="333">
        <v>0.58472303212717724</v>
      </c>
      <c r="J549">
        <v>11</v>
      </c>
      <c r="K549" s="364" t="s">
        <v>2445</v>
      </c>
      <c r="L549" s="384">
        <v>-8.6542313911845969E-3</v>
      </c>
    </row>
    <row r="550" spans="1:12">
      <c r="A550">
        <v>9</v>
      </c>
      <c r="B550" t="s">
        <v>1104</v>
      </c>
      <c r="C550" t="s">
        <v>83</v>
      </c>
      <c r="D550">
        <v>6</v>
      </c>
      <c r="E550" s="351" t="s">
        <v>1830</v>
      </c>
      <c r="H550" s="333">
        <v>9.6215422360451139</v>
      </c>
      <c r="I550" s="333">
        <v>1.5222994547722863</v>
      </c>
      <c r="J550">
        <v>16</v>
      </c>
      <c r="K550" s="364" t="s">
        <v>2445</v>
      </c>
      <c r="L550" s="384">
        <v>1.3026416896482651E-2</v>
      </c>
    </row>
    <row r="551" spans="1:12">
      <c r="A551">
        <v>9</v>
      </c>
      <c r="B551" t="s">
        <v>1104</v>
      </c>
      <c r="C551" t="s">
        <v>83</v>
      </c>
      <c r="D551">
        <v>6</v>
      </c>
      <c r="E551" s="351" t="s">
        <v>1832</v>
      </c>
      <c r="H551" s="333">
        <v>8.859439880714806</v>
      </c>
      <c r="I551" s="333">
        <v>1.7528354172597038</v>
      </c>
      <c r="J551">
        <v>20</v>
      </c>
      <c r="K551" s="364" t="s">
        <v>2445</v>
      </c>
      <c r="L551" s="384">
        <v>1.3026416896482651E-2</v>
      </c>
    </row>
    <row r="552" spans="1:12">
      <c r="A552">
        <v>9</v>
      </c>
      <c r="B552" t="s">
        <v>1104</v>
      </c>
      <c r="C552" t="s">
        <v>83</v>
      </c>
      <c r="D552">
        <v>6</v>
      </c>
      <c r="E552" s="351" t="s">
        <v>1833</v>
      </c>
      <c r="H552" s="333">
        <v>8.9547026751310952</v>
      </c>
      <c r="I552" s="333">
        <v>2.6483056847728137</v>
      </c>
      <c r="J552">
        <v>30</v>
      </c>
      <c r="K552" s="364" t="s">
        <v>2445</v>
      </c>
      <c r="L552" s="384">
        <v>1.3026416896482651E-2</v>
      </c>
    </row>
    <row r="553" spans="1:12">
      <c r="A553">
        <v>9</v>
      </c>
      <c r="B553" t="s">
        <v>1104</v>
      </c>
      <c r="C553" t="s">
        <v>83</v>
      </c>
      <c r="D553">
        <v>6</v>
      </c>
      <c r="E553" s="351" t="s">
        <v>1834</v>
      </c>
      <c r="H553" s="333">
        <v>2.6864108025393283</v>
      </c>
      <c r="I553" s="333">
        <v>1.0034601712634137</v>
      </c>
      <c r="J553">
        <v>37</v>
      </c>
      <c r="K553" s="364" t="s">
        <v>2445</v>
      </c>
      <c r="L553" s="384">
        <v>2.75E-2</v>
      </c>
    </row>
    <row r="554" spans="1:12">
      <c r="A554">
        <v>9</v>
      </c>
      <c r="B554" t="s">
        <v>1104</v>
      </c>
      <c r="C554" t="s">
        <v>83</v>
      </c>
      <c r="D554">
        <v>6</v>
      </c>
      <c r="E554" s="351" t="s">
        <v>1836</v>
      </c>
      <c r="H554" s="333">
        <v>7.6210235533030604</v>
      </c>
      <c r="I554" s="333">
        <v>0</v>
      </c>
      <c r="J554">
        <v>0</v>
      </c>
      <c r="K554" s="364" t="s">
        <v>1085</v>
      </c>
      <c r="L554" s="384">
        <v>2.75E-2</v>
      </c>
    </row>
    <row r="555" spans="1:12">
      <c r="A555">
        <v>8</v>
      </c>
      <c r="B555" t="s">
        <v>1102</v>
      </c>
      <c r="C555" t="s">
        <v>82</v>
      </c>
      <c r="D555">
        <v>5</v>
      </c>
      <c r="E555" s="351" t="s">
        <v>1837</v>
      </c>
      <c r="H555" s="333">
        <v>7.6210235533030604</v>
      </c>
      <c r="I555" s="333">
        <v>4.8965076329972161</v>
      </c>
      <c r="J555">
        <v>64</v>
      </c>
      <c r="K555" s="364" t="s">
        <v>2445</v>
      </c>
      <c r="L555" s="384">
        <v>-1.319900488195247E-2</v>
      </c>
    </row>
    <row r="556" spans="1:12">
      <c r="A556">
        <v>8</v>
      </c>
      <c r="B556" t="s">
        <v>1102</v>
      </c>
      <c r="C556" t="s">
        <v>82</v>
      </c>
      <c r="D556">
        <v>5</v>
      </c>
      <c r="E556" s="351" t="s">
        <v>1839</v>
      </c>
      <c r="H556" s="333">
        <v>6.2873444314750238</v>
      </c>
      <c r="I556" s="333">
        <v>6.5921853736071467</v>
      </c>
      <c r="J556">
        <v>105</v>
      </c>
      <c r="K556" s="364" t="s">
        <v>2445</v>
      </c>
      <c r="L556" s="384">
        <v>-1.319900488195247E-2</v>
      </c>
    </row>
    <row r="557" spans="1:12">
      <c r="A557">
        <v>8</v>
      </c>
      <c r="B557" t="s">
        <v>1102</v>
      </c>
      <c r="C557" t="s">
        <v>82</v>
      </c>
      <c r="D557">
        <v>5</v>
      </c>
      <c r="E557" s="351" t="s">
        <v>1840</v>
      </c>
      <c r="H557" s="333">
        <v>6.6683956091401768</v>
      </c>
      <c r="I557" s="333">
        <v>6.2111341959419937</v>
      </c>
      <c r="J557">
        <v>93</v>
      </c>
      <c r="K557" s="364" t="s">
        <v>2445</v>
      </c>
      <c r="L557" s="384">
        <v>-1.319900488195247E-2</v>
      </c>
    </row>
    <row r="558" spans="1:12">
      <c r="A558">
        <v>8</v>
      </c>
      <c r="B558" t="s">
        <v>1102</v>
      </c>
      <c r="C558" t="s">
        <v>82</v>
      </c>
      <c r="D558">
        <v>5</v>
      </c>
      <c r="E558" s="351" t="s">
        <v>1841</v>
      </c>
      <c r="H558" s="333">
        <v>6.2873444314750238</v>
      </c>
      <c r="I558" s="333">
        <v>4.3249308664994857</v>
      </c>
      <c r="J558">
        <v>69</v>
      </c>
      <c r="K558" s="364" t="s">
        <v>2445</v>
      </c>
      <c r="L558" s="384">
        <v>-1.319900488195247E-2</v>
      </c>
    </row>
    <row r="559" spans="1:12">
      <c r="A559">
        <v>8</v>
      </c>
      <c r="B559" t="s">
        <v>1102</v>
      </c>
      <c r="C559" t="s">
        <v>82</v>
      </c>
      <c r="D559">
        <v>5</v>
      </c>
      <c r="E559" s="351" t="s">
        <v>1842</v>
      </c>
      <c r="H559" s="333">
        <v>13.336791218280354</v>
      </c>
      <c r="I559" s="333">
        <v>4.5345090142153204</v>
      </c>
      <c r="J559">
        <v>34</v>
      </c>
      <c r="K559" s="364" t="s">
        <v>2445</v>
      </c>
      <c r="L559" s="384">
        <v>-1.319900488195247E-2</v>
      </c>
    </row>
    <row r="560" spans="1:12">
      <c r="A560">
        <v>8</v>
      </c>
      <c r="B560" t="s">
        <v>1102</v>
      </c>
      <c r="C560" t="s">
        <v>82</v>
      </c>
      <c r="D560">
        <v>5</v>
      </c>
      <c r="E560" s="351" t="s">
        <v>1843</v>
      </c>
      <c r="H560" s="333">
        <v>7.7924965832523787</v>
      </c>
      <c r="I560" s="333">
        <v>1.5242047106606118</v>
      </c>
      <c r="J560">
        <v>20</v>
      </c>
      <c r="K560" s="364" t="s">
        <v>2445</v>
      </c>
      <c r="L560" s="384">
        <v>-1.319900488195247E-2</v>
      </c>
    </row>
    <row r="561" spans="1:12">
      <c r="A561">
        <v>9</v>
      </c>
      <c r="B561" t="s">
        <v>1104</v>
      </c>
      <c r="C561" t="s">
        <v>83</v>
      </c>
      <c r="D561">
        <v>6</v>
      </c>
      <c r="E561" s="351" t="s">
        <v>1844</v>
      </c>
      <c r="H561" s="333">
        <v>9.1452282639636717</v>
      </c>
      <c r="I561" s="333">
        <v>5.1251383395963073</v>
      </c>
      <c r="J561">
        <v>56</v>
      </c>
      <c r="K561" s="364" t="s">
        <v>2445</v>
      </c>
      <c r="L561" s="384">
        <v>-1.2375520051650102E-2</v>
      </c>
    </row>
    <row r="562" spans="1:12">
      <c r="A562">
        <v>9</v>
      </c>
      <c r="B562" t="s">
        <v>1104</v>
      </c>
      <c r="C562" t="s">
        <v>83</v>
      </c>
      <c r="D562">
        <v>6</v>
      </c>
      <c r="E562" s="351" t="s">
        <v>1846</v>
      </c>
      <c r="H562" s="333">
        <v>9.1452282639636717</v>
      </c>
      <c r="I562" s="333">
        <v>1.4479944751275813</v>
      </c>
      <c r="J562">
        <v>16</v>
      </c>
      <c r="K562" s="364" t="s">
        <v>2445</v>
      </c>
      <c r="L562" s="384">
        <v>-1.2375520051650102E-2</v>
      </c>
    </row>
    <row r="563" spans="1:12">
      <c r="A563">
        <v>9</v>
      </c>
      <c r="B563" t="s">
        <v>1104</v>
      </c>
      <c r="C563" t="s">
        <v>83</v>
      </c>
      <c r="D563">
        <v>6</v>
      </c>
      <c r="E563" s="351" t="s">
        <v>1847</v>
      </c>
      <c r="H563" s="333">
        <v>9.1452282639636717</v>
      </c>
      <c r="I563" s="333">
        <v>1.9052558883257651</v>
      </c>
      <c r="J563">
        <v>21</v>
      </c>
      <c r="K563" s="364" t="s">
        <v>2445</v>
      </c>
      <c r="L563" s="384">
        <v>-1.2375520051650102E-2</v>
      </c>
    </row>
    <row r="564" spans="1:12">
      <c r="A564">
        <v>10</v>
      </c>
      <c r="B564" t="s">
        <v>1107</v>
      </c>
      <c r="C564" t="s">
        <v>84</v>
      </c>
      <c r="D564">
        <v>7</v>
      </c>
      <c r="E564" s="351" t="s">
        <v>1848</v>
      </c>
      <c r="H564" s="333">
        <v>5.0108229862967617</v>
      </c>
      <c r="I564" s="333">
        <v>1.6667060687555539</v>
      </c>
      <c r="J564">
        <v>33</v>
      </c>
      <c r="K564" s="364" t="s">
        <v>2445</v>
      </c>
      <c r="L564" s="384">
        <v>6.8000000000000005E-3</v>
      </c>
    </row>
    <row r="565" spans="1:12">
      <c r="A565">
        <v>10</v>
      </c>
      <c r="B565" t="s">
        <v>1107</v>
      </c>
      <c r="C565" t="s">
        <v>84</v>
      </c>
      <c r="D565">
        <v>7</v>
      </c>
      <c r="E565" s="351" t="s">
        <v>1850</v>
      </c>
      <c r="H565" s="333">
        <v>9.1452282639636717</v>
      </c>
      <c r="I565" s="333">
        <v>4.7059820441646396</v>
      </c>
      <c r="J565">
        <v>51</v>
      </c>
      <c r="K565" s="364" t="s">
        <v>2445</v>
      </c>
      <c r="L565" s="384">
        <v>3.9109035439017781E-3</v>
      </c>
    </row>
    <row r="566" spans="1:12">
      <c r="A566">
        <v>10</v>
      </c>
      <c r="B566" t="s">
        <v>1107</v>
      </c>
      <c r="C566" t="s">
        <v>84</v>
      </c>
      <c r="D566">
        <v>7</v>
      </c>
      <c r="E566" s="351" t="s">
        <v>1852</v>
      </c>
      <c r="H566" s="333">
        <v>9.1452282639636717</v>
      </c>
      <c r="I566" s="333">
        <v>3.7152489822352419</v>
      </c>
      <c r="J566">
        <v>41</v>
      </c>
      <c r="K566" s="364" t="s">
        <v>2445</v>
      </c>
      <c r="L566" s="384">
        <v>3.9109035439017781E-3</v>
      </c>
    </row>
    <row r="567" spans="1:12">
      <c r="A567">
        <v>10</v>
      </c>
      <c r="B567" t="s">
        <v>1107</v>
      </c>
      <c r="C567" t="s">
        <v>84</v>
      </c>
      <c r="D567">
        <v>7</v>
      </c>
      <c r="E567" s="351" t="s">
        <v>1853</v>
      </c>
      <c r="H567" s="333">
        <v>5.1632434573628236</v>
      </c>
      <c r="I567" s="333">
        <v>7.6210235533030593E-2</v>
      </c>
      <c r="J567">
        <v>1</v>
      </c>
      <c r="K567" s="364" t="s">
        <v>2445</v>
      </c>
      <c r="L567" s="384">
        <v>1.2662699997108895E-2</v>
      </c>
    </row>
    <row r="568" spans="1:12">
      <c r="A568">
        <v>10</v>
      </c>
      <c r="B568" t="s">
        <v>1107</v>
      </c>
      <c r="C568" t="s">
        <v>84</v>
      </c>
      <c r="D568">
        <v>7</v>
      </c>
      <c r="E568" s="351" t="s">
        <v>1855</v>
      </c>
      <c r="H568" s="333">
        <v>5.1632434573628236</v>
      </c>
      <c r="I568" s="333">
        <v>1.8480982116759919</v>
      </c>
      <c r="J568">
        <v>36</v>
      </c>
      <c r="K568" s="364" t="s">
        <v>2445</v>
      </c>
      <c r="L568" s="384">
        <v>1.2662699997108895E-2</v>
      </c>
    </row>
    <row r="569" spans="1:12">
      <c r="A569">
        <v>10</v>
      </c>
      <c r="B569" t="s">
        <v>1107</v>
      </c>
      <c r="C569" t="s">
        <v>84</v>
      </c>
      <c r="D569">
        <v>7</v>
      </c>
      <c r="E569" s="351" t="s">
        <v>1856</v>
      </c>
      <c r="H569" s="333">
        <v>3.8105117766515302</v>
      </c>
      <c r="I569" s="333">
        <v>0.37285857734535222</v>
      </c>
      <c r="J569">
        <v>10</v>
      </c>
      <c r="K569" s="364" t="s">
        <v>2445</v>
      </c>
      <c r="L569" s="384">
        <v>-7.4999999999999997E-3</v>
      </c>
    </row>
    <row r="570" spans="1:12">
      <c r="A570">
        <v>10</v>
      </c>
      <c r="B570" t="s">
        <v>1107</v>
      </c>
      <c r="C570" t="s">
        <v>84</v>
      </c>
      <c r="D570">
        <v>7</v>
      </c>
      <c r="E570" s="351" t="s">
        <v>1858</v>
      </c>
      <c r="H570" s="333">
        <v>3.0484094213212236</v>
      </c>
      <c r="I570" s="333">
        <v>0.13736894954828766</v>
      </c>
      <c r="J570">
        <v>5</v>
      </c>
      <c r="K570" s="364" t="s">
        <v>2445</v>
      </c>
      <c r="L570" s="384">
        <v>-7.4999999999999997E-3</v>
      </c>
    </row>
    <row r="571" spans="1:12">
      <c r="A571">
        <v>10</v>
      </c>
      <c r="B571" t="s">
        <v>1107</v>
      </c>
      <c r="C571" t="s">
        <v>84</v>
      </c>
      <c r="D571">
        <v>7</v>
      </c>
      <c r="E571" s="351" t="s">
        <v>1859</v>
      </c>
      <c r="H571" s="333">
        <v>3.8105117766515302</v>
      </c>
      <c r="I571" s="333">
        <v>0.66722061209168293</v>
      </c>
      <c r="J571">
        <v>18</v>
      </c>
      <c r="K571" s="364" t="s">
        <v>2445</v>
      </c>
      <c r="L571" s="384">
        <v>-7.4999999999999997E-3</v>
      </c>
    </row>
    <row r="572" spans="1:12">
      <c r="A572">
        <v>10</v>
      </c>
      <c r="B572" t="s">
        <v>1107</v>
      </c>
      <c r="C572" t="s">
        <v>84</v>
      </c>
      <c r="D572">
        <v>7</v>
      </c>
      <c r="E572" s="351" t="s">
        <v>1860</v>
      </c>
      <c r="H572" s="333">
        <v>4.2677731898497129</v>
      </c>
      <c r="I572" s="333">
        <v>0.55252420761447185</v>
      </c>
      <c r="J572">
        <v>13</v>
      </c>
      <c r="K572" s="364" t="s">
        <v>2445</v>
      </c>
      <c r="L572" s="384">
        <v>1.4768245898567178E-2</v>
      </c>
    </row>
    <row r="573" spans="1:12">
      <c r="A573">
        <v>9</v>
      </c>
      <c r="B573" t="s">
        <v>1104</v>
      </c>
      <c r="C573" t="s">
        <v>83</v>
      </c>
      <c r="D573">
        <v>6</v>
      </c>
      <c r="E573" s="351" t="s">
        <v>1862</v>
      </c>
      <c r="H573" s="333">
        <v>7.0494467868053308</v>
      </c>
      <c r="I573" s="333">
        <v>2.2512503576457239</v>
      </c>
      <c r="J573">
        <v>32</v>
      </c>
      <c r="K573" s="364" t="s">
        <v>2445</v>
      </c>
      <c r="L573" s="384">
        <v>-1.0809021726621015E-3</v>
      </c>
    </row>
    <row r="574" spans="1:12">
      <c r="A574">
        <v>8</v>
      </c>
      <c r="B574" t="s">
        <v>1102</v>
      </c>
      <c r="C574" t="s">
        <v>82</v>
      </c>
      <c r="D574">
        <v>5</v>
      </c>
      <c r="E574" s="351" t="s">
        <v>1864</v>
      </c>
      <c r="H574" s="333">
        <v>7.0494467868053308</v>
      </c>
      <c r="I574" s="333">
        <v>4.953474784058157</v>
      </c>
      <c r="J574">
        <v>70</v>
      </c>
      <c r="K574" s="364" t="s">
        <v>2445</v>
      </c>
      <c r="L574" s="384">
        <v>-1.0809021726621015E-3</v>
      </c>
    </row>
    <row r="575" spans="1:12">
      <c r="A575">
        <v>8</v>
      </c>
      <c r="B575" t="s">
        <v>1102</v>
      </c>
      <c r="C575" t="s">
        <v>82</v>
      </c>
      <c r="D575">
        <v>5</v>
      </c>
      <c r="E575" s="351" t="s">
        <v>1865</v>
      </c>
      <c r="H575" s="333">
        <v>6.2873444314750238</v>
      </c>
      <c r="I575" s="333">
        <v>2.7433779536002691</v>
      </c>
      <c r="J575">
        <v>44</v>
      </c>
      <c r="K575" s="364" t="s">
        <v>2445</v>
      </c>
      <c r="L575" s="384">
        <v>-1.0809021726621015E-3</v>
      </c>
    </row>
    <row r="576" spans="1:12">
      <c r="A576">
        <v>8</v>
      </c>
      <c r="B576" t="s">
        <v>1102</v>
      </c>
      <c r="C576" t="s">
        <v>82</v>
      </c>
      <c r="D576">
        <v>5</v>
      </c>
      <c r="E576" s="351" t="s">
        <v>1866</v>
      </c>
      <c r="H576" s="333">
        <v>6.4778700203076003</v>
      </c>
      <c r="I576" s="333">
        <v>4.5739478111036638</v>
      </c>
      <c r="J576">
        <v>71</v>
      </c>
      <c r="K576" s="364" t="s">
        <v>2445</v>
      </c>
      <c r="L576" s="384">
        <v>-1.0809021726621015E-3</v>
      </c>
    </row>
    <row r="577" spans="1:12">
      <c r="A577">
        <v>8</v>
      </c>
      <c r="B577" t="s">
        <v>1102</v>
      </c>
      <c r="C577" t="s">
        <v>82</v>
      </c>
      <c r="D577">
        <v>5</v>
      </c>
      <c r="E577" s="351" t="s">
        <v>1867</v>
      </c>
      <c r="H577" s="333">
        <v>6.8589211979727542</v>
      </c>
      <c r="I577" s="333">
        <v>1.9176400515998826</v>
      </c>
      <c r="J577">
        <v>28</v>
      </c>
      <c r="K577" s="364" t="s">
        <v>2445</v>
      </c>
      <c r="L577" s="384">
        <v>-1.0809021726621015E-3</v>
      </c>
    </row>
    <row r="578" spans="1:12">
      <c r="A578">
        <v>8</v>
      </c>
      <c r="B578" t="s">
        <v>1102</v>
      </c>
      <c r="C578" t="s">
        <v>82</v>
      </c>
      <c r="D578">
        <v>5</v>
      </c>
      <c r="E578" s="351" t="s">
        <v>1868</v>
      </c>
      <c r="H578" s="333">
        <v>6.4778700203076003</v>
      </c>
      <c r="I578" s="333">
        <v>4.0010373654841063</v>
      </c>
      <c r="J578">
        <v>62</v>
      </c>
      <c r="K578" s="364" t="s">
        <v>2445</v>
      </c>
      <c r="L578" s="384">
        <v>-1.0809021726621015E-3</v>
      </c>
    </row>
    <row r="579" spans="1:12">
      <c r="A579">
        <v>8</v>
      </c>
      <c r="B579" t="s">
        <v>1102</v>
      </c>
      <c r="C579" t="s">
        <v>82</v>
      </c>
      <c r="D579">
        <v>5</v>
      </c>
      <c r="E579" s="351" t="s">
        <v>1869</v>
      </c>
      <c r="H579" s="333">
        <v>6.2873444314750238</v>
      </c>
      <c r="I579" s="333">
        <v>3.1587237372552854</v>
      </c>
      <c r="J579">
        <v>50</v>
      </c>
      <c r="K579" s="364" t="s">
        <v>2445</v>
      </c>
      <c r="L579" s="384">
        <v>-1.0809021726621015E-3</v>
      </c>
    </row>
    <row r="580" spans="1:12">
      <c r="A580">
        <v>8</v>
      </c>
      <c r="B580" t="s">
        <v>1102</v>
      </c>
      <c r="C580" t="s">
        <v>82</v>
      </c>
      <c r="D580">
        <v>5</v>
      </c>
      <c r="E580" s="351" t="s">
        <v>1870</v>
      </c>
      <c r="H580" s="333">
        <v>6.7827109624397233</v>
      </c>
      <c r="I580" s="333">
        <v>0.34442722410230192</v>
      </c>
      <c r="J580">
        <v>5</v>
      </c>
      <c r="K580" s="364" t="s">
        <v>2445</v>
      </c>
      <c r="L580" s="384">
        <v>-7.4162412683649315E-3</v>
      </c>
    </row>
    <row r="581" spans="1:12">
      <c r="A581">
        <v>8</v>
      </c>
      <c r="B581" t="s">
        <v>1102</v>
      </c>
      <c r="C581" t="s">
        <v>82</v>
      </c>
      <c r="D581">
        <v>5</v>
      </c>
      <c r="E581" s="351" t="s">
        <v>1872</v>
      </c>
      <c r="H581" s="333">
        <v>3.5818810700524382</v>
      </c>
      <c r="I581" s="333">
        <v>1.1923182444189793</v>
      </c>
      <c r="J581">
        <v>33</v>
      </c>
      <c r="K581" s="364" t="s">
        <v>2445</v>
      </c>
      <c r="L581" s="384">
        <v>-7.4162412683649315E-3</v>
      </c>
    </row>
    <row r="582" spans="1:12">
      <c r="A582">
        <v>8</v>
      </c>
      <c r="B582" t="s">
        <v>1102</v>
      </c>
      <c r="C582" t="s">
        <v>82</v>
      </c>
      <c r="D582">
        <v>5</v>
      </c>
      <c r="E582" s="351" t="s">
        <v>1873</v>
      </c>
      <c r="H582" s="333">
        <v>7.6210235533030604</v>
      </c>
      <c r="I582" s="333">
        <v>4.066768693631345</v>
      </c>
      <c r="J582">
        <v>53</v>
      </c>
      <c r="K582" s="364" t="s">
        <v>2445</v>
      </c>
      <c r="L582" s="384">
        <v>-8.2367198218590287E-3</v>
      </c>
    </row>
    <row r="583" spans="1:12">
      <c r="A583">
        <v>8</v>
      </c>
      <c r="B583" t="s">
        <v>1102</v>
      </c>
      <c r="C583" t="s">
        <v>82</v>
      </c>
      <c r="D583">
        <v>5</v>
      </c>
      <c r="E583" s="351" t="s">
        <v>1875</v>
      </c>
      <c r="H583" s="333">
        <v>7.0494467868053308</v>
      </c>
      <c r="I583" s="333">
        <v>4.3344571459411156</v>
      </c>
      <c r="J583">
        <v>61</v>
      </c>
      <c r="K583" s="364" t="s">
        <v>2445</v>
      </c>
      <c r="L583" s="384">
        <v>-8.2367198218590287E-3</v>
      </c>
    </row>
    <row r="584" spans="1:12">
      <c r="A584">
        <v>8</v>
      </c>
      <c r="B584" t="s">
        <v>1102</v>
      </c>
      <c r="C584" t="s">
        <v>82</v>
      </c>
      <c r="D584">
        <v>5</v>
      </c>
      <c r="E584" s="351" t="s">
        <v>1876</v>
      </c>
      <c r="H584" s="333">
        <v>7.0494467868053308</v>
      </c>
      <c r="I584" s="333">
        <v>5.0794121982764899</v>
      </c>
      <c r="J584">
        <v>72</v>
      </c>
      <c r="K584" s="364" t="s">
        <v>2445</v>
      </c>
      <c r="L584" s="384">
        <v>-8.2367198218590287E-3</v>
      </c>
    </row>
    <row r="585" spans="1:12">
      <c r="A585">
        <v>8</v>
      </c>
      <c r="B585" t="s">
        <v>1102</v>
      </c>
      <c r="C585" t="s">
        <v>82</v>
      </c>
      <c r="D585">
        <v>5</v>
      </c>
      <c r="E585" s="351" t="s">
        <v>1877</v>
      </c>
      <c r="H585" s="333">
        <v>12.384163274117473</v>
      </c>
      <c r="I585" s="333">
        <v>3.3446767119558807</v>
      </c>
      <c r="J585">
        <v>27</v>
      </c>
      <c r="K585" s="364" t="s">
        <v>2445</v>
      </c>
      <c r="L585" s="384">
        <v>-8.2367198218590287E-3</v>
      </c>
    </row>
    <row r="586" spans="1:12">
      <c r="A586">
        <v>8</v>
      </c>
      <c r="B586" t="s">
        <v>1102</v>
      </c>
      <c r="C586" t="s">
        <v>82</v>
      </c>
      <c r="D586">
        <v>5</v>
      </c>
      <c r="E586" s="351" t="s">
        <v>1878</v>
      </c>
      <c r="H586" s="333">
        <v>12.384163274117473</v>
      </c>
      <c r="I586" s="333">
        <v>1.2165058846960011</v>
      </c>
      <c r="J586">
        <v>10</v>
      </c>
      <c r="K586" s="364" t="s">
        <v>2445</v>
      </c>
      <c r="L586" s="384">
        <v>-8.2367198218590287E-3</v>
      </c>
    </row>
    <row r="587" spans="1:12">
      <c r="A587">
        <v>10</v>
      </c>
      <c r="B587" t="s">
        <v>1107</v>
      </c>
      <c r="C587" t="s">
        <v>84</v>
      </c>
      <c r="D587">
        <v>7</v>
      </c>
      <c r="E587" s="351" t="s">
        <v>1879</v>
      </c>
      <c r="H587" s="333">
        <v>5.1632434573628236</v>
      </c>
      <c r="I587" s="333">
        <v>0.98882780604107201</v>
      </c>
      <c r="J587">
        <v>19</v>
      </c>
      <c r="K587" s="364" t="s">
        <v>2445</v>
      </c>
      <c r="L587" s="384">
        <v>1.6166582609560276E-3</v>
      </c>
    </row>
    <row r="588" spans="1:12">
      <c r="A588">
        <v>10</v>
      </c>
      <c r="B588" t="s">
        <v>1107</v>
      </c>
      <c r="C588" t="s">
        <v>84</v>
      </c>
      <c r="D588">
        <v>7</v>
      </c>
      <c r="E588" s="351" t="s">
        <v>1881</v>
      </c>
      <c r="H588" s="333">
        <v>5.1632434573628236</v>
      </c>
      <c r="I588" s="333">
        <v>1.9381024998405012</v>
      </c>
      <c r="J588">
        <v>38</v>
      </c>
      <c r="K588" s="364" t="s">
        <v>2445</v>
      </c>
      <c r="L588" s="384">
        <v>1.6166582609560276E-3</v>
      </c>
    </row>
    <row r="589" spans="1:12">
      <c r="A589">
        <v>9</v>
      </c>
      <c r="B589" t="s">
        <v>1104</v>
      </c>
      <c r="C589" t="s">
        <v>83</v>
      </c>
      <c r="D589">
        <v>6</v>
      </c>
      <c r="E589" s="351" t="s">
        <v>1882</v>
      </c>
      <c r="H589" s="333">
        <v>7.6210235533030604</v>
      </c>
      <c r="I589" s="333">
        <v>0.9120459937415436</v>
      </c>
      <c r="J589">
        <v>12</v>
      </c>
      <c r="K589" s="364" t="s">
        <v>2445</v>
      </c>
      <c r="L589" s="384">
        <v>-2.2640911208573145E-2</v>
      </c>
    </row>
    <row r="590" spans="1:12">
      <c r="A590">
        <v>9</v>
      </c>
      <c r="B590" t="s">
        <v>1104</v>
      </c>
      <c r="C590" t="s">
        <v>83</v>
      </c>
      <c r="D590">
        <v>6</v>
      </c>
      <c r="E590" s="351" t="s">
        <v>1884</v>
      </c>
      <c r="H590" s="333">
        <v>9.1452282639636717</v>
      </c>
      <c r="I590" s="333">
        <v>3.5437759522859227</v>
      </c>
      <c r="J590">
        <v>39</v>
      </c>
      <c r="K590" s="364" t="s">
        <v>2445</v>
      </c>
      <c r="L590" s="384">
        <v>-2.2640911208573145E-2</v>
      </c>
    </row>
    <row r="591" spans="1:12">
      <c r="A591">
        <v>9</v>
      </c>
      <c r="B591" t="s">
        <v>1104</v>
      </c>
      <c r="C591" t="s">
        <v>83</v>
      </c>
      <c r="D591">
        <v>6</v>
      </c>
      <c r="E591" s="351" t="s">
        <v>1885</v>
      </c>
      <c r="H591" s="333">
        <v>7.6210235533030604</v>
      </c>
      <c r="I591" s="333">
        <v>0.57157676649772948</v>
      </c>
      <c r="J591">
        <v>8</v>
      </c>
      <c r="K591" s="364" t="s">
        <v>2445</v>
      </c>
      <c r="L591" s="384">
        <v>-2.2640911208573145E-2</v>
      </c>
    </row>
    <row r="592" spans="1:12">
      <c r="A592">
        <v>10</v>
      </c>
      <c r="B592" t="s">
        <v>1107</v>
      </c>
      <c r="C592" t="s">
        <v>84</v>
      </c>
      <c r="D592">
        <v>7</v>
      </c>
      <c r="E592" s="351" t="s">
        <v>1886</v>
      </c>
      <c r="H592" s="333">
        <v>5.0108229862967617</v>
      </c>
      <c r="I592" s="333">
        <v>0.7367032080837258</v>
      </c>
      <c r="J592">
        <v>15</v>
      </c>
      <c r="K592" s="364" t="s">
        <v>2445</v>
      </c>
      <c r="L592" s="384">
        <v>-3.0633137860859305E-3</v>
      </c>
    </row>
    <row r="593" spans="1:12">
      <c r="A593">
        <v>10</v>
      </c>
      <c r="B593" t="s">
        <v>1107</v>
      </c>
      <c r="C593" t="s">
        <v>84</v>
      </c>
      <c r="D593">
        <v>7</v>
      </c>
      <c r="E593" s="351" t="s">
        <v>1888</v>
      </c>
      <c r="H593" s="333">
        <v>1.3</v>
      </c>
      <c r="I593" s="333">
        <v>0.75872510966392459</v>
      </c>
      <c r="J593">
        <v>58</v>
      </c>
      <c r="K593" s="364" t="s">
        <v>2445</v>
      </c>
      <c r="L593" s="384">
        <v>0</v>
      </c>
    </row>
    <row r="594" spans="1:12">
      <c r="A594">
        <v>10</v>
      </c>
      <c r="B594" t="s">
        <v>1107</v>
      </c>
      <c r="C594" t="s">
        <v>84</v>
      </c>
      <c r="D594">
        <v>7</v>
      </c>
      <c r="E594" s="351" t="s">
        <v>1890</v>
      </c>
      <c r="H594" s="333">
        <v>1.3</v>
      </c>
      <c r="I594" s="333">
        <v>3.8105117766515297E-2</v>
      </c>
      <c r="J594">
        <v>3</v>
      </c>
      <c r="K594" s="364" t="s">
        <v>2445</v>
      </c>
      <c r="L594" s="384">
        <v>0</v>
      </c>
    </row>
    <row r="595" spans="1:12">
      <c r="A595">
        <v>8</v>
      </c>
      <c r="B595" t="s">
        <v>1102</v>
      </c>
      <c r="C595" t="s">
        <v>82</v>
      </c>
      <c r="D595">
        <v>5</v>
      </c>
      <c r="E595" s="351" t="s">
        <v>1892</v>
      </c>
      <c r="H595" s="333">
        <v>1.3</v>
      </c>
      <c r="I595" s="333">
        <v>0.86664288145371293</v>
      </c>
      <c r="J595">
        <v>67</v>
      </c>
      <c r="K595" s="364" t="s">
        <v>2445</v>
      </c>
      <c r="L595" s="384">
        <v>-1.9648488875955383E-2</v>
      </c>
    </row>
    <row r="596" spans="1:12">
      <c r="A596">
        <v>10</v>
      </c>
      <c r="B596" t="s">
        <v>1107</v>
      </c>
      <c r="C596" t="s">
        <v>84</v>
      </c>
      <c r="D596">
        <v>7</v>
      </c>
      <c r="E596" s="351" t="s">
        <v>1894</v>
      </c>
      <c r="H596" s="333">
        <v>1.3</v>
      </c>
      <c r="I596" s="333">
        <v>2.5290836988797492E-2</v>
      </c>
      <c r="J596">
        <v>2</v>
      </c>
      <c r="K596" s="364" t="s">
        <v>2445</v>
      </c>
      <c r="L596" s="384">
        <v>0</v>
      </c>
    </row>
    <row r="597" spans="1:12">
      <c r="A597">
        <v>10</v>
      </c>
      <c r="B597" t="s">
        <v>1107</v>
      </c>
      <c r="C597" t="s">
        <v>84</v>
      </c>
      <c r="D597">
        <v>7</v>
      </c>
      <c r="E597" s="351" t="s">
        <v>1896</v>
      </c>
      <c r="H597" s="333">
        <v>5.0108229862967617</v>
      </c>
      <c r="I597" s="333">
        <v>2.2291493893411447</v>
      </c>
      <c r="J597">
        <v>44</v>
      </c>
      <c r="K597" s="364" t="s">
        <v>2445</v>
      </c>
      <c r="L597" s="384">
        <v>-2.6294703516559603E-2</v>
      </c>
    </row>
    <row r="598" spans="1:12">
      <c r="A598">
        <v>10</v>
      </c>
      <c r="B598" t="s">
        <v>1107</v>
      </c>
      <c r="C598" t="s">
        <v>84</v>
      </c>
      <c r="D598">
        <v>7</v>
      </c>
      <c r="E598" s="351" t="s">
        <v>1898</v>
      </c>
      <c r="H598" s="333">
        <v>7.6210235533030604</v>
      </c>
      <c r="I598" s="333">
        <v>0</v>
      </c>
      <c r="J598">
        <v>0</v>
      </c>
      <c r="K598" s="364" t="s">
        <v>1085</v>
      </c>
      <c r="L598" s="384">
        <v>-2.6294703516559603E-2</v>
      </c>
    </row>
    <row r="599" spans="1:12">
      <c r="A599">
        <v>10</v>
      </c>
      <c r="B599" t="s">
        <v>1107</v>
      </c>
      <c r="C599" t="s">
        <v>84</v>
      </c>
      <c r="D599">
        <v>7</v>
      </c>
      <c r="E599" s="351" t="s">
        <v>1899</v>
      </c>
      <c r="H599" s="333">
        <v>7.6210235533030604</v>
      </c>
      <c r="I599" s="333">
        <v>1.8862033294425073</v>
      </c>
      <c r="J599">
        <v>25</v>
      </c>
      <c r="K599" s="364" t="s">
        <v>2445</v>
      </c>
      <c r="L599" s="384">
        <v>-2.6294703516559603E-2</v>
      </c>
    </row>
    <row r="600" spans="1:12">
      <c r="A600">
        <v>9</v>
      </c>
      <c r="B600" t="s">
        <v>1104</v>
      </c>
      <c r="C600" t="s">
        <v>83</v>
      </c>
      <c r="D600">
        <v>6</v>
      </c>
      <c r="E600" s="351" t="s">
        <v>1900</v>
      </c>
      <c r="H600" s="333">
        <v>6.4778700203076003</v>
      </c>
      <c r="I600" s="333">
        <v>2.9969675123364286</v>
      </c>
      <c r="J600">
        <v>46</v>
      </c>
      <c r="K600" s="364" t="s">
        <v>2445</v>
      </c>
      <c r="L600" s="384">
        <v>7.7542660193727908E-3</v>
      </c>
    </row>
    <row r="601" spans="1:12">
      <c r="A601">
        <v>9</v>
      </c>
      <c r="B601" t="s">
        <v>1104</v>
      </c>
      <c r="C601" t="s">
        <v>83</v>
      </c>
      <c r="D601">
        <v>6</v>
      </c>
      <c r="E601" s="351" t="s">
        <v>1902</v>
      </c>
      <c r="H601" s="333">
        <v>3.4485131578696344</v>
      </c>
      <c r="I601" s="333">
        <v>2.8655048560419503</v>
      </c>
      <c r="J601">
        <v>83</v>
      </c>
      <c r="K601" s="364" t="s">
        <v>2445</v>
      </c>
      <c r="L601" s="384">
        <v>7.7542660193727908E-3</v>
      </c>
    </row>
    <row r="602" spans="1:12">
      <c r="A602">
        <v>9</v>
      </c>
      <c r="B602" t="s">
        <v>1104</v>
      </c>
      <c r="C602" t="s">
        <v>83</v>
      </c>
      <c r="D602">
        <v>6</v>
      </c>
      <c r="E602" s="351" t="s">
        <v>1903</v>
      </c>
      <c r="H602" s="333">
        <v>6.7827109624397233</v>
      </c>
      <c r="I602" s="333">
        <v>1.863340258782598</v>
      </c>
      <c r="J602">
        <v>27</v>
      </c>
      <c r="K602" s="364" t="s">
        <v>2445</v>
      </c>
      <c r="L602" s="384">
        <v>7.7542660193727908E-3</v>
      </c>
    </row>
    <row r="603" spans="1:12">
      <c r="A603">
        <v>9</v>
      </c>
      <c r="B603" t="s">
        <v>1104</v>
      </c>
      <c r="C603" t="s">
        <v>83</v>
      </c>
      <c r="D603">
        <v>6</v>
      </c>
      <c r="E603" s="351" t="s">
        <v>1904</v>
      </c>
      <c r="H603" s="333">
        <v>4.2677731898497129</v>
      </c>
      <c r="I603" s="333">
        <v>2.2501072041127284</v>
      </c>
      <c r="J603">
        <v>53</v>
      </c>
      <c r="K603" s="364" t="s">
        <v>2445</v>
      </c>
      <c r="L603" s="384">
        <v>7.7542660193727908E-3</v>
      </c>
    </row>
    <row r="604" spans="1:12">
      <c r="A604">
        <v>10</v>
      </c>
      <c r="B604" t="s">
        <v>1107</v>
      </c>
      <c r="C604" t="s">
        <v>84</v>
      </c>
      <c r="D604">
        <v>7</v>
      </c>
      <c r="E604" s="351" t="s">
        <v>1905</v>
      </c>
      <c r="H604" s="333">
        <v>7.6210235533030604</v>
      </c>
      <c r="I604" s="333">
        <v>2.7984398487728837</v>
      </c>
      <c r="J604">
        <v>37</v>
      </c>
      <c r="K604" s="364" t="s">
        <v>2445</v>
      </c>
      <c r="L604" s="384">
        <v>-1.116662794513823E-2</v>
      </c>
    </row>
    <row r="605" spans="1:12">
      <c r="A605">
        <v>10</v>
      </c>
      <c r="B605" t="s">
        <v>1107</v>
      </c>
      <c r="C605" t="s">
        <v>84</v>
      </c>
      <c r="D605">
        <v>7</v>
      </c>
      <c r="E605" s="351" t="s">
        <v>1907</v>
      </c>
      <c r="H605" s="333">
        <v>9.1452282639636717</v>
      </c>
      <c r="I605" s="333">
        <v>3.7312531316971782</v>
      </c>
      <c r="J605">
        <v>41</v>
      </c>
      <c r="K605" s="364" t="s">
        <v>2445</v>
      </c>
      <c r="L605" s="384">
        <v>-1.116662794513823E-2</v>
      </c>
    </row>
    <row r="606" spans="1:12">
      <c r="A606">
        <v>10</v>
      </c>
      <c r="B606" t="s">
        <v>1107</v>
      </c>
      <c r="C606" t="s">
        <v>84</v>
      </c>
      <c r="D606">
        <v>7</v>
      </c>
      <c r="E606" s="351" t="s">
        <v>1908</v>
      </c>
      <c r="H606" s="333">
        <v>5.0108229862967617</v>
      </c>
      <c r="I606" s="333">
        <v>1.3146265629447778</v>
      </c>
      <c r="J606">
        <v>26</v>
      </c>
      <c r="K606" s="364" t="s">
        <v>2445</v>
      </c>
      <c r="L606" s="384">
        <v>-1.2879035135036521E-2</v>
      </c>
    </row>
    <row r="607" spans="1:12">
      <c r="A607">
        <v>10</v>
      </c>
      <c r="B607" t="s">
        <v>1107</v>
      </c>
      <c r="C607" t="s">
        <v>84</v>
      </c>
      <c r="D607">
        <v>7</v>
      </c>
      <c r="E607" s="351" t="s">
        <v>1910</v>
      </c>
      <c r="H607" s="333">
        <v>5.0108229862967617</v>
      </c>
      <c r="I607" s="333">
        <v>1.257468886295005</v>
      </c>
      <c r="J607">
        <v>25</v>
      </c>
      <c r="K607" s="364" t="s">
        <v>2445</v>
      </c>
      <c r="L607" s="384">
        <v>-1.2879035135036521E-2</v>
      </c>
    </row>
    <row r="608" spans="1:12">
      <c r="A608">
        <v>8</v>
      </c>
      <c r="B608" t="s">
        <v>1102</v>
      </c>
      <c r="C608" t="s">
        <v>82</v>
      </c>
      <c r="D608">
        <v>5</v>
      </c>
      <c r="E608" s="351" t="s">
        <v>1911</v>
      </c>
      <c r="H608" s="333">
        <v>7.7924965832523787</v>
      </c>
      <c r="I608" s="333">
        <v>5.2771777594847045</v>
      </c>
      <c r="J608">
        <v>68</v>
      </c>
      <c r="K608" s="364" t="s">
        <v>2445</v>
      </c>
      <c r="L608" s="384">
        <v>-9.8513816894150175E-3</v>
      </c>
    </row>
    <row r="609" spans="1:12">
      <c r="A609">
        <v>8</v>
      </c>
      <c r="B609" t="s">
        <v>1102</v>
      </c>
      <c r="C609" t="s">
        <v>82</v>
      </c>
      <c r="D609">
        <v>5</v>
      </c>
      <c r="E609" s="351" t="s">
        <v>1912</v>
      </c>
      <c r="H609" s="333">
        <v>7.7924965832523787</v>
      </c>
      <c r="I609" s="333">
        <v>1.4954353467468928</v>
      </c>
      <c r="J609">
        <v>19</v>
      </c>
      <c r="K609" s="364" t="s">
        <v>2445</v>
      </c>
      <c r="L609" s="384">
        <v>-9.8513816894150175E-3</v>
      </c>
    </row>
    <row r="610" spans="1:12">
      <c r="A610">
        <v>8</v>
      </c>
      <c r="B610" t="s">
        <v>1102</v>
      </c>
      <c r="C610" t="s">
        <v>82</v>
      </c>
      <c r="D610">
        <v>5</v>
      </c>
      <c r="E610" s="351" t="s">
        <v>1913</v>
      </c>
      <c r="H610" s="333">
        <v>4.0010373654841063</v>
      </c>
      <c r="I610" s="333">
        <v>0.59024827420332204</v>
      </c>
      <c r="J610">
        <v>15</v>
      </c>
      <c r="K610" s="364" t="s">
        <v>2445</v>
      </c>
      <c r="L610" s="384">
        <v>-9.8513816894150175E-3</v>
      </c>
    </row>
    <row r="611" spans="1:12">
      <c r="A611">
        <v>8</v>
      </c>
      <c r="B611" t="s">
        <v>1102</v>
      </c>
      <c r="C611" t="s">
        <v>82</v>
      </c>
      <c r="D611">
        <v>5</v>
      </c>
      <c r="E611" s="351" t="s">
        <v>1914</v>
      </c>
      <c r="H611" s="333">
        <v>1.3</v>
      </c>
      <c r="I611" s="333">
        <v>0</v>
      </c>
      <c r="J611">
        <v>0</v>
      </c>
      <c r="K611" s="364" t="s">
        <v>1085</v>
      </c>
      <c r="L611" s="384">
        <v>-1.9648488875955383E-2</v>
      </c>
    </row>
    <row r="612" spans="1:12">
      <c r="A612">
        <v>10</v>
      </c>
      <c r="B612" t="s">
        <v>1107</v>
      </c>
      <c r="C612" t="s">
        <v>84</v>
      </c>
      <c r="D612">
        <v>7</v>
      </c>
      <c r="E612" s="351" t="s">
        <v>1916</v>
      </c>
      <c r="H612" s="333">
        <v>1.3</v>
      </c>
      <c r="I612" s="333">
        <v>6.1422455015523174E-2</v>
      </c>
      <c r="J612">
        <v>5</v>
      </c>
      <c r="K612" s="364" t="s">
        <v>2445</v>
      </c>
      <c r="L612" s="384">
        <v>0</v>
      </c>
    </row>
    <row r="613" spans="1:12">
      <c r="A613">
        <v>10</v>
      </c>
      <c r="B613" t="s">
        <v>1107</v>
      </c>
      <c r="C613" t="s">
        <v>84</v>
      </c>
      <c r="D613">
        <v>7</v>
      </c>
      <c r="E613" s="351" t="s">
        <v>1918</v>
      </c>
      <c r="H613" s="333">
        <v>6.7827109624397233</v>
      </c>
      <c r="I613" s="333">
        <v>7.4304979644704824E-2</v>
      </c>
      <c r="J613">
        <v>1</v>
      </c>
      <c r="K613" s="364" t="s">
        <v>2445</v>
      </c>
      <c r="L613" s="384">
        <v>-3.158726285377389E-3</v>
      </c>
    </row>
    <row r="614" spans="1:12">
      <c r="A614">
        <v>10</v>
      </c>
      <c r="B614" t="s">
        <v>1107</v>
      </c>
      <c r="C614" t="s">
        <v>84</v>
      </c>
      <c r="D614">
        <v>7</v>
      </c>
      <c r="E614" s="351" t="s">
        <v>1920</v>
      </c>
      <c r="H614" s="333">
        <v>6.7827109624397233</v>
      </c>
      <c r="I614" s="333">
        <v>1.4289419162443238</v>
      </c>
      <c r="J614">
        <v>21</v>
      </c>
      <c r="K614" s="364" t="s">
        <v>2445</v>
      </c>
      <c r="L614" s="384">
        <v>-3.158726285377389E-3</v>
      </c>
    </row>
    <row r="615" spans="1:12">
      <c r="A615">
        <v>9</v>
      </c>
      <c r="B615" t="s">
        <v>1104</v>
      </c>
      <c r="C615" t="s">
        <v>83</v>
      </c>
      <c r="D615">
        <v>6</v>
      </c>
      <c r="E615" s="351" t="s">
        <v>1921</v>
      </c>
      <c r="H615" s="333">
        <v>11.43153532995459</v>
      </c>
      <c r="I615" s="333">
        <v>7.5638658766532876</v>
      </c>
      <c r="J615">
        <v>66</v>
      </c>
      <c r="K615" s="364" t="s">
        <v>2445</v>
      </c>
      <c r="L615" s="384">
        <v>3.7531072699692691E-2</v>
      </c>
    </row>
    <row r="616" spans="1:12">
      <c r="A616">
        <v>9</v>
      </c>
      <c r="B616" t="s">
        <v>1104</v>
      </c>
      <c r="C616" t="s">
        <v>83</v>
      </c>
      <c r="D616">
        <v>6</v>
      </c>
      <c r="E616" s="351" t="s">
        <v>1923</v>
      </c>
      <c r="H616" s="333">
        <v>11.43153532995459</v>
      </c>
      <c r="I616" s="333">
        <v>4.3820885431492593</v>
      </c>
      <c r="J616">
        <v>38</v>
      </c>
      <c r="K616" s="364" t="s">
        <v>2445</v>
      </c>
      <c r="L616" s="384">
        <v>3.7531072699692691E-2</v>
      </c>
    </row>
    <row r="617" spans="1:12">
      <c r="A617">
        <v>9</v>
      </c>
      <c r="B617" t="s">
        <v>1104</v>
      </c>
      <c r="C617" t="s">
        <v>83</v>
      </c>
      <c r="D617">
        <v>6</v>
      </c>
      <c r="E617" s="351" t="s">
        <v>1924</v>
      </c>
      <c r="H617" s="333">
        <v>11.43153532995459</v>
      </c>
      <c r="I617" s="333">
        <v>2.1148340360415991</v>
      </c>
      <c r="J617">
        <v>19</v>
      </c>
      <c r="K617" s="364" t="s">
        <v>2445</v>
      </c>
      <c r="L617" s="384">
        <v>3.7531072699692691E-2</v>
      </c>
    </row>
    <row r="618" spans="1:12">
      <c r="A618">
        <v>9</v>
      </c>
      <c r="B618" t="s">
        <v>1104</v>
      </c>
      <c r="C618" t="s">
        <v>83</v>
      </c>
      <c r="D618">
        <v>6</v>
      </c>
      <c r="E618" s="351" t="s">
        <v>1925</v>
      </c>
      <c r="H618" s="333">
        <v>11.43153532995459</v>
      </c>
      <c r="I618" s="333">
        <v>5.715767664977295</v>
      </c>
      <c r="J618">
        <v>50</v>
      </c>
      <c r="K618" s="364" t="s">
        <v>2445</v>
      </c>
      <c r="L618" s="384">
        <v>3.7531072699692691E-2</v>
      </c>
    </row>
    <row r="619" spans="1:12">
      <c r="A619">
        <v>8</v>
      </c>
      <c r="B619" t="s">
        <v>1102</v>
      </c>
      <c r="C619" t="s">
        <v>82</v>
      </c>
      <c r="D619">
        <v>5</v>
      </c>
      <c r="E619" s="351" t="s">
        <v>1926</v>
      </c>
      <c r="H619" s="333">
        <v>6.8589211979727542</v>
      </c>
      <c r="I619" s="333">
        <v>4.2572942824639215</v>
      </c>
      <c r="J619">
        <v>62</v>
      </c>
      <c r="K619" s="364" t="s">
        <v>2445</v>
      </c>
      <c r="L619" s="384">
        <v>1.9384326464521706E-2</v>
      </c>
    </row>
    <row r="620" spans="1:12">
      <c r="A620">
        <v>9</v>
      </c>
      <c r="B620" t="s">
        <v>1104</v>
      </c>
      <c r="C620" t="s">
        <v>83</v>
      </c>
      <c r="D620">
        <v>6</v>
      </c>
      <c r="E620" s="351" t="s">
        <v>1928</v>
      </c>
      <c r="H620" s="333">
        <v>6.8589211979727542</v>
      </c>
      <c r="I620" s="333">
        <v>3.0889913717425626</v>
      </c>
      <c r="J620">
        <v>45</v>
      </c>
      <c r="K620" s="364" t="s">
        <v>2445</v>
      </c>
      <c r="L620" s="384">
        <v>1.9384326464521706E-2</v>
      </c>
    </row>
    <row r="621" spans="1:12">
      <c r="A621">
        <v>9</v>
      </c>
      <c r="B621" t="s">
        <v>1104</v>
      </c>
      <c r="C621" t="s">
        <v>83</v>
      </c>
      <c r="D621">
        <v>6</v>
      </c>
      <c r="E621" s="351" t="s">
        <v>1929</v>
      </c>
      <c r="H621" s="333">
        <v>6.8589211979727542</v>
      </c>
      <c r="I621" s="333">
        <v>3.5653053438240039</v>
      </c>
      <c r="J621">
        <v>52</v>
      </c>
      <c r="K621" s="364" t="s">
        <v>2445</v>
      </c>
      <c r="L621" s="384">
        <v>1.9384326464521706E-2</v>
      </c>
    </row>
    <row r="622" spans="1:12">
      <c r="A622">
        <v>9</v>
      </c>
      <c r="B622" t="s">
        <v>1104</v>
      </c>
      <c r="C622" t="s">
        <v>83</v>
      </c>
      <c r="D622">
        <v>6</v>
      </c>
      <c r="E622" s="351" t="s">
        <v>1930</v>
      </c>
      <c r="H622" s="333">
        <v>6.8589211979727542</v>
      </c>
      <c r="I622" s="333">
        <v>5.6043101955102372</v>
      </c>
      <c r="J622">
        <v>82</v>
      </c>
      <c r="K622" s="364" t="s">
        <v>2445</v>
      </c>
      <c r="L622" s="384">
        <v>1.9384326464521706E-2</v>
      </c>
    </row>
    <row r="623" spans="1:12">
      <c r="A623">
        <v>10</v>
      </c>
      <c r="B623" t="s">
        <v>1107</v>
      </c>
      <c r="C623" t="s">
        <v>84</v>
      </c>
      <c r="D623">
        <v>7</v>
      </c>
      <c r="E623" s="351" t="s">
        <v>1931</v>
      </c>
      <c r="H623" s="333">
        <v>6.8589211979727542</v>
      </c>
      <c r="I623" s="333">
        <v>5.2695567359313999</v>
      </c>
      <c r="J623">
        <v>77</v>
      </c>
      <c r="K623" s="364" t="s">
        <v>2445</v>
      </c>
      <c r="L623" s="384">
        <v>1.9384326464521706E-2</v>
      </c>
    </row>
    <row r="624" spans="1:12">
      <c r="A624">
        <v>8</v>
      </c>
      <c r="B624" t="s">
        <v>1102</v>
      </c>
      <c r="C624" t="s">
        <v>82</v>
      </c>
      <c r="D624">
        <v>5</v>
      </c>
      <c r="E624" s="351" t="s">
        <v>1932</v>
      </c>
      <c r="H624" s="333">
        <v>5.9062932538098716</v>
      </c>
      <c r="I624" s="333">
        <v>2.4768326548234945</v>
      </c>
      <c r="J624">
        <v>42</v>
      </c>
      <c r="K624" s="364" t="s">
        <v>2445</v>
      </c>
      <c r="L624" s="384">
        <v>9.9617886728666782E-3</v>
      </c>
    </row>
    <row r="625" spans="1:12">
      <c r="A625">
        <v>8</v>
      </c>
      <c r="B625" t="s">
        <v>1102</v>
      </c>
      <c r="C625" t="s">
        <v>82</v>
      </c>
      <c r="D625">
        <v>5</v>
      </c>
      <c r="E625" s="351" t="s">
        <v>1934</v>
      </c>
      <c r="H625" s="333">
        <v>5.9062932538098716</v>
      </c>
      <c r="I625" s="333">
        <v>1.6956777406099308</v>
      </c>
      <c r="J625">
        <v>29</v>
      </c>
      <c r="K625" s="364" t="s">
        <v>2445</v>
      </c>
      <c r="L625" s="384">
        <v>9.9617886728666782E-3</v>
      </c>
    </row>
    <row r="626" spans="1:12">
      <c r="A626">
        <v>8</v>
      </c>
      <c r="B626" t="s">
        <v>1102</v>
      </c>
      <c r="C626" t="s">
        <v>82</v>
      </c>
      <c r="D626">
        <v>5</v>
      </c>
      <c r="E626" s="351" t="s">
        <v>1935</v>
      </c>
      <c r="H626" s="333">
        <v>7.6210235533030604</v>
      </c>
      <c r="I626" s="333">
        <v>5.0108229862967617</v>
      </c>
      <c r="J626">
        <v>66</v>
      </c>
      <c r="K626" s="364" t="s">
        <v>2445</v>
      </c>
      <c r="L626" s="384">
        <v>9.9617886728666782E-3</v>
      </c>
    </row>
    <row r="627" spans="1:12">
      <c r="A627">
        <v>8</v>
      </c>
      <c r="B627" t="s">
        <v>1102</v>
      </c>
      <c r="C627" t="s">
        <v>82</v>
      </c>
      <c r="D627">
        <v>5</v>
      </c>
      <c r="E627" s="351" t="s">
        <v>1936</v>
      </c>
      <c r="H627" s="333">
        <v>6.1920816370587364</v>
      </c>
      <c r="I627" s="333">
        <v>1.9243084472090226</v>
      </c>
      <c r="J627">
        <v>31</v>
      </c>
      <c r="K627" s="364" t="s">
        <v>2445</v>
      </c>
      <c r="L627" s="384">
        <v>9.9617886728666782E-3</v>
      </c>
    </row>
    <row r="628" spans="1:12">
      <c r="A628">
        <v>8</v>
      </c>
      <c r="B628" t="s">
        <v>1102</v>
      </c>
      <c r="C628" t="s">
        <v>82</v>
      </c>
      <c r="D628">
        <v>5</v>
      </c>
      <c r="E628" s="351" t="s">
        <v>1937</v>
      </c>
      <c r="H628" s="333">
        <v>6.0968188426424472</v>
      </c>
      <c r="I628" s="333">
        <v>6.1158714015257054</v>
      </c>
      <c r="J628">
        <v>100</v>
      </c>
      <c r="K628" s="364" t="s">
        <v>2445</v>
      </c>
      <c r="L628" s="384">
        <v>9.9617886728666782E-3</v>
      </c>
    </row>
    <row r="629" spans="1:12">
      <c r="A629">
        <v>8</v>
      </c>
      <c r="B629" t="s">
        <v>1102</v>
      </c>
      <c r="C629" t="s">
        <v>82</v>
      </c>
      <c r="D629">
        <v>5</v>
      </c>
      <c r="E629" s="351" t="s">
        <v>1938</v>
      </c>
      <c r="H629" s="333">
        <v>5.8110304593935833</v>
      </c>
      <c r="I629" s="333">
        <v>4.8965076329972161</v>
      </c>
      <c r="J629">
        <v>84</v>
      </c>
      <c r="K629" s="364" t="s">
        <v>2445</v>
      </c>
      <c r="L629" s="384">
        <v>9.9617886728666782E-3</v>
      </c>
    </row>
    <row r="630" spans="1:12">
      <c r="A630">
        <v>8</v>
      </c>
      <c r="B630" t="s">
        <v>1102</v>
      </c>
      <c r="C630" t="s">
        <v>82</v>
      </c>
      <c r="D630">
        <v>5</v>
      </c>
      <c r="E630" s="351" t="s">
        <v>1939</v>
      </c>
      <c r="H630" s="333">
        <v>11.43153532995459</v>
      </c>
      <c r="I630" s="333">
        <v>3.0512673051537127</v>
      </c>
      <c r="J630">
        <v>27</v>
      </c>
      <c r="K630" s="364" t="s">
        <v>2445</v>
      </c>
      <c r="L630" s="384">
        <v>-2.4896165669603953E-2</v>
      </c>
    </row>
    <row r="631" spans="1:12">
      <c r="A631">
        <v>8</v>
      </c>
      <c r="B631" t="s">
        <v>1102</v>
      </c>
      <c r="C631" t="s">
        <v>82</v>
      </c>
      <c r="D631">
        <v>5</v>
      </c>
      <c r="E631" s="351" t="s">
        <v>1941</v>
      </c>
      <c r="H631" s="333">
        <v>11.43153532995459</v>
      </c>
      <c r="I631" s="333">
        <v>5.9396352318555721</v>
      </c>
      <c r="J631">
        <v>52</v>
      </c>
      <c r="K631" s="364" t="s">
        <v>2445</v>
      </c>
      <c r="L631" s="384">
        <v>-2.4896165669603953E-2</v>
      </c>
    </row>
    <row r="632" spans="1:12">
      <c r="A632">
        <v>8</v>
      </c>
      <c r="B632" t="s">
        <v>1102</v>
      </c>
      <c r="C632" t="s">
        <v>82</v>
      </c>
      <c r="D632">
        <v>5</v>
      </c>
      <c r="E632" s="351" t="s">
        <v>1942</v>
      </c>
      <c r="H632" s="333">
        <v>11.43153532995459</v>
      </c>
      <c r="I632" s="333">
        <v>6.6836376562467841</v>
      </c>
      <c r="J632">
        <v>58</v>
      </c>
      <c r="K632" s="364" t="s">
        <v>2445</v>
      </c>
      <c r="L632" s="384">
        <v>-2.4896165669603953E-2</v>
      </c>
    </row>
    <row r="633" spans="1:12">
      <c r="A633">
        <v>8</v>
      </c>
      <c r="B633" t="s">
        <v>1102</v>
      </c>
      <c r="C633" t="s">
        <v>82</v>
      </c>
      <c r="D633">
        <v>5</v>
      </c>
      <c r="E633" s="351" t="s">
        <v>1943</v>
      </c>
      <c r="H633" s="333">
        <v>11.43153532995459</v>
      </c>
      <c r="I633" s="333">
        <v>7.0999360678459622</v>
      </c>
      <c r="J633">
        <v>62</v>
      </c>
      <c r="K633" s="364" t="s">
        <v>2445</v>
      </c>
      <c r="L633" s="384">
        <v>-2.4896165669603953E-2</v>
      </c>
    </row>
    <row r="634" spans="1:12">
      <c r="A634">
        <v>8</v>
      </c>
      <c r="B634" t="s">
        <v>1102</v>
      </c>
      <c r="C634" t="s">
        <v>82</v>
      </c>
      <c r="D634">
        <v>5</v>
      </c>
      <c r="E634" s="351" t="s">
        <v>1944</v>
      </c>
      <c r="H634" s="333">
        <v>7.6348799597636106</v>
      </c>
      <c r="I634" s="333">
        <v>4.9056736458708707</v>
      </c>
      <c r="J634">
        <v>64</v>
      </c>
      <c r="K634" s="364" t="s">
        <v>2445</v>
      </c>
      <c r="L634" s="384">
        <v>-1.4892581653263903E-2</v>
      </c>
    </row>
    <row r="635" spans="1:12">
      <c r="A635">
        <v>8</v>
      </c>
      <c r="B635" t="s">
        <v>1102</v>
      </c>
      <c r="C635" t="s">
        <v>82</v>
      </c>
      <c r="D635">
        <v>5</v>
      </c>
      <c r="E635" s="351" t="s">
        <v>1946</v>
      </c>
      <c r="H635" s="333">
        <v>7.5032440983883761</v>
      </c>
      <c r="I635" s="333">
        <v>2.737894280743506</v>
      </c>
      <c r="J635">
        <v>36</v>
      </c>
      <c r="K635" s="364" t="s">
        <v>2445</v>
      </c>
      <c r="L635" s="384">
        <v>-1.4892581653263903E-2</v>
      </c>
    </row>
    <row r="636" spans="1:12">
      <c r="A636">
        <v>8</v>
      </c>
      <c r="B636" t="s">
        <v>1102</v>
      </c>
      <c r="C636" t="s">
        <v>82</v>
      </c>
      <c r="D636">
        <v>5</v>
      </c>
      <c r="E636" s="351" t="s">
        <v>1947</v>
      </c>
      <c r="H636" s="333">
        <v>3.9490758412570397</v>
      </c>
      <c r="I636" s="333">
        <v>2.298757047195723</v>
      </c>
      <c r="J636">
        <v>58</v>
      </c>
      <c r="K636" s="364" t="s">
        <v>2445</v>
      </c>
      <c r="L636" s="384">
        <v>-1.4892581653263903E-2</v>
      </c>
    </row>
    <row r="637" spans="1:12">
      <c r="A637">
        <v>8</v>
      </c>
      <c r="B637" t="s">
        <v>1102</v>
      </c>
      <c r="C637" t="s">
        <v>82</v>
      </c>
      <c r="D637">
        <v>5</v>
      </c>
      <c r="E637" s="351" t="s">
        <v>1948</v>
      </c>
      <c r="H637" s="333">
        <v>7.3716082370131417</v>
      </c>
      <c r="I637" s="333">
        <v>5.9315119135680741</v>
      </c>
      <c r="J637">
        <v>80</v>
      </c>
      <c r="K637" s="364" t="s">
        <v>2445</v>
      </c>
      <c r="L637" s="384">
        <v>-1.4892581653263903E-2</v>
      </c>
    </row>
    <row r="638" spans="1:12">
      <c r="A638">
        <v>8</v>
      </c>
      <c r="B638" t="s">
        <v>1102</v>
      </c>
      <c r="C638" t="s">
        <v>82</v>
      </c>
      <c r="D638">
        <v>5</v>
      </c>
      <c r="E638" s="351" t="s">
        <v>1949</v>
      </c>
      <c r="H638" s="333">
        <v>6.0968188426424472</v>
      </c>
      <c r="I638" s="333">
        <v>5.1441908984795655</v>
      </c>
      <c r="J638">
        <v>84</v>
      </c>
      <c r="K638" s="364" t="s">
        <v>2445</v>
      </c>
      <c r="L638" s="384">
        <v>-2.436382091490874E-2</v>
      </c>
    </row>
    <row r="639" spans="1:12">
      <c r="A639">
        <v>8</v>
      </c>
      <c r="B639" t="s">
        <v>1102</v>
      </c>
      <c r="C639" t="s">
        <v>82</v>
      </c>
      <c r="D639">
        <v>5</v>
      </c>
      <c r="E639" s="351" t="s">
        <v>1951</v>
      </c>
      <c r="H639" s="333">
        <v>6.0015560482261598</v>
      </c>
      <c r="I639" s="333">
        <v>4.1153527187836527</v>
      </c>
      <c r="J639">
        <v>69</v>
      </c>
      <c r="K639" s="364" t="s">
        <v>2445</v>
      </c>
      <c r="L639" s="384">
        <v>-2.436382091490874E-2</v>
      </c>
    </row>
    <row r="640" spans="1:12">
      <c r="A640">
        <v>8</v>
      </c>
      <c r="B640" t="s">
        <v>1102</v>
      </c>
      <c r="C640" t="s">
        <v>82</v>
      </c>
      <c r="D640">
        <v>5</v>
      </c>
      <c r="E640" s="351" t="s">
        <v>1952</v>
      </c>
      <c r="H640" s="333">
        <v>12.479426068533762</v>
      </c>
      <c r="I640" s="333">
        <v>6.4778700203076003</v>
      </c>
      <c r="J640">
        <v>52</v>
      </c>
      <c r="K640" s="364" t="s">
        <v>2445</v>
      </c>
      <c r="L640" s="384">
        <v>-2.436382091490874E-2</v>
      </c>
    </row>
    <row r="641" spans="1:12">
      <c r="A641">
        <v>8</v>
      </c>
      <c r="B641" t="s">
        <v>1102</v>
      </c>
      <c r="C641" t="s">
        <v>82</v>
      </c>
      <c r="D641">
        <v>5</v>
      </c>
      <c r="E641" s="351" t="s">
        <v>1953</v>
      </c>
      <c r="H641" s="333">
        <v>11.812586507619743</v>
      </c>
      <c r="I641" s="333">
        <v>6.6302904913736622</v>
      </c>
      <c r="J641">
        <v>56</v>
      </c>
      <c r="K641" s="364" t="s">
        <v>2445</v>
      </c>
      <c r="L641" s="384">
        <v>-2.436382091490874E-2</v>
      </c>
    </row>
    <row r="642" spans="1:12">
      <c r="A642">
        <v>8</v>
      </c>
      <c r="B642" t="s">
        <v>1102</v>
      </c>
      <c r="C642" t="s">
        <v>82</v>
      </c>
      <c r="D642">
        <v>5</v>
      </c>
      <c r="E642" s="351" t="s">
        <v>1954</v>
      </c>
      <c r="H642" s="333">
        <v>11.336272535538301</v>
      </c>
      <c r="I642" s="333">
        <v>7.582918435536544</v>
      </c>
      <c r="J642">
        <v>67</v>
      </c>
      <c r="K642" s="364" t="s">
        <v>2445</v>
      </c>
      <c r="L642" s="384">
        <v>-2.436382091490874E-2</v>
      </c>
    </row>
    <row r="643" spans="1:12">
      <c r="A643">
        <v>8</v>
      </c>
      <c r="B643" t="s">
        <v>1102</v>
      </c>
      <c r="C643" t="s">
        <v>82</v>
      </c>
      <c r="D643">
        <v>5</v>
      </c>
      <c r="E643" s="351" t="s">
        <v>1955</v>
      </c>
      <c r="H643" s="333">
        <v>6.0015560482261598</v>
      </c>
      <c r="I643" s="333">
        <v>3.2770401279203156</v>
      </c>
      <c r="J643">
        <v>55</v>
      </c>
      <c r="K643" s="364" t="s">
        <v>2445</v>
      </c>
      <c r="L643" s="384">
        <v>4.5869822436319652E-3</v>
      </c>
    </row>
    <row r="644" spans="1:12">
      <c r="A644">
        <v>8</v>
      </c>
      <c r="B644" t="s">
        <v>1102</v>
      </c>
      <c r="C644" t="s">
        <v>82</v>
      </c>
      <c r="D644">
        <v>5</v>
      </c>
      <c r="E644" s="351" t="s">
        <v>1957</v>
      </c>
      <c r="H644" s="333">
        <v>6.0015560482261598</v>
      </c>
      <c r="I644" s="333">
        <v>3.5437759522859227</v>
      </c>
      <c r="J644">
        <v>59</v>
      </c>
      <c r="K644" s="364" t="s">
        <v>2445</v>
      </c>
      <c r="L644" s="384">
        <v>4.5869822436319652E-3</v>
      </c>
    </row>
    <row r="645" spans="1:12">
      <c r="A645">
        <v>8</v>
      </c>
      <c r="B645" t="s">
        <v>1102</v>
      </c>
      <c r="C645" t="s">
        <v>82</v>
      </c>
      <c r="D645">
        <v>5</v>
      </c>
      <c r="E645" s="351" t="s">
        <v>1958</v>
      </c>
      <c r="H645" s="333">
        <v>10.859958563456861</v>
      </c>
      <c r="I645" s="333">
        <v>3.1627247746207701</v>
      </c>
      <c r="J645">
        <v>29</v>
      </c>
      <c r="K645" s="364" t="s">
        <v>2445</v>
      </c>
      <c r="L645" s="384">
        <v>4.5869822436319652E-3</v>
      </c>
    </row>
    <row r="646" spans="1:12">
      <c r="A646">
        <v>8</v>
      </c>
      <c r="B646" t="s">
        <v>1102</v>
      </c>
      <c r="C646" t="s">
        <v>82</v>
      </c>
      <c r="D646">
        <v>5</v>
      </c>
      <c r="E646" s="351" t="s">
        <v>1959</v>
      </c>
      <c r="H646" s="333">
        <v>6.2873444314750238</v>
      </c>
      <c r="I646" s="333">
        <v>4.4201936609157748</v>
      </c>
      <c r="J646">
        <v>70</v>
      </c>
      <c r="K646" s="364" t="s">
        <v>2445</v>
      </c>
      <c r="L646" s="384">
        <v>4.5869822436319652E-3</v>
      </c>
    </row>
    <row r="647" spans="1:12">
      <c r="A647">
        <v>8</v>
      </c>
      <c r="B647" t="s">
        <v>1102</v>
      </c>
      <c r="C647" t="s">
        <v>82</v>
      </c>
      <c r="D647">
        <v>5</v>
      </c>
      <c r="E647" s="351" t="s">
        <v>1960</v>
      </c>
      <c r="H647" s="333">
        <v>10.097856208126554</v>
      </c>
      <c r="I647" s="333">
        <v>8.1926003198007891</v>
      </c>
      <c r="J647">
        <v>81</v>
      </c>
      <c r="K647" s="364" t="s">
        <v>2445</v>
      </c>
      <c r="L647" s="384">
        <v>1.7924393186455001E-2</v>
      </c>
    </row>
    <row r="648" spans="1:12">
      <c r="A648">
        <v>8</v>
      </c>
      <c r="B648" t="s">
        <v>1102</v>
      </c>
      <c r="C648" t="s">
        <v>82</v>
      </c>
      <c r="D648">
        <v>5</v>
      </c>
      <c r="E648" s="351" t="s">
        <v>1962</v>
      </c>
      <c r="H648" s="333">
        <v>11.050484152289437</v>
      </c>
      <c r="I648" s="333">
        <v>7.7924965832523787</v>
      </c>
      <c r="J648">
        <v>71</v>
      </c>
      <c r="K648" s="364" t="s">
        <v>2445</v>
      </c>
      <c r="L648" s="384">
        <v>1.7924393186455001E-2</v>
      </c>
    </row>
    <row r="649" spans="1:12">
      <c r="A649">
        <v>8</v>
      </c>
      <c r="B649" t="s">
        <v>1102</v>
      </c>
      <c r="C649" t="s">
        <v>82</v>
      </c>
      <c r="D649">
        <v>5</v>
      </c>
      <c r="E649" s="351" t="s">
        <v>1963</v>
      </c>
      <c r="H649" s="333">
        <v>11.907849302036031</v>
      </c>
      <c r="I649" s="333">
        <v>8.2307054375673054</v>
      </c>
      <c r="J649">
        <v>69</v>
      </c>
      <c r="K649" s="364" t="s">
        <v>2445</v>
      </c>
      <c r="L649" s="384">
        <v>1.7924393186455001E-2</v>
      </c>
    </row>
    <row r="650" spans="1:12">
      <c r="A650">
        <v>8</v>
      </c>
      <c r="B650" t="s">
        <v>1102</v>
      </c>
      <c r="C650" t="s">
        <v>82</v>
      </c>
      <c r="D650">
        <v>5</v>
      </c>
      <c r="E650" s="351" t="s">
        <v>1964</v>
      </c>
      <c r="H650" s="333">
        <v>10.859958563456861</v>
      </c>
      <c r="I650" s="333">
        <v>7.5067082000035139</v>
      </c>
      <c r="J650">
        <v>69</v>
      </c>
      <c r="K650" s="364" t="s">
        <v>2445</v>
      </c>
      <c r="L650" s="384">
        <v>1.7924393186455001E-2</v>
      </c>
    </row>
    <row r="651" spans="1:12">
      <c r="A651">
        <v>8</v>
      </c>
      <c r="B651" t="s">
        <v>1102</v>
      </c>
      <c r="C651" t="s">
        <v>82</v>
      </c>
      <c r="D651">
        <v>5</v>
      </c>
      <c r="E651" s="351" t="s">
        <v>1965</v>
      </c>
      <c r="H651" s="333">
        <v>11.241009741122014</v>
      </c>
      <c r="I651" s="333">
        <v>7.9639696132016979</v>
      </c>
      <c r="J651">
        <v>71</v>
      </c>
      <c r="K651" s="364" t="s">
        <v>2445</v>
      </c>
      <c r="L651" s="384">
        <v>1.7924393186455001E-2</v>
      </c>
    </row>
    <row r="652" spans="1:12">
      <c r="A652">
        <v>8</v>
      </c>
      <c r="B652" t="s">
        <v>1102</v>
      </c>
      <c r="C652" t="s">
        <v>82</v>
      </c>
      <c r="D652">
        <v>5</v>
      </c>
      <c r="E652" s="351" t="s">
        <v>1966</v>
      </c>
      <c r="H652" s="333">
        <v>9.1452282639636717</v>
      </c>
      <c r="I652" s="333">
        <v>5.4680843994949457</v>
      </c>
      <c r="J652">
        <v>60</v>
      </c>
      <c r="K652" s="364" t="s">
        <v>2445</v>
      </c>
      <c r="L652" s="384">
        <v>1.7924393186455001E-2</v>
      </c>
    </row>
    <row r="653" spans="1:12">
      <c r="A653">
        <v>8</v>
      </c>
      <c r="B653" t="s">
        <v>1102</v>
      </c>
      <c r="C653" t="s">
        <v>82</v>
      </c>
      <c r="D653">
        <v>5</v>
      </c>
      <c r="E653" s="351" t="s">
        <v>1967</v>
      </c>
      <c r="H653" s="333">
        <v>9.1452282639636717</v>
      </c>
      <c r="I653" s="333">
        <v>7.4114454055872256</v>
      </c>
      <c r="J653">
        <v>81</v>
      </c>
      <c r="K653" s="364" t="s">
        <v>2445</v>
      </c>
      <c r="L653" s="384">
        <v>1.7924393186455001E-2</v>
      </c>
    </row>
    <row r="654" spans="1:12">
      <c r="A654">
        <v>8</v>
      </c>
      <c r="B654" t="s">
        <v>1102</v>
      </c>
      <c r="C654" t="s">
        <v>82</v>
      </c>
      <c r="D654">
        <v>5</v>
      </c>
      <c r="E654" s="351" t="s">
        <v>1968</v>
      </c>
      <c r="H654" s="333">
        <v>9.1452282639636717</v>
      </c>
      <c r="I654" s="333">
        <v>9.1252230771362495</v>
      </c>
      <c r="J654">
        <v>100</v>
      </c>
      <c r="K654" s="364" t="s">
        <v>2445</v>
      </c>
      <c r="L654" s="384">
        <v>-2.8611491351985263E-2</v>
      </c>
    </row>
    <row r="655" spans="1:12">
      <c r="A655">
        <v>8</v>
      </c>
      <c r="B655" t="s">
        <v>1102</v>
      </c>
      <c r="C655" t="s">
        <v>82</v>
      </c>
      <c r="D655">
        <v>5</v>
      </c>
      <c r="E655" s="351" t="s">
        <v>1970</v>
      </c>
      <c r="H655" s="333">
        <v>9.1452282639636717</v>
      </c>
      <c r="I655" s="333">
        <v>4.9155601918804734</v>
      </c>
      <c r="J655">
        <v>54</v>
      </c>
      <c r="K655" s="364" t="s">
        <v>2445</v>
      </c>
      <c r="L655" s="384">
        <v>-2.8611491351985263E-2</v>
      </c>
    </row>
    <row r="656" spans="1:12">
      <c r="A656">
        <v>8</v>
      </c>
      <c r="B656" t="s">
        <v>1102</v>
      </c>
      <c r="C656" t="s">
        <v>82</v>
      </c>
      <c r="D656">
        <v>5</v>
      </c>
      <c r="E656" s="351" t="s">
        <v>1971</v>
      </c>
      <c r="H656" s="333">
        <v>9.1452282639636717</v>
      </c>
      <c r="I656" s="333">
        <v>7.2018672578713909</v>
      </c>
      <c r="J656">
        <v>79</v>
      </c>
      <c r="K656" s="364" t="s">
        <v>2445</v>
      </c>
      <c r="L656" s="384">
        <v>-2.8611491351985263E-2</v>
      </c>
    </row>
    <row r="657" spans="1:12">
      <c r="A657">
        <v>8</v>
      </c>
      <c r="B657" t="s">
        <v>1102</v>
      </c>
      <c r="C657" t="s">
        <v>82</v>
      </c>
      <c r="D657">
        <v>5</v>
      </c>
      <c r="E657" s="351" t="s">
        <v>1972</v>
      </c>
      <c r="H657" s="333">
        <v>9.1452282639636717</v>
      </c>
      <c r="I657" s="333">
        <v>2.9908706934937856</v>
      </c>
      <c r="J657">
        <v>33</v>
      </c>
      <c r="K657" s="364" t="s">
        <v>2445</v>
      </c>
      <c r="L657" s="384">
        <v>-2.8611491351985263E-2</v>
      </c>
    </row>
    <row r="658" spans="1:12">
      <c r="A658">
        <v>8</v>
      </c>
      <c r="B658" t="s">
        <v>1102</v>
      </c>
      <c r="C658" t="s">
        <v>82</v>
      </c>
      <c r="D658">
        <v>5</v>
      </c>
      <c r="E658" s="351" t="s">
        <v>1973</v>
      </c>
      <c r="H658" s="333">
        <v>9.1452282639636717</v>
      </c>
      <c r="I658" s="333">
        <v>8.9537500471869311</v>
      </c>
      <c r="J658">
        <v>98</v>
      </c>
      <c r="K658" s="364" t="s">
        <v>2445</v>
      </c>
      <c r="L658" s="384">
        <v>-2.8611491351985263E-2</v>
      </c>
    </row>
    <row r="659" spans="1:12">
      <c r="A659">
        <v>8</v>
      </c>
      <c r="B659" t="s">
        <v>1102</v>
      </c>
      <c r="C659" t="s">
        <v>82</v>
      </c>
      <c r="D659">
        <v>5</v>
      </c>
      <c r="E659" s="351" t="s">
        <v>1974</v>
      </c>
      <c r="H659" s="333">
        <v>9.1452282639636717</v>
      </c>
      <c r="I659" s="333">
        <v>3.0093516756105454</v>
      </c>
      <c r="J659">
        <v>33</v>
      </c>
      <c r="K659" s="364" t="s">
        <v>2445</v>
      </c>
      <c r="L659" s="384">
        <v>-2.8611491351985263E-2</v>
      </c>
    </row>
    <row r="660" spans="1:12">
      <c r="A660">
        <v>8</v>
      </c>
      <c r="B660" t="s">
        <v>1102</v>
      </c>
      <c r="C660" t="s">
        <v>82</v>
      </c>
      <c r="D660">
        <v>5</v>
      </c>
      <c r="E660" s="351" t="s">
        <v>1975</v>
      </c>
      <c r="H660" s="333">
        <v>9.1452282639636717</v>
      </c>
      <c r="I660" s="333">
        <v>7.9635885620240323</v>
      </c>
      <c r="J660">
        <v>87</v>
      </c>
      <c r="K660" s="364" t="s">
        <v>2445</v>
      </c>
      <c r="L660" s="384">
        <v>-2.8611491351985263E-2</v>
      </c>
    </row>
    <row r="661" spans="1:12">
      <c r="A661">
        <v>8</v>
      </c>
      <c r="B661" t="s">
        <v>1102</v>
      </c>
      <c r="C661" t="s">
        <v>82</v>
      </c>
      <c r="D661">
        <v>5</v>
      </c>
      <c r="E661" s="351" t="s">
        <v>1976</v>
      </c>
      <c r="H661" s="333">
        <v>9.1452282639636717</v>
      </c>
      <c r="I661" s="333">
        <v>6.36317361583039</v>
      </c>
      <c r="J661">
        <v>70</v>
      </c>
      <c r="K661" s="364" t="s">
        <v>2445</v>
      </c>
      <c r="L661" s="384">
        <v>-2.8611491351985263E-2</v>
      </c>
    </row>
    <row r="662" spans="1:12">
      <c r="A662">
        <v>8</v>
      </c>
      <c r="B662" t="s">
        <v>1102</v>
      </c>
      <c r="C662" t="s">
        <v>82</v>
      </c>
      <c r="D662">
        <v>5</v>
      </c>
      <c r="E662" s="351" t="s">
        <v>1977</v>
      </c>
      <c r="H662" s="333">
        <v>6.450157207386499</v>
      </c>
      <c r="I662" s="333">
        <v>2.9697050326252938</v>
      </c>
      <c r="J662">
        <v>46</v>
      </c>
      <c r="K662" s="364" t="s">
        <v>2445</v>
      </c>
      <c r="L662" s="384">
        <v>-1.0813694073409374E-2</v>
      </c>
    </row>
    <row r="663" spans="1:12">
      <c r="A663">
        <v>8</v>
      </c>
      <c r="B663" t="s">
        <v>1102</v>
      </c>
      <c r="C663" t="s">
        <v>82</v>
      </c>
      <c r="D663">
        <v>5</v>
      </c>
      <c r="E663" s="351" t="s">
        <v>1979</v>
      </c>
      <c r="H663" s="333">
        <v>6.3185213460112646</v>
      </c>
      <c r="I663" s="333">
        <v>1.4811667121941405</v>
      </c>
      <c r="J663">
        <v>23</v>
      </c>
      <c r="K663" s="364" t="s">
        <v>2445</v>
      </c>
      <c r="L663" s="384">
        <v>-1.0813694073409374E-2</v>
      </c>
    </row>
    <row r="664" spans="1:12">
      <c r="A664">
        <v>8</v>
      </c>
      <c r="B664" t="s">
        <v>1102</v>
      </c>
      <c r="C664" t="s">
        <v>82</v>
      </c>
      <c r="D664">
        <v>5</v>
      </c>
      <c r="E664" s="351" t="s">
        <v>1980</v>
      </c>
      <c r="H664" s="333">
        <v>7.6210235533030604</v>
      </c>
      <c r="I664" s="333">
        <v>4.0391424832506218</v>
      </c>
      <c r="J664">
        <v>53</v>
      </c>
      <c r="K664" s="364" t="s">
        <v>2445</v>
      </c>
      <c r="L664" s="384">
        <v>1.7745898888126721E-2</v>
      </c>
    </row>
    <row r="665" spans="1:12">
      <c r="A665">
        <v>8</v>
      </c>
      <c r="B665" t="s">
        <v>1102</v>
      </c>
      <c r="C665" t="s">
        <v>82</v>
      </c>
      <c r="D665">
        <v>5</v>
      </c>
      <c r="E665" s="351" t="s">
        <v>1982</v>
      </c>
      <c r="H665" s="333">
        <v>9.1452282639636717</v>
      </c>
      <c r="I665" s="333">
        <v>1.0288381796959132</v>
      </c>
      <c r="J665">
        <v>11</v>
      </c>
      <c r="K665" s="364" t="s">
        <v>2445</v>
      </c>
      <c r="L665" s="384">
        <v>1.7745898888126721E-2</v>
      </c>
    </row>
    <row r="666" spans="1:12">
      <c r="A666">
        <v>8</v>
      </c>
      <c r="B666" t="s">
        <v>1102</v>
      </c>
      <c r="C666" t="s">
        <v>82</v>
      </c>
      <c r="D666">
        <v>5</v>
      </c>
      <c r="E666" s="351" t="s">
        <v>1983</v>
      </c>
      <c r="H666" s="333">
        <v>9.1452282639636717</v>
      </c>
      <c r="I666" s="333">
        <v>0.72399723756379064</v>
      </c>
      <c r="J666">
        <v>8</v>
      </c>
      <c r="K666" s="364" t="s">
        <v>2445</v>
      </c>
      <c r="L666" s="384">
        <v>1.7745898888126721E-2</v>
      </c>
    </row>
    <row r="667" spans="1:12">
      <c r="A667">
        <v>8</v>
      </c>
      <c r="B667" t="s">
        <v>1102</v>
      </c>
      <c r="C667" t="s">
        <v>82</v>
      </c>
      <c r="D667">
        <v>5</v>
      </c>
      <c r="E667" s="351" t="s">
        <v>1984</v>
      </c>
      <c r="H667" s="333">
        <v>7.6210235533030604</v>
      </c>
      <c r="I667" s="333">
        <v>7.4114454055872256</v>
      </c>
      <c r="J667">
        <v>97</v>
      </c>
      <c r="K667" s="364" t="s">
        <v>2445</v>
      </c>
      <c r="L667" s="384">
        <v>-9.3128358822857082E-3</v>
      </c>
    </row>
    <row r="668" spans="1:12">
      <c r="A668">
        <v>8</v>
      </c>
      <c r="B668" t="s">
        <v>1102</v>
      </c>
      <c r="C668" t="s">
        <v>82</v>
      </c>
      <c r="D668">
        <v>5</v>
      </c>
      <c r="E668" s="351" t="s">
        <v>1986</v>
      </c>
      <c r="H668" s="333">
        <v>7.6210235533030604</v>
      </c>
      <c r="I668" s="333">
        <v>6.1349239604089636</v>
      </c>
      <c r="J668">
        <v>81</v>
      </c>
      <c r="K668" s="364" t="s">
        <v>2445</v>
      </c>
      <c r="L668" s="384">
        <v>-9.3128358822857082E-3</v>
      </c>
    </row>
    <row r="669" spans="1:12">
      <c r="A669">
        <v>8</v>
      </c>
      <c r="B669" t="s">
        <v>1102</v>
      </c>
      <c r="C669" t="s">
        <v>82</v>
      </c>
      <c r="D669">
        <v>5</v>
      </c>
      <c r="E669" s="351" t="s">
        <v>1987</v>
      </c>
      <c r="H669" s="333">
        <v>5.1441908984795655</v>
      </c>
      <c r="I669" s="333">
        <v>3.1436722157375119</v>
      </c>
      <c r="J669">
        <v>61</v>
      </c>
      <c r="K669" s="364" t="s">
        <v>2445</v>
      </c>
      <c r="L669" s="384">
        <v>-9.3128358822857082E-3</v>
      </c>
    </row>
    <row r="670" spans="1:12">
      <c r="A670">
        <v>8</v>
      </c>
      <c r="B670" t="s">
        <v>1102</v>
      </c>
      <c r="C670" t="s">
        <v>82</v>
      </c>
      <c r="D670">
        <v>5</v>
      </c>
      <c r="E670" s="351" t="s">
        <v>1988</v>
      </c>
      <c r="H670" s="333">
        <v>5.1441908984795655</v>
      </c>
      <c r="I670" s="333">
        <v>0.64778700203076001</v>
      </c>
      <c r="J670">
        <v>13</v>
      </c>
      <c r="K670" s="364" t="s">
        <v>2445</v>
      </c>
      <c r="L670" s="384">
        <v>-9.3128358822857082E-3</v>
      </c>
    </row>
    <row r="671" spans="1:12">
      <c r="A671">
        <v>8</v>
      </c>
      <c r="B671" t="s">
        <v>1102</v>
      </c>
      <c r="C671" t="s">
        <v>82</v>
      </c>
      <c r="D671">
        <v>5</v>
      </c>
      <c r="E671" s="351" t="s">
        <v>1989</v>
      </c>
      <c r="H671" s="333">
        <v>7.6210235533030604</v>
      </c>
      <c r="I671" s="333">
        <v>4.0963001599003945</v>
      </c>
      <c r="J671">
        <v>54</v>
      </c>
      <c r="K671" s="364" t="s">
        <v>2445</v>
      </c>
      <c r="L671" s="384">
        <v>-9.3128358822857082E-3</v>
      </c>
    </row>
    <row r="672" spans="1:12">
      <c r="A672">
        <v>8</v>
      </c>
      <c r="B672" t="s">
        <v>1102</v>
      </c>
      <c r="C672" t="s">
        <v>82</v>
      </c>
      <c r="D672">
        <v>5</v>
      </c>
      <c r="E672" s="351" t="s">
        <v>1990</v>
      </c>
      <c r="H672" s="333">
        <v>11.336272535538301</v>
      </c>
      <c r="I672" s="333">
        <v>6.1539765192922209</v>
      </c>
      <c r="J672">
        <v>54</v>
      </c>
      <c r="K672" s="364" t="s">
        <v>2445</v>
      </c>
      <c r="L672" s="384">
        <v>7.8600077742791985E-3</v>
      </c>
    </row>
    <row r="673" spans="1:12">
      <c r="A673">
        <v>8</v>
      </c>
      <c r="B673" t="s">
        <v>1102</v>
      </c>
      <c r="C673" t="s">
        <v>82</v>
      </c>
      <c r="D673">
        <v>5</v>
      </c>
      <c r="E673" s="351" t="s">
        <v>1992</v>
      </c>
      <c r="H673" s="333">
        <v>11.622060918787167</v>
      </c>
      <c r="I673" s="333">
        <v>7.0494467868053308</v>
      </c>
      <c r="J673">
        <v>61</v>
      </c>
      <c r="K673" s="364" t="s">
        <v>2445</v>
      </c>
      <c r="L673" s="384">
        <v>7.8600077742791985E-3</v>
      </c>
    </row>
    <row r="674" spans="1:12">
      <c r="A674">
        <v>8</v>
      </c>
      <c r="B674" t="s">
        <v>1102</v>
      </c>
      <c r="C674" t="s">
        <v>82</v>
      </c>
      <c r="D674">
        <v>5</v>
      </c>
      <c r="E674" s="351" t="s">
        <v>1993</v>
      </c>
      <c r="H674" s="333">
        <v>11.145746946705726</v>
      </c>
      <c r="I674" s="333">
        <v>5.7729253416270678</v>
      </c>
      <c r="J674">
        <v>52</v>
      </c>
      <c r="K674" s="364" t="s">
        <v>2445</v>
      </c>
      <c r="L674" s="384">
        <v>7.8600077742791985E-3</v>
      </c>
    </row>
    <row r="675" spans="1:12">
      <c r="A675">
        <v>8</v>
      </c>
      <c r="B675" t="s">
        <v>1102</v>
      </c>
      <c r="C675" t="s">
        <v>82</v>
      </c>
      <c r="D675">
        <v>5</v>
      </c>
      <c r="E675" s="351" t="s">
        <v>1994</v>
      </c>
      <c r="H675" s="333">
        <v>4.3820885431492593</v>
      </c>
      <c r="I675" s="333">
        <v>3.3723029223366039</v>
      </c>
      <c r="J675">
        <v>77</v>
      </c>
      <c r="K675" s="364" t="s">
        <v>2445</v>
      </c>
      <c r="L675" s="384">
        <v>7.8600077742791985E-3</v>
      </c>
    </row>
    <row r="676" spans="1:12">
      <c r="A676">
        <v>8</v>
      </c>
      <c r="B676" t="s">
        <v>1102</v>
      </c>
      <c r="C676" t="s">
        <v>82</v>
      </c>
      <c r="D676">
        <v>5</v>
      </c>
      <c r="E676" s="351" t="s">
        <v>1995</v>
      </c>
      <c r="H676" s="333">
        <v>15.242047106606121</v>
      </c>
      <c r="I676" s="333">
        <v>6.0882451911449822</v>
      </c>
      <c r="J676">
        <v>40</v>
      </c>
      <c r="K676" s="364" t="s">
        <v>2445</v>
      </c>
      <c r="L676" s="384">
        <v>-2.5147696380400819E-2</v>
      </c>
    </row>
    <row r="677" spans="1:12">
      <c r="A677">
        <v>8</v>
      </c>
      <c r="B677" t="s">
        <v>1102</v>
      </c>
      <c r="C677" t="s">
        <v>82</v>
      </c>
      <c r="D677">
        <v>5</v>
      </c>
      <c r="E677" s="351" t="s">
        <v>1997</v>
      </c>
      <c r="H677" s="333">
        <v>10.193119002542842</v>
      </c>
      <c r="I677" s="333">
        <v>2.5454218668032218</v>
      </c>
      <c r="J677">
        <v>25</v>
      </c>
      <c r="K677" s="364" t="s">
        <v>2445</v>
      </c>
      <c r="L677" s="384">
        <v>-2.5147696380400819E-2</v>
      </c>
    </row>
    <row r="678" spans="1:12">
      <c r="A678">
        <v>8</v>
      </c>
      <c r="B678" t="s">
        <v>1102</v>
      </c>
      <c r="C678" t="s">
        <v>82</v>
      </c>
      <c r="D678">
        <v>5</v>
      </c>
      <c r="E678" s="351" t="s">
        <v>1998</v>
      </c>
      <c r="H678" s="333">
        <v>9.1452282639636717</v>
      </c>
      <c r="I678" s="333">
        <v>3.4085027842147939</v>
      </c>
      <c r="J678">
        <v>37</v>
      </c>
      <c r="K678" s="364" t="s">
        <v>2445</v>
      </c>
      <c r="L678" s="384">
        <v>-2.5147696380400819E-2</v>
      </c>
    </row>
    <row r="679" spans="1:12">
      <c r="A679">
        <v>8</v>
      </c>
      <c r="B679" t="s">
        <v>1102</v>
      </c>
      <c r="C679" t="s">
        <v>82</v>
      </c>
      <c r="D679">
        <v>5</v>
      </c>
      <c r="E679" s="351" t="s">
        <v>1999</v>
      </c>
      <c r="H679" s="333">
        <v>8.9547026751310952</v>
      </c>
      <c r="I679" s="333">
        <v>4.4059042417533316</v>
      </c>
      <c r="J679">
        <v>49</v>
      </c>
      <c r="K679" s="364" t="s">
        <v>2445</v>
      </c>
      <c r="L679" s="384">
        <v>-2.5147696380400819E-2</v>
      </c>
    </row>
    <row r="680" spans="1:12">
      <c r="A680">
        <v>8</v>
      </c>
      <c r="B680" t="s">
        <v>1102</v>
      </c>
      <c r="C680" t="s">
        <v>82</v>
      </c>
      <c r="D680">
        <v>5</v>
      </c>
      <c r="E680" s="351" t="s">
        <v>2000</v>
      </c>
      <c r="H680" s="333">
        <v>7.2399723756379073</v>
      </c>
      <c r="I680" s="333">
        <v>3.5275812772351536</v>
      </c>
      <c r="J680">
        <v>49</v>
      </c>
      <c r="K680" s="364" t="s">
        <v>2445</v>
      </c>
      <c r="L680" s="384">
        <v>-2.5147696380400819E-2</v>
      </c>
    </row>
    <row r="681" spans="1:12">
      <c r="A681">
        <v>8</v>
      </c>
      <c r="B681" t="s">
        <v>1102</v>
      </c>
      <c r="C681" t="s">
        <v>82</v>
      </c>
      <c r="D681">
        <v>5</v>
      </c>
      <c r="E681" s="351" t="s">
        <v>2001</v>
      </c>
      <c r="H681" s="333">
        <v>4.7631397208144124</v>
      </c>
      <c r="I681" s="333">
        <v>3.5571127435042031</v>
      </c>
      <c r="J681">
        <v>75</v>
      </c>
      <c r="K681" s="364" t="s">
        <v>2445</v>
      </c>
      <c r="L681" s="384">
        <v>-2.5147696380400819E-2</v>
      </c>
    </row>
    <row r="682" spans="1:12">
      <c r="A682">
        <v>8</v>
      </c>
      <c r="B682" t="s">
        <v>1102</v>
      </c>
      <c r="C682" t="s">
        <v>82</v>
      </c>
      <c r="D682">
        <v>5</v>
      </c>
      <c r="E682" s="555"/>
      <c r="F682" s="556"/>
      <c r="G682" s="556"/>
      <c r="H682" s="557"/>
      <c r="I682" s="557"/>
      <c r="J682" s="556"/>
      <c r="K682" s="559"/>
      <c r="L682" s="560"/>
    </row>
    <row r="683" spans="1:12">
      <c r="A683">
        <v>8</v>
      </c>
      <c r="B683" t="s">
        <v>1102</v>
      </c>
      <c r="C683" t="s">
        <v>82</v>
      </c>
      <c r="D683">
        <v>5</v>
      </c>
      <c r="E683" s="555"/>
      <c r="F683" s="556"/>
      <c r="G683" s="556"/>
      <c r="H683" s="557"/>
      <c r="I683" s="557"/>
      <c r="J683" s="556"/>
      <c r="K683" s="559"/>
      <c r="L683" s="560"/>
    </row>
    <row r="684" spans="1:12">
      <c r="A684">
        <v>8</v>
      </c>
      <c r="B684" t="s">
        <v>1102</v>
      </c>
      <c r="C684" t="s">
        <v>82</v>
      </c>
      <c r="D684">
        <v>5</v>
      </c>
      <c r="E684" s="351" t="s">
        <v>2004</v>
      </c>
      <c r="H684" s="333">
        <v>12.193637685284894</v>
      </c>
      <c r="I684" s="333">
        <v>7.1447095812216181</v>
      </c>
      <c r="J684">
        <v>59</v>
      </c>
      <c r="K684" s="364" t="s">
        <v>2445</v>
      </c>
      <c r="L684" s="384">
        <v>-2.5147696380400819E-2</v>
      </c>
    </row>
    <row r="685" spans="1:12">
      <c r="A685">
        <v>8</v>
      </c>
      <c r="B685" t="s">
        <v>1102</v>
      </c>
      <c r="C685" t="s">
        <v>82</v>
      </c>
      <c r="D685">
        <v>5</v>
      </c>
      <c r="E685" s="351" t="s">
        <v>2005</v>
      </c>
      <c r="H685" s="333">
        <v>9.9073306192939778</v>
      </c>
      <c r="I685" s="333">
        <v>5.2914671786471468</v>
      </c>
      <c r="J685">
        <v>53</v>
      </c>
      <c r="K685" s="364" t="s">
        <v>2445</v>
      </c>
      <c r="L685" s="384">
        <v>-3.0203076084409308E-2</v>
      </c>
    </row>
    <row r="686" spans="1:12">
      <c r="A686">
        <v>8</v>
      </c>
      <c r="B686" t="s">
        <v>1102</v>
      </c>
      <c r="C686" t="s">
        <v>82</v>
      </c>
      <c r="D686">
        <v>5</v>
      </c>
      <c r="E686" s="351" t="s">
        <v>2007</v>
      </c>
      <c r="H686" s="333">
        <v>11.241009741122014</v>
      </c>
      <c r="I686" s="333">
        <v>7.4912756273080747</v>
      </c>
      <c r="J686">
        <v>67</v>
      </c>
      <c r="K686" s="364" t="s">
        <v>2445</v>
      </c>
      <c r="L686" s="384">
        <v>-3.0203076084409308E-2</v>
      </c>
    </row>
    <row r="687" spans="1:12">
      <c r="A687">
        <v>8</v>
      </c>
      <c r="B687" t="s">
        <v>1102</v>
      </c>
      <c r="C687" t="s">
        <v>82</v>
      </c>
      <c r="D687">
        <v>5</v>
      </c>
      <c r="E687" s="351" t="s">
        <v>2008</v>
      </c>
      <c r="H687" s="333">
        <v>5.715767664977295</v>
      </c>
      <c r="I687" s="333">
        <v>3.453276297590449</v>
      </c>
      <c r="J687">
        <v>60</v>
      </c>
      <c r="K687" s="364" t="s">
        <v>2445</v>
      </c>
      <c r="L687" s="384">
        <v>-3.0203076084409308E-2</v>
      </c>
    </row>
    <row r="688" spans="1:12">
      <c r="A688">
        <v>8</v>
      </c>
      <c r="B688" t="s">
        <v>1102</v>
      </c>
      <c r="C688" t="s">
        <v>82</v>
      </c>
      <c r="D688">
        <v>5</v>
      </c>
      <c r="E688" s="351" t="s">
        <v>2009</v>
      </c>
      <c r="H688" s="333">
        <v>5.1441908984795655</v>
      </c>
      <c r="I688" s="333">
        <v>1.1831639066503001</v>
      </c>
      <c r="J688">
        <v>23</v>
      </c>
      <c r="K688" s="364" t="s">
        <v>2445</v>
      </c>
      <c r="L688" s="384">
        <v>-3.0203076084409308E-2</v>
      </c>
    </row>
    <row r="689" spans="1:12">
      <c r="A689">
        <v>8</v>
      </c>
      <c r="B689" t="s">
        <v>1102</v>
      </c>
      <c r="C689" t="s">
        <v>82</v>
      </c>
      <c r="D689">
        <v>5</v>
      </c>
      <c r="E689" s="351" t="s">
        <v>2010</v>
      </c>
      <c r="H689" s="333">
        <v>10.097856208126554</v>
      </c>
      <c r="I689" s="333">
        <v>4.9569042446571432</v>
      </c>
      <c r="J689">
        <v>49</v>
      </c>
      <c r="K689" s="364" t="s">
        <v>2445</v>
      </c>
      <c r="L689" s="384">
        <v>-3.0203076084409308E-2</v>
      </c>
    </row>
    <row r="690" spans="1:12">
      <c r="A690">
        <v>8</v>
      </c>
      <c r="B690" t="s">
        <v>1102</v>
      </c>
      <c r="C690" t="s">
        <v>82</v>
      </c>
      <c r="D690">
        <v>5</v>
      </c>
      <c r="E690" s="351" t="s">
        <v>2011</v>
      </c>
      <c r="H690" s="333">
        <v>7.6210235533030604</v>
      </c>
      <c r="I690" s="333">
        <v>4.7631397208144124</v>
      </c>
      <c r="J690">
        <v>63</v>
      </c>
      <c r="K690" s="364" t="s">
        <v>2445</v>
      </c>
      <c r="L690" s="384">
        <v>-3.4398956013656612E-2</v>
      </c>
    </row>
    <row r="691" spans="1:12">
      <c r="A691">
        <v>8</v>
      </c>
      <c r="B691" t="s">
        <v>1102</v>
      </c>
      <c r="C691" t="s">
        <v>82</v>
      </c>
      <c r="D691">
        <v>5</v>
      </c>
      <c r="E691" s="351" t="s">
        <v>2013</v>
      </c>
      <c r="H691" s="333">
        <v>11.43153532995459</v>
      </c>
      <c r="I691" s="333">
        <v>2.8578838324886475</v>
      </c>
      <c r="J691">
        <v>25</v>
      </c>
      <c r="K691" s="364" t="s">
        <v>2445</v>
      </c>
      <c r="L691" s="384">
        <v>-3.4398956013656612E-2</v>
      </c>
    </row>
    <row r="692" spans="1:12">
      <c r="A692">
        <v>8</v>
      </c>
      <c r="B692" t="s">
        <v>1102</v>
      </c>
      <c r="C692" t="s">
        <v>82</v>
      </c>
      <c r="D692">
        <v>5</v>
      </c>
      <c r="E692" s="351" t="s">
        <v>2014</v>
      </c>
      <c r="H692" s="333">
        <v>6.9541839923890416</v>
      </c>
      <c r="I692" s="333">
        <v>3.791459217768272</v>
      </c>
      <c r="J692">
        <v>55</v>
      </c>
      <c r="K692" s="364" t="s">
        <v>2445</v>
      </c>
      <c r="L692" s="384">
        <v>-3.4398956013656612E-2</v>
      </c>
    </row>
    <row r="693" spans="1:12">
      <c r="A693">
        <v>8</v>
      </c>
      <c r="B693" t="s">
        <v>1102</v>
      </c>
      <c r="C693" t="s">
        <v>82</v>
      </c>
      <c r="D693">
        <v>5</v>
      </c>
      <c r="E693" s="351" t="s">
        <v>2015</v>
      </c>
      <c r="H693" s="333">
        <v>6.763658403556466</v>
      </c>
      <c r="I693" s="333">
        <v>5.2204011340125964</v>
      </c>
      <c r="J693">
        <v>77</v>
      </c>
      <c r="K693" s="364" t="s">
        <v>2445</v>
      </c>
      <c r="L693" s="384">
        <v>-3.4398956013656612E-2</v>
      </c>
    </row>
    <row r="694" spans="1:12">
      <c r="A694">
        <v>8</v>
      </c>
      <c r="B694" t="s">
        <v>1102</v>
      </c>
      <c r="C694" t="s">
        <v>82</v>
      </c>
      <c r="D694">
        <v>5</v>
      </c>
      <c r="E694" s="351" t="s">
        <v>2016</v>
      </c>
      <c r="H694" s="333">
        <v>6.5731328147238894</v>
      </c>
      <c r="I694" s="333">
        <v>2.7816735969556166</v>
      </c>
      <c r="J694">
        <v>42</v>
      </c>
      <c r="K694" s="364" t="s">
        <v>2445</v>
      </c>
      <c r="L694" s="384">
        <v>-3.4398956013656612E-2</v>
      </c>
    </row>
    <row r="695" spans="1:12">
      <c r="A695">
        <v>8</v>
      </c>
      <c r="B695" t="s">
        <v>1102</v>
      </c>
      <c r="C695" t="s">
        <v>82</v>
      </c>
      <c r="D695">
        <v>5</v>
      </c>
      <c r="E695" s="351" t="s">
        <v>2017</v>
      </c>
      <c r="H695" s="333">
        <v>9.1452282639636717</v>
      </c>
      <c r="I695" s="333">
        <v>1.8671507705592496</v>
      </c>
      <c r="J695">
        <v>20</v>
      </c>
      <c r="K695" s="364" t="s">
        <v>2445</v>
      </c>
      <c r="L695" s="384">
        <v>1.2527560101838198E-3</v>
      </c>
    </row>
    <row r="696" spans="1:12">
      <c r="A696">
        <v>8</v>
      </c>
      <c r="B696" t="s">
        <v>1102</v>
      </c>
      <c r="C696" t="s">
        <v>82</v>
      </c>
      <c r="D696">
        <v>5</v>
      </c>
      <c r="E696" s="351" t="s">
        <v>2019</v>
      </c>
      <c r="H696" s="333">
        <v>9.1452282639636717</v>
      </c>
      <c r="I696" s="333">
        <v>7.5638658766532876</v>
      </c>
      <c r="J696">
        <v>83</v>
      </c>
      <c r="K696" s="364" t="s">
        <v>2445</v>
      </c>
      <c r="L696" s="384">
        <v>1.2527560101838198E-3</v>
      </c>
    </row>
    <row r="697" spans="1:12">
      <c r="A697">
        <v>8</v>
      </c>
      <c r="B697" t="s">
        <v>1102</v>
      </c>
      <c r="C697" t="s">
        <v>82</v>
      </c>
      <c r="D697">
        <v>5</v>
      </c>
      <c r="E697" s="351" t="s">
        <v>2020</v>
      </c>
      <c r="H697" s="333">
        <v>9.1452282639636717</v>
      </c>
      <c r="I697" s="333">
        <v>8.2688105553338183</v>
      </c>
      <c r="J697">
        <v>90</v>
      </c>
      <c r="K697" s="364" t="s">
        <v>2445</v>
      </c>
      <c r="L697" s="384">
        <v>1.2527560101838198E-3</v>
      </c>
    </row>
    <row r="698" spans="1:12">
      <c r="A698">
        <v>8</v>
      </c>
      <c r="B698" t="s">
        <v>1102</v>
      </c>
      <c r="C698" t="s">
        <v>82</v>
      </c>
      <c r="D698">
        <v>5</v>
      </c>
      <c r="E698" s="555"/>
      <c r="F698" s="556"/>
      <c r="G698" s="556"/>
      <c r="H698" s="557"/>
      <c r="I698" s="557"/>
      <c r="J698" s="556"/>
      <c r="K698" s="559"/>
      <c r="L698" s="560"/>
    </row>
    <row r="699" spans="1:12">
      <c r="A699">
        <v>8</v>
      </c>
      <c r="B699" t="s">
        <v>1102</v>
      </c>
      <c r="C699" t="s">
        <v>82</v>
      </c>
      <c r="D699">
        <v>5</v>
      </c>
      <c r="E699" s="555"/>
      <c r="F699" s="556"/>
      <c r="G699" s="556"/>
      <c r="H699" s="557"/>
      <c r="I699" s="557"/>
      <c r="J699" s="556"/>
      <c r="K699" s="559"/>
      <c r="L699" s="560"/>
    </row>
    <row r="700" spans="1:12">
      <c r="A700">
        <v>8</v>
      </c>
      <c r="B700" t="s">
        <v>1102</v>
      </c>
      <c r="C700" t="s">
        <v>82</v>
      </c>
      <c r="D700">
        <v>5</v>
      </c>
      <c r="E700" s="351" t="s">
        <v>2023</v>
      </c>
      <c r="H700" s="333">
        <v>9.1452282639636717</v>
      </c>
      <c r="I700" s="333">
        <v>4.1344052776669091</v>
      </c>
      <c r="J700">
        <v>45</v>
      </c>
      <c r="K700" s="364" t="s">
        <v>2445</v>
      </c>
      <c r="L700" s="384">
        <v>1.2527560101838198E-3</v>
      </c>
    </row>
    <row r="701" spans="1:12">
      <c r="A701">
        <v>8</v>
      </c>
      <c r="B701" t="s">
        <v>1102</v>
      </c>
      <c r="C701" t="s">
        <v>82</v>
      </c>
      <c r="D701">
        <v>5</v>
      </c>
      <c r="E701" s="351" t="s">
        <v>2024</v>
      </c>
      <c r="H701" s="333">
        <v>9.1452282639636717</v>
      </c>
      <c r="I701" s="333">
        <v>1.0478907385791709</v>
      </c>
      <c r="J701">
        <v>11</v>
      </c>
      <c r="K701" s="364" t="s">
        <v>2445</v>
      </c>
      <c r="L701" s="384">
        <v>1.2527560101838198E-3</v>
      </c>
    </row>
    <row r="702" spans="1:12">
      <c r="A702">
        <v>8</v>
      </c>
      <c r="B702" t="s">
        <v>1102</v>
      </c>
      <c r="C702" t="s">
        <v>82</v>
      </c>
      <c r="D702">
        <v>5</v>
      </c>
      <c r="E702" s="351" t="s">
        <v>2025</v>
      </c>
      <c r="H702" s="333">
        <v>9.1452282639636717</v>
      </c>
      <c r="I702" s="333">
        <v>0</v>
      </c>
      <c r="J702">
        <v>0</v>
      </c>
      <c r="K702" s="364" t="s">
        <v>1085</v>
      </c>
      <c r="L702" s="384">
        <v>-0.11175800007767189</v>
      </c>
    </row>
    <row r="703" spans="1:12">
      <c r="A703">
        <v>8</v>
      </c>
      <c r="B703" t="s">
        <v>1102</v>
      </c>
      <c r="C703" t="s">
        <v>82</v>
      </c>
      <c r="D703">
        <v>5</v>
      </c>
      <c r="E703" s="351" t="s">
        <v>2027</v>
      </c>
      <c r="H703" s="333">
        <v>9.1452282639636717</v>
      </c>
      <c r="I703" s="333">
        <v>5.2394536928958528</v>
      </c>
      <c r="J703">
        <v>57</v>
      </c>
      <c r="K703" s="364" t="s">
        <v>2445</v>
      </c>
      <c r="L703" s="384">
        <v>-0.11175800007767189</v>
      </c>
    </row>
    <row r="704" spans="1:12">
      <c r="A704">
        <v>8</v>
      </c>
      <c r="B704" t="s">
        <v>1102</v>
      </c>
      <c r="C704" t="s">
        <v>82</v>
      </c>
      <c r="D704">
        <v>5</v>
      </c>
      <c r="E704" s="555"/>
      <c r="F704" s="556"/>
      <c r="G704" s="556"/>
      <c r="H704" s="557"/>
      <c r="I704" s="557"/>
      <c r="J704" s="556"/>
      <c r="K704" s="559"/>
      <c r="L704" s="560"/>
    </row>
    <row r="705" spans="1:12">
      <c r="A705">
        <v>8</v>
      </c>
      <c r="B705" t="s">
        <v>1102</v>
      </c>
      <c r="C705" t="s">
        <v>82</v>
      </c>
      <c r="D705">
        <v>5</v>
      </c>
      <c r="E705" s="555"/>
      <c r="F705" s="556"/>
      <c r="G705" s="556"/>
      <c r="H705" s="557"/>
      <c r="I705" s="557"/>
      <c r="J705" s="556"/>
      <c r="K705" s="559"/>
      <c r="L705" s="560"/>
    </row>
    <row r="706" spans="1:12">
      <c r="A706">
        <v>8</v>
      </c>
      <c r="B706" t="s">
        <v>1102</v>
      </c>
      <c r="C706" t="s">
        <v>82</v>
      </c>
      <c r="D706">
        <v>5</v>
      </c>
      <c r="E706" s="351" t="s">
        <v>2030</v>
      </c>
      <c r="H706" s="333">
        <v>4.1915629543166837</v>
      </c>
      <c r="I706" s="333">
        <v>2.5149377725900099</v>
      </c>
      <c r="J706">
        <v>60</v>
      </c>
      <c r="K706" s="364" t="s">
        <v>2445</v>
      </c>
      <c r="L706" s="384">
        <v>2.7632889343853773E-2</v>
      </c>
    </row>
    <row r="707" spans="1:12">
      <c r="A707">
        <v>8</v>
      </c>
      <c r="B707" t="s">
        <v>1102</v>
      </c>
      <c r="C707" t="s">
        <v>82</v>
      </c>
      <c r="D707">
        <v>5</v>
      </c>
      <c r="E707" s="351" t="s">
        <v>2032</v>
      </c>
      <c r="H707" s="333">
        <v>4.0963001599003945</v>
      </c>
      <c r="I707" s="333">
        <v>2.0189996648588129</v>
      </c>
      <c r="J707">
        <v>49</v>
      </c>
      <c r="K707" s="364" t="s">
        <v>2445</v>
      </c>
      <c r="L707" s="384">
        <v>2.7632889343853773E-2</v>
      </c>
    </row>
    <row r="708" spans="1:12">
      <c r="A708">
        <v>8</v>
      </c>
      <c r="B708" t="s">
        <v>1102</v>
      </c>
      <c r="C708" t="s">
        <v>82</v>
      </c>
      <c r="D708">
        <v>5</v>
      </c>
      <c r="E708" s="351" t="s">
        <v>2033</v>
      </c>
      <c r="H708" s="333">
        <v>4.0963001599003945</v>
      </c>
      <c r="I708" s="333">
        <v>2.2863070659909179</v>
      </c>
      <c r="J708">
        <v>56</v>
      </c>
      <c r="K708" s="364" t="s">
        <v>2445</v>
      </c>
      <c r="L708" s="384">
        <v>2.7632889343853773E-2</v>
      </c>
    </row>
    <row r="709" spans="1:12">
      <c r="A709">
        <v>9</v>
      </c>
      <c r="B709" t="s">
        <v>1104</v>
      </c>
      <c r="C709" t="s">
        <v>83</v>
      </c>
      <c r="D709">
        <v>6</v>
      </c>
      <c r="E709" s="351" t="s">
        <v>2034</v>
      </c>
      <c r="H709" s="333">
        <v>7.5257607588867712</v>
      </c>
      <c r="I709" s="333">
        <v>7.9635885620240323</v>
      </c>
      <c r="J709">
        <v>106</v>
      </c>
      <c r="K709" s="364" t="s">
        <v>2445</v>
      </c>
      <c r="L709" s="384">
        <v>2.7632889343853773E-2</v>
      </c>
    </row>
    <row r="710" spans="1:12">
      <c r="A710">
        <v>9</v>
      </c>
      <c r="B710" t="s">
        <v>1104</v>
      </c>
      <c r="C710" t="s">
        <v>83</v>
      </c>
      <c r="D710">
        <v>6</v>
      </c>
      <c r="E710" s="351" t="s">
        <v>2035</v>
      </c>
      <c r="H710" s="333">
        <v>7.0494467868053308</v>
      </c>
      <c r="I710" s="333">
        <v>6.6674429811960145</v>
      </c>
      <c r="J710">
        <v>95</v>
      </c>
      <c r="K710" s="364" t="s">
        <v>2445</v>
      </c>
      <c r="L710" s="384">
        <v>2.7632889343853773E-2</v>
      </c>
    </row>
    <row r="711" spans="1:12">
      <c r="A711">
        <v>8</v>
      </c>
      <c r="B711" t="s">
        <v>1102</v>
      </c>
      <c r="C711" t="s">
        <v>82</v>
      </c>
      <c r="D711">
        <v>5</v>
      </c>
      <c r="E711" s="351" t="s">
        <v>2036</v>
      </c>
      <c r="H711" s="333">
        <v>9.1452282639636717</v>
      </c>
      <c r="I711" s="333">
        <v>10.26837661013171</v>
      </c>
      <c r="J711">
        <v>112</v>
      </c>
      <c r="K711" s="364" t="s">
        <v>2445</v>
      </c>
      <c r="L711" s="384">
        <v>2.7632889343853773E-2</v>
      </c>
    </row>
    <row r="712" spans="1:12">
      <c r="A712">
        <v>8</v>
      </c>
      <c r="B712" t="s">
        <v>1102</v>
      </c>
      <c r="C712" t="s">
        <v>82</v>
      </c>
      <c r="D712">
        <v>5</v>
      </c>
      <c r="E712" s="351" t="s">
        <v>2037</v>
      </c>
      <c r="H712" s="333">
        <v>9.1452282639636717</v>
      </c>
      <c r="I712" s="333">
        <v>8.5536463106385217</v>
      </c>
      <c r="J712">
        <v>94</v>
      </c>
      <c r="K712" s="364" t="s">
        <v>2445</v>
      </c>
      <c r="L712" s="384">
        <v>2.7632889343853773E-2</v>
      </c>
    </row>
    <row r="713" spans="1:12">
      <c r="A713">
        <v>8</v>
      </c>
      <c r="B713" t="s">
        <v>1102</v>
      </c>
      <c r="C713" t="s">
        <v>82</v>
      </c>
      <c r="D713">
        <v>5</v>
      </c>
      <c r="E713" s="351" t="s">
        <v>2038</v>
      </c>
      <c r="H713" s="333">
        <v>9.1452282639636717</v>
      </c>
      <c r="I713" s="333">
        <v>5.8672355080991929</v>
      </c>
      <c r="J713">
        <v>64</v>
      </c>
      <c r="K713" s="364" t="s">
        <v>2445</v>
      </c>
      <c r="L713" s="384">
        <v>2.7632889343853773E-2</v>
      </c>
    </row>
    <row r="714" spans="1:12">
      <c r="A714">
        <v>8</v>
      </c>
      <c r="B714" t="s">
        <v>1102</v>
      </c>
      <c r="C714" t="s">
        <v>82</v>
      </c>
      <c r="D714">
        <v>5</v>
      </c>
      <c r="E714" s="351" t="s">
        <v>2039</v>
      </c>
      <c r="H714" s="333">
        <v>9.1452282639636717</v>
      </c>
      <c r="I714" s="333">
        <v>4.0768665498394716</v>
      </c>
      <c r="J714">
        <v>45</v>
      </c>
      <c r="K714" s="364" t="s">
        <v>2445</v>
      </c>
      <c r="L714" s="384">
        <v>2.7632889343853773E-2</v>
      </c>
    </row>
    <row r="715" spans="1:12">
      <c r="A715">
        <v>8</v>
      </c>
      <c r="B715" t="s">
        <v>1102</v>
      </c>
      <c r="C715" t="s">
        <v>82</v>
      </c>
      <c r="D715">
        <v>5</v>
      </c>
      <c r="E715" s="351" t="s">
        <v>2040</v>
      </c>
      <c r="H715" s="333">
        <v>6.0015560482261598</v>
      </c>
      <c r="I715" s="333">
        <v>1.1166704761477309</v>
      </c>
      <c r="J715">
        <v>19</v>
      </c>
      <c r="K715" s="364" t="s">
        <v>2445</v>
      </c>
      <c r="L715" s="384">
        <v>7.6830043346447496E-3</v>
      </c>
    </row>
    <row r="716" spans="1:12">
      <c r="A716">
        <v>8</v>
      </c>
      <c r="B716" t="s">
        <v>1102</v>
      </c>
      <c r="C716" t="s">
        <v>82</v>
      </c>
      <c r="D716">
        <v>5</v>
      </c>
      <c r="E716" s="351" t="s">
        <v>2042</v>
      </c>
      <c r="H716" s="333">
        <v>7.2399723756379073</v>
      </c>
      <c r="I716" s="333">
        <v>4.5661362619615282</v>
      </c>
      <c r="J716">
        <v>63</v>
      </c>
      <c r="K716" s="364" t="s">
        <v>2445</v>
      </c>
      <c r="L716" s="384">
        <v>7.6830043346447496E-3</v>
      </c>
    </row>
    <row r="717" spans="1:12">
      <c r="A717">
        <v>8</v>
      </c>
      <c r="B717" t="s">
        <v>1102</v>
      </c>
      <c r="C717" t="s">
        <v>82</v>
      </c>
      <c r="D717">
        <v>5</v>
      </c>
      <c r="E717" s="351" t="s">
        <v>2043</v>
      </c>
      <c r="H717" s="333">
        <v>8.0020747309682125</v>
      </c>
      <c r="I717" s="333">
        <v>2.1883769133309738</v>
      </c>
      <c r="J717">
        <v>27</v>
      </c>
      <c r="K717" s="364" t="s">
        <v>2445</v>
      </c>
      <c r="L717" s="384">
        <v>7.6830043346447496E-3</v>
      </c>
    </row>
    <row r="718" spans="1:12">
      <c r="A718">
        <v>8</v>
      </c>
      <c r="B718" t="s">
        <v>1102</v>
      </c>
      <c r="C718" t="s">
        <v>82</v>
      </c>
      <c r="D718">
        <v>5</v>
      </c>
      <c r="E718" s="351" t="s">
        <v>2044</v>
      </c>
      <c r="H718" s="333">
        <v>9.5262794416288248</v>
      </c>
      <c r="I718" s="333">
        <v>7.1828146989881345</v>
      </c>
      <c r="J718">
        <v>75</v>
      </c>
      <c r="K718" s="364" t="s">
        <v>2445</v>
      </c>
      <c r="L718" s="384">
        <v>7.6830043346447496E-3</v>
      </c>
    </row>
    <row r="719" spans="1:12">
      <c r="A719">
        <v>8</v>
      </c>
      <c r="B719" t="s">
        <v>1102</v>
      </c>
      <c r="C719" t="s">
        <v>82</v>
      </c>
      <c r="D719">
        <v>5</v>
      </c>
      <c r="E719" s="351" t="s">
        <v>2045</v>
      </c>
      <c r="H719" s="333">
        <v>6.0015560482261598</v>
      </c>
      <c r="I719" s="333">
        <v>5.6586099883275223</v>
      </c>
      <c r="J719">
        <v>94</v>
      </c>
      <c r="K719" s="364" t="s">
        <v>2445</v>
      </c>
      <c r="L719" s="384">
        <v>7.6830043346447496E-3</v>
      </c>
    </row>
    <row r="720" spans="1:12">
      <c r="A720">
        <v>8</v>
      </c>
      <c r="B720" t="s">
        <v>1102</v>
      </c>
      <c r="C720" t="s">
        <v>82</v>
      </c>
      <c r="D720">
        <v>5</v>
      </c>
      <c r="E720" s="351" t="s">
        <v>2046</v>
      </c>
      <c r="H720" s="333">
        <v>4.2868257487329711</v>
      </c>
      <c r="I720" s="333">
        <v>1.6152759421225835</v>
      </c>
      <c r="J720">
        <v>38</v>
      </c>
      <c r="K720" s="364" t="s">
        <v>2445</v>
      </c>
      <c r="L720" s="384">
        <v>0</v>
      </c>
    </row>
    <row r="721" spans="1:12">
      <c r="A721">
        <v>8</v>
      </c>
      <c r="B721" t="s">
        <v>1102</v>
      </c>
      <c r="C721" t="s">
        <v>82</v>
      </c>
      <c r="D721">
        <v>5</v>
      </c>
      <c r="E721" s="351" t="s">
        <v>2048</v>
      </c>
      <c r="H721" s="333">
        <v>4.2868257487329711</v>
      </c>
      <c r="I721" s="333">
        <v>1.079327460736546</v>
      </c>
      <c r="J721">
        <v>25</v>
      </c>
      <c r="K721" s="364" t="s">
        <v>2445</v>
      </c>
      <c r="L721" s="384">
        <v>0</v>
      </c>
    </row>
    <row r="722" spans="1:12">
      <c r="A722">
        <v>8</v>
      </c>
      <c r="B722" t="s">
        <v>1102</v>
      </c>
      <c r="C722" t="s">
        <v>82</v>
      </c>
      <c r="D722">
        <v>5</v>
      </c>
      <c r="E722" s="351" t="s">
        <v>2049</v>
      </c>
      <c r="H722" s="333">
        <v>4.2868257487329711</v>
      </c>
      <c r="I722" s="333">
        <v>1.0865674331121837</v>
      </c>
      <c r="J722">
        <v>25</v>
      </c>
      <c r="K722" s="364" t="s">
        <v>2445</v>
      </c>
      <c r="L722" s="384">
        <v>0</v>
      </c>
    </row>
    <row r="723" spans="1:12">
      <c r="A723">
        <v>8</v>
      </c>
      <c r="B723" t="s">
        <v>1102</v>
      </c>
      <c r="C723" t="s">
        <v>82</v>
      </c>
      <c r="D723">
        <v>5</v>
      </c>
      <c r="E723" s="351" t="s">
        <v>2050</v>
      </c>
      <c r="H723" s="333">
        <v>9.6215422360451139</v>
      </c>
      <c r="I723" s="333">
        <v>2.2034284348487474</v>
      </c>
      <c r="J723">
        <v>23</v>
      </c>
      <c r="K723" s="364" t="s">
        <v>2445</v>
      </c>
      <c r="L723" s="384">
        <v>0</v>
      </c>
    </row>
    <row r="724" spans="1:12">
      <c r="A724">
        <v>8</v>
      </c>
      <c r="B724" t="s">
        <v>1102</v>
      </c>
      <c r="C724" t="s">
        <v>82</v>
      </c>
      <c r="D724">
        <v>5</v>
      </c>
      <c r="E724" s="351" t="s">
        <v>2051</v>
      </c>
      <c r="H724" s="333">
        <v>3.905774571067818</v>
      </c>
      <c r="I724" s="333">
        <v>0.45726141319818364</v>
      </c>
      <c r="J724">
        <v>12</v>
      </c>
      <c r="K724" s="364" t="s">
        <v>2445</v>
      </c>
      <c r="L724" s="384">
        <v>0</v>
      </c>
    </row>
    <row r="725" spans="1:12">
      <c r="A725">
        <v>8</v>
      </c>
      <c r="B725" t="s">
        <v>1102</v>
      </c>
      <c r="C725" t="s">
        <v>82</v>
      </c>
      <c r="D725">
        <v>5</v>
      </c>
      <c r="E725" s="351" t="s">
        <v>2052</v>
      </c>
      <c r="H725" s="333">
        <v>3.905774571067818</v>
      </c>
      <c r="I725" s="333">
        <v>1.0097856208126554</v>
      </c>
      <c r="J725">
        <v>26</v>
      </c>
      <c r="K725" s="364" t="s">
        <v>2445</v>
      </c>
      <c r="L725" s="384">
        <v>0</v>
      </c>
    </row>
    <row r="726" spans="1:12">
      <c r="A726">
        <v>10</v>
      </c>
      <c r="B726" t="s">
        <v>1107</v>
      </c>
      <c r="C726" t="s">
        <v>84</v>
      </c>
      <c r="D726">
        <v>7</v>
      </c>
      <c r="E726" s="351" t="s">
        <v>2053</v>
      </c>
      <c r="H726" s="333">
        <v>5.1441908984795655</v>
      </c>
      <c r="I726" s="333">
        <v>7.3085615876176346</v>
      </c>
      <c r="J726">
        <v>142</v>
      </c>
      <c r="K726" s="364" t="s">
        <v>2445</v>
      </c>
      <c r="L726" s="384">
        <v>3.0527553004433328E-2</v>
      </c>
    </row>
    <row r="727" spans="1:12">
      <c r="A727">
        <v>9</v>
      </c>
      <c r="B727" t="s">
        <v>1104</v>
      </c>
      <c r="C727" t="s">
        <v>83</v>
      </c>
      <c r="D727">
        <v>6</v>
      </c>
      <c r="E727" s="351" t="s">
        <v>2055</v>
      </c>
      <c r="H727" s="333">
        <v>4.8584025152307007</v>
      </c>
      <c r="I727" s="333">
        <v>5.2994692533781143</v>
      </c>
      <c r="J727">
        <v>109</v>
      </c>
      <c r="K727" s="364" t="s">
        <v>2445</v>
      </c>
      <c r="L727" s="384">
        <v>3.0527553004433328E-2</v>
      </c>
    </row>
    <row r="728" spans="1:12">
      <c r="A728">
        <v>9</v>
      </c>
      <c r="B728" t="s">
        <v>1104</v>
      </c>
      <c r="C728" t="s">
        <v>83</v>
      </c>
      <c r="D728">
        <v>6</v>
      </c>
      <c r="E728" s="351" t="s">
        <v>2056</v>
      </c>
      <c r="H728" s="333">
        <v>4.4773513375655476</v>
      </c>
      <c r="I728" s="333">
        <v>4.9727178685302471</v>
      </c>
      <c r="J728">
        <v>111</v>
      </c>
      <c r="K728" s="364" t="s">
        <v>2445</v>
      </c>
      <c r="L728" s="384">
        <v>3.0527553004433328E-2</v>
      </c>
    </row>
    <row r="729" spans="1:12">
      <c r="A729">
        <v>9</v>
      </c>
      <c r="B729" t="s">
        <v>1104</v>
      </c>
      <c r="C729" t="s">
        <v>83</v>
      </c>
      <c r="D729">
        <v>6</v>
      </c>
      <c r="E729" s="351" t="s">
        <v>2057</v>
      </c>
      <c r="H729" s="333">
        <v>8.3831259086333674</v>
      </c>
      <c r="I729" s="333">
        <v>6.5940906294954731</v>
      </c>
      <c r="J729">
        <v>79</v>
      </c>
      <c r="K729" s="364" t="s">
        <v>2445</v>
      </c>
      <c r="L729" s="384">
        <v>3.0527553004433328E-2</v>
      </c>
    </row>
    <row r="730" spans="1:12">
      <c r="A730">
        <v>9</v>
      </c>
      <c r="B730" t="s">
        <v>1104</v>
      </c>
      <c r="C730" t="s">
        <v>83</v>
      </c>
      <c r="D730">
        <v>6</v>
      </c>
      <c r="E730" s="351" t="s">
        <v>2058</v>
      </c>
      <c r="H730" s="333">
        <v>6.5731328147238894</v>
      </c>
      <c r="I730" s="333">
        <v>7.6781812299528331</v>
      </c>
      <c r="J730">
        <v>117</v>
      </c>
      <c r="K730" s="364" t="s">
        <v>2445</v>
      </c>
      <c r="L730" s="384">
        <v>3.0527553004433328E-2</v>
      </c>
    </row>
    <row r="731" spans="1:12">
      <c r="A731">
        <v>10</v>
      </c>
      <c r="B731" t="s">
        <v>1107</v>
      </c>
      <c r="C731" t="s">
        <v>84</v>
      </c>
      <c r="D731">
        <v>7</v>
      </c>
      <c r="E731" s="351" t="s">
        <v>2059</v>
      </c>
      <c r="H731" s="333">
        <v>6.5731328147238894</v>
      </c>
      <c r="I731" s="333">
        <v>5.2356431811192028</v>
      </c>
      <c r="J731">
        <v>80</v>
      </c>
      <c r="K731" s="364" t="s">
        <v>2445</v>
      </c>
      <c r="L731" s="384">
        <v>3.0527553004433328E-2</v>
      </c>
    </row>
    <row r="732" spans="1:12">
      <c r="A732">
        <v>8</v>
      </c>
      <c r="B732" t="s">
        <v>1102</v>
      </c>
      <c r="C732" t="s">
        <v>82</v>
      </c>
      <c r="D732">
        <v>5</v>
      </c>
      <c r="E732" s="351" t="s">
        <v>2060</v>
      </c>
      <c r="H732" s="333">
        <v>11.050484152289437</v>
      </c>
      <c r="I732" s="333">
        <v>6.8474896626427988</v>
      </c>
      <c r="J732">
        <v>62</v>
      </c>
      <c r="K732" s="364" t="s">
        <v>2445</v>
      </c>
      <c r="L732" s="384">
        <v>5.5499286707509921E-3</v>
      </c>
    </row>
    <row r="733" spans="1:12">
      <c r="A733">
        <v>8</v>
      </c>
      <c r="B733" t="s">
        <v>1102</v>
      </c>
      <c r="C733" t="s">
        <v>82</v>
      </c>
      <c r="D733">
        <v>5</v>
      </c>
      <c r="E733" s="351" t="s">
        <v>2062</v>
      </c>
      <c r="H733" s="333">
        <v>11.050484152289437</v>
      </c>
      <c r="I733" s="333">
        <v>2.8121576911688289</v>
      </c>
      <c r="J733">
        <v>25</v>
      </c>
      <c r="K733" s="364" t="s">
        <v>2445</v>
      </c>
      <c r="L733" s="384">
        <v>5.5499286707509921E-3</v>
      </c>
    </row>
    <row r="734" spans="1:12">
      <c r="A734">
        <v>8</v>
      </c>
      <c r="B734" t="s">
        <v>1102</v>
      </c>
      <c r="C734" t="s">
        <v>82</v>
      </c>
      <c r="D734">
        <v>5</v>
      </c>
      <c r="E734" s="351" t="s">
        <v>2063</v>
      </c>
      <c r="H734" s="333">
        <v>11.43153532995459</v>
      </c>
      <c r="I734" s="333">
        <v>6.3406915963481456</v>
      </c>
      <c r="J734">
        <v>55</v>
      </c>
      <c r="K734" s="364" t="s">
        <v>2445</v>
      </c>
      <c r="L734" s="384">
        <v>5.5499286707509921E-3</v>
      </c>
    </row>
    <row r="735" spans="1:12">
      <c r="A735">
        <v>8</v>
      </c>
      <c r="B735" t="s">
        <v>1102</v>
      </c>
      <c r="C735" t="s">
        <v>82</v>
      </c>
      <c r="D735">
        <v>5</v>
      </c>
      <c r="E735" s="351" t="s">
        <v>2064</v>
      </c>
      <c r="H735" s="333">
        <v>11.43153532995459</v>
      </c>
      <c r="I735" s="333">
        <v>4.2125207690882664</v>
      </c>
      <c r="J735">
        <v>37</v>
      </c>
      <c r="K735" s="364" t="s">
        <v>2445</v>
      </c>
      <c r="L735" s="384">
        <v>5.5499286707509921E-3</v>
      </c>
    </row>
    <row r="736" spans="1:12">
      <c r="A736">
        <v>8</v>
      </c>
      <c r="B736" t="s">
        <v>1102</v>
      </c>
      <c r="C736" t="s">
        <v>82</v>
      </c>
      <c r="D736">
        <v>5</v>
      </c>
      <c r="E736" s="351" t="s">
        <v>2065</v>
      </c>
      <c r="H736" s="333">
        <v>12.00311209645232</v>
      </c>
      <c r="I736" s="333">
        <v>7.8001176068056814</v>
      </c>
      <c r="J736">
        <v>65</v>
      </c>
      <c r="K736" s="364" t="s">
        <v>2445</v>
      </c>
      <c r="L736" s="384">
        <v>2.0563363605737406E-2</v>
      </c>
    </row>
    <row r="737" spans="1:12">
      <c r="A737">
        <v>8</v>
      </c>
      <c r="B737" t="s">
        <v>1102</v>
      </c>
      <c r="C737" t="s">
        <v>82</v>
      </c>
      <c r="D737">
        <v>5</v>
      </c>
      <c r="E737" s="351" t="s">
        <v>2067</v>
      </c>
      <c r="H737" s="333">
        <v>13.336791218280354</v>
      </c>
      <c r="I737" s="333">
        <v>4.5697562481493472</v>
      </c>
      <c r="J737">
        <v>34</v>
      </c>
      <c r="K737" s="364" t="s">
        <v>2445</v>
      </c>
      <c r="L737" s="384">
        <v>2.0563363605737406E-2</v>
      </c>
    </row>
    <row r="738" spans="1:12">
      <c r="A738">
        <v>8</v>
      </c>
      <c r="B738" t="s">
        <v>1102</v>
      </c>
      <c r="C738" t="s">
        <v>82</v>
      </c>
      <c r="D738">
        <v>5</v>
      </c>
      <c r="E738" s="351" t="s">
        <v>2068</v>
      </c>
      <c r="H738" s="333">
        <v>13.146265629447779</v>
      </c>
      <c r="I738" s="333">
        <v>3.873766272143945</v>
      </c>
      <c r="J738">
        <v>29</v>
      </c>
      <c r="K738" s="364" t="s">
        <v>2445</v>
      </c>
      <c r="L738" s="384">
        <v>2.0563363605737406E-2</v>
      </c>
    </row>
    <row r="739" spans="1:12">
      <c r="A739">
        <v>8</v>
      </c>
      <c r="B739" t="s">
        <v>1102</v>
      </c>
      <c r="C739" t="s">
        <v>82</v>
      </c>
      <c r="D739">
        <v>5</v>
      </c>
      <c r="E739" s="351" t="s">
        <v>2069</v>
      </c>
      <c r="H739" s="333">
        <v>12.765214451782626</v>
      </c>
      <c r="I739" s="333">
        <v>4.5402247818802977</v>
      </c>
      <c r="J739">
        <v>36</v>
      </c>
      <c r="K739" s="364" t="s">
        <v>2445</v>
      </c>
      <c r="L739" s="384">
        <v>2.0563363605737406E-2</v>
      </c>
    </row>
    <row r="740" spans="1:12">
      <c r="A740">
        <v>8</v>
      </c>
      <c r="B740" t="s">
        <v>1102</v>
      </c>
      <c r="C740" t="s">
        <v>82</v>
      </c>
      <c r="D740">
        <v>5</v>
      </c>
      <c r="E740" s="351" t="s">
        <v>2070</v>
      </c>
      <c r="H740" s="333">
        <v>10.288381796959131</v>
      </c>
      <c r="I740" s="333">
        <v>8.6184250108415981</v>
      </c>
      <c r="J740">
        <v>84</v>
      </c>
      <c r="K740" s="364" t="s">
        <v>2445</v>
      </c>
      <c r="L740" s="384">
        <v>-2.7592221978456344E-3</v>
      </c>
    </row>
    <row r="741" spans="1:12">
      <c r="A741">
        <v>8</v>
      </c>
      <c r="B741" t="s">
        <v>1102</v>
      </c>
      <c r="C741" t="s">
        <v>82</v>
      </c>
      <c r="D741">
        <v>5</v>
      </c>
      <c r="E741" s="351" t="s">
        <v>2072</v>
      </c>
      <c r="H741" s="333">
        <v>9.1452282639636717</v>
      </c>
      <c r="I741" s="333">
        <v>6.1625501707896868</v>
      </c>
      <c r="J741">
        <v>67</v>
      </c>
      <c r="K741" s="364" t="s">
        <v>2445</v>
      </c>
      <c r="L741" s="384">
        <v>-2.7592221978456344E-3</v>
      </c>
    </row>
    <row r="742" spans="1:12">
      <c r="A742">
        <v>8</v>
      </c>
      <c r="B742" t="s">
        <v>1102</v>
      </c>
      <c r="C742" t="s">
        <v>82</v>
      </c>
      <c r="D742">
        <v>5</v>
      </c>
      <c r="E742" s="351" t="s">
        <v>2073</v>
      </c>
      <c r="H742" s="333">
        <v>9.1452282639636717</v>
      </c>
      <c r="I742" s="333">
        <v>8.4545730044455816</v>
      </c>
      <c r="J742">
        <v>92</v>
      </c>
      <c r="K742" s="364" t="s">
        <v>2445</v>
      </c>
      <c r="L742" s="384">
        <v>-2.7592221978456344E-3</v>
      </c>
    </row>
    <row r="743" spans="1:12">
      <c r="A743">
        <v>8</v>
      </c>
      <c r="B743" t="s">
        <v>1102</v>
      </c>
      <c r="C743" t="s">
        <v>82</v>
      </c>
      <c r="D743">
        <v>5</v>
      </c>
      <c r="E743" s="351" t="s">
        <v>2074</v>
      </c>
      <c r="H743" s="333">
        <v>6.6683956091401768</v>
      </c>
      <c r="I743" s="333">
        <v>3.6171283039864646</v>
      </c>
      <c r="J743">
        <v>54</v>
      </c>
      <c r="K743" s="364" t="s">
        <v>2445</v>
      </c>
      <c r="L743" s="384">
        <v>-2.7592221978456344E-3</v>
      </c>
    </row>
    <row r="744" spans="1:12">
      <c r="A744">
        <v>8</v>
      </c>
      <c r="B744" t="s">
        <v>1102</v>
      </c>
      <c r="C744" t="s">
        <v>82</v>
      </c>
      <c r="D744">
        <v>5</v>
      </c>
      <c r="E744" s="351" t="s">
        <v>2075</v>
      </c>
      <c r="H744" s="333">
        <v>11.812586507619743</v>
      </c>
      <c r="I744" s="333">
        <v>8.7070194096487459</v>
      </c>
      <c r="J744">
        <v>74</v>
      </c>
      <c r="K744" s="364" t="s">
        <v>2445</v>
      </c>
      <c r="L744" s="384">
        <v>-2.7592221978456344E-3</v>
      </c>
    </row>
    <row r="745" spans="1:12">
      <c r="A745">
        <v>8</v>
      </c>
      <c r="B745" t="s">
        <v>1102</v>
      </c>
      <c r="C745" t="s">
        <v>82</v>
      </c>
      <c r="D745">
        <v>5</v>
      </c>
      <c r="E745" s="351" t="s">
        <v>2076</v>
      </c>
      <c r="H745" s="333">
        <v>10.669432974624284</v>
      </c>
      <c r="I745" s="333">
        <v>8.4402835852831402</v>
      </c>
      <c r="J745">
        <v>79</v>
      </c>
      <c r="K745" s="364" t="s">
        <v>2445</v>
      </c>
      <c r="L745" s="384">
        <v>-2.7592221978456344E-3</v>
      </c>
    </row>
    <row r="746" spans="1:12">
      <c r="A746">
        <v>8</v>
      </c>
      <c r="B746" t="s">
        <v>1102</v>
      </c>
      <c r="C746" t="s">
        <v>82</v>
      </c>
      <c r="D746">
        <v>5</v>
      </c>
      <c r="E746" s="351" t="s">
        <v>2077</v>
      </c>
      <c r="H746" s="333">
        <v>3.7516220491941881</v>
      </c>
      <c r="I746" s="333">
        <v>2.0620757684430511</v>
      </c>
      <c r="J746">
        <v>55</v>
      </c>
      <c r="K746" s="364" t="s">
        <v>2445</v>
      </c>
      <c r="L746" s="384">
        <v>-9.7182806060341909E-3</v>
      </c>
    </row>
    <row r="747" spans="1:12">
      <c r="A747">
        <v>8</v>
      </c>
      <c r="B747" t="s">
        <v>1102</v>
      </c>
      <c r="C747" t="s">
        <v>82</v>
      </c>
      <c r="D747">
        <v>5</v>
      </c>
      <c r="E747" s="351" t="s">
        <v>2079</v>
      </c>
      <c r="H747" s="333">
        <v>3.4225323957561011</v>
      </c>
      <c r="I747" s="333">
        <v>0.79178970617203648</v>
      </c>
      <c r="J747">
        <v>23</v>
      </c>
      <c r="K747" s="364" t="s">
        <v>2445</v>
      </c>
      <c r="L747" s="384">
        <v>-9.7182806060341909E-3</v>
      </c>
    </row>
    <row r="748" spans="1:12">
      <c r="A748">
        <v>8</v>
      </c>
      <c r="B748" t="s">
        <v>1102</v>
      </c>
      <c r="C748" t="s">
        <v>82</v>
      </c>
      <c r="D748">
        <v>5</v>
      </c>
      <c r="E748" s="351" t="s">
        <v>2080</v>
      </c>
      <c r="H748" s="333">
        <v>6.3185213460112646</v>
      </c>
      <c r="I748" s="333">
        <v>4.5664480311068898</v>
      </c>
      <c r="J748">
        <v>72</v>
      </c>
      <c r="K748" s="364" t="s">
        <v>2445</v>
      </c>
      <c r="L748" s="384">
        <v>-9.7182806060341909E-3</v>
      </c>
    </row>
    <row r="749" spans="1:12">
      <c r="A749">
        <v>8</v>
      </c>
      <c r="B749" t="s">
        <v>1102</v>
      </c>
      <c r="C749" t="s">
        <v>82</v>
      </c>
      <c r="D749">
        <v>5</v>
      </c>
      <c r="E749" s="351" t="s">
        <v>2081</v>
      </c>
      <c r="H749" s="333">
        <v>6.3185213460112646</v>
      </c>
      <c r="I749" s="333">
        <v>4.0418791235265807</v>
      </c>
      <c r="J749">
        <v>64</v>
      </c>
      <c r="K749" s="364" t="s">
        <v>2445</v>
      </c>
      <c r="L749" s="384">
        <v>-9.7182806060341909E-3</v>
      </c>
    </row>
    <row r="750" spans="1:12">
      <c r="A750">
        <v>8</v>
      </c>
      <c r="B750" t="s">
        <v>1102</v>
      </c>
      <c r="C750" t="s">
        <v>82</v>
      </c>
      <c r="D750">
        <v>5</v>
      </c>
      <c r="E750" s="351" t="s">
        <v>2082</v>
      </c>
      <c r="H750" s="333">
        <v>3.6858041185065709</v>
      </c>
      <c r="I750" s="333">
        <v>2.7149896408642147</v>
      </c>
      <c r="J750">
        <v>74</v>
      </c>
      <c r="K750" s="364" t="s">
        <v>2445</v>
      </c>
      <c r="L750" s="384">
        <v>-9.7182806060341909E-3</v>
      </c>
    </row>
    <row r="751" spans="1:12">
      <c r="A751">
        <v>8</v>
      </c>
      <c r="B751" t="s">
        <v>1102</v>
      </c>
      <c r="C751" t="s">
        <v>82</v>
      </c>
      <c r="D751">
        <v>5</v>
      </c>
      <c r="E751" s="351" t="s">
        <v>2083</v>
      </c>
      <c r="H751" s="333">
        <v>6.0968188426424472</v>
      </c>
      <c r="I751" s="333">
        <v>2.1338865949248564</v>
      </c>
      <c r="J751">
        <v>35</v>
      </c>
      <c r="K751" s="364" t="s">
        <v>2445</v>
      </c>
      <c r="L751" s="384">
        <v>8.2219835906187644E-3</v>
      </c>
    </row>
    <row r="752" spans="1:12">
      <c r="A752">
        <v>8</v>
      </c>
      <c r="B752" t="s">
        <v>1102</v>
      </c>
      <c r="C752" t="s">
        <v>82</v>
      </c>
      <c r="D752">
        <v>5</v>
      </c>
      <c r="E752" s="351" t="s">
        <v>2085</v>
      </c>
      <c r="H752" s="333">
        <v>5.9062932538098716</v>
      </c>
      <c r="I752" s="333">
        <v>2.5720954492397827</v>
      </c>
      <c r="J752">
        <v>44</v>
      </c>
      <c r="K752" s="364" t="s">
        <v>2445</v>
      </c>
      <c r="L752" s="384">
        <v>8.2219835906187644E-3</v>
      </c>
    </row>
    <row r="753" spans="1:12">
      <c r="A753">
        <v>8</v>
      </c>
      <c r="B753" t="s">
        <v>1102</v>
      </c>
      <c r="C753" t="s">
        <v>82</v>
      </c>
      <c r="D753">
        <v>5</v>
      </c>
      <c r="E753" s="351" t="s">
        <v>2086</v>
      </c>
      <c r="H753" s="333">
        <v>5.9062932538098716</v>
      </c>
      <c r="I753" s="333">
        <v>2.0386238005085686</v>
      </c>
      <c r="J753">
        <v>35</v>
      </c>
      <c r="K753" s="364" t="s">
        <v>2445</v>
      </c>
      <c r="L753" s="384">
        <v>8.2219835906187644E-3</v>
      </c>
    </row>
    <row r="754" spans="1:12">
      <c r="A754">
        <v>8</v>
      </c>
      <c r="B754" t="s">
        <v>1102</v>
      </c>
      <c r="C754" t="s">
        <v>82</v>
      </c>
      <c r="D754">
        <v>5</v>
      </c>
      <c r="E754" s="351" t="s">
        <v>2087</v>
      </c>
      <c r="H754" s="333">
        <v>9.1452282639636717</v>
      </c>
      <c r="I754" s="333">
        <v>6.2492393137085092</v>
      </c>
      <c r="J754">
        <v>68</v>
      </c>
      <c r="K754" s="364" t="s">
        <v>2445</v>
      </c>
      <c r="L754" s="384">
        <v>8.2219835906187644E-3</v>
      </c>
    </row>
    <row r="755" spans="1:12">
      <c r="A755">
        <v>8</v>
      </c>
      <c r="B755" t="s">
        <v>1102</v>
      </c>
      <c r="C755" t="s">
        <v>82</v>
      </c>
      <c r="D755">
        <v>5</v>
      </c>
      <c r="E755" s="351" t="s">
        <v>2088</v>
      </c>
      <c r="H755" s="333">
        <v>11.43153532995459</v>
      </c>
      <c r="I755" s="333">
        <v>3.6771438644687264</v>
      </c>
      <c r="J755">
        <v>32</v>
      </c>
      <c r="K755" s="364" t="s">
        <v>2445</v>
      </c>
      <c r="L755" s="384">
        <v>8.2219835906187644E-3</v>
      </c>
    </row>
    <row r="756" spans="1:12">
      <c r="A756">
        <v>8</v>
      </c>
      <c r="B756" t="s">
        <v>1102</v>
      </c>
      <c r="C756" t="s">
        <v>82</v>
      </c>
      <c r="D756">
        <v>5</v>
      </c>
      <c r="E756" s="351" t="s">
        <v>2089</v>
      </c>
      <c r="H756" s="333">
        <v>9.1452282639636717</v>
      </c>
      <c r="I756" s="333">
        <v>2.1148340360415991</v>
      </c>
      <c r="J756">
        <v>23</v>
      </c>
      <c r="K756" s="364" t="s">
        <v>2445</v>
      </c>
      <c r="L756" s="384">
        <v>8.2219835906187644E-3</v>
      </c>
    </row>
    <row r="757" spans="1:12">
      <c r="A757">
        <v>8</v>
      </c>
      <c r="B757" t="s">
        <v>1102</v>
      </c>
      <c r="C757" t="s">
        <v>82</v>
      </c>
      <c r="D757">
        <v>5</v>
      </c>
      <c r="E757" s="351" t="s">
        <v>2090</v>
      </c>
      <c r="H757" s="333">
        <v>11.43153532995459</v>
      </c>
      <c r="I757" s="333">
        <v>5.258506251779111</v>
      </c>
      <c r="J757">
        <v>46</v>
      </c>
      <c r="K757" s="364" t="s">
        <v>2445</v>
      </c>
      <c r="L757" s="384">
        <v>3.6431224801407591E-3</v>
      </c>
    </row>
    <row r="758" spans="1:12">
      <c r="A758">
        <v>8</v>
      </c>
      <c r="B758" t="s">
        <v>1102</v>
      </c>
      <c r="C758" t="s">
        <v>82</v>
      </c>
      <c r="D758">
        <v>5</v>
      </c>
      <c r="E758" s="351" t="s">
        <v>2092</v>
      </c>
      <c r="H758" s="333">
        <v>11.43153532995459</v>
      </c>
      <c r="I758" s="333">
        <v>4.0772476010171372</v>
      </c>
      <c r="J758">
        <v>36</v>
      </c>
      <c r="K758" s="364" t="s">
        <v>2445</v>
      </c>
      <c r="L758" s="384">
        <v>3.6431224801407591E-3</v>
      </c>
    </row>
    <row r="759" spans="1:12">
      <c r="A759">
        <v>8</v>
      </c>
      <c r="B759" t="s">
        <v>1102</v>
      </c>
      <c r="C759" t="s">
        <v>82</v>
      </c>
      <c r="D759">
        <v>5</v>
      </c>
      <c r="E759" s="351" t="s">
        <v>2093</v>
      </c>
      <c r="H759" s="333">
        <v>11.43153532995459</v>
      </c>
      <c r="I759" s="333">
        <v>7.8306017010188942</v>
      </c>
      <c r="J759">
        <v>69</v>
      </c>
      <c r="K759" s="364" t="s">
        <v>2445</v>
      </c>
      <c r="L759" s="384">
        <v>3.6431224801407591E-3</v>
      </c>
    </row>
    <row r="760" spans="1:12">
      <c r="A760">
        <v>8</v>
      </c>
      <c r="B760" t="s">
        <v>1102</v>
      </c>
      <c r="C760" t="s">
        <v>82</v>
      </c>
      <c r="D760">
        <v>5</v>
      </c>
      <c r="E760" s="351" t="s">
        <v>2094</v>
      </c>
      <c r="H760" s="333">
        <v>11.43153532995459</v>
      </c>
      <c r="I760" s="333">
        <v>7.7924965832523787</v>
      </c>
      <c r="J760">
        <v>68</v>
      </c>
      <c r="K760" s="364" t="s">
        <v>2445</v>
      </c>
      <c r="L760" s="384">
        <v>3.6431224801407591E-3</v>
      </c>
    </row>
    <row r="761" spans="1:12">
      <c r="A761">
        <v>8</v>
      </c>
      <c r="B761" t="s">
        <v>1102</v>
      </c>
      <c r="C761" t="s">
        <v>82</v>
      </c>
      <c r="D761">
        <v>5</v>
      </c>
      <c r="E761" s="351" t="s">
        <v>2095</v>
      </c>
      <c r="H761" s="333">
        <v>11.43153532995459</v>
      </c>
      <c r="I761" s="333">
        <v>3.5628285111691804</v>
      </c>
      <c r="J761">
        <v>31</v>
      </c>
      <c r="K761" s="364" t="s">
        <v>2445</v>
      </c>
      <c r="L761" s="384">
        <v>3.6431224801407591E-3</v>
      </c>
    </row>
    <row r="762" spans="1:12">
      <c r="A762">
        <v>8</v>
      </c>
      <c r="B762" t="s">
        <v>1102</v>
      </c>
      <c r="C762" t="s">
        <v>82</v>
      </c>
      <c r="D762">
        <v>5</v>
      </c>
      <c r="E762" s="351" t="s">
        <v>2096</v>
      </c>
      <c r="H762" s="333">
        <v>11.43153532995459</v>
      </c>
      <c r="I762" s="333">
        <v>10.326486914725647</v>
      </c>
      <c r="J762">
        <v>90</v>
      </c>
      <c r="K762" s="364" t="s">
        <v>2445</v>
      </c>
      <c r="L762" s="384">
        <v>3.6431224801407591E-3</v>
      </c>
    </row>
    <row r="763" spans="1:12">
      <c r="A763">
        <v>8</v>
      </c>
      <c r="B763" t="s">
        <v>1102</v>
      </c>
      <c r="C763" t="s">
        <v>82</v>
      </c>
      <c r="D763">
        <v>5</v>
      </c>
      <c r="E763" s="351" t="s">
        <v>2097</v>
      </c>
      <c r="H763" s="333">
        <v>11.43153532995459</v>
      </c>
      <c r="I763" s="333">
        <v>6.9922891101555571</v>
      </c>
      <c r="J763">
        <v>61</v>
      </c>
      <c r="K763" s="364" t="s">
        <v>2445</v>
      </c>
      <c r="L763" s="384">
        <v>3.6431224801407591E-3</v>
      </c>
    </row>
    <row r="764" spans="1:12">
      <c r="A764">
        <v>8</v>
      </c>
      <c r="B764" t="s">
        <v>1102</v>
      </c>
      <c r="C764" t="s">
        <v>82</v>
      </c>
      <c r="D764">
        <v>5</v>
      </c>
      <c r="E764" s="351" t="s">
        <v>2098</v>
      </c>
      <c r="H764" s="333">
        <v>11.43153532995459</v>
      </c>
      <c r="I764" s="333">
        <v>4.8965076329972161</v>
      </c>
      <c r="J764">
        <v>43</v>
      </c>
      <c r="K764" s="364" t="s">
        <v>2445</v>
      </c>
      <c r="L764" s="384">
        <v>3.6431224801407591E-3</v>
      </c>
    </row>
    <row r="765" spans="1:12">
      <c r="A765">
        <v>8</v>
      </c>
      <c r="B765" t="s">
        <v>1102</v>
      </c>
      <c r="C765" t="s">
        <v>82</v>
      </c>
      <c r="D765">
        <v>5</v>
      </c>
      <c r="E765" s="351" t="s">
        <v>2099</v>
      </c>
      <c r="H765" s="333">
        <v>9.1452282639636717</v>
      </c>
      <c r="I765" s="333">
        <v>0</v>
      </c>
      <c r="J765">
        <v>0</v>
      </c>
      <c r="K765" s="364" t="s">
        <v>1085</v>
      </c>
      <c r="L765" s="384">
        <v>3.6431224801407591E-3</v>
      </c>
    </row>
    <row r="766" spans="1:12">
      <c r="A766">
        <v>8</v>
      </c>
      <c r="B766" t="s">
        <v>1102</v>
      </c>
      <c r="C766" t="s">
        <v>82</v>
      </c>
      <c r="D766">
        <v>5</v>
      </c>
      <c r="E766" s="351" t="s">
        <v>2100</v>
      </c>
      <c r="H766" s="333">
        <v>11.43153532995459</v>
      </c>
      <c r="I766" s="333">
        <v>1.9624135649755379</v>
      </c>
      <c r="J766">
        <v>17</v>
      </c>
      <c r="K766" s="364" t="s">
        <v>2445</v>
      </c>
      <c r="L766" s="384">
        <v>-1.1307186101238043E-2</v>
      </c>
    </row>
    <row r="767" spans="1:12">
      <c r="A767">
        <v>8</v>
      </c>
      <c r="B767" t="s">
        <v>1102</v>
      </c>
      <c r="C767" t="s">
        <v>82</v>
      </c>
      <c r="D767">
        <v>5</v>
      </c>
      <c r="E767" s="351" t="s">
        <v>2102</v>
      </c>
      <c r="H767" s="333">
        <v>11.43153532995459</v>
      </c>
      <c r="I767" s="333">
        <v>5.1441908984795655</v>
      </c>
      <c r="J767">
        <v>45</v>
      </c>
      <c r="K767" s="364" t="s">
        <v>2445</v>
      </c>
      <c r="L767" s="384">
        <v>-1.1307186101238043E-2</v>
      </c>
    </row>
    <row r="768" spans="1:12">
      <c r="A768">
        <v>8</v>
      </c>
      <c r="B768" t="s">
        <v>1102</v>
      </c>
      <c r="C768" t="s">
        <v>82</v>
      </c>
      <c r="D768">
        <v>5</v>
      </c>
      <c r="E768" s="351" t="s">
        <v>2103</v>
      </c>
      <c r="H768" s="333">
        <v>11.43153532995459</v>
      </c>
      <c r="I768" s="333">
        <v>7.659128671069575</v>
      </c>
      <c r="J768">
        <v>67</v>
      </c>
      <c r="K768" s="364" t="s">
        <v>2445</v>
      </c>
      <c r="L768" s="384">
        <v>-1.1307186101238043E-2</v>
      </c>
    </row>
    <row r="769" spans="1:12">
      <c r="A769">
        <v>8</v>
      </c>
      <c r="B769" t="s">
        <v>1102</v>
      </c>
      <c r="C769" t="s">
        <v>82</v>
      </c>
      <c r="D769">
        <v>5</v>
      </c>
      <c r="E769" s="351" t="s">
        <v>2104</v>
      </c>
      <c r="H769" s="333">
        <v>9.9073306192939778</v>
      </c>
      <c r="I769" s="333">
        <v>8.1926003198007891</v>
      </c>
      <c r="J769">
        <v>83</v>
      </c>
      <c r="K769" s="364" t="s">
        <v>2445</v>
      </c>
      <c r="L769" s="384">
        <v>-1.3422819358655858E-2</v>
      </c>
    </row>
    <row r="770" spans="1:12">
      <c r="A770">
        <v>8</v>
      </c>
      <c r="B770" t="s">
        <v>1102</v>
      </c>
      <c r="C770" t="s">
        <v>82</v>
      </c>
      <c r="D770">
        <v>5</v>
      </c>
      <c r="E770" s="351" t="s">
        <v>2106</v>
      </c>
      <c r="H770" s="333">
        <v>9.4310166472125374</v>
      </c>
      <c r="I770" s="333">
        <v>2.9679123600394601</v>
      </c>
      <c r="J770">
        <v>31</v>
      </c>
      <c r="K770" s="364" t="s">
        <v>2445</v>
      </c>
      <c r="L770" s="384">
        <v>-1.3422819358655858E-2</v>
      </c>
    </row>
    <row r="771" spans="1:12">
      <c r="A771">
        <v>8</v>
      </c>
      <c r="B771" t="s">
        <v>1102</v>
      </c>
      <c r="C771" t="s">
        <v>82</v>
      </c>
      <c r="D771">
        <v>5</v>
      </c>
      <c r="E771" s="351" t="s">
        <v>2107</v>
      </c>
      <c r="H771" s="333">
        <v>10.002593413710267</v>
      </c>
      <c r="I771" s="333">
        <v>6.8208160802062388</v>
      </c>
      <c r="J771">
        <v>68</v>
      </c>
      <c r="K771" s="364" t="s">
        <v>2445</v>
      </c>
      <c r="L771" s="384">
        <v>-1.3422819358655858E-2</v>
      </c>
    </row>
    <row r="772" spans="1:12">
      <c r="A772">
        <v>8</v>
      </c>
      <c r="B772" t="s">
        <v>1102</v>
      </c>
      <c r="C772" t="s">
        <v>82</v>
      </c>
      <c r="D772">
        <v>5</v>
      </c>
      <c r="E772" s="351" t="s">
        <v>2108</v>
      </c>
      <c r="H772" s="333">
        <v>11.43153532995459</v>
      </c>
      <c r="I772" s="333">
        <v>8.0973375253844999</v>
      </c>
      <c r="J772">
        <v>71</v>
      </c>
      <c r="K772" s="364" t="s">
        <v>2445</v>
      </c>
      <c r="L772" s="384">
        <v>-1.3422819358655858E-2</v>
      </c>
    </row>
    <row r="773" spans="1:12">
      <c r="A773">
        <v>8</v>
      </c>
      <c r="B773" t="s">
        <v>1102</v>
      </c>
      <c r="C773" t="s">
        <v>82</v>
      </c>
      <c r="D773">
        <v>5</v>
      </c>
      <c r="E773" s="351" t="s">
        <v>2109</v>
      </c>
      <c r="H773" s="333">
        <v>9.1452282639636717</v>
      </c>
      <c r="I773" s="333">
        <v>8.1163900842677581</v>
      </c>
      <c r="J773">
        <v>89</v>
      </c>
      <c r="K773" s="364" t="s">
        <v>2445</v>
      </c>
      <c r="L773" s="384">
        <v>-1.3422819358655858E-2</v>
      </c>
    </row>
    <row r="774" spans="1:12">
      <c r="A774">
        <v>8</v>
      </c>
      <c r="B774" t="s">
        <v>1102</v>
      </c>
      <c r="C774" t="s">
        <v>82</v>
      </c>
      <c r="D774">
        <v>5</v>
      </c>
      <c r="E774" s="351" t="s">
        <v>2110</v>
      </c>
      <c r="H774" s="333">
        <v>9.1452282639636717</v>
      </c>
      <c r="I774" s="333">
        <v>2.7816735969556166</v>
      </c>
      <c r="J774">
        <v>30</v>
      </c>
      <c r="K774" s="364" t="s">
        <v>2445</v>
      </c>
      <c r="L774" s="384">
        <v>-1.3422819358655858E-2</v>
      </c>
    </row>
    <row r="775" spans="1:12">
      <c r="A775">
        <v>8</v>
      </c>
      <c r="B775" t="s">
        <v>1102</v>
      </c>
      <c r="C775" t="s">
        <v>82</v>
      </c>
      <c r="D775">
        <v>5</v>
      </c>
      <c r="E775" s="351" t="s">
        <v>2111</v>
      </c>
      <c r="H775" s="333">
        <v>10.669432974624284</v>
      </c>
      <c r="I775" s="333">
        <v>1.9433610060922801</v>
      </c>
      <c r="J775">
        <v>18</v>
      </c>
      <c r="K775" s="364" t="s">
        <v>2445</v>
      </c>
      <c r="L775" s="384">
        <v>9.6906232808087189E-3</v>
      </c>
    </row>
    <row r="776" spans="1:12">
      <c r="A776">
        <v>8</v>
      </c>
      <c r="B776" t="s">
        <v>1102</v>
      </c>
      <c r="C776" t="s">
        <v>82</v>
      </c>
      <c r="D776">
        <v>5</v>
      </c>
      <c r="E776" s="351" t="s">
        <v>2113</v>
      </c>
      <c r="H776" s="333">
        <v>10.574170180207995</v>
      </c>
      <c r="I776" s="333">
        <v>6.6302904913736622</v>
      </c>
      <c r="J776">
        <v>63</v>
      </c>
      <c r="K776" s="364" t="s">
        <v>2445</v>
      </c>
      <c r="L776" s="384">
        <v>9.6906232808087189E-3</v>
      </c>
    </row>
    <row r="777" spans="1:12">
      <c r="A777">
        <v>8</v>
      </c>
      <c r="B777" t="s">
        <v>1102</v>
      </c>
      <c r="C777" t="s">
        <v>82</v>
      </c>
      <c r="D777">
        <v>5</v>
      </c>
      <c r="E777" s="351" t="s">
        <v>2114</v>
      </c>
      <c r="H777" s="333">
        <v>11.43153532995459</v>
      </c>
      <c r="I777" s="333">
        <v>4.1915629543166837</v>
      </c>
      <c r="J777">
        <v>37</v>
      </c>
      <c r="K777" s="364" t="s">
        <v>2445</v>
      </c>
      <c r="L777" s="384">
        <v>9.6906232808087189E-3</v>
      </c>
    </row>
    <row r="778" spans="1:12">
      <c r="A778">
        <v>8</v>
      </c>
      <c r="B778" t="s">
        <v>1102</v>
      </c>
      <c r="C778" t="s">
        <v>82</v>
      </c>
      <c r="D778">
        <v>5</v>
      </c>
      <c r="E778" s="351" t="s">
        <v>2115</v>
      </c>
      <c r="H778" s="333">
        <v>9.9073306192939778</v>
      </c>
      <c r="I778" s="333">
        <v>7.8306017010188942</v>
      </c>
      <c r="J778">
        <v>79</v>
      </c>
      <c r="K778" s="364" t="s">
        <v>2445</v>
      </c>
      <c r="L778" s="384">
        <v>9.6906232808087189E-3</v>
      </c>
    </row>
    <row r="779" spans="1:12">
      <c r="A779">
        <v>8</v>
      </c>
      <c r="B779" t="s">
        <v>1102</v>
      </c>
      <c r="C779" t="s">
        <v>82</v>
      </c>
      <c r="D779">
        <v>5</v>
      </c>
      <c r="E779" s="351" t="s">
        <v>2116</v>
      </c>
      <c r="H779" s="333">
        <v>5.0489281040632772</v>
      </c>
      <c r="I779" s="333">
        <v>2.1434128743664855</v>
      </c>
      <c r="J779">
        <v>42</v>
      </c>
      <c r="K779" s="364" t="s">
        <v>2445</v>
      </c>
      <c r="L779" s="384">
        <v>-1.3093491915768807E-3</v>
      </c>
    </row>
    <row r="780" spans="1:12">
      <c r="A780">
        <v>8</v>
      </c>
      <c r="B780" t="s">
        <v>1102</v>
      </c>
      <c r="C780" t="s">
        <v>82</v>
      </c>
      <c r="D780">
        <v>5</v>
      </c>
      <c r="E780" s="351" t="s">
        <v>2118</v>
      </c>
      <c r="H780" s="333">
        <v>5.8110304593935833</v>
      </c>
      <c r="I780" s="333">
        <v>5.2385010649516905</v>
      </c>
      <c r="J780">
        <v>90</v>
      </c>
      <c r="K780" s="364" t="s">
        <v>2445</v>
      </c>
      <c r="L780" s="384">
        <v>-1.3093491915768807E-3</v>
      </c>
    </row>
    <row r="781" spans="1:12">
      <c r="A781">
        <v>8</v>
      </c>
      <c r="B781" t="s">
        <v>1102</v>
      </c>
      <c r="C781" t="s">
        <v>82</v>
      </c>
      <c r="D781">
        <v>5</v>
      </c>
      <c r="E781" s="351" t="s">
        <v>2119</v>
      </c>
      <c r="H781" s="333">
        <v>5.6205048705610068</v>
      </c>
      <c r="I781" s="333">
        <v>4.8227742301190091</v>
      </c>
      <c r="J781">
        <v>86</v>
      </c>
      <c r="K781" s="364" t="s">
        <v>2445</v>
      </c>
      <c r="L781" s="384">
        <v>-1.3093491915768807E-3</v>
      </c>
    </row>
    <row r="782" spans="1:12">
      <c r="A782">
        <v>8</v>
      </c>
      <c r="B782" t="s">
        <v>1102</v>
      </c>
      <c r="C782" t="s">
        <v>82</v>
      </c>
      <c r="D782">
        <v>5</v>
      </c>
      <c r="E782" s="351" t="s">
        <v>2120</v>
      </c>
      <c r="H782" s="333">
        <v>9.1452282639636717</v>
      </c>
      <c r="I782" s="333">
        <v>6.1179671830028637</v>
      </c>
      <c r="J782">
        <v>67</v>
      </c>
      <c r="K782" s="364" t="s">
        <v>2445</v>
      </c>
      <c r="L782" s="384">
        <v>-1.3093491915768807E-3</v>
      </c>
    </row>
    <row r="783" spans="1:12">
      <c r="A783">
        <v>8</v>
      </c>
      <c r="B783" t="s">
        <v>1102</v>
      </c>
      <c r="C783" t="s">
        <v>82</v>
      </c>
      <c r="D783">
        <v>5</v>
      </c>
      <c r="E783" s="351" t="s">
        <v>2121</v>
      </c>
      <c r="H783" s="333">
        <v>9.1452282639636717</v>
      </c>
      <c r="I783" s="333">
        <v>6.5045436027441612</v>
      </c>
      <c r="J783">
        <v>71</v>
      </c>
      <c r="K783" s="364" t="s">
        <v>2445</v>
      </c>
      <c r="L783" s="384">
        <v>-1.3093491915768807E-3</v>
      </c>
    </row>
    <row r="784" spans="1:12">
      <c r="A784">
        <v>8</v>
      </c>
      <c r="B784" t="s">
        <v>1102</v>
      </c>
      <c r="C784" t="s">
        <v>82</v>
      </c>
      <c r="D784">
        <v>5</v>
      </c>
      <c r="E784" s="351" t="s">
        <v>2122</v>
      </c>
      <c r="H784" s="333">
        <v>6.0968188426424472</v>
      </c>
      <c r="I784" s="333">
        <v>4.5547047266315737</v>
      </c>
      <c r="J784">
        <v>75</v>
      </c>
      <c r="K784" s="364" t="s">
        <v>2445</v>
      </c>
      <c r="L784" s="384">
        <v>-1.3093491915768807E-3</v>
      </c>
    </row>
    <row r="785" spans="1:12">
      <c r="A785">
        <v>8</v>
      </c>
      <c r="B785" t="s">
        <v>1102</v>
      </c>
      <c r="C785" t="s">
        <v>82</v>
      </c>
      <c r="D785">
        <v>5</v>
      </c>
      <c r="E785" s="555"/>
      <c r="F785" s="556"/>
      <c r="G785" s="556"/>
      <c r="H785" s="557"/>
      <c r="I785" s="557"/>
      <c r="J785" s="556"/>
      <c r="K785" s="559"/>
      <c r="L785" s="560"/>
    </row>
    <row r="786" spans="1:12">
      <c r="A786">
        <v>8</v>
      </c>
      <c r="B786" t="s">
        <v>1102</v>
      </c>
      <c r="C786" t="s">
        <v>82</v>
      </c>
      <c r="D786">
        <v>5</v>
      </c>
      <c r="E786" s="351" t="s">
        <v>2124</v>
      </c>
      <c r="H786" s="333">
        <v>9.1452282639636717</v>
      </c>
      <c r="I786" s="333">
        <v>3.5165307930828642</v>
      </c>
      <c r="J786">
        <v>38</v>
      </c>
      <c r="K786" s="364" t="s">
        <v>2445</v>
      </c>
      <c r="L786" s="384">
        <v>-1.3093491915768807E-3</v>
      </c>
    </row>
    <row r="787" spans="1:12">
      <c r="A787">
        <v>8</v>
      </c>
      <c r="B787" t="s">
        <v>1102</v>
      </c>
      <c r="C787" t="s">
        <v>82</v>
      </c>
      <c r="D787">
        <v>5</v>
      </c>
      <c r="E787" s="351" t="s">
        <v>2125</v>
      </c>
      <c r="H787" s="333">
        <v>11.336272535538301</v>
      </c>
      <c r="I787" s="333">
        <v>8.3831259086333674</v>
      </c>
      <c r="J787">
        <v>74</v>
      </c>
      <c r="K787" s="364" t="s">
        <v>2445</v>
      </c>
      <c r="L787" s="384">
        <v>5.2321562200248195E-3</v>
      </c>
    </row>
    <row r="788" spans="1:12">
      <c r="A788">
        <v>8</v>
      </c>
      <c r="B788" t="s">
        <v>1102</v>
      </c>
      <c r="C788" t="s">
        <v>82</v>
      </c>
      <c r="D788">
        <v>5</v>
      </c>
      <c r="E788" s="351" t="s">
        <v>2127</v>
      </c>
      <c r="H788" s="333">
        <v>11.622060918787167</v>
      </c>
      <c r="I788" s="333">
        <v>5.6014523116777495</v>
      </c>
      <c r="J788">
        <v>48</v>
      </c>
      <c r="K788" s="364" t="s">
        <v>2445</v>
      </c>
      <c r="L788" s="384">
        <v>5.2321562200248195E-3</v>
      </c>
    </row>
    <row r="789" spans="1:12">
      <c r="A789">
        <v>8</v>
      </c>
      <c r="B789" t="s">
        <v>1102</v>
      </c>
      <c r="C789" t="s">
        <v>82</v>
      </c>
      <c r="D789">
        <v>5</v>
      </c>
      <c r="E789" s="351" t="s">
        <v>2128</v>
      </c>
      <c r="H789" s="333">
        <v>11.622060918787167</v>
      </c>
      <c r="I789" s="333">
        <v>5.1822960162460801</v>
      </c>
      <c r="J789">
        <v>45</v>
      </c>
      <c r="K789" s="364" t="s">
        <v>2445</v>
      </c>
      <c r="L789" s="384">
        <v>5.2321562200248195E-3</v>
      </c>
    </row>
    <row r="790" spans="1:12">
      <c r="A790">
        <v>8</v>
      </c>
      <c r="B790" t="s">
        <v>1102</v>
      </c>
      <c r="C790" t="s">
        <v>82</v>
      </c>
      <c r="D790">
        <v>5</v>
      </c>
      <c r="E790" s="351" t="s">
        <v>2129</v>
      </c>
      <c r="H790" s="333">
        <v>12.00311209645232</v>
      </c>
      <c r="I790" s="333">
        <v>9.2976487350297337</v>
      </c>
      <c r="J790">
        <v>77</v>
      </c>
      <c r="K790" s="364" t="s">
        <v>2445</v>
      </c>
      <c r="L790" s="384">
        <v>5.2321562200248195E-3</v>
      </c>
    </row>
    <row r="791" spans="1:12">
      <c r="A791">
        <v>8</v>
      </c>
      <c r="B791" t="s">
        <v>1102</v>
      </c>
      <c r="C791" t="s">
        <v>82</v>
      </c>
      <c r="D791">
        <v>5</v>
      </c>
      <c r="E791" s="351" t="s">
        <v>2130</v>
      </c>
      <c r="H791" s="333">
        <v>11.622060918787167</v>
      </c>
      <c r="I791" s="333">
        <v>3.0674619802044818</v>
      </c>
      <c r="J791">
        <v>26</v>
      </c>
      <c r="K791" s="364" t="s">
        <v>2445</v>
      </c>
      <c r="L791" s="384">
        <v>5.2321562200248195E-3</v>
      </c>
    </row>
    <row r="792" spans="1:12">
      <c r="A792">
        <v>8</v>
      </c>
      <c r="B792" t="s">
        <v>1102</v>
      </c>
      <c r="C792" t="s">
        <v>82</v>
      </c>
      <c r="D792">
        <v>5</v>
      </c>
      <c r="E792" s="351" t="s">
        <v>2131</v>
      </c>
      <c r="H792" s="333">
        <v>11.622060918787167</v>
      </c>
      <c r="I792" s="333">
        <v>6.5540802558406313</v>
      </c>
      <c r="J792">
        <v>56</v>
      </c>
      <c r="K792" s="364" t="s">
        <v>2445</v>
      </c>
      <c r="L792" s="384">
        <v>5.2321562200248195E-3</v>
      </c>
    </row>
    <row r="793" spans="1:12">
      <c r="A793">
        <v>8</v>
      </c>
      <c r="B793" t="s">
        <v>1102</v>
      </c>
      <c r="C793" t="s">
        <v>82</v>
      </c>
      <c r="D793">
        <v>5</v>
      </c>
      <c r="E793" s="351" t="s">
        <v>2132</v>
      </c>
      <c r="H793" s="333">
        <v>9.8120678248776887</v>
      </c>
      <c r="I793" s="333">
        <v>6.4207123436578275</v>
      </c>
      <c r="J793">
        <v>65</v>
      </c>
      <c r="K793" s="364" t="s">
        <v>2445</v>
      </c>
      <c r="L793" s="384">
        <v>5.6141287238702375E-3</v>
      </c>
    </row>
    <row r="794" spans="1:12">
      <c r="A794">
        <v>8</v>
      </c>
      <c r="B794" t="s">
        <v>1102</v>
      </c>
      <c r="C794" t="s">
        <v>82</v>
      </c>
      <c r="D794">
        <v>5</v>
      </c>
      <c r="E794" s="351" t="s">
        <v>2134</v>
      </c>
      <c r="H794" s="333">
        <v>10.764695769040573</v>
      </c>
      <c r="I794" s="333">
        <v>6.8017635213229806</v>
      </c>
      <c r="J794">
        <v>63</v>
      </c>
      <c r="K794" s="364" t="s">
        <v>2445</v>
      </c>
      <c r="L794" s="384">
        <v>5.6141287238702375E-3</v>
      </c>
    </row>
    <row r="795" spans="1:12">
      <c r="A795">
        <v>8</v>
      </c>
      <c r="B795" t="s">
        <v>1102</v>
      </c>
      <c r="C795" t="s">
        <v>82</v>
      </c>
      <c r="D795">
        <v>5</v>
      </c>
      <c r="E795" s="351" t="s">
        <v>2135</v>
      </c>
      <c r="H795" s="333">
        <v>9.4310166472125374</v>
      </c>
      <c r="I795" s="333">
        <v>5.2394536928958528</v>
      </c>
      <c r="J795">
        <v>56</v>
      </c>
      <c r="K795" s="364" t="s">
        <v>2445</v>
      </c>
      <c r="L795" s="384">
        <v>5.6141287238702375E-3</v>
      </c>
    </row>
    <row r="796" spans="1:12">
      <c r="A796">
        <v>8</v>
      </c>
      <c r="B796" t="s">
        <v>1102</v>
      </c>
      <c r="C796" t="s">
        <v>82</v>
      </c>
      <c r="D796">
        <v>5</v>
      </c>
      <c r="E796" s="351" t="s">
        <v>2136</v>
      </c>
      <c r="H796" s="333">
        <v>10.478907385791706</v>
      </c>
      <c r="I796" s="333">
        <v>6.8970263157392688</v>
      </c>
      <c r="J796">
        <v>66</v>
      </c>
      <c r="K796" s="364" t="s">
        <v>2445</v>
      </c>
      <c r="L796" s="384">
        <v>5.6141287238702375E-3</v>
      </c>
    </row>
    <row r="797" spans="1:12">
      <c r="A797">
        <v>8</v>
      </c>
      <c r="B797" t="s">
        <v>1102</v>
      </c>
      <c r="C797" t="s">
        <v>82</v>
      </c>
      <c r="D797">
        <v>5</v>
      </c>
      <c r="E797" s="351" t="s">
        <v>2137</v>
      </c>
      <c r="H797" s="333">
        <v>11.241009741122014</v>
      </c>
      <c r="I797" s="333">
        <v>2.438727537056979</v>
      </c>
      <c r="J797">
        <v>22</v>
      </c>
      <c r="K797" s="364" t="s">
        <v>2445</v>
      </c>
      <c r="L797" s="384">
        <v>5.6141287238702375E-3</v>
      </c>
    </row>
    <row r="798" spans="1:12">
      <c r="A798">
        <v>8</v>
      </c>
      <c r="B798" t="s">
        <v>1102</v>
      </c>
      <c r="C798" t="s">
        <v>82</v>
      </c>
      <c r="D798">
        <v>5</v>
      </c>
      <c r="E798" s="351" t="s">
        <v>2138</v>
      </c>
      <c r="H798" s="333">
        <v>8.7641770862985187</v>
      </c>
      <c r="I798" s="333">
        <v>7.3352351700541947</v>
      </c>
      <c r="J798">
        <v>84</v>
      </c>
      <c r="K798" s="364" t="s">
        <v>2445</v>
      </c>
      <c r="L798" s="384">
        <v>5.6141287238702375E-3</v>
      </c>
    </row>
    <row r="799" spans="1:12">
      <c r="A799">
        <v>8</v>
      </c>
      <c r="B799" t="s">
        <v>1102</v>
      </c>
      <c r="C799" t="s">
        <v>82</v>
      </c>
      <c r="D799">
        <v>5</v>
      </c>
      <c r="E799" s="351" t="s">
        <v>2139</v>
      </c>
      <c r="H799" s="333">
        <v>10.859958563456861</v>
      </c>
      <c r="I799" s="333">
        <v>5.5442946350279758</v>
      </c>
      <c r="J799">
        <v>51</v>
      </c>
      <c r="K799" s="364" t="s">
        <v>2445</v>
      </c>
      <c r="L799" s="384">
        <v>5.6141287238702375E-3</v>
      </c>
    </row>
    <row r="800" spans="1:12">
      <c r="A800">
        <v>8</v>
      </c>
      <c r="B800" t="s">
        <v>1102</v>
      </c>
      <c r="C800" t="s">
        <v>82</v>
      </c>
      <c r="D800">
        <v>5</v>
      </c>
      <c r="E800" s="351" t="s">
        <v>2140</v>
      </c>
      <c r="H800" s="333">
        <v>9.1452282639636717</v>
      </c>
      <c r="I800" s="333">
        <v>4.3058783076162293</v>
      </c>
      <c r="J800">
        <v>47</v>
      </c>
      <c r="K800" s="364" t="s">
        <v>2445</v>
      </c>
      <c r="L800" s="384">
        <v>0</v>
      </c>
    </row>
    <row r="801" spans="1:12">
      <c r="A801">
        <v>8</v>
      </c>
      <c r="B801" t="s">
        <v>1102</v>
      </c>
      <c r="C801" t="s">
        <v>82</v>
      </c>
      <c r="D801">
        <v>5</v>
      </c>
      <c r="E801" s="351" t="s">
        <v>2142</v>
      </c>
      <c r="H801" s="333">
        <v>9.1452282639636717</v>
      </c>
      <c r="I801" s="333">
        <v>8.7260719685320041</v>
      </c>
      <c r="J801">
        <v>95</v>
      </c>
      <c r="K801" s="364" t="s">
        <v>2445</v>
      </c>
      <c r="L801" s="384">
        <v>0</v>
      </c>
    </row>
    <row r="802" spans="1:12">
      <c r="A802">
        <v>8</v>
      </c>
      <c r="B802" t="s">
        <v>1102</v>
      </c>
      <c r="C802" t="s">
        <v>82</v>
      </c>
      <c r="D802">
        <v>5</v>
      </c>
      <c r="E802" s="351" t="s">
        <v>2143</v>
      </c>
      <c r="H802" s="333">
        <v>9.1452282639636717</v>
      </c>
      <c r="I802" s="333">
        <v>8.4593361441663966</v>
      </c>
      <c r="J802">
        <v>93</v>
      </c>
      <c r="K802" s="364" t="s">
        <v>2445</v>
      </c>
      <c r="L802" s="384">
        <v>0</v>
      </c>
    </row>
    <row r="803" spans="1:12">
      <c r="A803">
        <v>8</v>
      </c>
      <c r="B803" t="s">
        <v>1102</v>
      </c>
      <c r="C803" t="s">
        <v>82</v>
      </c>
      <c r="D803">
        <v>5</v>
      </c>
      <c r="E803" s="351" t="s">
        <v>2144</v>
      </c>
      <c r="H803" s="333">
        <v>9.7168050304614013</v>
      </c>
      <c r="I803" s="333">
        <v>8.9547026751310952</v>
      </c>
      <c r="J803">
        <v>92</v>
      </c>
      <c r="K803" s="364" t="s">
        <v>2445</v>
      </c>
      <c r="L803" s="384">
        <v>4.9882223416681803E-3</v>
      </c>
    </row>
    <row r="804" spans="1:12">
      <c r="A804">
        <v>8</v>
      </c>
      <c r="B804" t="s">
        <v>1102</v>
      </c>
      <c r="C804" t="s">
        <v>82</v>
      </c>
      <c r="D804">
        <v>5</v>
      </c>
      <c r="E804" s="351" t="s">
        <v>2146</v>
      </c>
      <c r="H804" s="333">
        <v>9.7168050304614013</v>
      </c>
      <c r="I804" s="333">
        <v>7.6019709944198022</v>
      </c>
      <c r="J804">
        <v>78</v>
      </c>
      <c r="K804" s="364" t="s">
        <v>2445</v>
      </c>
      <c r="L804" s="384">
        <v>4.9882223416681803E-3</v>
      </c>
    </row>
    <row r="805" spans="1:12">
      <c r="A805">
        <v>8</v>
      </c>
      <c r="B805" t="s">
        <v>1102</v>
      </c>
      <c r="C805" t="s">
        <v>82</v>
      </c>
      <c r="D805">
        <v>5</v>
      </c>
      <c r="E805" s="351" t="s">
        <v>2147</v>
      </c>
      <c r="H805" s="333">
        <v>5.5252420761447185</v>
      </c>
      <c r="I805" s="333">
        <v>6.9732365512722998</v>
      </c>
      <c r="J805">
        <v>126</v>
      </c>
      <c r="K805" s="364" t="s">
        <v>2445</v>
      </c>
      <c r="L805" s="384">
        <v>4.9882223416681803E-3</v>
      </c>
    </row>
    <row r="806" spans="1:12">
      <c r="A806">
        <v>8</v>
      </c>
      <c r="B806" t="s">
        <v>1102</v>
      </c>
      <c r="C806" t="s">
        <v>82</v>
      </c>
      <c r="D806">
        <v>5</v>
      </c>
      <c r="E806" s="351" t="s">
        <v>2148</v>
      </c>
      <c r="H806" s="333">
        <v>10.288381796959131</v>
      </c>
      <c r="I806" s="333">
        <v>8.7641770862985187</v>
      </c>
      <c r="J806">
        <v>85</v>
      </c>
      <c r="K806" s="364" t="s">
        <v>2445</v>
      </c>
      <c r="L806" s="384">
        <v>4.9882223416681803E-3</v>
      </c>
    </row>
    <row r="807" spans="1:12">
      <c r="A807">
        <v>8</v>
      </c>
      <c r="B807" t="s">
        <v>1102</v>
      </c>
      <c r="C807" t="s">
        <v>82</v>
      </c>
      <c r="D807">
        <v>5</v>
      </c>
      <c r="E807" s="351" t="s">
        <v>2149</v>
      </c>
      <c r="H807" s="333">
        <v>10.478907385791706</v>
      </c>
      <c r="I807" s="333">
        <v>6.6493430502569195</v>
      </c>
      <c r="J807">
        <v>63</v>
      </c>
      <c r="K807" s="364" t="s">
        <v>2445</v>
      </c>
      <c r="L807" s="384">
        <v>4.9882223416681803E-3</v>
      </c>
    </row>
    <row r="808" spans="1:12">
      <c r="A808">
        <v>8</v>
      </c>
      <c r="B808" t="s">
        <v>1102</v>
      </c>
      <c r="C808" t="s">
        <v>82</v>
      </c>
      <c r="D808">
        <v>5</v>
      </c>
      <c r="E808" s="351" t="s">
        <v>2150</v>
      </c>
      <c r="H808" s="333">
        <v>11.43153532995459</v>
      </c>
      <c r="I808" s="333">
        <v>4.3249308664994857</v>
      </c>
      <c r="J808">
        <v>38</v>
      </c>
      <c r="K808" s="364" t="s">
        <v>2445</v>
      </c>
      <c r="L808" s="384">
        <v>4.9882223416681803E-3</v>
      </c>
    </row>
    <row r="809" spans="1:12">
      <c r="A809">
        <v>8</v>
      </c>
      <c r="B809" t="s">
        <v>1102</v>
      </c>
      <c r="C809" t="s">
        <v>82</v>
      </c>
      <c r="D809">
        <v>5</v>
      </c>
      <c r="E809" s="351" t="s">
        <v>2151</v>
      </c>
      <c r="H809" s="333">
        <v>10.669432974624284</v>
      </c>
      <c r="I809" s="333">
        <v>8.5736514974659421</v>
      </c>
      <c r="J809">
        <v>80</v>
      </c>
      <c r="K809" s="364" t="s">
        <v>2445</v>
      </c>
      <c r="L809" s="384">
        <v>5.2698772058576981E-3</v>
      </c>
    </row>
    <row r="810" spans="1:12">
      <c r="A810">
        <v>8</v>
      </c>
      <c r="B810" t="s">
        <v>1102</v>
      </c>
      <c r="C810" t="s">
        <v>82</v>
      </c>
      <c r="D810">
        <v>5</v>
      </c>
      <c r="E810" s="351" t="s">
        <v>2153</v>
      </c>
      <c r="H810" s="333">
        <v>9.1452282639636717</v>
      </c>
      <c r="I810" s="333">
        <v>8.1163900842677581</v>
      </c>
      <c r="J810">
        <v>89</v>
      </c>
      <c r="K810" s="364" t="s">
        <v>2445</v>
      </c>
      <c r="L810" s="384">
        <v>5.2698772058576981E-3</v>
      </c>
    </row>
    <row r="811" spans="1:12">
      <c r="A811">
        <v>8</v>
      </c>
      <c r="B811" t="s">
        <v>1102</v>
      </c>
      <c r="C811" t="s">
        <v>82</v>
      </c>
      <c r="D811">
        <v>5</v>
      </c>
      <c r="E811" s="351" t="s">
        <v>2154</v>
      </c>
      <c r="H811" s="333">
        <v>10.478907385791706</v>
      </c>
      <c r="I811" s="333">
        <v>7.1256570223383608</v>
      </c>
      <c r="J811">
        <v>68</v>
      </c>
      <c r="K811" s="364" t="s">
        <v>2445</v>
      </c>
      <c r="L811" s="384">
        <v>5.2698772058576981E-3</v>
      </c>
    </row>
    <row r="812" spans="1:12">
      <c r="A812">
        <v>8</v>
      </c>
      <c r="B812" t="s">
        <v>1102</v>
      </c>
      <c r="C812" t="s">
        <v>82</v>
      </c>
      <c r="D812">
        <v>5</v>
      </c>
      <c r="E812" s="351" t="s">
        <v>2155</v>
      </c>
      <c r="H812" s="333">
        <v>10.669432974624284</v>
      </c>
      <c r="I812" s="333">
        <v>6.6683956091401768</v>
      </c>
      <c r="J812">
        <v>63</v>
      </c>
      <c r="K812" s="364" t="s">
        <v>2445</v>
      </c>
      <c r="L812" s="384">
        <v>5.2698772058576981E-3</v>
      </c>
    </row>
    <row r="813" spans="1:12">
      <c r="A813">
        <v>8</v>
      </c>
      <c r="B813" t="s">
        <v>1102</v>
      </c>
      <c r="C813" t="s">
        <v>82</v>
      </c>
      <c r="D813">
        <v>5</v>
      </c>
      <c r="E813" s="351" t="s">
        <v>2156</v>
      </c>
      <c r="H813" s="333">
        <v>10.669432974624284</v>
      </c>
      <c r="I813" s="333">
        <v>7.6972337888360904</v>
      </c>
      <c r="J813">
        <v>72</v>
      </c>
      <c r="K813" s="364" t="s">
        <v>2445</v>
      </c>
      <c r="L813" s="384">
        <v>5.2698772058576981E-3</v>
      </c>
    </row>
    <row r="814" spans="1:12">
      <c r="A814">
        <v>8</v>
      </c>
      <c r="B814" t="s">
        <v>1102</v>
      </c>
      <c r="C814" t="s">
        <v>82</v>
      </c>
      <c r="D814">
        <v>5</v>
      </c>
      <c r="E814" s="351" t="s">
        <v>2157</v>
      </c>
      <c r="H814" s="333">
        <v>12.193637685284894</v>
      </c>
      <c r="I814" s="333">
        <v>8.7260719685320041</v>
      </c>
      <c r="J814">
        <v>72</v>
      </c>
      <c r="K814" s="364" t="s">
        <v>2445</v>
      </c>
      <c r="L814" s="384">
        <v>-1.1344935776648746E-2</v>
      </c>
    </row>
    <row r="815" spans="1:12">
      <c r="A815">
        <v>8</v>
      </c>
      <c r="B815" t="s">
        <v>1102</v>
      </c>
      <c r="C815" t="s">
        <v>82</v>
      </c>
      <c r="D815">
        <v>5</v>
      </c>
      <c r="E815" s="351" t="s">
        <v>2159</v>
      </c>
      <c r="H815" s="333">
        <v>11.812586507619743</v>
      </c>
      <c r="I815" s="333">
        <v>2.2100968304578874</v>
      </c>
      <c r="J815">
        <v>19</v>
      </c>
      <c r="K815" s="364" t="s">
        <v>2445</v>
      </c>
      <c r="L815" s="384">
        <v>-1.1344935776648746E-2</v>
      </c>
    </row>
    <row r="816" spans="1:12">
      <c r="A816">
        <v>8</v>
      </c>
      <c r="B816" t="s">
        <v>1102</v>
      </c>
      <c r="C816" t="s">
        <v>82</v>
      </c>
      <c r="D816">
        <v>5</v>
      </c>
      <c r="E816" s="351" t="s">
        <v>2160</v>
      </c>
      <c r="H816" s="333">
        <v>11.43153532995459</v>
      </c>
      <c r="I816" s="333">
        <v>6.8779737568560115</v>
      </c>
      <c r="J816">
        <v>60</v>
      </c>
      <c r="K816" s="364" t="s">
        <v>2445</v>
      </c>
      <c r="L816" s="384">
        <v>-1.1344935776648746E-2</v>
      </c>
    </row>
    <row r="817" spans="1:12">
      <c r="A817">
        <v>8</v>
      </c>
      <c r="B817" t="s">
        <v>1102</v>
      </c>
      <c r="C817" t="s">
        <v>82</v>
      </c>
      <c r="D817">
        <v>5</v>
      </c>
      <c r="E817" s="351" t="s">
        <v>2161</v>
      </c>
      <c r="H817" s="333">
        <v>11.43153532995459</v>
      </c>
      <c r="I817" s="333">
        <v>7.3923928467039675</v>
      </c>
      <c r="J817">
        <v>65</v>
      </c>
      <c r="K817" s="364" t="s">
        <v>2445</v>
      </c>
      <c r="L817" s="384">
        <v>-1.1344935776648746E-2</v>
      </c>
    </row>
    <row r="818" spans="1:12">
      <c r="A818">
        <v>8</v>
      </c>
      <c r="B818" t="s">
        <v>1102</v>
      </c>
      <c r="C818" t="s">
        <v>82</v>
      </c>
      <c r="D818">
        <v>5</v>
      </c>
      <c r="E818" s="351" t="s">
        <v>2162</v>
      </c>
      <c r="H818" s="333">
        <v>12.193637685284894</v>
      </c>
      <c r="I818" s="333">
        <v>6.2873444314750238</v>
      </c>
      <c r="J818">
        <v>52</v>
      </c>
      <c r="K818" s="364" t="s">
        <v>2445</v>
      </c>
      <c r="L818" s="384">
        <v>-1.1344935776648746E-2</v>
      </c>
    </row>
    <row r="819" spans="1:12">
      <c r="A819">
        <v>8</v>
      </c>
      <c r="B819" t="s">
        <v>1102</v>
      </c>
      <c r="C819" t="s">
        <v>82</v>
      </c>
      <c r="D819">
        <v>5</v>
      </c>
      <c r="E819" s="351" t="s">
        <v>2163</v>
      </c>
      <c r="H819" s="333">
        <v>11.812586507619743</v>
      </c>
      <c r="I819" s="333">
        <v>3.3151452456868311</v>
      </c>
      <c r="J819">
        <v>28</v>
      </c>
      <c r="K819" s="364" t="s">
        <v>2445</v>
      </c>
      <c r="L819" s="384">
        <v>-1.1344935776648746E-2</v>
      </c>
    </row>
    <row r="820" spans="1:12">
      <c r="A820">
        <v>8</v>
      </c>
      <c r="B820" t="s">
        <v>1102</v>
      </c>
      <c r="C820" t="s">
        <v>82</v>
      </c>
      <c r="D820">
        <v>5</v>
      </c>
      <c r="E820" s="351" t="s">
        <v>2164</v>
      </c>
      <c r="H820" s="333">
        <v>12.193637685284894</v>
      </c>
      <c r="I820" s="333">
        <v>6.7827109624397233</v>
      </c>
      <c r="J820">
        <v>56</v>
      </c>
      <c r="K820" s="364" t="s">
        <v>2445</v>
      </c>
      <c r="L820" s="384">
        <v>-1.1344935776648746E-2</v>
      </c>
    </row>
    <row r="821" spans="1:12">
      <c r="A821">
        <v>8</v>
      </c>
      <c r="B821" t="s">
        <v>1102</v>
      </c>
      <c r="C821" t="s">
        <v>82</v>
      </c>
      <c r="D821">
        <v>5</v>
      </c>
      <c r="E821" s="555"/>
      <c r="F821" s="556"/>
      <c r="G821" s="556"/>
      <c r="H821" s="557"/>
      <c r="I821" s="557"/>
      <c r="J821" s="556"/>
      <c r="K821" s="559"/>
      <c r="L821" s="560"/>
    </row>
    <row r="822" spans="1:12">
      <c r="A822">
        <v>8</v>
      </c>
      <c r="B822" t="s">
        <v>1102</v>
      </c>
      <c r="C822" t="s">
        <v>82</v>
      </c>
      <c r="D822">
        <v>5</v>
      </c>
      <c r="E822" s="351" t="s">
        <v>2166</v>
      </c>
      <c r="H822" s="333">
        <v>10.955221357873148</v>
      </c>
      <c r="I822" s="333">
        <v>6.2520971975409978</v>
      </c>
      <c r="J822">
        <v>57</v>
      </c>
      <c r="K822" s="364" t="s">
        <v>2445</v>
      </c>
      <c r="L822" s="384">
        <v>-2.0584602124039453E-2</v>
      </c>
    </row>
    <row r="823" spans="1:12">
      <c r="A823">
        <v>8</v>
      </c>
      <c r="B823" t="s">
        <v>1102</v>
      </c>
      <c r="C823" t="s">
        <v>82</v>
      </c>
      <c r="D823">
        <v>5</v>
      </c>
      <c r="E823" s="351" t="s">
        <v>2168</v>
      </c>
      <c r="H823" s="333">
        <v>8.3831259086333674</v>
      </c>
      <c r="I823" s="333">
        <v>6.9217946422875052</v>
      </c>
      <c r="J823">
        <v>83</v>
      </c>
      <c r="K823" s="364" t="s">
        <v>2445</v>
      </c>
      <c r="L823" s="384">
        <v>-2.0584602124039453E-2</v>
      </c>
    </row>
    <row r="824" spans="1:12">
      <c r="A824">
        <v>8</v>
      </c>
      <c r="B824" t="s">
        <v>1102</v>
      </c>
      <c r="C824" t="s">
        <v>82</v>
      </c>
      <c r="D824">
        <v>5</v>
      </c>
      <c r="E824" s="351" t="s">
        <v>2169</v>
      </c>
      <c r="H824" s="333">
        <v>8.3831259086333674</v>
      </c>
      <c r="I824" s="333">
        <v>6.4641521779116546</v>
      </c>
      <c r="J824">
        <v>77</v>
      </c>
      <c r="K824" s="364" t="s">
        <v>2445</v>
      </c>
      <c r="L824" s="384">
        <v>-2.0584602124039453E-2</v>
      </c>
    </row>
    <row r="825" spans="1:12">
      <c r="A825">
        <v>8</v>
      </c>
      <c r="B825" t="s">
        <v>1102</v>
      </c>
      <c r="C825" t="s">
        <v>82</v>
      </c>
      <c r="D825">
        <v>5</v>
      </c>
      <c r="E825" s="351" t="s">
        <v>2170</v>
      </c>
      <c r="H825" s="333">
        <v>7.0494467868053308</v>
      </c>
      <c r="I825" s="333">
        <v>5.2234495434339179</v>
      </c>
      <c r="J825">
        <v>74</v>
      </c>
      <c r="K825" s="364" t="s">
        <v>2445</v>
      </c>
      <c r="L825" s="384">
        <v>-2.0584602124039453E-2</v>
      </c>
    </row>
    <row r="826" spans="1:12">
      <c r="A826">
        <v>8</v>
      </c>
      <c r="B826" t="s">
        <v>1102</v>
      </c>
      <c r="C826" t="s">
        <v>82</v>
      </c>
      <c r="D826">
        <v>5</v>
      </c>
      <c r="E826" s="351" t="s">
        <v>2171</v>
      </c>
      <c r="H826" s="333">
        <v>6.4778700203076003</v>
      </c>
      <c r="I826" s="333">
        <v>5.0237787263373779</v>
      </c>
      <c r="J826">
        <v>78</v>
      </c>
      <c r="K826" s="364" t="s">
        <v>2445</v>
      </c>
      <c r="L826" s="384">
        <v>-2.0584602124039453E-2</v>
      </c>
    </row>
    <row r="827" spans="1:12">
      <c r="A827">
        <v>8</v>
      </c>
      <c r="B827" t="s">
        <v>1102</v>
      </c>
      <c r="C827" t="s">
        <v>82</v>
      </c>
      <c r="D827">
        <v>5</v>
      </c>
      <c r="E827" s="351" t="s">
        <v>2172</v>
      </c>
      <c r="H827" s="333">
        <v>8.7641770862985187</v>
      </c>
      <c r="I827" s="333">
        <v>5.8611386892565509</v>
      </c>
      <c r="J827">
        <v>67</v>
      </c>
      <c r="K827" s="364" t="s">
        <v>2445</v>
      </c>
      <c r="L827" s="384">
        <v>-2.0584602124039453E-2</v>
      </c>
    </row>
    <row r="828" spans="1:12">
      <c r="A828">
        <v>8</v>
      </c>
      <c r="B828" t="s">
        <v>1102</v>
      </c>
      <c r="C828" t="s">
        <v>82</v>
      </c>
      <c r="D828">
        <v>5</v>
      </c>
      <c r="E828" s="351" t="s">
        <v>2173</v>
      </c>
      <c r="H828" s="333">
        <v>8.9547026751310952</v>
      </c>
      <c r="I828" s="333">
        <v>6.3711756905613575</v>
      </c>
      <c r="J828">
        <v>71</v>
      </c>
      <c r="K828" s="364" t="s">
        <v>2445</v>
      </c>
      <c r="L828" s="384">
        <v>-2.0584602124039453E-2</v>
      </c>
    </row>
    <row r="829" spans="1:12">
      <c r="A829">
        <v>8</v>
      </c>
      <c r="B829" t="s">
        <v>1102</v>
      </c>
      <c r="C829" t="s">
        <v>82</v>
      </c>
      <c r="D829">
        <v>5</v>
      </c>
      <c r="E829" s="351" t="s">
        <v>2174</v>
      </c>
      <c r="H829" s="333">
        <v>8.7641770862985187</v>
      </c>
      <c r="I829" s="333">
        <v>3.4980498109661045</v>
      </c>
      <c r="J829">
        <v>40</v>
      </c>
      <c r="K829" s="364" t="s">
        <v>2445</v>
      </c>
      <c r="L829" s="384">
        <v>-2.0584602124039453E-2</v>
      </c>
    </row>
    <row r="830" spans="1:12">
      <c r="A830">
        <v>8</v>
      </c>
      <c r="B830" t="s">
        <v>1102</v>
      </c>
      <c r="C830" t="s">
        <v>82</v>
      </c>
      <c r="D830">
        <v>5</v>
      </c>
      <c r="E830" s="555"/>
      <c r="F830" s="556"/>
      <c r="G830" s="556"/>
      <c r="H830" s="557"/>
      <c r="I830" s="557"/>
      <c r="J830" s="556"/>
      <c r="K830" s="559"/>
      <c r="L830" s="560"/>
    </row>
    <row r="831" spans="1:12">
      <c r="A831">
        <v>8</v>
      </c>
      <c r="B831" t="s">
        <v>1102</v>
      </c>
      <c r="C831" t="s">
        <v>82</v>
      </c>
      <c r="D831">
        <v>5</v>
      </c>
      <c r="E831" s="351" t="s">
        <v>2176</v>
      </c>
      <c r="H831" s="333">
        <v>9.1452282639636717</v>
      </c>
      <c r="I831" s="333">
        <v>7.1742410474906686</v>
      </c>
      <c r="J831">
        <v>78</v>
      </c>
      <c r="K831" s="364" t="s">
        <v>2445</v>
      </c>
      <c r="L831" s="384">
        <v>-2.0584602124039453E-2</v>
      </c>
    </row>
    <row r="832" spans="1:12">
      <c r="A832">
        <v>8</v>
      </c>
      <c r="B832" t="s">
        <v>1102</v>
      </c>
      <c r="C832" t="s">
        <v>82</v>
      </c>
      <c r="D832">
        <v>5</v>
      </c>
      <c r="E832" s="555"/>
      <c r="F832" s="556"/>
      <c r="G832" s="556"/>
      <c r="H832" s="557"/>
      <c r="I832" s="557"/>
      <c r="J832" s="556"/>
      <c r="K832" s="559"/>
      <c r="L832" s="560"/>
    </row>
    <row r="833" spans="1:12">
      <c r="A833">
        <v>8</v>
      </c>
      <c r="B833" t="s">
        <v>1102</v>
      </c>
      <c r="C833" t="s">
        <v>82</v>
      </c>
      <c r="D833">
        <v>5</v>
      </c>
      <c r="E833" s="555"/>
      <c r="F833" s="556"/>
      <c r="G833" s="556"/>
      <c r="H833" s="557"/>
      <c r="I833" s="557"/>
      <c r="J833" s="556"/>
      <c r="K833" s="559"/>
      <c r="L833" s="560"/>
    </row>
    <row r="834" spans="1:12">
      <c r="A834">
        <v>8</v>
      </c>
      <c r="B834" t="s">
        <v>1102</v>
      </c>
      <c r="C834" t="s">
        <v>82</v>
      </c>
      <c r="D834">
        <v>5</v>
      </c>
      <c r="E834" s="351" t="s">
        <v>2179</v>
      </c>
      <c r="H834" s="333">
        <v>9.1452282639636717</v>
      </c>
      <c r="I834" s="333">
        <v>2.6492583127169764</v>
      </c>
      <c r="J834">
        <v>29</v>
      </c>
      <c r="K834" s="364" t="s">
        <v>2445</v>
      </c>
      <c r="L834" s="384">
        <v>-2.0584602124039453E-2</v>
      </c>
    </row>
    <row r="835" spans="1:12">
      <c r="A835">
        <v>8</v>
      </c>
      <c r="B835" t="s">
        <v>1102</v>
      </c>
      <c r="C835" t="s">
        <v>82</v>
      </c>
      <c r="D835">
        <v>5</v>
      </c>
      <c r="E835" s="351" t="s">
        <v>2180</v>
      </c>
      <c r="H835" s="333">
        <v>14.479944751275815</v>
      </c>
      <c r="I835" s="333">
        <v>1.9052558883257651</v>
      </c>
      <c r="J835">
        <v>13</v>
      </c>
      <c r="K835" s="364" t="s">
        <v>2445</v>
      </c>
      <c r="L835" s="384">
        <v>1.3075991779902152E-2</v>
      </c>
    </row>
    <row r="836" spans="1:12">
      <c r="A836">
        <v>8</v>
      </c>
      <c r="B836" t="s">
        <v>1102</v>
      </c>
      <c r="C836" t="s">
        <v>82</v>
      </c>
      <c r="D836">
        <v>5</v>
      </c>
      <c r="E836" s="351" t="s">
        <v>2182</v>
      </c>
      <c r="H836" s="333">
        <v>7.1447095812216181</v>
      </c>
      <c r="I836" s="333">
        <v>3.6580913055854691</v>
      </c>
      <c r="J836">
        <v>51</v>
      </c>
      <c r="K836" s="364" t="s">
        <v>2445</v>
      </c>
      <c r="L836" s="384">
        <v>1.3075991779902152E-2</v>
      </c>
    </row>
    <row r="837" spans="1:12">
      <c r="A837">
        <v>8</v>
      </c>
      <c r="B837" t="s">
        <v>1102</v>
      </c>
      <c r="C837" t="s">
        <v>82</v>
      </c>
      <c r="D837">
        <v>5</v>
      </c>
      <c r="E837" s="351" t="s">
        <v>2183</v>
      </c>
      <c r="H837" s="333">
        <v>11.622060918787167</v>
      </c>
      <c r="I837" s="333">
        <v>7.0113416690388153</v>
      </c>
      <c r="J837">
        <v>60</v>
      </c>
      <c r="K837" s="364" t="s">
        <v>2445</v>
      </c>
      <c r="L837" s="384">
        <v>1.3075991779902152E-2</v>
      </c>
    </row>
    <row r="838" spans="1:12">
      <c r="A838">
        <v>8</v>
      </c>
      <c r="B838" t="s">
        <v>1102</v>
      </c>
      <c r="C838" t="s">
        <v>82</v>
      </c>
      <c r="D838">
        <v>5</v>
      </c>
      <c r="E838" s="351" t="s">
        <v>2184</v>
      </c>
      <c r="H838" s="333">
        <v>7.6210235533030604</v>
      </c>
      <c r="I838" s="333">
        <v>1.6947251126657679</v>
      </c>
      <c r="J838">
        <v>22</v>
      </c>
      <c r="K838" s="364" t="s">
        <v>2445</v>
      </c>
      <c r="L838" s="384">
        <v>-5.2772941209669466E-2</v>
      </c>
    </row>
    <row r="839" spans="1:12">
      <c r="A839">
        <v>8</v>
      </c>
      <c r="B839" t="s">
        <v>1102</v>
      </c>
      <c r="C839" t="s">
        <v>82</v>
      </c>
      <c r="D839">
        <v>5</v>
      </c>
      <c r="E839" s="351" t="s">
        <v>2186</v>
      </c>
      <c r="H839" s="333">
        <v>5.9062932538098716</v>
      </c>
      <c r="I839" s="333">
        <v>4.3439834253827438</v>
      </c>
      <c r="J839">
        <v>74</v>
      </c>
      <c r="K839" s="364" t="s">
        <v>2445</v>
      </c>
      <c r="L839" s="384">
        <v>-5.2772941209669466E-2</v>
      </c>
    </row>
    <row r="840" spans="1:12">
      <c r="A840">
        <v>8</v>
      </c>
      <c r="B840" t="s">
        <v>1102</v>
      </c>
      <c r="C840" t="s">
        <v>82</v>
      </c>
      <c r="D840">
        <v>5</v>
      </c>
      <c r="E840" s="351" t="s">
        <v>2187</v>
      </c>
      <c r="H840" s="333">
        <v>7.6210235533030604</v>
      </c>
      <c r="I840" s="333">
        <v>1.5432572695438695</v>
      </c>
      <c r="J840">
        <v>20</v>
      </c>
      <c r="K840" s="364" t="s">
        <v>2445</v>
      </c>
      <c r="L840" s="384">
        <v>-5.2772941209669466E-2</v>
      </c>
    </row>
    <row r="841" spans="1:12">
      <c r="A841">
        <v>8</v>
      </c>
      <c r="B841" t="s">
        <v>1102</v>
      </c>
      <c r="C841" t="s">
        <v>82</v>
      </c>
      <c r="D841">
        <v>5</v>
      </c>
      <c r="E841" s="351" t="s">
        <v>2188</v>
      </c>
      <c r="H841" s="333">
        <v>7.6210235533030604</v>
      </c>
      <c r="I841" s="333">
        <v>4.4954512685046417</v>
      </c>
      <c r="J841">
        <v>59</v>
      </c>
      <c r="K841" s="364" t="s">
        <v>2445</v>
      </c>
      <c r="L841" s="384">
        <v>-5.2772941209669466E-2</v>
      </c>
    </row>
    <row r="842" spans="1:12">
      <c r="A842">
        <v>8</v>
      </c>
      <c r="B842" t="s">
        <v>1102</v>
      </c>
      <c r="C842" t="s">
        <v>82</v>
      </c>
      <c r="D842">
        <v>5</v>
      </c>
      <c r="E842" s="351" t="s">
        <v>2189</v>
      </c>
      <c r="H842" s="333">
        <v>11.43153532995459</v>
      </c>
      <c r="I842" s="333">
        <v>6.6302904913736622</v>
      </c>
      <c r="J842">
        <v>58</v>
      </c>
      <c r="K842" s="364" t="s">
        <v>2445</v>
      </c>
      <c r="L842" s="384">
        <v>-3.7164468713752896E-3</v>
      </c>
    </row>
    <row r="843" spans="1:12">
      <c r="A843">
        <v>8</v>
      </c>
      <c r="B843" t="s">
        <v>1102</v>
      </c>
      <c r="C843" t="s">
        <v>82</v>
      </c>
      <c r="D843">
        <v>5</v>
      </c>
      <c r="E843" s="351" t="s">
        <v>2191</v>
      </c>
      <c r="H843" s="333">
        <v>11.43153532995459</v>
      </c>
      <c r="I843" s="333">
        <v>6.2492393137085092</v>
      </c>
      <c r="J843">
        <v>55</v>
      </c>
      <c r="K843" s="364" t="s">
        <v>2445</v>
      </c>
      <c r="L843" s="384">
        <v>-3.7164468713752896E-3</v>
      </c>
    </row>
    <row r="844" spans="1:12">
      <c r="A844">
        <v>8</v>
      </c>
      <c r="B844" t="s">
        <v>1102</v>
      </c>
      <c r="C844" t="s">
        <v>82</v>
      </c>
      <c r="D844">
        <v>5</v>
      </c>
      <c r="E844" s="351" t="s">
        <v>2192</v>
      </c>
      <c r="H844" s="333">
        <v>7.811549142135636</v>
      </c>
      <c r="I844" s="333">
        <v>4.0391424832506218</v>
      </c>
      <c r="J844">
        <v>52</v>
      </c>
      <c r="K844" s="364" t="s">
        <v>2445</v>
      </c>
      <c r="L844" s="384">
        <v>-3.7164468713752896E-3</v>
      </c>
    </row>
    <row r="845" spans="1:12">
      <c r="A845">
        <v>8</v>
      </c>
      <c r="B845" t="s">
        <v>1102</v>
      </c>
      <c r="C845" t="s">
        <v>82</v>
      </c>
      <c r="D845">
        <v>5</v>
      </c>
      <c r="E845" s="351" t="s">
        <v>2193</v>
      </c>
      <c r="H845" s="333">
        <v>11.43153532995459</v>
      </c>
      <c r="I845" s="333">
        <v>5.6776625472107796</v>
      </c>
      <c r="J845">
        <v>50</v>
      </c>
      <c r="K845" s="364" t="s">
        <v>2445</v>
      </c>
      <c r="L845" s="384">
        <v>-3.7164468713752896E-3</v>
      </c>
    </row>
    <row r="846" spans="1:12">
      <c r="A846">
        <v>8</v>
      </c>
      <c r="B846" t="s">
        <v>1102</v>
      </c>
      <c r="C846" t="s">
        <v>82</v>
      </c>
      <c r="D846">
        <v>5</v>
      </c>
      <c r="E846" s="351" t="s">
        <v>2194</v>
      </c>
      <c r="H846" s="333">
        <v>11.43153532995459</v>
      </c>
      <c r="I846" s="333">
        <v>7.659128671069575</v>
      </c>
      <c r="J846">
        <v>67</v>
      </c>
      <c r="K846" s="364" t="s">
        <v>2445</v>
      </c>
      <c r="L846" s="384">
        <v>-3.7164468713752896E-3</v>
      </c>
    </row>
    <row r="847" spans="1:12">
      <c r="A847">
        <v>8</v>
      </c>
      <c r="B847" t="s">
        <v>1102</v>
      </c>
      <c r="C847" t="s">
        <v>82</v>
      </c>
      <c r="D847">
        <v>5</v>
      </c>
      <c r="E847" s="351" t="s">
        <v>2195</v>
      </c>
      <c r="H847" s="333">
        <v>11.43153532995459</v>
      </c>
      <c r="I847" s="333">
        <v>6.6683956091401768</v>
      </c>
      <c r="J847">
        <v>58</v>
      </c>
      <c r="K847" s="364" t="s">
        <v>2445</v>
      </c>
      <c r="L847" s="384">
        <v>-3.7164468713752896E-3</v>
      </c>
    </row>
    <row r="848" spans="1:12">
      <c r="A848">
        <v>8</v>
      </c>
      <c r="B848" t="s">
        <v>1102</v>
      </c>
      <c r="C848" t="s">
        <v>82</v>
      </c>
      <c r="D848">
        <v>5</v>
      </c>
      <c r="E848" s="351" t="s">
        <v>2196</v>
      </c>
      <c r="H848" s="333">
        <v>11.43153532995459</v>
      </c>
      <c r="I848" s="333">
        <v>4.5726141319818359</v>
      </c>
      <c r="J848">
        <v>40</v>
      </c>
      <c r="K848" s="364" t="s">
        <v>2445</v>
      </c>
      <c r="L848" s="384">
        <v>-3.7164468713752896E-3</v>
      </c>
    </row>
    <row r="849" spans="1:12">
      <c r="A849">
        <v>8</v>
      </c>
      <c r="B849" t="s">
        <v>1102</v>
      </c>
      <c r="C849" t="s">
        <v>82</v>
      </c>
      <c r="D849">
        <v>5</v>
      </c>
      <c r="E849" s="351" t="s">
        <v>2197</v>
      </c>
      <c r="H849" s="333">
        <v>9.1452282639636717</v>
      </c>
      <c r="I849" s="333">
        <v>8.7832296451817768</v>
      </c>
      <c r="J849">
        <v>96</v>
      </c>
      <c r="K849" s="364" t="s">
        <v>2445</v>
      </c>
      <c r="L849" s="384">
        <v>-3.7164468713752896E-3</v>
      </c>
    </row>
    <row r="850" spans="1:12">
      <c r="A850">
        <v>8</v>
      </c>
      <c r="B850" t="s">
        <v>1102</v>
      </c>
      <c r="C850" t="s">
        <v>82</v>
      </c>
      <c r="D850">
        <v>5</v>
      </c>
      <c r="E850" s="351" t="s">
        <v>2198</v>
      </c>
      <c r="H850" s="333">
        <v>7.8981516825140794</v>
      </c>
      <c r="I850" s="333">
        <v>2.8281964816469167</v>
      </c>
      <c r="J850">
        <v>36</v>
      </c>
      <c r="K850" s="364" t="s">
        <v>2445</v>
      </c>
      <c r="L850" s="384">
        <v>-9.3766380082321854E-3</v>
      </c>
    </row>
    <row r="851" spans="1:12">
      <c r="A851">
        <v>8</v>
      </c>
      <c r="B851" t="s">
        <v>1102</v>
      </c>
      <c r="C851" t="s">
        <v>82</v>
      </c>
      <c r="D851">
        <v>5</v>
      </c>
      <c r="E851" s="351" t="s">
        <v>2200</v>
      </c>
      <c r="H851" s="333">
        <v>7.8981516825140794</v>
      </c>
      <c r="I851" s="333">
        <v>1.7994622249994576</v>
      </c>
      <c r="J851">
        <v>23</v>
      </c>
      <c r="K851" s="364" t="s">
        <v>2445</v>
      </c>
      <c r="L851" s="384">
        <v>-9.3766380082321854E-3</v>
      </c>
    </row>
    <row r="852" spans="1:12">
      <c r="A852">
        <v>8</v>
      </c>
      <c r="B852" t="s">
        <v>1102</v>
      </c>
      <c r="C852" t="s">
        <v>82</v>
      </c>
      <c r="D852">
        <v>5</v>
      </c>
      <c r="E852" s="351" t="s">
        <v>2201</v>
      </c>
      <c r="H852" s="333">
        <v>7.8981516825140794</v>
      </c>
      <c r="I852" s="333">
        <v>1.7790586664862966</v>
      </c>
      <c r="J852">
        <v>23</v>
      </c>
      <c r="K852" s="364" t="s">
        <v>2445</v>
      </c>
      <c r="L852" s="384">
        <v>-9.3766380082321854E-3</v>
      </c>
    </row>
    <row r="853" spans="1:12">
      <c r="A853">
        <v>8</v>
      </c>
      <c r="B853" t="s">
        <v>1102</v>
      </c>
      <c r="C853" t="s">
        <v>82</v>
      </c>
      <c r="D853">
        <v>5</v>
      </c>
      <c r="E853" s="351" t="s">
        <v>2202</v>
      </c>
      <c r="H853" s="333">
        <v>7.8981516825140794</v>
      </c>
      <c r="I853" s="333">
        <v>4.0418791235265807</v>
      </c>
      <c r="J853">
        <v>51</v>
      </c>
      <c r="K853" s="364" t="s">
        <v>2445</v>
      </c>
      <c r="L853" s="384">
        <v>-9.3766380082321854E-3</v>
      </c>
    </row>
    <row r="854" spans="1:12">
      <c r="A854">
        <v>8</v>
      </c>
      <c r="B854" t="s">
        <v>1102</v>
      </c>
      <c r="C854" t="s">
        <v>82</v>
      </c>
      <c r="D854">
        <v>5</v>
      </c>
      <c r="E854" s="351" t="s">
        <v>2203</v>
      </c>
      <c r="H854" s="333">
        <v>6.3185213460112646</v>
      </c>
      <c r="I854" s="333">
        <v>5.5971568256749782</v>
      </c>
      <c r="J854">
        <v>89</v>
      </c>
      <c r="K854" s="364" t="s">
        <v>2445</v>
      </c>
      <c r="L854" s="384">
        <v>-9.3766380082321854E-3</v>
      </c>
    </row>
    <row r="855" spans="1:12">
      <c r="A855">
        <v>8</v>
      </c>
      <c r="B855" t="s">
        <v>1102</v>
      </c>
      <c r="C855" t="s">
        <v>82</v>
      </c>
      <c r="D855">
        <v>5</v>
      </c>
      <c r="E855" s="351" t="s">
        <v>2204</v>
      </c>
      <c r="H855" s="333">
        <v>11.43153532995459</v>
      </c>
      <c r="I855" s="333">
        <v>2.9028478714531358</v>
      </c>
      <c r="J855">
        <v>25</v>
      </c>
      <c r="K855" s="364" t="s">
        <v>2445</v>
      </c>
      <c r="L855" s="384">
        <v>-1.1591471261687691E-2</v>
      </c>
    </row>
    <row r="856" spans="1:12">
      <c r="A856">
        <v>8</v>
      </c>
      <c r="B856" t="s">
        <v>1102</v>
      </c>
      <c r="C856" t="s">
        <v>82</v>
      </c>
      <c r="D856">
        <v>5</v>
      </c>
      <c r="E856" s="555"/>
      <c r="F856" s="556"/>
      <c r="G856" s="556"/>
      <c r="H856" s="557"/>
      <c r="I856" s="557"/>
      <c r="J856" s="556"/>
      <c r="K856" s="559"/>
      <c r="L856" s="560"/>
    </row>
    <row r="857" spans="1:12">
      <c r="A857">
        <v>8</v>
      </c>
      <c r="B857" t="s">
        <v>1102</v>
      </c>
      <c r="C857" t="s">
        <v>82</v>
      </c>
      <c r="D857">
        <v>5</v>
      </c>
      <c r="E857" s="555"/>
      <c r="F857" s="556"/>
      <c r="G857" s="556"/>
      <c r="H857" s="557"/>
      <c r="I857" s="557"/>
      <c r="J857" s="556"/>
      <c r="K857" s="559"/>
      <c r="L857" s="560"/>
    </row>
    <row r="858" spans="1:12">
      <c r="A858">
        <v>8</v>
      </c>
      <c r="B858" t="s">
        <v>1102</v>
      </c>
      <c r="C858" t="s">
        <v>82</v>
      </c>
      <c r="D858">
        <v>5</v>
      </c>
      <c r="E858" s="351" t="s">
        <v>2208</v>
      </c>
      <c r="H858" s="333">
        <v>11.43153532995459</v>
      </c>
      <c r="I858" s="333">
        <v>1.1317219976655044</v>
      </c>
      <c r="J858">
        <v>10</v>
      </c>
      <c r="K858" s="364" t="s">
        <v>2445</v>
      </c>
      <c r="L858" s="384">
        <v>-1.1591471261687691E-2</v>
      </c>
    </row>
    <row r="859" spans="1:12">
      <c r="A859">
        <v>8</v>
      </c>
      <c r="B859" t="s">
        <v>1102</v>
      </c>
      <c r="C859" t="s">
        <v>82</v>
      </c>
      <c r="D859">
        <v>5</v>
      </c>
      <c r="E859" s="351" t="s">
        <v>2209</v>
      </c>
      <c r="H859" s="333">
        <v>9.1452282639636717</v>
      </c>
      <c r="I859" s="333">
        <v>2.4859778830874579</v>
      </c>
      <c r="J859">
        <v>27</v>
      </c>
      <c r="K859" s="364" t="s">
        <v>2445</v>
      </c>
      <c r="L859" s="384">
        <v>-1.1591471261687691E-2</v>
      </c>
    </row>
    <row r="860" spans="1:12">
      <c r="A860">
        <v>8</v>
      </c>
      <c r="B860" t="s">
        <v>1102</v>
      </c>
      <c r="C860" t="s">
        <v>82</v>
      </c>
      <c r="D860">
        <v>5</v>
      </c>
      <c r="E860" s="351" t="s">
        <v>2210</v>
      </c>
      <c r="H860" s="333">
        <v>9.1452282639636717</v>
      </c>
      <c r="I860" s="333">
        <v>0.46907399970580338</v>
      </c>
      <c r="J860">
        <v>5</v>
      </c>
      <c r="K860" s="364" t="s">
        <v>2445</v>
      </c>
      <c r="L860" s="384">
        <v>-1.1591471261687691E-2</v>
      </c>
    </row>
    <row r="861" spans="1:12">
      <c r="A861">
        <v>8</v>
      </c>
      <c r="B861" t="s">
        <v>1102</v>
      </c>
      <c r="C861" t="s">
        <v>82</v>
      </c>
      <c r="D861">
        <v>5</v>
      </c>
      <c r="E861" s="351" t="s">
        <v>2211</v>
      </c>
      <c r="H861" s="333">
        <v>9.1452282639636717</v>
      </c>
      <c r="I861" s="333">
        <v>1.5623098284271273</v>
      </c>
      <c r="J861">
        <v>17</v>
      </c>
      <c r="K861" s="364" t="s">
        <v>2445</v>
      </c>
      <c r="L861" s="384">
        <v>0</v>
      </c>
    </row>
    <row r="862" spans="1:12">
      <c r="A862">
        <v>8</v>
      </c>
      <c r="B862" t="s">
        <v>1102</v>
      </c>
      <c r="C862" t="s">
        <v>82</v>
      </c>
      <c r="D862">
        <v>5</v>
      </c>
      <c r="E862" s="351" t="s">
        <v>2212</v>
      </c>
      <c r="H862" s="333">
        <v>9.1452282639636717</v>
      </c>
      <c r="I862" s="333">
        <v>2.667358243656071</v>
      </c>
      <c r="J862">
        <v>29</v>
      </c>
      <c r="K862" s="364" t="s">
        <v>2445</v>
      </c>
      <c r="L862" s="384">
        <v>0</v>
      </c>
    </row>
    <row r="863" spans="1:12">
      <c r="A863">
        <v>8</v>
      </c>
      <c r="B863" t="s">
        <v>1102</v>
      </c>
      <c r="C863" t="s">
        <v>82</v>
      </c>
      <c r="D863">
        <v>5</v>
      </c>
      <c r="E863" s="351" t="s">
        <v>2213</v>
      </c>
      <c r="H863" s="333">
        <v>9.1452282639636717</v>
      </c>
      <c r="I863" s="333">
        <v>2.1338865949248564</v>
      </c>
      <c r="J863">
        <v>23</v>
      </c>
      <c r="K863" s="364" t="s">
        <v>2445</v>
      </c>
      <c r="L863" s="384">
        <v>0</v>
      </c>
    </row>
    <row r="864" spans="1:12">
      <c r="A864">
        <v>8</v>
      </c>
      <c r="B864" t="s">
        <v>1102</v>
      </c>
      <c r="C864" t="s">
        <v>82</v>
      </c>
      <c r="D864">
        <v>5</v>
      </c>
      <c r="E864" s="351" t="s">
        <v>2214</v>
      </c>
      <c r="H864" s="333">
        <v>9.1452282639636717</v>
      </c>
      <c r="I864" s="333">
        <v>1.3717842395945508</v>
      </c>
      <c r="J864">
        <v>15</v>
      </c>
      <c r="K864" s="364" t="s">
        <v>2445</v>
      </c>
      <c r="L864" s="384">
        <v>0</v>
      </c>
    </row>
    <row r="865" spans="1:12">
      <c r="A865">
        <v>8</v>
      </c>
      <c r="B865" t="s">
        <v>1102</v>
      </c>
      <c r="C865" t="s">
        <v>82</v>
      </c>
      <c r="D865">
        <v>5</v>
      </c>
      <c r="E865" s="351" t="s">
        <v>2215</v>
      </c>
      <c r="H865" s="333">
        <v>9.1452282639636717</v>
      </c>
      <c r="I865" s="333">
        <v>0</v>
      </c>
      <c r="J865">
        <v>0</v>
      </c>
      <c r="K865" s="364" t="s">
        <v>1085</v>
      </c>
      <c r="L865" s="384">
        <v>-1.1591471261687691E-2</v>
      </c>
    </row>
    <row r="866" spans="1:12">
      <c r="A866">
        <v>8</v>
      </c>
      <c r="B866" t="s">
        <v>1102</v>
      </c>
      <c r="C866" t="s">
        <v>82</v>
      </c>
      <c r="D866">
        <v>5</v>
      </c>
      <c r="E866" s="351" t="s">
        <v>2216</v>
      </c>
      <c r="H866" s="333">
        <v>9.1452282639636717</v>
      </c>
      <c r="I866" s="333">
        <v>0</v>
      </c>
      <c r="J866">
        <v>0</v>
      </c>
      <c r="K866" s="364" t="s">
        <v>1085</v>
      </c>
      <c r="L866" s="384">
        <v>-1.1591471261687691E-2</v>
      </c>
    </row>
    <row r="867" spans="1:12">
      <c r="A867">
        <v>8</v>
      </c>
      <c r="B867" t="s">
        <v>1102</v>
      </c>
      <c r="C867" t="s">
        <v>82</v>
      </c>
      <c r="D867">
        <v>5</v>
      </c>
      <c r="E867" s="351" t="s">
        <v>2217</v>
      </c>
      <c r="H867" s="333">
        <v>11.145746946705726</v>
      </c>
      <c r="I867" s="333">
        <v>6.4778700203076003</v>
      </c>
      <c r="J867">
        <v>58</v>
      </c>
      <c r="K867" s="364" t="s">
        <v>2445</v>
      </c>
      <c r="L867" s="384">
        <v>-1.3244432674674012E-2</v>
      </c>
    </row>
    <row r="868" spans="1:12">
      <c r="A868">
        <v>8</v>
      </c>
      <c r="B868" t="s">
        <v>1102</v>
      </c>
      <c r="C868" t="s">
        <v>82</v>
      </c>
      <c r="D868">
        <v>5</v>
      </c>
      <c r="E868" s="351" t="s">
        <v>2219</v>
      </c>
      <c r="H868" s="333">
        <v>7.6210235533030604</v>
      </c>
      <c r="I868" s="333">
        <v>6.839868639089496</v>
      </c>
      <c r="J868">
        <v>90</v>
      </c>
      <c r="K868" s="364" t="s">
        <v>2445</v>
      </c>
      <c r="L868" s="384">
        <v>-1.3244432674674012E-2</v>
      </c>
    </row>
    <row r="869" spans="1:12">
      <c r="A869">
        <v>8</v>
      </c>
      <c r="B869" t="s">
        <v>1102</v>
      </c>
      <c r="C869" t="s">
        <v>82</v>
      </c>
      <c r="D869">
        <v>5</v>
      </c>
      <c r="E869" s="351" t="s">
        <v>2220</v>
      </c>
      <c r="H869" s="333">
        <v>8.7641770862985187</v>
      </c>
      <c r="I869" s="333">
        <v>5.1441908984795655</v>
      </c>
      <c r="J869">
        <v>59</v>
      </c>
      <c r="K869" s="364" t="s">
        <v>2445</v>
      </c>
      <c r="L869" s="384">
        <v>-1.3244432674674012E-2</v>
      </c>
    </row>
    <row r="870" spans="1:12">
      <c r="A870">
        <v>8</v>
      </c>
      <c r="B870" t="s">
        <v>1102</v>
      </c>
      <c r="C870" t="s">
        <v>82</v>
      </c>
      <c r="D870">
        <v>5</v>
      </c>
      <c r="E870" s="351" t="s">
        <v>2221</v>
      </c>
      <c r="H870" s="333">
        <v>9.2404910583799591</v>
      </c>
      <c r="I870" s="333">
        <v>7.0684993456885881</v>
      </c>
      <c r="J870">
        <v>76</v>
      </c>
      <c r="K870" s="364" t="s">
        <v>2445</v>
      </c>
      <c r="L870" s="384">
        <v>-1.3244432674674012E-2</v>
      </c>
    </row>
    <row r="871" spans="1:12">
      <c r="A871">
        <v>8</v>
      </c>
      <c r="B871" t="s">
        <v>1102</v>
      </c>
      <c r="C871" t="s">
        <v>82</v>
      </c>
      <c r="D871">
        <v>5</v>
      </c>
      <c r="E871" s="351" t="s">
        <v>2222</v>
      </c>
      <c r="H871" s="333">
        <v>7.2399723756379073</v>
      </c>
      <c r="I871" s="333">
        <v>5.715767664977295</v>
      </c>
      <c r="J871">
        <v>79</v>
      </c>
      <c r="K871" s="364" t="s">
        <v>2445</v>
      </c>
      <c r="L871" s="384">
        <v>-1.3244432674674012E-2</v>
      </c>
    </row>
    <row r="872" spans="1:12">
      <c r="A872">
        <v>8</v>
      </c>
      <c r="B872" t="s">
        <v>1102</v>
      </c>
      <c r="C872" t="s">
        <v>82</v>
      </c>
      <c r="D872">
        <v>5</v>
      </c>
      <c r="E872" s="351" t="s">
        <v>2223</v>
      </c>
      <c r="H872" s="333">
        <v>11.145746946705726</v>
      </c>
      <c r="I872" s="333">
        <v>6.5731328147238894</v>
      </c>
      <c r="J872">
        <v>59</v>
      </c>
      <c r="K872" s="364" t="s">
        <v>2445</v>
      </c>
      <c r="L872" s="384">
        <v>-1.3244432674674012E-2</v>
      </c>
    </row>
    <row r="873" spans="1:12">
      <c r="A873">
        <v>8</v>
      </c>
      <c r="B873" t="s">
        <v>1102</v>
      </c>
      <c r="C873" t="s">
        <v>82</v>
      </c>
      <c r="D873">
        <v>5</v>
      </c>
      <c r="E873" s="351" t="s">
        <v>2224</v>
      </c>
      <c r="H873" s="333">
        <v>10.002593413710267</v>
      </c>
      <c r="I873" s="333">
        <v>7.2209198167546491</v>
      </c>
      <c r="J873">
        <v>72</v>
      </c>
      <c r="K873" s="364" t="s">
        <v>2445</v>
      </c>
      <c r="L873" s="384">
        <v>-1.3244432674674012E-2</v>
      </c>
    </row>
    <row r="874" spans="1:12">
      <c r="A874">
        <v>8</v>
      </c>
      <c r="B874" t="s">
        <v>1102</v>
      </c>
      <c r="C874" t="s">
        <v>82</v>
      </c>
      <c r="D874">
        <v>5</v>
      </c>
      <c r="E874" s="351" t="s">
        <v>2225</v>
      </c>
      <c r="H874" s="333">
        <v>5.9062932538098716</v>
      </c>
      <c r="I874" s="333">
        <v>6.1539765192922209</v>
      </c>
      <c r="J874">
        <v>104</v>
      </c>
      <c r="K874" s="364" t="s">
        <v>2445</v>
      </c>
      <c r="L874" s="384">
        <v>-1.5411682243954283E-2</v>
      </c>
    </row>
    <row r="875" spans="1:12">
      <c r="A875">
        <v>8</v>
      </c>
      <c r="B875" t="s">
        <v>1102</v>
      </c>
      <c r="C875" t="s">
        <v>82</v>
      </c>
      <c r="D875">
        <v>5</v>
      </c>
      <c r="E875" s="351" t="s">
        <v>2227</v>
      </c>
      <c r="H875" s="333">
        <v>5.9062932538098716</v>
      </c>
      <c r="I875" s="333">
        <v>4.1344052776669091</v>
      </c>
      <c r="J875">
        <v>70</v>
      </c>
      <c r="K875" s="364" t="s">
        <v>2445</v>
      </c>
      <c r="L875" s="384">
        <v>-1.5411682243954283E-2</v>
      </c>
    </row>
    <row r="876" spans="1:12">
      <c r="A876">
        <v>8</v>
      </c>
      <c r="B876" t="s">
        <v>1102</v>
      </c>
      <c r="C876" t="s">
        <v>82</v>
      </c>
      <c r="D876">
        <v>5</v>
      </c>
      <c r="E876" s="351" t="s">
        <v>2228</v>
      </c>
      <c r="H876" s="333">
        <v>5.9062932538098716</v>
      </c>
      <c r="I876" s="333">
        <v>4.6869294852813814</v>
      </c>
      <c r="J876">
        <v>79</v>
      </c>
      <c r="K876" s="364" t="s">
        <v>2445</v>
      </c>
      <c r="L876" s="384">
        <v>-1.5411682243954283E-2</v>
      </c>
    </row>
    <row r="877" spans="1:12">
      <c r="A877">
        <v>8</v>
      </c>
      <c r="B877" t="s">
        <v>1102</v>
      </c>
      <c r="C877" t="s">
        <v>82</v>
      </c>
      <c r="D877">
        <v>5</v>
      </c>
      <c r="E877" s="351" t="s">
        <v>2229</v>
      </c>
      <c r="H877" s="333">
        <v>9.1452282639636717</v>
      </c>
      <c r="I877" s="333">
        <v>6.1539765192922209</v>
      </c>
      <c r="J877">
        <v>67</v>
      </c>
      <c r="K877" s="364" t="s">
        <v>2445</v>
      </c>
      <c r="L877" s="384">
        <v>-1.5411682243954283E-2</v>
      </c>
    </row>
    <row r="878" spans="1:12">
      <c r="A878">
        <v>8</v>
      </c>
      <c r="B878" t="s">
        <v>1102</v>
      </c>
      <c r="C878" t="s">
        <v>82</v>
      </c>
      <c r="D878">
        <v>5</v>
      </c>
      <c r="E878" s="351" t="s">
        <v>2230</v>
      </c>
      <c r="H878" s="333">
        <v>11.43153532995459</v>
      </c>
      <c r="I878" s="333">
        <v>4.8584025152307007</v>
      </c>
      <c r="J878">
        <v>43</v>
      </c>
      <c r="K878" s="364" t="s">
        <v>2445</v>
      </c>
      <c r="L878" s="384">
        <v>-2.1927346743030207E-2</v>
      </c>
    </row>
    <row r="879" spans="1:12">
      <c r="A879">
        <v>8</v>
      </c>
      <c r="B879" t="s">
        <v>1102</v>
      </c>
      <c r="C879" t="s">
        <v>82</v>
      </c>
      <c r="D879">
        <v>5</v>
      </c>
      <c r="E879" s="351" t="s">
        <v>2232</v>
      </c>
      <c r="H879" s="333">
        <v>11.43153532995459</v>
      </c>
      <c r="I879" s="333">
        <v>4.6107192497483513</v>
      </c>
      <c r="J879">
        <v>40</v>
      </c>
      <c r="K879" s="364" t="s">
        <v>2445</v>
      </c>
      <c r="L879" s="384">
        <v>-2.1927346743030207E-2</v>
      </c>
    </row>
    <row r="880" spans="1:12">
      <c r="A880">
        <v>8</v>
      </c>
      <c r="B880" t="s">
        <v>1102</v>
      </c>
      <c r="C880" t="s">
        <v>82</v>
      </c>
      <c r="D880">
        <v>5</v>
      </c>
      <c r="E880" s="351" t="s">
        <v>2233</v>
      </c>
      <c r="H880" s="333">
        <v>11.43153532995459</v>
      </c>
      <c r="I880" s="333">
        <v>6.3445021081247965</v>
      </c>
      <c r="J880">
        <v>56</v>
      </c>
      <c r="K880" s="364" t="s">
        <v>2445</v>
      </c>
      <c r="L880" s="384">
        <v>-2.1927346743030207E-2</v>
      </c>
    </row>
    <row r="881" spans="1:12">
      <c r="A881">
        <v>8</v>
      </c>
      <c r="B881" t="s">
        <v>1102</v>
      </c>
      <c r="C881" t="s">
        <v>82</v>
      </c>
      <c r="D881">
        <v>5</v>
      </c>
      <c r="E881" s="351" t="s">
        <v>2234</v>
      </c>
      <c r="H881" s="333">
        <v>11.43153532995459</v>
      </c>
      <c r="I881" s="333">
        <v>5.4596250633507788</v>
      </c>
      <c r="J881">
        <v>48</v>
      </c>
      <c r="K881" s="364" t="s">
        <v>2445</v>
      </c>
      <c r="L881" s="384">
        <v>-2.1927346743030207E-2</v>
      </c>
    </row>
    <row r="882" spans="1:12">
      <c r="A882">
        <v>8</v>
      </c>
      <c r="B882" t="s">
        <v>1102</v>
      </c>
      <c r="C882" t="s">
        <v>82</v>
      </c>
      <c r="D882">
        <v>5</v>
      </c>
      <c r="E882" s="351" t="s">
        <v>2235</v>
      </c>
      <c r="H882" s="333">
        <v>11.43153532995459</v>
      </c>
      <c r="I882" s="333">
        <v>7.7924965832523787</v>
      </c>
      <c r="J882">
        <v>68</v>
      </c>
      <c r="K882" s="364" t="s">
        <v>2445</v>
      </c>
      <c r="L882" s="384">
        <v>-2.1927346743030207E-2</v>
      </c>
    </row>
    <row r="883" spans="1:12">
      <c r="A883">
        <v>8</v>
      </c>
      <c r="B883" t="s">
        <v>1102</v>
      </c>
      <c r="C883" t="s">
        <v>82</v>
      </c>
      <c r="D883">
        <v>5</v>
      </c>
      <c r="E883" s="351" t="s">
        <v>2236</v>
      </c>
      <c r="H883" s="333">
        <v>11.43153532995459</v>
      </c>
      <c r="I883" s="333">
        <v>5.7348202238605523</v>
      </c>
      <c r="J883">
        <v>50</v>
      </c>
      <c r="K883" s="364" t="s">
        <v>2445</v>
      </c>
      <c r="L883" s="384">
        <v>-2.1927346743030207E-2</v>
      </c>
    </row>
    <row r="884" spans="1:12">
      <c r="A884">
        <v>9</v>
      </c>
      <c r="B884" t="s">
        <v>1104</v>
      </c>
      <c r="C884" t="s">
        <v>83</v>
      </c>
      <c r="D884">
        <v>6</v>
      </c>
      <c r="E884" s="351" t="s">
        <v>2237</v>
      </c>
      <c r="H884" s="333">
        <v>9.1452282639636717</v>
      </c>
      <c r="I884" s="333">
        <v>3.2960926868035734</v>
      </c>
      <c r="J884">
        <v>36</v>
      </c>
      <c r="K884" s="364" t="s">
        <v>2445</v>
      </c>
      <c r="L884" s="384">
        <v>-1.0341766246594108E-2</v>
      </c>
    </row>
    <row r="885" spans="1:12">
      <c r="A885">
        <v>9</v>
      </c>
      <c r="B885" t="s">
        <v>1104</v>
      </c>
      <c r="C885" t="s">
        <v>83</v>
      </c>
      <c r="D885">
        <v>6</v>
      </c>
      <c r="E885" s="351" t="s">
        <v>2239</v>
      </c>
      <c r="H885" s="333">
        <v>9.1452282639636717</v>
      </c>
      <c r="I885" s="333">
        <v>2.8388312736053898</v>
      </c>
      <c r="J885">
        <v>31</v>
      </c>
      <c r="K885" s="364" t="s">
        <v>2445</v>
      </c>
      <c r="L885" s="384">
        <v>-1.0341766246594108E-2</v>
      </c>
    </row>
    <row r="886" spans="1:12">
      <c r="A886">
        <v>9</v>
      </c>
      <c r="B886" t="s">
        <v>1104</v>
      </c>
      <c r="C886" t="s">
        <v>83</v>
      </c>
      <c r="D886">
        <v>6</v>
      </c>
      <c r="E886" s="351" t="s">
        <v>2240</v>
      </c>
      <c r="H886" s="333">
        <v>9.1452282639636717</v>
      </c>
      <c r="I886" s="333">
        <v>5.2013485751293382</v>
      </c>
      <c r="J886">
        <v>57</v>
      </c>
      <c r="K886" s="364" t="s">
        <v>2445</v>
      </c>
      <c r="L886" s="384">
        <v>-1.0341766246594108E-2</v>
      </c>
    </row>
    <row r="887" spans="1:12">
      <c r="A887">
        <v>8</v>
      </c>
      <c r="B887" t="s">
        <v>1102</v>
      </c>
      <c r="C887" t="s">
        <v>82</v>
      </c>
      <c r="D887">
        <v>5</v>
      </c>
      <c r="E887" s="351" t="s">
        <v>2241</v>
      </c>
      <c r="H887" s="333">
        <v>8.7641770862985187</v>
      </c>
      <c r="I887" s="333">
        <v>5.9825034893429017</v>
      </c>
      <c r="J887">
        <v>68</v>
      </c>
      <c r="K887" s="364" t="s">
        <v>2445</v>
      </c>
      <c r="L887" s="384">
        <v>-2.5817890618076156E-3</v>
      </c>
    </row>
    <row r="888" spans="1:12">
      <c r="A888">
        <v>8</v>
      </c>
      <c r="B888" t="s">
        <v>1102</v>
      </c>
      <c r="C888" t="s">
        <v>82</v>
      </c>
      <c r="D888">
        <v>5</v>
      </c>
      <c r="E888" s="351" t="s">
        <v>2243</v>
      </c>
      <c r="H888" s="333">
        <v>11.43153532995459</v>
      </c>
      <c r="I888" s="333">
        <v>7.6210235533030604</v>
      </c>
      <c r="J888">
        <v>67</v>
      </c>
      <c r="K888" s="364" t="s">
        <v>2445</v>
      </c>
      <c r="L888" s="384">
        <v>-2.5817890618076156E-3</v>
      </c>
    </row>
    <row r="889" spans="1:12">
      <c r="A889">
        <v>8</v>
      </c>
      <c r="B889" t="s">
        <v>1102</v>
      </c>
      <c r="C889" t="s">
        <v>82</v>
      </c>
      <c r="D889">
        <v>5</v>
      </c>
      <c r="E889" s="351" t="s">
        <v>2244</v>
      </c>
      <c r="H889" s="333">
        <v>9.6977524715781431</v>
      </c>
      <c r="I889" s="333">
        <v>7.8687068187854097</v>
      </c>
      <c r="J889">
        <v>81</v>
      </c>
      <c r="K889" s="364" t="s">
        <v>2445</v>
      </c>
      <c r="L889" s="384">
        <v>-2.5817890618076156E-3</v>
      </c>
    </row>
    <row r="890" spans="1:12">
      <c r="A890">
        <v>8</v>
      </c>
      <c r="B890" t="s">
        <v>1102</v>
      </c>
      <c r="C890" t="s">
        <v>82</v>
      </c>
      <c r="D890">
        <v>5</v>
      </c>
      <c r="E890" s="351" t="s">
        <v>2245</v>
      </c>
      <c r="H890" s="333">
        <v>6.4778700203076003</v>
      </c>
      <c r="I890" s="333">
        <v>5.10608578071305</v>
      </c>
      <c r="J890">
        <v>79</v>
      </c>
      <c r="K890" s="364" t="s">
        <v>2445</v>
      </c>
      <c r="L890" s="384">
        <v>-2.5817890618076156E-3</v>
      </c>
    </row>
    <row r="891" spans="1:12">
      <c r="A891">
        <v>8</v>
      </c>
      <c r="B891" t="s">
        <v>1102</v>
      </c>
      <c r="C891" t="s">
        <v>82</v>
      </c>
      <c r="D891">
        <v>5</v>
      </c>
      <c r="E891" s="351" t="s">
        <v>2246</v>
      </c>
      <c r="H891" s="333">
        <v>11.43153532995459</v>
      </c>
      <c r="I891" s="333">
        <v>5.8205567388352115</v>
      </c>
      <c r="J891">
        <v>51</v>
      </c>
      <c r="K891" s="364" t="s">
        <v>2445</v>
      </c>
      <c r="L891" s="384">
        <v>-4.8692682743641802E-3</v>
      </c>
    </row>
    <row r="892" spans="1:12">
      <c r="A892">
        <v>8</v>
      </c>
      <c r="B892" t="s">
        <v>1102</v>
      </c>
      <c r="C892" t="s">
        <v>82</v>
      </c>
      <c r="D892">
        <v>5</v>
      </c>
      <c r="E892" s="351" t="s">
        <v>2248</v>
      </c>
      <c r="H892" s="333">
        <v>6.2873444314750238</v>
      </c>
      <c r="I892" s="333">
        <v>3.4608973211437526</v>
      </c>
      <c r="J892">
        <v>55</v>
      </c>
      <c r="K892" s="364" t="s">
        <v>2445</v>
      </c>
      <c r="L892" s="384">
        <v>-4.8692682743641802E-3</v>
      </c>
    </row>
    <row r="893" spans="1:12">
      <c r="A893">
        <v>8</v>
      </c>
      <c r="B893" t="s">
        <v>1102</v>
      </c>
      <c r="C893" t="s">
        <v>82</v>
      </c>
      <c r="D893">
        <v>5</v>
      </c>
      <c r="E893" s="351" t="s">
        <v>2249</v>
      </c>
      <c r="H893" s="333">
        <v>11.43153532995459</v>
      </c>
      <c r="I893" s="333">
        <v>7.4876556411202566</v>
      </c>
      <c r="J893">
        <v>66</v>
      </c>
      <c r="K893" s="364" t="s">
        <v>2445</v>
      </c>
      <c r="L893" s="384">
        <v>-4.8692682743641802E-3</v>
      </c>
    </row>
    <row r="894" spans="1:12">
      <c r="A894">
        <v>8</v>
      </c>
      <c r="B894" t="s">
        <v>1102</v>
      </c>
      <c r="C894" t="s">
        <v>82</v>
      </c>
      <c r="D894">
        <v>5</v>
      </c>
      <c r="E894" s="351" t="s">
        <v>2250</v>
      </c>
      <c r="H894" s="333">
        <v>11.43153532995459</v>
      </c>
      <c r="I894" s="333">
        <v>1.920497935432371</v>
      </c>
      <c r="J894">
        <v>17</v>
      </c>
      <c r="K894" s="364" t="s">
        <v>2445</v>
      </c>
      <c r="L894" s="384">
        <v>-4.8692682743641802E-3</v>
      </c>
    </row>
    <row r="895" spans="1:12">
      <c r="A895">
        <v>8</v>
      </c>
      <c r="B895" t="s">
        <v>1102</v>
      </c>
      <c r="C895" t="s">
        <v>82</v>
      </c>
      <c r="D895">
        <v>5</v>
      </c>
      <c r="E895" s="351" t="s">
        <v>2251</v>
      </c>
      <c r="H895" s="333">
        <v>11.43153532995459</v>
      </c>
      <c r="I895" s="333">
        <v>3.2751348720319902</v>
      </c>
      <c r="J895">
        <v>29</v>
      </c>
      <c r="K895" s="364" t="s">
        <v>2445</v>
      </c>
      <c r="L895" s="384">
        <v>-4.8692682743641802E-3</v>
      </c>
    </row>
    <row r="896" spans="1:12">
      <c r="A896">
        <v>8</v>
      </c>
      <c r="B896" t="s">
        <v>1102</v>
      </c>
      <c r="C896" t="s">
        <v>82</v>
      </c>
      <c r="D896">
        <v>5</v>
      </c>
      <c r="E896" s="351" t="s">
        <v>2252</v>
      </c>
      <c r="H896" s="333">
        <v>11.43153532995459</v>
      </c>
      <c r="I896" s="333">
        <v>5.7757832254595556</v>
      </c>
      <c r="J896">
        <v>51</v>
      </c>
      <c r="K896" s="364" t="s">
        <v>2445</v>
      </c>
      <c r="L896" s="384">
        <v>-4.8692682743641802E-3</v>
      </c>
    </row>
    <row r="897" spans="1:12">
      <c r="A897">
        <v>8</v>
      </c>
      <c r="B897" t="s">
        <v>1102</v>
      </c>
      <c r="C897" t="s">
        <v>82</v>
      </c>
      <c r="D897">
        <v>5</v>
      </c>
      <c r="E897" s="351" t="s">
        <v>2253</v>
      </c>
      <c r="H897" s="333">
        <v>11.43153532995459</v>
      </c>
      <c r="I897" s="333">
        <v>7.1742410474906686</v>
      </c>
      <c r="J897">
        <v>63</v>
      </c>
      <c r="K897" s="364" t="s">
        <v>2445</v>
      </c>
      <c r="L897" s="384">
        <v>-4.8692682743641802E-3</v>
      </c>
    </row>
    <row r="898" spans="1:12">
      <c r="A898">
        <v>8</v>
      </c>
      <c r="B898" t="s">
        <v>1102</v>
      </c>
      <c r="C898" t="s">
        <v>82</v>
      </c>
      <c r="D898">
        <v>5</v>
      </c>
      <c r="E898" s="555"/>
      <c r="F898" s="556"/>
      <c r="G898" s="556"/>
      <c r="H898" s="557"/>
      <c r="I898" s="557"/>
      <c r="J898" s="556"/>
      <c r="K898" s="559"/>
      <c r="L898" s="560"/>
    </row>
    <row r="899" spans="1:12">
      <c r="A899">
        <v>8</v>
      </c>
      <c r="B899" t="s">
        <v>1102</v>
      </c>
      <c r="C899" t="s">
        <v>82</v>
      </c>
      <c r="D899">
        <v>5</v>
      </c>
      <c r="E899" s="351" t="s">
        <v>2255</v>
      </c>
      <c r="H899" s="333">
        <v>11.43153532995459</v>
      </c>
      <c r="I899" s="333">
        <v>4.9346127507637307</v>
      </c>
      <c r="J899">
        <v>43</v>
      </c>
      <c r="K899" s="364" t="s">
        <v>2445</v>
      </c>
      <c r="L899" s="384">
        <v>-1.7101819457220557E-2</v>
      </c>
    </row>
    <row r="900" spans="1:12">
      <c r="A900">
        <v>8</v>
      </c>
      <c r="B900" t="s">
        <v>1102</v>
      </c>
      <c r="C900" t="s">
        <v>82</v>
      </c>
      <c r="D900">
        <v>5</v>
      </c>
      <c r="E900" s="351" t="s">
        <v>2257</v>
      </c>
      <c r="H900" s="333">
        <v>11.43153532995459</v>
      </c>
      <c r="I900" s="333">
        <v>3.6390387467022109</v>
      </c>
      <c r="J900">
        <v>32</v>
      </c>
      <c r="K900" s="364" t="s">
        <v>2445</v>
      </c>
      <c r="L900" s="384">
        <v>-1.7101819457220557E-2</v>
      </c>
    </row>
    <row r="901" spans="1:12">
      <c r="A901">
        <v>8</v>
      </c>
      <c r="B901" t="s">
        <v>1102</v>
      </c>
      <c r="C901" t="s">
        <v>82</v>
      </c>
      <c r="D901">
        <v>5</v>
      </c>
      <c r="E901" s="351" t="s">
        <v>2258</v>
      </c>
      <c r="H901" s="333">
        <v>11.43153532995459</v>
      </c>
      <c r="I901" s="333">
        <v>5.0298755451800199</v>
      </c>
      <c r="J901">
        <v>44</v>
      </c>
      <c r="K901" s="364" t="s">
        <v>2445</v>
      </c>
      <c r="L901" s="384">
        <v>-1.7101819457220557E-2</v>
      </c>
    </row>
    <row r="902" spans="1:12">
      <c r="A902">
        <v>8</v>
      </c>
      <c r="B902" t="s">
        <v>1102</v>
      </c>
      <c r="C902" t="s">
        <v>82</v>
      </c>
      <c r="D902">
        <v>5</v>
      </c>
      <c r="E902" s="351" t="s">
        <v>2259</v>
      </c>
      <c r="H902" s="333">
        <v>11.43153532995459</v>
      </c>
      <c r="I902" s="333">
        <v>2.0386238005085686</v>
      </c>
      <c r="J902">
        <v>18</v>
      </c>
      <c r="K902" s="364" t="s">
        <v>2445</v>
      </c>
      <c r="L902" s="384">
        <v>-1.7101819457220557E-2</v>
      </c>
    </row>
    <row r="903" spans="1:12">
      <c r="A903">
        <v>8</v>
      </c>
      <c r="B903" t="s">
        <v>1102</v>
      </c>
      <c r="C903" t="s">
        <v>82</v>
      </c>
      <c r="D903">
        <v>5</v>
      </c>
      <c r="E903" s="555"/>
      <c r="F903" s="556"/>
      <c r="G903" s="556"/>
      <c r="H903" s="557"/>
      <c r="I903" s="557"/>
      <c r="J903" s="556"/>
      <c r="K903" s="559"/>
      <c r="L903" s="560"/>
    </row>
    <row r="904" spans="1:12">
      <c r="A904">
        <v>8</v>
      </c>
      <c r="B904" t="s">
        <v>1102</v>
      </c>
      <c r="C904" t="s">
        <v>82</v>
      </c>
      <c r="D904">
        <v>5</v>
      </c>
      <c r="E904" s="351" t="s">
        <v>2261</v>
      </c>
      <c r="H904" s="333">
        <v>7.811549142135636</v>
      </c>
      <c r="I904" s="333">
        <v>2.9721991857881935</v>
      </c>
      <c r="J904">
        <v>38</v>
      </c>
      <c r="K904" s="364" t="s">
        <v>2445</v>
      </c>
      <c r="L904" s="384">
        <v>-3.2392266085385923E-3</v>
      </c>
    </row>
    <row r="905" spans="1:12">
      <c r="A905">
        <v>8</v>
      </c>
      <c r="B905" t="s">
        <v>1102</v>
      </c>
      <c r="C905" t="s">
        <v>82</v>
      </c>
      <c r="D905">
        <v>5</v>
      </c>
      <c r="E905" s="351" t="s">
        <v>2263</v>
      </c>
      <c r="H905" s="333">
        <v>4.7631397208144124</v>
      </c>
      <c r="I905" s="333">
        <v>4.2868257487329711</v>
      </c>
      <c r="J905">
        <v>90</v>
      </c>
      <c r="K905" s="364" t="s">
        <v>2445</v>
      </c>
      <c r="L905" s="384">
        <v>-3.2392266085385923E-3</v>
      </c>
    </row>
    <row r="906" spans="1:12">
      <c r="A906">
        <v>8</v>
      </c>
      <c r="B906" t="s">
        <v>1102</v>
      </c>
      <c r="C906" t="s">
        <v>82</v>
      </c>
      <c r="D906">
        <v>5</v>
      </c>
      <c r="E906" s="351" t="s">
        <v>2264</v>
      </c>
      <c r="H906" s="333">
        <v>9.1452282639636717</v>
      </c>
      <c r="I906" s="333">
        <v>7.582918435536544</v>
      </c>
      <c r="J906">
        <v>83</v>
      </c>
      <c r="K906" s="364" t="s">
        <v>2445</v>
      </c>
      <c r="L906" s="384">
        <v>-3.2392266085385923E-3</v>
      </c>
    </row>
    <row r="907" spans="1:12">
      <c r="A907">
        <v>8</v>
      </c>
      <c r="B907" t="s">
        <v>1102</v>
      </c>
      <c r="C907" t="s">
        <v>82</v>
      </c>
      <c r="D907">
        <v>5</v>
      </c>
      <c r="E907" s="351" t="s">
        <v>2265</v>
      </c>
      <c r="H907" s="333">
        <v>6.1920816370587364</v>
      </c>
      <c r="I907" s="333">
        <v>2.8959889502551626</v>
      </c>
      <c r="J907">
        <v>47</v>
      </c>
      <c r="K907" s="364" t="s">
        <v>2445</v>
      </c>
      <c r="L907" s="384">
        <v>-3.2392266085385923E-3</v>
      </c>
    </row>
    <row r="908" spans="1:12">
      <c r="A908">
        <v>8</v>
      </c>
      <c r="B908" t="s">
        <v>1102</v>
      </c>
      <c r="C908" t="s">
        <v>82</v>
      </c>
      <c r="D908">
        <v>5</v>
      </c>
      <c r="E908" s="351" t="s">
        <v>2266</v>
      </c>
      <c r="H908" s="333">
        <v>9.1452282639636717</v>
      </c>
      <c r="I908" s="333">
        <v>3.8867220121845603</v>
      </c>
      <c r="J908">
        <v>43</v>
      </c>
      <c r="K908" s="364" t="s">
        <v>2445</v>
      </c>
      <c r="L908" s="384">
        <v>-3.2392266085385923E-3</v>
      </c>
    </row>
    <row r="909" spans="1:12">
      <c r="A909">
        <v>8</v>
      </c>
      <c r="B909" t="s">
        <v>1102</v>
      </c>
      <c r="C909" t="s">
        <v>82</v>
      </c>
      <c r="D909">
        <v>5</v>
      </c>
      <c r="E909" s="351" t="s">
        <v>2267</v>
      </c>
      <c r="H909" s="333">
        <v>9.1452282639636717</v>
      </c>
      <c r="I909" s="333">
        <v>3.1627247746207701</v>
      </c>
      <c r="J909">
        <v>35</v>
      </c>
      <c r="K909" s="364" t="s">
        <v>2445</v>
      </c>
      <c r="L909" s="384">
        <v>-3.2392266085385923E-3</v>
      </c>
    </row>
    <row r="910" spans="1:12">
      <c r="A910">
        <v>8</v>
      </c>
      <c r="B910" t="s">
        <v>1102</v>
      </c>
      <c r="C910" t="s">
        <v>82</v>
      </c>
      <c r="D910">
        <v>5</v>
      </c>
      <c r="E910" s="351" t="s">
        <v>2268</v>
      </c>
      <c r="H910" s="333">
        <v>5.9062932538098716</v>
      </c>
      <c r="I910" s="333">
        <v>2.8578838324886475</v>
      </c>
      <c r="J910">
        <v>48</v>
      </c>
      <c r="K910" s="364" t="s">
        <v>2445</v>
      </c>
      <c r="L910" s="384">
        <v>-3.2392266085385923E-3</v>
      </c>
    </row>
    <row r="911" spans="1:12">
      <c r="A911">
        <v>8</v>
      </c>
      <c r="B911" t="s">
        <v>1102</v>
      </c>
      <c r="C911" t="s">
        <v>82</v>
      </c>
      <c r="D911">
        <v>5</v>
      </c>
      <c r="E911" s="351" t="s">
        <v>2269</v>
      </c>
      <c r="H911" s="333">
        <v>9.5262794416288248</v>
      </c>
      <c r="I911" s="333">
        <v>4.0010373654841063</v>
      </c>
      <c r="J911">
        <v>42</v>
      </c>
      <c r="K911" s="364" t="s">
        <v>2445</v>
      </c>
      <c r="L911" s="384">
        <v>-2.0248021359336676E-2</v>
      </c>
    </row>
    <row r="912" spans="1:12">
      <c r="A912">
        <v>8</v>
      </c>
      <c r="B912" t="s">
        <v>1102</v>
      </c>
      <c r="C912" t="s">
        <v>82</v>
      </c>
      <c r="D912">
        <v>5</v>
      </c>
      <c r="E912" s="351" t="s">
        <v>2271</v>
      </c>
      <c r="H912" s="333">
        <v>10.478907385791706</v>
      </c>
      <c r="I912" s="333">
        <v>6.5921853736071467</v>
      </c>
      <c r="J912">
        <v>63</v>
      </c>
      <c r="K912" s="364" t="s">
        <v>2445</v>
      </c>
      <c r="L912" s="384">
        <v>-2.0248021359336676E-2</v>
      </c>
    </row>
    <row r="913" spans="1:12">
      <c r="A913">
        <v>8</v>
      </c>
      <c r="B913" t="s">
        <v>1102</v>
      </c>
      <c r="C913" t="s">
        <v>82</v>
      </c>
      <c r="D913">
        <v>5</v>
      </c>
      <c r="E913" s="351" t="s">
        <v>2272</v>
      </c>
      <c r="H913" s="333">
        <v>10.097856208126554</v>
      </c>
      <c r="I913" s="333">
        <v>5.7538727827438105</v>
      </c>
      <c r="J913">
        <v>57</v>
      </c>
      <c r="K913" s="364" t="s">
        <v>2445</v>
      </c>
      <c r="L913" s="384">
        <v>-2.0248021359336676E-2</v>
      </c>
    </row>
    <row r="914" spans="1:12">
      <c r="A914">
        <v>8</v>
      </c>
      <c r="B914" t="s">
        <v>1102</v>
      </c>
      <c r="C914" t="s">
        <v>82</v>
      </c>
      <c r="D914">
        <v>5</v>
      </c>
      <c r="E914" s="351" t="s">
        <v>2273</v>
      </c>
      <c r="H914" s="333">
        <v>10.097856208126554</v>
      </c>
      <c r="I914" s="333">
        <v>3.981984806600849</v>
      </c>
      <c r="J914">
        <v>39</v>
      </c>
      <c r="K914" s="364" t="s">
        <v>2445</v>
      </c>
      <c r="L914" s="384">
        <v>-2.0248021359336676E-2</v>
      </c>
    </row>
    <row r="915" spans="1:12">
      <c r="A915">
        <v>8</v>
      </c>
      <c r="B915" t="s">
        <v>1102</v>
      </c>
      <c r="C915" t="s">
        <v>82</v>
      </c>
      <c r="D915">
        <v>5</v>
      </c>
      <c r="E915" s="351" t="s">
        <v>2274</v>
      </c>
      <c r="H915" s="333">
        <v>11.43153532995459</v>
      </c>
      <c r="I915" s="333">
        <v>6.9732365512722998</v>
      </c>
      <c r="J915">
        <v>61</v>
      </c>
      <c r="K915" s="364" t="s">
        <v>2445</v>
      </c>
      <c r="L915" s="384">
        <v>-8.0129672780365757E-3</v>
      </c>
    </row>
    <row r="916" spans="1:12">
      <c r="A916">
        <v>8</v>
      </c>
      <c r="B916" t="s">
        <v>1102</v>
      </c>
      <c r="C916" t="s">
        <v>82</v>
      </c>
      <c r="D916">
        <v>5</v>
      </c>
      <c r="E916" s="351" t="s">
        <v>2276</v>
      </c>
      <c r="H916" s="333">
        <v>11.241009741122014</v>
      </c>
      <c r="I916" s="333">
        <v>8.3069156731003346</v>
      </c>
      <c r="J916">
        <v>74</v>
      </c>
      <c r="K916" s="364" t="s">
        <v>2445</v>
      </c>
      <c r="L916" s="384">
        <v>-8.0129672780365757E-3</v>
      </c>
    </row>
    <row r="917" spans="1:12">
      <c r="A917">
        <v>8</v>
      </c>
      <c r="B917" t="s">
        <v>1102</v>
      </c>
      <c r="C917" t="s">
        <v>82</v>
      </c>
      <c r="D917">
        <v>5</v>
      </c>
      <c r="E917" s="351" t="s">
        <v>2277</v>
      </c>
      <c r="H917" s="333">
        <v>11.717323713203454</v>
      </c>
      <c r="I917" s="333">
        <v>2.5339903314732672</v>
      </c>
      <c r="J917">
        <v>22</v>
      </c>
      <c r="K917" s="364" t="s">
        <v>2445</v>
      </c>
      <c r="L917" s="384">
        <v>-8.0129672780365757E-3</v>
      </c>
    </row>
    <row r="918" spans="1:12">
      <c r="A918">
        <v>8</v>
      </c>
      <c r="B918" t="s">
        <v>1102</v>
      </c>
      <c r="C918" t="s">
        <v>82</v>
      </c>
      <c r="D918">
        <v>5</v>
      </c>
      <c r="E918" s="351" t="s">
        <v>2278</v>
      </c>
      <c r="H918" s="333">
        <v>11.717323713203454</v>
      </c>
      <c r="I918" s="333">
        <v>4.439246219799033</v>
      </c>
      <c r="J918">
        <v>38</v>
      </c>
      <c r="K918" s="364" t="s">
        <v>2445</v>
      </c>
      <c r="L918" s="384">
        <v>-8.0129672780365757E-3</v>
      </c>
    </row>
    <row r="919" spans="1:12">
      <c r="A919">
        <v>8</v>
      </c>
      <c r="B919" t="s">
        <v>1102</v>
      </c>
      <c r="C919" t="s">
        <v>82</v>
      </c>
      <c r="D919">
        <v>5</v>
      </c>
      <c r="E919" s="351" t="s">
        <v>2279</v>
      </c>
      <c r="H919" s="333">
        <v>7.811549142135636</v>
      </c>
      <c r="I919" s="333">
        <v>5.1632434573628236</v>
      </c>
      <c r="J919">
        <v>66</v>
      </c>
      <c r="K919" s="364" t="s">
        <v>2445</v>
      </c>
      <c r="L919" s="384">
        <v>-1.5543788660994373E-3</v>
      </c>
    </row>
    <row r="920" spans="1:12">
      <c r="A920">
        <v>8</v>
      </c>
      <c r="B920" t="s">
        <v>1102</v>
      </c>
      <c r="C920" t="s">
        <v>82</v>
      </c>
      <c r="D920">
        <v>5</v>
      </c>
      <c r="E920" s="351" t="s">
        <v>2281</v>
      </c>
      <c r="H920" s="333">
        <v>9.1452282639636717</v>
      </c>
      <c r="I920" s="333">
        <v>6.535027696957374</v>
      </c>
      <c r="J920">
        <v>71</v>
      </c>
      <c r="K920" s="364" t="s">
        <v>2445</v>
      </c>
      <c r="L920" s="384">
        <v>-1.5543788660994373E-3</v>
      </c>
    </row>
    <row r="921" spans="1:12">
      <c r="A921">
        <v>8</v>
      </c>
      <c r="B921" t="s">
        <v>1102</v>
      </c>
      <c r="C921" t="s">
        <v>82</v>
      </c>
      <c r="D921">
        <v>5</v>
      </c>
      <c r="E921" s="351" t="s">
        <v>2282</v>
      </c>
      <c r="H921" s="333">
        <v>9.1452282639636717</v>
      </c>
      <c r="I921" s="333">
        <v>8.7260719685320041</v>
      </c>
      <c r="J921">
        <v>95</v>
      </c>
      <c r="K921" s="364" t="s">
        <v>2445</v>
      </c>
      <c r="L921" s="384">
        <v>-1.5543788660994373E-3</v>
      </c>
    </row>
    <row r="922" spans="1:12">
      <c r="A922">
        <v>8</v>
      </c>
      <c r="B922" t="s">
        <v>1102</v>
      </c>
      <c r="C922" t="s">
        <v>82</v>
      </c>
      <c r="D922">
        <v>5</v>
      </c>
      <c r="E922" s="351" t="s">
        <v>2283</v>
      </c>
      <c r="H922" s="333">
        <v>7.7162863477193477</v>
      </c>
      <c r="I922" s="333">
        <v>7.1637621401048763</v>
      </c>
      <c r="J922">
        <v>93</v>
      </c>
      <c r="K922" s="364" t="s">
        <v>2445</v>
      </c>
      <c r="L922" s="384">
        <v>-1.5543788660994373E-3</v>
      </c>
    </row>
    <row r="923" spans="1:12">
      <c r="A923">
        <v>8</v>
      </c>
      <c r="B923" t="s">
        <v>1102</v>
      </c>
      <c r="C923" t="s">
        <v>82</v>
      </c>
      <c r="D923">
        <v>5</v>
      </c>
      <c r="E923" s="351" t="s">
        <v>2284</v>
      </c>
      <c r="H923" s="333">
        <v>6.0968188426424472</v>
      </c>
      <c r="I923" s="333">
        <v>6.6493430502569195</v>
      </c>
      <c r="J923">
        <v>109</v>
      </c>
      <c r="K923" s="364" t="s">
        <v>2445</v>
      </c>
      <c r="L923" s="384">
        <v>-1.5543788660994373E-3</v>
      </c>
    </row>
    <row r="924" spans="1:12">
      <c r="A924">
        <v>8</v>
      </c>
      <c r="B924" t="s">
        <v>1102</v>
      </c>
      <c r="C924" t="s">
        <v>82</v>
      </c>
      <c r="D924">
        <v>5</v>
      </c>
      <c r="E924" s="351" t="s">
        <v>2285</v>
      </c>
      <c r="H924" s="333">
        <v>10.669432974624284</v>
      </c>
      <c r="I924" s="333">
        <v>4.877455074113958</v>
      </c>
      <c r="J924">
        <v>46</v>
      </c>
      <c r="K924" s="364" t="s">
        <v>2445</v>
      </c>
      <c r="L924" s="384">
        <v>-1.5543788660994373E-3</v>
      </c>
    </row>
    <row r="925" spans="1:12">
      <c r="A925">
        <v>8</v>
      </c>
      <c r="B925" t="s">
        <v>1102</v>
      </c>
      <c r="C925" t="s">
        <v>82</v>
      </c>
      <c r="D925">
        <v>5</v>
      </c>
      <c r="E925" s="351" t="s">
        <v>2286</v>
      </c>
      <c r="H925" s="333">
        <v>10.478907385791706</v>
      </c>
      <c r="I925" s="333">
        <v>8.2497579964505618</v>
      </c>
      <c r="J925">
        <v>79</v>
      </c>
      <c r="K925" s="364" t="s">
        <v>2445</v>
      </c>
      <c r="L925" s="384">
        <v>-1.5543788660994373E-3</v>
      </c>
    </row>
    <row r="926" spans="1:12">
      <c r="A926">
        <v>8</v>
      </c>
      <c r="B926" t="s">
        <v>1102</v>
      </c>
      <c r="C926" t="s">
        <v>82</v>
      </c>
      <c r="D926">
        <v>5</v>
      </c>
      <c r="E926" s="351" t="s">
        <v>2287</v>
      </c>
      <c r="H926" s="333">
        <v>7.4304979644704838</v>
      </c>
      <c r="I926" s="333">
        <v>6.5731328147238894</v>
      </c>
      <c r="J926">
        <v>88</v>
      </c>
      <c r="K926" s="364" t="s">
        <v>2445</v>
      </c>
      <c r="L926" s="384">
        <v>-1.5543788660994373E-3</v>
      </c>
    </row>
    <row r="927" spans="1:12">
      <c r="A927">
        <v>8</v>
      </c>
      <c r="B927" t="s">
        <v>1102</v>
      </c>
      <c r="C927" t="s">
        <v>82</v>
      </c>
      <c r="D927">
        <v>5</v>
      </c>
      <c r="E927" s="351" t="s">
        <v>2288</v>
      </c>
      <c r="H927" s="333">
        <v>3.1436722157375119</v>
      </c>
      <c r="I927" s="333">
        <v>4.2106155131999401</v>
      </c>
      <c r="J927">
        <v>134</v>
      </c>
      <c r="K927" s="364" t="s">
        <v>2445</v>
      </c>
      <c r="L927" s="384">
        <v>-1.5543788660994373E-3</v>
      </c>
    </row>
    <row r="928" spans="1:12">
      <c r="A928">
        <v>8</v>
      </c>
      <c r="B928" t="s">
        <v>1102</v>
      </c>
      <c r="C928" t="s">
        <v>82</v>
      </c>
      <c r="D928">
        <v>5</v>
      </c>
      <c r="E928" s="351" t="s">
        <v>2289</v>
      </c>
      <c r="H928" s="333">
        <v>9.1452282639636717</v>
      </c>
      <c r="I928" s="333">
        <v>6.5921853736071467</v>
      </c>
      <c r="J928">
        <v>72</v>
      </c>
      <c r="K928" s="364" t="s">
        <v>2445</v>
      </c>
      <c r="L928" s="384">
        <v>-1.5543788660994373E-3</v>
      </c>
    </row>
    <row r="929" spans="1:12">
      <c r="A929">
        <v>8</v>
      </c>
      <c r="B929" t="s">
        <v>1102</v>
      </c>
      <c r="C929" t="s">
        <v>82</v>
      </c>
      <c r="D929">
        <v>5</v>
      </c>
      <c r="E929" s="351" t="s">
        <v>2290</v>
      </c>
      <c r="H929" s="333">
        <v>5.6205048705610068</v>
      </c>
      <c r="I929" s="333">
        <v>7.5638658766532876</v>
      </c>
      <c r="J929">
        <v>135</v>
      </c>
      <c r="K929" s="364" t="s">
        <v>2445</v>
      </c>
      <c r="L929" s="384">
        <v>-1.1360892698127345E-2</v>
      </c>
    </row>
    <row r="930" spans="1:12">
      <c r="A930">
        <v>8</v>
      </c>
      <c r="B930" t="s">
        <v>1102</v>
      </c>
      <c r="C930" t="s">
        <v>82</v>
      </c>
      <c r="D930">
        <v>5</v>
      </c>
      <c r="E930" s="351" t="s">
        <v>2292</v>
      </c>
      <c r="H930" s="333">
        <v>5.0489281040632772</v>
      </c>
      <c r="I930" s="333">
        <v>7.7543914654858632</v>
      </c>
      <c r="J930">
        <v>154</v>
      </c>
      <c r="K930" s="364" t="s">
        <v>2445</v>
      </c>
      <c r="L930" s="384">
        <v>-1.1360892698127345E-2</v>
      </c>
    </row>
    <row r="931" spans="1:12">
      <c r="A931">
        <v>8</v>
      </c>
      <c r="B931" t="s">
        <v>1102</v>
      </c>
      <c r="C931" t="s">
        <v>82</v>
      </c>
      <c r="D931">
        <v>5</v>
      </c>
      <c r="E931" s="351" t="s">
        <v>2293</v>
      </c>
      <c r="H931" s="333">
        <v>9.1452282639636717</v>
      </c>
      <c r="I931" s="333">
        <v>7.887759377668667</v>
      </c>
      <c r="J931">
        <v>86</v>
      </c>
      <c r="K931" s="364" t="s">
        <v>2445</v>
      </c>
      <c r="L931" s="384">
        <v>-1.1360892698127345E-2</v>
      </c>
    </row>
    <row r="932" spans="1:12">
      <c r="A932">
        <v>8</v>
      </c>
      <c r="B932" t="s">
        <v>1102</v>
      </c>
      <c r="C932" t="s">
        <v>82</v>
      </c>
      <c r="D932">
        <v>5</v>
      </c>
      <c r="E932" s="351" t="s">
        <v>2294</v>
      </c>
      <c r="H932" s="333">
        <v>10.097856208126554</v>
      </c>
      <c r="I932" s="333">
        <v>6.7827109624397233</v>
      </c>
      <c r="J932">
        <v>67</v>
      </c>
      <c r="K932" s="364" t="s">
        <v>2445</v>
      </c>
      <c r="L932" s="384">
        <v>0</v>
      </c>
    </row>
    <row r="933" spans="1:12">
      <c r="A933">
        <v>8</v>
      </c>
      <c r="B933" t="s">
        <v>1102</v>
      </c>
      <c r="C933" t="s">
        <v>82</v>
      </c>
      <c r="D933">
        <v>5</v>
      </c>
      <c r="E933" s="351" t="s">
        <v>2295</v>
      </c>
      <c r="H933" s="333">
        <v>12.193637685284894</v>
      </c>
      <c r="I933" s="333">
        <v>7.1828146989881345</v>
      </c>
      <c r="J933">
        <v>59</v>
      </c>
      <c r="K933" s="364" t="s">
        <v>2445</v>
      </c>
      <c r="L933" s="384">
        <v>-1.1360892698127345E-2</v>
      </c>
    </row>
    <row r="934" spans="1:12">
      <c r="A934">
        <v>8</v>
      </c>
      <c r="B934" t="s">
        <v>1102</v>
      </c>
      <c r="C934" t="s">
        <v>82</v>
      </c>
      <c r="D934">
        <v>5</v>
      </c>
      <c r="E934" s="351" t="s">
        <v>2296</v>
      </c>
      <c r="H934" s="333">
        <v>10.097856208126554</v>
      </c>
      <c r="I934" s="333">
        <v>6.1158714015257054</v>
      </c>
      <c r="J934">
        <v>61</v>
      </c>
      <c r="K934" s="364" t="s">
        <v>2445</v>
      </c>
      <c r="L934" s="384">
        <v>0</v>
      </c>
    </row>
    <row r="935" spans="1:12">
      <c r="A935">
        <v>8</v>
      </c>
      <c r="B935" t="s">
        <v>1102</v>
      </c>
      <c r="C935" t="s">
        <v>82</v>
      </c>
      <c r="D935">
        <v>5</v>
      </c>
      <c r="E935" s="351" t="s">
        <v>2297</v>
      </c>
      <c r="H935" s="333">
        <v>5.334716487312142</v>
      </c>
      <c r="I935" s="333">
        <v>4.7440871619311551</v>
      </c>
      <c r="J935">
        <v>89</v>
      </c>
      <c r="K935" s="364" t="s">
        <v>2445</v>
      </c>
      <c r="L935" s="384">
        <v>-1.1360892698127345E-2</v>
      </c>
    </row>
    <row r="936" spans="1:12">
      <c r="A936">
        <v>8</v>
      </c>
      <c r="B936" t="s">
        <v>1102</v>
      </c>
      <c r="C936" t="s">
        <v>82</v>
      </c>
      <c r="D936">
        <v>5</v>
      </c>
      <c r="E936" s="351" t="s">
        <v>2298</v>
      </c>
      <c r="H936" s="333">
        <v>11.43153532995459</v>
      </c>
      <c r="I936" s="333">
        <v>4.1344052776669091</v>
      </c>
      <c r="J936">
        <v>36</v>
      </c>
      <c r="K936" s="364" t="s">
        <v>2445</v>
      </c>
      <c r="L936" s="384">
        <v>-6.4284824162232912E-3</v>
      </c>
    </row>
    <row r="937" spans="1:12">
      <c r="A937">
        <v>8</v>
      </c>
      <c r="B937" t="s">
        <v>1102</v>
      </c>
      <c r="C937" t="s">
        <v>82</v>
      </c>
      <c r="D937">
        <v>5</v>
      </c>
      <c r="E937" s="351" t="s">
        <v>2300</v>
      </c>
      <c r="H937" s="333">
        <v>11.43153532995459</v>
      </c>
      <c r="I937" s="333">
        <v>4.0010373654841063</v>
      </c>
      <c r="J937">
        <v>35</v>
      </c>
      <c r="K937" s="364" t="s">
        <v>2445</v>
      </c>
      <c r="L937" s="384">
        <v>-6.4284824162232912E-3</v>
      </c>
    </row>
    <row r="938" spans="1:12">
      <c r="A938">
        <v>8</v>
      </c>
      <c r="B938" t="s">
        <v>1102</v>
      </c>
      <c r="C938" t="s">
        <v>82</v>
      </c>
      <c r="D938">
        <v>5</v>
      </c>
      <c r="E938" s="351" t="s">
        <v>2301</v>
      </c>
      <c r="H938" s="333">
        <v>11.43153532995459</v>
      </c>
      <c r="I938" s="333">
        <v>4.9536653096469889</v>
      </c>
      <c r="J938">
        <v>43</v>
      </c>
      <c r="K938" s="364" t="s">
        <v>2445</v>
      </c>
      <c r="L938" s="384">
        <v>-6.4284824162232912E-3</v>
      </c>
    </row>
    <row r="939" spans="1:12">
      <c r="A939">
        <v>8</v>
      </c>
      <c r="B939" t="s">
        <v>1102</v>
      </c>
      <c r="C939" t="s">
        <v>82</v>
      </c>
      <c r="D939">
        <v>5</v>
      </c>
      <c r="E939" s="351" t="s">
        <v>2302</v>
      </c>
      <c r="H939" s="333">
        <v>11.43153532995459</v>
      </c>
      <c r="I939" s="333">
        <v>5.3728216050786566</v>
      </c>
      <c r="J939">
        <v>47</v>
      </c>
      <c r="K939" s="364" t="s">
        <v>2445</v>
      </c>
      <c r="L939" s="384">
        <v>-6.4284824162232912E-3</v>
      </c>
    </row>
    <row r="940" spans="1:12">
      <c r="A940">
        <v>8</v>
      </c>
      <c r="B940" t="s">
        <v>1102</v>
      </c>
      <c r="C940" t="s">
        <v>82</v>
      </c>
      <c r="D940">
        <v>5</v>
      </c>
      <c r="E940" s="351" t="s">
        <v>2303</v>
      </c>
      <c r="H940" s="333">
        <v>11.43153532995459</v>
      </c>
      <c r="I940" s="333">
        <v>5.2775588106623692</v>
      </c>
      <c r="J940">
        <v>46</v>
      </c>
      <c r="K940" s="364" t="s">
        <v>2445</v>
      </c>
      <c r="L940" s="384">
        <v>-6.4284824162232912E-3</v>
      </c>
    </row>
    <row r="941" spans="1:12">
      <c r="A941">
        <v>8</v>
      </c>
      <c r="B941" t="s">
        <v>1102</v>
      </c>
      <c r="C941" t="s">
        <v>82</v>
      </c>
      <c r="D941">
        <v>5</v>
      </c>
      <c r="E941" s="351" t="s">
        <v>2304</v>
      </c>
      <c r="H941" s="333">
        <v>11.43153532995459</v>
      </c>
      <c r="I941" s="333">
        <v>3.6199861878189536</v>
      </c>
      <c r="J941">
        <v>32</v>
      </c>
      <c r="K941" s="364" t="s">
        <v>2445</v>
      </c>
      <c r="L941" s="384">
        <v>-6.4284824162232912E-3</v>
      </c>
    </row>
    <row r="942" spans="1:12">
      <c r="A942">
        <v>8</v>
      </c>
      <c r="B942" t="s">
        <v>1102</v>
      </c>
      <c r="C942" t="s">
        <v>82</v>
      </c>
      <c r="D942">
        <v>5</v>
      </c>
      <c r="E942" s="351" t="s">
        <v>2305</v>
      </c>
      <c r="H942" s="333">
        <v>9.6215422360451139</v>
      </c>
      <c r="I942" s="333">
        <v>5.7344391726828885</v>
      </c>
      <c r="J942">
        <v>60</v>
      </c>
      <c r="K942" s="364" t="s">
        <v>2445</v>
      </c>
      <c r="L942" s="384">
        <v>0.12102487349721169</v>
      </c>
    </row>
    <row r="943" spans="1:12">
      <c r="A943">
        <v>8</v>
      </c>
      <c r="B943" t="s">
        <v>1102</v>
      </c>
      <c r="C943" t="s">
        <v>82</v>
      </c>
      <c r="D943">
        <v>5</v>
      </c>
      <c r="E943" s="351" t="s">
        <v>2307</v>
      </c>
      <c r="H943" s="333">
        <v>9.1452282639636717</v>
      </c>
      <c r="I943" s="333">
        <v>3.8103212510626978</v>
      </c>
      <c r="J943">
        <v>42</v>
      </c>
      <c r="K943" s="364" t="s">
        <v>2445</v>
      </c>
      <c r="L943" s="384">
        <v>0.12102487349721169</v>
      </c>
    </row>
    <row r="944" spans="1:12">
      <c r="A944">
        <v>8</v>
      </c>
      <c r="B944" t="s">
        <v>1102</v>
      </c>
      <c r="C944" t="s">
        <v>82</v>
      </c>
      <c r="D944">
        <v>5</v>
      </c>
      <c r="E944" s="351" t="s">
        <v>2308</v>
      </c>
      <c r="H944" s="333">
        <v>10.955221357873148</v>
      </c>
      <c r="I944" s="333">
        <v>5.6772814960331148</v>
      </c>
      <c r="J944">
        <v>52</v>
      </c>
      <c r="K944" s="364" t="s">
        <v>2445</v>
      </c>
      <c r="L944" s="384">
        <v>0.12102487349721169</v>
      </c>
    </row>
    <row r="945" spans="1:12">
      <c r="A945">
        <v>8</v>
      </c>
      <c r="B945" t="s">
        <v>1102</v>
      </c>
      <c r="C945" t="s">
        <v>82</v>
      </c>
      <c r="D945">
        <v>5</v>
      </c>
      <c r="E945" s="351" t="s">
        <v>2309</v>
      </c>
      <c r="H945" s="333">
        <v>9.1452282639636717</v>
      </c>
      <c r="I945" s="333">
        <v>2.4006224192904639</v>
      </c>
      <c r="J945">
        <v>26</v>
      </c>
      <c r="K945" s="364" t="s">
        <v>2445</v>
      </c>
      <c r="L945" s="384">
        <v>0.12102487349721169</v>
      </c>
    </row>
    <row r="946" spans="1:12">
      <c r="A946">
        <v>8</v>
      </c>
      <c r="B946" t="s">
        <v>1102</v>
      </c>
      <c r="C946" t="s">
        <v>82</v>
      </c>
      <c r="D946">
        <v>5</v>
      </c>
      <c r="E946" s="351" t="s">
        <v>2310</v>
      </c>
      <c r="H946" s="333">
        <v>5.715767664977295</v>
      </c>
      <c r="I946" s="333">
        <v>2.2291493893411447</v>
      </c>
      <c r="J946">
        <v>39</v>
      </c>
      <c r="K946" s="364" t="s">
        <v>2445</v>
      </c>
      <c r="L946" s="384">
        <v>0.12102487349721169</v>
      </c>
    </row>
    <row r="947" spans="1:12">
      <c r="A947">
        <v>8</v>
      </c>
      <c r="B947" t="s">
        <v>1102</v>
      </c>
      <c r="C947" t="s">
        <v>82</v>
      </c>
      <c r="D947">
        <v>5</v>
      </c>
      <c r="E947" s="351" t="s">
        <v>2311</v>
      </c>
      <c r="H947" s="333">
        <v>5.715767664977295</v>
      </c>
      <c r="I947" s="333">
        <v>0</v>
      </c>
      <c r="J947">
        <v>0</v>
      </c>
      <c r="K947" s="364" t="s">
        <v>1085</v>
      </c>
      <c r="L947" s="384">
        <v>0</v>
      </c>
    </row>
    <row r="948" spans="1:12">
      <c r="A948">
        <v>9</v>
      </c>
      <c r="B948" t="s">
        <v>1104</v>
      </c>
      <c r="C948" t="s">
        <v>83</v>
      </c>
      <c r="D948">
        <v>6</v>
      </c>
      <c r="E948" s="351" t="s">
        <v>2312</v>
      </c>
      <c r="H948" s="333">
        <v>11.43153532995459</v>
      </c>
      <c r="I948" s="333">
        <v>3.6761912365245633</v>
      </c>
      <c r="J948">
        <v>32</v>
      </c>
      <c r="K948" s="364" t="s">
        <v>2445</v>
      </c>
      <c r="L948" s="384">
        <v>1.9766276831270524E-2</v>
      </c>
    </row>
    <row r="949" spans="1:12">
      <c r="A949">
        <v>8</v>
      </c>
      <c r="B949" t="s">
        <v>1102</v>
      </c>
      <c r="C949" t="s">
        <v>82</v>
      </c>
      <c r="D949">
        <v>5</v>
      </c>
      <c r="E949" s="351" t="s">
        <v>2314</v>
      </c>
      <c r="H949" s="333">
        <v>11.43153532995459</v>
      </c>
      <c r="I949" s="333">
        <v>4.1153527187836527</v>
      </c>
      <c r="J949">
        <v>36</v>
      </c>
      <c r="K949" s="364" t="s">
        <v>2445</v>
      </c>
      <c r="L949" s="384">
        <v>1.9766276831270524E-2</v>
      </c>
    </row>
    <row r="950" spans="1:12">
      <c r="A950">
        <v>8</v>
      </c>
      <c r="B950" t="s">
        <v>1102</v>
      </c>
      <c r="C950" t="s">
        <v>82</v>
      </c>
      <c r="D950">
        <v>5</v>
      </c>
      <c r="E950" s="351" t="s">
        <v>2315</v>
      </c>
      <c r="H950" s="333">
        <v>11.43153532995459</v>
      </c>
      <c r="I950" s="333">
        <v>7.8494637343133187</v>
      </c>
      <c r="J950">
        <v>69</v>
      </c>
      <c r="K950" s="364" t="s">
        <v>2445</v>
      </c>
      <c r="L950" s="384">
        <v>1.9766276831270524E-2</v>
      </c>
    </row>
    <row r="951" spans="1:12">
      <c r="A951">
        <v>8</v>
      </c>
      <c r="B951" t="s">
        <v>1102</v>
      </c>
      <c r="C951" t="s">
        <v>82</v>
      </c>
      <c r="D951">
        <v>5</v>
      </c>
      <c r="E951" s="555"/>
      <c r="F951" s="556"/>
      <c r="G951" s="556"/>
      <c r="H951" s="557"/>
      <c r="I951" s="557"/>
      <c r="J951" s="556"/>
      <c r="K951" s="559"/>
      <c r="L951" s="560"/>
    </row>
    <row r="952" spans="1:12">
      <c r="A952">
        <v>8</v>
      </c>
      <c r="B952" t="s">
        <v>1102</v>
      </c>
      <c r="C952" t="s">
        <v>82</v>
      </c>
      <c r="D952">
        <v>5</v>
      </c>
      <c r="E952" s="351" t="s">
        <v>2317</v>
      </c>
      <c r="H952" s="333">
        <v>11.717323713203454</v>
      </c>
      <c r="I952" s="333">
        <v>1.257468886295005</v>
      </c>
      <c r="J952">
        <v>11</v>
      </c>
      <c r="K952" s="364" t="s">
        <v>2445</v>
      </c>
      <c r="L952" s="384">
        <v>1.8321953931865309E-2</v>
      </c>
    </row>
    <row r="953" spans="1:12">
      <c r="A953">
        <v>8</v>
      </c>
      <c r="B953" t="s">
        <v>1102</v>
      </c>
      <c r="C953" t="s">
        <v>82</v>
      </c>
      <c r="D953">
        <v>5</v>
      </c>
      <c r="E953" s="351" t="s">
        <v>2319</v>
      </c>
      <c r="H953" s="333">
        <v>3.7152489822352419</v>
      </c>
      <c r="I953" s="333">
        <v>2.0005186827420531</v>
      </c>
      <c r="J953">
        <v>54</v>
      </c>
      <c r="K953" s="364" t="s">
        <v>2445</v>
      </c>
      <c r="L953" s="384">
        <v>1.8321953931865309E-2</v>
      </c>
    </row>
    <row r="954" spans="1:12">
      <c r="A954">
        <v>8</v>
      </c>
      <c r="B954" t="s">
        <v>1102</v>
      </c>
      <c r="C954" t="s">
        <v>82</v>
      </c>
      <c r="D954">
        <v>5</v>
      </c>
      <c r="E954" s="351" t="s">
        <v>2320</v>
      </c>
      <c r="H954" s="333">
        <v>3.8105117766515302</v>
      </c>
      <c r="I954" s="333">
        <v>1.9433610060922801</v>
      </c>
      <c r="J954">
        <v>51</v>
      </c>
      <c r="K954" s="364" t="s">
        <v>2445</v>
      </c>
      <c r="L954" s="384">
        <v>1.8321953931865309E-2</v>
      </c>
    </row>
    <row r="955" spans="1:12">
      <c r="A955">
        <v>8</v>
      </c>
      <c r="B955" t="s">
        <v>1102</v>
      </c>
      <c r="C955" t="s">
        <v>82</v>
      </c>
      <c r="D955">
        <v>5</v>
      </c>
      <c r="E955" s="351" t="s">
        <v>2321</v>
      </c>
      <c r="H955" s="333">
        <v>5.4299792817284303</v>
      </c>
      <c r="I955" s="333">
        <v>9.545332000512083</v>
      </c>
      <c r="J955">
        <v>176</v>
      </c>
      <c r="K955" s="364" t="s">
        <v>2445</v>
      </c>
      <c r="L955" s="384">
        <v>1.8321953931865309E-2</v>
      </c>
    </row>
    <row r="956" spans="1:12">
      <c r="A956">
        <v>8</v>
      </c>
      <c r="B956" t="s">
        <v>1102</v>
      </c>
      <c r="C956" t="s">
        <v>82</v>
      </c>
      <c r="D956">
        <v>5</v>
      </c>
      <c r="E956" s="351" t="s">
        <v>2322</v>
      </c>
      <c r="H956" s="333">
        <v>6.5731328147238894</v>
      </c>
      <c r="I956" s="333">
        <v>8.0392272207905648</v>
      </c>
      <c r="J956">
        <v>122</v>
      </c>
      <c r="K956" s="364" t="s">
        <v>2445</v>
      </c>
      <c r="L956" s="384">
        <v>1.8321953931865309E-2</v>
      </c>
    </row>
    <row r="957" spans="1:12">
      <c r="A957">
        <v>8</v>
      </c>
      <c r="B957" t="s">
        <v>1102</v>
      </c>
      <c r="C957" t="s">
        <v>82</v>
      </c>
      <c r="D957">
        <v>5</v>
      </c>
      <c r="E957" s="351" t="s">
        <v>2323</v>
      </c>
      <c r="H957" s="333">
        <v>9.1452282639636717</v>
      </c>
      <c r="I957" s="333">
        <v>6.2101815679978305</v>
      </c>
      <c r="J957">
        <v>68</v>
      </c>
      <c r="K957" s="364" t="s">
        <v>2445</v>
      </c>
      <c r="L957" s="384">
        <v>1.8321953931865309E-2</v>
      </c>
    </row>
    <row r="958" spans="1:12">
      <c r="A958">
        <v>9</v>
      </c>
      <c r="B958" t="s">
        <v>1104</v>
      </c>
      <c r="C958" t="s">
        <v>83</v>
      </c>
      <c r="D958">
        <v>6</v>
      </c>
      <c r="E958" s="351" t="s">
        <v>2324</v>
      </c>
      <c r="H958" s="333">
        <v>7.811549142135636</v>
      </c>
      <c r="I958" s="333">
        <v>2.553042890356525</v>
      </c>
      <c r="J958">
        <v>33</v>
      </c>
      <c r="K958" s="364" t="s">
        <v>2445</v>
      </c>
      <c r="L958" s="384">
        <v>1.8321953931865309E-2</v>
      </c>
    </row>
    <row r="959" spans="1:12">
      <c r="A959">
        <v>8</v>
      </c>
      <c r="B959" t="s">
        <v>1102</v>
      </c>
      <c r="C959" t="s">
        <v>82</v>
      </c>
      <c r="D959">
        <v>5</v>
      </c>
      <c r="E959" s="555"/>
      <c r="F959" s="556"/>
      <c r="G959" s="556"/>
      <c r="H959" s="557"/>
      <c r="I959" s="557"/>
      <c r="J959" s="556"/>
      <c r="K959" s="559"/>
      <c r="L959" s="560"/>
    </row>
    <row r="960" spans="1:12">
      <c r="A960">
        <v>8</v>
      </c>
      <c r="B960" t="s">
        <v>1102</v>
      </c>
      <c r="C960" t="s">
        <v>82</v>
      </c>
      <c r="D960">
        <v>5</v>
      </c>
      <c r="E960" s="351" t="s">
        <v>2326</v>
      </c>
      <c r="H960" s="333">
        <v>11.43153532995459</v>
      </c>
      <c r="I960" s="333">
        <v>5.8300830182768406</v>
      </c>
      <c r="J960">
        <v>51</v>
      </c>
      <c r="K960" s="364" t="s">
        <v>2445</v>
      </c>
      <c r="L960" s="384">
        <v>-2.4302393302593761E-2</v>
      </c>
    </row>
    <row r="961" spans="1:12">
      <c r="A961">
        <v>8</v>
      </c>
      <c r="B961" t="s">
        <v>1102</v>
      </c>
      <c r="C961" t="s">
        <v>82</v>
      </c>
      <c r="D961">
        <v>5</v>
      </c>
      <c r="E961" s="351" t="s">
        <v>2328</v>
      </c>
      <c r="H961" s="333">
        <v>11.43153532995459</v>
      </c>
      <c r="I961" s="333">
        <v>2.4958852137067522</v>
      </c>
      <c r="J961">
        <v>22</v>
      </c>
      <c r="K961" s="364" t="s">
        <v>2445</v>
      </c>
      <c r="L961" s="384">
        <v>-2.4302393302593761E-2</v>
      </c>
    </row>
    <row r="962" spans="1:12">
      <c r="A962">
        <v>8</v>
      </c>
      <c r="B962" t="s">
        <v>1102</v>
      </c>
      <c r="C962" t="s">
        <v>82</v>
      </c>
      <c r="D962">
        <v>5</v>
      </c>
      <c r="E962" s="351" t="s">
        <v>2329</v>
      </c>
      <c r="H962" s="333">
        <v>11.43153532995459</v>
      </c>
      <c r="I962" s="333">
        <v>6.7446058446732078</v>
      </c>
      <c r="J962">
        <v>59</v>
      </c>
      <c r="K962" s="364" t="s">
        <v>2445</v>
      </c>
      <c r="L962" s="384">
        <v>-2.4302393302593761E-2</v>
      </c>
    </row>
    <row r="963" spans="1:12">
      <c r="A963">
        <v>8</v>
      </c>
      <c r="B963" t="s">
        <v>1102</v>
      </c>
      <c r="C963" t="s">
        <v>82</v>
      </c>
      <c r="D963">
        <v>5</v>
      </c>
      <c r="E963" s="351" t="s">
        <v>2330</v>
      </c>
      <c r="H963" s="333">
        <v>6.2873444314750238</v>
      </c>
      <c r="I963" s="333">
        <v>4.8965076329972161</v>
      </c>
      <c r="J963">
        <v>78</v>
      </c>
      <c r="K963" s="364" t="s">
        <v>2445</v>
      </c>
      <c r="L963" s="384">
        <v>-2.4302393302593761E-2</v>
      </c>
    </row>
    <row r="964" spans="1:12">
      <c r="A964">
        <v>8</v>
      </c>
      <c r="B964" t="s">
        <v>1102</v>
      </c>
      <c r="C964" t="s">
        <v>82</v>
      </c>
      <c r="D964">
        <v>5</v>
      </c>
      <c r="E964" s="351" t="s">
        <v>2331</v>
      </c>
      <c r="H964" s="333">
        <v>13.432054012696643</v>
      </c>
      <c r="I964" s="333">
        <v>4.7059820441646396</v>
      </c>
      <c r="J964">
        <v>35</v>
      </c>
      <c r="K964" s="364" t="s">
        <v>2445</v>
      </c>
      <c r="L964" s="384">
        <v>-2.4302393302593761E-2</v>
      </c>
    </row>
    <row r="965" spans="1:12">
      <c r="A965">
        <v>8</v>
      </c>
      <c r="B965" t="s">
        <v>1102</v>
      </c>
      <c r="C965" t="s">
        <v>82</v>
      </c>
      <c r="D965">
        <v>5</v>
      </c>
      <c r="E965" s="555"/>
      <c r="F965" s="556"/>
      <c r="G965" s="556"/>
      <c r="H965" s="557"/>
      <c r="I965" s="557"/>
      <c r="J965" s="556"/>
      <c r="K965" s="559"/>
      <c r="L965" s="560"/>
    </row>
    <row r="966" spans="1:12">
      <c r="A966">
        <v>8</v>
      </c>
      <c r="B966" t="s">
        <v>1102</v>
      </c>
      <c r="C966" t="s">
        <v>82</v>
      </c>
      <c r="D966">
        <v>5</v>
      </c>
      <c r="E966" s="351" t="s">
        <v>2333</v>
      </c>
      <c r="H966" s="333">
        <v>10.478907385791706</v>
      </c>
      <c r="I966" s="333">
        <v>3.4980498109661045</v>
      </c>
      <c r="J966">
        <v>33</v>
      </c>
      <c r="K966" s="364" t="s">
        <v>2445</v>
      </c>
      <c r="L966" s="384">
        <v>-1.2996436647151333E-3</v>
      </c>
    </row>
    <row r="967" spans="1:12">
      <c r="A967">
        <v>8</v>
      </c>
      <c r="B967" t="s">
        <v>1102</v>
      </c>
      <c r="C967" t="s">
        <v>82</v>
      </c>
      <c r="D967">
        <v>5</v>
      </c>
      <c r="E967" s="351" t="s">
        <v>2335</v>
      </c>
      <c r="H967" s="333">
        <v>12.193637685284894</v>
      </c>
      <c r="I967" s="333">
        <v>5.4471265847233621</v>
      </c>
      <c r="J967">
        <v>45</v>
      </c>
      <c r="K967" s="364" t="s">
        <v>2445</v>
      </c>
      <c r="L967" s="384">
        <v>-1.2996436647151333E-3</v>
      </c>
    </row>
    <row r="968" spans="1:12">
      <c r="A968">
        <v>8</v>
      </c>
      <c r="B968" t="s">
        <v>1102</v>
      </c>
      <c r="C968" t="s">
        <v>82</v>
      </c>
      <c r="D968">
        <v>5</v>
      </c>
      <c r="E968" s="351" t="s">
        <v>2336</v>
      </c>
      <c r="H968" s="333">
        <v>12.193637685284894</v>
      </c>
      <c r="I968" s="333">
        <v>7.4724135940136502</v>
      </c>
      <c r="J968">
        <v>61</v>
      </c>
      <c r="K968" s="364" t="s">
        <v>2445</v>
      </c>
      <c r="L968" s="384">
        <v>-1.2996436647151333E-3</v>
      </c>
    </row>
    <row r="969" spans="1:12">
      <c r="A969">
        <v>8</v>
      </c>
      <c r="B969" t="s">
        <v>1102</v>
      </c>
      <c r="C969" t="s">
        <v>82</v>
      </c>
      <c r="D969">
        <v>5</v>
      </c>
      <c r="E969" s="351" t="s">
        <v>2337</v>
      </c>
      <c r="H969" s="333">
        <v>14.479944751275815</v>
      </c>
      <c r="I969" s="333">
        <v>4.2277628161948719</v>
      </c>
      <c r="J969">
        <v>29</v>
      </c>
      <c r="K969" s="364" t="s">
        <v>2445</v>
      </c>
      <c r="L969" s="384">
        <v>-1.2996436647151333E-3</v>
      </c>
    </row>
    <row r="970" spans="1:12">
      <c r="A970">
        <v>8</v>
      </c>
      <c r="B970" t="s">
        <v>1102</v>
      </c>
      <c r="C970" t="s">
        <v>82</v>
      </c>
      <c r="D970">
        <v>5</v>
      </c>
      <c r="E970" s="351" t="s">
        <v>2338</v>
      </c>
      <c r="H970" s="333">
        <v>12.574688862950048</v>
      </c>
      <c r="I970" s="333">
        <v>1.4847659137722686</v>
      </c>
      <c r="J970">
        <v>12</v>
      </c>
      <c r="K970" s="364" t="s">
        <v>2445</v>
      </c>
      <c r="L970" s="384">
        <v>-1.2996436647151333E-3</v>
      </c>
    </row>
    <row r="971" spans="1:12">
      <c r="A971">
        <v>8</v>
      </c>
      <c r="B971" t="s">
        <v>1102</v>
      </c>
      <c r="C971" t="s">
        <v>82</v>
      </c>
      <c r="D971">
        <v>5</v>
      </c>
      <c r="E971" s="555"/>
      <c r="F971" s="556"/>
      <c r="G971" s="556"/>
      <c r="H971" s="557"/>
      <c r="I971" s="557"/>
      <c r="J971" s="556"/>
      <c r="K971" s="559"/>
      <c r="L971" s="560"/>
    </row>
    <row r="972" spans="1:12">
      <c r="A972">
        <v>8</v>
      </c>
      <c r="B972" t="s">
        <v>1102</v>
      </c>
      <c r="C972" t="s">
        <v>82</v>
      </c>
      <c r="D972">
        <v>5</v>
      </c>
      <c r="E972" s="351" t="s">
        <v>2340</v>
      </c>
      <c r="H972" s="333">
        <v>7.2399723756379073</v>
      </c>
      <c r="I972" s="333">
        <v>3.3682984208695048</v>
      </c>
      <c r="J972">
        <v>47</v>
      </c>
      <c r="K972" s="364" t="s">
        <v>2445</v>
      </c>
      <c r="L972" s="384">
        <v>-1.8818416020022211E-2</v>
      </c>
    </row>
    <row r="973" spans="1:12">
      <c r="A973">
        <v>8</v>
      </c>
      <c r="B973" t="s">
        <v>1102</v>
      </c>
      <c r="C973" t="s">
        <v>82</v>
      </c>
      <c r="D973">
        <v>5</v>
      </c>
      <c r="E973" s="351" t="s">
        <v>2342</v>
      </c>
      <c r="H973" s="333">
        <v>7.6348799597636106</v>
      </c>
      <c r="I973" s="333">
        <v>3.5585122405567184</v>
      </c>
      <c r="J973">
        <v>47</v>
      </c>
      <c r="K973" s="364" t="s">
        <v>2445</v>
      </c>
      <c r="L973" s="384">
        <v>-1.8818416020022211E-2</v>
      </c>
    </row>
    <row r="974" spans="1:12">
      <c r="A974">
        <v>8</v>
      </c>
      <c r="B974" t="s">
        <v>1102</v>
      </c>
      <c r="C974" t="s">
        <v>82</v>
      </c>
      <c r="D974">
        <v>5</v>
      </c>
      <c r="E974" s="351" t="s">
        <v>2343</v>
      </c>
      <c r="H974" s="333">
        <v>7.2399723756379073</v>
      </c>
      <c r="I974" s="333">
        <v>1.1519454228946786</v>
      </c>
      <c r="J974">
        <v>16</v>
      </c>
      <c r="K974" s="364" t="s">
        <v>2445</v>
      </c>
      <c r="L974" s="384">
        <v>-1.8818416020022211E-2</v>
      </c>
    </row>
    <row r="975" spans="1:12">
      <c r="A975">
        <v>8</v>
      </c>
      <c r="B975" t="s">
        <v>1102</v>
      </c>
      <c r="C975" t="s">
        <v>82</v>
      </c>
      <c r="D975">
        <v>5</v>
      </c>
      <c r="E975" s="351" t="s">
        <v>2344</v>
      </c>
      <c r="H975" s="333">
        <v>7.5032440983883761</v>
      </c>
      <c r="I975" s="333">
        <v>3.7025218729012255</v>
      </c>
      <c r="J975">
        <v>49</v>
      </c>
      <c r="K975" s="364" t="s">
        <v>2445</v>
      </c>
      <c r="L975" s="384">
        <v>-1.8818416020022211E-2</v>
      </c>
    </row>
    <row r="976" spans="1:12">
      <c r="A976">
        <v>8</v>
      </c>
      <c r="B976" t="s">
        <v>1102</v>
      </c>
      <c r="C976" t="s">
        <v>82</v>
      </c>
      <c r="D976">
        <v>5</v>
      </c>
      <c r="E976" s="351" t="s">
        <v>2345</v>
      </c>
      <c r="H976" s="333">
        <v>7.766515821138845</v>
      </c>
      <c r="I976" s="333">
        <v>1.9541343621153584</v>
      </c>
      <c r="J976">
        <v>25</v>
      </c>
      <c r="K976" s="364" t="s">
        <v>2445</v>
      </c>
      <c r="L976" s="384">
        <v>-1.8818416020022211E-2</v>
      </c>
    </row>
    <row r="977" spans="1:12">
      <c r="A977">
        <v>8</v>
      </c>
      <c r="B977" t="s">
        <v>1102</v>
      </c>
      <c r="C977" t="s">
        <v>82</v>
      </c>
      <c r="D977">
        <v>5</v>
      </c>
      <c r="E977" s="351" t="s">
        <v>2346</v>
      </c>
      <c r="H977" s="333">
        <v>7.6348799597636106</v>
      </c>
      <c r="I977" s="333">
        <v>1.1415461898460351</v>
      </c>
      <c r="J977">
        <v>15</v>
      </c>
      <c r="K977" s="364" t="s">
        <v>2445</v>
      </c>
      <c r="L977" s="384">
        <v>-1.8818416020022211E-2</v>
      </c>
    </row>
    <row r="978" spans="1:12">
      <c r="A978">
        <v>8</v>
      </c>
      <c r="B978" t="s">
        <v>1102</v>
      </c>
      <c r="C978" t="s">
        <v>82</v>
      </c>
      <c r="D978">
        <v>5</v>
      </c>
      <c r="E978" s="351" t="s">
        <v>2347</v>
      </c>
      <c r="H978" s="333">
        <v>11.43153532995459</v>
      </c>
      <c r="I978" s="333">
        <v>7.4876556411202566</v>
      </c>
      <c r="J978">
        <v>66</v>
      </c>
      <c r="K978" s="364" t="s">
        <v>2445</v>
      </c>
      <c r="L978" s="384">
        <v>2.2844518213245069E-2</v>
      </c>
    </row>
    <row r="979" spans="1:12">
      <c r="A979">
        <v>9</v>
      </c>
      <c r="B979" t="s">
        <v>1104</v>
      </c>
      <c r="C979" t="s">
        <v>83</v>
      </c>
      <c r="D979">
        <v>6</v>
      </c>
      <c r="E979" s="351" t="s">
        <v>2349</v>
      </c>
      <c r="H979" s="333">
        <v>11.241009741122014</v>
      </c>
      <c r="I979" s="333">
        <v>4.8393499563474434</v>
      </c>
      <c r="J979">
        <v>43</v>
      </c>
      <c r="K979" s="364" t="s">
        <v>2445</v>
      </c>
      <c r="L979" s="384">
        <v>2.2844518213245069E-2</v>
      </c>
    </row>
    <row r="980" spans="1:12">
      <c r="A980">
        <v>8</v>
      </c>
      <c r="B980" t="s">
        <v>1102</v>
      </c>
      <c r="C980" t="s">
        <v>82</v>
      </c>
      <c r="D980">
        <v>5</v>
      </c>
      <c r="E980" s="351" t="s">
        <v>2350</v>
      </c>
      <c r="H980" s="333">
        <v>11.43153532995459</v>
      </c>
      <c r="I980" s="333">
        <v>7.0684993456885881</v>
      </c>
      <c r="J980">
        <v>62</v>
      </c>
      <c r="K980" s="364" t="s">
        <v>2445</v>
      </c>
      <c r="L980" s="384">
        <v>2.2844518213245069E-2</v>
      </c>
    </row>
    <row r="981" spans="1:12">
      <c r="A981">
        <v>8</v>
      </c>
      <c r="B981" t="s">
        <v>1102</v>
      </c>
      <c r="C981" t="s">
        <v>82</v>
      </c>
      <c r="D981">
        <v>5</v>
      </c>
      <c r="E981" s="351" t="s">
        <v>2351</v>
      </c>
      <c r="H981" s="333">
        <v>11.241009741122014</v>
      </c>
      <c r="I981" s="333">
        <v>3.6009336289356955</v>
      </c>
      <c r="J981">
        <v>32</v>
      </c>
      <c r="K981" s="364" t="s">
        <v>2445</v>
      </c>
      <c r="L981" s="384">
        <v>2.2844518213245069E-2</v>
      </c>
    </row>
    <row r="982" spans="1:12">
      <c r="A982">
        <v>8</v>
      </c>
      <c r="B982" t="s">
        <v>1102</v>
      </c>
      <c r="C982" t="s">
        <v>82</v>
      </c>
      <c r="D982">
        <v>5</v>
      </c>
      <c r="E982" s="351" t="s">
        <v>2352</v>
      </c>
      <c r="H982" s="333">
        <v>9.1452282639636717</v>
      </c>
      <c r="I982" s="333">
        <v>5.7919779005103251</v>
      </c>
      <c r="J982">
        <v>63</v>
      </c>
      <c r="K982" s="364" t="s">
        <v>2445</v>
      </c>
      <c r="L982" s="384">
        <v>2.2844518213245069E-2</v>
      </c>
    </row>
    <row r="983" spans="1:12">
      <c r="A983">
        <v>8</v>
      </c>
      <c r="B983" t="s">
        <v>1102</v>
      </c>
      <c r="C983" t="s">
        <v>82</v>
      </c>
      <c r="D983">
        <v>5</v>
      </c>
      <c r="E983" s="351" t="s">
        <v>2353</v>
      </c>
      <c r="H983" s="333">
        <v>11.43153532995459</v>
      </c>
      <c r="I983" s="333">
        <v>7.3352351700541947</v>
      </c>
      <c r="J983">
        <v>64</v>
      </c>
      <c r="K983" s="364" t="s">
        <v>2445</v>
      </c>
      <c r="L983" s="384">
        <v>-2.3440676816668837E-2</v>
      </c>
    </row>
    <row r="984" spans="1:12">
      <c r="A984">
        <v>8</v>
      </c>
      <c r="B984" t="s">
        <v>1102</v>
      </c>
      <c r="C984" t="s">
        <v>82</v>
      </c>
      <c r="D984">
        <v>5</v>
      </c>
      <c r="E984" s="351" t="s">
        <v>2355</v>
      </c>
      <c r="H984" s="333">
        <v>10.574170180207995</v>
      </c>
      <c r="I984" s="333">
        <v>6.7255532857899505</v>
      </c>
      <c r="J984">
        <v>64</v>
      </c>
      <c r="K984" s="364" t="s">
        <v>2445</v>
      </c>
      <c r="L984" s="384">
        <v>-2.3440676816668837E-2</v>
      </c>
    </row>
    <row r="985" spans="1:12">
      <c r="A985">
        <v>8</v>
      </c>
      <c r="B985" t="s">
        <v>1102</v>
      </c>
      <c r="C985" t="s">
        <v>82</v>
      </c>
      <c r="D985">
        <v>5</v>
      </c>
      <c r="E985" s="351" t="s">
        <v>2356</v>
      </c>
      <c r="H985" s="333">
        <v>11.43153532995459</v>
      </c>
      <c r="I985" s="333">
        <v>6.5731328147238894</v>
      </c>
      <c r="J985">
        <v>58</v>
      </c>
      <c r="K985" s="364" t="s">
        <v>2445</v>
      </c>
      <c r="L985" s="384">
        <v>-2.3440676816668837E-2</v>
      </c>
    </row>
    <row r="986" spans="1:12">
      <c r="A986">
        <v>8</v>
      </c>
      <c r="B986" t="s">
        <v>1102</v>
      </c>
      <c r="C986" t="s">
        <v>82</v>
      </c>
      <c r="D986">
        <v>5</v>
      </c>
      <c r="E986" s="351" t="s">
        <v>2357</v>
      </c>
      <c r="H986" s="333">
        <v>9.1452282639636717</v>
      </c>
      <c r="I986" s="333">
        <v>7.4304979644704838</v>
      </c>
      <c r="J986">
        <v>81</v>
      </c>
      <c r="K986" s="364" t="s">
        <v>2445</v>
      </c>
      <c r="L986" s="384">
        <v>-2.3440676816668837E-2</v>
      </c>
    </row>
    <row r="987" spans="1:12">
      <c r="A987">
        <v>8</v>
      </c>
      <c r="B987" t="s">
        <v>1102</v>
      </c>
      <c r="C987" t="s">
        <v>82</v>
      </c>
      <c r="D987">
        <v>5</v>
      </c>
      <c r="E987" s="555"/>
      <c r="F987" s="556"/>
      <c r="G987" s="556"/>
      <c r="H987" s="557"/>
      <c r="I987" s="557"/>
      <c r="J987" s="556"/>
      <c r="K987" s="559"/>
      <c r="L987" s="560"/>
    </row>
    <row r="988" spans="1:12">
      <c r="A988">
        <v>8</v>
      </c>
      <c r="B988" t="s">
        <v>1102</v>
      </c>
      <c r="C988" t="s">
        <v>82</v>
      </c>
      <c r="D988">
        <v>5</v>
      </c>
      <c r="E988" s="555"/>
      <c r="F988" s="556"/>
      <c r="G988" s="556"/>
      <c r="H988" s="557"/>
      <c r="I988" s="557"/>
      <c r="J988" s="556"/>
      <c r="K988" s="559"/>
      <c r="L988" s="560"/>
    </row>
    <row r="989" spans="1:12">
      <c r="A989">
        <v>8</v>
      </c>
      <c r="B989" t="s">
        <v>1102</v>
      </c>
      <c r="C989" t="s">
        <v>82</v>
      </c>
      <c r="D989">
        <v>5</v>
      </c>
      <c r="E989" s="555"/>
      <c r="F989" s="556"/>
      <c r="G989" s="556"/>
      <c r="H989" s="557"/>
      <c r="I989" s="557"/>
      <c r="J989" s="556"/>
      <c r="K989" s="559"/>
      <c r="L989" s="560"/>
    </row>
    <row r="990" spans="1:12">
      <c r="A990">
        <v>8</v>
      </c>
      <c r="B990" t="s">
        <v>1102</v>
      </c>
      <c r="C990" t="s">
        <v>82</v>
      </c>
      <c r="D990">
        <v>5</v>
      </c>
      <c r="E990" s="555"/>
      <c r="F990" s="556"/>
      <c r="G990" s="556"/>
      <c r="H990" s="557"/>
      <c r="I990" s="557"/>
      <c r="J990" s="556"/>
      <c r="K990" s="559"/>
      <c r="L990" s="560"/>
    </row>
    <row r="991" spans="1:12">
      <c r="A991">
        <v>8</v>
      </c>
      <c r="B991" t="s">
        <v>1102</v>
      </c>
      <c r="C991" t="s">
        <v>82</v>
      </c>
      <c r="D991">
        <v>5</v>
      </c>
      <c r="E991" s="555"/>
      <c r="F991" s="556"/>
      <c r="G991" s="556"/>
      <c r="H991" s="557"/>
      <c r="I991" s="557"/>
      <c r="J991" s="556"/>
      <c r="K991" s="559"/>
      <c r="L991" s="560"/>
    </row>
    <row r="992" spans="1:12">
      <c r="A992">
        <v>8</v>
      </c>
      <c r="B992" t="s">
        <v>1102</v>
      </c>
      <c r="C992" t="s">
        <v>82</v>
      </c>
      <c r="D992">
        <v>5</v>
      </c>
      <c r="E992" s="351" t="s">
        <v>2363</v>
      </c>
      <c r="H992" s="333">
        <v>9.1452282639636717</v>
      </c>
      <c r="I992" s="333">
        <v>5.8681881360433561</v>
      </c>
      <c r="J992">
        <v>64</v>
      </c>
      <c r="K992" s="364" t="s">
        <v>2445</v>
      </c>
      <c r="L992" s="384">
        <v>-2.3440676816668837E-2</v>
      </c>
    </row>
    <row r="993" spans="1:12">
      <c r="A993">
        <v>8</v>
      </c>
      <c r="B993" t="s">
        <v>1102</v>
      </c>
      <c r="C993" t="s">
        <v>82</v>
      </c>
      <c r="D993">
        <v>5</v>
      </c>
      <c r="E993" s="351" t="s">
        <v>2364</v>
      </c>
      <c r="H993" s="333">
        <v>9.1452282639636717</v>
      </c>
      <c r="I993" s="333">
        <v>8.1926003198007891</v>
      </c>
      <c r="J993">
        <v>90</v>
      </c>
      <c r="K993" s="364" t="s">
        <v>2445</v>
      </c>
      <c r="L993" s="384">
        <v>-2.3440676816668837E-2</v>
      </c>
    </row>
    <row r="994" spans="1:12">
      <c r="A994">
        <v>8</v>
      </c>
      <c r="B994" t="s">
        <v>1102</v>
      </c>
      <c r="C994" t="s">
        <v>82</v>
      </c>
      <c r="D994">
        <v>5</v>
      </c>
      <c r="E994" s="555"/>
      <c r="F994" s="556"/>
      <c r="G994" s="556"/>
      <c r="H994" s="557"/>
      <c r="I994" s="557"/>
      <c r="J994" s="556"/>
      <c r="K994" s="559"/>
      <c r="L994" s="560"/>
    </row>
    <row r="995" spans="1:12">
      <c r="A995">
        <v>8</v>
      </c>
      <c r="B995" t="s">
        <v>1102</v>
      </c>
      <c r="C995" t="s">
        <v>82</v>
      </c>
      <c r="D995">
        <v>5</v>
      </c>
      <c r="E995" s="351" t="s">
        <v>2366</v>
      </c>
      <c r="H995" s="333">
        <v>9.1452282639636717</v>
      </c>
      <c r="I995" s="333">
        <v>3.6199861878189536</v>
      </c>
      <c r="J995">
        <v>40</v>
      </c>
      <c r="K995" s="364" t="s">
        <v>2445</v>
      </c>
      <c r="L995" s="384">
        <v>-1.0344089611936447E-2</v>
      </c>
    </row>
    <row r="996" spans="1:12">
      <c r="A996">
        <v>8</v>
      </c>
      <c r="B996" t="s">
        <v>1102</v>
      </c>
      <c r="C996" t="s">
        <v>82</v>
      </c>
      <c r="D996">
        <v>5</v>
      </c>
      <c r="E996" s="351" t="s">
        <v>2368</v>
      </c>
      <c r="H996" s="333">
        <v>9.9073306192939778</v>
      </c>
      <c r="I996" s="333">
        <v>7.4495505233537402</v>
      </c>
      <c r="J996">
        <v>75</v>
      </c>
      <c r="K996" s="364" t="s">
        <v>2445</v>
      </c>
      <c r="L996" s="384">
        <v>-1.0344089611936447E-2</v>
      </c>
    </row>
    <row r="997" spans="1:12">
      <c r="A997">
        <v>8</v>
      </c>
      <c r="B997" t="s">
        <v>1102</v>
      </c>
      <c r="C997" t="s">
        <v>82</v>
      </c>
      <c r="D997">
        <v>5</v>
      </c>
      <c r="E997" s="351" t="s">
        <v>2369</v>
      </c>
      <c r="H997" s="333">
        <v>9.3357538527962483</v>
      </c>
      <c r="I997" s="333">
        <v>5.5061895172614603</v>
      </c>
      <c r="J997">
        <v>59</v>
      </c>
      <c r="K997" s="364" t="s">
        <v>2445</v>
      </c>
      <c r="L997" s="384">
        <v>-1.0344089611936447E-2</v>
      </c>
    </row>
    <row r="998" spans="1:12">
      <c r="A998">
        <v>8</v>
      </c>
      <c r="B998" t="s">
        <v>1102</v>
      </c>
      <c r="C998" t="s">
        <v>82</v>
      </c>
      <c r="D998">
        <v>5</v>
      </c>
      <c r="E998" s="351" t="s">
        <v>2370</v>
      </c>
      <c r="H998" s="333">
        <v>10.288381796959131</v>
      </c>
      <c r="I998" s="333">
        <v>8.0401798487347271</v>
      </c>
      <c r="J998">
        <v>78</v>
      </c>
      <c r="K998" s="364" t="s">
        <v>2445</v>
      </c>
      <c r="L998" s="384">
        <v>-1.0344089611936447E-2</v>
      </c>
    </row>
    <row r="999" spans="1:12">
      <c r="A999">
        <v>8</v>
      </c>
      <c r="B999" t="s">
        <v>1102</v>
      </c>
      <c r="C999" t="s">
        <v>82</v>
      </c>
      <c r="D999">
        <v>5</v>
      </c>
      <c r="E999" s="351" t="s">
        <v>2371</v>
      </c>
      <c r="H999" s="333">
        <v>10.955221357873148</v>
      </c>
      <c r="I999" s="333">
        <v>5.7538727827438105</v>
      </c>
      <c r="J999">
        <v>53</v>
      </c>
      <c r="K999" s="364" t="s">
        <v>2445</v>
      </c>
      <c r="L999" s="384">
        <v>-1.0344089611936447E-2</v>
      </c>
    </row>
    <row r="1000" spans="1:12">
      <c r="A1000">
        <v>8</v>
      </c>
      <c r="B1000" t="s">
        <v>1102</v>
      </c>
      <c r="C1000" t="s">
        <v>82</v>
      </c>
      <c r="D1000">
        <v>5</v>
      </c>
      <c r="E1000" s="351" t="s">
        <v>2372</v>
      </c>
      <c r="H1000" s="333">
        <v>9.1452282639636717</v>
      </c>
      <c r="I1000" s="333">
        <v>8.3640733497501074</v>
      </c>
      <c r="J1000">
        <v>91</v>
      </c>
      <c r="K1000" s="364" t="s">
        <v>2445</v>
      </c>
      <c r="L1000" s="384">
        <v>-1.0344089611936447E-2</v>
      </c>
    </row>
    <row r="1001" spans="1:12">
      <c r="A1001">
        <v>8</v>
      </c>
      <c r="B1001" t="s">
        <v>1102</v>
      </c>
      <c r="C1001" t="s">
        <v>82</v>
      </c>
      <c r="D1001">
        <v>5</v>
      </c>
      <c r="E1001" s="351" t="s">
        <v>2373</v>
      </c>
      <c r="H1001" s="333">
        <v>9.1452282639636717</v>
      </c>
      <c r="I1001" s="333">
        <v>1.8862033294425073</v>
      </c>
      <c r="J1001">
        <v>21</v>
      </c>
      <c r="K1001" s="364" t="s">
        <v>2445</v>
      </c>
      <c r="L1001" s="384">
        <v>-1.0344089611936447E-2</v>
      </c>
    </row>
    <row r="1002" spans="1:12">
      <c r="A1002">
        <v>8</v>
      </c>
      <c r="B1002" t="s">
        <v>1102</v>
      </c>
      <c r="C1002" t="s">
        <v>82</v>
      </c>
      <c r="D1002">
        <v>5</v>
      </c>
      <c r="E1002" s="351" t="s">
        <v>2374</v>
      </c>
      <c r="H1002" s="333">
        <v>8.0297875438893147</v>
      </c>
      <c r="I1002" s="333">
        <v>4.5453862932868532</v>
      </c>
      <c r="J1002">
        <v>57</v>
      </c>
      <c r="K1002" s="364" t="s">
        <v>2445</v>
      </c>
      <c r="L1002" s="384">
        <v>-1.753853118567239E-2</v>
      </c>
    </row>
    <row r="1003" spans="1:12">
      <c r="A1003">
        <v>8</v>
      </c>
      <c r="B1003" t="s">
        <v>1102</v>
      </c>
      <c r="C1003" t="s">
        <v>82</v>
      </c>
      <c r="D1003">
        <v>5</v>
      </c>
      <c r="E1003" s="351" t="s">
        <v>2376</v>
      </c>
      <c r="H1003" s="333">
        <v>6.7792468608245855</v>
      </c>
      <c r="I1003" s="333">
        <v>3.6818550426653136</v>
      </c>
      <c r="J1003">
        <v>54</v>
      </c>
      <c r="K1003" s="364" t="s">
        <v>2445</v>
      </c>
      <c r="L1003" s="384">
        <v>-1.753853118567239E-2</v>
      </c>
    </row>
    <row r="1004" spans="1:12">
      <c r="A1004">
        <v>8</v>
      </c>
      <c r="B1004" t="s">
        <v>1102</v>
      </c>
      <c r="C1004" t="s">
        <v>82</v>
      </c>
      <c r="D1004">
        <v>5</v>
      </c>
      <c r="E1004" s="351" t="s">
        <v>2377</v>
      </c>
      <c r="H1004" s="333">
        <v>6.5817930687617334</v>
      </c>
      <c r="I1004" s="333">
        <v>3.1987514314182026</v>
      </c>
      <c r="J1004">
        <v>49</v>
      </c>
      <c r="K1004" s="364" t="s">
        <v>2445</v>
      </c>
      <c r="L1004" s="384">
        <v>-1.753853118567239E-2</v>
      </c>
    </row>
    <row r="1005" spans="1:12">
      <c r="A1005">
        <v>8</v>
      </c>
      <c r="B1005" t="s">
        <v>1102</v>
      </c>
      <c r="C1005" t="s">
        <v>82</v>
      </c>
      <c r="D1005">
        <v>5</v>
      </c>
      <c r="E1005" s="351" t="s">
        <v>2378</v>
      </c>
      <c r="H1005" s="333">
        <v>6.8450647915122023</v>
      </c>
      <c r="I1005" s="333">
        <v>4.3090999221183077</v>
      </c>
      <c r="J1005">
        <v>63</v>
      </c>
      <c r="K1005" s="364" t="s">
        <v>2445</v>
      </c>
      <c r="L1005" s="384">
        <v>-1.753853118567239E-2</v>
      </c>
    </row>
    <row r="1006" spans="1:12">
      <c r="A1006">
        <v>8</v>
      </c>
      <c r="B1006" t="s">
        <v>1102</v>
      </c>
      <c r="C1006" t="s">
        <v>82</v>
      </c>
      <c r="D1006">
        <v>5</v>
      </c>
      <c r="E1006" s="351" t="s">
        <v>2379</v>
      </c>
      <c r="H1006" s="333">
        <v>12.384163274117473</v>
      </c>
      <c r="I1006" s="333">
        <v>7.4876556411202566</v>
      </c>
      <c r="J1006">
        <v>60</v>
      </c>
      <c r="K1006" s="364" t="s">
        <v>2445</v>
      </c>
      <c r="L1006" s="384">
        <v>1.719155875141265E-3</v>
      </c>
    </row>
    <row r="1007" spans="1:12">
      <c r="A1007">
        <v>8</v>
      </c>
      <c r="B1007" t="s">
        <v>1102</v>
      </c>
      <c r="C1007" t="s">
        <v>82</v>
      </c>
      <c r="D1007">
        <v>5</v>
      </c>
      <c r="E1007" s="351" t="s">
        <v>2381</v>
      </c>
      <c r="H1007" s="333">
        <v>10.288381796959131</v>
      </c>
      <c r="I1007" s="333">
        <v>7.3685771480998952</v>
      </c>
      <c r="J1007">
        <v>72</v>
      </c>
      <c r="K1007" s="364" t="s">
        <v>2445</v>
      </c>
      <c r="L1007" s="384">
        <v>1.719155875141265E-3</v>
      </c>
    </row>
    <row r="1008" spans="1:12">
      <c r="A1008">
        <v>8</v>
      </c>
      <c r="B1008" t="s">
        <v>1102</v>
      </c>
      <c r="C1008" t="s">
        <v>82</v>
      </c>
      <c r="D1008">
        <v>5</v>
      </c>
      <c r="E1008" s="351" t="s">
        <v>2382</v>
      </c>
      <c r="H1008" s="333">
        <v>11.050484152289437</v>
      </c>
      <c r="I1008" s="333">
        <v>8.1426826155266543</v>
      </c>
      <c r="J1008">
        <v>74</v>
      </c>
      <c r="K1008" s="364" t="s">
        <v>2445</v>
      </c>
      <c r="L1008" s="384">
        <v>1.719155875141265E-3</v>
      </c>
    </row>
    <row r="1009" spans="1:12">
      <c r="A1009">
        <v>8</v>
      </c>
      <c r="B1009" t="s">
        <v>1102</v>
      </c>
      <c r="C1009" t="s">
        <v>82</v>
      </c>
      <c r="D1009">
        <v>5</v>
      </c>
      <c r="E1009" s="351" t="s">
        <v>2383</v>
      </c>
      <c r="H1009" s="333">
        <v>11.43153532995459</v>
      </c>
      <c r="I1009" s="333">
        <v>8.6879668507654877</v>
      </c>
      <c r="J1009">
        <v>76</v>
      </c>
      <c r="K1009" s="364" t="s">
        <v>2445</v>
      </c>
      <c r="L1009" s="384">
        <v>1.719155875141265E-3</v>
      </c>
    </row>
    <row r="1010" spans="1:12">
      <c r="A1010">
        <v>8</v>
      </c>
      <c r="B1010" t="s">
        <v>1102</v>
      </c>
      <c r="C1010" t="s">
        <v>82</v>
      </c>
      <c r="D1010">
        <v>5</v>
      </c>
      <c r="E1010" s="555"/>
      <c r="F1010" s="556"/>
      <c r="G1010" s="556"/>
      <c r="H1010" s="557"/>
      <c r="I1010" s="557"/>
      <c r="J1010" s="556"/>
      <c r="K1010" s="559"/>
      <c r="L1010" s="560"/>
    </row>
    <row r="1011" spans="1:12">
      <c r="A1011">
        <v>8</v>
      </c>
      <c r="B1011" t="s">
        <v>1102</v>
      </c>
      <c r="C1011" t="s">
        <v>82</v>
      </c>
      <c r="D1011">
        <v>5</v>
      </c>
      <c r="E1011" s="351" t="s">
        <v>2385</v>
      </c>
      <c r="H1011" s="333">
        <v>11.241009741122014</v>
      </c>
      <c r="I1011" s="333">
        <v>4.0044668260830933</v>
      </c>
      <c r="J1011">
        <v>36</v>
      </c>
      <c r="K1011" s="364" t="s">
        <v>2445</v>
      </c>
      <c r="L1011" s="384">
        <v>1.719155875141265E-3</v>
      </c>
    </row>
    <row r="1012" spans="1:12">
      <c r="A1012">
        <v>8</v>
      </c>
      <c r="B1012" t="s">
        <v>1102</v>
      </c>
      <c r="C1012" t="s">
        <v>82</v>
      </c>
      <c r="D1012">
        <v>5</v>
      </c>
      <c r="E1012" s="351" t="s">
        <v>2386</v>
      </c>
      <c r="H1012" s="333">
        <v>11.050484152289437</v>
      </c>
      <c r="I1012" s="333">
        <v>7.0408731353078648</v>
      </c>
      <c r="J1012">
        <v>64</v>
      </c>
      <c r="K1012" s="364" t="s">
        <v>2445</v>
      </c>
      <c r="L1012" s="384">
        <v>1.719155875141265E-3</v>
      </c>
    </row>
    <row r="1013" spans="1:12">
      <c r="A1013">
        <v>8</v>
      </c>
      <c r="B1013" t="s">
        <v>1102</v>
      </c>
      <c r="C1013" t="s">
        <v>82</v>
      </c>
      <c r="D1013">
        <v>5</v>
      </c>
      <c r="E1013" s="351" t="s">
        <v>2387</v>
      </c>
      <c r="H1013" s="333">
        <v>12.193637685284894</v>
      </c>
      <c r="I1013" s="333">
        <v>8.4593361441663966</v>
      </c>
      <c r="J1013">
        <v>69</v>
      </c>
      <c r="K1013" s="364" t="s">
        <v>2445</v>
      </c>
      <c r="L1013" s="384">
        <v>1.719155875141265E-3</v>
      </c>
    </row>
    <row r="1014" spans="1:12">
      <c r="A1014">
        <v>8</v>
      </c>
      <c r="B1014" t="s">
        <v>1102</v>
      </c>
      <c r="C1014" t="s">
        <v>82</v>
      </c>
      <c r="D1014">
        <v>5</v>
      </c>
      <c r="E1014" s="351" t="s">
        <v>2388</v>
      </c>
      <c r="H1014" s="333">
        <v>11.43153532995459</v>
      </c>
      <c r="I1014" s="333">
        <v>6.3711756905613575</v>
      </c>
      <c r="J1014">
        <v>56</v>
      </c>
      <c r="K1014" s="364" t="s">
        <v>2445</v>
      </c>
      <c r="L1014" s="384">
        <v>1.719155875141265E-3</v>
      </c>
    </row>
    <row r="1015" spans="1:12">
      <c r="A1015">
        <v>8</v>
      </c>
      <c r="B1015" t="s">
        <v>1102</v>
      </c>
      <c r="C1015" t="s">
        <v>82</v>
      </c>
      <c r="D1015">
        <v>5</v>
      </c>
      <c r="E1015" s="351" t="s">
        <v>2389</v>
      </c>
      <c r="H1015" s="333">
        <v>12.384163274117473</v>
      </c>
      <c r="I1015" s="333">
        <v>8.3831259086333674</v>
      </c>
      <c r="J1015">
        <v>68</v>
      </c>
      <c r="K1015" s="364" t="s">
        <v>2445</v>
      </c>
      <c r="L1015" s="384">
        <v>1.719155875141265E-3</v>
      </c>
    </row>
    <row r="1016" spans="1:12">
      <c r="A1016">
        <v>8</v>
      </c>
      <c r="B1016" t="s">
        <v>1102</v>
      </c>
      <c r="C1016" t="s">
        <v>82</v>
      </c>
      <c r="D1016">
        <v>5</v>
      </c>
      <c r="E1016" s="351" t="s">
        <v>2390</v>
      </c>
      <c r="H1016" s="333">
        <v>6.0015560482261598</v>
      </c>
      <c r="I1016" s="333">
        <v>4.1534578365501673</v>
      </c>
      <c r="J1016">
        <v>69</v>
      </c>
      <c r="K1016" s="364" t="s">
        <v>2445</v>
      </c>
      <c r="L1016" s="384">
        <v>-4.873893278418584E-3</v>
      </c>
    </row>
    <row r="1017" spans="1:12">
      <c r="A1017">
        <v>8</v>
      </c>
      <c r="B1017" t="s">
        <v>1102</v>
      </c>
      <c r="C1017" t="s">
        <v>82</v>
      </c>
      <c r="D1017">
        <v>5</v>
      </c>
      <c r="E1017" s="351" t="s">
        <v>2392</v>
      </c>
      <c r="H1017" s="333">
        <v>11.43153532995459</v>
      </c>
      <c r="I1017" s="333">
        <v>5.258506251779111</v>
      </c>
      <c r="J1017">
        <v>46</v>
      </c>
      <c r="K1017" s="364" t="s">
        <v>2445</v>
      </c>
      <c r="L1017" s="384">
        <v>-4.873893278418584E-3</v>
      </c>
    </row>
    <row r="1018" spans="1:12">
      <c r="A1018">
        <v>8</v>
      </c>
      <c r="B1018" t="s">
        <v>1102</v>
      </c>
      <c r="C1018" t="s">
        <v>82</v>
      </c>
      <c r="D1018">
        <v>5</v>
      </c>
      <c r="E1018" s="351" t="s">
        <v>2393</v>
      </c>
      <c r="H1018" s="333">
        <v>11.43153532995459</v>
      </c>
      <c r="I1018" s="333">
        <v>6.6683956091401768</v>
      </c>
      <c r="J1018">
        <v>58</v>
      </c>
      <c r="K1018" s="364" t="s">
        <v>2445</v>
      </c>
      <c r="L1018" s="384">
        <v>-4.873893278418584E-3</v>
      </c>
    </row>
    <row r="1019" spans="1:12">
      <c r="A1019">
        <v>8</v>
      </c>
      <c r="B1019" t="s">
        <v>1102</v>
      </c>
      <c r="C1019" t="s">
        <v>82</v>
      </c>
      <c r="D1019">
        <v>5</v>
      </c>
      <c r="E1019" s="351" t="s">
        <v>2394</v>
      </c>
      <c r="H1019" s="333">
        <v>11.43153532995459</v>
      </c>
      <c r="I1019" s="333">
        <v>6.0396611659926744</v>
      </c>
      <c r="J1019">
        <v>53</v>
      </c>
      <c r="K1019" s="364" t="s">
        <v>2445</v>
      </c>
      <c r="L1019" s="384">
        <v>-4.873893278418584E-3</v>
      </c>
    </row>
    <row r="1020" spans="1:12">
      <c r="A1020">
        <v>8</v>
      </c>
      <c r="B1020" t="s">
        <v>1102</v>
      </c>
      <c r="C1020" t="s">
        <v>82</v>
      </c>
      <c r="D1020">
        <v>5</v>
      </c>
      <c r="E1020" s="351" t="s">
        <v>2395</v>
      </c>
      <c r="H1020" s="333">
        <v>5.9062932538098716</v>
      </c>
      <c r="I1020" s="333">
        <v>5.258506251779111</v>
      </c>
      <c r="J1020">
        <v>89</v>
      </c>
      <c r="K1020" s="364" t="s">
        <v>2445</v>
      </c>
      <c r="L1020" s="384">
        <v>-4.873893278418584E-3</v>
      </c>
    </row>
    <row r="1021" spans="1:12">
      <c r="A1021">
        <v>8</v>
      </c>
      <c r="B1021" t="s">
        <v>1102</v>
      </c>
      <c r="C1021" t="s">
        <v>82</v>
      </c>
      <c r="D1021">
        <v>5</v>
      </c>
      <c r="E1021" s="351" t="s">
        <v>2396</v>
      </c>
      <c r="H1021" s="333">
        <v>7.5257607588867712</v>
      </c>
      <c r="I1021" s="333">
        <v>7.3161826111709383</v>
      </c>
      <c r="J1021">
        <v>97</v>
      </c>
      <c r="K1021" s="364" t="s">
        <v>2445</v>
      </c>
      <c r="L1021" s="384">
        <v>-4.873893278418584E-3</v>
      </c>
    </row>
    <row r="1022" spans="1:12">
      <c r="A1022">
        <v>8</v>
      </c>
      <c r="B1022" t="s">
        <v>1102</v>
      </c>
      <c r="C1022" t="s">
        <v>82</v>
      </c>
      <c r="D1022">
        <v>5</v>
      </c>
      <c r="E1022" s="555"/>
      <c r="F1022" s="556"/>
      <c r="G1022" s="556"/>
      <c r="H1022" s="557"/>
      <c r="I1022" s="557"/>
      <c r="J1022" s="556"/>
      <c r="K1022" s="559"/>
      <c r="L1022" s="560"/>
    </row>
    <row r="1023" spans="1:12">
      <c r="A1023">
        <v>8</v>
      </c>
      <c r="B1023" t="s">
        <v>1102</v>
      </c>
      <c r="C1023" t="s">
        <v>82</v>
      </c>
      <c r="D1023">
        <v>5</v>
      </c>
      <c r="E1023" s="351" t="s">
        <v>2398</v>
      </c>
      <c r="H1023" s="333">
        <v>9.1452282639636717</v>
      </c>
      <c r="I1023" s="333">
        <v>5.9253458126931289</v>
      </c>
      <c r="J1023">
        <v>65</v>
      </c>
      <c r="K1023" s="364" t="s">
        <v>2445</v>
      </c>
      <c r="L1023" s="384">
        <v>-4.873893278418584E-3</v>
      </c>
    </row>
    <row r="1024" spans="1:12">
      <c r="A1024">
        <v>8</v>
      </c>
      <c r="B1024" t="s">
        <v>1102</v>
      </c>
      <c r="C1024" t="s">
        <v>82</v>
      </c>
      <c r="D1024">
        <v>5</v>
      </c>
      <c r="E1024" s="351" t="s">
        <v>2399</v>
      </c>
      <c r="H1024" s="333">
        <v>11.43153532995459</v>
      </c>
      <c r="I1024" s="333">
        <v>2.819778714722132</v>
      </c>
      <c r="J1024">
        <v>25</v>
      </c>
      <c r="K1024" s="364" t="s">
        <v>2445</v>
      </c>
      <c r="L1024" s="384">
        <v>2.652453127482568E-2</v>
      </c>
    </row>
    <row r="1025" spans="1:12">
      <c r="A1025">
        <v>8</v>
      </c>
      <c r="B1025" t="s">
        <v>1102</v>
      </c>
      <c r="C1025" t="s">
        <v>82</v>
      </c>
      <c r="D1025">
        <v>5</v>
      </c>
      <c r="E1025" s="351" t="s">
        <v>2401</v>
      </c>
      <c r="H1025" s="333">
        <v>11.43153532995459</v>
      </c>
      <c r="I1025" s="333">
        <v>4.9536653096469889</v>
      </c>
      <c r="J1025">
        <v>43</v>
      </c>
      <c r="K1025" s="364" t="s">
        <v>2445</v>
      </c>
      <c r="L1025" s="384">
        <v>2.652453127482568E-2</v>
      </c>
    </row>
    <row r="1026" spans="1:12">
      <c r="A1026">
        <v>8</v>
      </c>
      <c r="B1026" t="s">
        <v>1102</v>
      </c>
      <c r="C1026" t="s">
        <v>82</v>
      </c>
      <c r="D1026">
        <v>5</v>
      </c>
      <c r="E1026" s="351" t="s">
        <v>2402</v>
      </c>
      <c r="H1026" s="333">
        <v>11.43153532995459</v>
      </c>
      <c r="I1026" s="333">
        <v>5.0870332218297927</v>
      </c>
      <c r="J1026">
        <v>45</v>
      </c>
      <c r="K1026" s="364" t="s">
        <v>2445</v>
      </c>
      <c r="L1026" s="384">
        <v>-1.955532254600989E-3</v>
      </c>
    </row>
    <row r="1027" spans="1:12">
      <c r="A1027">
        <v>8</v>
      </c>
      <c r="B1027" t="s">
        <v>1102</v>
      </c>
      <c r="C1027" t="s">
        <v>82</v>
      </c>
      <c r="D1027">
        <v>5</v>
      </c>
      <c r="E1027" s="351" t="s">
        <v>2404</v>
      </c>
      <c r="H1027" s="333">
        <v>11.43153532995459</v>
      </c>
      <c r="I1027" s="333">
        <v>3.4294605989863771</v>
      </c>
      <c r="J1027">
        <v>30</v>
      </c>
      <c r="K1027" s="364" t="s">
        <v>2445</v>
      </c>
      <c r="L1027" s="384">
        <v>-1.955532254600989E-3</v>
      </c>
    </row>
    <row r="1028" spans="1:12">
      <c r="A1028">
        <v>8</v>
      </c>
      <c r="B1028" t="s">
        <v>1102</v>
      </c>
      <c r="C1028" t="s">
        <v>82</v>
      </c>
      <c r="D1028">
        <v>5</v>
      </c>
      <c r="E1028" s="351" t="s">
        <v>2405</v>
      </c>
      <c r="H1028" s="333">
        <v>11.43153532995459</v>
      </c>
      <c r="I1028" s="333">
        <v>7.2971300522876801</v>
      </c>
      <c r="J1028">
        <v>64</v>
      </c>
      <c r="K1028" s="364" t="s">
        <v>2445</v>
      </c>
      <c r="L1028" s="384">
        <v>-1.955532254600989E-3</v>
      </c>
    </row>
    <row r="1029" spans="1:12">
      <c r="A1029">
        <v>8</v>
      </c>
      <c r="B1029" t="s">
        <v>1102</v>
      </c>
      <c r="C1029" t="s">
        <v>82</v>
      </c>
      <c r="D1029">
        <v>5</v>
      </c>
      <c r="E1029" s="351" t="s">
        <v>2406</v>
      </c>
      <c r="H1029" s="333">
        <v>11.43153532995459</v>
      </c>
      <c r="I1029" s="333">
        <v>7.2590249345211637</v>
      </c>
      <c r="J1029">
        <v>64</v>
      </c>
      <c r="K1029" s="364" t="s">
        <v>2445</v>
      </c>
      <c r="L1029" s="384">
        <v>-1.955532254600989E-3</v>
      </c>
    </row>
    <row r="1030" spans="1:12">
      <c r="A1030">
        <v>8</v>
      </c>
      <c r="B1030" t="s">
        <v>1102</v>
      </c>
      <c r="C1030" t="s">
        <v>82</v>
      </c>
      <c r="D1030">
        <v>5</v>
      </c>
      <c r="E1030" s="351" t="s">
        <v>2407</v>
      </c>
      <c r="H1030" s="333">
        <v>11.43153532995459</v>
      </c>
      <c r="I1030" s="333">
        <v>2.3625173015239485</v>
      </c>
      <c r="J1030">
        <v>21</v>
      </c>
      <c r="K1030" s="364" t="s">
        <v>2445</v>
      </c>
      <c r="L1030" s="384">
        <v>-1.955532254600989E-3</v>
      </c>
    </row>
    <row r="1031" spans="1:12">
      <c r="A1031">
        <v>8</v>
      </c>
      <c r="B1031" t="s">
        <v>1102</v>
      </c>
      <c r="C1031" t="s">
        <v>82</v>
      </c>
      <c r="D1031">
        <v>5</v>
      </c>
      <c r="E1031" s="351" t="s">
        <v>2408</v>
      </c>
      <c r="H1031" s="333">
        <v>11.050484152289437</v>
      </c>
      <c r="I1031" s="333">
        <v>7.0494467868053308</v>
      </c>
      <c r="J1031">
        <v>64</v>
      </c>
      <c r="K1031" s="364" t="s">
        <v>2445</v>
      </c>
      <c r="L1031" s="384">
        <v>1.0598889283367718E-2</v>
      </c>
    </row>
    <row r="1032" spans="1:12">
      <c r="A1032">
        <v>8</v>
      </c>
      <c r="B1032" t="s">
        <v>1102</v>
      </c>
      <c r="C1032" t="s">
        <v>82</v>
      </c>
      <c r="D1032">
        <v>5</v>
      </c>
      <c r="E1032" s="351" t="s">
        <v>2410</v>
      </c>
      <c r="H1032" s="333">
        <v>11.241009741122014</v>
      </c>
      <c r="I1032" s="333">
        <v>8.9165975573645788</v>
      </c>
      <c r="J1032">
        <v>79</v>
      </c>
      <c r="K1032" s="364" t="s">
        <v>2445</v>
      </c>
      <c r="L1032" s="384">
        <v>1.0598889283367718E-2</v>
      </c>
    </row>
    <row r="1033" spans="1:12">
      <c r="A1033">
        <v>8</v>
      </c>
      <c r="B1033" t="s">
        <v>1102</v>
      </c>
      <c r="C1033" t="s">
        <v>82</v>
      </c>
      <c r="D1033">
        <v>5</v>
      </c>
      <c r="E1033" s="351" t="s">
        <v>2411</v>
      </c>
      <c r="H1033" s="333">
        <v>11.907849302036031</v>
      </c>
      <c r="I1033" s="333">
        <v>7.4495505233537402</v>
      </c>
      <c r="J1033">
        <v>63</v>
      </c>
      <c r="K1033" s="364" t="s">
        <v>2445</v>
      </c>
      <c r="L1033" s="384">
        <v>1.0598889283367718E-2</v>
      </c>
    </row>
    <row r="1034" spans="1:12">
      <c r="A1034">
        <v>8</v>
      </c>
      <c r="B1034" t="s">
        <v>1102</v>
      </c>
      <c r="C1034" t="s">
        <v>82</v>
      </c>
      <c r="D1034">
        <v>5</v>
      </c>
      <c r="E1034" s="351" t="s">
        <v>2412</v>
      </c>
      <c r="H1034" s="333">
        <v>12.098374890868607</v>
      </c>
      <c r="I1034" s="333">
        <v>5.3918741639619148</v>
      </c>
      <c r="J1034">
        <v>45</v>
      </c>
      <c r="K1034" s="364" t="s">
        <v>2445</v>
      </c>
      <c r="L1034" s="384">
        <v>1.0598889283367718E-2</v>
      </c>
    </row>
    <row r="1035" spans="1:12">
      <c r="A1035">
        <v>8</v>
      </c>
      <c r="B1035" t="s">
        <v>1102</v>
      </c>
      <c r="C1035" t="s">
        <v>82</v>
      </c>
      <c r="D1035">
        <v>5</v>
      </c>
      <c r="E1035" s="351" t="s">
        <v>2413</v>
      </c>
      <c r="H1035" s="333">
        <v>13.336791218280354</v>
      </c>
      <c r="I1035" s="333">
        <v>6.9922891101555571</v>
      </c>
      <c r="J1035">
        <v>52</v>
      </c>
      <c r="K1035" s="364" t="s">
        <v>2445</v>
      </c>
      <c r="L1035" s="384">
        <v>1.0598889283367718E-2</v>
      </c>
    </row>
    <row r="1036" spans="1:12">
      <c r="A1036">
        <v>8</v>
      </c>
      <c r="B1036" t="s">
        <v>1102</v>
      </c>
      <c r="C1036" t="s">
        <v>82</v>
      </c>
      <c r="D1036">
        <v>5</v>
      </c>
      <c r="E1036" s="351" t="s">
        <v>2414</v>
      </c>
      <c r="H1036" s="333">
        <v>10.859958563456861</v>
      </c>
      <c r="I1036" s="333">
        <v>5.5671577056878849</v>
      </c>
      <c r="J1036">
        <v>51</v>
      </c>
      <c r="K1036" s="364" t="s">
        <v>2445</v>
      </c>
      <c r="L1036" s="384">
        <v>-1.3239177234113941E-2</v>
      </c>
    </row>
    <row r="1037" spans="1:12">
      <c r="A1037">
        <v>8</v>
      </c>
      <c r="B1037" t="s">
        <v>1102</v>
      </c>
      <c r="C1037" t="s">
        <v>82</v>
      </c>
      <c r="D1037">
        <v>5</v>
      </c>
      <c r="E1037" s="351" t="s">
        <v>2416</v>
      </c>
      <c r="H1037" s="333">
        <v>11.43153532995459</v>
      </c>
      <c r="I1037" s="333">
        <v>3.2598928249253838</v>
      </c>
      <c r="J1037">
        <v>29</v>
      </c>
      <c r="K1037" s="364" t="s">
        <v>2445</v>
      </c>
      <c r="L1037" s="384">
        <v>-1.3239177234113941E-2</v>
      </c>
    </row>
    <row r="1038" spans="1:12">
      <c r="A1038">
        <v>8</v>
      </c>
      <c r="B1038" t="s">
        <v>1102</v>
      </c>
      <c r="C1038" t="s">
        <v>82</v>
      </c>
      <c r="D1038">
        <v>5</v>
      </c>
      <c r="E1038" s="351" t="s">
        <v>2417</v>
      </c>
      <c r="H1038" s="333">
        <v>11.43153532995459</v>
      </c>
      <c r="I1038" s="333">
        <v>7.2637880742419796</v>
      </c>
      <c r="J1038">
        <v>64</v>
      </c>
      <c r="K1038" s="364" t="s">
        <v>2445</v>
      </c>
      <c r="L1038" s="384">
        <v>-1.3239177234113941E-2</v>
      </c>
    </row>
    <row r="1039" spans="1:12">
      <c r="A1039">
        <v>8</v>
      </c>
      <c r="B1039" t="s">
        <v>1102</v>
      </c>
      <c r="C1039" t="s">
        <v>82</v>
      </c>
      <c r="D1039">
        <v>5</v>
      </c>
      <c r="E1039" s="351" t="s">
        <v>2418</v>
      </c>
      <c r="H1039" s="333">
        <v>8.3831259086333674</v>
      </c>
      <c r="I1039" s="333">
        <v>5.2689851591649033</v>
      </c>
      <c r="J1039">
        <v>63</v>
      </c>
      <c r="K1039" s="364" t="s">
        <v>2445</v>
      </c>
      <c r="L1039" s="384">
        <v>-1.3239177234113941E-2</v>
      </c>
    </row>
    <row r="1040" spans="1:12">
      <c r="A1040">
        <v>8</v>
      </c>
      <c r="B1040" t="s">
        <v>1102</v>
      </c>
      <c r="C1040" t="s">
        <v>82</v>
      </c>
      <c r="D1040">
        <v>5</v>
      </c>
      <c r="E1040" s="351" t="s">
        <v>2419</v>
      </c>
      <c r="H1040" s="333">
        <v>11.43153532995459</v>
      </c>
      <c r="I1040" s="333">
        <v>7.3685771480998952</v>
      </c>
      <c r="J1040">
        <v>64</v>
      </c>
      <c r="K1040" s="364" t="s">
        <v>2445</v>
      </c>
      <c r="L1040" s="384">
        <v>-1.3239177234113941E-2</v>
      </c>
    </row>
    <row r="1041" spans="1:12">
      <c r="A1041">
        <v>8</v>
      </c>
      <c r="B1041" t="s">
        <v>1102</v>
      </c>
      <c r="C1041" t="s">
        <v>82</v>
      </c>
      <c r="D1041">
        <v>5</v>
      </c>
      <c r="E1041" s="351" t="s">
        <v>2420</v>
      </c>
      <c r="H1041" s="333">
        <v>11.43153532995459</v>
      </c>
      <c r="I1041" s="333">
        <v>7.784875559699076</v>
      </c>
      <c r="J1041">
        <v>68</v>
      </c>
      <c r="K1041" s="364" t="s">
        <v>2445</v>
      </c>
      <c r="L1041" s="384">
        <v>-1.3239177234113941E-2</v>
      </c>
    </row>
    <row r="1042" spans="1:12">
      <c r="A1042">
        <v>8</v>
      </c>
      <c r="B1042" t="s">
        <v>1102</v>
      </c>
      <c r="C1042" t="s">
        <v>82</v>
      </c>
      <c r="D1042">
        <v>5</v>
      </c>
      <c r="E1042" s="351" t="s">
        <v>2421</v>
      </c>
      <c r="H1042" s="333">
        <v>5.334716487312142</v>
      </c>
      <c r="I1042" s="333">
        <v>8.8975449984813224</v>
      </c>
      <c r="J1042">
        <v>167</v>
      </c>
      <c r="K1042" s="364" t="s">
        <v>2445</v>
      </c>
      <c r="L1042" s="384">
        <v>-2.0444443500949649E-2</v>
      </c>
    </row>
    <row r="1043" spans="1:12">
      <c r="A1043">
        <v>8</v>
      </c>
      <c r="B1043" t="s">
        <v>1102</v>
      </c>
      <c r="C1043" t="s">
        <v>82</v>
      </c>
      <c r="D1043">
        <v>5</v>
      </c>
      <c r="E1043" s="351" t="s">
        <v>2423</v>
      </c>
      <c r="H1043" s="333">
        <v>4.8584025152307007</v>
      </c>
      <c r="I1043" s="333">
        <v>7.7353389066026059</v>
      </c>
      <c r="J1043">
        <v>159</v>
      </c>
      <c r="K1043" s="364" t="s">
        <v>2445</v>
      </c>
      <c r="L1043" s="384">
        <v>-2.0444443500949649E-2</v>
      </c>
    </row>
    <row r="1044" spans="1:12">
      <c r="A1044">
        <v>8</v>
      </c>
      <c r="B1044" t="s">
        <v>1102</v>
      </c>
      <c r="C1044" t="s">
        <v>82</v>
      </c>
      <c r="D1044">
        <v>5</v>
      </c>
      <c r="E1044" s="351" t="s">
        <v>2424</v>
      </c>
      <c r="H1044" s="333">
        <v>11.43153532995459</v>
      </c>
      <c r="I1044" s="333">
        <v>7.6019709944198022</v>
      </c>
      <c r="J1044">
        <v>67</v>
      </c>
      <c r="K1044" s="364" t="s">
        <v>2445</v>
      </c>
      <c r="L1044" s="384">
        <v>-2.0444443500949649E-2</v>
      </c>
    </row>
    <row r="1045" spans="1:12">
      <c r="A1045">
        <v>8</v>
      </c>
      <c r="B1045" t="s">
        <v>1102</v>
      </c>
      <c r="C1045" t="s">
        <v>82</v>
      </c>
      <c r="D1045">
        <v>5</v>
      </c>
      <c r="E1045" s="351" t="s">
        <v>2425</v>
      </c>
      <c r="H1045" s="333">
        <v>8.3831259086333674</v>
      </c>
      <c r="I1045" s="333">
        <v>2.2291493893411447</v>
      </c>
      <c r="J1045">
        <v>27</v>
      </c>
      <c r="K1045" s="364" t="s">
        <v>2445</v>
      </c>
      <c r="L1045" s="384">
        <v>-2.0444443500949649E-2</v>
      </c>
    </row>
    <row r="1046" spans="1:12">
      <c r="A1046">
        <v>9</v>
      </c>
      <c r="B1046" t="s">
        <v>1104</v>
      </c>
      <c r="C1046" t="s">
        <v>83</v>
      </c>
      <c r="D1046">
        <v>6</v>
      </c>
      <c r="E1046" s="351" t="s">
        <v>2426</v>
      </c>
      <c r="H1046" s="333">
        <v>9.1452282639636717</v>
      </c>
      <c r="I1046" s="333">
        <v>1.5232520827164493</v>
      </c>
      <c r="J1046">
        <v>17</v>
      </c>
      <c r="K1046" s="364" t="s">
        <v>2445</v>
      </c>
      <c r="L1046" s="384">
        <v>9.328483255494957E-3</v>
      </c>
    </row>
    <row r="1047" spans="1:12">
      <c r="A1047">
        <v>9</v>
      </c>
      <c r="B1047" t="s">
        <v>1104</v>
      </c>
      <c r="C1047" t="s">
        <v>83</v>
      </c>
      <c r="D1047">
        <v>6</v>
      </c>
      <c r="E1047" s="351" t="s">
        <v>2428</v>
      </c>
      <c r="H1047" s="333">
        <v>9.1452282639636717</v>
      </c>
      <c r="I1047" s="333">
        <v>3.8667168253571398</v>
      </c>
      <c r="J1047">
        <v>42</v>
      </c>
      <c r="K1047" s="364" t="s">
        <v>2445</v>
      </c>
      <c r="L1047" s="384">
        <v>9.328483255494957E-3</v>
      </c>
    </row>
    <row r="1048" spans="1:12">
      <c r="A1048">
        <v>9</v>
      </c>
      <c r="B1048" t="s">
        <v>1104</v>
      </c>
      <c r="C1048" t="s">
        <v>83</v>
      </c>
      <c r="D1048">
        <v>6</v>
      </c>
      <c r="E1048" s="351" t="s">
        <v>2429</v>
      </c>
      <c r="H1048" s="333">
        <v>7.6210235533030604</v>
      </c>
      <c r="I1048" s="333">
        <v>5.7915968493326613</v>
      </c>
      <c r="J1048">
        <v>76</v>
      </c>
      <c r="K1048" s="364" t="s">
        <v>2445</v>
      </c>
      <c r="L1048" s="384">
        <v>9.328483255494957E-3</v>
      </c>
    </row>
    <row r="1049" spans="1:12">
      <c r="A1049">
        <v>8</v>
      </c>
      <c r="B1049" t="s">
        <v>1102</v>
      </c>
      <c r="C1049" t="s">
        <v>82</v>
      </c>
      <c r="D1049">
        <v>5</v>
      </c>
      <c r="E1049" s="351" t="s">
        <v>2430</v>
      </c>
      <c r="H1049" s="333">
        <v>9.1452282639636717</v>
      </c>
      <c r="I1049" s="333">
        <v>5.5252420761447185</v>
      </c>
      <c r="J1049">
        <v>60</v>
      </c>
      <c r="K1049" s="364" t="s">
        <v>2445</v>
      </c>
      <c r="L1049" s="384">
        <v>7.6808584610552622E-3</v>
      </c>
    </row>
    <row r="1050" spans="1:12">
      <c r="A1050">
        <v>8</v>
      </c>
      <c r="B1050" t="s">
        <v>1102</v>
      </c>
      <c r="C1050" t="s">
        <v>82</v>
      </c>
      <c r="D1050">
        <v>5</v>
      </c>
      <c r="E1050" s="351" t="s">
        <v>2432</v>
      </c>
      <c r="H1050" s="333">
        <v>9.1452282639636717</v>
      </c>
      <c r="I1050" s="333">
        <v>3.2960926868035734</v>
      </c>
      <c r="J1050">
        <v>36</v>
      </c>
      <c r="K1050" s="364" t="s">
        <v>2445</v>
      </c>
      <c r="L1050" s="384">
        <v>7.6808584610552622E-3</v>
      </c>
    </row>
    <row r="1051" spans="1:12">
      <c r="A1051">
        <v>8</v>
      </c>
      <c r="B1051" t="s">
        <v>1102</v>
      </c>
      <c r="C1051" t="s">
        <v>82</v>
      </c>
      <c r="D1051">
        <v>5</v>
      </c>
      <c r="E1051" s="351" t="s">
        <v>2433</v>
      </c>
      <c r="H1051" s="333">
        <v>9.1452282639636717</v>
      </c>
      <c r="I1051" s="333">
        <v>8.3831259086333674</v>
      </c>
      <c r="J1051">
        <v>92</v>
      </c>
      <c r="K1051" s="364" t="s">
        <v>2445</v>
      </c>
      <c r="L1051" s="384">
        <v>7.6808584610552622E-3</v>
      </c>
    </row>
    <row r="1052" spans="1:12">
      <c r="A1052">
        <v>8</v>
      </c>
      <c r="B1052" t="s">
        <v>1102</v>
      </c>
      <c r="C1052" t="s">
        <v>82</v>
      </c>
      <c r="D1052">
        <v>5</v>
      </c>
      <c r="E1052" s="351" t="s">
        <v>2434</v>
      </c>
      <c r="H1052" s="333">
        <v>9.1452282639636717</v>
      </c>
      <c r="I1052" s="333">
        <v>9.3357538527962483</v>
      </c>
      <c r="J1052">
        <v>102</v>
      </c>
      <c r="K1052" s="364" t="s">
        <v>2445</v>
      </c>
      <c r="L1052" s="384">
        <v>7.6808584610552622E-3</v>
      </c>
    </row>
    <row r="1053" spans="1:12">
      <c r="A1053">
        <v>8</v>
      </c>
      <c r="B1053" t="s">
        <v>1102</v>
      </c>
      <c r="C1053" t="s">
        <v>82</v>
      </c>
      <c r="D1053">
        <v>5</v>
      </c>
      <c r="E1053" s="351" t="s">
        <v>2435</v>
      </c>
      <c r="H1053" s="333">
        <v>9.1452282639636717</v>
      </c>
      <c r="I1053" s="333">
        <v>7.7353389066026059</v>
      </c>
      <c r="J1053">
        <v>85</v>
      </c>
      <c r="K1053" s="364" t="s">
        <v>2445</v>
      </c>
      <c r="L1053" s="384">
        <v>7.6808584610552622E-3</v>
      </c>
    </row>
    <row r="1054" spans="1:12">
      <c r="A1054">
        <v>8</v>
      </c>
      <c r="B1054" t="s">
        <v>1102</v>
      </c>
      <c r="C1054" t="s">
        <v>82</v>
      </c>
      <c r="D1054">
        <v>5</v>
      </c>
      <c r="E1054" s="351" t="s">
        <v>2436</v>
      </c>
      <c r="H1054" s="333">
        <v>9.1452282639636717</v>
      </c>
      <c r="I1054" s="333">
        <v>7.0875519045718454</v>
      </c>
      <c r="J1054">
        <v>78</v>
      </c>
      <c r="K1054" s="364" t="s">
        <v>2445</v>
      </c>
      <c r="L1054" s="384">
        <v>7.6808584610552622E-3</v>
      </c>
    </row>
    <row r="1055" spans="1:12">
      <c r="A1055">
        <v>8</v>
      </c>
      <c r="B1055" t="s">
        <v>1102</v>
      </c>
      <c r="C1055" t="s">
        <v>82</v>
      </c>
      <c r="D1055">
        <v>5</v>
      </c>
      <c r="E1055" s="351" t="s">
        <v>2437</v>
      </c>
      <c r="H1055" s="333">
        <v>2.8959889502551626</v>
      </c>
      <c r="I1055" s="333">
        <v>1.7175847192240619</v>
      </c>
      <c r="J1055">
        <v>59</v>
      </c>
      <c r="K1055" s="364" t="s">
        <v>2445</v>
      </c>
      <c r="L1055" s="384">
        <v>-1.1161259275058955E-2</v>
      </c>
    </row>
    <row r="1056" spans="1:12">
      <c r="A1056">
        <v>8</v>
      </c>
      <c r="B1056" t="s">
        <v>1102</v>
      </c>
      <c r="C1056" t="s">
        <v>82</v>
      </c>
      <c r="D1056">
        <v>5</v>
      </c>
      <c r="E1056" s="351" t="s">
        <v>2439</v>
      </c>
      <c r="H1056" s="333">
        <v>2.8959889502551626</v>
      </c>
      <c r="I1056" s="333">
        <v>2.5762454429747175</v>
      </c>
      <c r="J1056">
        <v>89</v>
      </c>
      <c r="K1056" s="364" t="s">
        <v>2445</v>
      </c>
      <c r="L1056" s="384">
        <v>-1.1161259275058955E-2</v>
      </c>
    </row>
    <row r="1057" spans="1:12">
      <c r="A1057">
        <v>8</v>
      </c>
      <c r="B1057" t="s">
        <v>1102</v>
      </c>
      <c r="C1057" t="s">
        <v>82</v>
      </c>
      <c r="D1057">
        <v>5</v>
      </c>
      <c r="E1057" s="351" t="s">
        <v>2440</v>
      </c>
      <c r="H1057" s="333">
        <v>2.7643530888799281</v>
      </c>
      <c r="I1057" s="333">
        <v>2.0107377825067099</v>
      </c>
      <c r="J1057">
        <v>73</v>
      </c>
      <c r="K1057" s="364" t="s">
        <v>2445</v>
      </c>
      <c r="L1057" s="384">
        <v>-1.1161259275058955E-2</v>
      </c>
    </row>
    <row r="1058" spans="1:12">
      <c r="A1058">
        <v>8</v>
      </c>
      <c r="B1058" t="s">
        <v>1102</v>
      </c>
      <c r="C1058" t="s">
        <v>82</v>
      </c>
      <c r="D1058">
        <v>5</v>
      </c>
      <c r="E1058" s="351" t="s">
        <v>2441</v>
      </c>
      <c r="H1058" s="333">
        <v>2.8959889502551626</v>
      </c>
      <c r="I1058" s="333">
        <v>2.0208737438326025</v>
      </c>
      <c r="J1058">
        <v>70</v>
      </c>
      <c r="K1058" s="364" t="s">
        <v>2445</v>
      </c>
      <c r="L1058" s="384">
        <v>-1.1161259275058955E-2</v>
      </c>
    </row>
    <row r="1059" spans="1:12">
      <c r="E1059" s="351"/>
    </row>
    <row r="1060" spans="1:12">
      <c r="E1060" s="351"/>
    </row>
    <row r="1061" spans="1:12">
      <c r="E1061" s="351"/>
    </row>
    <row r="1062" spans="1:12">
      <c r="E1062" s="351"/>
    </row>
    <row r="1063" spans="1:12">
      <c r="E1063" s="351"/>
    </row>
    <row r="1064" spans="1:12">
      <c r="E1064" s="351"/>
    </row>
    <row r="1065" spans="1:12">
      <c r="E1065" s="351"/>
    </row>
    <row r="1066" spans="1:12">
      <c r="E1066" s="351"/>
    </row>
    <row r="1067" spans="1:12">
      <c r="E1067" s="351"/>
    </row>
    <row r="1068" spans="1:12">
      <c r="E1068" s="351"/>
    </row>
    <row r="1069" spans="1:12">
      <c r="E1069" s="351"/>
    </row>
    <row r="1070" spans="1:12">
      <c r="E1070" s="351"/>
    </row>
    <row r="1071" spans="1:12">
      <c r="E1071" s="351"/>
    </row>
    <row r="1072" spans="1:12">
      <c r="E1072" s="351"/>
    </row>
    <row r="1073" spans="5:5">
      <c r="E1073" s="351"/>
    </row>
    <row r="1074" spans="5:5">
      <c r="E1074" s="351"/>
    </row>
    <row r="1075" spans="5:5">
      <c r="E1075" s="351"/>
    </row>
    <row r="1076" spans="5:5">
      <c r="E1076" s="351"/>
    </row>
    <row r="1077" spans="5:5">
      <c r="E1077" s="351"/>
    </row>
    <row r="1078" spans="5:5">
      <c r="E1078" s="351"/>
    </row>
    <row r="1079" spans="5:5">
      <c r="E1079" s="351"/>
    </row>
    <row r="1080" spans="5:5">
      <c r="E1080" s="351"/>
    </row>
    <row r="1081" spans="5:5">
      <c r="E1081" s="351"/>
    </row>
    <row r="1082" spans="5:5">
      <c r="E1082" s="351"/>
    </row>
    <row r="1083" spans="5:5">
      <c r="E1083" s="351"/>
    </row>
    <row r="1084" spans="5:5">
      <c r="E1084" s="351"/>
    </row>
    <row r="1085" spans="5:5">
      <c r="E1085" s="351"/>
    </row>
    <row r="1086" spans="5:5">
      <c r="E1086" s="351"/>
    </row>
    <row r="1087" spans="5:5">
      <c r="E1087" s="351"/>
    </row>
    <row r="1088" spans="5:5">
      <c r="E1088" s="351"/>
    </row>
    <row r="1089" spans="5:5">
      <c r="E1089" s="351"/>
    </row>
    <row r="1090" spans="5:5">
      <c r="E1090" s="351"/>
    </row>
    <row r="1091" spans="5:5">
      <c r="E1091" s="351"/>
    </row>
    <row r="1092" spans="5:5">
      <c r="E1092" s="351"/>
    </row>
    <row r="1093" spans="5:5">
      <c r="E1093" s="351"/>
    </row>
    <row r="1094" spans="5:5">
      <c r="E1094" s="351"/>
    </row>
    <row r="1095" spans="5:5">
      <c r="E1095" s="351"/>
    </row>
    <row r="1096" spans="5:5">
      <c r="E1096" s="351"/>
    </row>
  </sheetData>
  <sheetProtection password="93B3" sheet="1" objects="1" scenarios="1"/>
  <mergeCells count="1">
    <mergeCell ref="E35:H35"/>
  </mergeCells>
  <conditionalFormatting sqref="FB14 F14:FA33 E15:E30">
    <cfRule type="cellIs" dxfId="4" priority="4" operator="equal">
      <formula>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5:U1045"/>
  <sheetViews>
    <sheetView workbookViewId="0"/>
  </sheetViews>
  <sheetFormatPr defaultRowHeight="15"/>
  <cols>
    <col min="1" max="1" width="9.140625" style="398"/>
    <col min="2" max="2" width="23.28515625" style="398" customWidth="1"/>
    <col min="3" max="3" width="14.42578125" style="398" customWidth="1"/>
    <col min="4" max="4" width="9.140625" style="398"/>
    <col min="5" max="5" width="25.42578125" style="398" customWidth="1"/>
    <col min="6" max="9" width="9.140625" style="398"/>
    <col min="10" max="10" width="10.5703125" style="398" customWidth="1"/>
    <col min="11" max="14" width="9.140625" style="398"/>
    <col min="15" max="15" width="10.42578125" style="398" customWidth="1"/>
    <col min="16" max="16" width="11.140625" style="398" customWidth="1"/>
    <col min="17" max="17" width="18.85546875" style="398" customWidth="1"/>
    <col min="18" max="18" width="9.140625" style="398"/>
    <col min="19" max="19" width="11.85546875" style="398" customWidth="1"/>
    <col min="20" max="20" width="5.140625" style="398" customWidth="1"/>
    <col min="21" max="16384" width="9.140625" style="398"/>
  </cols>
  <sheetData>
    <row r="5" spans="2:21" ht="15.75">
      <c r="B5" s="397" t="s">
        <v>1086</v>
      </c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</row>
    <row r="6" spans="2:21" ht="15.75" thickBot="1">
      <c r="B6" s="414"/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</row>
    <row r="7" spans="2:21">
      <c r="B7" s="590" t="s">
        <v>1087</v>
      </c>
      <c r="C7" s="593" t="s">
        <v>1088</v>
      </c>
      <c r="D7" s="593" t="s">
        <v>1089</v>
      </c>
      <c r="E7" s="595" t="s">
        <v>128</v>
      </c>
      <c r="F7" s="597" t="s">
        <v>1090</v>
      </c>
      <c r="G7" s="598"/>
      <c r="H7" s="598"/>
      <c r="I7" s="598"/>
      <c r="J7" s="599"/>
      <c r="K7" s="611" t="s">
        <v>1091</v>
      </c>
      <c r="L7" s="612"/>
      <c r="M7" s="612"/>
      <c r="N7" s="612"/>
      <c r="O7" s="613"/>
      <c r="P7" s="590" t="s">
        <v>1092</v>
      </c>
      <c r="Q7" s="601" t="s">
        <v>1093</v>
      </c>
    </row>
    <row r="8" spans="2:21">
      <c r="B8" s="591"/>
      <c r="C8" s="594"/>
      <c r="D8" s="594"/>
      <c r="E8" s="596"/>
      <c r="F8" s="604" t="s">
        <v>1094</v>
      </c>
      <c r="G8" s="605" t="s">
        <v>136</v>
      </c>
      <c r="H8" s="606"/>
      <c r="I8" s="609" t="s">
        <v>1095</v>
      </c>
      <c r="J8" s="610"/>
      <c r="K8" s="604" t="s">
        <v>1094</v>
      </c>
      <c r="L8" s="605" t="s">
        <v>136</v>
      </c>
      <c r="M8" s="606"/>
      <c r="N8" s="609" t="s">
        <v>1095</v>
      </c>
      <c r="O8" s="610"/>
      <c r="P8" s="591"/>
      <c r="Q8" s="602"/>
    </row>
    <row r="9" spans="2:21" ht="36.75" customHeight="1">
      <c r="B9" s="591"/>
      <c r="C9" s="594"/>
      <c r="D9" s="594"/>
      <c r="E9" s="596"/>
      <c r="F9" s="600"/>
      <c r="G9" s="607"/>
      <c r="H9" s="608"/>
      <c r="I9" s="416" t="s">
        <v>139</v>
      </c>
      <c r="J9" s="417" t="s">
        <v>1096</v>
      </c>
      <c r="K9" s="600"/>
      <c r="L9" s="607"/>
      <c r="M9" s="608"/>
      <c r="N9" s="416" t="s">
        <v>139</v>
      </c>
      <c r="O9" s="417" t="s">
        <v>1096</v>
      </c>
      <c r="P9" s="600"/>
      <c r="Q9" s="602"/>
    </row>
    <row r="10" spans="2:21" ht="39" thickBot="1">
      <c r="B10" s="592"/>
      <c r="C10" s="418" t="s">
        <v>1097</v>
      </c>
      <c r="D10" s="418" t="s">
        <v>142</v>
      </c>
      <c r="E10" s="419" t="s">
        <v>143</v>
      </c>
      <c r="F10" s="420" t="s">
        <v>144</v>
      </c>
      <c r="G10" s="418" t="s">
        <v>145</v>
      </c>
      <c r="H10" s="418" t="s">
        <v>146</v>
      </c>
      <c r="I10" s="418" t="s">
        <v>145</v>
      </c>
      <c r="J10" s="421" t="s">
        <v>145</v>
      </c>
      <c r="K10" s="420" t="s">
        <v>144</v>
      </c>
      <c r="L10" s="418" t="s">
        <v>145</v>
      </c>
      <c r="M10" s="418" t="s">
        <v>146</v>
      </c>
      <c r="N10" s="418" t="s">
        <v>145</v>
      </c>
      <c r="O10" s="421" t="s">
        <v>145</v>
      </c>
      <c r="P10" s="420" t="s">
        <v>147</v>
      </c>
      <c r="Q10" s="603"/>
    </row>
    <row r="11" spans="2:21">
      <c r="B11" s="422" t="s">
        <v>1098</v>
      </c>
      <c r="C11" s="423" t="s">
        <v>184</v>
      </c>
      <c r="D11" s="424">
        <v>11</v>
      </c>
      <c r="E11" s="425" t="s">
        <v>1099</v>
      </c>
      <c r="F11" s="426">
        <v>1.8397349999999999</v>
      </c>
      <c r="G11" s="427">
        <v>1.8862033294425071</v>
      </c>
      <c r="H11" s="427">
        <v>1.7811971795119883</v>
      </c>
      <c r="I11" s="427">
        <v>6.5731328147238894</v>
      </c>
      <c r="J11" s="428">
        <v>6.5731328147238894</v>
      </c>
      <c r="K11" s="426">
        <v>1.2</v>
      </c>
      <c r="L11" s="427">
        <v>2.311075392539153</v>
      </c>
      <c r="M11" s="427">
        <v>2.1392528341345391</v>
      </c>
      <c r="N11" s="427">
        <v>6.5731328147238894</v>
      </c>
      <c r="O11" s="428">
        <v>6.5731328147238894</v>
      </c>
      <c r="P11" s="429">
        <v>-8.7391604986862825E-3</v>
      </c>
      <c r="Q11" s="430">
        <f>VLOOKUP(C11,$S$11:$T$14,2,FALSE)</f>
        <v>7</v>
      </c>
      <c r="S11" s="398" t="s">
        <v>184</v>
      </c>
      <c r="T11" s="398">
        <v>7</v>
      </c>
      <c r="U11" s="398" t="s">
        <v>1100</v>
      </c>
    </row>
    <row r="12" spans="2:21" ht="15.75">
      <c r="B12" s="431" t="s">
        <v>1101</v>
      </c>
      <c r="C12" s="432" t="s">
        <v>184</v>
      </c>
      <c r="D12" s="433">
        <v>11</v>
      </c>
      <c r="E12" s="434" t="s">
        <v>1099</v>
      </c>
      <c r="F12" s="435">
        <v>1.8397349999999999</v>
      </c>
      <c r="G12" s="436"/>
      <c r="H12" s="436"/>
      <c r="I12" s="437">
        <v>6.8589211979727542</v>
      </c>
      <c r="J12" s="438">
        <v>6.8589211979727542</v>
      </c>
      <c r="K12" s="397"/>
      <c r="L12" s="397"/>
      <c r="M12" s="397"/>
      <c r="N12" s="397"/>
      <c r="O12" s="397"/>
      <c r="P12" s="439">
        <v>0</v>
      </c>
      <c r="Q12" s="434">
        <f t="shared" ref="Q12:Q75" si="0">VLOOKUP(C12,$S$11:$T$14,2,FALSE)</f>
        <v>7</v>
      </c>
      <c r="S12" s="398" t="s">
        <v>152</v>
      </c>
      <c r="T12" s="398">
        <v>8</v>
      </c>
      <c r="U12" s="398" t="s">
        <v>1102</v>
      </c>
    </row>
    <row r="13" spans="2:21">
      <c r="B13" s="431" t="s">
        <v>1103</v>
      </c>
      <c r="C13" s="432" t="s">
        <v>184</v>
      </c>
      <c r="D13" s="433">
        <v>11</v>
      </c>
      <c r="E13" s="434" t="s">
        <v>1099</v>
      </c>
      <c r="F13" s="435">
        <v>2.08264</v>
      </c>
      <c r="G13" s="437">
        <v>2.8731258795952535</v>
      </c>
      <c r="H13" s="437">
        <v>2.7131771178829074</v>
      </c>
      <c r="I13" s="437">
        <v>6.9541839923890416</v>
      </c>
      <c r="J13" s="438">
        <v>6.9541839923890416</v>
      </c>
      <c r="K13" s="435">
        <v>2.0794200000000003</v>
      </c>
      <c r="L13" s="437">
        <v>3.1484353554583269</v>
      </c>
      <c r="M13" s="437">
        <v>2.9143572204512171</v>
      </c>
      <c r="N13" s="437">
        <v>6.9541839923890416</v>
      </c>
      <c r="O13" s="438">
        <v>6.9541839923890416</v>
      </c>
      <c r="P13" s="439">
        <v>-8.7391604986862825E-3</v>
      </c>
      <c r="Q13" s="434">
        <f t="shared" si="0"/>
        <v>7</v>
      </c>
      <c r="S13" s="398" t="s">
        <v>158</v>
      </c>
      <c r="T13" s="398">
        <v>9</v>
      </c>
      <c r="U13" s="398" t="s">
        <v>1104</v>
      </c>
    </row>
    <row r="14" spans="2:21">
      <c r="B14" s="431" t="s">
        <v>1105</v>
      </c>
      <c r="C14" s="432" t="s">
        <v>184</v>
      </c>
      <c r="D14" s="433">
        <v>11</v>
      </c>
      <c r="E14" s="434" t="s">
        <v>1099</v>
      </c>
      <c r="F14" s="435">
        <v>1.7446900000000001</v>
      </c>
      <c r="G14" s="437">
        <v>1.920497935432371</v>
      </c>
      <c r="H14" s="437">
        <v>1.8135825827758427</v>
      </c>
      <c r="I14" s="437">
        <v>5.5252420761447185</v>
      </c>
      <c r="J14" s="438">
        <v>5.5252420761447185</v>
      </c>
      <c r="K14" s="435">
        <v>2.33657</v>
      </c>
      <c r="L14" s="437">
        <v>1.5518309210413357</v>
      </c>
      <c r="M14" s="437">
        <v>1.4364562517745938</v>
      </c>
      <c r="N14" s="437">
        <v>5.5252420761447185</v>
      </c>
      <c r="O14" s="438">
        <v>5.5252420761447185</v>
      </c>
      <c r="P14" s="439">
        <v>-8.7391604986862825E-3</v>
      </c>
      <c r="Q14" s="434">
        <f t="shared" si="0"/>
        <v>7</v>
      </c>
      <c r="S14" s="398" t="s">
        <v>1106</v>
      </c>
      <c r="T14" s="398">
        <v>10</v>
      </c>
      <c r="U14" s="398" t="s">
        <v>1107</v>
      </c>
    </row>
    <row r="15" spans="2:21">
      <c r="B15" s="431" t="s">
        <v>1108</v>
      </c>
      <c r="C15" s="432" t="s">
        <v>184</v>
      </c>
      <c r="D15" s="433">
        <v>11</v>
      </c>
      <c r="E15" s="434" t="s">
        <v>1099</v>
      </c>
      <c r="F15" s="435">
        <v>1.7784648709999999</v>
      </c>
      <c r="G15" s="436"/>
      <c r="H15" s="436"/>
      <c r="I15" s="437">
        <v>5.8110304593935824</v>
      </c>
      <c r="J15" s="438">
        <v>5.8110304593935824</v>
      </c>
      <c r="K15" s="435">
        <v>1.9812274569999999</v>
      </c>
      <c r="L15" s="436"/>
      <c r="M15" s="436"/>
      <c r="N15" s="437">
        <v>5.8110304593935824</v>
      </c>
      <c r="O15" s="438">
        <v>5.8110304593935824</v>
      </c>
      <c r="P15" s="439">
        <v>0</v>
      </c>
      <c r="Q15" s="434">
        <f t="shared" si="0"/>
        <v>7</v>
      </c>
    </row>
    <row r="16" spans="2:21">
      <c r="B16" s="431" t="s">
        <v>1109</v>
      </c>
      <c r="C16" s="432" t="s">
        <v>184</v>
      </c>
      <c r="D16" s="433">
        <v>11</v>
      </c>
      <c r="E16" s="434" t="s">
        <v>1099</v>
      </c>
      <c r="F16" s="435">
        <v>1.091755</v>
      </c>
      <c r="G16" s="437">
        <v>3.1112828656359741</v>
      </c>
      <c r="H16" s="437">
        <v>2.9380757516596741</v>
      </c>
      <c r="I16" s="437">
        <v>7.144709581221619</v>
      </c>
      <c r="J16" s="438">
        <v>7.144709581221619</v>
      </c>
      <c r="K16" s="435">
        <v>1.0769045260000001</v>
      </c>
      <c r="L16" s="437">
        <v>3.905774571067818</v>
      </c>
      <c r="M16" s="437">
        <v>3.6153901978366076</v>
      </c>
      <c r="N16" s="437">
        <v>7.144709581221619</v>
      </c>
      <c r="O16" s="438">
        <v>7.144709581221619</v>
      </c>
      <c r="P16" s="439">
        <v>-8.7391604986862825E-3</v>
      </c>
      <c r="Q16" s="434">
        <f t="shared" si="0"/>
        <v>7</v>
      </c>
    </row>
    <row r="17" spans="2:17">
      <c r="B17" s="431" t="s">
        <v>1110</v>
      </c>
      <c r="C17" s="432" t="s">
        <v>184</v>
      </c>
      <c r="D17" s="433">
        <v>11</v>
      </c>
      <c r="E17" s="434" t="s">
        <v>1099</v>
      </c>
      <c r="F17" s="435">
        <v>1.091755</v>
      </c>
      <c r="G17" s="436"/>
      <c r="H17" s="436"/>
      <c r="I17" s="437">
        <v>8.0973375253844999</v>
      </c>
      <c r="J17" s="438">
        <v>8.0973375253844999</v>
      </c>
      <c r="K17" s="435">
        <v>1.0769045260000001</v>
      </c>
      <c r="L17" s="436"/>
      <c r="M17" s="436"/>
      <c r="N17" s="437">
        <v>8.0973375253844999</v>
      </c>
      <c r="O17" s="438">
        <v>8.0973375253844999</v>
      </c>
      <c r="P17" s="439">
        <v>0</v>
      </c>
      <c r="Q17" s="434">
        <f t="shared" si="0"/>
        <v>7</v>
      </c>
    </row>
    <row r="18" spans="2:17">
      <c r="B18" s="431" t="s">
        <v>1111</v>
      </c>
      <c r="C18" s="432" t="s">
        <v>184</v>
      </c>
      <c r="D18" s="433">
        <v>11</v>
      </c>
      <c r="E18" s="434" t="s">
        <v>1099</v>
      </c>
      <c r="F18" s="435">
        <v>0.58391499999999996</v>
      </c>
      <c r="G18" s="437">
        <v>0.87641770862985191</v>
      </c>
      <c r="H18" s="437">
        <v>0.82762697229849969</v>
      </c>
      <c r="I18" s="437">
        <v>6.0968188426424472</v>
      </c>
      <c r="J18" s="438">
        <v>6.0968188426424472</v>
      </c>
      <c r="K18" s="435">
        <v>0.44841000000000003</v>
      </c>
      <c r="L18" s="437">
        <v>0.66683956091401775</v>
      </c>
      <c r="M18" s="437">
        <v>0.61726174109405496</v>
      </c>
      <c r="N18" s="437">
        <v>6.0968188426424472</v>
      </c>
      <c r="O18" s="438">
        <v>6.0968188426424472</v>
      </c>
      <c r="P18" s="439">
        <v>-8.7391604986862825E-3</v>
      </c>
      <c r="Q18" s="434">
        <f t="shared" si="0"/>
        <v>7</v>
      </c>
    </row>
    <row r="19" spans="2:17">
      <c r="B19" s="431" t="s">
        <v>1112</v>
      </c>
      <c r="C19" s="432" t="s">
        <v>184</v>
      </c>
      <c r="D19" s="433">
        <v>11</v>
      </c>
      <c r="E19" s="434" t="s">
        <v>1099</v>
      </c>
      <c r="F19" s="435">
        <v>0.58391499999999996</v>
      </c>
      <c r="G19" s="437">
        <v>1.5051521517773543</v>
      </c>
      <c r="H19" s="437">
        <v>1.4213593654691625</v>
      </c>
      <c r="I19" s="437">
        <v>6.6683956091401768</v>
      </c>
      <c r="J19" s="438">
        <v>6.6683956091401768</v>
      </c>
      <c r="K19" s="435">
        <v>0.44841000000000003</v>
      </c>
      <c r="L19" s="437">
        <v>1.7337828583764461</v>
      </c>
      <c r="M19" s="437">
        <v>1.604880526844543</v>
      </c>
      <c r="N19" s="437">
        <v>6.6683956091401768</v>
      </c>
      <c r="O19" s="438">
        <v>6.6683956091401768</v>
      </c>
      <c r="P19" s="439">
        <v>-8.7391604986862825E-3</v>
      </c>
      <c r="Q19" s="434">
        <f t="shared" si="0"/>
        <v>7</v>
      </c>
    </row>
    <row r="20" spans="2:17" ht="15.75">
      <c r="B20" s="431" t="s">
        <v>1113</v>
      </c>
      <c r="C20" s="432" t="s">
        <v>184</v>
      </c>
      <c r="D20" s="433">
        <v>11</v>
      </c>
      <c r="E20" s="434" t="s">
        <v>1099</v>
      </c>
      <c r="F20" s="435">
        <v>1.9850099999999999</v>
      </c>
      <c r="G20" s="436"/>
      <c r="H20" s="436"/>
      <c r="I20" s="437">
        <v>8.478388703049653</v>
      </c>
      <c r="J20" s="438">
        <v>8.478388703049653</v>
      </c>
      <c r="K20" s="397"/>
      <c r="L20" s="397"/>
      <c r="M20" s="397"/>
      <c r="N20" s="397"/>
      <c r="O20" s="397"/>
      <c r="P20" s="439">
        <v>-8.7391604986862825E-3</v>
      </c>
      <c r="Q20" s="434">
        <f t="shared" si="0"/>
        <v>7</v>
      </c>
    </row>
    <row r="21" spans="2:17">
      <c r="B21" s="431" t="s">
        <v>1114</v>
      </c>
      <c r="C21" s="432" t="s">
        <v>184</v>
      </c>
      <c r="D21" s="433">
        <v>11</v>
      </c>
      <c r="E21" s="434" t="s">
        <v>1099</v>
      </c>
      <c r="F21" s="435">
        <v>1.9850099999999999</v>
      </c>
      <c r="G21" s="437">
        <v>3.3723029223366043</v>
      </c>
      <c r="H21" s="437">
        <v>3.18456465427901</v>
      </c>
      <c r="I21" s="437">
        <v>5.8110304593935824</v>
      </c>
      <c r="J21" s="438">
        <v>5.8110304593935824</v>
      </c>
      <c r="K21" s="435">
        <v>1.1399999999999999</v>
      </c>
      <c r="L21" s="437">
        <v>3.5437759522859231</v>
      </c>
      <c r="M21" s="437">
        <v>3.2803052526712642</v>
      </c>
      <c r="N21" s="437">
        <v>5.8110304593935824</v>
      </c>
      <c r="O21" s="438">
        <v>5.8110304593935824</v>
      </c>
      <c r="P21" s="439">
        <v>-8.7391604986862825E-3</v>
      </c>
      <c r="Q21" s="434">
        <f t="shared" si="0"/>
        <v>7</v>
      </c>
    </row>
    <row r="22" spans="2:17">
      <c r="B22" s="431" t="s">
        <v>1115</v>
      </c>
      <c r="C22" s="432" t="s">
        <v>184</v>
      </c>
      <c r="D22" s="433">
        <v>11</v>
      </c>
      <c r="E22" s="434" t="s">
        <v>1099</v>
      </c>
      <c r="F22" s="435">
        <v>1.885607413</v>
      </c>
      <c r="G22" s="437">
        <v>3.3341978045700884</v>
      </c>
      <c r="H22" s="437">
        <v>3.1485808728747267</v>
      </c>
      <c r="I22" s="437">
        <v>7.5257607588867712</v>
      </c>
      <c r="J22" s="438">
        <v>7.5257607588867712</v>
      </c>
      <c r="K22" s="435">
        <v>1.8507467790000001</v>
      </c>
      <c r="L22" s="437">
        <v>3.8105117766515302</v>
      </c>
      <c r="M22" s="437">
        <v>3.5272099491088857</v>
      </c>
      <c r="N22" s="437">
        <v>7.5257607588867712</v>
      </c>
      <c r="O22" s="438">
        <v>7.5257607588867712</v>
      </c>
      <c r="P22" s="439">
        <v>-8.7391604986862825E-3</v>
      </c>
      <c r="Q22" s="434">
        <f t="shared" si="0"/>
        <v>7</v>
      </c>
    </row>
    <row r="23" spans="2:17">
      <c r="B23" s="431" t="s">
        <v>1116</v>
      </c>
      <c r="C23" s="432" t="s">
        <v>184</v>
      </c>
      <c r="D23" s="433">
        <v>11</v>
      </c>
      <c r="E23" s="434" t="s">
        <v>1099</v>
      </c>
      <c r="F23" s="435">
        <v>1.885607413</v>
      </c>
      <c r="G23" s="437">
        <v>3.0484094213212236</v>
      </c>
      <c r="H23" s="437">
        <v>2.8787025123426075</v>
      </c>
      <c r="I23" s="437">
        <v>8.0973375253844999</v>
      </c>
      <c r="J23" s="438">
        <v>8.0973375253844999</v>
      </c>
      <c r="K23" s="435">
        <v>1.8507467790000001</v>
      </c>
      <c r="L23" s="437">
        <v>1.5242047106606118</v>
      </c>
      <c r="M23" s="437">
        <v>1.4108839796435542</v>
      </c>
      <c r="N23" s="437">
        <v>8.0973375253844999</v>
      </c>
      <c r="O23" s="438">
        <v>8.0973375253844999</v>
      </c>
      <c r="P23" s="439">
        <v>-8.7391604986862825E-3</v>
      </c>
      <c r="Q23" s="434">
        <f t="shared" si="0"/>
        <v>7</v>
      </c>
    </row>
    <row r="24" spans="2:17" ht="15.75">
      <c r="B24" s="431" t="s">
        <v>1117</v>
      </c>
      <c r="C24" s="432" t="s">
        <v>184</v>
      </c>
      <c r="D24" s="433">
        <v>11</v>
      </c>
      <c r="E24" s="434" t="s">
        <v>1099</v>
      </c>
      <c r="F24" s="435">
        <v>1.910445001</v>
      </c>
      <c r="G24" s="436"/>
      <c r="H24" s="436"/>
      <c r="I24" s="437">
        <v>8.7641770862985187</v>
      </c>
      <c r="J24" s="438">
        <v>8.7641770862985187</v>
      </c>
      <c r="K24" s="397"/>
      <c r="L24" s="397"/>
      <c r="M24" s="397"/>
      <c r="N24" s="397"/>
      <c r="O24" s="397"/>
      <c r="P24" s="439">
        <v>0</v>
      </c>
      <c r="Q24" s="434">
        <f t="shared" si="0"/>
        <v>7</v>
      </c>
    </row>
    <row r="25" spans="2:17">
      <c r="B25" s="431" t="s">
        <v>1118</v>
      </c>
      <c r="C25" s="432" t="s">
        <v>184</v>
      </c>
      <c r="D25" s="433">
        <v>11</v>
      </c>
      <c r="E25" s="434" t="s">
        <v>1099</v>
      </c>
      <c r="F25" s="435">
        <v>1.910445001</v>
      </c>
      <c r="G25" s="437">
        <v>3.2198824512705424</v>
      </c>
      <c r="H25" s="437">
        <v>3.0406295286618787</v>
      </c>
      <c r="I25" s="437">
        <v>5.715767664977295</v>
      </c>
      <c r="J25" s="438">
        <v>5.715767664977295</v>
      </c>
      <c r="K25" s="435">
        <v>3.62</v>
      </c>
      <c r="L25" s="437">
        <v>3.3160978736309943</v>
      </c>
      <c r="M25" s="437">
        <v>3.069554458212008</v>
      </c>
      <c r="N25" s="437">
        <v>5.715767664977295</v>
      </c>
      <c r="O25" s="438">
        <v>5.715767664977295</v>
      </c>
      <c r="P25" s="439">
        <v>-8.7391604986862825E-3</v>
      </c>
      <c r="Q25" s="434">
        <f t="shared" si="0"/>
        <v>7</v>
      </c>
    </row>
    <row r="26" spans="2:17">
      <c r="B26" s="431" t="s">
        <v>1119</v>
      </c>
      <c r="C26" s="432" t="s">
        <v>184</v>
      </c>
      <c r="D26" s="433">
        <v>11</v>
      </c>
      <c r="E26" s="434" t="s">
        <v>1099</v>
      </c>
      <c r="F26" s="435">
        <v>1.2955180179999999</v>
      </c>
      <c r="G26" s="437">
        <v>2.4558748400519113</v>
      </c>
      <c r="H26" s="437">
        <v>2.3191547115060134</v>
      </c>
      <c r="I26" s="437">
        <v>5.6205048705610059</v>
      </c>
      <c r="J26" s="438">
        <v>5.6205048705610059</v>
      </c>
      <c r="K26" s="435">
        <v>1.298148018</v>
      </c>
      <c r="L26" s="437">
        <v>2.8169208308896434</v>
      </c>
      <c r="M26" s="437">
        <v>2.6074899548787438</v>
      </c>
      <c r="N26" s="437">
        <v>5.6205048705610059</v>
      </c>
      <c r="O26" s="438">
        <v>5.6205048705610059</v>
      </c>
      <c r="P26" s="439">
        <v>-8.7391604986862825E-3</v>
      </c>
      <c r="Q26" s="434">
        <f t="shared" si="0"/>
        <v>7</v>
      </c>
    </row>
    <row r="27" spans="2:17">
      <c r="B27" s="431" t="s">
        <v>1120</v>
      </c>
      <c r="C27" s="432" t="s">
        <v>184</v>
      </c>
      <c r="D27" s="433">
        <v>11</v>
      </c>
      <c r="E27" s="434" t="s">
        <v>1099</v>
      </c>
      <c r="F27" s="435">
        <v>2.7035399999999998</v>
      </c>
      <c r="G27" s="437">
        <v>2.024334381346125</v>
      </c>
      <c r="H27" s="437">
        <v>1.9116383871025127</v>
      </c>
      <c r="I27" s="437">
        <v>5.1441908984795655</v>
      </c>
      <c r="J27" s="438">
        <v>5.1441908984795655</v>
      </c>
      <c r="K27" s="435">
        <v>2.3886599999999998</v>
      </c>
      <c r="L27" s="437">
        <v>1.9909924033004245</v>
      </c>
      <c r="M27" s="437">
        <v>1.8429671984093929</v>
      </c>
      <c r="N27" s="437">
        <v>5.1441908984795655</v>
      </c>
      <c r="O27" s="438">
        <v>5.1441908984795655</v>
      </c>
      <c r="P27" s="439">
        <v>-8.7391604986862825E-3</v>
      </c>
      <c r="Q27" s="434">
        <f t="shared" si="0"/>
        <v>7</v>
      </c>
    </row>
    <row r="28" spans="2:17">
      <c r="B28" s="431" t="s">
        <v>1121</v>
      </c>
      <c r="C28" s="432" t="s">
        <v>184</v>
      </c>
      <c r="D28" s="433">
        <v>11</v>
      </c>
      <c r="E28" s="434" t="s">
        <v>1099</v>
      </c>
      <c r="F28" s="435">
        <v>1.9953299999999998</v>
      </c>
      <c r="G28" s="437">
        <v>1.2508004906858647</v>
      </c>
      <c r="H28" s="437">
        <v>1.1811676245955762</v>
      </c>
      <c r="I28" s="437">
        <v>5.5252420761447185</v>
      </c>
      <c r="J28" s="438">
        <v>5.5252420761447185</v>
      </c>
      <c r="K28" s="435">
        <v>2.0058800000000003</v>
      </c>
      <c r="L28" s="437">
        <v>1.4737154296199793</v>
      </c>
      <c r="M28" s="437">
        <v>1.3641484478178616</v>
      </c>
      <c r="N28" s="437">
        <v>5.5252420761447185</v>
      </c>
      <c r="O28" s="438">
        <v>5.5252420761447185</v>
      </c>
      <c r="P28" s="439">
        <v>-8.7391604986862825E-3</v>
      </c>
      <c r="Q28" s="434">
        <f t="shared" si="0"/>
        <v>7</v>
      </c>
    </row>
    <row r="29" spans="2:17">
      <c r="B29" s="431" t="s">
        <v>1122</v>
      </c>
      <c r="C29" s="432" t="s">
        <v>184</v>
      </c>
      <c r="D29" s="433">
        <v>11</v>
      </c>
      <c r="E29" s="434" t="s">
        <v>1099</v>
      </c>
      <c r="F29" s="435">
        <v>4.6728689209999992</v>
      </c>
      <c r="G29" s="437">
        <v>2.0843499418283868</v>
      </c>
      <c r="H29" s="437">
        <v>1.968312842814258</v>
      </c>
      <c r="I29" s="437">
        <v>7.144709581221619</v>
      </c>
      <c r="J29" s="438">
        <v>7.144709581221619</v>
      </c>
      <c r="K29" s="435">
        <v>4.505106831</v>
      </c>
      <c r="L29" s="437">
        <v>2.2100968304578874</v>
      </c>
      <c r="M29" s="437">
        <v>2.0457817704831536</v>
      </c>
      <c r="N29" s="437">
        <v>7.144709581221619</v>
      </c>
      <c r="O29" s="438">
        <v>7.144709581221619</v>
      </c>
      <c r="P29" s="439">
        <v>-8.7391604986862825E-3</v>
      </c>
      <c r="Q29" s="434">
        <f t="shared" si="0"/>
        <v>7</v>
      </c>
    </row>
    <row r="30" spans="2:17">
      <c r="B30" s="431" t="s">
        <v>1123</v>
      </c>
      <c r="C30" s="432" t="s">
        <v>184</v>
      </c>
      <c r="D30" s="433">
        <v>11</v>
      </c>
      <c r="E30" s="434" t="s">
        <v>1099</v>
      </c>
      <c r="F30" s="435">
        <v>1.35669</v>
      </c>
      <c r="G30" s="437">
        <v>2.2177178540111906</v>
      </c>
      <c r="H30" s="437">
        <v>2.0942560777292472</v>
      </c>
      <c r="I30" s="437">
        <v>6.0968188426424472</v>
      </c>
      <c r="J30" s="438">
        <v>6.0968188426424472</v>
      </c>
      <c r="K30" s="435">
        <v>1.3539306219999998</v>
      </c>
      <c r="L30" s="437">
        <v>2.3663278133006003</v>
      </c>
      <c r="M30" s="437">
        <v>2.190397378396618</v>
      </c>
      <c r="N30" s="437">
        <v>6.0968188426424472</v>
      </c>
      <c r="O30" s="438">
        <v>6.0968188426424472</v>
      </c>
      <c r="P30" s="439">
        <v>-8.7391604986862825E-3</v>
      </c>
      <c r="Q30" s="434">
        <f t="shared" si="0"/>
        <v>7</v>
      </c>
    </row>
    <row r="31" spans="2:17">
      <c r="B31" s="431" t="s">
        <v>1124</v>
      </c>
      <c r="C31" s="432" t="s">
        <v>184</v>
      </c>
      <c r="D31" s="433">
        <v>11</v>
      </c>
      <c r="E31" s="434" t="s">
        <v>1099</v>
      </c>
      <c r="F31" s="435">
        <v>2.7446683939999996</v>
      </c>
      <c r="G31" s="437">
        <v>4.8526867475657225</v>
      </c>
      <c r="H31" s="437">
        <v>4.5825345618353879</v>
      </c>
      <c r="I31" s="437">
        <v>9.1452282639636699</v>
      </c>
      <c r="J31" s="438">
        <v>9.1452282639636699</v>
      </c>
      <c r="K31" s="435">
        <v>2.6757883939999996</v>
      </c>
      <c r="L31" s="437">
        <v>4.842207840179932</v>
      </c>
      <c r="M31" s="437">
        <v>4.4822020428301164</v>
      </c>
      <c r="N31" s="437">
        <v>9.1452282639636699</v>
      </c>
      <c r="O31" s="438">
        <v>9.1452282639636699</v>
      </c>
      <c r="P31" s="439">
        <v>-8.7391604986862825E-3</v>
      </c>
      <c r="Q31" s="434">
        <f t="shared" si="0"/>
        <v>7</v>
      </c>
    </row>
    <row r="32" spans="2:17">
      <c r="B32" s="431" t="s">
        <v>1125</v>
      </c>
      <c r="C32" s="432" t="s">
        <v>184</v>
      </c>
      <c r="D32" s="433">
        <v>11</v>
      </c>
      <c r="E32" s="434" t="s">
        <v>1099</v>
      </c>
      <c r="F32" s="435">
        <v>2.0568899999999997</v>
      </c>
      <c r="G32" s="436"/>
      <c r="H32" s="436"/>
      <c r="I32" s="437">
        <v>7.7162863477193477</v>
      </c>
      <c r="J32" s="438">
        <v>7.7162863477193477</v>
      </c>
      <c r="K32" s="435">
        <v>1.9655100000000001</v>
      </c>
      <c r="L32" s="436"/>
      <c r="M32" s="436"/>
      <c r="N32" s="437">
        <v>7.7162863477193477</v>
      </c>
      <c r="O32" s="438">
        <v>7.7162863477193477</v>
      </c>
      <c r="P32" s="439">
        <v>0</v>
      </c>
      <c r="Q32" s="434">
        <f t="shared" si="0"/>
        <v>7</v>
      </c>
    </row>
    <row r="33" spans="2:17">
      <c r="B33" s="431" t="s">
        <v>1126</v>
      </c>
      <c r="C33" s="432" t="s">
        <v>184</v>
      </c>
      <c r="D33" s="433">
        <v>11</v>
      </c>
      <c r="E33" s="434" t="s">
        <v>1099</v>
      </c>
      <c r="F33" s="435">
        <v>1.20434</v>
      </c>
      <c r="G33" s="437">
        <v>3.4294605989863771</v>
      </c>
      <c r="H33" s="437">
        <v>3.2385403263854338</v>
      </c>
      <c r="I33" s="437">
        <v>5.0489281040632772</v>
      </c>
      <c r="J33" s="438">
        <v>5.0489281040632772</v>
      </c>
      <c r="K33" s="435">
        <v>1.2670299999999999</v>
      </c>
      <c r="L33" s="437">
        <v>3.6199861878189532</v>
      </c>
      <c r="M33" s="437">
        <v>3.3508494516534411</v>
      </c>
      <c r="N33" s="437">
        <v>5.0489281040632772</v>
      </c>
      <c r="O33" s="438">
        <v>5.0489281040632772</v>
      </c>
      <c r="P33" s="439">
        <v>-8.7391604986862825E-3</v>
      </c>
      <c r="Q33" s="434">
        <f t="shared" si="0"/>
        <v>7</v>
      </c>
    </row>
    <row r="34" spans="2:17">
      <c r="B34" s="431" t="s">
        <v>1127</v>
      </c>
      <c r="C34" s="432" t="s">
        <v>184</v>
      </c>
      <c r="D34" s="433">
        <v>11</v>
      </c>
      <c r="E34" s="434" t="s">
        <v>1099</v>
      </c>
      <c r="F34" s="435">
        <v>1.20434</v>
      </c>
      <c r="G34" s="437">
        <v>1.4479944751275813</v>
      </c>
      <c r="H34" s="437">
        <v>1.3673836933627386</v>
      </c>
      <c r="I34" s="437">
        <v>7.0494467868053308</v>
      </c>
      <c r="J34" s="438">
        <v>7.0494467868053308</v>
      </c>
      <c r="K34" s="435">
        <v>1.2670299999999999</v>
      </c>
      <c r="L34" s="437">
        <v>1.9052558883257651</v>
      </c>
      <c r="M34" s="437">
        <v>1.7636049745544429</v>
      </c>
      <c r="N34" s="437">
        <v>7.0494467868053308</v>
      </c>
      <c r="O34" s="438">
        <v>7.0494467868053308</v>
      </c>
      <c r="P34" s="439">
        <v>-8.7391604986862825E-3</v>
      </c>
      <c r="Q34" s="434">
        <f t="shared" si="0"/>
        <v>7</v>
      </c>
    </row>
    <row r="35" spans="2:17">
      <c r="B35" s="431" t="s">
        <v>1128</v>
      </c>
      <c r="C35" s="432" t="s">
        <v>184</v>
      </c>
      <c r="D35" s="433">
        <v>11</v>
      </c>
      <c r="E35" s="434" t="s">
        <v>1099</v>
      </c>
      <c r="F35" s="435">
        <v>1.5310299999999999</v>
      </c>
      <c r="G35" s="436"/>
      <c r="H35" s="436"/>
      <c r="I35" s="437">
        <v>7.2399723756379064</v>
      </c>
      <c r="J35" s="438">
        <v>7.2399723756379064</v>
      </c>
      <c r="K35" s="435">
        <v>1.51959</v>
      </c>
      <c r="L35" s="436"/>
      <c r="M35" s="436"/>
      <c r="N35" s="437">
        <v>7.2399723756379064</v>
      </c>
      <c r="O35" s="438">
        <v>7.2399723756379064</v>
      </c>
      <c r="P35" s="439">
        <v>0</v>
      </c>
      <c r="Q35" s="434">
        <f t="shared" si="0"/>
        <v>7</v>
      </c>
    </row>
    <row r="36" spans="2:17">
      <c r="B36" s="431" t="s">
        <v>1129</v>
      </c>
      <c r="C36" s="432" t="s">
        <v>184</v>
      </c>
      <c r="D36" s="433">
        <v>11</v>
      </c>
      <c r="E36" s="434" t="s">
        <v>1099</v>
      </c>
      <c r="F36" s="435">
        <v>1.99499</v>
      </c>
      <c r="G36" s="437">
        <v>1.5775518755337332</v>
      </c>
      <c r="H36" s="437">
        <v>1.4897285501372992</v>
      </c>
      <c r="I36" s="437">
        <v>4.6678769263981241</v>
      </c>
      <c r="J36" s="438">
        <v>4.6678769263981241</v>
      </c>
      <c r="K36" s="435">
        <v>1.11782</v>
      </c>
      <c r="L36" s="437">
        <v>1.838571932234363</v>
      </c>
      <c r="M36" s="437">
        <v>1.7018788004450371</v>
      </c>
      <c r="N36" s="437">
        <v>4.6678769263981241</v>
      </c>
      <c r="O36" s="438">
        <v>4.6678769263981241</v>
      </c>
      <c r="P36" s="439">
        <v>-8.7391604986862825E-3</v>
      </c>
      <c r="Q36" s="434">
        <f t="shared" si="0"/>
        <v>7</v>
      </c>
    </row>
    <row r="37" spans="2:17">
      <c r="B37" s="431" t="s">
        <v>1130</v>
      </c>
      <c r="C37" s="432" t="s">
        <v>184</v>
      </c>
      <c r="D37" s="433">
        <v>11</v>
      </c>
      <c r="E37" s="434" t="s">
        <v>1099</v>
      </c>
      <c r="F37" s="435">
        <v>0.58272999999999997</v>
      </c>
      <c r="G37" s="436"/>
      <c r="H37" s="436"/>
      <c r="I37" s="437">
        <v>7.811549142135636</v>
      </c>
      <c r="J37" s="438">
        <v>7.811549142135636</v>
      </c>
      <c r="K37" s="435">
        <v>0.57599</v>
      </c>
      <c r="L37" s="437">
        <v>1.2803319569549139</v>
      </c>
      <c r="M37" s="437">
        <v>1.1851425429005855</v>
      </c>
      <c r="N37" s="437">
        <v>7.811549142135636</v>
      </c>
      <c r="O37" s="438">
        <v>7.811549142135636</v>
      </c>
      <c r="P37" s="439">
        <v>-8.7391604986862825E-3</v>
      </c>
      <c r="Q37" s="434">
        <f t="shared" si="0"/>
        <v>7</v>
      </c>
    </row>
    <row r="38" spans="2:17">
      <c r="B38" s="431" t="s">
        <v>1131</v>
      </c>
      <c r="C38" s="432" t="s">
        <v>184</v>
      </c>
      <c r="D38" s="433">
        <v>11</v>
      </c>
      <c r="E38" s="434" t="s">
        <v>1132</v>
      </c>
      <c r="F38" s="435">
        <v>1.5421749999999999</v>
      </c>
      <c r="G38" s="437">
        <v>2.8578838324886475</v>
      </c>
      <c r="H38" s="437">
        <v>2.8473015271612185</v>
      </c>
      <c r="I38" s="437">
        <v>6.2873444314750246</v>
      </c>
      <c r="J38" s="438">
        <v>6.2873444314750246</v>
      </c>
      <c r="K38" s="435">
        <v>1.5380173075000001</v>
      </c>
      <c r="L38" s="436"/>
      <c r="M38" s="436"/>
      <c r="N38" s="437">
        <v>6.2873444314750246</v>
      </c>
      <c r="O38" s="438">
        <v>6.2873444314750246</v>
      </c>
      <c r="P38" s="439">
        <v>0</v>
      </c>
      <c r="Q38" s="434">
        <f t="shared" si="0"/>
        <v>7</v>
      </c>
    </row>
    <row r="39" spans="2:17">
      <c r="B39" s="431" t="s">
        <v>1133</v>
      </c>
      <c r="C39" s="432" t="s">
        <v>184</v>
      </c>
      <c r="D39" s="433">
        <v>11</v>
      </c>
      <c r="E39" s="434" t="s">
        <v>1132</v>
      </c>
      <c r="F39" s="435">
        <v>1.5421749999999999</v>
      </c>
      <c r="G39" s="437">
        <v>1.6194675050769001</v>
      </c>
      <c r="H39" s="437">
        <v>1.613470865391357</v>
      </c>
      <c r="I39" s="437">
        <v>4.4773513375655476</v>
      </c>
      <c r="J39" s="438">
        <v>4.4773513375655476</v>
      </c>
      <c r="K39" s="435">
        <v>1.5380173075000001</v>
      </c>
      <c r="L39" s="437">
        <v>2.2863070659909175</v>
      </c>
      <c r="M39" s="437">
        <v>2.2540289077216618</v>
      </c>
      <c r="N39" s="437">
        <v>4.4773513375655476</v>
      </c>
      <c r="O39" s="438">
        <v>4.4773513375655476</v>
      </c>
      <c r="P39" s="439">
        <v>-9.6850094278372323E-3</v>
      </c>
      <c r="Q39" s="434">
        <f t="shared" si="0"/>
        <v>7</v>
      </c>
    </row>
    <row r="40" spans="2:17">
      <c r="B40" s="431" t="s">
        <v>1134</v>
      </c>
      <c r="C40" s="432" t="s">
        <v>184</v>
      </c>
      <c r="D40" s="433">
        <v>11</v>
      </c>
      <c r="E40" s="434" t="s">
        <v>1132</v>
      </c>
      <c r="F40" s="435">
        <v>0.94739380700000009</v>
      </c>
      <c r="G40" s="437">
        <v>0.95262794416288255</v>
      </c>
      <c r="H40" s="437">
        <v>0.94910050905373955</v>
      </c>
      <c r="I40" s="437">
        <v>4.6678769263981241</v>
      </c>
      <c r="J40" s="438">
        <v>4.6678769263981241</v>
      </c>
      <c r="K40" s="435">
        <v>1.1931841059999999</v>
      </c>
      <c r="L40" s="437">
        <v>1.0478907385791707</v>
      </c>
      <c r="M40" s="437">
        <v>1.0330965827057619</v>
      </c>
      <c r="N40" s="437">
        <v>4.6678769263981241</v>
      </c>
      <c r="O40" s="438">
        <v>4.6678769263981241</v>
      </c>
      <c r="P40" s="439">
        <v>-9.6850094278372323E-3</v>
      </c>
      <c r="Q40" s="434">
        <f t="shared" si="0"/>
        <v>7</v>
      </c>
    </row>
    <row r="41" spans="2:17">
      <c r="B41" s="431" t="s">
        <v>1135</v>
      </c>
      <c r="C41" s="432" t="s">
        <v>184</v>
      </c>
      <c r="D41" s="433">
        <v>11</v>
      </c>
      <c r="E41" s="434" t="s">
        <v>1132</v>
      </c>
      <c r="F41" s="435">
        <v>0.94739380700000009</v>
      </c>
      <c r="G41" s="437">
        <v>1.7528354172597038</v>
      </c>
      <c r="H41" s="437">
        <v>1.7463449366588808</v>
      </c>
      <c r="I41" s="437">
        <v>4.2868257487329711</v>
      </c>
      <c r="J41" s="438">
        <v>4.2868257487329711</v>
      </c>
      <c r="K41" s="435">
        <v>1.1931841059999999</v>
      </c>
      <c r="L41" s="437">
        <v>2.4768326548234945</v>
      </c>
      <c r="M41" s="437">
        <v>2.4418646500318006</v>
      </c>
      <c r="N41" s="437">
        <v>4.2868257487329711</v>
      </c>
      <c r="O41" s="438">
        <v>4.2868257487329711</v>
      </c>
      <c r="P41" s="439">
        <v>-9.6850094278372323E-3</v>
      </c>
      <c r="Q41" s="434">
        <f t="shared" si="0"/>
        <v>7</v>
      </c>
    </row>
    <row r="42" spans="2:17">
      <c r="B42" s="431" t="s">
        <v>1136</v>
      </c>
      <c r="C42" s="432" t="s">
        <v>184</v>
      </c>
      <c r="D42" s="433">
        <v>11</v>
      </c>
      <c r="E42" s="434" t="s">
        <v>1132</v>
      </c>
      <c r="F42" s="435">
        <v>1.11104</v>
      </c>
      <c r="G42" s="436"/>
      <c r="H42" s="436"/>
      <c r="I42" s="437">
        <v>3.7152489822352415</v>
      </c>
      <c r="J42" s="438">
        <v>3.7152489822352415</v>
      </c>
      <c r="K42" s="435">
        <v>1.10568</v>
      </c>
      <c r="L42" s="436"/>
      <c r="M42" s="436"/>
      <c r="N42" s="437">
        <v>3.7152489822352415</v>
      </c>
      <c r="O42" s="438">
        <v>3.7152489822352415</v>
      </c>
      <c r="P42" s="439">
        <v>0</v>
      </c>
      <c r="Q42" s="434">
        <f t="shared" si="0"/>
        <v>7</v>
      </c>
    </row>
    <row r="43" spans="2:17">
      <c r="B43" s="431" t="s">
        <v>1137</v>
      </c>
      <c r="C43" s="432" t="s">
        <v>184</v>
      </c>
      <c r="D43" s="433">
        <v>11</v>
      </c>
      <c r="E43" s="434" t="s">
        <v>1132</v>
      </c>
      <c r="F43" s="435">
        <v>0.88139999999999996</v>
      </c>
      <c r="G43" s="436"/>
      <c r="H43" s="436"/>
      <c r="I43" s="437">
        <v>3.2389350101538001</v>
      </c>
      <c r="J43" s="438">
        <v>3.2389350101538001</v>
      </c>
      <c r="K43" s="435">
        <v>0.87366999999999995</v>
      </c>
      <c r="L43" s="436"/>
      <c r="M43" s="436"/>
      <c r="N43" s="437">
        <v>3.2389350101538001</v>
      </c>
      <c r="O43" s="438">
        <v>3.2389350101538001</v>
      </c>
      <c r="P43" s="439">
        <v>0</v>
      </c>
      <c r="Q43" s="434">
        <f t="shared" si="0"/>
        <v>7</v>
      </c>
    </row>
    <row r="44" spans="2:17">
      <c r="B44" s="431" t="s">
        <v>1138</v>
      </c>
      <c r="C44" s="432" t="s">
        <v>184</v>
      </c>
      <c r="D44" s="433">
        <v>11</v>
      </c>
      <c r="E44" s="434" t="s">
        <v>1132</v>
      </c>
      <c r="F44" s="435">
        <v>4.2268217340000005</v>
      </c>
      <c r="G44" s="437">
        <v>2.6044847993413205</v>
      </c>
      <c r="H44" s="437">
        <v>2.5948407917529237</v>
      </c>
      <c r="I44" s="437">
        <v>4.7631397208144124</v>
      </c>
      <c r="J44" s="438">
        <v>4.7631397208144124</v>
      </c>
      <c r="K44" s="435">
        <v>4.2130365299999992</v>
      </c>
      <c r="L44" s="437">
        <v>2.5711428212956196</v>
      </c>
      <c r="M44" s="437">
        <v>2.5348433424753192</v>
      </c>
      <c r="N44" s="437">
        <v>4.7631397208144124</v>
      </c>
      <c r="O44" s="438">
        <v>4.7631397208144124</v>
      </c>
      <c r="P44" s="439">
        <v>-9.6850094278372323E-3</v>
      </c>
      <c r="Q44" s="434">
        <f t="shared" si="0"/>
        <v>7</v>
      </c>
    </row>
    <row r="45" spans="2:17">
      <c r="B45" s="431" t="s">
        <v>1139</v>
      </c>
      <c r="C45" s="432" t="s">
        <v>184</v>
      </c>
      <c r="D45" s="433">
        <v>11</v>
      </c>
      <c r="E45" s="434" t="s">
        <v>1132</v>
      </c>
      <c r="F45" s="435">
        <v>1.255865</v>
      </c>
      <c r="G45" s="437">
        <v>0</v>
      </c>
      <c r="H45" s="437">
        <v>0</v>
      </c>
      <c r="I45" s="437">
        <v>4.6678769263981241</v>
      </c>
      <c r="J45" s="438">
        <v>4.6678769263981241</v>
      </c>
      <c r="K45" s="435">
        <v>1.2546250000000001</v>
      </c>
      <c r="L45" s="437">
        <v>0</v>
      </c>
      <c r="M45" s="437">
        <v>0</v>
      </c>
      <c r="N45" s="437">
        <v>4.6678769263981241</v>
      </c>
      <c r="O45" s="438">
        <v>4.6678769263981241</v>
      </c>
      <c r="P45" s="439">
        <v>-9.6850094278372323E-3</v>
      </c>
      <c r="Q45" s="434">
        <f t="shared" si="0"/>
        <v>7</v>
      </c>
    </row>
    <row r="46" spans="2:17">
      <c r="B46" s="431" t="s">
        <v>1140</v>
      </c>
      <c r="C46" s="432" t="s">
        <v>184</v>
      </c>
      <c r="D46" s="433">
        <v>11</v>
      </c>
      <c r="E46" s="434" t="s">
        <v>1132</v>
      </c>
      <c r="F46" s="435">
        <v>1.255865</v>
      </c>
      <c r="G46" s="437">
        <v>1.7271144627673058</v>
      </c>
      <c r="H46" s="437">
        <v>1.7207192229144297</v>
      </c>
      <c r="I46" s="437">
        <v>3.3341978045700884</v>
      </c>
      <c r="J46" s="438">
        <v>3.3341978045700884</v>
      </c>
      <c r="K46" s="435">
        <v>1.2546250000000001</v>
      </c>
      <c r="L46" s="437">
        <v>1.6375674360159949</v>
      </c>
      <c r="M46" s="437">
        <v>1.6144482051556406</v>
      </c>
      <c r="N46" s="437">
        <v>3.3341978045700884</v>
      </c>
      <c r="O46" s="438">
        <v>3.3341978045700884</v>
      </c>
      <c r="P46" s="439">
        <v>-9.6850094278372323E-3</v>
      </c>
      <c r="Q46" s="434">
        <f t="shared" si="0"/>
        <v>7</v>
      </c>
    </row>
    <row r="47" spans="2:17">
      <c r="B47" s="431" t="s">
        <v>1141</v>
      </c>
      <c r="C47" s="432" t="s">
        <v>184</v>
      </c>
      <c r="D47" s="433">
        <v>11</v>
      </c>
      <c r="E47" s="434" t="s">
        <v>1132</v>
      </c>
      <c r="F47" s="435">
        <v>1.8239100000000001</v>
      </c>
      <c r="G47" s="437">
        <v>1.4289419162443238</v>
      </c>
      <c r="H47" s="437">
        <v>1.4236507635806093</v>
      </c>
      <c r="I47" s="437">
        <v>3.4294605989863771</v>
      </c>
      <c r="J47" s="438">
        <v>3.4294605989863771</v>
      </c>
      <c r="K47" s="435">
        <v>1.7785</v>
      </c>
      <c r="L47" s="437">
        <v>1.5146784312189832</v>
      </c>
      <c r="M47" s="437">
        <v>1.4932941513656013</v>
      </c>
      <c r="N47" s="437">
        <v>3.4294605989863771</v>
      </c>
      <c r="O47" s="438">
        <v>3.4294605989863771</v>
      </c>
      <c r="P47" s="439">
        <v>-9.6850094278372323E-3</v>
      </c>
      <c r="Q47" s="434">
        <f t="shared" si="0"/>
        <v>7</v>
      </c>
    </row>
    <row r="48" spans="2:17">
      <c r="B48" s="431" t="s">
        <v>1142</v>
      </c>
      <c r="C48" s="432" t="s">
        <v>184</v>
      </c>
      <c r="D48" s="433">
        <v>11</v>
      </c>
      <c r="E48" s="434" t="s">
        <v>1132</v>
      </c>
      <c r="F48" s="435">
        <v>2.7333499999999997</v>
      </c>
      <c r="G48" s="437">
        <v>2.1586549214730919</v>
      </c>
      <c r="H48" s="437">
        <v>2.1506617535157742</v>
      </c>
      <c r="I48" s="437">
        <v>3.4294605989863771</v>
      </c>
      <c r="J48" s="438">
        <v>3.4294605989863771</v>
      </c>
      <c r="K48" s="435">
        <v>2.63245</v>
      </c>
      <c r="L48" s="437">
        <v>1.9719398444171665</v>
      </c>
      <c r="M48" s="437">
        <v>1.9440999329099335</v>
      </c>
      <c r="N48" s="437">
        <v>3.4294605989863771</v>
      </c>
      <c r="O48" s="438">
        <v>3.4294605989863771</v>
      </c>
      <c r="P48" s="439">
        <v>-9.6850094278372323E-3</v>
      </c>
      <c r="Q48" s="434">
        <f t="shared" si="0"/>
        <v>7</v>
      </c>
    </row>
    <row r="49" spans="2:17">
      <c r="B49" s="431" t="s">
        <v>1143</v>
      </c>
      <c r="C49" s="432" t="s">
        <v>184</v>
      </c>
      <c r="D49" s="433">
        <v>11</v>
      </c>
      <c r="E49" s="434" t="s">
        <v>1132</v>
      </c>
      <c r="F49" s="435">
        <v>2.8156309319999999</v>
      </c>
      <c r="G49" s="437">
        <v>1.5242047106606118</v>
      </c>
      <c r="H49" s="437">
        <v>1.518560814485983</v>
      </c>
      <c r="I49" s="437">
        <v>4.0010373654841063</v>
      </c>
      <c r="J49" s="438">
        <v>4.0010373654841063</v>
      </c>
      <c r="K49" s="435">
        <v>2.8526414235000002</v>
      </c>
      <c r="L49" s="437">
        <v>1.5242047106606118</v>
      </c>
      <c r="M49" s="437">
        <v>1.502685938481108</v>
      </c>
      <c r="N49" s="437">
        <v>4.0010373654841063</v>
      </c>
      <c r="O49" s="438">
        <v>4.0010373654841063</v>
      </c>
      <c r="P49" s="439">
        <v>-9.6850094278372323E-3</v>
      </c>
      <c r="Q49" s="434">
        <f t="shared" si="0"/>
        <v>7</v>
      </c>
    </row>
    <row r="50" spans="2:17">
      <c r="B50" s="431" t="s">
        <v>1144</v>
      </c>
      <c r="C50" s="432" t="s">
        <v>184</v>
      </c>
      <c r="D50" s="433">
        <v>11</v>
      </c>
      <c r="E50" s="434" t="s">
        <v>1132</v>
      </c>
      <c r="F50" s="435">
        <v>2.8156309319999999</v>
      </c>
      <c r="G50" s="437">
        <v>1.5242047106606118</v>
      </c>
      <c r="H50" s="437">
        <v>1.518560814485983</v>
      </c>
      <c r="I50" s="437">
        <v>4.6678769263981241</v>
      </c>
      <c r="J50" s="438">
        <v>4.6678769263981241</v>
      </c>
      <c r="K50" s="435">
        <v>2.8526414235000002</v>
      </c>
      <c r="L50" s="437">
        <v>1.7147302994931886</v>
      </c>
      <c r="M50" s="437">
        <v>1.6905216807912469</v>
      </c>
      <c r="N50" s="437">
        <v>4.6678769263981241</v>
      </c>
      <c r="O50" s="438">
        <v>4.6678769263981241</v>
      </c>
      <c r="P50" s="439">
        <v>-9.6850094278372323E-3</v>
      </c>
      <c r="Q50" s="434">
        <f t="shared" si="0"/>
        <v>7</v>
      </c>
    </row>
    <row r="51" spans="2:17">
      <c r="B51" s="431" t="s">
        <v>1145</v>
      </c>
      <c r="C51" s="432" t="s">
        <v>184</v>
      </c>
      <c r="D51" s="433">
        <v>11</v>
      </c>
      <c r="E51" s="434" t="s">
        <v>1132</v>
      </c>
      <c r="F51" s="435">
        <v>1.8849899999999999</v>
      </c>
      <c r="G51" s="437">
        <v>3.4085027842147939</v>
      </c>
      <c r="H51" s="437">
        <v>3.3958816213942806</v>
      </c>
      <c r="I51" s="437">
        <v>4.8584025152307007</v>
      </c>
      <c r="J51" s="438">
        <v>4.8584025152307007</v>
      </c>
      <c r="K51" s="435">
        <v>1.9008110360000001</v>
      </c>
      <c r="L51" s="437">
        <v>3.4761393682503576</v>
      </c>
      <c r="M51" s="437">
        <v>3.4270631184484768</v>
      </c>
      <c r="N51" s="437">
        <v>4.8584025152307007</v>
      </c>
      <c r="O51" s="438">
        <v>4.8584025152307007</v>
      </c>
      <c r="P51" s="439">
        <v>-9.6850094278372323E-3</v>
      </c>
      <c r="Q51" s="434">
        <f t="shared" si="0"/>
        <v>7</v>
      </c>
    </row>
    <row r="52" spans="2:17">
      <c r="B52" s="431" t="s">
        <v>1146</v>
      </c>
      <c r="C52" s="432" t="s">
        <v>184</v>
      </c>
      <c r="D52" s="433">
        <v>11</v>
      </c>
      <c r="E52" s="434" t="s">
        <v>1132</v>
      </c>
      <c r="F52" s="435">
        <v>1.32396</v>
      </c>
      <c r="G52" s="437">
        <v>2.5720954492397827</v>
      </c>
      <c r="H52" s="437">
        <v>2.5625713744450969</v>
      </c>
      <c r="I52" s="437">
        <v>5.1441908984795655</v>
      </c>
      <c r="J52" s="438">
        <v>5.1441908984795655</v>
      </c>
      <c r="K52" s="435">
        <v>1.1943250000000001</v>
      </c>
      <c r="L52" s="437">
        <v>2.0957814771583414</v>
      </c>
      <c r="M52" s="437">
        <v>2.0661931654115238</v>
      </c>
      <c r="N52" s="437">
        <v>5.1441908984795655</v>
      </c>
      <c r="O52" s="438">
        <v>5.1441908984795655</v>
      </c>
      <c r="P52" s="439">
        <v>-9.6850094278372323E-3</v>
      </c>
      <c r="Q52" s="434">
        <f t="shared" si="0"/>
        <v>7</v>
      </c>
    </row>
    <row r="53" spans="2:17">
      <c r="B53" s="431" t="s">
        <v>1147</v>
      </c>
      <c r="C53" s="432" t="s">
        <v>184</v>
      </c>
      <c r="D53" s="433">
        <v>11</v>
      </c>
      <c r="E53" s="434" t="s">
        <v>1132</v>
      </c>
      <c r="F53" s="435">
        <v>1.32396</v>
      </c>
      <c r="G53" s="437">
        <v>1.1431535329954587</v>
      </c>
      <c r="H53" s="437">
        <v>1.1389206108644871</v>
      </c>
      <c r="I53" s="437">
        <v>4.4773513375655476</v>
      </c>
      <c r="J53" s="438">
        <v>4.4773513375655476</v>
      </c>
      <c r="K53" s="435">
        <v>1.1943250000000001</v>
      </c>
      <c r="L53" s="437">
        <v>1.4289419162443238</v>
      </c>
      <c r="M53" s="437">
        <v>1.408768067326039</v>
      </c>
      <c r="N53" s="437">
        <v>4.4773513375655476</v>
      </c>
      <c r="O53" s="438">
        <v>4.4773513375655476</v>
      </c>
      <c r="P53" s="439">
        <v>-9.6850094278372323E-3</v>
      </c>
      <c r="Q53" s="434">
        <f t="shared" si="0"/>
        <v>7</v>
      </c>
    </row>
    <row r="54" spans="2:17">
      <c r="B54" s="431" t="s">
        <v>1148</v>
      </c>
      <c r="C54" s="432" t="s">
        <v>184</v>
      </c>
      <c r="D54" s="433">
        <v>11</v>
      </c>
      <c r="E54" s="434" t="s">
        <v>1132</v>
      </c>
      <c r="F54" s="435">
        <v>1.9560650000000002</v>
      </c>
      <c r="G54" s="437">
        <v>2.2482019482244029</v>
      </c>
      <c r="H54" s="437">
        <v>2.2398772013668253</v>
      </c>
      <c r="I54" s="437">
        <v>4.7631397208144124</v>
      </c>
      <c r="J54" s="438">
        <v>4.7631397208144124</v>
      </c>
      <c r="K54" s="435">
        <v>1.9260960514999999</v>
      </c>
      <c r="L54" s="437">
        <v>3.4294605989863771</v>
      </c>
      <c r="M54" s="437">
        <v>3.3810433615824937</v>
      </c>
      <c r="N54" s="437">
        <v>4.7631397208144124</v>
      </c>
      <c r="O54" s="438">
        <v>4.7631397208144124</v>
      </c>
      <c r="P54" s="439">
        <v>-9.6850094278372323E-3</v>
      </c>
      <c r="Q54" s="434">
        <f t="shared" si="0"/>
        <v>7</v>
      </c>
    </row>
    <row r="55" spans="2:17">
      <c r="B55" s="431" t="s">
        <v>1149</v>
      </c>
      <c r="C55" s="432" t="s">
        <v>184</v>
      </c>
      <c r="D55" s="433">
        <v>11</v>
      </c>
      <c r="E55" s="434" t="s">
        <v>1132</v>
      </c>
      <c r="F55" s="435">
        <v>1.9560650000000002</v>
      </c>
      <c r="G55" s="437">
        <v>2.2482019482244029</v>
      </c>
      <c r="H55" s="437">
        <v>2.2398772013668253</v>
      </c>
      <c r="I55" s="437">
        <v>3.6199861878189532</v>
      </c>
      <c r="J55" s="438">
        <v>3.6199861878189532</v>
      </c>
      <c r="K55" s="435">
        <v>1.9260960514999999</v>
      </c>
      <c r="L55" s="437">
        <v>2.5720954492397827</v>
      </c>
      <c r="M55" s="437">
        <v>2.5357825211868703</v>
      </c>
      <c r="N55" s="437">
        <v>3.6199861878189532</v>
      </c>
      <c r="O55" s="438">
        <v>3.6199861878189532</v>
      </c>
      <c r="P55" s="439">
        <v>-9.6850094278372323E-3</v>
      </c>
      <c r="Q55" s="434">
        <f t="shared" si="0"/>
        <v>7</v>
      </c>
    </row>
    <row r="56" spans="2:17">
      <c r="B56" s="431" t="s">
        <v>1150</v>
      </c>
      <c r="C56" s="432" t="s">
        <v>184</v>
      </c>
      <c r="D56" s="433">
        <v>11</v>
      </c>
      <c r="E56" s="434" t="s">
        <v>1132</v>
      </c>
      <c r="F56" s="435">
        <v>1.435665</v>
      </c>
      <c r="G56" s="437">
        <v>0.85736514974659428</v>
      </c>
      <c r="H56" s="437">
        <v>0.85419045814836558</v>
      </c>
      <c r="I56" s="437">
        <v>3.2389350101538001</v>
      </c>
      <c r="J56" s="438">
        <v>3.2389350101538001</v>
      </c>
      <c r="K56" s="435">
        <v>1.4253</v>
      </c>
      <c r="L56" s="437">
        <v>1.1431535329954587</v>
      </c>
      <c r="M56" s="437">
        <v>1.1270144538608309</v>
      </c>
      <c r="N56" s="437">
        <v>3.2389350101538001</v>
      </c>
      <c r="O56" s="438">
        <v>3.2389350101538001</v>
      </c>
      <c r="P56" s="439">
        <v>-9.6850094278372323E-3</v>
      </c>
      <c r="Q56" s="434">
        <f t="shared" si="0"/>
        <v>7</v>
      </c>
    </row>
    <row r="57" spans="2:17">
      <c r="B57" s="431" t="s">
        <v>1151</v>
      </c>
      <c r="C57" s="432" t="s">
        <v>184</v>
      </c>
      <c r="D57" s="433">
        <v>11</v>
      </c>
      <c r="E57" s="434" t="s">
        <v>1132</v>
      </c>
      <c r="F57" s="435">
        <v>1.435665</v>
      </c>
      <c r="G57" s="437">
        <v>1.7147302994931886</v>
      </c>
      <c r="H57" s="437">
        <v>1.7083809162967312</v>
      </c>
      <c r="I57" s="437">
        <v>6.2873444314750246</v>
      </c>
      <c r="J57" s="438">
        <v>6.2873444314750246</v>
      </c>
      <c r="K57" s="435">
        <v>1.4253</v>
      </c>
      <c r="L57" s="437">
        <v>2.2863070659909175</v>
      </c>
      <c r="M57" s="437">
        <v>2.2540289077216618</v>
      </c>
      <c r="N57" s="437">
        <v>6.2873444314750246</v>
      </c>
      <c r="O57" s="438">
        <v>6.2873444314750246</v>
      </c>
      <c r="P57" s="439">
        <v>-9.6850094278372323E-3</v>
      </c>
      <c r="Q57" s="434">
        <f t="shared" si="0"/>
        <v>7</v>
      </c>
    </row>
    <row r="58" spans="2:17">
      <c r="B58" s="431" t="s">
        <v>1152</v>
      </c>
      <c r="C58" s="432" t="s">
        <v>184</v>
      </c>
      <c r="D58" s="433">
        <v>11</v>
      </c>
      <c r="E58" s="434" t="s">
        <v>1132</v>
      </c>
      <c r="F58" s="435">
        <v>2.4441999999999999</v>
      </c>
      <c r="G58" s="437">
        <v>1.7566459290363552</v>
      </c>
      <c r="H58" s="437">
        <v>1.7501413386950957</v>
      </c>
      <c r="I58" s="437">
        <v>4.8584025152307007</v>
      </c>
      <c r="J58" s="438">
        <v>4.8584025152307007</v>
      </c>
      <c r="K58" s="435">
        <v>1.7809239809999999</v>
      </c>
      <c r="L58" s="437">
        <v>1.1793533948736483</v>
      </c>
      <c r="M58" s="437">
        <v>1.1627032448997572</v>
      </c>
      <c r="N58" s="437">
        <v>4.8584025152307007</v>
      </c>
      <c r="O58" s="438">
        <v>4.8584025152307007</v>
      </c>
      <c r="P58" s="439">
        <v>-9.6850094278372323E-3</v>
      </c>
      <c r="Q58" s="434">
        <f t="shared" si="0"/>
        <v>7</v>
      </c>
    </row>
    <row r="59" spans="2:17">
      <c r="B59" s="431" t="s">
        <v>1153</v>
      </c>
      <c r="C59" s="432" t="s">
        <v>184</v>
      </c>
      <c r="D59" s="433">
        <v>11</v>
      </c>
      <c r="E59" s="434" t="s">
        <v>1132</v>
      </c>
      <c r="F59" s="435">
        <v>2.4441999999999999</v>
      </c>
      <c r="G59" s="437">
        <v>0</v>
      </c>
      <c r="H59" s="437">
        <v>0</v>
      </c>
      <c r="I59" s="437">
        <v>4.3820885431492593</v>
      </c>
      <c r="J59" s="438">
        <v>4.3820885431492593</v>
      </c>
      <c r="K59" s="435">
        <v>1.7809239809999999</v>
      </c>
      <c r="L59" s="437">
        <v>0</v>
      </c>
      <c r="M59" s="437">
        <v>0</v>
      </c>
      <c r="N59" s="437">
        <v>4.3820885431492593</v>
      </c>
      <c r="O59" s="438">
        <v>4.3820885431492593</v>
      </c>
      <c r="P59" s="439">
        <v>-9.6850094278372323E-3</v>
      </c>
      <c r="Q59" s="434">
        <f t="shared" si="0"/>
        <v>7</v>
      </c>
    </row>
    <row r="60" spans="2:17">
      <c r="B60" s="431" t="s">
        <v>1154</v>
      </c>
      <c r="C60" s="432" t="s">
        <v>184</v>
      </c>
      <c r="D60" s="433">
        <v>11</v>
      </c>
      <c r="E60" s="434" t="s">
        <v>1132</v>
      </c>
      <c r="F60" s="435">
        <v>2.65347</v>
      </c>
      <c r="G60" s="437">
        <v>3.905774571067818</v>
      </c>
      <c r="H60" s="437">
        <v>3.8913120871203319</v>
      </c>
      <c r="I60" s="437">
        <v>4.9536653096469889</v>
      </c>
      <c r="J60" s="438">
        <v>4.9536653096469889</v>
      </c>
      <c r="K60" s="435">
        <v>2.6415916450000001</v>
      </c>
      <c r="L60" s="437">
        <v>3.4294605989863771</v>
      </c>
      <c r="M60" s="437">
        <v>3.3810433615824937</v>
      </c>
      <c r="N60" s="437">
        <v>4.9536653096469889</v>
      </c>
      <c r="O60" s="438">
        <v>4.9536653096469889</v>
      </c>
      <c r="P60" s="439">
        <v>-9.6850094278372323E-3</v>
      </c>
      <c r="Q60" s="434">
        <f t="shared" si="0"/>
        <v>7</v>
      </c>
    </row>
    <row r="61" spans="2:17">
      <c r="B61" s="431" t="s">
        <v>1155</v>
      </c>
      <c r="C61" s="432" t="s">
        <v>184</v>
      </c>
      <c r="D61" s="433">
        <v>11</v>
      </c>
      <c r="E61" s="434" t="s">
        <v>1132</v>
      </c>
      <c r="F61" s="435">
        <v>2.65347</v>
      </c>
      <c r="G61" s="437">
        <v>1.4479944751275813</v>
      </c>
      <c r="H61" s="437">
        <v>1.442632773761684</v>
      </c>
      <c r="I61" s="437">
        <v>3.2389350101538001</v>
      </c>
      <c r="J61" s="438">
        <v>3.2389350101538001</v>
      </c>
      <c r="K61" s="435">
        <v>2.6415916450000001</v>
      </c>
      <c r="L61" s="437">
        <v>1.6194675050769001</v>
      </c>
      <c r="M61" s="437">
        <v>1.5966038096361772</v>
      </c>
      <c r="N61" s="437">
        <v>3.2389350101538001</v>
      </c>
      <c r="O61" s="438">
        <v>3.2389350101538001</v>
      </c>
      <c r="P61" s="439">
        <v>-9.6850094278372323E-3</v>
      </c>
      <c r="Q61" s="434">
        <f t="shared" si="0"/>
        <v>7</v>
      </c>
    </row>
    <row r="62" spans="2:17">
      <c r="B62" s="431" t="s">
        <v>1156</v>
      </c>
      <c r="C62" s="432" t="s">
        <v>184</v>
      </c>
      <c r="D62" s="433">
        <v>11</v>
      </c>
      <c r="E62" s="434" t="s">
        <v>1132</v>
      </c>
      <c r="F62" s="435">
        <v>1.99641</v>
      </c>
      <c r="G62" s="436"/>
      <c r="H62" s="436"/>
      <c r="I62" s="437">
        <v>9.1452282639636699</v>
      </c>
      <c r="J62" s="438">
        <v>9.1452282639636699</v>
      </c>
      <c r="K62" s="435">
        <v>1.9967699999999999</v>
      </c>
      <c r="L62" s="436"/>
      <c r="M62" s="436"/>
      <c r="N62" s="437">
        <v>9.1452282639636699</v>
      </c>
      <c r="O62" s="438">
        <v>9.1452282639636699</v>
      </c>
      <c r="P62" s="439">
        <v>0</v>
      </c>
      <c r="Q62" s="434">
        <f t="shared" si="0"/>
        <v>7</v>
      </c>
    </row>
    <row r="63" spans="2:17">
      <c r="B63" s="431" t="s">
        <v>1157</v>
      </c>
      <c r="C63" s="432" t="s">
        <v>184</v>
      </c>
      <c r="D63" s="433">
        <v>11</v>
      </c>
      <c r="E63" s="434" t="s">
        <v>1132</v>
      </c>
      <c r="F63" s="435">
        <v>2.5575700000000001</v>
      </c>
      <c r="G63" s="437">
        <v>2.9178993929709094</v>
      </c>
      <c r="H63" s="437">
        <v>2.9070948592316044</v>
      </c>
      <c r="I63" s="437">
        <v>3.6199861878189532</v>
      </c>
      <c r="J63" s="438">
        <v>3.6199861878189532</v>
      </c>
      <c r="K63" s="435">
        <v>2.5496399999999997</v>
      </c>
      <c r="L63" s="437">
        <v>3.3684924105599525</v>
      </c>
      <c r="M63" s="437">
        <v>3.320935924043249</v>
      </c>
      <c r="N63" s="437">
        <v>3.6199861878189532</v>
      </c>
      <c r="O63" s="438">
        <v>3.6199861878189532</v>
      </c>
      <c r="P63" s="439">
        <v>-9.6850094278372323E-3</v>
      </c>
      <c r="Q63" s="434">
        <f t="shared" si="0"/>
        <v>7</v>
      </c>
    </row>
    <row r="64" spans="2:17">
      <c r="B64" s="431" t="s">
        <v>1158</v>
      </c>
      <c r="C64" s="432" t="s">
        <v>184</v>
      </c>
      <c r="D64" s="433">
        <v>11</v>
      </c>
      <c r="E64" s="434" t="s">
        <v>1132</v>
      </c>
      <c r="F64" s="435">
        <v>1.033695</v>
      </c>
      <c r="G64" s="437">
        <v>1.4289419162443238</v>
      </c>
      <c r="H64" s="437">
        <v>1.4236507635806093</v>
      </c>
      <c r="I64" s="437">
        <v>3.905774571067818</v>
      </c>
      <c r="J64" s="438">
        <v>3.905774571067818</v>
      </c>
      <c r="K64" s="435">
        <v>1.0132000000000001</v>
      </c>
      <c r="L64" s="437">
        <v>1.6194675050769001</v>
      </c>
      <c r="M64" s="437">
        <v>1.5966038096361772</v>
      </c>
      <c r="N64" s="437">
        <v>3.905774571067818</v>
      </c>
      <c r="O64" s="438">
        <v>3.905774571067818</v>
      </c>
      <c r="P64" s="439">
        <v>-9.6850094278372323E-3</v>
      </c>
      <c r="Q64" s="434">
        <f t="shared" si="0"/>
        <v>7</v>
      </c>
    </row>
    <row r="65" spans="2:17">
      <c r="B65" s="431" t="s">
        <v>1159</v>
      </c>
      <c r="C65" s="432" t="s">
        <v>184</v>
      </c>
      <c r="D65" s="433">
        <v>11</v>
      </c>
      <c r="E65" s="434" t="s">
        <v>1132</v>
      </c>
      <c r="F65" s="435">
        <v>1.033695</v>
      </c>
      <c r="G65" s="437">
        <v>0.89547026751310954</v>
      </c>
      <c r="H65" s="437">
        <v>0.89215447851051521</v>
      </c>
      <c r="I65" s="437">
        <v>4.9536653096469889</v>
      </c>
      <c r="J65" s="438">
        <v>4.9536653096469889</v>
      </c>
      <c r="K65" s="435">
        <v>1.0132000000000001</v>
      </c>
      <c r="L65" s="437">
        <v>1.7147302994931886</v>
      </c>
      <c r="M65" s="437">
        <v>1.6905216807912469</v>
      </c>
      <c r="N65" s="437">
        <v>4.9536653096469889</v>
      </c>
      <c r="O65" s="438">
        <v>4.9536653096469889</v>
      </c>
      <c r="P65" s="439">
        <v>-9.6850094278372323E-3</v>
      </c>
      <c r="Q65" s="434">
        <f t="shared" si="0"/>
        <v>7</v>
      </c>
    </row>
    <row r="66" spans="2:17">
      <c r="B66" s="431" t="s">
        <v>1160</v>
      </c>
      <c r="C66" s="432" t="s">
        <v>184</v>
      </c>
      <c r="D66" s="433">
        <v>11</v>
      </c>
      <c r="E66" s="434" t="s">
        <v>1161</v>
      </c>
      <c r="F66" s="435">
        <v>2.2533841400000001</v>
      </c>
      <c r="G66" s="437">
        <v>0.91452282639636728</v>
      </c>
      <c r="H66" s="437">
        <v>0.90604898695007163</v>
      </c>
      <c r="I66" s="437">
        <v>7.2399723756379064</v>
      </c>
      <c r="J66" s="438">
        <v>7.2399723756379064</v>
      </c>
      <c r="K66" s="435">
        <v>2.1581191399999997</v>
      </c>
      <c r="L66" s="437">
        <v>1.0478907385791707</v>
      </c>
      <c r="M66" s="437">
        <v>0.95408639617925328</v>
      </c>
      <c r="N66" s="437">
        <v>7.2399723756379064</v>
      </c>
      <c r="O66" s="438">
        <v>7.2399723756379064</v>
      </c>
      <c r="P66" s="439">
        <v>-8.9508856946453053E-3</v>
      </c>
      <c r="Q66" s="434">
        <f t="shared" si="0"/>
        <v>7</v>
      </c>
    </row>
    <row r="67" spans="2:17">
      <c r="B67" s="431" t="s">
        <v>1162</v>
      </c>
      <c r="C67" s="432" t="s">
        <v>184</v>
      </c>
      <c r="D67" s="433">
        <v>11</v>
      </c>
      <c r="E67" s="434" t="s">
        <v>1161</v>
      </c>
      <c r="F67" s="435">
        <v>2.2533841400000001</v>
      </c>
      <c r="G67" s="437">
        <v>2.7626210380723593</v>
      </c>
      <c r="H67" s="437">
        <v>2.7370229814116747</v>
      </c>
      <c r="I67" s="437">
        <v>4.9536653096469889</v>
      </c>
      <c r="J67" s="438">
        <v>4.9536653096469889</v>
      </c>
      <c r="K67" s="435">
        <v>2.1581191399999997</v>
      </c>
      <c r="L67" s="437">
        <v>1.8099930939094766</v>
      </c>
      <c r="M67" s="437">
        <v>1.6479674115823464</v>
      </c>
      <c r="N67" s="437">
        <v>4.9536653096469889</v>
      </c>
      <c r="O67" s="438">
        <v>4.9536653096469889</v>
      </c>
      <c r="P67" s="439">
        <v>-8.9508856946453053E-3</v>
      </c>
      <c r="Q67" s="434">
        <f t="shared" si="0"/>
        <v>7</v>
      </c>
    </row>
    <row r="68" spans="2:17">
      <c r="B68" s="431" t="s">
        <v>1163</v>
      </c>
      <c r="C68" s="432" t="s">
        <v>184</v>
      </c>
      <c r="D68" s="433">
        <v>11</v>
      </c>
      <c r="E68" s="434" t="s">
        <v>1161</v>
      </c>
      <c r="F68" s="435">
        <v>2.1375638740000005</v>
      </c>
      <c r="G68" s="437">
        <v>3.0217358388846627</v>
      </c>
      <c r="H68" s="437">
        <v>2.9937368610475277</v>
      </c>
      <c r="I68" s="437">
        <v>4.8584025152307007</v>
      </c>
      <c r="J68" s="438">
        <v>4.8584025152307007</v>
      </c>
      <c r="K68" s="435">
        <v>3.7573838740000003</v>
      </c>
      <c r="L68" s="437">
        <v>5.258506251779111</v>
      </c>
      <c r="M68" s="437">
        <v>4.7877790062813439</v>
      </c>
      <c r="N68" s="437">
        <v>4.8584025152307007</v>
      </c>
      <c r="O68" s="438">
        <v>4.8584025152307007</v>
      </c>
      <c r="P68" s="439">
        <v>-8.9508856946453053E-3</v>
      </c>
      <c r="Q68" s="434">
        <f t="shared" si="0"/>
        <v>7</v>
      </c>
    </row>
    <row r="69" spans="2:17">
      <c r="B69" s="431" t="s">
        <v>1164</v>
      </c>
      <c r="C69" s="432" t="s">
        <v>184</v>
      </c>
      <c r="D69" s="433">
        <v>11</v>
      </c>
      <c r="E69" s="434" t="s">
        <v>1161</v>
      </c>
      <c r="F69" s="435">
        <v>1.45523</v>
      </c>
      <c r="G69" s="437">
        <v>2.024334381346125</v>
      </c>
      <c r="H69" s="437">
        <v>2.005577184655106</v>
      </c>
      <c r="I69" s="437">
        <v>4.9536653096469889</v>
      </c>
      <c r="J69" s="438">
        <v>4.9536653096469889</v>
      </c>
      <c r="K69" s="435">
        <v>1.1642999999999999</v>
      </c>
      <c r="L69" s="437">
        <v>1.8795349338333671</v>
      </c>
      <c r="M69" s="437">
        <v>1.7112840542378789</v>
      </c>
      <c r="N69" s="437">
        <v>4.9536653096469889</v>
      </c>
      <c r="O69" s="438">
        <v>4.9536653096469889</v>
      </c>
      <c r="P69" s="439">
        <v>-8.9508856946453053E-3</v>
      </c>
      <c r="Q69" s="434">
        <f t="shared" si="0"/>
        <v>7</v>
      </c>
    </row>
    <row r="70" spans="2:17">
      <c r="B70" s="431" t="s">
        <v>1165</v>
      </c>
      <c r="C70" s="432" t="s">
        <v>184</v>
      </c>
      <c r="D70" s="433">
        <v>11</v>
      </c>
      <c r="E70" s="434" t="s">
        <v>1161</v>
      </c>
      <c r="F70" s="435">
        <v>2.0336699999999999</v>
      </c>
      <c r="G70" s="437">
        <v>2.5606639139098277</v>
      </c>
      <c r="H70" s="437">
        <v>2.5369371634602</v>
      </c>
      <c r="I70" s="437">
        <v>5.2394536928958537</v>
      </c>
      <c r="J70" s="438">
        <v>5.2394536928958537</v>
      </c>
      <c r="K70" s="435">
        <v>1.97949</v>
      </c>
      <c r="L70" s="437">
        <v>3.4389868784280058</v>
      </c>
      <c r="M70" s="437">
        <v>3.1311380820064585</v>
      </c>
      <c r="N70" s="437">
        <v>5.2394536928958537</v>
      </c>
      <c r="O70" s="438">
        <v>5.2394536928958537</v>
      </c>
      <c r="P70" s="439">
        <v>-8.9508856946453053E-3</v>
      </c>
      <c r="Q70" s="434">
        <f t="shared" si="0"/>
        <v>7</v>
      </c>
    </row>
    <row r="71" spans="2:17">
      <c r="B71" s="431" t="s">
        <v>1166</v>
      </c>
      <c r="C71" s="432" t="s">
        <v>184</v>
      </c>
      <c r="D71" s="433">
        <v>11</v>
      </c>
      <c r="E71" s="434" t="s">
        <v>1161</v>
      </c>
      <c r="F71" s="435">
        <v>1.8058699999999999</v>
      </c>
      <c r="G71" s="437">
        <v>1.5623098284271273</v>
      </c>
      <c r="H71" s="437">
        <v>1.5478336860397055</v>
      </c>
      <c r="I71" s="437">
        <v>6.1920816370587364</v>
      </c>
      <c r="J71" s="438">
        <v>6.1920816370587364</v>
      </c>
      <c r="K71" s="435">
        <v>0.77373000000000003</v>
      </c>
      <c r="L71" s="437">
        <v>1.8271403969044087</v>
      </c>
      <c r="M71" s="437">
        <v>1.6635797344289163</v>
      </c>
      <c r="N71" s="437">
        <v>6.1920816370587364</v>
      </c>
      <c r="O71" s="438">
        <v>6.1920816370587364</v>
      </c>
      <c r="P71" s="439">
        <v>-8.9508856946453053E-3</v>
      </c>
      <c r="Q71" s="434">
        <f t="shared" si="0"/>
        <v>7</v>
      </c>
    </row>
    <row r="72" spans="2:17">
      <c r="B72" s="431" t="s">
        <v>1167</v>
      </c>
      <c r="C72" s="432" t="s">
        <v>184</v>
      </c>
      <c r="D72" s="433">
        <v>11</v>
      </c>
      <c r="E72" s="434" t="s">
        <v>1161</v>
      </c>
      <c r="F72" s="435">
        <v>1.8058699999999999</v>
      </c>
      <c r="G72" s="437">
        <v>1.4670470340108388</v>
      </c>
      <c r="H72" s="437">
        <v>1.4534535832324063</v>
      </c>
      <c r="I72" s="437">
        <v>4.572614131981835</v>
      </c>
      <c r="J72" s="438">
        <v>4.572614131981835</v>
      </c>
      <c r="K72" s="435">
        <v>0.77373000000000003</v>
      </c>
      <c r="L72" s="437">
        <v>1.7528354172597038</v>
      </c>
      <c r="M72" s="437">
        <v>1.5959263354271147</v>
      </c>
      <c r="N72" s="437">
        <v>4.572614131981835</v>
      </c>
      <c r="O72" s="438">
        <v>4.572614131981835</v>
      </c>
      <c r="P72" s="439">
        <v>-8.9508856946453053E-3</v>
      </c>
      <c r="Q72" s="434">
        <f t="shared" si="0"/>
        <v>7</v>
      </c>
    </row>
    <row r="73" spans="2:17">
      <c r="B73" s="431" t="s">
        <v>1168</v>
      </c>
      <c r="C73" s="432" t="s">
        <v>184</v>
      </c>
      <c r="D73" s="433">
        <v>11</v>
      </c>
      <c r="E73" s="434" t="s">
        <v>1161</v>
      </c>
      <c r="F73" s="435">
        <v>0.93501137449999994</v>
      </c>
      <c r="G73" s="437">
        <v>3.0484094213212236</v>
      </c>
      <c r="H73" s="437">
        <v>3.0201632898335715</v>
      </c>
      <c r="I73" s="437">
        <v>6.2873444314750246</v>
      </c>
      <c r="J73" s="438">
        <v>6.2873444314750246</v>
      </c>
      <c r="K73" s="435">
        <v>1.32</v>
      </c>
      <c r="L73" s="437">
        <v>3.2189298233263792</v>
      </c>
      <c r="M73" s="437">
        <v>2.9307799388088145</v>
      </c>
      <c r="N73" s="437">
        <v>6.2873444314750246</v>
      </c>
      <c r="O73" s="438">
        <v>6.2873444314750246</v>
      </c>
      <c r="P73" s="439">
        <v>-8.9508856946453053E-3</v>
      </c>
      <c r="Q73" s="434">
        <f t="shared" si="0"/>
        <v>7</v>
      </c>
    </row>
    <row r="74" spans="2:17" ht="15.75">
      <c r="B74" s="431" t="s">
        <v>1169</v>
      </c>
      <c r="C74" s="432" t="s">
        <v>184</v>
      </c>
      <c r="D74" s="433">
        <v>11</v>
      </c>
      <c r="E74" s="434" t="s">
        <v>1161</v>
      </c>
      <c r="F74" s="435">
        <v>0.93501137449999994</v>
      </c>
      <c r="G74" s="436"/>
      <c r="H74" s="436"/>
      <c r="I74" s="437">
        <v>7.144709581221619</v>
      </c>
      <c r="J74" s="438">
        <v>7.144709581221619</v>
      </c>
      <c r="K74" s="397"/>
      <c r="L74" s="397"/>
      <c r="M74" s="397"/>
      <c r="N74" s="397"/>
      <c r="O74" s="397"/>
      <c r="P74" s="439">
        <v>0</v>
      </c>
      <c r="Q74" s="434">
        <f t="shared" si="0"/>
        <v>7</v>
      </c>
    </row>
    <row r="75" spans="2:17">
      <c r="B75" s="431" t="s">
        <v>1170</v>
      </c>
      <c r="C75" s="432" t="s">
        <v>184</v>
      </c>
      <c r="D75" s="433">
        <v>11</v>
      </c>
      <c r="E75" s="434" t="s">
        <v>1161</v>
      </c>
      <c r="F75" s="435">
        <v>0.50441501599999994</v>
      </c>
      <c r="G75" s="436"/>
      <c r="H75" s="436"/>
      <c r="I75" s="437">
        <v>6.8589211979727542</v>
      </c>
      <c r="J75" s="438">
        <v>6.8589211979727542</v>
      </c>
      <c r="K75" s="435">
        <v>0.7</v>
      </c>
      <c r="L75" s="436"/>
      <c r="M75" s="436"/>
      <c r="N75" s="437">
        <v>6.8589211979727542</v>
      </c>
      <c r="O75" s="438">
        <v>6.8589211979727542</v>
      </c>
      <c r="P75" s="439">
        <v>0</v>
      </c>
      <c r="Q75" s="434">
        <f t="shared" si="0"/>
        <v>7</v>
      </c>
    </row>
    <row r="76" spans="2:17" ht="15.75">
      <c r="B76" s="431" t="s">
        <v>1171</v>
      </c>
      <c r="C76" s="432" t="s">
        <v>184</v>
      </c>
      <c r="D76" s="433">
        <v>11</v>
      </c>
      <c r="E76" s="434" t="s">
        <v>1161</v>
      </c>
      <c r="F76" s="435">
        <v>0.50441501599999994</v>
      </c>
      <c r="G76" s="436"/>
      <c r="H76" s="436"/>
      <c r="I76" s="437">
        <v>8.3831259086333656</v>
      </c>
      <c r="J76" s="438">
        <v>8.3831259086333656</v>
      </c>
      <c r="K76" s="397"/>
      <c r="L76" s="397"/>
      <c r="M76" s="397"/>
      <c r="N76" s="397"/>
      <c r="O76" s="397"/>
      <c r="P76" s="439">
        <v>0</v>
      </c>
      <c r="Q76" s="434">
        <f t="shared" ref="Q76:Q139" si="1">VLOOKUP(C76,$S$11:$T$14,2,FALSE)</f>
        <v>7</v>
      </c>
    </row>
    <row r="77" spans="2:17">
      <c r="B77" s="431" t="s">
        <v>1172</v>
      </c>
      <c r="C77" s="432" t="s">
        <v>184</v>
      </c>
      <c r="D77" s="433">
        <v>11</v>
      </c>
      <c r="E77" s="434" t="s">
        <v>1161</v>
      </c>
      <c r="F77" s="435">
        <v>0.87899000000000005</v>
      </c>
      <c r="G77" s="436"/>
      <c r="H77" s="436"/>
      <c r="I77" s="437">
        <v>6.1920816370587364</v>
      </c>
      <c r="J77" s="438">
        <v>6.1920816370587364</v>
      </c>
      <c r="K77" s="435">
        <v>0.87271500000000002</v>
      </c>
      <c r="L77" s="436"/>
      <c r="M77" s="436"/>
      <c r="N77" s="437">
        <v>6.1920816370587364</v>
      </c>
      <c r="O77" s="438">
        <v>6.1920816370587364</v>
      </c>
      <c r="P77" s="439">
        <v>0</v>
      </c>
      <c r="Q77" s="434">
        <f t="shared" si="1"/>
        <v>7</v>
      </c>
    </row>
    <row r="78" spans="2:17">
      <c r="B78" s="431" t="s">
        <v>1173</v>
      </c>
      <c r="C78" s="432" t="s">
        <v>184</v>
      </c>
      <c r="D78" s="433">
        <v>11</v>
      </c>
      <c r="E78" s="434" t="s">
        <v>1161</v>
      </c>
      <c r="F78" s="435">
        <v>0.87899000000000005</v>
      </c>
      <c r="G78" s="437">
        <v>1.5032468958890288</v>
      </c>
      <c r="H78" s="437">
        <v>1.4893180222991804</v>
      </c>
      <c r="I78" s="437">
        <v>8.2878631142170764</v>
      </c>
      <c r="J78" s="438">
        <v>8.2878631142170764</v>
      </c>
      <c r="K78" s="435">
        <v>0.87271500000000002</v>
      </c>
      <c r="L78" s="437">
        <v>1.6861514611683022</v>
      </c>
      <c r="M78" s="437">
        <v>1.535211746579344</v>
      </c>
      <c r="N78" s="437">
        <v>8.2878631142170764</v>
      </c>
      <c r="O78" s="438">
        <v>8.2878631142170764</v>
      </c>
      <c r="P78" s="439">
        <v>-8.9508856946453053E-3</v>
      </c>
      <c r="Q78" s="434">
        <f t="shared" si="1"/>
        <v>7</v>
      </c>
    </row>
    <row r="79" spans="2:17">
      <c r="B79" s="431" t="s">
        <v>1174</v>
      </c>
      <c r="C79" s="432" t="s">
        <v>184</v>
      </c>
      <c r="D79" s="433">
        <v>11</v>
      </c>
      <c r="E79" s="434" t="s">
        <v>1161</v>
      </c>
      <c r="F79" s="435">
        <v>1.67855259</v>
      </c>
      <c r="G79" s="437">
        <v>3.3189557574634825</v>
      </c>
      <c r="H79" s="437">
        <v>3.2882027818063011</v>
      </c>
      <c r="I79" s="437">
        <v>6.8589211979727542</v>
      </c>
      <c r="J79" s="438">
        <v>6.8589211979727542</v>
      </c>
      <c r="K79" s="435">
        <v>1.67404259</v>
      </c>
      <c r="L79" s="437">
        <v>3.3942133650523503</v>
      </c>
      <c r="M79" s="437">
        <v>3.090372572351527</v>
      </c>
      <c r="N79" s="437">
        <v>6.8589211979727542</v>
      </c>
      <c r="O79" s="438">
        <v>6.8589211979727542</v>
      </c>
      <c r="P79" s="439">
        <v>-8.9508856946453053E-3</v>
      </c>
      <c r="Q79" s="434">
        <f t="shared" si="1"/>
        <v>7</v>
      </c>
    </row>
    <row r="80" spans="2:17">
      <c r="B80" s="431" t="s">
        <v>1175</v>
      </c>
      <c r="C80" s="432" t="s">
        <v>184</v>
      </c>
      <c r="D80" s="433">
        <v>11</v>
      </c>
      <c r="E80" s="434" t="s">
        <v>1161</v>
      </c>
      <c r="F80" s="435">
        <v>1.6977899999999999</v>
      </c>
      <c r="G80" s="437" t="s">
        <v>1176</v>
      </c>
      <c r="H80" s="437" t="s">
        <v>1176</v>
      </c>
      <c r="I80" s="437">
        <v>6.382607225891312</v>
      </c>
      <c r="J80" s="438">
        <v>6.382607225891312</v>
      </c>
      <c r="K80" s="435">
        <v>1.6993800000000001</v>
      </c>
      <c r="L80" s="437">
        <v>3.3608713870066493</v>
      </c>
      <c r="M80" s="437">
        <v>3.0600152779276413</v>
      </c>
      <c r="N80" s="437">
        <v>6.382607225891312</v>
      </c>
      <c r="O80" s="438">
        <v>6.382607225891312</v>
      </c>
      <c r="P80" s="439">
        <v>-8.9508856946453053E-3</v>
      </c>
      <c r="Q80" s="434">
        <f t="shared" si="1"/>
        <v>7</v>
      </c>
    </row>
    <row r="81" spans="2:17">
      <c r="B81" s="431" t="s">
        <v>1177</v>
      </c>
      <c r="C81" s="432" t="s">
        <v>184</v>
      </c>
      <c r="D81" s="433">
        <v>11</v>
      </c>
      <c r="E81" s="434" t="s">
        <v>1161</v>
      </c>
      <c r="F81" s="435">
        <v>2.3599000000000001</v>
      </c>
      <c r="G81" s="437">
        <v>1.5775518755337332</v>
      </c>
      <c r="H81" s="437">
        <v>1.5629345024888732</v>
      </c>
      <c r="I81" s="437">
        <v>4.7631397208144124</v>
      </c>
      <c r="J81" s="438">
        <v>4.7631397208144124</v>
      </c>
      <c r="K81" s="435">
        <v>1.1391199999999999</v>
      </c>
      <c r="L81" s="437">
        <v>0.60968188426424474</v>
      </c>
      <c r="M81" s="437">
        <v>0.55510481232247455</v>
      </c>
      <c r="N81" s="437">
        <v>4.7631397208144124</v>
      </c>
      <c r="O81" s="438">
        <v>4.7631397208144124</v>
      </c>
      <c r="P81" s="439">
        <v>-8.9508856946453053E-3</v>
      </c>
      <c r="Q81" s="434">
        <f t="shared" si="1"/>
        <v>7</v>
      </c>
    </row>
    <row r="82" spans="2:17">
      <c r="B82" s="431" t="s">
        <v>1178</v>
      </c>
      <c r="C82" s="432" t="s">
        <v>184</v>
      </c>
      <c r="D82" s="433">
        <v>11</v>
      </c>
      <c r="E82" s="434" t="s">
        <v>1161</v>
      </c>
      <c r="F82" s="435">
        <v>2.062262037</v>
      </c>
      <c r="G82" s="437">
        <v>4.0934422760679059</v>
      </c>
      <c r="H82" s="437">
        <v>4.055513017629643</v>
      </c>
      <c r="I82" s="437">
        <v>5.334716487312142</v>
      </c>
      <c r="J82" s="438">
        <v>5.334716487312142</v>
      </c>
      <c r="K82" s="435">
        <v>2.0777420370000002</v>
      </c>
      <c r="L82" s="437">
        <v>4.5516563172102522</v>
      </c>
      <c r="M82" s="437">
        <v>4.1442043644949749</v>
      </c>
      <c r="N82" s="437">
        <v>5.334716487312142</v>
      </c>
      <c r="O82" s="438">
        <v>5.334716487312142</v>
      </c>
      <c r="P82" s="439">
        <v>-8.9508856946453053E-3</v>
      </c>
      <c r="Q82" s="434">
        <f t="shared" si="1"/>
        <v>7</v>
      </c>
    </row>
    <row r="83" spans="2:17">
      <c r="B83" s="431" t="s">
        <v>1179</v>
      </c>
      <c r="C83" s="432" t="s">
        <v>184</v>
      </c>
      <c r="D83" s="433">
        <v>11</v>
      </c>
      <c r="E83" s="434" t="s">
        <v>1161</v>
      </c>
      <c r="F83" s="435">
        <v>1.41096</v>
      </c>
      <c r="G83" s="437">
        <v>2.768336805737337</v>
      </c>
      <c r="H83" s="437">
        <v>2.7426857875801129</v>
      </c>
      <c r="I83" s="437">
        <v>4.8584025152307007</v>
      </c>
      <c r="J83" s="438">
        <v>4.8584025152307007</v>
      </c>
      <c r="K83" s="435">
        <v>1.4723749589999999</v>
      </c>
      <c r="L83" s="437">
        <v>5.2251642737334105</v>
      </c>
      <c r="M83" s="437">
        <v>4.7574217118574582</v>
      </c>
      <c r="N83" s="437">
        <v>4.8584025152307007</v>
      </c>
      <c r="O83" s="438">
        <v>4.8584025152307007</v>
      </c>
      <c r="P83" s="439">
        <v>-8.9508856946453053E-3</v>
      </c>
      <c r="Q83" s="434">
        <f t="shared" si="1"/>
        <v>7</v>
      </c>
    </row>
    <row r="84" spans="2:17">
      <c r="B84" s="431" t="s">
        <v>1180</v>
      </c>
      <c r="C84" s="432" t="s">
        <v>184</v>
      </c>
      <c r="D84" s="433">
        <v>11</v>
      </c>
      <c r="E84" s="434" t="s">
        <v>1161</v>
      </c>
      <c r="F84" s="435">
        <v>1.6773499999999999</v>
      </c>
      <c r="G84" s="437">
        <v>0.7621023553303059</v>
      </c>
      <c r="H84" s="437">
        <v>0.75504082245839288</v>
      </c>
      <c r="I84" s="437">
        <v>8.2878631142170764</v>
      </c>
      <c r="J84" s="438">
        <v>8.2878631142170764</v>
      </c>
      <c r="K84" s="435">
        <v>1.3562043085</v>
      </c>
      <c r="L84" s="437">
        <v>0</v>
      </c>
      <c r="M84" s="437">
        <v>0</v>
      </c>
      <c r="N84" s="437">
        <v>8.2878631142170764</v>
      </c>
      <c r="O84" s="438">
        <v>8.2878631142170764</v>
      </c>
      <c r="P84" s="439">
        <v>-8.9508856946453053E-3</v>
      </c>
      <c r="Q84" s="434">
        <f t="shared" si="1"/>
        <v>7</v>
      </c>
    </row>
    <row r="85" spans="2:17">
      <c r="B85" s="431" t="s">
        <v>1181</v>
      </c>
      <c r="C85" s="432" t="s">
        <v>184</v>
      </c>
      <c r="D85" s="433">
        <v>11</v>
      </c>
      <c r="E85" s="434" t="s">
        <v>1161</v>
      </c>
      <c r="F85" s="435">
        <v>1.6773499999999999</v>
      </c>
      <c r="G85" s="437">
        <v>1.7147302994931886</v>
      </c>
      <c r="H85" s="437">
        <v>1.6988418505313843</v>
      </c>
      <c r="I85" s="437">
        <v>4.572614131981835</v>
      </c>
      <c r="J85" s="438">
        <v>4.572614131981835</v>
      </c>
      <c r="K85" s="435">
        <v>1.3562043085</v>
      </c>
      <c r="L85" s="437">
        <v>2.4263433737828612</v>
      </c>
      <c r="M85" s="437">
        <v>2.2091436827895978</v>
      </c>
      <c r="N85" s="437">
        <v>4.572614131981835</v>
      </c>
      <c r="O85" s="438">
        <v>4.572614131981835</v>
      </c>
      <c r="P85" s="439">
        <v>-8.9508856946453053E-3</v>
      </c>
      <c r="Q85" s="434">
        <f t="shared" si="1"/>
        <v>7</v>
      </c>
    </row>
    <row r="86" spans="2:17">
      <c r="B86" s="431" t="s">
        <v>1182</v>
      </c>
      <c r="C86" s="432" t="s">
        <v>184</v>
      </c>
      <c r="D86" s="433">
        <v>11</v>
      </c>
      <c r="E86" s="434" t="s">
        <v>1161</v>
      </c>
      <c r="F86" s="435">
        <v>0.95590999999999993</v>
      </c>
      <c r="G86" s="437">
        <v>0.85736514974659428</v>
      </c>
      <c r="H86" s="437">
        <v>0.84942092526569213</v>
      </c>
      <c r="I86" s="437">
        <v>5.334716487312142</v>
      </c>
      <c r="J86" s="438">
        <v>5.334716487312142</v>
      </c>
      <c r="K86" s="435">
        <v>1.52</v>
      </c>
      <c r="L86" s="437">
        <v>0.87070194096487452</v>
      </c>
      <c r="M86" s="437">
        <v>0.79275906009803399</v>
      </c>
      <c r="N86" s="437">
        <v>5.334716487312142</v>
      </c>
      <c r="O86" s="438">
        <v>5.334716487312142</v>
      </c>
      <c r="P86" s="439">
        <v>-8.9508856946453053E-3</v>
      </c>
      <c r="Q86" s="434">
        <f t="shared" si="1"/>
        <v>7</v>
      </c>
    </row>
    <row r="87" spans="2:17" ht="15.75">
      <c r="B87" s="431" t="s">
        <v>1183</v>
      </c>
      <c r="C87" s="432" t="s">
        <v>184</v>
      </c>
      <c r="D87" s="433">
        <v>11</v>
      </c>
      <c r="E87" s="434" t="s">
        <v>1161</v>
      </c>
      <c r="F87" s="435">
        <v>0.95590999999999993</v>
      </c>
      <c r="G87" s="436"/>
      <c r="H87" s="436"/>
      <c r="I87" s="437">
        <v>8.3831259086333656</v>
      </c>
      <c r="J87" s="438">
        <v>8.3831259086333656</v>
      </c>
      <c r="K87" s="397"/>
      <c r="L87" s="397"/>
      <c r="M87" s="397"/>
      <c r="N87" s="397"/>
      <c r="O87" s="397"/>
      <c r="P87" s="439">
        <v>0</v>
      </c>
      <c r="Q87" s="434">
        <f t="shared" si="1"/>
        <v>7</v>
      </c>
    </row>
    <row r="88" spans="2:17">
      <c r="B88" s="431" t="s">
        <v>1184</v>
      </c>
      <c r="C88" s="432" t="s">
        <v>184</v>
      </c>
      <c r="D88" s="433">
        <v>11</v>
      </c>
      <c r="E88" s="434" t="s">
        <v>1161</v>
      </c>
      <c r="F88" s="435">
        <v>3.0173135050000002</v>
      </c>
      <c r="G88" s="437">
        <v>2.5158904005341727</v>
      </c>
      <c r="H88" s="437">
        <v>2.4925785151407696</v>
      </c>
      <c r="I88" s="437">
        <v>4.9536653096469889</v>
      </c>
      <c r="J88" s="438">
        <v>4.9536653096469889</v>
      </c>
      <c r="K88" s="435">
        <v>2.8249535049999999</v>
      </c>
      <c r="L88" s="437">
        <v>1.6861514611683022</v>
      </c>
      <c r="M88" s="437">
        <v>1.535211746579344</v>
      </c>
      <c r="N88" s="437">
        <v>4.9536653096469889</v>
      </c>
      <c r="O88" s="438">
        <v>4.9536653096469889</v>
      </c>
      <c r="P88" s="439">
        <v>-8.9508856946453053E-3</v>
      </c>
      <c r="Q88" s="434">
        <f t="shared" si="1"/>
        <v>7</v>
      </c>
    </row>
    <row r="89" spans="2:17" ht="15.75">
      <c r="B89" s="431" t="s">
        <v>1185</v>
      </c>
      <c r="C89" s="432" t="s">
        <v>184</v>
      </c>
      <c r="D89" s="433">
        <v>11</v>
      </c>
      <c r="E89" s="434" t="s">
        <v>1161</v>
      </c>
      <c r="F89" s="435">
        <v>1.13903</v>
      </c>
      <c r="G89" s="436"/>
      <c r="H89" s="436"/>
      <c r="I89" s="437">
        <v>8.478388703049653</v>
      </c>
      <c r="J89" s="438">
        <v>8.478388703049653</v>
      </c>
      <c r="K89" s="397"/>
      <c r="L89" s="397"/>
      <c r="M89" s="397"/>
      <c r="N89" s="397"/>
      <c r="O89" s="397"/>
      <c r="P89" s="439">
        <v>0</v>
      </c>
      <c r="Q89" s="434">
        <f t="shared" si="1"/>
        <v>7</v>
      </c>
    </row>
    <row r="90" spans="2:17">
      <c r="B90" s="431" t="s">
        <v>1186</v>
      </c>
      <c r="C90" s="432" t="s">
        <v>184</v>
      </c>
      <c r="D90" s="433">
        <v>11</v>
      </c>
      <c r="E90" s="434" t="s">
        <v>1161</v>
      </c>
      <c r="F90" s="435">
        <v>1.13903</v>
      </c>
      <c r="G90" s="437">
        <v>1.7528354172597038</v>
      </c>
      <c r="H90" s="437">
        <v>1.7365938916543038</v>
      </c>
      <c r="I90" s="437">
        <v>7.144709581221619</v>
      </c>
      <c r="J90" s="438">
        <v>7.144709581221619</v>
      </c>
      <c r="K90" s="435">
        <v>2.62</v>
      </c>
      <c r="L90" s="437">
        <v>1.5242047106606118</v>
      </c>
      <c r="M90" s="437">
        <v>1.3877620308061864</v>
      </c>
      <c r="N90" s="437">
        <v>7.144709581221619</v>
      </c>
      <c r="O90" s="438">
        <v>7.144709581221619</v>
      </c>
      <c r="P90" s="439">
        <v>-8.9508856946453053E-3</v>
      </c>
      <c r="Q90" s="434">
        <f t="shared" si="1"/>
        <v>7</v>
      </c>
    </row>
    <row r="91" spans="2:17">
      <c r="B91" s="431" t="s">
        <v>1187</v>
      </c>
      <c r="C91" s="432" t="s">
        <v>184</v>
      </c>
      <c r="D91" s="433">
        <v>11</v>
      </c>
      <c r="E91" s="434" t="s">
        <v>1161</v>
      </c>
      <c r="F91" s="435">
        <v>1.57874</v>
      </c>
      <c r="G91" s="437">
        <v>1.1317219976655044</v>
      </c>
      <c r="H91" s="437">
        <v>1.1212356213507135</v>
      </c>
      <c r="I91" s="437">
        <v>4.9536653096469889</v>
      </c>
      <c r="J91" s="438">
        <v>4.9536653096469889</v>
      </c>
      <c r="K91" s="435">
        <v>1.5478699999999999</v>
      </c>
      <c r="L91" s="437">
        <v>1.6556673669550896</v>
      </c>
      <c r="M91" s="437">
        <v>1.5074565059632201</v>
      </c>
      <c r="N91" s="437">
        <v>4.9536653096469889</v>
      </c>
      <c r="O91" s="438">
        <v>4.9536653096469889</v>
      </c>
      <c r="P91" s="439">
        <v>-8.9508856946453053E-3</v>
      </c>
      <c r="Q91" s="434">
        <f t="shared" si="1"/>
        <v>7</v>
      </c>
    </row>
    <row r="92" spans="2:17">
      <c r="B92" s="431" t="s">
        <v>1188</v>
      </c>
      <c r="C92" s="432" t="s">
        <v>184</v>
      </c>
      <c r="D92" s="433">
        <v>11</v>
      </c>
      <c r="E92" s="434" t="s">
        <v>1189</v>
      </c>
      <c r="F92" s="435">
        <v>3.2372038784999999</v>
      </c>
      <c r="G92" s="437">
        <v>3.5247233934026654</v>
      </c>
      <c r="H92" s="437">
        <v>3.4547362702057214</v>
      </c>
      <c r="I92" s="437">
        <v>6.0968188426424472</v>
      </c>
      <c r="J92" s="438">
        <v>6.0968188426424472</v>
      </c>
      <c r="K92" s="435">
        <v>2.9882525015000003</v>
      </c>
      <c r="L92" s="437">
        <v>4.1344052776669091</v>
      </c>
      <c r="M92" s="437">
        <v>3.9411619251663752</v>
      </c>
      <c r="N92" s="437">
        <v>6.0968188426424472</v>
      </c>
      <c r="O92" s="438">
        <v>6.0968188426424472</v>
      </c>
      <c r="P92" s="439">
        <v>-1.0305549520831403E-2</v>
      </c>
      <c r="Q92" s="434">
        <f t="shared" si="1"/>
        <v>7</v>
      </c>
    </row>
    <row r="93" spans="2:17">
      <c r="B93" s="431" t="s">
        <v>1190</v>
      </c>
      <c r="C93" s="432" t="s">
        <v>184</v>
      </c>
      <c r="D93" s="433">
        <v>11</v>
      </c>
      <c r="E93" s="434" t="s">
        <v>1189</v>
      </c>
      <c r="F93" s="435">
        <v>3.2372038784999999</v>
      </c>
      <c r="G93" s="437">
        <v>2.8731258795952535</v>
      </c>
      <c r="H93" s="437">
        <v>2.8160769164703932</v>
      </c>
      <c r="I93" s="437">
        <v>4.1915629543166828</v>
      </c>
      <c r="J93" s="438">
        <v>4.1915629543166828</v>
      </c>
      <c r="K93" s="435">
        <v>2.9882525015000003</v>
      </c>
      <c r="L93" s="437">
        <v>2.920757276803398</v>
      </c>
      <c r="M93" s="437">
        <v>2.784240198746569</v>
      </c>
      <c r="N93" s="437">
        <v>4.1915629543166828</v>
      </c>
      <c r="O93" s="438">
        <v>4.1915629543166828</v>
      </c>
      <c r="P93" s="439">
        <v>-1.0305549520831403E-2</v>
      </c>
      <c r="Q93" s="434">
        <f t="shared" si="1"/>
        <v>7</v>
      </c>
    </row>
    <row r="94" spans="2:17">
      <c r="B94" s="431" t="s">
        <v>1191</v>
      </c>
      <c r="C94" s="432" t="s">
        <v>184</v>
      </c>
      <c r="D94" s="433">
        <v>11</v>
      </c>
      <c r="E94" s="434" t="s">
        <v>1189</v>
      </c>
      <c r="F94" s="435">
        <v>1.8799783715</v>
      </c>
      <c r="G94" s="437">
        <v>0</v>
      </c>
      <c r="H94" s="437">
        <v>0</v>
      </c>
      <c r="I94" s="437">
        <v>4.1915629543166828</v>
      </c>
      <c r="J94" s="438">
        <v>4.1915629543166828</v>
      </c>
      <c r="K94" s="435">
        <v>2.1207381270000001</v>
      </c>
      <c r="L94" s="437">
        <v>2.1910442715746294E-2</v>
      </c>
      <c r="M94" s="437">
        <v>2.0886341999729639E-2</v>
      </c>
      <c r="N94" s="437">
        <v>4.1915629543166828</v>
      </c>
      <c r="O94" s="438">
        <v>4.1915629543166828</v>
      </c>
      <c r="P94" s="439">
        <v>-1.0305549520831403E-2</v>
      </c>
      <c r="Q94" s="434">
        <f t="shared" si="1"/>
        <v>7</v>
      </c>
    </row>
    <row r="95" spans="2:17">
      <c r="B95" s="431" t="s">
        <v>1192</v>
      </c>
      <c r="C95" s="432" t="s">
        <v>184</v>
      </c>
      <c r="D95" s="433">
        <v>11</v>
      </c>
      <c r="E95" s="434" t="s">
        <v>1189</v>
      </c>
      <c r="F95" s="435">
        <v>1.8799783715</v>
      </c>
      <c r="G95" s="437">
        <v>0.95262794416288255</v>
      </c>
      <c r="H95" s="437">
        <v>0.93371250546100582</v>
      </c>
      <c r="I95" s="437">
        <v>4.1915629543166828</v>
      </c>
      <c r="J95" s="438">
        <v>4.1915629543166828</v>
      </c>
      <c r="K95" s="435">
        <v>2.1207381270000001</v>
      </c>
      <c r="L95" s="437">
        <v>1.5242047106606118</v>
      </c>
      <c r="M95" s="437">
        <v>1.4529629217203228</v>
      </c>
      <c r="N95" s="437">
        <v>4.1915629543166828</v>
      </c>
      <c r="O95" s="438">
        <v>4.1915629543166828</v>
      </c>
      <c r="P95" s="439">
        <v>-1.0305549520831403E-2</v>
      </c>
      <c r="Q95" s="434">
        <f t="shared" si="1"/>
        <v>7</v>
      </c>
    </row>
    <row r="96" spans="2:17">
      <c r="B96" s="431" t="s">
        <v>1193</v>
      </c>
      <c r="C96" s="432" t="s">
        <v>184</v>
      </c>
      <c r="D96" s="433">
        <v>11</v>
      </c>
      <c r="E96" s="434" t="s">
        <v>1189</v>
      </c>
      <c r="F96" s="435">
        <v>2.1819099999999998</v>
      </c>
      <c r="G96" s="437">
        <v>1.5327783621580779</v>
      </c>
      <c r="H96" s="437">
        <v>1.5023434212867584</v>
      </c>
      <c r="I96" s="437">
        <v>4.572614131981835</v>
      </c>
      <c r="J96" s="438">
        <v>4.572614131981835</v>
      </c>
      <c r="K96" s="435">
        <v>2.1164999999999998</v>
      </c>
      <c r="L96" s="437">
        <v>2.6387794053311846</v>
      </c>
      <c r="M96" s="437">
        <v>2.515442058228309</v>
      </c>
      <c r="N96" s="437">
        <v>4.572614131981835</v>
      </c>
      <c r="O96" s="438">
        <v>4.572614131981835</v>
      </c>
      <c r="P96" s="439">
        <v>-1.0305549520831403E-2</v>
      </c>
      <c r="Q96" s="434">
        <f t="shared" si="1"/>
        <v>7</v>
      </c>
    </row>
    <row r="97" spans="2:17">
      <c r="B97" s="431" t="s">
        <v>1194</v>
      </c>
      <c r="C97" s="432" t="s">
        <v>184</v>
      </c>
      <c r="D97" s="433">
        <v>11</v>
      </c>
      <c r="E97" s="434" t="s">
        <v>1189</v>
      </c>
      <c r="F97" s="435">
        <v>1.566325</v>
      </c>
      <c r="G97" s="437">
        <v>0</v>
      </c>
      <c r="H97" s="437">
        <v>0</v>
      </c>
      <c r="I97" s="437">
        <v>4.4773513375655476</v>
      </c>
      <c r="J97" s="438">
        <v>4.4773513375655476</v>
      </c>
      <c r="K97" s="435">
        <v>1.4963150000000001</v>
      </c>
      <c r="L97" s="437">
        <v>1.5851728990870362</v>
      </c>
      <c r="M97" s="437">
        <v>1.5110814385891356</v>
      </c>
      <c r="N97" s="437">
        <v>4.4773513375655476</v>
      </c>
      <c r="O97" s="438">
        <v>4.4773513375655476</v>
      </c>
      <c r="P97" s="439">
        <v>-1.0305549520831403E-2</v>
      </c>
      <c r="Q97" s="434">
        <f t="shared" si="1"/>
        <v>7</v>
      </c>
    </row>
    <row r="98" spans="2:17">
      <c r="B98" s="431" t="s">
        <v>1195</v>
      </c>
      <c r="C98" s="432" t="s">
        <v>184</v>
      </c>
      <c r="D98" s="433">
        <v>11</v>
      </c>
      <c r="E98" s="434" t="s">
        <v>1189</v>
      </c>
      <c r="F98" s="435">
        <v>1.566325</v>
      </c>
      <c r="G98" s="437">
        <v>0</v>
      </c>
      <c r="H98" s="437">
        <v>0</v>
      </c>
      <c r="I98" s="437">
        <v>7.0494467868053308</v>
      </c>
      <c r="J98" s="438">
        <v>7.0494467868053308</v>
      </c>
      <c r="K98" s="435">
        <v>1.4963150000000001</v>
      </c>
      <c r="L98" s="437">
        <v>0.38105117766515295</v>
      </c>
      <c r="M98" s="437">
        <v>0.3632407304300807</v>
      </c>
      <c r="N98" s="437">
        <v>7.0494467868053308</v>
      </c>
      <c r="O98" s="438">
        <v>7.0494467868053308</v>
      </c>
      <c r="P98" s="439">
        <v>-1.0305549520831403E-2</v>
      </c>
      <c r="Q98" s="434">
        <f t="shared" si="1"/>
        <v>7</v>
      </c>
    </row>
    <row r="99" spans="2:17">
      <c r="B99" s="431" t="s">
        <v>1196</v>
      </c>
      <c r="C99" s="432" t="s">
        <v>184</v>
      </c>
      <c r="D99" s="433">
        <v>11</v>
      </c>
      <c r="E99" s="434" t="s">
        <v>1189</v>
      </c>
      <c r="F99" s="435">
        <v>2.3858999999999999</v>
      </c>
      <c r="G99" s="437">
        <v>1.5032468958890288</v>
      </c>
      <c r="H99" s="437">
        <v>1.4733983336174674</v>
      </c>
      <c r="I99" s="437">
        <v>3.5247233934026654</v>
      </c>
      <c r="J99" s="438">
        <v>3.5247233934026654</v>
      </c>
      <c r="K99" s="435">
        <v>2.3902199999999998</v>
      </c>
      <c r="L99" s="437">
        <v>2.6864108025393283</v>
      </c>
      <c r="M99" s="437">
        <v>2.5608471495320688</v>
      </c>
      <c r="N99" s="437">
        <v>3.5247233934026654</v>
      </c>
      <c r="O99" s="438">
        <v>3.5247233934026654</v>
      </c>
      <c r="P99" s="439">
        <v>-1.0305549520831403E-2</v>
      </c>
      <c r="Q99" s="434">
        <f t="shared" si="1"/>
        <v>7</v>
      </c>
    </row>
    <row r="100" spans="2:17">
      <c r="B100" s="431" t="s">
        <v>1197</v>
      </c>
      <c r="C100" s="432" t="s">
        <v>184</v>
      </c>
      <c r="D100" s="433">
        <v>11</v>
      </c>
      <c r="E100" s="434" t="s">
        <v>1189</v>
      </c>
      <c r="F100" s="435">
        <v>2.3858999999999999</v>
      </c>
      <c r="G100" s="437">
        <v>0.72399723756379064</v>
      </c>
      <c r="H100" s="437">
        <v>0.70962150415036429</v>
      </c>
      <c r="I100" s="437">
        <v>6.1920816370587364</v>
      </c>
      <c r="J100" s="438">
        <v>6.1920816370587364</v>
      </c>
      <c r="K100" s="435">
        <v>2.3902199999999998</v>
      </c>
      <c r="L100" s="437">
        <v>0.24768326548234945</v>
      </c>
      <c r="M100" s="437">
        <v>0.23610647477955249</v>
      </c>
      <c r="N100" s="437">
        <v>6.1920816370587364</v>
      </c>
      <c r="O100" s="438">
        <v>6.1920816370587364</v>
      </c>
      <c r="P100" s="439">
        <v>-1.0305549520831403E-2</v>
      </c>
      <c r="Q100" s="434">
        <f t="shared" si="1"/>
        <v>7</v>
      </c>
    </row>
    <row r="101" spans="2:17">
      <c r="B101" s="431" t="s">
        <v>1198</v>
      </c>
      <c r="C101" s="432" t="s">
        <v>184</v>
      </c>
      <c r="D101" s="433">
        <v>11</v>
      </c>
      <c r="E101" s="434" t="s">
        <v>1189</v>
      </c>
      <c r="F101" s="435">
        <v>6.9925875269999995</v>
      </c>
      <c r="G101" s="437">
        <v>3.6466597702555141</v>
      </c>
      <c r="H101" s="437">
        <v>3.5742514709047302</v>
      </c>
      <c r="I101" s="437">
        <v>5.715767664977295</v>
      </c>
      <c r="J101" s="438">
        <v>5.715767664977295</v>
      </c>
      <c r="K101" s="435">
        <v>6.9866094839999997</v>
      </c>
      <c r="L101" s="437">
        <v>3.9076798269561435</v>
      </c>
      <c r="M101" s="437">
        <v>3.7250336905604775</v>
      </c>
      <c r="N101" s="437">
        <v>5.715767664977295</v>
      </c>
      <c r="O101" s="438">
        <v>5.715767664977295</v>
      </c>
      <c r="P101" s="439">
        <v>-1.0305549520831403E-2</v>
      </c>
      <c r="Q101" s="434">
        <f t="shared" si="1"/>
        <v>7</v>
      </c>
    </row>
    <row r="102" spans="2:17">
      <c r="B102" s="431" t="s">
        <v>1199</v>
      </c>
      <c r="C102" s="432" t="s">
        <v>184</v>
      </c>
      <c r="D102" s="433">
        <v>11</v>
      </c>
      <c r="E102" s="434" t="s">
        <v>1189</v>
      </c>
      <c r="F102" s="435">
        <v>1.7946249999999999</v>
      </c>
      <c r="G102" s="437">
        <v>0.13336791218280353</v>
      </c>
      <c r="H102" s="437">
        <v>0.13071975076454079</v>
      </c>
      <c r="I102" s="437">
        <v>3.2389350101538001</v>
      </c>
      <c r="J102" s="438">
        <v>3.2389350101538001</v>
      </c>
      <c r="K102" s="435">
        <v>1.7794449999999999</v>
      </c>
      <c r="L102" s="437">
        <v>0.19052558883257648</v>
      </c>
      <c r="M102" s="437">
        <v>0.18162036521504035</v>
      </c>
      <c r="N102" s="437">
        <v>3.2389350101538001</v>
      </c>
      <c r="O102" s="438">
        <v>3.2389350101538001</v>
      </c>
      <c r="P102" s="439">
        <v>-1.0305549520831403E-2</v>
      </c>
      <c r="Q102" s="434">
        <f t="shared" si="1"/>
        <v>7</v>
      </c>
    </row>
    <row r="103" spans="2:17">
      <c r="B103" s="431" t="s">
        <v>1200</v>
      </c>
      <c r="C103" s="432" t="s">
        <v>184</v>
      </c>
      <c r="D103" s="433">
        <v>11</v>
      </c>
      <c r="E103" s="434" t="s">
        <v>1189</v>
      </c>
      <c r="F103" s="435">
        <v>1.7946249999999999</v>
      </c>
      <c r="G103" s="437">
        <v>1.7337828583764461</v>
      </c>
      <c r="H103" s="437">
        <v>1.6993567599390305</v>
      </c>
      <c r="I103" s="437">
        <v>3.4294605989863771</v>
      </c>
      <c r="J103" s="438">
        <v>3.4294605989863771</v>
      </c>
      <c r="K103" s="435">
        <v>1.7794449999999999</v>
      </c>
      <c r="L103" s="437">
        <v>2.2291493893411447</v>
      </c>
      <c r="M103" s="437">
        <v>2.124958273015972</v>
      </c>
      <c r="N103" s="437">
        <v>3.4294605989863771</v>
      </c>
      <c r="O103" s="438">
        <v>3.4294605989863771</v>
      </c>
      <c r="P103" s="439">
        <v>-1.0305549520831403E-2</v>
      </c>
      <c r="Q103" s="434">
        <f t="shared" si="1"/>
        <v>7</v>
      </c>
    </row>
    <row r="104" spans="2:17">
      <c r="B104" s="431" t="s">
        <v>1201</v>
      </c>
      <c r="C104" s="432" t="s">
        <v>184</v>
      </c>
      <c r="D104" s="433">
        <v>11</v>
      </c>
      <c r="E104" s="434" t="s">
        <v>1189</v>
      </c>
      <c r="F104" s="435">
        <v>2.9296948490000001</v>
      </c>
      <c r="G104" s="437">
        <v>3.1112828656359741</v>
      </c>
      <c r="H104" s="437">
        <v>3.0495050428356447</v>
      </c>
      <c r="I104" s="437">
        <v>4.9536653096469889</v>
      </c>
      <c r="J104" s="438">
        <v>4.9536653096469889</v>
      </c>
      <c r="K104" s="435">
        <v>2.8958438470000001</v>
      </c>
      <c r="L104" s="437">
        <v>3.5466338361184118</v>
      </c>
      <c r="M104" s="437">
        <v>3.3808630984779766</v>
      </c>
      <c r="N104" s="437">
        <v>4.9536653096469889</v>
      </c>
      <c r="O104" s="438">
        <v>4.9536653096469889</v>
      </c>
      <c r="P104" s="439">
        <v>-1.0305549520831403E-2</v>
      </c>
      <c r="Q104" s="434">
        <f t="shared" si="1"/>
        <v>7</v>
      </c>
    </row>
    <row r="105" spans="2:17">
      <c r="B105" s="431" t="s">
        <v>1202</v>
      </c>
      <c r="C105" s="432" t="s">
        <v>184</v>
      </c>
      <c r="D105" s="433">
        <v>11</v>
      </c>
      <c r="E105" s="434" t="s">
        <v>1189</v>
      </c>
      <c r="F105" s="435">
        <v>1.7852633470000001</v>
      </c>
      <c r="G105" s="437">
        <v>2.768336805737337</v>
      </c>
      <c r="H105" s="437">
        <v>2.7133685408696833</v>
      </c>
      <c r="I105" s="437">
        <v>3.7152489822352415</v>
      </c>
      <c r="J105" s="438">
        <v>3.7152489822352415</v>
      </c>
      <c r="K105" s="435">
        <v>1.8116923579999999</v>
      </c>
      <c r="L105" s="437">
        <v>2.9731518137323563</v>
      </c>
      <c r="M105" s="437">
        <v>2.8341857991807049</v>
      </c>
      <c r="N105" s="437">
        <v>3.7152489822352415</v>
      </c>
      <c r="O105" s="438">
        <v>3.7152489822352415</v>
      </c>
      <c r="P105" s="439">
        <v>-1.0305549520831403E-2</v>
      </c>
      <c r="Q105" s="434">
        <f t="shared" si="1"/>
        <v>7</v>
      </c>
    </row>
    <row r="106" spans="2:17">
      <c r="B106" s="431" t="s">
        <v>1203</v>
      </c>
      <c r="C106" s="432" t="s">
        <v>184</v>
      </c>
      <c r="D106" s="433">
        <v>11</v>
      </c>
      <c r="E106" s="434" t="s">
        <v>1189</v>
      </c>
      <c r="F106" s="435">
        <v>1.23508</v>
      </c>
      <c r="G106" s="437">
        <v>2.9178993929709094</v>
      </c>
      <c r="H106" s="437">
        <v>2.8599614042270609</v>
      </c>
      <c r="I106" s="437">
        <v>4.2868257487329711</v>
      </c>
      <c r="J106" s="438">
        <v>4.2868257487329711</v>
      </c>
      <c r="K106" s="435">
        <v>1.3484700000000001</v>
      </c>
      <c r="L106" s="437">
        <v>2.1176919198740878</v>
      </c>
      <c r="M106" s="437">
        <v>2.0187103593651736</v>
      </c>
      <c r="N106" s="437">
        <v>4.2868257487329711</v>
      </c>
      <c r="O106" s="438">
        <v>4.2868257487329711</v>
      </c>
      <c r="P106" s="439">
        <v>-1.0305549520831403E-2</v>
      </c>
      <c r="Q106" s="434">
        <f t="shared" si="1"/>
        <v>7</v>
      </c>
    </row>
    <row r="107" spans="2:17">
      <c r="B107" s="431" t="s">
        <v>1204</v>
      </c>
      <c r="C107" s="432" t="s">
        <v>184</v>
      </c>
      <c r="D107" s="433">
        <v>11</v>
      </c>
      <c r="E107" s="434" t="s">
        <v>1189</v>
      </c>
      <c r="F107" s="435">
        <v>1.84944</v>
      </c>
      <c r="G107" s="437">
        <v>1.9052558883257651</v>
      </c>
      <c r="H107" s="437">
        <v>1.8674250109220116</v>
      </c>
      <c r="I107" s="437">
        <v>5.5252420761447185</v>
      </c>
      <c r="J107" s="438">
        <v>5.5252420761447185</v>
      </c>
      <c r="K107" s="435">
        <v>1.7443</v>
      </c>
      <c r="L107" s="437">
        <v>2.1910442715746297</v>
      </c>
      <c r="M107" s="437">
        <v>2.0886341999729643</v>
      </c>
      <c r="N107" s="437">
        <v>5.5252420761447185</v>
      </c>
      <c r="O107" s="438">
        <v>5.5252420761447185</v>
      </c>
      <c r="P107" s="439">
        <v>-1.0305549520831403E-2</v>
      </c>
      <c r="Q107" s="434">
        <f t="shared" si="1"/>
        <v>7</v>
      </c>
    </row>
    <row r="108" spans="2:17">
      <c r="B108" s="431" t="s">
        <v>1205</v>
      </c>
      <c r="C108" s="432" t="s">
        <v>184</v>
      </c>
      <c r="D108" s="433">
        <v>11</v>
      </c>
      <c r="E108" s="434" t="s">
        <v>1189</v>
      </c>
      <c r="F108" s="435">
        <v>1.84944</v>
      </c>
      <c r="G108" s="437">
        <v>1.1431535329954587</v>
      </c>
      <c r="H108" s="437">
        <v>1.1204550065532066</v>
      </c>
      <c r="I108" s="437">
        <v>5.4299792817284294</v>
      </c>
      <c r="J108" s="438">
        <v>5.4299792817284294</v>
      </c>
      <c r="K108" s="435">
        <v>1.7443</v>
      </c>
      <c r="L108" s="437">
        <v>1.3336791218280355</v>
      </c>
      <c r="M108" s="437">
        <v>1.2713425565052825</v>
      </c>
      <c r="N108" s="437">
        <v>5.4299792817284294</v>
      </c>
      <c r="O108" s="438">
        <v>5.4299792817284294</v>
      </c>
      <c r="P108" s="439">
        <v>-1.0305549520831403E-2</v>
      </c>
      <c r="Q108" s="434">
        <f t="shared" si="1"/>
        <v>7</v>
      </c>
    </row>
    <row r="109" spans="2:17">
      <c r="B109" s="431" t="s">
        <v>1206</v>
      </c>
      <c r="C109" s="432" t="s">
        <v>184</v>
      </c>
      <c r="D109" s="433">
        <v>11</v>
      </c>
      <c r="E109" s="434" t="s">
        <v>1189</v>
      </c>
      <c r="F109" s="435">
        <v>2.7371462709999999</v>
      </c>
      <c r="G109" s="437">
        <v>2.6044847993413205</v>
      </c>
      <c r="H109" s="437">
        <v>2.5527699899303893</v>
      </c>
      <c r="I109" s="437">
        <v>4.7631397208144124</v>
      </c>
      <c r="J109" s="438">
        <v>4.7631397208144124</v>
      </c>
      <c r="K109" s="435">
        <v>2.5583208339999994</v>
      </c>
      <c r="L109" s="437">
        <v>2.8359733897729011</v>
      </c>
      <c r="M109" s="437">
        <v>2.7034191362258757</v>
      </c>
      <c r="N109" s="437">
        <v>4.7631397208144124</v>
      </c>
      <c r="O109" s="438">
        <v>4.7631397208144124</v>
      </c>
      <c r="P109" s="439">
        <v>-1.0305549520831403E-2</v>
      </c>
      <c r="Q109" s="434">
        <f t="shared" si="1"/>
        <v>7</v>
      </c>
    </row>
    <row r="110" spans="2:17">
      <c r="B110" s="431" t="s">
        <v>1207</v>
      </c>
      <c r="C110" s="432" t="s">
        <v>184</v>
      </c>
      <c r="D110" s="433">
        <v>11</v>
      </c>
      <c r="E110" s="434" t="s">
        <v>1189</v>
      </c>
      <c r="F110" s="435">
        <v>3.0761009700000002</v>
      </c>
      <c r="G110" s="437">
        <v>2.4558748400519113</v>
      </c>
      <c r="H110" s="437">
        <v>2.4071108390784732</v>
      </c>
      <c r="I110" s="437">
        <v>3.1436722157375123</v>
      </c>
      <c r="J110" s="438">
        <v>3.1436722157375123</v>
      </c>
      <c r="K110" s="435">
        <v>2.6425792849999996</v>
      </c>
      <c r="L110" s="437">
        <v>1.7337828583764461</v>
      </c>
      <c r="M110" s="437">
        <v>1.6527453234568672</v>
      </c>
      <c r="N110" s="437">
        <v>3.1436722157375123</v>
      </c>
      <c r="O110" s="438">
        <v>3.1436722157375123</v>
      </c>
      <c r="P110" s="439">
        <v>-1.0305549520831403E-2</v>
      </c>
      <c r="Q110" s="434">
        <f t="shared" si="1"/>
        <v>7</v>
      </c>
    </row>
    <row r="111" spans="2:17">
      <c r="B111" s="431" t="s">
        <v>1208</v>
      </c>
      <c r="C111" s="432" t="s">
        <v>184</v>
      </c>
      <c r="D111" s="433">
        <v>11</v>
      </c>
      <c r="E111" s="434" t="s">
        <v>1189</v>
      </c>
      <c r="F111" s="435">
        <v>2.3685999999999998</v>
      </c>
      <c r="G111" s="437">
        <v>1.5327783621580779</v>
      </c>
      <c r="H111" s="437">
        <v>1.5023434212867584</v>
      </c>
      <c r="I111" s="437">
        <v>2.667358243656071</v>
      </c>
      <c r="J111" s="438">
        <v>2.667358243656071</v>
      </c>
      <c r="K111" s="435">
        <v>2.5400300000000002</v>
      </c>
      <c r="L111" s="437">
        <v>2.1253129434273905</v>
      </c>
      <c r="M111" s="437">
        <v>2.0259751739737748</v>
      </c>
      <c r="N111" s="437">
        <v>2.667358243656071</v>
      </c>
      <c r="O111" s="438">
        <v>2.667358243656071</v>
      </c>
      <c r="P111" s="439">
        <v>-1.0305549520831403E-2</v>
      </c>
      <c r="Q111" s="434">
        <f t="shared" si="1"/>
        <v>7</v>
      </c>
    </row>
    <row r="112" spans="2:17">
      <c r="B112" s="431" t="s">
        <v>1209</v>
      </c>
      <c r="C112" s="432" t="s">
        <v>184</v>
      </c>
      <c r="D112" s="433">
        <v>11</v>
      </c>
      <c r="E112" s="434" t="s">
        <v>1189</v>
      </c>
      <c r="F112" s="435">
        <v>1.65066</v>
      </c>
      <c r="G112" s="437">
        <v>1.83095090868106</v>
      </c>
      <c r="H112" s="437">
        <v>1.7945954354960529</v>
      </c>
      <c r="I112" s="437">
        <v>2.7626210380723593</v>
      </c>
      <c r="J112" s="438">
        <v>2.7626210380723593</v>
      </c>
      <c r="K112" s="435">
        <v>1.6395395319999999</v>
      </c>
      <c r="L112" s="437">
        <v>2.2034284348487474</v>
      </c>
      <c r="M112" s="437">
        <v>2.100439523711942</v>
      </c>
      <c r="N112" s="437">
        <v>2.7626210380723593</v>
      </c>
      <c r="O112" s="438">
        <v>2.7626210380723593</v>
      </c>
      <c r="P112" s="439">
        <v>-1.0305549520831403E-2</v>
      </c>
      <c r="Q112" s="434">
        <f t="shared" si="1"/>
        <v>7</v>
      </c>
    </row>
    <row r="113" spans="2:17">
      <c r="B113" s="431" t="s">
        <v>1210</v>
      </c>
      <c r="C113" s="432" t="s">
        <v>184</v>
      </c>
      <c r="D113" s="433">
        <v>11</v>
      </c>
      <c r="E113" s="434" t="s">
        <v>1189</v>
      </c>
      <c r="F113" s="435">
        <v>1.2760400000000001</v>
      </c>
      <c r="G113" s="437">
        <v>1.5927939226403394</v>
      </c>
      <c r="H113" s="437">
        <v>1.5611673091308014</v>
      </c>
      <c r="I113" s="437">
        <v>4.1915629543166828</v>
      </c>
      <c r="J113" s="438">
        <v>4.1915629543166828</v>
      </c>
      <c r="K113" s="435">
        <v>1.24447</v>
      </c>
      <c r="L113" s="437">
        <v>1.6785304376149988</v>
      </c>
      <c r="M113" s="437">
        <v>1.6000754175445056</v>
      </c>
      <c r="N113" s="437">
        <v>4.1915629543166828</v>
      </c>
      <c r="O113" s="438">
        <v>4.1915629543166828</v>
      </c>
      <c r="P113" s="439">
        <v>-1.0305549520831403E-2</v>
      </c>
      <c r="Q113" s="434">
        <f t="shared" si="1"/>
        <v>7</v>
      </c>
    </row>
    <row r="114" spans="2:17">
      <c r="B114" s="431" t="s">
        <v>1211</v>
      </c>
      <c r="C114" s="432" t="s">
        <v>184</v>
      </c>
      <c r="D114" s="433">
        <v>11</v>
      </c>
      <c r="E114" s="434" t="s">
        <v>1189</v>
      </c>
      <c r="F114" s="435">
        <v>2.053998124</v>
      </c>
      <c r="G114" s="437">
        <v>0.81830740403591606</v>
      </c>
      <c r="H114" s="437">
        <v>0.80205904219100399</v>
      </c>
      <c r="I114" s="437">
        <v>7.144709581221619</v>
      </c>
      <c r="J114" s="438">
        <v>7.144709581221619</v>
      </c>
      <c r="K114" s="435">
        <v>1.8091902654999998</v>
      </c>
      <c r="L114" s="437">
        <v>0.92976487350297332</v>
      </c>
      <c r="M114" s="437">
        <v>0.88630738224939698</v>
      </c>
      <c r="N114" s="437">
        <v>7.144709581221619</v>
      </c>
      <c r="O114" s="438">
        <v>7.144709581221619</v>
      </c>
      <c r="P114" s="439">
        <v>-1.0305549520831403E-2</v>
      </c>
      <c r="Q114" s="434">
        <f t="shared" si="1"/>
        <v>7</v>
      </c>
    </row>
    <row r="115" spans="2:17">
      <c r="B115" s="431" t="s">
        <v>1212</v>
      </c>
      <c r="C115" s="432" t="s">
        <v>184</v>
      </c>
      <c r="D115" s="433">
        <v>11</v>
      </c>
      <c r="E115" s="434" t="s">
        <v>1189</v>
      </c>
      <c r="F115" s="435">
        <v>2.053998124</v>
      </c>
      <c r="G115" s="437">
        <v>2.09863936099083</v>
      </c>
      <c r="H115" s="437">
        <v>2.0569686495305954</v>
      </c>
      <c r="I115" s="437">
        <v>4.9536653096469889</v>
      </c>
      <c r="J115" s="438">
        <v>4.9536653096469889</v>
      </c>
      <c r="K115" s="435">
        <v>1.8091902654999998</v>
      </c>
      <c r="L115" s="437">
        <v>2.4187223502295589</v>
      </c>
      <c r="M115" s="437">
        <v>2.3056705364049379</v>
      </c>
      <c r="N115" s="437">
        <v>4.9536653096469889</v>
      </c>
      <c r="O115" s="438">
        <v>4.9536653096469889</v>
      </c>
      <c r="P115" s="439">
        <v>-1.0305549520831403E-2</v>
      </c>
      <c r="Q115" s="434">
        <f t="shared" si="1"/>
        <v>7</v>
      </c>
    </row>
    <row r="116" spans="2:17">
      <c r="B116" s="431" t="s">
        <v>1213</v>
      </c>
      <c r="C116" s="432" t="s">
        <v>1214</v>
      </c>
      <c r="D116" s="433">
        <v>11</v>
      </c>
      <c r="E116" s="434" t="s">
        <v>1215</v>
      </c>
      <c r="F116" s="435">
        <v>16.583145960000003</v>
      </c>
      <c r="G116" s="437">
        <v>2.7816735969556166</v>
      </c>
      <c r="H116" s="437">
        <v>2.7816735969556166</v>
      </c>
      <c r="I116" s="437">
        <v>10.669432974624284</v>
      </c>
      <c r="J116" s="438">
        <v>7.6210235533030604</v>
      </c>
      <c r="K116" s="435">
        <v>24.816603357999998</v>
      </c>
      <c r="L116" s="437">
        <v>5.1441908984795655</v>
      </c>
      <c r="M116" s="437">
        <v>4.9512381116352282</v>
      </c>
      <c r="N116" s="437">
        <v>10.669432974624284</v>
      </c>
      <c r="O116" s="438">
        <v>7.6210235533030604</v>
      </c>
      <c r="P116" s="439">
        <v>1.3939135665735902E-2</v>
      </c>
      <c r="Q116" s="434">
        <f t="shared" si="1"/>
        <v>9</v>
      </c>
    </row>
    <row r="117" spans="2:17">
      <c r="B117" s="431" t="s">
        <v>1216</v>
      </c>
      <c r="C117" s="432" t="s">
        <v>1214</v>
      </c>
      <c r="D117" s="433">
        <v>11</v>
      </c>
      <c r="E117" s="434" t="s">
        <v>1215</v>
      </c>
      <c r="F117" s="435">
        <v>6.6417945029999998</v>
      </c>
      <c r="G117" s="437">
        <v>0.7516234479445143</v>
      </c>
      <c r="H117" s="437">
        <v>0.7516234479445143</v>
      </c>
      <c r="I117" s="437">
        <v>8.7641770862985187</v>
      </c>
      <c r="J117" s="438">
        <v>7.6210235533030604</v>
      </c>
      <c r="K117" s="435">
        <v>11.919177527</v>
      </c>
      <c r="L117" s="437">
        <v>1.6718620420058588</v>
      </c>
      <c r="M117" s="437">
        <v>1.6091523862814492</v>
      </c>
      <c r="N117" s="437">
        <v>8.7641770862985187</v>
      </c>
      <c r="O117" s="438">
        <v>7.6210235533030604</v>
      </c>
      <c r="P117" s="439">
        <v>1.3939135665735902E-2</v>
      </c>
      <c r="Q117" s="434">
        <f t="shared" si="1"/>
        <v>9</v>
      </c>
    </row>
    <row r="118" spans="2:17">
      <c r="B118" s="431" t="s">
        <v>1217</v>
      </c>
      <c r="C118" s="432" t="s">
        <v>1214</v>
      </c>
      <c r="D118" s="433">
        <v>11</v>
      </c>
      <c r="E118" s="434" t="s">
        <v>1215</v>
      </c>
      <c r="F118" s="435">
        <v>18.974292234</v>
      </c>
      <c r="G118" s="437">
        <v>3.2979979426918988</v>
      </c>
      <c r="H118" s="437">
        <v>3.2979979426918988</v>
      </c>
      <c r="I118" s="437">
        <v>8.7641770862985187</v>
      </c>
      <c r="J118" s="438">
        <v>7.6210235533030604</v>
      </c>
      <c r="K118" s="435">
        <v>18.964662222999998</v>
      </c>
      <c r="L118" s="437">
        <v>2.7026054775900974</v>
      </c>
      <c r="M118" s="437">
        <v>2.6012338005016931</v>
      </c>
      <c r="N118" s="437">
        <v>8.7641770862985187</v>
      </c>
      <c r="O118" s="438">
        <v>7.6210235533030604</v>
      </c>
      <c r="P118" s="439">
        <v>1.3939135665735902E-2</v>
      </c>
      <c r="Q118" s="434">
        <f t="shared" si="1"/>
        <v>9</v>
      </c>
    </row>
    <row r="119" spans="2:17">
      <c r="B119" s="431" t="s">
        <v>1218</v>
      </c>
      <c r="C119" s="432" t="s">
        <v>1219</v>
      </c>
      <c r="D119" s="433">
        <v>11</v>
      </c>
      <c r="E119" s="434" t="s">
        <v>1220</v>
      </c>
      <c r="F119" s="435">
        <v>52.209360000000004</v>
      </c>
      <c r="G119" s="437">
        <v>2.3185058905036233</v>
      </c>
      <c r="H119" s="437">
        <v>2.0887069484954406</v>
      </c>
      <c r="I119" s="437">
        <v>8.6879668507654877</v>
      </c>
      <c r="J119" s="438">
        <v>7.6210235533030604</v>
      </c>
      <c r="K119" s="435">
        <v>51.07958</v>
      </c>
      <c r="L119" s="437">
        <v>2.3434647426406907</v>
      </c>
      <c r="M119" s="437">
        <v>2.1091182684127192</v>
      </c>
      <c r="N119" s="437">
        <v>8.6879668507654877</v>
      </c>
      <c r="O119" s="438">
        <v>7.6210235533030604</v>
      </c>
      <c r="P119" s="439">
        <v>-7.9998705711281648E-4</v>
      </c>
      <c r="Q119" s="434">
        <f t="shared" si="1"/>
        <v>10</v>
      </c>
    </row>
    <row r="120" spans="2:17">
      <c r="B120" s="431" t="s">
        <v>1221</v>
      </c>
      <c r="C120" s="432" t="s">
        <v>1219</v>
      </c>
      <c r="D120" s="433">
        <v>11</v>
      </c>
      <c r="E120" s="434" t="s">
        <v>1220</v>
      </c>
      <c r="F120" s="435">
        <v>111.97282</v>
      </c>
      <c r="G120" s="437">
        <v>2.6292531258895555</v>
      </c>
      <c r="H120" s="437">
        <v>2.3686544407294829</v>
      </c>
      <c r="I120" s="437">
        <v>8.6879668507654877</v>
      </c>
      <c r="J120" s="438">
        <v>7.6210235533030604</v>
      </c>
      <c r="K120" s="435">
        <v>112.45653999999999</v>
      </c>
      <c r="L120" s="437">
        <v>2.7435684791891015</v>
      </c>
      <c r="M120" s="437">
        <v>2.4692116313124517</v>
      </c>
      <c r="N120" s="437">
        <v>8.6879668507654877</v>
      </c>
      <c r="O120" s="438">
        <v>7.6210235533030604</v>
      </c>
      <c r="P120" s="439">
        <v>-7.9998705711281648E-4</v>
      </c>
      <c r="Q120" s="434">
        <f t="shared" si="1"/>
        <v>10</v>
      </c>
    </row>
    <row r="121" spans="2:17">
      <c r="B121" s="431" t="s">
        <v>1222</v>
      </c>
      <c r="C121" s="432" t="s">
        <v>1219</v>
      </c>
      <c r="D121" s="433">
        <v>11</v>
      </c>
      <c r="E121" s="434" t="s">
        <v>1223</v>
      </c>
      <c r="F121" s="435">
        <v>6.18621</v>
      </c>
      <c r="G121" s="437">
        <v>0.10835615926725393</v>
      </c>
      <c r="H121" s="437">
        <v>0.10239458037879938</v>
      </c>
      <c r="I121" s="437">
        <v>1.3</v>
      </c>
      <c r="J121" s="438">
        <v>1.3</v>
      </c>
      <c r="K121" s="435">
        <v>6.1861999999999995</v>
      </c>
      <c r="L121" s="437">
        <v>0.11328972382282849</v>
      </c>
      <c r="M121" s="437">
        <v>0.10368276433931319</v>
      </c>
      <c r="N121" s="437">
        <v>1.3</v>
      </c>
      <c r="O121" s="438">
        <v>1.3</v>
      </c>
      <c r="P121" s="439">
        <v>-1.7408652230077593E-2</v>
      </c>
      <c r="Q121" s="434">
        <f t="shared" si="1"/>
        <v>10</v>
      </c>
    </row>
    <row r="122" spans="2:17">
      <c r="B122" s="431" t="s">
        <v>1224</v>
      </c>
      <c r="C122" s="432" t="s">
        <v>1219</v>
      </c>
      <c r="D122" s="433">
        <v>11</v>
      </c>
      <c r="E122" s="434" t="s">
        <v>1225</v>
      </c>
      <c r="F122" s="435">
        <v>26.775489999999998</v>
      </c>
      <c r="G122" s="437">
        <v>0.51041805248247241</v>
      </c>
      <c r="H122" s="437">
        <v>0.48630951685944052</v>
      </c>
      <c r="I122" s="437">
        <v>5.1632434573628236</v>
      </c>
      <c r="J122" s="438">
        <v>5.1632434573628236</v>
      </c>
      <c r="K122" s="435">
        <v>26.773440000000001</v>
      </c>
      <c r="L122" s="437">
        <v>0.53347164873121411</v>
      </c>
      <c r="M122" s="437">
        <v>0.48012448405726221</v>
      </c>
      <c r="N122" s="437">
        <v>5.1632434573628236</v>
      </c>
      <c r="O122" s="438">
        <v>5.1632434573628236</v>
      </c>
      <c r="P122" s="439">
        <v>-1.45458653734718E-2</v>
      </c>
      <c r="Q122" s="434">
        <f t="shared" si="1"/>
        <v>10</v>
      </c>
    </row>
    <row r="123" spans="2:17">
      <c r="B123" s="431" t="s">
        <v>1226</v>
      </c>
      <c r="C123" s="432" t="s">
        <v>1219</v>
      </c>
      <c r="D123" s="433">
        <v>11</v>
      </c>
      <c r="E123" s="434" t="s">
        <v>1225</v>
      </c>
      <c r="F123" s="435">
        <v>8.2095000000000002</v>
      </c>
      <c r="G123" s="437">
        <v>3.9953796644146583E-2</v>
      </c>
      <c r="H123" s="437">
        <v>3.8066662117877341E-2</v>
      </c>
      <c r="I123" s="437">
        <v>3.5818810700524382</v>
      </c>
      <c r="J123" s="438">
        <v>3.5818810700524382</v>
      </c>
      <c r="K123" s="435">
        <v>8.2093600000000002</v>
      </c>
      <c r="L123" s="437">
        <v>3.8955397042874922E-2</v>
      </c>
      <c r="M123" s="437">
        <v>3.5059857353131274E-2</v>
      </c>
      <c r="N123" s="437">
        <v>3.5818810700524382</v>
      </c>
      <c r="O123" s="438">
        <v>3.5818810700524382</v>
      </c>
      <c r="P123" s="439">
        <v>-1.45458653734718E-2</v>
      </c>
      <c r="Q123" s="434">
        <f t="shared" si="1"/>
        <v>10</v>
      </c>
    </row>
    <row r="124" spans="2:17">
      <c r="B124" s="431" t="s">
        <v>1227</v>
      </c>
      <c r="C124" s="432" t="s">
        <v>1214</v>
      </c>
      <c r="D124" s="433">
        <v>11</v>
      </c>
      <c r="E124" s="434" t="s">
        <v>1228</v>
      </c>
      <c r="F124" s="435">
        <v>15.23837</v>
      </c>
      <c r="G124" s="437">
        <v>2.8388312736053898</v>
      </c>
      <c r="H124" s="437">
        <v>2.8185848967177303</v>
      </c>
      <c r="I124" s="437">
        <v>11.050484152289437</v>
      </c>
      <c r="J124" s="438">
        <v>7.6210235533030604</v>
      </c>
      <c r="K124" s="435">
        <v>15.590389999999999</v>
      </c>
      <c r="L124" s="437">
        <v>3.3341978045700884</v>
      </c>
      <c r="M124" s="437">
        <v>3.3336004400665606</v>
      </c>
      <c r="N124" s="437">
        <v>11.050484152289437</v>
      </c>
      <c r="O124" s="438">
        <v>7.6210235533030604</v>
      </c>
      <c r="P124" s="439">
        <v>-1.0801105332098437E-2</v>
      </c>
      <c r="Q124" s="434">
        <f t="shared" si="1"/>
        <v>9</v>
      </c>
    </row>
    <row r="125" spans="2:17">
      <c r="B125" s="431" t="s">
        <v>1229</v>
      </c>
      <c r="C125" s="432" t="s">
        <v>1219</v>
      </c>
      <c r="D125" s="433">
        <v>11</v>
      </c>
      <c r="E125" s="434" t="s">
        <v>1228</v>
      </c>
      <c r="F125" s="435">
        <v>100.13325350100001</v>
      </c>
      <c r="G125" s="437">
        <v>6.3063969903582819</v>
      </c>
      <c r="H125" s="437">
        <v>6.2614201396883802</v>
      </c>
      <c r="I125" s="437">
        <v>11.050484152289437</v>
      </c>
      <c r="J125" s="438">
        <v>7.6210235533030604</v>
      </c>
      <c r="K125" s="435">
        <v>99.665582252000007</v>
      </c>
      <c r="L125" s="437">
        <v>5.7919779005103251</v>
      </c>
      <c r="M125" s="437">
        <v>5.7909401930299111</v>
      </c>
      <c r="N125" s="437">
        <v>11.050484152289437</v>
      </c>
      <c r="O125" s="438">
        <v>7.6210235533030604</v>
      </c>
      <c r="P125" s="439">
        <v>-1.0801105332098437E-2</v>
      </c>
      <c r="Q125" s="434">
        <f t="shared" si="1"/>
        <v>10</v>
      </c>
    </row>
    <row r="126" spans="2:17">
      <c r="B126" s="431" t="s">
        <v>1230</v>
      </c>
      <c r="C126" s="432" t="s">
        <v>1214</v>
      </c>
      <c r="D126" s="433">
        <v>11</v>
      </c>
      <c r="E126" s="434" t="s">
        <v>1228</v>
      </c>
      <c r="F126" s="435">
        <v>31.074200000000001</v>
      </c>
      <c r="G126" s="437">
        <v>3.4485131578696344</v>
      </c>
      <c r="H126" s="437">
        <v>3.423918565811471</v>
      </c>
      <c r="I126" s="437">
        <v>11.050484152289437</v>
      </c>
      <c r="J126" s="438">
        <v>7.6210235533030604</v>
      </c>
      <c r="K126" s="435">
        <v>30.479059999999997</v>
      </c>
      <c r="L126" s="437">
        <v>2.9721991857881935</v>
      </c>
      <c r="M126" s="437">
        <v>2.9716666780021916</v>
      </c>
      <c r="N126" s="437">
        <v>11.050484152289437</v>
      </c>
      <c r="O126" s="438">
        <v>7.6210235533030604</v>
      </c>
      <c r="P126" s="439">
        <v>-1.0801105332098437E-2</v>
      </c>
      <c r="Q126" s="434">
        <f t="shared" si="1"/>
        <v>9</v>
      </c>
    </row>
    <row r="127" spans="2:17">
      <c r="B127" s="431" t="s">
        <v>1231</v>
      </c>
      <c r="C127" s="432" t="s">
        <v>1214</v>
      </c>
      <c r="D127" s="433">
        <v>11</v>
      </c>
      <c r="E127" s="434" t="s">
        <v>1228</v>
      </c>
      <c r="F127" s="435">
        <v>33.034939999999999</v>
      </c>
      <c r="G127" s="437">
        <v>5.2013485751293382</v>
      </c>
      <c r="H127" s="437">
        <v>5.1642528644559755</v>
      </c>
      <c r="I127" s="437">
        <v>12.384163274117473</v>
      </c>
      <c r="J127" s="438">
        <v>7.6210235533030604</v>
      </c>
      <c r="K127" s="435">
        <v>32.596309999999995</v>
      </c>
      <c r="L127" s="437">
        <v>4.5726141319818359</v>
      </c>
      <c r="M127" s="437">
        <v>4.5717948892341411</v>
      </c>
      <c r="N127" s="437">
        <v>12.384163274117473</v>
      </c>
      <c r="O127" s="438">
        <v>7.6210235533030604</v>
      </c>
      <c r="P127" s="439">
        <v>-1.0801105332098437E-2</v>
      </c>
      <c r="Q127" s="434">
        <f t="shared" si="1"/>
        <v>9</v>
      </c>
    </row>
    <row r="128" spans="2:17">
      <c r="B128" s="431" t="s">
        <v>1232</v>
      </c>
      <c r="C128" s="432" t="s">
        <v>1214</v>
      </c>
      <c r="D128" s="433">
        <v>11</v>
      </c>
      <c r="E128" s="434" t="s">
        <v>1233</v>
      </c>
      <c r="F128" s="435">
        <v>4.3541999999999996</v>
      </c>
      <c r="G128" s="437">
        <v>2.6996046995659846</v>
      </c>
      <c r="H128" s="437">
        <v>2.5808220927850813</v>
      </c>
      <c r="I128" s="437">
        <v>4.2677731898497129</v>
      </c>
      <c r="J128" s="438">
        <v>4.2677731898497129</v>
      </c>
      <c r="K128" s="435">
        <v>4.3587199999999999</v>
      </c>
      <c r="L128" s="437">
        <v>2.6996046995659846</v>
      </c>
      <c r="M128" s="437">
        <v>2.6192667481398213</v>
      </c>
      <c r="N128" s="437">
        <v>4.2677731898497129</v>
      </c>
      <c r="O128" s="438">
        <v>4.2677731898497129</v>
      </c>
      <c r="P128" s="439">
        <v>0</v>
      </c>
      <c r="Q128" s="434">
        <f t="shared" si="1"/>
        <v>9</v>
      </c>
    </row>
    <row r="129" spans="2:17">
      <c r="B129" s="431" t="s">
        <v>1234</v>
      </c>
      <c r="C129" s="432" t="s">
        <v>1214</v>
      </c>
      <c r="D129" s="433">
        <v>11</v>
      </c>
      <c r="E129" s="434" t="s">
        <v>1235</v>
      </c>
      <c r="F129" s="435">
        <v>3.7945500000000001</v>
      </c>
      <c r="G129" s="436"/>
      <c r="H129" s="436"/>
      <c r="I129" s="437">
        <v>4.2677731898497129</v>
      </c>
      <c r="J129" s="438">
        <v>4.2677731898497129</v>
      </c>
      <c r="K129" s="435">
        <v>3.7957800000000002</v>
      </c>
      <c r="L129" s="436"/>
      <c r="M129" s="436"/>
      <c r="N129" s="437">
        <v>4.2677731898497129</v>
      </c>
      <c r="O129" s="438">
        <v>4.2677731898497129</v>
      </c>
      <c r="P129" s="439">
        <v>0</v>
      </c>
      <c r="Q129" s="434">
        <f t="shared" si="1"/>
        <v>9</v>
      </c>
    </row>
    <row r="130" spans="2:17">
      <c r="B130" s="431" t="s">
        <v>1236</v>
      </c>
      <c r="C130" s="432" t="s">
        <v>1219</v>
      </c>
      <c r="D130" s="433">
        <v>11</v>
      </c>
      <c r="E130" s="434" t="s">
        <v>1237</v>
      </c>
      <c r="F130" s="435">
        <v>15.123620000000001</v>
      </c>
      <c r="G130" s="437">
        <v>2.4768326548234945</v>
      </c>
      <c r="H130" s="437">
        <v>2.304970797141864</v>
      </c>
      <c r="I130" s="437">
        <v>5.1632434573628236</v>
      </c>
      <c r="J130" s="438">
        <v>5.1632434573628236</v>
      </c>
      <c r="K130" s="435">
        <v>14.61328</v>
      </c>
      <c r="L130" s="437">
        <v>2.2863070659909179</v>
      </c>
      <c r="M130" s="437">
        <v>2.1034025007116446</v>
      </c>
      <c r="N130" s="437">
        <v>5.1632434573628236</v>
      </c>
      <c r="O130" s="438">
        <v>5.1632434573628236</v>
      </c>
      <c r="P130" s="439">
        <v>2.7763085052447956E-3</v>
      </c>
      <c r="Q130" s="434">
        <f t="shared" si="1"/>
        <v>10</v>
      </c>
    </row>
    <row r="131" spans="2:17">
      <c r="B131" s="431" t="s">
        <v>1238</v>
      </c>
      <c r="C131" s="432" t="s">
        <v>1219</v>
      </c>
      <c r="D131" s="433">
        <v>11</v>
      </c>
      <c r="E131" s="434" t="s">
        <v>1239</v>
      </c>
      <c r="F131" s="435">
        <v>13.32099</v>
      </c>
      <c r="G131" s="437">
        <v>0.83240629760952667</v>
      </c>
      <c r="H131" s="437">
        <v>0.76537357893183644</v>
      </c>
      <c r="I131" s="437">
        <v>1.3</v>
      </c>
      <c r="J131" s="438">
        <v>1.3</v>
      </c>
      <c r="K131" s="435">
        <v>13.331239999999999</v>
      </c>
      <c r="L131" s="437">
        <v>1.135532509442156</v>
      </c>
      <c r="M131" s="437">
        <v>1.0446899085467676</v>
      </c>
      <c r="N131" s="437">
        <v>1.3</v>
      </c>
      <c r="O131" s="438">
        <v>1.3</v>
      </c>
      <c r="P131" s="439">
        <v>7.5994497548537154E-3</v>
      </c>
      <c r="Q131" s="434">
        <f t="shared" si="1"/>
        <v>10</v>
      </c>
    </row>
    <row r="132" spans="2:17">
      <c r="B132" s="431" t="s">
        <v>1240</v>
      </c>
      <c r="C132" s="432" t="s">
        <v>1219</v>
      </c>
      <c r="D132" s="433">
        <v>11</v>
      </c>
      <c r="E132" s="434" t="s">
        <v>1241</v>
      </c>
      <c r="F132" s="435">
        <v>103.175050054</v>
      </c>
      <c r="G132" s="437">
        <v>1.5849252158215541</v>
      </c>
      <c r="H132" s="437">
        <v>1.5214061621188235</v>
      </c>
      <c r="I132" s="437">
        <v>8.2688105553338183</v>
      </c>
      <c r="J132" s="438">
        <v>7.6210235533030604</v>
      </c>
      <c r="K132" s="435">
        <v>103.47008005399999</v>
      </c>
      <c r="L132" s="437">
        <v>4.1571678510878254</v>
      </c>
      <c r="M132" s="437">
        <v>3.8664568125502154</v>
      </c>
      <c r="N132" s="437">
        <v>8.2688105553338183</v>
      </c>
      <c r="O132" s="438">
        <v>7.6210235533030604</v>
      </c>
      <c r="P132" s="439">
        <v>1.4768245898567178E-2</v>
      </c>
      <c r="Q132" s="434">
        <f t="shared" si="1"/>
        <v>10</v>
      </c>
    </row>
    <row r="133" spans="2:17">
      <c r="B133" s="431" t="s">
        <v>1242</v>
      </c>
      <c r="C133" s="432" t="s">
        <v>1219</v>
      </c>
      <c r="D133" s="433">
        <v>11</v>
      </c>
      <c r="E133" s="434" t="s">
        <v>1241</v>
      </c>
      <c r="F133" s="435">
        <v>66.829369999999997</v>
      </c>
      <c r="G133" s="437">
        <v>1.7610280175795043</v>
      </c>
      <c r="H133" s="437">
        <v>1.6904512912431371</v>
      </c>
      <c r="I133" s="437">
        <v>8.2688105553338183</v>
      </c>
      <c r="J133" s="438">
        <v>7.6210235533030604</v>
      </c>
      <c r="K133" s="435">
        <v>15.208129999999999</v>
      </c>
      <c r="L133" s="437">
        <v>4.6190753900975832</v>
      </c>
      <c r="M133" s="437">
        <v>4.2960631250557944</v>
      </c>
      <c r="N133" s="437">
        <v>8.2688105553338183</v>
      </c>
      <c r="O133" s="438">
        <v>7.6210235533030604</v>
      </c>
      <c r="P133" s="439">
        <v>1.4768245898567178E-2</v>
      </c>
      <c r="Q133" s="434">
        <f t="shared" si="1"/>
        <v>10</v>
      </c>
    </row>
    <row r="134" spans="2:17" ht="15.75">
      <c r="B134" s="431" t="s">
        <v>1243</v>
      </c>
      <c r="C134" s="432" t="s">
        <v>1219</v>
      </c>
      <c r="D134" s="433">
        <v>7.6</v>
      </c>
      <c r="E134" s="434" t="s">
        <v>1244</v>
      </c>
      <c r="F134" s="435">
        <v>8.8209651680000007</v>
      </c>
      <c r="G134" s="437">
        <v>2.3167911602041302</v>
      </c>
      <c r="H134" s="437">
        <v>2.1809532420162663</v>
      </c>
      <c r="I134" s="437">
        <v>2.474754193854412</v>
      </c>
      <c r="J134" s="438">
        <v>3.5673318432688594</v>
      </c>
      <c r="K134" s="440"/>
      <c r="L134" s="440"/>
      <c r="M134" s="440"/>
      <c r="N134" s="440"/>
      <c r="O134" s="440"/>
      <c r="P134" s="439">
        <v>-3.5400120691444492E-2</v>
      </c>
      <c r="Q134" s="434">
        <f t="shared" si="1"/>
        <v>10</v>
      </c>
    </row>
    <row r="135" spans="2:17">
      <c r="B135" s="431" t="s">
        <v>1245</v>
      </c>
      <c r="C135" s="432" t="s">
        <v>1219</v>
      </c>
      <c r="D135" s="433">
        <v>7.6</v>
      </c>
      <c r="E135" s="434" t="s">
        <v>1244</v>
      </c>
      <c r="F135" s="435">
        <v>4.4144899999999998</v>
      </c>
      <c r="G135" s="437">
        <v>1.0662504771394008</v>
      </c>
      <c r="H135" s="437">
        <v>1.0037341625188496</v>
      </c>
      <c r="I135" s="437">
        <v>3.5673318432688594</v>
      </c>
      <c r="J135" s="438">
        <v>3.5673318432688594</v>
      </c>
      <c r="K135" s="435">
        <v>12.639795168000001</v>
      </c>
      <c r="L135" s="437">
        <v>1.1667670292562204</v>
      </c>
      <c r="M135" s="437">
        <v>1.0938084217083828</v>
      </c>
      <c r="N135" s="437">
        <v>3.5673318432688594</v>
      </c>
      <c r="O135" s="438">
        <v>3.5673318432688594</v>
      </c>
      <c r="P135" s="439">
        <v>-3.5400120691444492E-2</v>
      </c>
      <c r="Q135" s="434">
        <f t="shared" si="1"/>
        <v>10</v>
      </c>
    </row>
    <row r="136" spans="2:17">
      <c r="B136" s="431" t="s">
        <v>1246</v>
      </c>
      <c r="C136" s="432" t="s">
        <v>1219</v>
      </c>
      <c r="D136" s="433">
        <v>11</v>
      </c>
      <c r="E136" s="434" t="s">
        <v>1247</v>
      </c>
      <c r="F136" s="435">
        <v>87.553989999999999</v>
      </c>
      <c r="G136" s="437">
        <v>0.39939562360255088</v>
      </c>
      <c r="H136" s="437">
        <v>0.39738840457111241</v>
      </c>
      <c r="I136" s="437">
        <v>5.0108229862967617</v>
      </c>
      <c r="J136" s="438">
        <v>5.0108229862967617</v>
      </c>
      <c r="K136" s="435">
        <v>87.555039999999991</v>
      </c>
      <c r="L136" s="437">
        <v>0.45464765656660655</v>
      </c>
      <c r="M136" s="437">
        <v>0.44491827531270089</v>
      </c>
      <c r="N136" s="437">
        <v>5.0108229862967617</v>
      </c>
      <c r="O136" s="438">
        <v>5.0108229862967617</v>
      </c>
      <c r="P136" s="439">
        <v>-3.0633137860859305E-3</v>
      </c>
      <c r="Q136" s="434">
        <f t="shared" si="1"/>
        <v>10</v>
      </c>
    </row>
    <row r="137" spans="2:17">
      <c r="B137" s="431" t="s">
        <v>1248</v>
      </c>
      <c r="C137" s="432" t="s">
        <v>1214</v>
      </c>
      <c r="D137" s="433">
        <v>11</v>
      </c>
      <c r="E137" s="434" t="s">
        <v>1249</v>
      </c>
      <c r="F137" s="435">
        <v>41.640540000000001</v>
      </c>
      <c r="G137" s="437">
        <v>4.5154564553320631</v>
      </c>
      <c r="H137" s="437">
        <v>4.2788386498124789</v>
      </c>
      <c r="I137" s="437">
        <v>7.6210235533030604</v>
      </c>
      <c r="J137" s="438">
        <v>7.6210235533030604</v>
      </c>
      <c r="K137" s="435">
        <v>41.687968287000004</v>
      </c>
      <c r="L137" s="437">
        <v>4.7631397208144124</v>
      </c>
      <c r="M137" s="437">
        <v>4.5021919778085309</v>
      </c>
      <c r="N137" s="437">
        <v>7.6210235533030604</v>
      </c>
      <c r="O137" s="438">
        <v>7.6210235533030604</v>
      </c>
      <c r="P137" s="439">
        <v>7.4120753802737749E-3</v>
      </c>
      <c r="Q137" s="434">
        <f t="shared" si="1"/>
        <v>9</v>
      </c>
    </row>
    <row r="138" spans="2:17">
      <c r="B138" s="431" t="s">
        <v>1250</v>
      </c>
      <c r="C138" s="432" t="s">
        <v>1214</v>
      </c>
      <c r="D138" s="433">
        <v>11</v>
      </c>
      <c r="E138" s="434" t="s">
        <v>1249</v>
      </c>
      <c r="F138" s="435">
        <v>37.303419999999996</v>
      </c>
      <c r="G138" s="437">
        <v>2.7435684791891015</v>
      </c>
      <c r="H138" s="437">
        <v>2.5998006986202404</v>
      </c>
      <c r="I138" s="437">
        <v>6.9541839923890416</v>
      </c>
      <c r="J138" s="438">
        <v>6.9541839923890416</v>
      </c>
      <c r="K138" s="435">
        <v>37.310600000000001</v>
      </c>
      <c r="L138" s="437">
        <v>2.5720954492397827</v>
      </c>
      <c r="M138" s="437">
        <v>2.4311836680166068</v>
      </c>
      <c r="N138" s="437">
        <v>6.9541839923890416</v>
      </c>
      <c r="O138" s="438">
        <v>6.9541839923890416</v>
      </c>
      <c r="P138" s="439">
        <v>7.4120753802737749E-3</v>
      </c>
      <c r="Q138" s="434">
        <f t="shared" si="1"/>
        <v>9</v>
      </c>
    </row>
    <row r="139" spans="2:17">
      <c r="B139" s="431" t="s">
        <v>1251</v>
      </c>
      <c r="C139" s="432" t="s">
        <v>1219</v>
      </c>
      <c r="D139" s="433">
        <v>11</v>
      </c>
      <c r="E139" s="434" t="s">
        <v>1252</v>
      </c>
      <c r="F139" s="435">
        <v>20.570489999999999</v>
      </c>
      <c r="G139" s="437">
        <v>0.98719904268155378</v>
      </c>
      <c r="H139" s="437">
        <v>0.91076296643661947</v>
      </c>
      <c r="I139" s="437">
        <v>5.1632434573628236</v>
      </c>
      <c r="J139" s="438">
        <v>5.1632434573628236</v>
      </c>
      <c r="K139" s="435">
        <v>20.277369999999998</v>
      </c>
      <c r="L139" s="437">
        <v>0.91803562267995398</v>
      </c>
      <c r="M139" s="437">
        <v>0.84265897189366112</v>
      </c>
      <c r="N139" s="437">
        <v>5.1632434573628236</v>
      </c>
      <c r="O139" s="438">
        <v>5.1632434573628236</v>
      </c>
      <c r="P139" s="439">
        <v>7.089124781671341E-3</v>
      </c>
      <c r="Q139" s="434">
        <f t="shared" si="1"/>
        <v>10</v>
      </c>
    </row>
    <row r="140" spans="2:17">
      <c r="B140" s="431" t="s">
        <v>1253</v>
      </c>
      <c r="C140" s="432" t="s">
        <v>1219</v>
      </c>
      <c r="D140" s="433">
        <v>7.6</v>
      </c>
      <c r="E140" s="434" t="s">
        <v>1254</v>
      </c>
      <c r="F140" s="435">
        <v>3.234087191</v>
      </c>
      <c r="G140" s="437">
        <v>9.6821014739270447E-2</v>
      </c>
      <c r="H140" s="437">
        <v>9.2378086514146529E-2</v>
      </c>
      <c r="I140" s="437">
        <v>3.3435508789309605</v>
      </c>
      <c r="J140" s="438">
        <v>3.3435508789309605</v>
      </c>
      <c r="K140" s="435">
        <v>3.2340772520000001</v>
      </c>
      <c r="L140" s="437">
        <v>9.3501647416042333E-2</v>
      </c>
      <c r="M140" s="437">
        <v>8.5717202190071728E-2</v>
      </c>
      <c r="N140" s="437">
        <v>3.3435508789309605</v>
      </c>
      <c r="O140" s="438">
        <v>3.3435508789309605</v>
      </c>
      <c r="P140" s="439">
        <v>3.673174292875947E-3</v>
      </c>
      <c r="Q140" s="434">
        <f t="shared" ref="Q140:Q203" si="2">VLOOKUP(C140,$S$11:$T$14,2,FALSE)</f>
        <v>10</v>
      </c>
    </row>
    <row r="141" spans="2:17">
      <c r="B141" s="431" t="s">
        <v>1255</v>
      </c>
      <c r="C141" s="432" t="s">
        <v>1214</v>
      </c>
      <c r="D141" s="433">
        <v>11</v>
      </c>
      <c r="E141" s="434" t="s">
        <v>1256</v>
      </c>
      <c r="F141" s="435">
        <v>11.27556</v>
      </c>
      <c r="G141" s="437">
        <v>4.7631397208144124</v>
      </c>
      <c r="H141" s="437">
        <v>4.4179846685814841</v>
      </c>
      <c r="I141" s="437">
        <v>7.2399723756379073</v>
      </c>
      <c r="J141" s="438">
        <v>7.2399723756379073</v>
      </c>
      <c r="K141" s="435">
        <v>11.227969999999999</v>
      </c>
      <c r="L141" s="437">
        <v>3.8867220121845603</v>
      </c>
      <c r="M141" s="437">
        <v>3.8655341414528475</v>
      </c>
      <c r="N141" s="437">
        <v>7.2399723756379073</v>
      </c>
      <c r="O141" s="438">
        <v>7.2399723756379073</v>
      </c>
      <c r="P141" s="439">
        <v>-3.3300563581711073E-2</v>
      </c>
      <c r="Q141" s="434">
        <f t="shared" si="2"/>
        <v>9</v>
      </c>
    </row>
    <row r="142" spans="2:17">
      <c r="B142" s="431" t="s">
        <v>1257</v>
      </c>
      <c r="C142" s="432" t="s">
        <v>1214</v>
      </c>
      <c r="D142" s="433">
        <v>11</v>
      </c>
      <c r="E142" s="434" t="s">
        <v>1256</v>
      </c>
      <c r="F142" s="435">
        <v>15.568604587999999</v>
      </c>
      <c r="G142" s="437">
        <v>1.2765214451782625</v>
      </c>
      <c r="H142" s="437">
        <v>1.1840198911798376</v>
      </c>
      <c r="I142" s="437">
        <v>13.527316807112932</v>
      </c>
      <c r="J142" s="438">
        <v>7.6210235533030604</v>
      </c>
      <c r="K142" s="435">
        <v>15.571404588000002</v>
      </c>
      <c r="L142" s="437">
        <v>1.200311209645232</v>
      </c>
      <c r="M142" s="437">
        <v>1.1937678966251442</v>
      </c>
      <c r="N142" s="437">
        <v>13.527316807112932</v>
      </c>
      <c r="O142" s="438">
        <v>7.6210235533030604</v>
      </c>
      <c r="P142" s="439">
        <v>-3.3300563581711073E-2</v>
      </c>
      <c r="Q142" s="434">
        <f t="shared" si="2"/>
        <v>9</v>
      </c>
    </row>
    <row r="143" spans="2:17">
      <c r="B143" s="431" t="s">
        <v>1258</v>
      </c>
      <c r="C143" s="432" t="s">
        <v>1214</v>
      </c>
      <c r="D143" s="433">
        <v>11</v>
      </c>
      <c r="E143" s="434" t="s">
        <v>1256</v>
      </c>
      <c r="F143" s="435">
        <v>19.447573319000004</v>
      </c>
      <c r="G143" s="437">
        <v>5.0870332218297927</v>
      </c>
      <c r="H143" s="437">
        <v>4.7184076260450247</v>
      </c>
      <c r="I143" s="437">
        <v>12.955740040615201</v>
      </c>
      <c r="J143" s="438">
        <v>7.6210235533030604</v>
      </c>
      <c r="K143" s="435">
        <v>19.374073319000004</v>
      </c>
      <c r="L143" s="437">
        <v>4.4773513375655476</v>
      </c>
      <c r="M143" s="437">
        <v>4.4529437413795057</v>
      </c>
      <c r="N143" s="437">
        <v>12.955740040615201</v>
      </c>
      <c r="O143" s="438">
        <v>7.6210235533030604</v>
      </c>
      <c r="P143" s="439">
        <v>-3.3300563581711073E-2</v>
      </c>
      <c r="Q143" s="434">
        <f t="shared" si="2"/>
        <v>9</v>
      </c>
    </row>
    <row r="144" spans="2:17">
      <c r="B144" s="431" t="s">
        <v>1259</v>
      </c>
      <c r="C144" s="432" t="s">
        <v>1214</v>
      </c>
      <c r="D144" s="433">
        <v>11</v>
      </c>
      <c r="E144" s="434" t="s">
        <v>1256</v>
      </c>
      <c r="F144" s="435">
        <v>51.731020227000002</v>
      </c>
      <c r="G144" s="437">
        <v>3.8295643355347875</v>
      </c>
      <c r="H144" s="437">
        <v>3.5520596735395129</v>
      </c>
      <c r="I144" s="437">
        <v>13.336791218280354</v>
      </c>
      <c r="J144" s="438">
        <v>7.6210235533030604</v>
      </c>
      <c r="K144" s="435">
        <v>51.745503161000002</v>
      </c>
      <c r="L144" s="437">
        <v>3.6580913055854691</v>
      </c>
      <c r="M144" s="437">
        <v>3.6381497801909157</v>
      </c>
      <c r="N144" s="437">
        <v>13.336791218280354</v>
      </c>
      <c r="O144" s="438">
        <v>7.6210235533030604</v>
      </c>
      <c r="P144" s="439">
        <v>-3.3300563581711073E-2</v>
      </c>
      <c r="Q144" s="434">
        <f t="shared" si="2"/>
        <v>9</v>
      </c>
    </row>
    <row r="145" spans="2:17">
      <c r="B145" s="431" t="s">
        <v>1260</v>
      </c>
      <c r="C145" s="432" t="s">
        <v>1219</v>
      </c>
      <c r="D145" s="433">
        <v>11</v>
      </c>
      <c r="E145" s="434" t="s">
        <v>1261</v>
      </c>
      <c r="F145" s="435">
        <v>17.024249999999999</v>
      </c>
      <c r="G145" s="437">
        <v>9.5262794416288238E-2</v>
      </c>
      <c r="H145" s="437">
        <v>9.2349679342411992E-2</v>
      </c>
      <c r="I145" s="437">
        <v>4.2677731898497129</v>
      </c>
      <c r="J145" s="438">
        <v>4.2677731898497129</v>
      </c>
      <c r="K145" s="435">
        <v>17.024249999999999</v>
      </c>
      <c r="L145" s="437">
        <v>9.6553536413900284E-2</v>
      </c>
      <c r="M145" s="437">
        <v>9.365355565220157E-2</v>
      </c>
      <c r="N145" s="437">
        <v>4.2677731898497129</v>
      </c>
      <c r="O145" s="438">
        <v>4.2677731898497129</v>
      </c>
      <c r="P145" s="439">
        <v>-1.1159547306699769E-2</v>
      </c>
      <c r="Q145" s="434">
        <f t="shared" si="2"/>
        <v>10</v>
      </c>
    </row>
    <row r="146" spans="2:17">
      <c r="B146" s="431" t="s">
        <v>1262</v>
      </c>
      <c r="C146" s="432" t="s">
        <v>1219</v>
      </c>
      <c r="D146" s="433">
        <v>11</v>
      </c>
      <c r="E146" s="434" t="s">
        <v>1263</v>
      </c>
      <c r="F146" s="435">
        <v>80.553956428000006</v>
      </c>
      <c r="G146" s="437">
        <v>2.036947175326842</v>
      </c>
      <c r="H146" s="437">
        <v>1.9639695961842976</v>
      </c>
      <c r="I146" s="437">
        <v>3.5818810700524382</v>
      </c>
      <c r="J146" s="438">
        <v>3.5818810700524382</v>
      </c>
      <c r="K146" s="435">
        <v>80.005796427999996</v>
      </c>
      <c r="L146" s="437">
        <v>2.1435372980081362</v>
      </c>
      <c r="M146" s="437">
        <v>2.0256986395936818</v>
      </c>
      <c r="N146" s="437">
        <v>3.5818810700524382</v>
      </c>
      <c r="O146" s="438">
        <v>3.5818810700524382</v>
      </c>
      <c r="P146" s="439">
        <v>-1.35E-2</v>
      </c>
      <c r="Q146" s="434">
        <f t="shared" si="2"/>
        <v>10</v>
      </c>
    </row>
    <row r="147" spans="2:17">
      <c r="B147" s="431" t="s">
        <v>1264</v>
      </c>
      <c r="C147" s="432" t="s">
        <v>1219</v>
      </c>
      <c r="D147" s="433">
        <v>11</v>
      </c>
      <c r="E147" s="434" t="s">
        <v>1263</v>
      </c>
      <c r="F147" s="435">
        <v>19.979970000000002</v>
      </c>
      <c r="G147" s="437">
        <v>0.45047870223574393</v>
      </c>
      <c r="H147" s="437">
        <v>0.4343394299253735</v>
      </c>
      <c r="I147" s="437">
        <v>1.3</v>
      </c>
      <c r="J147" s="438">
        <v>1.3</v>
      </c>
      <c r="K147" s="435">
        <v>19.981860000000001</v>
      </c>
      <c r="L147" s="437">
        <v>0.47405151782872246</v>
      </c>
      <c r="M147" s="437">
        <v>0.44799104529475658</v>
      </c>
      <c r="N147" s="437">
        <v>1.3</v>
      </c>
      <c r="O147" s="438">
        <v>1.3</v>
      </c>
      <c r="P147" s="439">
        <v>-1.35E-2</v>
      </c>
      <c r="Q147" s="434">
        <f t="shared" si="2"/>
        <v>10</v>
      </c>
    </row>
    <row r="148" spans="2:17">
      <c r="B148" s="431" t="s">
        <v>1265</v>
      </c>
      <c r="C148" s="432" t="s">
        <v>1219</v>
      </c>
      <c r="D148" s="433">
        <v>11</v>
      </c>
      <c r="E148" s="434" t="s">
        <v>1266</v>
      </c>
      <c r="F148" s="435">
        <v>5.3399700000000001</v>
      </c>
      <c r="G148" s="437">
        <v>0.36669249881822841</v>
      </c>
      <c r="H148" s="437">
        <v>0.3550426841127064</v>
      </c>
      <c r="I148" s="437">
        <v>5.1632434573628236</v>
      </c>
      <c r="J148" s="438">
        <v>5.1632434573628236</v>
      </c>
      <c r="K148" s="435">
        <v>5.38537</v>
      </c>
      <c r="L148" s="437">
        <v>0.3676401648879441</v>
      </c>
      <c r="M148" s="437">
        <v>0.34293677671169648</v>
      </c>
      <c r="N148" s="437">
        <v>5.1632434573628236</v>
      </c>
      <c r="O148" s="438">
        <v>5.1632434573628236</v>
      </c>
      <c r="P148" s="439">
        <v>-2.5127622114473502E-2</v>
      </c>
      <c r="Q148" s="434">
        <f t="shared" si="2"/>
        <v>10</v>
      </c>
    </row>
    <row r="149" spans="2:17">
      <c r="B149" s="431" t="s">
        <v>1267</v>
      </c>
      <c r="C149" s="432" t="s">
        <v>1219</v>
      </c>
      <c r="D149" s="433">
        <v>11</v>
      </c>
      <c r="E149" s="434" t="s">
        <v>1268</v>
      </c>
      <c r="F149" s="435">
        <v>4.5765799999999999</v>
      </c>
      <c r="G149" s="437">
        <v>0.79326975792662824</v>
      </c>
      <c r="H149" s="437">
        <v>0.78928306888679178</v>
      </c>
      <c r="I149" s="437">
        <v>3.4485131578696344</v>
      </c>
      <c r="J149" s="438">
        <v>3.4485131578696344</v>
      </c>
      <c r="K149" s="435">
        <v>4.5750900000000003</v>
      </c>
      <c r="L149" s="437">
        <v>0.47631397208144127</v>
      </c>
      <c r="M149" s="437">
        <v>0.46612093542105415</v>
      </c>
      <c r="N149" s="437">
        <v>3.4485131578696344</v>
      </c>
      <c r="O149" s="438">
        <v>3.4485131578696344</v>
      </c>
      <c r="P149" s="439">
        <v>-3.0633137860859305E-3</v>
      </c>
      <c r="Q149" s="434">
        <f t="shared" si="2"/>
        <v>10</v>
      </c>
    </row>
    <row r="150" spans="2:17">
      <c r="B150" s="431" t="s">
        <v>1269</v>
      </c>
      <c r="C150" s="432" t="s">
        <v>1219</v>
      </c>
      <c r="D150" s="433">
        <v>11</v>
      </c>
      <c r="E150" s="434" t="s">
        <v>1270</v>
      </c>
      <c r="F150" s="435">
        <v>2.41594</v>
      </c>
      <c r="G150" s="437">
        <v>2.1671231853450785E-2</v>
      </c>
      <c r="H150" s="437">
        <v>2.12944349733299E-2</v>
      </c>
      <c r="I150" s="437">
        <v>1.3</v>
      </c>
      <c r="J150" s="438">
        <v>1.3</v>
      </c>
      <c r="K150" s="435">
        <v>2.41594</v>
      </c>
      <c r="L150" s="437">
        <v>2.5664747071155375E-2</v>
      </c>
      <c r="M150" s="437">
        <v>2.4600423590617877E-2</v>
      </c>
      <c r="N150" s="437">
        <v>1.3</v>
      </c>
      <c r="O150" s="438">
        <v>1.3</v>
      </c>
      <c r="P150" s="439">
        <v>0</v>
      </c>
      <c r="Q150" s="434">
        <f t="shared" si="2"/>
        <v>10</v>
      </c>
    </row>
    <row r="151" spans="2:17">
      <c r="B151" s="431" t="s">
        <v>1271</v>
      </c>
      <c r="C151" s="432" t="s">
        <v>1219</v>
      </c>
      <c r="D151" s="433">
        <v>11</v>
      </c>
      <c r="E151" s="434" t="s">
        <v>1272</v>
      </c>
      <c r="F151" s="435">
        <v>92.145911908999992</v>
      </c>
      <c r="G151" s="437">
        <v>2.924377262991217</v>
      </c>
      <c r="H151" s="437">
        <v>2.917878646851237</v>
      </c>
      <c r="I151" s="437">
        <v>5.1632434573628236</v>
      </c>
      <c r="J151" s="438">
        <v>5.1632434573628236</v>
      </c>
      <c r="K151" s="435">
        <v>92.098587994000013</v>
      </c>
      <c r="L151" s="437">
        <v>2.7435684791891015</v>
      </c>
      <c r="M151" s="437">
        <v>2.7234996635086164</v>
      </c>
      <c r="N151" s="437">
        <v>5.1632434573628236</v>
      </c>
      <c r="O151" s="438">
        <v>5.1632434573628236</v>
      </c>
      <c r="P151" s="439">
        <v>6.3486686086324795E-3</v>
      </c>
      <c r="Q151" s="434">
        <f t="shared" si="2"/>
        <v>10</v>
      </c>
    </row>
    <row r="152" spans="2:17">
      <c r="B152" s="431" t="s">
        <v>1273</v>
      </c>
      <c r="C152" s="432" t="s">
        <v>1219</v>
      </c>
      <c r="D152" s="433">
        <v>11</v>
      </c>
      <c r="E152" s="434" t="s">
        <v>1272</v>
      </c>
      <c r="F152" s="435">
        <v>198.03876574900002</v>
      </c>
      <c r="G152" s="437">
        <v>0</v>
      </c>
      <c r="H152" s="437">
        <v>0</v>
      </c>
      <c r="I152" s="437">
        <v>10.250276679192615</v>
      </c>
      <c r="J152" s="438">
        <v>7.6210235533030604</v>
      </c>
      <c r="K152" s="435">
        <v>198.04514722799999</v>
      </c>
      <c r="L152" s="437">
        <v>2.4577800959402367</v>
      </c>
      <c r="M152" s="437">
        <v>2.4398017818931357</v>
      </c>
      <c r="N152" s="437">
        <v>10.250276679192615</v>
      </c>
      <c r="O152" s="438">
        <v>7.6210235533030604</v>
      </c>
      <c r="P152" s="439">
        <v>6.3486686086324795E-3</v>
      </c>
      <c r="Q152" s="434">
        <f t="shared" si="2"/>
        <v>10</v>
      </c>
    </row>
    <row r="153" spans="2:17">
      <c r="B153" s="431" t="s">
        <v>1274</v>
      </c>
      <c r="C153" s="432" t="s">
        <v>1219</v>
      </c>
      <c r="D153" s="433">
        <v>11</v>
      </c>
      <c r="E153" s="434" t="s">
        <v>1272</v>
      </c>
      <c r="F153" s="435">
        <v>102.37630720700001</v>
      </c>
      <c r="G153" s="437">
        <v>3.667427059438265</v>
      </c>
      <c r="H153" s="437">
        <v>3.6592772215284026</v>
      </c>
      <c r="I153" s="437">
        <v>7.7924965832523787</v>
      </c>
      <c r="J153" s="438">
        <v>7.6210235533030604</v>
      </c>
      <c r="K153" s="435">
        <v>101.53916468799999</v>
      </c>
      <c r="L153" s="437">
        <v>3.2008298923872855</v>
      </c>
      <c r="M153" s="437">
        <v>3.1774162740933862</v>
      </c>
      <c r="N153" s="437">
        <v>7.7924965832523787</v>
      </c>
      <c r="O153" s="438">
        <v>7.6210235533030604</v>
      </c>
      <c r="P153" s="439">
        <v>6.3486686086324795E-3</v>
      </c>
      <c r="Q153" s="434">
        <f t="shared" si="2"/>
        <v>10</v>
      </c>
    </row>
    <row r="154" spans="2:17">
      <c r="B154" s="431" t="s">
        <v>1275</v>
      </c>
      <c r="C154" s="432" t="s">
        <v>1219</v>
      </c>
      <c r="D154" s="433">
        <v>11</v>
      </c>
      <c r="E154" s="434" t="s">
        <v>1272</v>
      </c>
      <c r="F154" s="435">
        <v>122.124772256</v>
      </c>
      <c r="G154" s="437">
        <v>3.7609751235550601</v>
      </c>
      <c r="H154" s="437">
        <v>3.7526174010582714</v>
      </c>
      <c r="I154" s="437">
        <v>5.1632434573628236</v>
      </c>
      <c r="J154" s="438">
        <v>5.1632434573628236</v>
      </c>
      <c r="K154" s="435">
        <v>122.11723837099998</v>
      </c>
      <c r="L154" s="437">
        <v>3.2960926868035734</v>
      </c>
      <c r="M154" s="437">
        <v>3.2719822346318796</v>
      </c>
      <c r="N154" s="437">
        <v>5.1632434573628236</v>
      </c>
      <c r="O154" s="438">
        <v>5.1632434573628236</v>
      </c>
      <c r="P154" s="439">
        <v>6.3486686086324795E-3</v>
      </c>
      <c r="Q154" s="434">
        <f t="shared" si="2"/>
        <v>10</v>
      </c>
    </row>
    <row r="155" spans="2:17">
      <c r="B155" s="431" t="s">
        <v>1276</v>
      </c>
      <c r="C155" s="432" t="s">
        <v>1219</v>
      </c>
      <c r="D155" s="433">
        <v>11</v>
      </c>
      <c r="E155" s="434" t="s">
        <v>1277</v>
      </c>
      <c r="F155" s="435">
        <v>32.023160000000004</v>
      </c>
      <c r="G155" s="437">
        <v>0.71430260089523745</v>
      </c>
      <c r="H155" s="437">
        <v>0.70066568216315761</v>
      </c>
      <c r="I155" s="437">
        <v>5.1632434573628236</v>
      </c>
      <c r="J155" s="438">
        <v>5.1632434573628236</v>
      </c>
      <c r="K155" s="435">
        <v>32.048610000000004</v>
      </c>
      <c r="L155" s="437">
        <v>0.73483128663794495</v>
      </c>
      <c r="M155" s="437">
        <v>0.71983472976778273</v>
      </c>
      <c r="N155" s="437">
        <v>5.1632434573628236</v>
      </c>
      <c r="O155" s="438">
        <v>5.1632434573628236</v>
      </c>
      <c r="P155" s="439">
        <v>-5.3135106044519542E-3</v>
      </c>
      <c r="Q155" s="434">
        <f t="shared" si="2"/>
        <v>10</v>
      </c>
    </row>
    <row r="156" spans="2:17">
      <c r="B156" s="431" t="s">
        <v>1278</v>
      </c>
      <c r="C156" s="432" t="s">
        <v>1219</v>
      </c>
      <c r="D156" s="433">
        <v>11</v>
      </c>
      <c r="E156" s="434" t="s">
        <v>1277</v>
      </c>
      <c r="F156" s="435">
        <v>38.030680000000004</v>
      </c>
      <c r="G156" s="437">
        <v>0.53572695067142795</v>
      </c>
      <c r="H156" s="437">
        <v>0.52549926162236804</v>
      </c>
      <c r="I156" s="437">
        <v>5.1632434573628236</v>
      </c>
      <c r="J156" s="438">
        <v>5.1632434573628236</v>
      </c>
      <c r="K156" s="435">
        <v>38.009589999999996</v>
      </c>
      <c r="L156" s="437">
        <v>0.55112346497845854</v>
      </c>
      <c r="M156" s="437">
        <v>0.53987604732583683</v>
      </c>
      <c r="N156" s="437">
        <v>5.1632434573628236</v>
      </c>
      <c r="O156" s="438">
        <v>5.1632434573628236</v>
      </c>
      <c r="P156" s="439">
        <v>-5.3135106044519542E-3</v>
      </c>
      <c r="Q156" s="434">
        <f t="shared" si="2"/>
        <v>10</v>
      </c>
    </row>
    <row r="157" spans="2:17">
      <c r="B157" s="431" t="s">
        <v>1279</v>
      </c>
      <c r="C157" s="432" t="s">
        <v>1214</v>
      </c>
      <c r="D157" s="433">
        <v>11</v>
      </c>
      <c r="E157" s="434" t="s">
        <v>1280</v>
      </c>
      <c r="F157" s="435">
        <v>25.549394898999999</v>
      </c>
      <c r="G157" s="437">
        <v>0.50279702892916933</v>
      </c>
      <c r="H157" s="437">
        <v>0.47550451606790473</v>
      </c>
      <c r="I157" s="437">
        <v>1.3</v>
      </c>
      <c r="J157" s="438">
        <v>1.3</v>
      </c>
      <c r="K157" s="435">
        <v>25.607864115000005</v>
      </c>
      <c r="L157" s="437">
        <v>0.4509159764202757</v>
      </c>
      <c r="M157" s="437">
        <v>0.42191691650878377</v>
      </c>
      <c r="N157" s="437">
        <v>1.3</v>
      </c>
      <c r="O157" s="438">
        <v>1.3</v>
      </c>
      <c r="P157" s="439">
        <v>1.4766154434973311E-2</v>
      </c>
      <c r="Q157" s="434">
        <f t="shared" si="2"/>
        <v>9</v>
      </c>
    </row>
    <row r="158" spans="2:17">
      <c r="B158" s="431" t="s">
        <v>1281</v>
      </c>
      <c r="C158" s="432" t="s">
        <v>1219</v>
      </c>
      <c r="D158" s="433">
        <v>11</v>
      </c>
      <c r="E158" s="434" t="s">
        <v>1282</v>
      </c>
      <c r="F158" s="435">
        <v>66.750879999999995</v>
      </c>
      <c r="G158" s="437">
        <v>0.96958472156898179</v>
      </c>
      <c r="H158" s="437">
        <v>0.90224411087590384</v>
      </c>
      <c r="I158" s="437">
        <v>5.0108229862967617</v>
      </c>
      <c r="J158" s="438">
        <v>5.0108229862967617</v>
      </c>
      <c r="K158" s="435">
        <v>66.129959999999997</v>
      </c>
      <c r="L158" s="437">
        <v>0.89547026751310954</v>
      </c>
      <c r="M158" s="437">
        <v>0.83278734882596039</v>
      </c>
      <c r="N158" s="437">
        <v>5.0108229862967617</v>
      </c>
      <c r="O158" s="438">
        <v>5.0108229862967617</v>
      </c>
      <c r="P158" s="439">
        <v>-1.4071009143128199E-2</v>
      </c>
      <c r="Q158" s="434">
        <f t="shared" si="2"/>
        <v>10</v>
      </c>
    </row>
    <row r="159" spans="2:17">
      <c r="B159" s="431" t="s">
        <v>1283</v>
      </c>
      <c r="C159" s="432" t="s">
        <v>1219</v>
      </c>
      <c r="D159" s="433">
        <v>11</v>
      </c>
      <c r="E159" s="434" t="s">
        <v>1284</v>
      </c>
      <c r="F159" s="435">
        <v>14.292149999999999</v>
      </c>
      <c r="G159" s="437">
        <v>2.0726311214784721</v>
      </c>
      <c r="H159" s="437">
        <v>1.9539745757537266</v>
      </c>
      <c r="I159" s="437">
        <v>5.1632434573628236</v>
      </c>
      <c r="J159" s="438">
        <v>5.1632434573628236</v>
      </c>
      <c r="K159" s="435">
        <v>14.20377</v>
      </c>
      <c r="L159" s="437">
        <v>2.0726311214784721</v>
      </c>
      <c r="M159" s="437">
        <v>0</v>
      </c>
      <c r="N159" s="437">
        <v>5.1632434573628236</v>
      </c>
      <c r="O159" s="438">
        <v>5.1632434573628236</v>
      </c>
      <c r="P159" s="439">
        <v>-2.9869912700745127E-3</v>
      </c>
      <c r="Q159" s="434">
        <f t="shared" si="2"/>
        <v>10</v>
      </c>
    </row>
    <row r="160" spans="2:17">
      <c r="B160" s="431" t="s">
        <v>1285</v>
      </c>
      <c r="C160" s="432" t="s">
        <v>1219</v>
      </c>
      <c r="D160" s="433">
        <v>11</v>
      </c>
      <c r="E160" s="434" t="s">
        <v>1284</v>
      </c>
      <c r="F160" s="435">
        <v>513.80588999999998</v>
      </c>
      <c r="G160" s="437">
        <v>0.83332591482124152</v>
      </c>
      <c r="H160" s="437">
        <v>0.78561864385974589</v>
      </c>
      <c r="I160" s="437">
        <v>3.5818810700524382</v>
      </c>
      <c r="J160" s="438">
        <v>3.5818810700524382</v>
      </c>
      <c r="K160" s="435">
        <v>513.52744999999993</v>
      </c>
      <c r="L160" s="437">
        <v>0.83332591482124152</v>
      </c>
      <c r="M160" s="437">
        <v>0</v>
      </c>
      <c r="N160" s="437">
        <v>3.5818810700524382</v>
      </c>
      <c r="O160" s="438">
        <v>3.5818810700524382</v>
      </c>
      <c r="P160" s="439">
        <v>-2.9869912700745127E-3</v>
      </c>
      <c r="Q160" s="434">
        <f t="shared" si="2"/>
        <v>10</v>
      </c>
    </row>
    <row r="161" spans="2:17">
      <c r="B161" s="431" t="s">
        <v>1286</v>
      </c>
      <c r="C161" s="432" t="s">
        <v>1219</v>
      </c>
      <c r="D161" s="433">
        <v>11</v>
      </c>
      <c r="E161" s="434" t="s">
        <v>1284</v>
      </c>
      <c r="F161" s="435">
        <v>3.3917699999999997</v>
      </c>
      <c r="G161" s="437">
        <v>1.4860995928940968</v>
      </c>
      <c r="H161" s="437">
        <v>1.4010215283661558</v>
      </c>
      <c r="I161" s="437">
        <v>5.1632434573628236</v>
      </c>
      <c r="J161" s="438">
        <v>5.1632434573628236</v>
      </c>
      <c r="K161" s="435">
        <v>3.3816199999999998</v>
      </c>
      <c r="L161" s="437">
        <v>1.4860995928940968</v>
      </c>
      <c r="M161" s="437">
        <v>0</v>
      </c>
      <c r="N161" s="437">
        <v>5.1632434573628236</v>
      </c>
      <c r="O161" s="438">
        <v>5.1632434573628236</v>
      </c>
      <c r="P161" s="439">
        <v>-2.9869912700745127E-3</v>
      </c>
      <c r="Q161" s="434">
        <f t="shared" si="2"/>
        <v>10</v>
      </c>
    </row>
    <row r="162" spans="2:17">
      <c r="B162" s="431" t="s">
        <v>1287</v>
      </c>
      <c r="C162" s="432" t="s">
        <v>1214</v>
      </c>
      <c r="D162" s="433">
        <v>11</v>
      </c>
      <c r="E162" s="434" t="s">
        <v>1288</v>
      </c>
      <c r="F162" s="435">
        <v>75.459550000000007</v>
      </c>
      <c r="G162" s="437">
        <v>1.3594953391148494</v>
      </c>
      <c r="H162" s="437">
        <v>1.2929399654132088</v>
      </c>
      <c r="I162" s="437">
        <v>6.763658403556466</v>
      </c>
      <c r="J162" s="438">
        <v>6.763658403556466</v>
      </c>
      <c r="K162" s="435">
        <v>75.256569999999996</v>
      </c>
      <c r="L162" s="437">
        <v>1.2719015533329467</v>
      </c>
      <c r="M162" s="437">
        <v>1.2018747041516906</v>
      </c>
      <c r="N162" s="437">
        <v>6.763658403556466</v>
      </c>
      <c r="O162" s="438">
        <v>6.763658403556466</v>
      </c>
      <c r="P162" s="439">
        <v>-7.3871908500443562E-3</v>
      </c>
      <c r="Q162" s="434">
        <f t="shared" si="2"/>
        <v>9</v>
      </c>
    </row>
    <row r="163" spans="2:17">
      <c r="B163" s="431" t="s">
        <v>1289</v>
      </c>
      <c r="C163" s="432" t="s">
        <v>1219</v>
      </c>
      <c r="D163" s="433">
        <v>11</v>
      </c>
      <c r="E163" s="434" t="s">
        <v>1290</v>
      </c>
      <c r="F163" s="435">
        <v>161.45788413999998</v>
      </c>
      <c r="G163" s="437">
        <v>1.9243084472090226</v>
      </c>
      <c r="H163" s="437">
        <v>1.7184681359999998</v>
      </c>
      <c r="I163" s="437">
        <v>7.6210235533030604</v>
      </c>
      <c r="J163" s="438">
        <v>7.6210235533030604</v>
      </c>
      <c r="K163" s="435">
        <v>161.39611632899999</v>
      </c>
      <c r="L163" s="437">
        <v>1.9243084472090226</v>
      </c>
      <c r="M163" s="437">
        <v>1.7896068557114517</v>
      </c>
      <c r="N163" s="437">
        <v>7.6210235533030604</v>
      </c>
      <c r="O163" s="438">
        <v>7.6210235533030604</v>
      </c>
      <c r="P163" s="439">
        <v>-8.3656156165596851E-3</v>
      </c>
      <c r="Q163" s="434">
        <f t="shared" si="2"/>
        <v>10</v>
      </c>
    </row>
    <row r="164" spans="2:17">
      <c r="B164" s="431" t="s">
        <v>1291</v>
      </c>
      <c r="C164" s="432" t="s">
        <v>1219</v>
      </c>
      <c r="D164" s="433">
        <v>11</v>
      </c>
      <c r="E164" s="434" t="s">
        <v>1292</v>
      </c>
      <c r="F164" s="435">
        <v>7.4509800000000004</v>
      </c>
      <c r="G164" s="437">
        <v>0.21665040072921229</v>
      </c>
      <c r="H164" s="437">
        <v>0.2128835084905181</v>
      </c>
      <c r="I164" s="437">
        <v>1.3</v>
      </c>
      <c r="J164" s="438">
        <v>1.3</v>
      </c>
      <c r="K164" s="435">
        <v>7.4509799999999995</v>
      </c>
      <c r="L164" s="437">
        <v>0.10097856208126553</v>
      </c>
      <c r="M164" s="437">
        <v>9.6790955854091976E-2</v>
      </c>
      <c r="N164" s="437">
        <v>1.3</v>
      </c>
      <c r="O164" s="438">
        <v>1.3</v>
      </c>
      <c r="P164" s="439">
        <v>0</v>
      </c>
      <c r="Q164" s="434">
        <f t="shared" si="2"/>
        <v>10</v>
      </c>
    </row>
    <row r="165" spans="2:17">
      <c r="B165" s="431" t="s">
        <v>1293</v>
      </c>
      <c r="C165" s="432" t="s">
        <v>1219</v>
      </c>
      <c r="D165" s="433">
        <v>11</v>
      </c>
      <c r="E165" s="434" t="s">
        <v>1294</v>
      </c>
      <c r="F165" s="435">
        <v>157.22170999999997</v>
      </c>
      <c r="G165" s="437">
        <v>0.72399723756379064</v>
      </c>
      <c r="H165" s="437">
        <v>0.6907744111934403</v>
      </c>
      <c r="I165" s="437">
        <v>3.5056708345194076</v>
      </c>
      <c r="J165" s="438">
        <v>3.5056708345194076</v>
      </c>
      <c r="K165" s="435">
        <v>157.14604000000003</v>
      </c>
      <c r="L165" s="437">
        <v>0.74823926256564455</v>
      </c>
      <c r="M165" s="437">
        <v>0.68594487828120743</v>
      </c>
      <c r="N165" s="437">
        <v>3.5056708345194076</v>
      </c>
      <c r="O165" s="438">
        <v>3.5056708345194076</v>
      </c>
      <c r="P165" s="439">
        <v>-8.2000000000000007E-3</v>
      </c>
      <c r="Q165" s="434">
        <f t="shared" si="2"/>
        <v>10</v>
      </c>
    </row>
    <row r="166" spans="2:17">
      <c r="B166" s="431" t="s">
        <v>1295</v>
      </c>
      <c r="C166" s="432" t="s">
        <v>1219</v>
      </c>
      <c r="D166" s="433">
        <v>11</v>
      </c>
      <c r="E166" s="434" t="s">
        <v>1296</v>
      </c>
      <c r="F166" s="435">
        <v>11.496150000000002</v>
      </c>
      <c r="G166" s="437">
        <v>0.67461912306772431</v>
      </c>
      <c r="H166" s="437">
        <v>0.65398942026952744</v>
      </c>
      <c r="I166" s="437">
        <v>3.4485131578696344</v>
      </c>
      <c r="J166" s="438">
        <v>3.4485131578696344</v>
      </c>
      <c r="K166" s="435">
        <v>11.496150000000002</v>
      </c>
      <c r="L166" s="437">
        <v>0.68375972449424349</v>
      </c>
      <c r="M166" s="437">
        <v>0.6632230344846971</v>
      </c>
      <c r="N166" s="437">
        <v>3.4485131578696344</v>
      </c>
      <c r="O166" s="438">
        <v>3.4485131578696344</v>
      </c>
      <c r="P166" s="439">
        <v>-1.1159547306699769E-2</v>
      </c>
      <c r="Q166" s="434">
        <f t="shared" si="2"/>
        <v>10</v>
      </c>
    </row>
    <row r="167" spans="2:17">
      <c r="B167" s="431" t="s">
        <v>1297</v>
      </c>
      <c r="C167" s="432" t="s">
        <v>1219</v>
      </c>
      <c r="D167" s="433">
        <v>11</v>
      </c>
      <c r="E167" s="434" t="s">
        <v>1296</v>
      </c>
      <c r="F167" s="435">
        <v>29.15005</v>
      </c>
      <c r="G167" s="437">
        <v>0.99208694568783007</v>
      </c>
      <c r="H167" s="437">
        <v>0.96174914745518758</v>
      </c>
      <c r="I167" s="437">
        <v>5.0108229862967617</v>
      </c>
      <c r="J167" s="438">
        <v>5.0108229862967617</v>
      </c>
      <c r="K167" s="435">
        <v>29.150320000000001</v>
      </c>
      <c r="L167" s="437">
        <v>1.0055290066091818</v>
      </c>
      <c r="M167" s="437">
        <v>0.97532799188926067</v>
      </c>
      <c r="N167" s="437">
        <v>5.0108229862967617</v>
      </c>
      <c r="O167" s="438">
        <v>5.0108229862967617</v>
      </c>
      <c r="P167" s="439">
        <v>-1.1159547306699769E-2</v>
      </c>
      <c r="Q167" s="434">
        <f t="shared" si="2"/>
        <v>10</v>
      </c>
    </row>
    <row r="168" spans="2:17">
      <c r="B168" s="431" t="s">
        <v>1298</v>
      </c>
      <c r="C168" s="432" t="s">
        <v>1219</v>
      </c>
      <c r="D168" s="433">
        <v>11</v>
      </c>
      <c r="E168" s="434" t="s">
        <v>1296</v>
      </c>
      <c r="F168" s="435">
        <v>31.92728</v>
      </c>
      <c r="G168" s="437">
        <v>0.49604347284391503</v>
      </c>
      <c r="H168" s="437">
        <v>0.48087457372759379</v>
      </c>
      <c r="I168" s="437">
        <v>6.7827109624397233</v>
      </c>
      <c r="J168" s="438">
        <v>6.7827109624397233</v>
      </c>
      <c r="K168" s="435">
        <v>31.92717</v>
      </c>
      <c r="L168" s="437">
        <v>0.50276450330459088</v>
      </c>
      <c r="M168" s="437">
        <v>0.48766399594463034</v>
      </c>
      <c r="N168" s="437">
        <v>6.7827109624397233</v>
      </c>
      <c r="O168" s="438">
        <v>6.7827109624397233</v>
      </c>
      <c r="P168" s="439">
        <v>-1.1159547306699769E-2</v>
      </c>
      <c r="Q168" s="434">
        <f t="shared" si="2"/>
        <v>10</v>
      </c>
    </row>
    <row r="169" spans="2:17">
      <c r="B169" s="431" t="s">
        <v>1299</v>
      </c>
      <c r="C169" s="432" t="s">
        <v>152</v>
      </c>
      <c r="D169" s="433">
        <v>11</v>
      </c>
      <c r="E169" s="434" t="s">
        <v>1300</v>
      </c>
      <c r="F169" s="435">
        <v>27.504731945000003</v>
      </c>
      <c r="G169" s="437">
        <v>0.64016597847745704</v>
      </c>
      <c r="H169" s="437">
        <v>0.60496128000000005</v>
      </c>
      <c r="I169" s="437">
        <v>2.4577800959402367</v>
      </c>
      <c r="J169" s="438">
        <v>2.4577800959402367</v>
      </c>
      <c r="K169" s="435">
        <v>27.139806157999999</v>
      </c>
      <c r="L169" s="437">
        <v>0.68589211979727538</v>
      </c>
      <c r="M169" s="437">
        <v>0.61730290767879514</v>
      </c>
      <c r="N169" s="437">
        <v>2.4577800959402367</v>
      </c>
      <c r="O169" s="438">
        <v>2.4577800959402367</v>
      </c>
      <c r="P169" s="439">
        <v>2.6000400481428931E-2</v>
      </c>
      <c r="Q169" s="434">
        <f t="shared" si="2"/>
        <v>8</v>
      </c>
    </row>
    <row r="170" spans="2:17">
      <c r="B170" s="431" t="s">
        <v>1301</v>
      </c>
      <c r="C170" s="432" t="s">
        <v>1219</v>
      </c>
      <c r="D170" s="433">
        <v>11</v>
      </c>
      <c r="E170" s="434" t="s">
        <v>1302</v>
      </c>
      <c r="F170" s="435">
        <v>766.13177999999994</v>
      </c>
      <c r="G170" s="437">
        <v>2.0384332749197358</v>
      </c>
      <c r="H170" s="437">
        <v>2.001439837171076</v>
      </c>
      <c r="I170" s="437">
        <v>6.7827109624397233</v>
      </c>
      <c r="J170" s="438">
        <v>6.7827109624397233</v>
      </c>
      <c r="K170" s="435">
        <v>763.77611000000002</v>
      </c>
      <c r="L170" s="437">
        <v>1.8900138412191589</v>
      </c>
      <c r="M170" s="437">
        <v>1.8898820262810818</v>
      </c>
      <c r="N170" s="437">
        <v>6.7827109624397233</v>
      </c>
      <c r="O170" s="438">
        <v>6.7827109624397233</v>
      </c>
      <c r="P170" s="439">
        <v>3.3257567863600457E-3</v>
      </c>
      <c r="Q170" s="434">
        <f t="shared" si="2"/>
        <v>10</v>
      </c>
    </row>
    <row r="171" spans="2:17">
      <c r="B171" s="431" t="s">
        <v>1303</v>
      </c>
      <c r="C171" s="432" t="s">
        <v>1219</v>
      </c>
      <c r="D171" s="433">
        <v>11</v>
      </c>
      <c r="E171" s="434" t="s">
        <v>1302</v>
      </c>
      <c r="F171" s="435">
        <v>7.3315900000000003</v>
      </c>
      <c r="G171" s="437">
        <v>0.43878761956087292</v>
      </c>
      <c r="H171" s="437">
        <v>0.4308245124585583</v>
      </c>
      <c r="I171" s="437">
        <v>5.2013485751293382</v>
      </c>
      <c r="J171" s="438">
        <v>5.2013485751293382</v>
      </c>
      <c r="K171" s="435">
        <v>7.3315900000000003</v>
      </c>
      <c r="L171" s="437">
        <v>0</v>
      </c>
      <c r="M171" s="437">
        <v>0</v>
      </c>
      <c r="N171" s="437">
        <v>5.2013485751293382</v>
      </c>
      <c r="O171" s="438">
        <v>5.2013485751293382</v>
      </c>
      <c r="P171" s="439">
        <v>3.3257567863600457E-3</v>
      </c>
      <c r="Q171" s="434">
        <f t="shared" si="2"/>
        <v>10</v>
      </c>
    </row>
    <row r="172" spans="2:17">
      <c r="B172" s="431" t="s">
        <v>1304</v>
      </c>
      <c r="C172" s="432" t="s">
        <v>1214</v>
      </c>
      <c r="D172" s="433">
        <v>11</v>
      </c>
      <c r="E172" s="434" t="s">
        <v>1305</v>
      </c>
      <c r="F172" s="435">
        <v>12.236979999999999</v>
      </c>
      <c r="G172" s="437">
        <v>2.4556843144630784</v>
      </c>
      <c r="H172" s="437">
        <v>2.3957083067828404</v>
      </c>
      <c r="I172" s="437">
        <v>7.7924965832523787</v>
      </c>
      <c r="J172" s="438">
        <v>7.6210235533030604</v>
      </c>
      <c r="K172" s="435">
        <v>12.236689999999999</v>
      </c>
      <c r="L172" s="437">
        <v>2.5301798196966159</v>
      </c>
      <c r="M172" s="437">
        <v>2.3274737995226324</v>
      </c>
      <c r="N172" s="437">
        <v>7.7924965832523787</v>
      </c>
      <c r="O172" s="438">
        <v>7.6210235533030604</v>
      </c>
      <c r="P172" s="439">
        <v>-1.7746440407370057E-2</v>
      </c>
      <c r="Q172" s="434">
        <f t="shared" si="2"/>
        <v>9</v>
      </c>
    </row>
    <row r="173" spans="2:17">
      <c r="B173" s="431" t="s">
        <v>1306</v>
      </c>
      <c r="C173" s="432" t="s">
        <v>1219</v>
      </c>
      <c r="D173" s="433">
        <v>11</v>
      </c>
      <c r="E173" s="434" t="s">
        <v>1305</v>
      </c>
      <c r="F173" s="435">
        <v>264.24907000000002</v>
      </c>
      <c r="G173" s="437">
        <v>3.3930702115193547</v>
      </c>
      <c r="H173" s="437">
        <v>3.3102001113736987</v>
      </c>
      <c r="I173" s="437">
        <v>8.859439880714806</v>
      </c>
      <c r="J173" s="438">
        <v>7.6210235533030604</v>
      </c>
      <c r="K173" s="435">
        <v>264.34371999999996</v>
      </c>
      <c r="L173" s="437">
        <v>2.9664834181232158</v>
      </c>
      <c r="M173" s="437">
        <v>2.7288228206752545</v>
      </c>
      <c r="N173" s="437">
        <v>8.859439880714806</v>
      </c>
      <c r="O173" s="438">
        <v>7.6210235533030604</v>
      </c>
      <c r="P173" s="439">
        <v>-1.7746440407370057E-2</v>
      </c>
      <c r="Q173" s="434">
        <f t="shared" si="2"/>
        <v>10</v>
      </c>
    </row>
    <row r="174" spans="2:17">
      <c r="B174" s="431" t="s">
        <v>1307</v>
      </c>
      <c r="C174" s="432" t="s">
        <v>1214</v>
      </c>
      <c r="D174" s="433">
        <v>11</v>
      </c>
      <c r="E174" s="434" t="s">
        <v>1305</v>
      </c>
      <c r="F174" s="435">
        <v>161.86035999999999</v>
      </c>
      <c r="G174" s="437">
        <v>2.4234854899503731</v>
      </c>
      <c r="H174" s="437">
        <v>2.3642958850397804</v>
      </c>
      <c r="I174" s="437">
        <v>8.859439880714806</v>
      </c>
      <c r="J174" s="438">
        <v>7.6210235533030604</v>
      </c>
      <c r="K174" s="435">
        <v>154.35908000000001</v>
      </c>
      <c r="L174" s="437">
        <v>2.3872856280721835</v>
      </c>
      <c r="M174" s="437">
        <v>2.196027613555616</v>
      </c>
      <c r="N174" s="437">
        <v>8.859439880714806</v>
      </c>
      <c r="O174" s="438">
        <v>7.6210235533030604</v>
      </c>
      <c r="P174" s="439">
        <v>-1.7746440407370057E-2</v>
      </c>
      <c r="Q174" s="434">
        <f t="shared" si="2"/>
        <v>9</v>
      </c>
    </row>
    <row r="175" spans="2:17">
      <c r="B175" s="431" t="s">
        <v>1308</v>
      </c>
      <c r="C175" s="432" t="s">
        <v>1219</v>
      </c>
      <c r="D175" s="433">
        <v>11</v>
      </c>
      <c r="E175" s="434" t="s">
        <v>1309</v>
      </c>
      <c r="F175" s="435">
        <v>10.900336092000002</v>
      </c>
      <c r="G175" s="437">
        <v>0.5092367938317105</v>
      </c>
      <c r="H175" s="437">
        <v>0.49099239904607439</v>
      </c>
      <c r="I175" s="437">
        <v>1.3</v>
      </c>
      <c r="J175" s="438">
        <v>1.3</v>
      </c>
      <c r="K175" s="435">
        <v>10.817082843</v>
      </c>
      <c r="L175" s="437">
        <v>0.53588432450203405</v>
      </c>
      <c r="M175" s="437">
        <v>0.50642465989842045</v>
      </c>
      <c r="N175" s="437">
        <v>1.3</v>
      </c>
      <c r="O175" s="438">
        <v>1.3</v>
      </c>
      <c r="P175" s="439">
        <v>3.4685404158407707E-4</v>
      </c>
      <c r="Q175" s="434">
        <f t="shared" si="2"/>
        <v>10</v>
      </c>
    </row>
    <row r="176" spans="2:17">
      <c r="B176" s="431" t="s">
        <v>1310</v>
      </c>
      <c r="C176" s="432" t="s">
        <v>1214</v>
      </c>
      <c r="D176" s="433">
        <v>11</v>
      </c>
      <c r="E176" s="434" t="s">
        <v>1311</v>
      </c>
      <c r="F176" s="435">
        <v>49.357599999999998</v>
      </c>
      <c r="G176" s="436"/>
      <c r="H176" s="436"/>
      <c r="I176" s="437">
        <v>1.3</v>
      </c>
      <c r="J176" s="438">
        <v>1.3</v>
      </c>
      <c r="K176" s="435">
        <v>49.141549999999995</v>
      </c>
      <c r="L176" s="436"/>
      <c r="M176" s="436"/>
      <c r="N176" s="437">
        <v>1.3</v>
      </c>
      <c r="O176" s="438">
        <v>1.3</v>
      </c>
      <c r="P176" s="439">
        <v>-1.1641274077212049E-2</v>
      </c>
      <c r="Q176" s="434">
        <f t="shared" si="2"/>
        <v>9</v>
      </c>
    </row>
    <row r="177" spans="2:17">
      <c r="B177" s="431" t="s">
        <v>1312</v>
      </c>
      <c r="C177" s="432" t="s">
        <v>1219</v>
      </c>
      <c r="D177" s="433">
        <v>11</v>
      </c>
      <c r="E177" s="434" t="s">
        <v>1313</v>
      </c>
      <c r="F177" s="435">
        <v>90.057150000000007</v>
      </c>
      <c r="G177" s="437">
        <v>2.9721991857881935</v>
      </c>
      <c r="H177" s="437">
        <v>2.7492842468540788</v>
      </c>
      <c r="I177" s="437">
        <v>7.7924965832523787</v>
      </c>
      <c r="J177" s="438">
        <v>7.6210235533030604</v>
      </c>
      <c r="K177" s="435">
        <v>88.667215415000015</v>
      </c>
      <c r="L177" s="437">
        <v>2.7816735969556166</v>
      </c>
      <c r="M177" s="437">
        <v>2.7182640475930424</v>
      </c>
      <c r="N177" s="437">
        <v>7.7924965832523787</v>
      </c>
      <c r="O177" s="438">
        <v>7.6210235533030604</v>
      </c>
      <c r="P177" s="439">
        <v>4.4953270928675959E-3</v>
      </c>
      <c r="Q177" s="434">
        <f t="shared" si="2"/>
        <v>10</v>
      </c>
    </row>
    <row r="178" spans="2:17">
      <c r="B178" s="431" t="s">
        <v>1314</v>
      </c>
      <c r="C178" s="432" t="s">
        <v>1219</v>
      </c>
      <c r="D178" s="433">
        <v>11</v>
      </c>
      <c r="E178" s="434" t="s">
        <v>1313</v>
      </c>
      <c r="F178" s="435">
        <v>105.06589</v>
      </c>
      <c r="G178" s="437">
        <v>2.5720954492397827</v>
      </c>
      <c r="H178" s="437">
        <v>2.3791882905467987</v>
      </c>
      <c r="I178" s="437">
        <v>7.9639696132016979</v>
      </c>
      <c r="J178" s="438">
        <v>7.6210235533030604</v>
      </c>
      <c r="K178" s="435">
        <v>89.408510000000007</v>
      </c>
      <c r="L178" s="437">
        <v>1.7337828583764461</v>
      </c>
      <c r="M178" s="437">
        <v>1.694260468020321</v>
      </c>
      <c r="N178" s="437">
        <v>7.9639696132016979</v>
      </c>
      <c r="O178" s="438">
        <v>7.6210235533030604</v>
      </c>
      <c r="P178" s="439">
        <v>4.4953270928675959E-3</v>
      </c>
      <c r="Q178" s="434">
        <f t="shared" si="2"/>
        <v>10</v>
      </c>
    </row>
    <row r="179" spans="2:17">
      <c r="B179" s="431" t="s">
        <v>1315</v>
      </c>
      <c r="C179" s="432" t="s">
        <v>1219</v>
      </c>
      <c r="D179" s="433">
        <v>11</v>
      </c>
      <c r="E179" s="434" t="s">
        <v>1313</v>
      </c>
      <c r="F179" s="435">
        <v>142.81876</v>
      </c>
      <c r="G179" s="437">
        <v>1.3146265629447778</v>
      </c>
      <c r="H179" s="437">
        <v>1.2160295707239193</v>
      </c>
      <c r="I179" s="437">
        <v>5.1632434573628236</v>
      </c>
      <c r="J179" s="438">
        <v>5.1632434573628236</v>
      </c>
      <c r="K179" s="435">
        <v>142.82159000000001</v>
      </c>
      <c r="L179" s="437">
        <v>1.3908367984778083</v>
      </c>
      <c r="M179" s="437">
        <v>1.3591320237965212</v>
      </c>
      <c r="N179" s="437">
        <v>5.1632434573628236</v>
      </c>
      <c r="O179" s="438">
        <v>5.1632434573628236</v>
      </c>
      <c r="P179" s="439">
        <v>4.4953270928675959E-3</v>
      </c>
      <c r="Q179" s="434">
        <f t="shared" si="2"/>
        <v>10</v>
      </c>
    </row>
    <row r="180" spans="2:17">
      <c r="B180" s="431" t="s">
        <v>1316</v>
      </c>
      <c r="C180" s="432" t="s">
        <v>1219</v>
      </c>
      <c r="D180" s="433">
        <v>11</v>
      </c>
      <c r="E180" s="434" t="s">
        <v>1313</v>
      </c>
      <c r="F180" s="435">
        <v>14.060532217</v>
      </c>
      <c r="G180" s="437">
        <v>4.5345090142153204</v>
      </c>
      <c r="H180" s="437">
        <v>4.1944208381491714</v>
      </c>
      <c r="I180" s="437">
        <v>6.7827109624397233</v>
      </c>
      <c r="J180" s="438">
        <v>6.7827109624397233</v>
      </c>
      <c r="K180" s="435">
        <v>13.863322217</v>
      </c>
      <c r="L180" s="437">
        <v>4.0010373654841063</v>
      </c>
      <c r="M180" s="437">
        <v>3.9098318492776638</v>
      </c>
      <c r="N180" s="437">
        <v>6.7827109624397233</v>
      </c>
      <c r="O180" s="438">
        <v>6.7827109624397233</v>
      </c>
      <c r="P180" s="439">
        <v>4.4953270928675959E-3</v>
      </c>
      <c r="Q180" s="434">
        <f t="shared" si="2"/>
        <v>10</v>
      </c>
    </row>
    <row r="181" spans="2:17">
      <c r="B181" s="431" t="s">
        <v>1317</v>
      </c>
      <c r="C181" s="432" t="s">
        <v>1214</v>
      </c>
      <c r="D181" s="433">
        <v>11</v>
      </c>
      <c r="E181" s="434" t="s">
        <v>1318</v>
      </c>
      <c r="F181" s="435">
        <v>46.226900904000004</v>
      </c>
      <c r="G181" s="437">
        <v>1.5881475820182072</v>
      </c>
      <c r="H181" s="437">
        <v>1.5082703367687706</v>
      </c>
      <c r="I181" s="437">
        <v>10.250276679192615</v>
      </c>
      <c r="J181" s="438">
        <v>7.6210235533030604</v>
      </c>
      <c r="K181" s="435">
        <v>61.146826247999996</v>
      </c>
      <c r="L181" s="437">
        <v>1.8696026900835974</v>
      </c>
      <c r="M181" s="437">
        <v>1.6902559414882907</v>
      </c>
      <c r="N181" s="437">
        <v>10.250276679192615</v>
      </c>
      <c r="O181" s="438">
        <v>7.6210235533030604</v>
      </c>
      <c r="P181" s="439">
        <v>5.4968956129781699E-3</v>
      </c>
      <c r="Q181" s="434">
        <f t="shared" si="2"/>
        <v>9</v>
      </c>
    </row>
    <row r="182" spans="2:17">
      <c r="B182" s="431" t="s">
        <v>1319</v>
      </c>
      <c r="C182" s="432" t="s">
        <v>1214</v>
      </c>
      <c r="D182" s="433">
        <v>11</v>
      </c>
      <c r="E182" s="434" t="s">
        <v>1318</v>
      </c>
      <c r="F182" s="435">
        <v>49.919804561999996</v>
      </c>
      <c r="G182" s="437">
        <v>2.2648532371834365</v>
      </c>
      <c r="H182" s="437">
        <v>2.150940500402021</v>
      </c>
      <c r="I182" s="437">
        <v>10.25</v>
      </c>
      <c r="J182" s="438">
        <v>7.62</v>
      </c>
      <c r="K182" s="435">
        <v>49.631061036000006</v>
      </c>
      <c r="L182" s="437">
        <v>2.6662356526725817</v>
      </c>
      <c r="M182" s="437">
        <v>2.4104697095489485</v>
      </c>
      <c r="N182" s="437">
        <v>10.250276679192615</v>
      </c>
      <c r="O182" s="438">
        <v>7.6210235533030604</v>
      </c>
      <c r="P182" s="439">
        <v>5.4968956129781699E-3</v>
      </c>
      <c r="Q182" s="434">
        <f t="shared" si="2"/>
        <v>9</v>
      </c>
    </row>
    <row r="183" spans="2:17">
      <c r="B183" s="431" t="s">
        <v>1320</v>
      </c>
      <c r="C183" s="432" t="s">
        <v>1214</v>
      </c>
      <c r="D183" s="433">
        <v>11</v>
      </c>
      <c r="E183" s="434" t="s">
        <v>1321</v>
      </c>
      <c r="F183" s="435">
        <v>6.2281399999999998</v>
      </c>
      <c r="G183" s="437">
        <v>1.4933395652697345</v>
      </c>
      <c r="H183" s="437">
        <v>1.4764257885337437</v>
      </c>
      <c r="I183" s="437">
        <v>5.0108229862967617</v>
      </c>
      <c r="J183" s="438">
        <v>5.0108229862967617</v>
      </c>
      <c r="K183" s="435">
        <v>5.8079822710000002</v>
      </c>
      <c r="L183" s="437">
        <v>1.2593741421833307</v>
      </c>
      <c r="M183" s="437">
        <v>1.2502070768087554</v>
      </c>
      <c r="N183" s="437">
        <v>5.0108229862967617</v>
      </c>
      <c r="O183" s="438">
        <v>5.0108229862967617</v>
      </c>
      <c r="P183" s="439">
        <v>2.9216760990334434E-2</v>
      </c>
      <c r="Q183" s="434">
        <f t="shared" si="2"/>
        <v>9</v>
      </c>
    </row>
    <row r="184" spans="2:17">
      <c r="B184" s="431" t="s">
        <v>1322</v>
      </c>
      <c r="C184" s="432" t="s">
        <v>1219</v>
      </c>
      <c r="D184" s="433">
        <v>11</v>
      </c>
      <c r="E184" s="434" t="s">
        <v>1321</v>
      </c>
      <c r="F184" s="435">
        <v>363.06297999999998</v>
      </c>
      <c r="G184" s="437">
        <v>1.5125826497418247</v>
      </c>
      <c r="H184" s="437">
        <v>1.4954509230887203</v>
      </c>
      <c r="I184" s="437">
        <v>5.0108229862967617</v>
      </c>
      <c r="J184" s="438">
        <v>5.0108229862967617</v>
      </c>
      <c r="K184" s="435">
        <v>363.04569000000004</v>
      </c>
      <c r="L184" s="437">
        <v>1.7509301613713781</v>
      </c>
      <c r="M184" s="437">
        <v>1.7381850281198883</v>
      </c>
      <c r="N184" s="437">
        <v>5.0108229862967617</v>
      </c>
      <c r="O184" s="438">
        <v>5.0108229862967617</v>
      </c>
      <c r="P184" s="439">
        <v>2.9216760990334434E-2</v>
      </c>
      <c r="Q184" s="434">
        <f t="shared" si="2"/>
        <v>10</v>
      </c>
    </row>
    <row r="185" spans="2:17">
      <c r="B185" s="431" t="s">
        <v>1323</v>
      </c>
      <c r="C185" s="432" t="s">
        <v>1219</v>
      </c>
      <c r="D185" s="433">
        <v>11</v>
      </c>
      <c r="E185" s="434" t="s">
        <v>1321</v>
      </c>
      <c r="F185" s="435">
        <v>420.93212</v>
      </c>
      <c r="G185" s="437">
        <v>4.5726141319818357E-2</v>
      </c>
      <c r="H185" s="437">
        <v>4.5208240526677525E-2</v>
      </c>
      <c r="I185" s="437">
        <v>5.0108229862967617</v>
      </c>
      <c r="J185" s="438">
        <v>5.0108229862967617</v>
      </c>
      <c r="K185" s="435">
        <v>453.38432</v>
      </c>
      <c r="L185" s="437">
        <v>3.8105117766515297E-2</v>
      </c>
      <c r="M185" s="437">
        <v>3.782774816365371E-2</v>
      </c>
      <c r="N185" s="437">
        <v>5.0108229862967617</v>
      </c>
      <c r="O185" s="438">
        <v>5.0108229862967617</v>
      </c>
      <c r="P185" s="439">
        <v>2.9216760990334434E-2</v>
      </c>
      <c r="Q185" s="434">
        <f t="shared" si="2"/>
        <v>10</v>
      </c>
    </row>
    <row r="186" spans="2:17">
      <c r="B186" s="431" t="s">
        <v>1324</v>
      </c>
      <c r="C186" s="432" t="s">
        <v>1219</v>
      </c>
      <c r="D186" s="433">
        <v>11</v>
      </c>
      <c r="E186" s="434" t="s">
        <v>1325</v>
      </c>
      <c r="F186" s="435">
        <v>12.840740000000002</v>
      </c>
      <c r="G186" s="437">
        <v>1.6004149461936428</v>
      </c>
      <c r="H186" s="437">
        <v>1.5487886576067509</v>
      </c>
      <c r="I186" s="437">
        <v>3.5818810700524382</v>
      </c>
      <c r="J186" s="438">
        <v>3.5818810700524382</v>
      </c>
      <c r="K186" s="435">
        <v>12.274560000000001</v>
      </c>
      <c r="L186" s="437">
        <v>1.4086623107284357</v>
      </c>
      <c r="M186" s="437">
        <v>1.3319867957274223</v>
      </c>
      <c r="N186" s="437">
        <v>3.5818810700524382</v>
      </c>
      <c r="O186" s="438">
        <v>3.5818810700524382</v>
      </c>
      <c r="P186" s="439">
        <v>-2.7992422487630453E-2</v>
      </c>
      <c r="Q186" s="434">
        <f t="shared" si="2"/>
        <v>10</v>
      </c>
    </row>
    <row r="187" spans="2:17">
      <c r="B187" s="431" t="s">
        <v>1326</v>
      </c>
      <c r="C187" s="432" t="s">
        <v>1219</v>
      </c>
      <c r="D187" s="433">
        <v>11</v>
      </c>
      <c r="E187" s="434" t="s">
        <v>1327</v>
      </c>
      <c r="F187" s="435">
        <v>37.328650000000003</v>
      </c>
      <c r="G187" s="437">
        <v>0.47620173393015836</v>
      </c>
      <c r="H187" s="437">
        <v>0.47606103910531877</v>
      </c>
      <c r="I187" s="437">
        <v>5.1632434573628236</v>
      </c>
      <c r="J187" s="438">
        <v>5.1632434573628236</v>
      </c>
      <c r="K187" s="435">
        <v>37.328650000000003</v>
      </c>
      <c r="L187" s="437">
        <v>0.48988752442529665</v>
      </c>
      <c r="M187" s="437">
        <v>0.47988981984518847</v>
      </c>
      <c r="N187" s="437">
        <v>5.1632434573628236</v>
      </c>
      <c r="O187" s="438">
        <v>5.1632434573628236</v>
      </c>
      <c r="P187" s="439">
        <v>-4.9273771914037923E-4</v>
      </c>
      <c r="Q187" s="434">
        <f t="shared" si="2"/>
        <v>10</v>
      </c>
    </row>
    <row r="188" spans="2:17">
      <c r="B188" s="431" t="s">
        <v>1328</v>
      </c>
      <c r="C188" s="432" t="s">
        <v>1219</v>
      </c>
      <c r="D188" s="433">
        <v>11</v>
      </c>
      <c r="E188" s="434" t="s">
        <v>1327</v>
      </c>
      <c r="F188" s="435">
        <v>130.35365999999999</v>
      </c>
      <c r="G188" s="437">
        <v>1.0516121624291002</v>
      </c>
      <c r="H188" s="437">
        <v>1.0513014613575793</v>
      </c>
      <c r="I188" s="437">
        <v>5.1632434573628236</v>
      </c>
      <c r="J188" s="438">
        <v>5.1632434573628236</v>
      </c>
      <c r="K188" s="435">
        <v>130.35378</v>
      </c>
      <c r="L188" s="437">
        <v>1.0818349497725306</v>
      </c>
      <c r="M188" s="437">
        <v>1.0597566854914584</v>
      </c>
      <c r="N188" s="437">
        <v>5.1632434573628236</v>
      </c>
      <c r="O188" s="438">
        <v>5.1632434573628236</v>
      </c>
      <c r="P188" s="439">
        <v>-4.9273771914037923E-4</v>
      </c>
      <c r="Q188" s="434">
        <f t="shared" si="2"/>
        <v>10</v>
      </c>
    </row>
    <row r="189" spans="2:17">
      <c r="B189" s="431" t="s">
        <v>1329</v>
      </c>
      <c r="C189" s="432" t="s">
        <v>1219</v>
      </c>
      <c r="D189" s="433">
        <v>11</v>
      </c>
      <c r="E189" s="434" t="s">
        <v>1330</v>
      </c>
      <c r="F189" s="435">
        <v>243.98161999999999</v>
      </c>
      <c r="G189" s="437">
        <v>5.7157676649772955E-2</v>
      </c>
      <c r="H189" s="437">
        <v>5.5409807605447212E-2</v>
      </c>
      <c r="I189" s="437">
        <v>5.0108229862967617</v>
      </c>
      <c r="J189" s="438">
        <v>5.0108229862967617</v>
      </c>
      <c r="K189" s="435">
        <v>243.99598999999998</v>
      </c>
      <c r="L189" s="437">
        <v>5.7932121848340186E-2</v>
      </c>
      <c r="M189" s="437">
        <v>5.619213339132096E-2</v>
      </c>
      <c r="N189" s="437">
        <v>5.0108229862967617</v>
      </c>
      <c r="O189" s="438">
        <v>5.0108229862967617</v>
      </c>
      <c r="P189" s="439">
        <v>-1.1159547306699769E-2</v>
      </c>
      <c r="Q189" s="434">
        <f t="shared" si="2"/>
        <v>10</v>
      </c>
    </row>
    <row r="190" spans="2:17">
      <c r="B190" s="431" t="s">
        <v>1331</v>
      </c>
      <c r="C190" s="432" t="s">
        <v>1219</v>
      </c>
      <c r="D190" s="433">
        <v>11</v>
      </c>
      <c r="E190" s="434" t="s">
        <v>1332</v>
      </c>
      <c r="F190" s="435">
        <v>16.13231</v>
      </c>
      <c r="G190" s="437">
        <v>0.44072820082493613</v>
      </c>
      <c r="H190" s="437">
        <v>0.40977583313387</v>
      </c>
      <c r="I190" s="437">
        <v>3.4485131578696344</v>
      </c>
      <c r="J190" s="438">
        <v>3.4485131578696344</v>
      </c>
      <c r="K190" s="435">
        <v>16.132760000000001</v>
      </c>
      <c r="L190" s="437">
        <v>0.38105117766515295</v>
      </c>
      <c r="M190" s="437">
        <v>0.32885267988671646</v>
      </c>
      <c r="N190" s="437">
        <v>3.4485131578696344</v>
      </c>
      <c r="O190" s="438">
        <v>3.4485131578696344</v>
      </c>
      <c r="P190" s="439">
        <v>-1.547429050944682E-2</v>
      </c>
      <c r="Q190" s="434">
        <f t="shared" si="2"/>
        <v>10</v>
      </c>
    </row>
    <row r="191" spans="2:17">
      <c r="B191" s="431" t="s">
        <v>1333</v>
      </c>
      <c r="C191" s="432" t="s">
        <v>1219</v>
      </c>
      <c r="D191" s="433">
        <v>11</v>
      </c>
      <c r="E191" s="434" t="s">
        <v>1334</v>
      </c>
      <c r="F191" s="435">
        <v>73.324927851999988</v>
      </c>
      <c r="G191" s="437">
        <v>1.9220221401430315</v>
      </c>
      <c r="H191" s="437">
        <v>1.821060858621214</v>
      </c>
      <c r="I191" s="437">
        <v>7.1447095812216181</v>
      </c>
      <c r="J191" s="438">
        <v>7.6210235533030604</v>
      </c>
      <c r="K191" s="435">
        <v>72.997234504999994</v>
      </c>
      <c r="L191" s="437">
        <v>2.0005186827420531</v>
      </c>
      <c r="M191" s="437">
        <v>0</v>
      </c>
      <c r="N191" s="437">
        <v>7.1447095812216181</v>
      </c>
      <c r="O191" s="438">
        <v>7.6210235533030604</v>
      </c>
      <c r="P191" s="439">
        <v>2.4521439470799322E-3</v>
      </c>
      <c r="Q191" s="434">
        <f t="shared" si="2"/>
        <v>10</v>
      </c>
    </row>
    <row r="192" spans="2:17">
      <c r="B192" s="431" t="s">
        <v>1335</v>
      </c>
      <c r="C192" s="432" t="s">
        <v>1219</v>
      </c>
      <c r="D192" s="433">
        <v>11</v>
      </c>
      <c r="E192" s="434" t="s">
        <v>1334</v>
      </c>
      <c r="F192" s="435">
        <v>189.94974025400001</v>
      </c>
      <c r="G192" s="437">
        <v>2.0670121132446226</v>
      </c>
      <c r="H192" s="437">
        <v>1.9584347001567759</v>
      </c>
      <c r="I192" s="437">
        <v>7.1447095812216181</v>
      </c>
      <c r="J192" s="438">
        <v>7.6210235533030604</v>
      </c>
      <c r="K192" s="435">
        <v>190.70213145599999</v>
      </c>
      <c r="L192" s="437">
        <v>2.3053596248741757</v>
      </c>
      <c r="M192" s="437">
        <v>0</v>
      </c>
      <c r="N192" s="437">
        <v>7.1447095812216181</v>
      </c>
      <c r="O192" s="438">
        <v>7.6210235533030604</v>
      </c>
      <c r="P192" s="439">
        <v>2.4521439470799322E-3</v>
      </c>
      <c r="Q192" s="434">
        <f t="shared" si="2"/>
        <v>10</v>
      </c>
    </row>
    <row r="193" spans="2:17">
      <c r="B193" s="431" t="s">
        <v>1336</v>
      </c>
      <c r="C193" s="432" t="s">
        <v>1214</v>
      </c>
      <c r="D193" s="433">
        <v>11</v>
      </c>
      <c r="E193" s="434" t="s">
        <v>1337</v>
      </c>
      <c r="F193" s="435">
        <v>39.785149999999994</v>
      </c>
      <c r="G193" s="437">
        <v>1.5318257342139148</v>
      </c>
      <c r="H193" s="437">
        <v>1.456833763845869</v>
      </c>
      <c r="I193" s="437">
        <v>5.1632434573628236</v>
      </c>
      <c r="J193" s="438">
        <v>5.1632434573628236</v>
      </c>
      <c r="K193" s="435">
        <v>39.79522</v>
      </c>
      <c r="L193" s="437">
        <v>1.4331285107976866</v>
      </c>
      <c r="M193" s="437">
        <v>1.3542250187624683</v>
      </c>
      <c r="N193" s="437">
        <v>5.1632434573628236</v>
      </c>
      <c r="O193" s="438">
        <v>5.1632434573628236</v>
      </c>
      <c r="P193" s="439">
        <v>-7.3871908500443562E-3</v>
      </c>
      <c r="Q193" s="434">
        <f t="shared" si="2"/>
        <v>9</v>
      </c>
    </row>
    <row r="194" spans="2:17">
      <c r="B194" s="431" t="s">
        <v>1338</v>
      </c>
      <c r="C194" s="432" t="s">
        <v>1219</v>
      </c>
      <c r="D194" s="433">
        <v>11</v>
      </c>
      <c r="E194" s="434" t="s">
        <v>1339</v>
      </c>
      <c r="F194" s="435">
        <v>26.562609999999999</v>
      </c>
      <c r="G194" s="437">
        <v>2.5778112169047604</v>
      </c>
      <c r="H194" s="437">
        <v>2.5309419220519467</v>
      </c>
      <c r="I194" s="437">
        <v>5.1632434573628236</v>
      </c>
      <c r="J194" s="438">
        <v>5.1632434573628236</v>
      </c>
      <c r="K194" s="435">
        <v>12.517149999999999</v>
      </c>
      <c r="L194" s="437">
        <v>2.360612045635623</v>
      </c>
      <c r="M194" s="437">
        <v>2.1717630818287623</v>
      </c>
      <c r="N194" s="437">
        <v>5.1632434573628236</v>
      </c>
      <c r="O194" s="438">
        <v>5.1632434573628236</v>
      </c>
      <c r="P194" s="439">
        <v>2.9225796433322904E-2</v>
      </c>
      <c r="Q194" s="434">
        <f t="shared" si="2"/>
        <v>10</v>
      </c>
    </row>
    <row r="195" spans="2:17">
      <c r="B195" s="431" t="s">
        <v>1340</v>
      </c>
      <c r="C195" s="432" t="s">
        <v>1219</v>
      </c>
      <c r="D195" s="433">
        <v>11</v>
      </c>
      <c r="E195" s="434" t="s">
        <v>1341</v>
      </c>
      <c r="F195" s="435">
        <v>27.659404701</v>
      </c>
      <c r="G195" s="437">
        <v>2.5794162722031868</v>
      </c>
      <c r="H195" s="437">
        <v>2.5345680600447054</v>
      </c>
      <c r="I195" s="437">
        <v>5.0108229862967617</v>
      </c>
      <c r="J195" s="438">
        <v>5.0108229862967617</v>
      </c>
      <c r="K195" s="435">
        <v>27.145654700999998</v>
      </c>
      <c r="L195" s="437">
        <v>2.1148340360415991</v>
      </c>
      <c r="M195" s="437">
        <v>2.0271313395857002</v>
      </c>
      <c r="N195" s="437">
        <v>5.0108229862967617</v>
      </c>
      <c r="O195" s="438">
        <v>5.0108229862967617</v>
      </c>
      <c r="P195" s="439">
        <v>0</v>
      </c>
      <c r="Q195" s="434">
        <f t="shared" si="2"/>
        <v>10</v>
      </c>
    </row>
    <row r="196" spans="2:17">
      <c r="B196" s="431" t="s">
        <v>1342</v>
      </c>
      <c r="C196" s="432" t="s">
        <v>1219</v>
      </c>
      <c r="D196" s="433">
        <v>11</v>
      </c>
      <c r="E196" s="434" t="s">
        <v>1343</v>
      </c>
      <c r="F196" s="435">
        <v>29.495309999999996</v>
      </c>
      <c r="G196" s="437">
        <v>1.4782880437519612</v>
      </c>
      <c r="H196" s="437">
        <v>1.4306013326631881</v>
      </c>
      <c r="I196" s="437">
        <v>5.1632434573628236</v>
      </c>
      <c r="J196" s="438">
        <v>5.1632434573628236</v>
      </c>
      <c r="K196" s="435">
        <v>29.429040000000001</v>
      </c>
      <c r="L196" s="437">
        <v>1.4384681956859526</v>
      </c>
      <c r="M196" s="437">
        <v>1.3953141498640182</v>
      </c>
      <c r="N196" s="437">
        <v>5.1632434573628236</v>
      </c>
      <c r="O196" s="438">
        <v>5.1632434573628236</v>
      </c>
      <c r="P196" s="439">
        <v>-1.055070012296222E-2</v>
      </c>
      <c r="Q196" s="434">
        <f t="shared" si="2"/>
        <v>10</v>
      </c>
    </row>
    <row r="197" spans="2:17">
      <c r="B197" s="431" t="s">
        <v>1344</v>
      </c>
      <c r="C197" s="432" t="s">
        <v>1219</v>
      </c>
      <c r="D197" s="433">
        <v>11</v>
      </c>
      <c r="E197" s="434" t="s">
        <v>1343</v>
      </c>
      <c r="F197" s="435">
        <v>51.678630000000005</v>
      </c>
      <c r="G197" s="437">
        <v>1.6461410875134612</v>
      </c>
      <c r="H197" s="437">
        <v>1.5930397621098011</v>
      </c>
      <c r="I197" s="437">
        <v>5.8491355771600988</v>
      </c>
      <c r="J197" s="438">
        <v>5.8491355771600988</v>
      </c>
      <c r="K197" s="435">
        <v>51.676391121000002</v>
      </c>
      <c r="L197" s="437">
        <v>1.3241528423864068</v>
      </c>
      <c r="M197" s="437">
        <v>1.2844282571595931</v>
      </c>
      <c r="N197" s="437">
        <v>5.8491355771600988</v>
      </c>
      <c r="O197" s="438">
        <v>5.8491355771600988</v>
      </c>
      <c r="P197" s="439">
        <v>-1.055070012296222E-2</v>
      </c>
      <c r="Q197" s="434">
        <f t="shared" si="2"/>
        <v>10</v>
      </c>
    </row>
    <row r="198" spans="2:17">
      <c r="B198" s="431" t="s">
        <v>1345</v>
      </c>
      <c r="C198" s="432" t="s">
        <v>1219</v>
      </c>
      <c r="D198" s="433">
        <v>7.6</v>
      </c>
      <c r="E198" s="434" t="s">
        <v>1346</v>
      </c>
      <c r="F198" s="435">
        <v>4.5684500000000003</v>
      </c>
      <c r="G198" s="437">
        <v>7.1299290946418181E-2</v>
      </c>
      <c r="H198" s="437">
        <v>6.9034113636171041E-2</v>
      </c>
      <c r="I198" s="437">
        <v>1.3</v>
      </c>
      <c r="J198" s="438">
        <v>1.3</v>
      </c>
      <c r="K198" s="435">
        <v>4.5684499999999995</v>
      </c>
      <c r="L198" s="437">
        <v>7.1483554107084041E-2</v>
      </c>
      <c r="M198" s="437">
        <v>6.6680254157897759E-2</v>
      </c>
      <c r="N198" s="437">
        <v>1.3</v>
      </c>
      <c r="O198" s="438">
        <v>1.3</v>
      </c>
      <c r="P198" s="439">
        <v>8.6999999999999994E-3</v>
      </c>
      <c r="Q198" s="434">
        <f t="shared" si="2"/>
        <v>10</v>
      </c>
    </row>
    <row r="199" spans="2:17">
      <c r="B199" s="431" t="s">
        <v>1347</v>
      </c>
      <c r="C199" s="432" t="s">
        <v>1219</v>
      </c>
      <c r="D199" s="433">
        <v>11</v>
      </c>
      <c r="E199" s="434" t="s">
        <v>1348</v>
      </c>
      <c r="F199" s="435">
        <v>8.24132</v>
      </c>
      <c r="G199" s="437">
        <v>3.2403651438016892E-2</v>
      </c>
      <c r="H199" s="437">
        <v>3.1374187960438789E-2</v>
      </c>
      <c r="I199" s="437">
        <v>1.3</v>
      </c>
      <c r="J199" s="438">
        <v>1.3</v>
      </c>
      <c r="K199" s="435">
        <v>8.2455599999999993</v>
      </c>
      <c r="L199" s="437">
        <v>3.248739419550898E-2</v>
      </c>
      <c r="M199" s="437">
        <v>3.0304420771234058E-2</v>
      </c>
      <c r="N199" s="437">
        <v>1.3</v>
      </c>
      <c r="O199" s="438">
        <v>1.3</v>
      </c>
      <c r="P199" s="439">
        <v>-2.5127622114473502E-2</v>
      </c>
      <c r="Q199" s="434">
        <f t="shared" si="2"/>
        <v>10</v>
      </c>
    </row>
    <row r="200" spans="2:17">
      <c r="B200" s="431" t="s">
        <v>1349</v>
      </c>
      <c r="C200" s="432" t="s">
        <v>1214</v>
      </c>
      <c r="D200" s="433">
        <v>11</v>
      </c>
      <c r="E200" s="434" t="s">
        <v>1350</v>
      </c>
      <c r="F200" s="435">
        <v>14.70984</v>
      </c>
      <c r="G200" s="437">
        <v>0.26442325264220934</v>
      </c>
      <c r="H200" s="437">
        <v>0.26142835719913105</v>
      </c>
      <c r="I200" s="437">
        <v>5.1632434573628236</v>
      </c>
      <c r="J200" s="438">
        <v>5.1632434573628236</v>
      </c>
      <c r="K200" s="435">
        <v>14.710220000000001</v>
      </c>
      <c r="L200" s="437">
        <v>0.3544174157706485</v>
      </c>
      <c r="M200" s="437">
        <v>0.35183758860774916</v>
      </c>
      <c r="N200" s="437">
        <v>5.1632434573628236</v>
      </c>
      <c r="O200" s="438">
        <v>5.1632434573628236</v>
      </c>
      <c r="P200" s="439">
        <v>1.8121660415981733E-3</v>
      </c>
      <c r="Q200" s="434">
        <f t="shared" si="2"/>
        <v>9</v>
      </c>
    </row>
    <row r="201" spans="2:17">
      <c r="B201" s="431" t="s">
        <v>1351</v>
      </c>
      <c r="C201" s="432" t="s">
        <v>1219</v>
      </c>
      <c r="D201" s="433">
        <v>11</v>
      </c>
      <c r="E201" s="434" t="s">
        <v>1350</v>
      </c>
      <c r="F201" s="435">
        <v>289.84521000000001</v>
      </c>
      <c r="G201" s="437">
        <v>0.63054775630065307</v>
      </c>
      <c r="H201" s="437">
        <v>0.6234060825517741</v>
      </c>
      <c r="I201" s="437">
        <v>5.1632434573628236</v>
      </c>
      <c r="J201" s="438">
        <v>5.1632434573628236</v>
      </c>
      <c r="K201" s="435">
        <v>289.80826999999999</v>
      </c>
      <c r="L201" s="437">
        <v>0.8451492222223157</v>
      </c>
      <c r="M201" s="437">
        <v>0.83899732668001736</v>
      </c>
      <c r="N201" s="437">
        <v>5.1632434573628236</v>
      </c>
      <c r="O201" s="438">
        <v>5.1632434573628236</v>
      </c>
      <c r="P201" s="439">
        <v>1.8121660415981733E-3</v>
      </c>
      <c r="Q201" s="434">
        <f t="shared" si="2"/>
        <v>10</v>
      </c>
    </row>
    <row r="202" spans="2:17">
      <c r="B202" s="431" t="s">
        <v>1352</v>
      </c>
      <c r="C202" s="432" t="s">
        <v>1219</v>
      </c>
      <c r="D202" s="433">
        <v>11</v>
      </c>
      <c r="E202" s="434" t="s">
        <v>1353</v>
      </c>
      <c r="F202" s="435">
        <v>21.270351448</v>
      </c>
      <c r="G202" s="437">
        <v>0.33296251904381069</v>
      </c>
      <c r="H202" s="437">
        <v>0.32103349168397166</v>
      </c>
      <c r="I202" s="437">
        <v>1.3</v>
      </c>
      <c r="J202" s="438">
        <v>1.3</v>
      </c>
      <c r="K202" s="435">
        <v>25.417910925000001</v>
      </c>
      <c r="L202" s="437">
        <v>0.35038590448209916</v>
      </c>
      <c r="M202" s="437">
        <v>0.33112381608742875</v>
      </c>
      <c r="N202" s="437">
        <v>1.3</v>
      </c>
      <c r="O202" s="438">
        <v>1.3</v>
      </c>
      <c r="P202" s="439">
        <v>3.4685404158407707E-4</v>
      </c>
      <c r="Q202" s="434">
        <f t="shared" si="2"/>
        <v>10</v>
      </c>
    </row>
    <row r="203" spans="2:17">
      <c r="B203" s="431" t="s">
        <v>1354</v>
      </c>
      <c r="C203" s="432" t="s">
        <v>1219</v>
      </c>
      <c r="D203" s="433">
        <v>11</v>
      </c>
      <c r="E203" s="434" t="s">
        <v>1355</v>
      </c>
      <c r="F203" s="435">
        <v>4.3964076380000003</v>
      </c>
      <c r="G203" s="437">
        <v>5.7768134505257106E-2</v>
      </c>
      <c r="H203" s="437">
        <v>5.6121380385951034E-2</v>
      </c>
      <c r="I203" s="437">
        <v>1.3</v>
      </c>
      <c r="J203" s="438">
        <v>1.3</v>
      </c>
      <c r="K203" s="435">
        <v>4.3964076380000003</v>
      </c>
      <c r="L203" s="437">
        <v>5.6929929396637928E-2</v>
      </c>
      <c r="M203" s="437">
        <v>5.3155383733349534E-2</v>
      </c>
      <c r="N203" s="437">
        <v>1.3</v>
      </c>
      <c r="O203" s="438">
        <v>1.3</v>
      </c>
      <c r="P203" s="439">
        <v>4.8122982544498427E-3</v>
      </c>
      <c r="Q203" s="434">
        <f t="shared" si="2"/>
        <v>10</v>
      </c>
    </row>
    <row r="204" spans="2:17">
      <c r="B204" s="431" t="s">
        <v>1356</v>
      </c>
      <c r="C204" s="432" t="s">
        <v>1214</v>
      </c>
      <c r="D204" s="433">
        <v>11</v>
      </c>
      <c r="E204" s="434" t="s">
        <v>1357</v>
      </c>
      <c r="F204" s="435">
        <v>5.8020500000000004</v>
      </c>
      <c r="G204" s="437">
        <v>3.867669453301303</v>
      </c>
      <c r="H204" s="437">
        <v>3.8633720427976352</v>
      </c>
      <c r="I204" s="437">
        <v>9.5262794416288248</v>
      </c>
      <c r="J204" s="438">
        <v>7.6210235533030604</v>
      </c>
      <c r="K204" s="435">
        <v>5.80274</v>
      </c>
      <c r="L204" s="437">
        <v>3.8867220121845603</v>
      </c>
      <c r="M204" s="437">
        <v>3.5052966520158493</v>
      </c>
      <c r="N204" s="437">
        <v>9.5262794416288248</v>
      </c>
      <c r="O204" s="438">
        <v>7.6210235533030604</v>
      </c>
      <c r="P204" s="439">
        <v>1.5187462961689491E-2</v>
      </c>
      <c r="Q204" s="434">
        <f t="shared" ref="Q204:Q267" si="3">VLOOKUP(C204,$S$11:$T$14,2,FALSE)</f>
        <v>9</v>
      </c>
    </row>
    <row r="205" spans="2:17">
      <c r="B205" s="431" t="s">
        <v>1358</v>
      </c>
      <c r="C205" s="432" t="s">
        <v>1214</v>
      </c>
      <c r="D205" s="433">
        <v>11</v>
      </c>
      <c r="E205" s="434" t="s">
        <v>1357</v>
      </c>
      <c r="F205" s="435">
        <v>20.198689999999999</v>
      </c>
      <c r="G205" s="437">
        <v>4.0391424832506218</v>
      </c>
      <c r="H205" s="437">
        <v>4.0346545471581212</v>
      </c>
      <c r="I205" s="437">
        <v>9.5262794416288248</v>
      </c>
      <c r="J205" s="438">
        <v>7.6210235533030604</v>
      </c>
      <c r="K205" s="435">
        <v>26.520099999999999</v>
      </c>
      <c r="L205" s="437">
        <v>4.3249308664994857</v>
      </c>
      <c r="M205" s="437">
        <v>3.9005016667039101</v>
      </c>
      <c r="N205" s="437">
        <v>9.5262794416288248</v>
      </c>
      <c r="O205" s="438">
        <v>7.6210235533030604</v>
      </c>
      <c r="P205" s="439">
        <v>1.5187462961689491E-2</v>
      </c>
      <c r="Q205" s="434">
        <f t="shared" si="3"/>
        <v>9</v>
      </c>
    </row>
    <row r="206" spans="2:17" ht="15.75">
      <c r="B206" s="431" t="s">
        <v>1359</v>
      </c>
      <c r="C206" s="432" t="s">
        <v>1214</v>
      </c>
      <c r="D206" s="433">
        <v>11</v>
      </c>
      <c r="E206" s="434" t="s">
        <v>1357</v>
      </c>
      <c r="F206" s="435">
        <v>8.57789</v>
      </c>
      <c r="G206" s="437">
        <v>1.3336791218280355</v>
      </c>
      <c r="H206" s="437">
        <v>1.3321972561371156</v>
      </c>
      <c r="I206" s="437">
        <v>7.6210235533030604</v>
      </c>
      <c r="J206" s="438">
        <v>7.6210235533030604</v>
      </c>
      <c r="K206" s="440"/>
      <c r="L206" s="440"/>
      <c r="M206" s="440"/>
      <c r="N206" s="440"/>
      <c r="O206" s="440"/>
      <c r="P206" s="439">
        <v>1.5187462961689491E-2</v>
      </c>
      <c r="Q206" s="434">
        <f t="shared" si="3"/>
        <v>9</v>
      </c>
    </row>
    <row r="207" spans="2:17">
      <c r="B207" s="431" t="s">
        <v>1360</v>
      </c>
      <c r="C207" s="432" t="s">
        <v>1214</v>
      </c>
      <c r="D207" s="433">
        <v>11</v>
      </c>
      <c r="E207" s="434" t="s">
        <v>1361</v>
      </c>
      <c r="F207" s="435">
        <v>7.8461900000000009</v>
      </c>
      <c r="G207" s="437">
        <v>4.3321824438469714E-2</v>
      </c>
      <c r="H207" s="437">
        <v>4.0082592882869618E-2</v>
      </c>
      <c r="I207" s="437">
        <v>1.3</v>
      </c>
      <c r="J207" s="438">
        <v>1.3</v>
      </c>
      <c r="K207" s="435">
        <v>7.8461900000000009</v>
      </c>
      <c r="L207" s="437">
        <v>4.7405818319201966E-2</v>
      </c>
      <c r="M207" s="437">
        <v>4.4441505472240954E-2</v>
      </c>
      <c r="N207" s="437">
        <v>0</v>
      </c>
      <c r="O207" s="438">
        <v>0</v>
      </c>
      <c r="P207" s="439">
        <v>-1.1641274077212049E-2</v>
      </c>
      <c r="Q207" s="434">
        <f t="shared" si="3"/>
        <v>9</v>
      </c>
    </row>
    <row r="208" spans="2:17">
      <c r="B208" s="431" t="s">
        <v>1362</v>
      </c>
      <c r="C208" s="432" t="s">
        <v>1219</v>
      </c>
      <c r="D208" s="433">
        <v>11</v>
      </c>
      <c r="E208" s="434" t="s">
        <v>1363</v>
      </c>
      <c r="F208" s="435">
        <v>25.533570000000001</v>
      </c>
      <c r="G208" s="437">
        <v>1.467047034010839</v>
      </c>
      <c r="H208" s="437">
        <v>1.4430202344739866</v>
      </c>
      <c r="I208" s="437">
        <v>5.1632434573628236</v>
      </c>
      <c r="J208" s="438">
        <v>5.1632434573628236</v>
      </c>
      <c r="K208" s="435">
        <v>24.777719999999999</v>
      </c>
      <c r="L208" s="437">
        <v>1.4289419162443238</v>
      </c>
      <c r="M208" s="437">
        <v>1.3701759067018082</v>
      </c>
      <c r="N208" s="437">
        <v>5.1632434573628236</v>
      </c>
      <c r="O208" s="438">
        <v>5.1632434573628236</v>
      </c>
      <c r="P208" s="439">
        <v>-1.0066361663554457E-2</v>
      </c>
      <c r="Q208" s="434">
        <f t="shared" si="3"/>
        <v>10</v>
      </c>
    </row>
    <row r="209" spans="2:17">
      <c r="B209" s="431" t="s">
        <v>1364</v>
      </c>
      <c r="C209" s="432" t="s">
        <v>1219</v>
      </c>
      <c r="D209" s="433">
        <v>11</v>
      </c>
      <c r="E209" s="434" t="s">
        <v>1365</v>
      </c>
      <c r="F209" s="435">
        <v>20.30162</v>
      </c>
      <c r="G209" s="437">
        <v>0.88079979717300105</v>
      </c>
      <c r="H209" s="437">
        <v>0.845499980462731</v>
      </c>
      <c r="I209" s="437">
        <v>5.1632434573628236</v>
      </c>
      <c r="J209" s="438">
        <v>5.1632434573628236</v>
      </c>
      <c r="K209" s="435">
        <v>20.132650000000002</v>
      </c>
      <c r="L209" s="437">
        <v>2.3102873015710403</v>
      </c>
      <c r="M209" s="437">
        <v>2.1487287490136251</v>
      </c>
      <c r="N209" s="437">
        <v>5.1632434573628236</v>
      </c>
      <c r="O209" s="438">
        <v>5.1632434573628236</v>
      </c>
      <c r="P209" s="439">
        <v>1.4768245898567178E-2</v>
      </c>
      <c r="Q209" s="434">
        <f t="shared" si="3"/>
        <v>10</v>
      </c>
    </row>
    <row r="210" spans="2:17">
      <c r="B210" s="431" t="s">
        <v>1366</v>
      </c>
      <c r="C210" s="432" t="s">
        <v>1219</v>
      </c>
      <c r="D210" s="433">
        <v>11</v>
      </c>
      <c r="E210" s="434" t="s">
        <v>1365</v>
      </c>
      <c r="F210" s="435">
        <v>131.01531</v>
      </c>
      <c r="G210" s="437">
        <v>0.5552868286525442</v>
      </c>
      <c r="H210" s="437">
        <v>0.53303259637867828</v>
      </c>
      <c r="I210" s="437">
        <v>5.1632434573628236</v>
      </c>
      <c r="J210" s="438">
        <v>5.1632434573628236</v>
      </c>
      <c r="K210" s="435">
        <v>131.04667000000001</v>
      </c>
      <c r="L210" s="437">
        <v>1.4564854727295691</v>
      </c>
      <c r="M210" s="437">
        <v>1.3546333417694594</v>
      </c>
      <c r="N210" s="437">
        <v>5.1632434573628236</v>
      </c>
      <c r="O210" s="438">
        <v>5.1632434573628236</v>
      </c>
      <c r="P210" s="439">
        <v>1.4768245898567178E-2</v>
      </c>
      <c r="Q210" s="434">
        <f t="shared" si="3"/>
        <v>10</v>
      </c>
    </row>
    <row r="211" spans="2:17">
      <c r="B211" s="431" t="s">
        <v>1367</v>
      </c>
      <c r="C211" s="432" t="s">
        <v>1219</v>
      </c>
      <c r="D211" s="433">
        <v>11</v>
      </c>
      <c r="E211" s="434" t="s">
        <v>1368</v>
      </c>
      <c r="F211" s="435">
        <v>33.390968860000001</v>
      </c>
      <c r="G211" s="437">
        <v>0.95971549606745432</v>
      </c>
      <c r="H211" s="437">
        <v>0.92533182897144772</v>
      </c>
      <c r="I211" s="437">
        <v>2.6864108025393283</v>
      </c>
      <c r="J211" s="438">
        <v>2.6864108025393283</v>
      </c>
      <c r="K211" s="435">
        <v>33.387053344999998</v>
      </c>
      <c r="L211" s="437">
        <v>1.0099358423307565</v>
      </c>
      <c r="M211" s="437">
        <v>0.95441570519317709</v>
      </c>
      <c r="N211" s="437">
        <v>2.6864108025393283</v>
      </c>
      <c r="O211" s="438">
        <v>2.6864108025393283</v>
      </c>
      <c r="P211" s="439">
        <v>3.4685404158407707E-4</v>
      </c>
      <c r="Q211" s="434">
        <f t="shared" si="3"/>
        <v>10</v>
      </c>
    </row>
    <row r="212" spans="2:17">
      <c r="B212" s="431" t="s">
        <v>1369</v>
      </c>
      <c r="C212" s="432" t="s">
        <v>1219</v>
      </c>
      <c r="D212" s="433">
        <v>11</v>
      </c>
      <c r="E212" s="434" t="s">
        <v>1370</v>
      </c>
      <c r="F212" s="435">
        <v>53.948120000000003</v>
      </c>
      <c r="G212" s="437">
        <v>0.45970705261151085</v>
      </c>
      <c r="H212" s="437">
        <v>0.43441472148557109</v>
      </c>
      <c r="I212" s="437">
        <v>6.7827109624397233</v>
      </c>
      <c r="J212" s="438">
        <v>6.7827109624397233</v>
      </c>
      <c r="K212" s="435">
        <v>55.046900000000008</v>
      </c>
      <c r="L212" s="437">
        <v>0.48063797556087384</v>
      </c>
      <c r="M212" s="437">
        <v>0.43987991382640174</v>
      </c>
      <c r="N212" s="437">
        <v>6.7827109624397233</v>
      </c>
      <c r="O212" s="438">
        <v>6.7827109624397233</v>
      </c>
      <c r="P212" s="439">
        <v>-1.7408652230077593E-2</v>
      </c>
      <c r="Q212" s="434">
        <f t="shared" si="3"/>
        <v>10</v>
      </c>
    </row>
    <row r="213" spans="2:17">
      <c r="B213" s="431" t="s">
        <v>1371</v>
      </c>
      <c r="C213" s="432" t="s">
        <v>1219</v>
      </c>
      <c r="D213" s="433">
        <v>11</v>
      </c>
      <c r="E213" s="434" t="s">
        <v>1372</v>
      </c>
      <c r="F213" s="435">
        <v>66.603088374999999</v>
      </c>
      <c r="G213" s="437">
        <v>2.4768326548234945</v>
      </c>
      <c r="H213" s="437">
        <v>2.325249193548387</v>
      </c>
      <c r="I213" s="437">
        <v>6.7827109624397233</v>
      </c>
      <c r="J213" s="438">
        <v>6.7827109624397233</v>
      </c>
      <c r="K213" s="435">
        <v>65.616398375000003</v>
      </c>
      <c r="L213" s="437">
        <v>2.1529391538081146</v>
      </c>
      <c r="M213" s="437">
        <v>1.9703700864366174</v>
      </c>
      <c r="N213" s="437">
        <v>6.7827109624397233</v>
      </c>
      <c r="O213" s="438">
        <v>6.7827109624397233</v>
      </c>
      <c r="P213" s="439">
        <v>-3.5038536945798726E-2</v>
      </c>
      <c r="Q213" s="434">
        <f t="shared" si="3"/>
        <v>10</v>
      </c>
    </row>
    <row r="214" spans="2:17">
      <c r="B214" s="431" t="s">
        <v>1373</v>
      </c>
      <c r="C214" s="432" t="s">
        <v>1219</v>
      </c>
      <c r="D214" s="433">
        <v>11</v>
      </c>
      <c r="E214" s="434" t="s">
        <v>1374</v>
      </c>
      <c r="F214" s="435">
        <v>1.9401900000000001</v>
      </c>
      <c r="G214" s="437">
        <v>4.1278536863715784E-2</v>
      </c>
      <c r="H214" s="437">
        <v>4.1071085755375054E-2</v>
      </c>
      <c r="I214" s="437">
        <v>1.3</v>
      </c>
      <c r="J214" s="438">
        <v>1.3</v>
      </c>
      <c r="K214" s="435">
        <v>1.9401900000000001</v>
      </c>
      <c r="L214" s="437">
        <v>3.8105117766515297E-2</v>
      </c>
      <c r="M214" s="437">
        <v>3.7289674833684325E-2</v>
      </c>
      <c r="N214" s="437">
        <v>1.3</v>
      </c>
      <c r="O214" s="438">
        <v>1.3</v>
      </c>
      <c r="P214" s="439">
        <v>-3.0633137860859305E-3</v>
      </c>
      <c r="Q214" s="434">
        <f t="shared" si="3"/>
        <v>10</v>
      </c>
    </row>
    <row r="215" spans="2:17">
      <c r="B215" s="431" t="s">
        <v>1375</v>
      </c>
      <c r="C215" s="432" t="s">
        <v>1214</v>
      </c>
      <c r="D215" s="433">
        <v>11</v>
      </c>
      <c r="E215" s="434" t="s">
        <v>1376</v>
      </c>
      <c r="F215" s="435">
        <v>30.789295699</v>
      </c>
      <c r="G215" s="437">
        <v>6.1349239604089636</v>
      </c>
      <c r="H215" s="437">
        <v>5.8383061745873031</v>
      </c>
      <c r="I215" s="437">
        <v>7.6210235533030604</v>
      </c>
      <c r="J215" s="438">
        <v>7.6210235533030604</v>
      </c>
      <c r="K215" s="435">
        <v>29.579435863</v>
      </c>
      <c r="L215" s="437">
        <v>5.3728216050786566</v>
      </c>
      <c r="M215" s="437">
        <v>4.9748996069789477</v>
      </c>
      <c r="N215" s="437">
        <v>7.6210235533030604</v>
      </c>
      <c r="O215" s="438">
        <v>7.6210235533030604</v>
      </c>
      <c r="P215" s="439">
        <v>-9.9374314602298508E-3</v>
      </c>
      <c r="Q215" s="434">
        <f t="shared" si="3"/>
        <v>9</v>
      </c>
    </row>
    <row r="216" spans="2:17">
      <c r="B216" s="431" t="s">
        <v>1377</v>
      </c>
      <c r="C216" s="432" t="s">
        <v>1214</v>
      </c>
      <c r="D216" s="433">
        <v>11</v>
      </c>
      <c r="E216" s="434" t="s">
        <v>1376</v>
      </c>
      <c r="F216" s="435">
        <v>37.490780000000001</v>
      </c>
      <c r="G216" s="437">
        <v>3.6961964233519837</v>
      </c>
      <c r="H216" s="437">
        <v>3.5174888132606732</v>
      </c>
      <c r="I216" s="437">
        <v>7.6210235533030604</v>
      </c>
      <c r="J216" s="438">
        <v>7.6210235533030604</v>
      </c>
      <c r="K216" s="435">
        <v>16.563959999999998</v>
      </c>
      <c r="L216" s="437">
        <v>2.4768326548234945</v>
      </c>
      <c r="M216" s="437">
        <v>2.2933934358413595</v>
      </c>
      <c r="N216" s="437">
        <v>7.6210235533030604</v>
      </c>
      <c r="O216" s="438">
        <v>7.6210235533030604</v>
      </c>
      <c r="P216" s="439">
        <v>-9.9374314602298508E-3</v>
      </c>
      <c r="Q216" s="434">
        <f t="shared" si="3"/>
        <v>9</v>
      </c>
    </row>
    <row r="217" spans="2:17">
      <c r="B217" s="431" t="s">
        <v>1378</v>
      </c>
      <c r="C217" s="432" t="s">
        <v>1219</v>
      </c>
      <c r="D217" s="433">
        <v>11</v>
      </c>
      <c r="E217" s="434" t="s">
        <v>1379</v>
      </c>
      <c r="F217" s="435">
        <v>6.59945</v>
      </c>
      <c r="G217" s="437">
        <v>0.10835615926725393</v>
      </c>
      <c r="H217" s="437">
        <v>0.10832414520732481</v>
      </c>
      <c r="I217" s="437">
        <v>1.3</v>
      </c>
      <c r="J217" s="438">
        <v>1.3</v>
      </c>
      <c r="K217" s="435">
        <v>6.59945</v>
      </c>
      <c r="L217" s="437">
        <v>0.10290010583163565</v>
      </c>
      <c r="M217" s="437">
        <v>0.10080010367180635</v>
      </c>
      <c r="N217" s="437">
        <v>0</v>
      </c>
      <c r="O217" s="438">
        <v>0</v>
      </c>
      <c r="P217" s="439">
        <v>1.3000000000000001E-2</v>
      </c>
      <c r="Q217" s="434">
        <f t="shared" si="3"/>
        <v>10</v>
      </c>
    </row>
    <row r="218" spans="2:17">
      <c r="B218" s="431" t="s">
        <v>1380</v>
      </c>
      <c r="C218" s="432" t="s">
        <v>1219</v>
      </c>
      <c r="D218" s="433">
        <v>11</v>
      </c>
      <c r="E218" s="434" t="s">
        <v>1381</v>
      </c>
      <c r="F218" s="435">
        <v>3.2252899999999998</v>
      </c>
      <c r="G218" s="437">
        <v>0.11431535329954591</v>
      </c>
      <c r="H218" s="437">
        <v>0.11081961521089442</v>
      </c>
      <c r="I218" s="437">
        <v>5.0108229862967617</v>
      </c>
      <c r="J218" s="438">
        <v>5.0108229862967617</v>
      </c>
      <c r="K218" s="435">
        <v>3.2096100000000001</v>
      </c>
      <c r="L218" s="437">
        <v>0.11586424369668037</v>
      </c>
      <c r="M218" s="437">
        <v>0.11238426678264192</v>
      </c>
      <c r="N218" s="437">
        <v>5.0108229862967617</v>
      </c>
      <c r="O218" s="438">
        <v>5.0108229862967617</v>
      </c>
      <c r="P218" s="439">
        <v>-1.1159547306699769E-2</v>
      </c>
      <c r="Q218" s="434">
        <f t="shared" si="3"/>
        <v>10</v>
      </c>
    </row>
    <row r="219" spans="2:17">
      <c r="B219" s="431" t="s">
        <v>1382</v>
      </c>
      <c r="C219" s="432" t="s">
        <v>1219</v>
      </c>
      <c r="D219" s="433">
        <v>11</v>
      </c>
      <c r="E219" s="434" t="s">
        <v>1383</v>
      </c>
      <c r="F219" s="435">
        <v>3.7749699999999997</v>
      </c>
      <c r="G219" s="437">
        <v>0.70838445633585012</v>
      </c>
      <c r="H219" s="437">
        <v>0.69606780286278169</v>
      </c>
      <c r="I219" s="437">
        <v>1.3</v>
      </c>
      <c r="J219" s="438">
        <v>1.3</v>
      </c>
      <c r="K219" s="435">
        <v>3.7749699999999997</v>
      </c>
      <c r="L219" s="437">
        <v>0.47631397208144127</v>
      </c>
      <c r="M219" s="437">
        <v>0.45656111251930187</v>
      </c>
      <c r="N219" s="437">
        <v>0</v>
      </c>
      <c r="O219" s="438">
        <v>0</v>
      </c>
      <c r="P219" s="439">
        <v>0</v>
      </c>
      <c r="Q219" s="434">
        <f t="shared" si="3"/>
        <v>10</v>
      </c>
    </row>
    <row r="220" spans="2:17">
      <c r="B220" s="431" t="s">
        <v>1384</v>
      </c>
      <c r="C220" s="432" t="s">
        <v>1219</v>
      </c>
      <c r="D220" s="433">
        <v>11</v>
      </c>
      <c r="E220" s="434" t="s">
        <v>1383</v>
      </c>
      <c r="F220" s="435">
        <v>40.683445849999998</v>
      </c>
      <c r="G220" s="437">
        <v>2.1858720366934805</v>
      </c>
      <c r="H220" s="437">
        <v>2.1478663631194408</v>
      </c>
      <c r="I220" s="437">
        <v>3.4485131578696344</v>
      </c>
      <c r="J220" s="438">
        <v>3.4485131578696344</v>
      </c>
      <c r="K220" s="435">
        <v>40.458335850000005</v>
      </c>
      <c r="L220" s="437">
        <v>1.6575726228434156</v>
      </c>
      <c r="M220" s="437">
        <v>1.5888326715671706</v>
      </c>
      <c r="N220" s="437">
        <v>3.4485131578696344</v>
      </c>
      <c r="O220" s="438">
        <v>3.4485131578696344</v>
      </c>
      <c r="P220" s="439">
        <v>0</v>
      </c>
      <c r="Q220" s="434">
        <f t="shared" si="3"/>
        <v>10</v>
      </c>
    </row>
    <row r="221" spans="2:17">
      <c r="B221" s="431" t="s">
        <v>1385</v>
      </c>
      <c r="C221" s="432" t="s">
        <v>1219</v>
      </c>
      <c r="D221" s="433">
        <v>11</v>
      </c>
      <c r="E221" s="434" t="s">
        <v>1383</v>
      </c>
      <c r="F221" s="435">
        <v>27.004264641999995</v>
      </c>
      <c r="G221" s="437">
        <v>0.60718667685930017</v>
      </c>
      <c r="H221" s="437">
        <v>0.5966295453109558</v>
      </c>
      <c r="I221" s="437">
        <v>1.3</v>
      </c>
      <c r="J221" s="438">
        <v>1.3</v>
      </c>
      <c r="K221" s="435">
        <v>27.003264642000001</v>
      </c>
      <c r="L221" s="437">
        <v>0.34294605989863769</v>
      </c>
      <c r="M221" s="437">
        <v>0.32872400101389732</v>
      </c>
      <c r="N221" s="437">
        <v>1.3</v>
      </c>
      <c r="O221" s="438">
        <v>1.3</v>
      </c>
      <c r="P221" s="439">
        <v>0</v>
      </c>
      <c r="Q221" s="434">
        <f t="shared" si="3"/>
        <v>10</v>
      </c>
    </row>
    <row r="222" spans="2:17">
      <c r="B222" s="431" t="s">
        <v>1386</v>
      </c>
      <c r="C222" s="432" t="s">
        <v>1214</v>
      </c>
      <c r="D222" s="433">
        <v>11</v>
      </c>
      <c r="E222" s="434" t="s">
        <v>1387</v>
      </c>
      <c r="F222" s="435">
        <v>65.588119999999989</v>
      </c>
      <c r="G222" s="437">
        <v>1.138121960581753</v>
      </c>
      <c r="H222" s="437">
        <v>1.0829421235439769</v>
      </c>
      <c r="I222" s="437">
        <v>3.5818810700524382</v>
      </c>
      <c r="J222" s="438">
        <v>3.5818810700524382</v>
      </c>
      <c r="K222" s="435">
        <v>65.585949999999997</v>
      </c>
      <c r="L222" s="437">
        <v>1.200311209645232</v>
      </c>
      <c r="M222" s="437">
        <v>1.1033174586914656</v>
      </c>
      <c r="N222" s="437">
        <v>3.5818810700524382</v>
      </c>
      <c r="O222" s="438">
        <v>3.5818810700524382</v>
      </c>
      <c r="P222" s="439">
        <v>0.01</v>
      </c>
      <c r="Q222" s="434">
        <f t="shared" si="3"/>
        <v>9</v>
      </c>
    </row>
    <row r="223" spans="2:17">
      <c r="B223" s="431" t="s">
        <v>1388</v>
      </c>
      <c r="C223" s="432" t="s">
        <v>1214</v>
      </c>
      <c r="D223" s="433">
        <v>11</v>
      </c>
      <c r="E223" s="434" t="s">
        <v>1389</v>
      </c>
      <c r="F223" s="435">
        <v>36.387039999999999</v>
      </c>
      <c r="G223" s="437">
        <v>1.4479944751275813</v>
      </c>
      <c r="H223" s="437">
        <v>1.3060342324680145</v>
      </c>
      <c r="I223" s="437">
        <v>7.6210235533030604</v>
      </c>
      <c r="J223" s="438">
        <v>7.6210235533030604</v>
      </c>
      <c r="K223" s="435">
        <v>36.264569999999999</v>
      </c>
      <c r="L223" s="437">
        <v>1.29557400406152</v>
      </c>
      <c r="M223" s="437">
        <v>1.2125297371729435</v>
      </c>
      <c r="N223" s="437">
        <v>7.6210235533030604</v>
      </c>
      <c r="O223" s="438">
        <v>7.6210235533030604</v>
      </c>
      <c r="P223" s="439">
        <v>-8.9454670299474737E-3</v>
      </c>
      <c r="Q223" s="434">
        <f t="shared" si="3"/>
        <v>9</v>
      </c>
    </row>
    <row r="224" spans="2:17">
      <c r="B224" s="431" t="s">
        <v>1390</v>
      </c>
      <c r="C224" s="432" t="s">
        <v>1214</v>
      </c>
      <c r="D224" s="433">
        <v>11</v>
      </c>
      <c r="E224" s="434" t="s">
        <v>1389</v>
      </c>
      <c r="F224" s="435">
        <v>6.5109200000000005</v>
      </c>
      <c r="G224" s="437">
        <v>0.87641770862985191</v>
      </c>
      <c r="H224" s="437">
        <v>0.79049440386221936</v>
      </c>
      <c r="I224" s="437">
        <v>9.1452282639636717</v>
      </c>
      <c r="J224" s="438">
        <v>7.6210235533030604</v>
      </c>
      <c r="K224" s="435">
        <v>6.5152999999999999</v>
      </c>
      <c r="L224" s="437">
        <v>0.45726141319818364</v>
      </c>
      <c r="M224" s="437">
        <v>0.4279516719433919</v>
      </c>
      <c r="N224" s="437">
        <v>9.1452282639636717</v>
      </c>
      <c r="O224" s="438">
        <v>7.6210235533030604</v>
      </c>
      <c r="P224" s="439">
        <v>-8.9454670299474737E-3</v>
      </c>
      <c r="Q224" s="434">
        <f t="shared" si="3"/>
        <v>9</v>
      </c>
    </row>
    <row r="225" spans="2:17">
      <c r="B225" s="431" t="s">
        <v>1391</v>
      </c>
      <c r="C225" s="432" t="s">
        <v>1214</v>
      </c>
      <c r="D225" s="433">
        <v>11</v>
      </c>
      <c r="E225" s="434" t="s">
        <v>1389</v>
      </c>
      <c r="F225" s="435">
        <v>33.678890000000003</v>
      </c>
      <c r="G225" s="437">
        <v>1.29557400406152</v>
      </c>
      <c r="H225" s="437">
        <v>1.1685569448398023</v>
      </c>
      <c r="I225" s="437">
        <v>9.1452282639636717</v>
      </c>
      <c r="J225" s="438">
        <v>7.6210235533030604</v>
      </c>
      <c r="K225" s="435">
        <v>8.3563600000000005</v>
      </c>
      <c r="L225" s="437">
        <v>0.60968188426424474</v>
      </c>
      <c r="M225" s="437">
        <v>0.57060222925785575</v>
      </c>
      <c r="N225" s="437">
        <v>9.1452282639636717</v>
      </c>
      <c r="O225" s="438">
        <v>7.6210235533030604</v>
      </c>
      <c r="P225" s="439">
        <v>-8.9454670299474737E-3</v>
      </c>
      <c r="Q225" s="434">
        <f t="shared" si="3"/>
        <v>9</v>
      </c>
    </row>
    <row r="226" spans="2:17">
      <c r="B226" s="431" t="s">
        <v>1392</v>
      </c>
      <c r="C226" s="432" t="s">
        <v>1214</v>
      </c>
      <c r="D226" s="433">
        <v>11</v>
      </c>
      <c r="E226" s="434" t="s">
        <v>1389</v>
      </c>
      <c r="F226" s="435">
        <v>7.0722241539999997</v>
      </c>
      <c r="G226" s="437">
        <v>7.9068119365519243</v>
      </c>
      <c r="H226" s="437">
        <v>7.1316342957135008</v>
      </c>
      <c r="I226" s="437">
        <v>9.1452282639636717</v>
      </c>
      <c r="J226" s="438">
        <v>7.6210235533030604</v>
      </c>
      <c r="K226" s="435">
        <v>7.073921941</v>
      </c>
      <c r="L226" s="437">
        <v>8.2307054375673054</v>
      </c>
      <c r="M226" s="437">
        <v>7.7031300949810539</v>
      </c>
      <c r="N226" s="437">
        <v>9.1452282639636717</v>
      </c>
      <c r="O226" s="438">
        <v>7.6210235533030604</v>
      </c>
      <c r="P226" s="439">
        <v>-8.9454670299474737E-3</v>
      </c>
      <c r="Q226" s="434">
        <f t="shared" si="3"/>
        <v>9</v>
      </c>
    </row>
    <row r="227" spans="2:17">
      <c r="B227" s="431" t="s">
        <v>1393</v>
      </c>
      <c r="C227" s="432" t="s">
        <v>1214</v>
      </c>
      <c r="D227" s="433">
        <v>11</v>
      </c>
      <c r="E227" s="434" t="s">
        <v>1394</v>
      </c>
      <c r="F227" s="435">
        <v>1.893297703</v>
      </c>
      <c r="G227" s="437">
        <v>0.32506847780176173</v>
      </c>
      <c r="H227" s="437">
        <v>0.31507884857175583</v>
      </c>
      <c r="I227" s="437">
        <v>1.3</v>
      </c>
      <c r="J227" s="438">
        <v>1.3</v>
      </c>
      <c r="K227" s="435">
        <v>1.9267077029999999</v>
      </c>
      <c r="L227" s="437">
        <v>0.35011063650015745</v>
      </c>
      <c r="M227" s="437">
        <v>0.33369581053854619</v>
      </c>
      <c r="N227" s="437">
        <v>1.3</v>
      </c>
      <c r="O227" s="438">
        <v>1.3</v>
      </c>
      <c r="P227" s="439">
        <v>1.6166582609560276E-3</v>
      </c>
      <c r="Q227" s="434">
        <f t="shared" si="3"/>
        <v>9</v>
      </c>
    </row>
    <row r="228" spans="2:17">
      <c r="B228" s="431" t="s">
        <v>1395</v>
      </c>
      <c r="C228" s="432" t="s">
        <v>152</v>
      </c>
      <c r="D228" s="433">
        <v>11</v>
      </c>
      <c r="E228" s="434" t="s">
        <v>1396</v>
      </c>
      <c r="F228" s="435">
        <v>151.34926626299998</v>
      </c>
      <c r="G228" s="437">
        <v>5.0942731942054307</v>
      </c>
      <c r="H228" s="437">
        <v>5.0839817332070361</v>
      </c>
      <c r="I228" s="437">
        <v>7.7924965832523787</v>
      </c>
      <c r="J228" s="438">
        <v>7.6210235533030604</v>
      </c>
      <c r="K228" s="435">
        <v>149.957091499</v>
      </c>
      <c r="L228" s="437">
        <v>5.0108229862967617</v>
      </c>
      <c r="M228" s="437">
        <v>4.7288012354971398</v>
      </c>
      <c r="N228" s="437">
        <v>7.7924965832523787</v>
      </c>
      <c r="O228" s="438">
        <v>7.6210235533030604</v>
      </c>
      <c r="P228" s="439">
        <v>-1.5037766638188121E-2</v>
      </c>
      <c r="Q228" s="434">
        <f t="shared" si="3"/>
        <v>8</v>
      </c>
    </row>
    <row r="229" spans="2:17">
      <c r="B229" s="431" t="s">
        <v>1397</v>
      </c>
      <c r="C229" s="432" t="s">
        <v>152</v>
      </c>
      <c r="D229" s="433">
        <v>11</v>
      </c>
      <c r="E229" s="434" t="s">
        <v>1396</v>
      </c>
      <c r="F229" s="435">
        <v>72.836333075999988</v>
      </c>
      <c r="G229" s="437">
        <v>4.3569391654233591</v>
      </c>
      <c r="H229" s="437">
        <v>4.3481372681194737</v>
      </c>
      <c r="I229" s="437">
        <v>7.7924965832523787</v>
      </c>
      <c r="J229" s="438">
        <v>7.6210235533030604</v>
      </c>
      <c r="K229" s="435">
        <v>72.382718456000006</v>
      </c>
      <c r="L229" s="437">
        <v>3.4485131578696344</v>
      </c>
      <c r="M229" s="437">
        <v>3.2544221430607689</v>
      </c>
      <c r="N229" s="437">
        <v>7.7924965832523787</v>
      </c>
      <c r="O229" s="438">
        <v>7.6210235533030604</v>
      </c>
      <c r="P229" s="439">
        <v>-1.5037766638188121E-2</v>
      </c>
      <c r="Q229" s="434">
        <f t="shared" si="3"/>
        <v>8</v>
      </c>
    </row>
    <row r="230" spans="2:17">
      <c r="B230" s="431" t="s">
        <v>1398</v>
      </c>
      <c r="C230" s="432" t="s">
        <v>152</v>
      </c>
      <c r="D230" s="433">
        <v>11</v>
      </c>
      <c r="E230" s="434" t="s">
        <v>1396</v>
      </c>
      <c r="F230" s="435">
        <v>31.231708746999995</v>
      </c>
      <c r="G230" s="437">
        <v>3.0766072084684453</v>
      </c>
      <c r="H230" s="437">
        <v>3.0703918403705295</v>
      </c>
      <c r="I230" s="437">
        <v>7.6210235533030604</v>
      </c>
      <c r="J230" s="438">
        <v>7.6210235533030604</v>
      </c>
      <c r="K230" s="435">
        <v>28.843858042999997</v>
      </c>
      <c r="L230" s="437">
        <v>3.0674619802044818</v>
      </c>
      <c r="M230" s="437">
        <v>2.8948174863689715</v>
      </c>
      <c r="N230" s="437">
        <v>7.62</v>
      </c>
      <c r="O230" s="438">
        <v>7.6210235533030604</v>
      </c>
      <c r="P230" s="439">
        <v>-1.5037766638188121E-2</v>
      </c>
      <c r="Q230" s="434">
        <f t="shared" si="3"/>
        <v>8</v>
      </c>
    </row>
    <row r="231" spans="2:17">
      <c r="B231" s="431" t="s">
        <v>1399</v>
      </c>
      <c r="C231" s="432" t="s">
        <v>152</v>
      </c>
      <c r="D231" s="433">
        <v>11</v>
      </c>
      <c r="E231" s="434" t="s">
        <v>1396</v>
      </c>
      <c r="F231" s="435">
        <v>59.264509285999999</v>
      </c>
      <c r="G231" s="437">
        <v>3.1987341109101268</v>
      </c>
      <c r="H231" s="437">
        <v>3.1922720217971774</v>
      </c>
      <c r="I231" s="437">
        <v>7.7924965832523787</v>
      </c>
      <c r="J231" s="438">
        <v>7.6210235533030604</v>
      </c>
      <c r="K231" s="435">
        <v>58.394841989000007</v>
      </c>
      <c r="L231" s="437">
        <v>2.7435684791891015</v>
      </c>
      <c r="M231" s="437">
        <v>2.5891535281809435</v>
      </c>
      <c r="N231" s="437">
        <v>7.7924965832523787</v>
      </c>
      <c r="O231" s="438">
        <v>7.6210235533030604</v>
      </c>
      <c r="P231" s="439">
        <v>-1.5037766638188121E-2</v>
      </c>
      <c r="Q231" s="434">
        <f t="shared" si="3"/>
        <v>8</v>
      </c>
    </row>
    <row r="232" spans="2:17">
      <c r="B232" s="431" t="s">
        <v>1400</v>
      </c>
      <c r="C232" s="432" t="s">
        <v>1219</v>
      </c>
      <c r="D232" s="433">
        <v>11</v>
      </c>
      <c r="E232" s="434" t="s">
        <v>1401</v>
      </c>
      <c r="F232" s="435">
        <v>1.8998900000000001</v>
      </c>
      <c r="G232" s="437">
        <v>0.10835615926725393</v>
      </c>
      <c r="H232" s="437">
        <v>0.10832414520732481</v>
      </c>
      <c r="I232" s="437">
        <v>1.3</v>
      </c>
      <c r="J232" s="438">
        <v>1.3</v>
      </c>
      <c r="K232" s="435">
        <v>1.8998900000000001</v>
      </c>
      <c r="L232" s="437">
        <v>0.11147025900467104</v>
      </c>
      <c r="M232" s="437">
        <v>0.10919535575967775</v>
      </c>
      <c r="N232" s="437">
        <v>1.3</v>
      </c>
      <c r="O232" s="438">
        <v>1.3</v>
      </c>
      <c r="P232" s="439">
        <v>-4.9273771914037923E-4</v>
      </c>
      <c r="Q232" s="434">
        <f t="shared" si="3"/>
        <v>10</v>
      </c>
    </row>
    <row r="233" spans="2:17">
      <c r="B233" s="431" t="s">
        <v>1402</v>
      </c>
      <c r="C233" s="432" t="s">
        <v>1219</v>
      </c>
      <c r="D233" s="433">
        <v>11</v>
      </c>
      <c r="E233" s="434" t="s">
        <v>1403</v>
      </c>
      <c r="F233" s="435">
        <v>1.4073048260000001</v>
      </c>
      <c r="G233" s="437">
        <v>0.29293309283008628</v>
      </c>
      <c r="H233" s="437">
        <v>0.28243819722139296</v>
      </c>
      <c r="I233" s="437">
        <v>4.8584025152307007</v>
      </c>
      <c r="J233" s="438">
        <v>4.8584025152307007</v>
      </c>
      <c r="K233" s="435">
        <v>1.4699048260000001</v>
      </c>
      <c r="L233" s="437">
        <v>0.30826180369720035</v>
      </c>
      <c r="M233" s="437">
        <v>0.29131544245503638</v>
      </c>
      <c r="N233" s="437">
        <v>4.8584025152307007</v>
      </c>
      <c r="O233" s="438">
        <v>4.8584025152307007</v>
      </c>
      <c r="P233" s="439">
        <v>3.4685404158407707E-4</v>
      </c>
      <c r="Q233" s="434">
        <f t="shared" si="3"/>
        <v>10</v>
      </c>
    </row>
    <row r="234" spans="2:17">
      <c r="B234" s="431" t="s">
        <v>1404</v>
      </c>
      <c r="C234" s="432" t="s">
        <v>1219</v>
      </c>
      <c r="D234" s="433">
        <v>11</v>
      </c>
      <c r="E234" s="434" t="s">
        <v>1405</v>
      </c>
      <c r="F234" s="435">
        <v>16.731904376000003</v>
      </c>
      <c r="G234" s="437">
        <v>0.19781890837308752</v>
      </c>
      <c r="H234" s="437">
        <v>0.19073166270635963</v>
      </c>
      <c r="I234" s="437">
        <v>3.5818810700524382</v>
      </c>
      <c r="J234" s="438">
        <v>3.5818810700524382</v>
      </c>
      <c r="K234" s="435">
        <v>16.731904376000003</v>
      </c>
      <c r="L234" s="437">
        <v>0.20817044913348245</v>
      </c>
      <c r="M234" s="437">
        <v>0.19672650249900181</v>
      </c>
      <c r="N234" s="437">
        <v>3.5818810700524382</v>
      </c>
      <c r="O234" s="438">
        <v>3.5818810700524382</v>
      </c>
      <c r="P234" s="439">
        <v>3.4685404158407707E-4</v>
      </c>
      <c r="Q234" s="434">
        <f t="shared" si="3"/>
        <v>10</v>
      </c>
    </row>
    <row r="235" spans="2:17">
      <c r="B235" s="431" t="s">
        <v>1406</v>
      </c>
      <c r="C235" s="432" t="s">
        <v>1219</v>
      </c>
      <c r="D235" s="433">
        <v>11</v>
      </c>
      <c r="E235" s="434" t="s">
        <v>1407</v>
      </c>
      <c r="F235" s="435">
        <v>1.0319099999999999</v>
      </c>
      <c r="G235" s="437">
        <v>0.10835615926725393</v>
      </c>
      <c r="H235" s="437">
        <v>0.10447408992137638</v>
      </c>
      <c r="I235" s="437">
        <v>1.3</v>
      </c>
      <c r="J235" s="438">
        <v>1.3</v>
      </c>
      <c r="K235" s="435">
        <v>1.0300199999999999</v>
      </c>
      <c r="L235" s="437">
        <v>0.1140262603133045</v>
      </c>
      <c r="M235" s="437">
        <v>0.10775778924362772</v>
      </c>
      <c r="N235" s="437">
        <v>1.3</v>
      </c>
      <c r="O235" s="438">
        <v>1.3</v>
      </c>
      <c r="P235" s="439">
        <v>3.4685404158407707E-4</v>
      </c>
      <c r="Q235" s="434">
        <f t="shared" si="3"/>
        <v>10</v>
      </c>
    </row>
    <row r="236" spans="2:17">
      <c r="B236" s="431" t="s">
        <v>1408</v>
      </c>
      <c r="C236" s="432" t="s">
        <v>1214</v>
      </c>
      <c r="D236" s="433">
        <v>11</v>
      </c>
      <c r="E236" s="434" t="s">
        <v>1409</v>
      </c>
      <c r="F236" s="435">
        <v>28.396235345000001</v>
      </c>
      <c r="G236" s="437">
        <v>4.1153527187836527</v>
      </c>
      <c r="H236" s="437">
        <v>3.9245198306142499</v>
      </c>
      <c r="I236" s="437">
        <v>6.4778700203076003</v>
      </c>
      <c r="J236" s="438">
        <v>6.4778700203076003</v>
      </c>
      <c r="K236" s="435">
        <v>28.184378099</v>
      </c>
      <c r="L236" s="437">
        <v>3.8308980146566154</v>
      </c>
      <c r="M236" s="437">
        <v>3.4893412359439009</v>
      </c>
      <c r="N236" s="437">
        <v>6.4778700203076003</v>
      </c>
      <c r="O236" s="438">
        <v>6.4778700203076003</v>
      </c>
      <c r="P236" s="439">
        <v>-8.3082067760156253E-3</v>
      </c>
      <c r="Q236" s="434">
        <f t="shared" si="3"/>
        <v>9</v>
      </c>
    </row>
    <row r="237" spans="2:17">
      <c r="B237" s="431" t="s">
        <v>1410</v>
      </c>
      <c r="C237" s="432" t="s">
        <v>1214</v>
      </c>
      <c r="D237" s="433">
        <v>11</v>
      </c>
      <c r="E237" s="434" t="s">
        <v>1409</v>
      </c>
      <c r="F237" s="435">
        <v>35.897567364999993</v>
      </c>
      <c r="G237" s="437">
        <v>1.4188440600361971</v>
      </c>
      <c r="H237" s="437">
        <v>1.3530508878974219</v>
      </c>
      <c r="I237" s="437">
        <v>6.4778700203076003</v>
      </c>
      <c r="J237" s="438">
        <v>6.4778700203076003</v>
      </c>
      <c r="K237" s="435">
        <v>35.305989705000002</v>
      </c>
      <c r="L237" s="437">
        <v>1.4289419162443238</v>
      </c>
      <c r="M237" s="437">
        <v>1.3015397259451564</v>
      </c>
      <c r="N237" s="437">
        <v>6.4778700203076003</v>
      </c>
      <c r="O237" s="438">
        <v>6.4778700203076003</v>
      </c>
      <c r="P237" s="439">
        <v>-8.3082067760156253E-3</v>
      </c>
      <c r="Q237" s="434">
        <f t="shared" si="3"/>
        <v>9</v>
      </c>
    </row>
    <row r="238" spans="2:17">
      <c r="B238" s="431" t="s">
        <v>1411</v>
      </c>
      <c r="C238" s="432" t="s">
        <v>1219</v>
      </c>
      <c r="D238" s="433">
        <v>11</v>
      </c>
      <c r="E238" s="434" t="s">
        <v>1412</v>
      </c>
      <c r="F238" s="435">
        <v>1.59416</v>
      </c>
      <c r="G238" s="437">
        <v>6.1917805295573662E-2</v>
      </c>
      <c r="H238" s="437">
        <v>6.1899511547042728E-2</v>
      </c>
      <c r="I238" s="437">
        <v>1.3</v>
      </c>
      <c r="J238" s="438">
        <v>1.3</v>
      </c>
      <c r="K238" s="435">
        <v>1.59416</v>
      </c>
      <c r="L238" s="437">
        <v>6.3697290859812003E-2</v>
      </c>
      <c r="M238" s="437">
        <v>6.239734614838726E-2</v>
      </c>
      <c r="N238" s="437">
        <v>1.3</v>
      </c>
      <c r="O238" s="438">
        <v>1.3</v>
      </c>
      <c r="P238" s="439">
        <v>-4.9273771914037923E-4</v>
      </c>
      <c r="Q238" s="434">
        <f t="shared" si="3"/>
        <v>10</v>
      </c>
    </row>
    <row r="239" spans="2:17">
      <c r="B239" s="431" t="s">
        <v>1413</v>
      </c>
      <c r="C239" s="432" t="s">
        <v>1219</v>
      </c>
      <c r="D239" s="433">
        <v>11</v>
      </c>
      <c r="E239" s="434" t="s">
        <v>1414</v>
      </c>
      <c r="F239" s="435">
        <v>132.29682</v>
      </c>
      <c r="G239" s="437">
        <v>2.438727537056979</v>
      </c>
      <c r="H239" s="437">
        <v>2.3045527315089811</v>
      </c>
      <c r="I239" s="437">
        <v>5.1632434573628236</v>
      </c>
      <c r="J239" s="438">
        <v>5.1632434573628236</v>
      </c>
      <c r="K239" s="435">
        <v>131.82280000000003</v>
      </c>
      <c r="L239" s="437">
        <v>2.5497652465779734</v>
      </c>
      <c r="M239" s="437">
        <v>2.3335453584029611</v>
      </c>
      <c r="N239" s="437">
        <v>5.1632434573628236</v>
      </c>
      <c r="O239" s="438">
        <v>5.1632434573628236</v>
      </c>
      <c r="P239" s="439">
        <v>-7.4999999999999997E-3</v>
      </c>
      <c r="Q239" s="434">
        <f t="shared" si="3"/>
        <v>10</v>
      </c>
    </row>
    <row r="240" spans="2:17">
      <c r="B240" s="431" t="s">
        <v>1415</v>
      </c>
      <c r="C240" s="432" t="s">
        <v>1219</v>
      </c>
      <c r="D240" s="433">
        <v>11</v>
      </c>
      <c r="E240" s="434" t="s">
        <v>1416</v>
      </c>
      <c r="F240" s="435">
        <v>5.4202700000000004</v>
      </c>
      <c r="G240" s="437">
        <v>0.13137719927614822</v>
      </c>
      <c r="H240" s="437">
        <v>0.12120502812671073</v>
      </c>
      <c r="I240" s="437">
        <v>1.3</v>
      </c>
      <c r="J240" s="438">
        <v>1.3</v>
      </c>
      <c r="K240" s="435">
        <v>5.42028</v>
      </c>
      <c r="L240" s="437">
        <v>0.13137719927614822</v>
      </c>
      <c r="M240" s="437">
        <v>0.12059028314079064</v>
      </c>
      <c r="N240" s="437">
        <v>1.3</v>
      </c>
      <c r="O240" s="438">
        <v>1.3</v>
      </c>
      <c r="P240" s="439">
        <v>0</v>
      </c>
      <c r="Q240" s="434">
        <f t="shared" si="3"/>
        <v>10</v>
      </c>
    </row>
    <row r="241" spans="2:17">
      <c r="B241" s="431" t="s">
        <v>1417</v>
      </c>
      <c r="C241" s="432" t="s">
        <v>1219</v>
      </c>
      <c r="D241" s="433">
        <v>11</v>
      </c>
      <c r="E241" s="434" t="s">
        <v>1418</v>
      </c>
      <c r="F241" s="435">
        <v>367.434543991</v>
      </c>
      <c r="G241" s="437">
        <v>1.0663449341247362</v>
      </c>
      <c r="H241" s="437">
        <v>0.95971044071226264</v>
      </c>
      <c r="I241" s="437">
        <v>5.0108229862967617</v>
      </c>
      <c r="J241" s="438">
        <v>5.0108229862967617</v>
      </c>
      <c r="K241" s="435">
        <v>366.48478399099997</v>
      </c>
      <c r="L241" s="437">
        <v>0.80020747309682139</v>
      </c>
      <c r="M241" s="437">
        <v>0.72018672578713927</v>
      </c>
      <c r="N241" s="437">
        <v>5.0108229862967617</v>
      </c>
      <c r="O241" s="438">
        <v>5.0108229862967617</v>
      </c>
      <c r="P241" s="439">
        <v>-8.9710499555842871E-3</v>
      </c>
      <c r="Q241" s="434">
        <f t="shared" si="3"/>
        <v>10</v>
      </c>
    </row>
    <row r="242" spans="2:17">
      <c r="B242" s="431" t="s">
        <v>1419</v>
      </c>
      <c r="C242" s="432" t="s">
        <v>1219</v>
      </c>
      <c r="D242" s="433">
        <v>11</v>
      </c>
      <c r="E242" s="434" t="s">
        <v>1420</v>
      </c>
      <c r="F242" s="435">
        <v>14.401275731000002</v>
      </c>
      <c r="G242" s="437">
        <v>0.19528872855339091</v>
      </c>
      <c r="H242" s="437">
        <v>0.18829213148092869</v>
      </c>
      <c r="I242" s="437">
        <v>1.3</v>
      </c>
      <c r="J242" s="438">
        <v>1.3</v>
      </c>
      <c r="K242" s="435">
        <v>14.398575731000001</v>
      </c>
      <c r="L242" s="437">
        <v>0.20550786913146696</v>
      </c>
      <c r="M242" s="437">
        <v>0.19421029497002432</v>
      </c>
      <c r="N242" s="437">
        <v>1.3</v>
      </c>
      <c r="O242" s="438">
        <v>1.3</v>
      </c>
      <c r="P242" s="439">
        <v>3.4685404158407707E-4</v>
      </c>
      <c r="Q242" s="434">
        <f t="shared" si="3"/>
        <v>10</v>
      </c>
    </row>
    <row r="243" spans="2:17">
      <c r="B243" s="431" t="s">
        <v>1421</v>
      </c>
      <c r="C243" s="432" t="s">
        <v>1219</v>
      </c>
      <c r="D243" s="433">
        <v>7.6</v>
      </c>
      <c r="E243" s="434" t="s">
        <v>1422</v>
      </c>
      <c r="F243" s="435">
        <v>39.124607511999997</v>
      </c>
      <c r="G243" s="437">
        <v>1.3261523218386642</v>
      </c>
      <c r="H243" s="437">
        <v>1.2786403454878188</v>
      </c>
      <c r="I243" s="437">
        <v>0.65817930687617332</v>
      </c>
      <c r="J243" s="438">
        <v>3.5673318432688594</v>
      </c>
      <c r="K243" s="435">
        <v>39.141498943000002</v>
      </c>
      <c r="L243" s="437">
        <v>1.2323931526425356</v>
      </c>
      <c r="M243" s="437">
        <v>1.1646436640371802</v>
      </c>
      <c r="N243" s="437">
        <v>0.65817930687617332</v>
      </c>
      <c r="O243" s="438">
        <v>3.5673318432688594</v>
      </c>
      <c r="P243" s="439">
        <v>1.8499999999999999E-2</v>
      </c>
      <c r="Q243" s="434">
        <f t="shared" si="3"/>
        <v>10</v>
      </c>
    </row>
    <row r="244" spans="2:17">
      <c r="B244" s="431" t="s">
        <v>1423</v>
      </c>
      <c r="C244" s="432" t="s">
        <v>1219</v>
      </c>
      <c r="D244" s="433">
        <v>7.6</v>
      </c>
      <c r="E244" s="434" t="s">
        <v>1422</v>
      </c>
      <c r="F244" s="435">
        <v>24.507093552999997</v>
      </c>
      <c r="G244" s="437">
        <v>0.92018732535744041</v>
      </c>
      <c r="H244" s="437">
        <v>0.88721983156297624</v>
      </c>
      <c r="I244" s="437">
        <v>2.474754193854412</v>
      </c>
      <c r="J244" s="438">
        <v>2.474754193854412</v>
      </c>
      <c r="K244" s="435">
        <v>24.507652979000003</v>
      </c>
      <c r="L244" s="437">
        <v>0.85512994264992259</v>
      </c>
      <c r="M244" s="437">
        <v>0.80812009341355362</v>
      </c>
      <c r="N244" s="437">
        <v>2.474754193854412</v>
      </c>
      <c r="O244" s="438">
        <v>2.474754193854412</v>
      </c>
      <c r="P244" s="439">
        <v>1.8499999999999999E-2</v>
      </c>
      <c r="Q244" s="434">
        <f t="shared" si="3"/>
        <v>10</v>
      </c>
    </row>
    <row r="245" spans="2:17">
      <c r="B245" s="431" t="s">
        <v>1424</v>
      </c>
      <c r="C245" s="432" t="s">
        <v>1219</v>
      </c>
      <c r="D245" s="433">
        <v>11</v>
      </c>
      <c r="E245" s="434" t="s">
        <v>1425</v>
      </c>
      <c r="F245" s="435">
        <v>18.796559999999996</v>
      </c>
      <c r="G245" s="437">
        <v>9.7644364276695456E-2</v>
      </c>
      <c r="H245" s="437">
        <v>9.7615515039597769E-2</v>
      </c>
      <c r="I245" s="437">
        <v>1.3</v>
      </c>
      <c r="J245" s="438">
        <v>1.3</v>
      </c>
      <c r="K245" s="435">
        <v>18.79655</v>
      </c>
      <c r="L245" s="437">
        <v>0.100450612589764</v>
      </c>
      <c r="M245" s="437">
        <v>9.8400600087932069E-2</v>
      </c>
      <c r="N245" s="437">
        <v>1.3</v>
      </c>
      <c r="O245" s="438">
        <v>1.3</v>
      </c>
      <c r="P245" s="439">
        <v>-4.9273771914037923E-4</v>
      </c>
      <c r="Q245" s="434">
        <f t="shared" si="3"/>
        <v>10</v>
      </c>
    </row>
    <row r="246" spans="2:17">
      <c r="B246" s="431" t="s">
        <v>1426</v>
      </c>
      <c r="C246" s="432" t="s">
        <v>1219</v>
      </c>
      <c r="D246" s="433">
        <v>11</v>
      </c>
      <c r="E246" s="434" t="s">
        <v>1427</v>
      </c>
      <c r="F246" s="435">
        <v>7.6539960030000005</v>
      </c>
      <c r="G246" s="437">
        <v>0.72218724446988103</v>
      </c>
      <c r="H246" s="437">
        <v>0.67881173893020841</v>
      </c>
      <c r="I246" s="437">
        <v>5.1632434573628236</v>
      </c>
      <c r="J246" s="438">
        <v>5.1632434573628236</v>
      </c>
      <c r="K246" s="435">
        <v>7.6435197419999996</v>
      </c>
      <c r="L246" s="437">
        <v>0.30484094213212237</v>
      </c>
      <c r="M246" s="437">
        <v>0.2755211478528089</v>
      </c>
      <c r="N246" s="437">
        <v>5.1632434573628236</v>
      </c>
      <c r="O246" s="438">
        <v>5.1632434573628236</v>
      </c>
      <c r="P246" s="439">
        <v>7.5657236625155111E-3</v>
      </c>
      <c r="Q246" s="434">
        <f t="shared" si="3"/>
        <v>10</v>
      </c>
    </row>
    <row r="247" spans="2:17">
      <c r="B247" s="431" t="s">
        <v>1428</v>
      </c>
      <c r="C247" s="432" t="s">
        <v>1219</v>
      </c>
      <c r="D247" s="433">
        <v>11</v>
      </c>
      <c r="E247" s="434" t="s">
        <v>1429</v>
      </c>
      <c r="F247" s="435">
        <v>3.4598</v>
      </c>
      <c r="G247" s="437">
        <v>3.8105117766515297E-2</v>
      </c>
      <c r="H247" s="437">
        <v>3.6939871736964801E-2</v>
      </c>
      <c r="I247" s="437">
        <v>1.3</v>
      </c>
      <c r="J247" s="438">
        <v>1.3</v>
      </c>
      <c r="K247" s="435">
        <v>3.4597899999999999</v>
      </c>
      <c r="L247" s="437">
        <v>3.8621414565560119E-2</v>
      </c>
      <c r="M247" s="437">
        <v>3.7461422260880638E-2</v>
      </c>
      <c r="N247" s="437">
        <v>1.3</v>
      </c>
      <c r="O247" s="438">
        <v>1.3</v>
      </c>
      <c r="P247" s="439">
        <v>-1.1159547306699769E-2</v>
      </c>
      <c r="Q247" s="434">
        <f t="shared" si="3"/>
        <v>10</v>
      </c>
    </row>
    <row r="248" spans="2:17">
      <c r="B248" s="431" t="s">
        <v>1430</v>
      </c>
      <c r="C248" s="432" t="s">
        <v>1219</v>
      </c>
      <c r="D248" s="433">
        <v>7.6</v>
      </c>
      <c r="E248" s="434" t="s">
        <v>1431</v>
      </c>
      <c r="F248" s="435">
        <v>2.87053</v>
      </c>
      <c r="G248" s="437">
        <v>0.14968573141291031</v>
      </c>
      <c r="H248" s="437">
        <v>0.14493021816777746</v>
      </c>
      <c r="I248" s="437">
        <v>4.6335823204082605</v>
      </c>
      <c r="J248" s="438">
        <v>4.6335823204082605</v>
      </c>
      <c r="K248" s="435">
        <v>2.6898299999999997</v>
      </c>
      <c r="L248" s="437">
        <v>0.15007257349241221</v>
      </c>
      <c r="M248" s="437">
        <v>0.13998852557909053</v>
      </c>
      <c r="N248" s="437">
        <v>4.6335823204082605</v>
      </c>
      <c r="O248" s="438">
        <v>4.6335823204082605</v>
      </c>
      <c r="P248" s="439">
        <v>-2.5127622114473502E-2</v>
      </c>
      <c r="Q248" s="434">
        <f t="shared" si="3"/>
        <v>10</v>
      </c>
    </row>
    <row r="249" spans="2:17">
      <c r="B249" s="431" t="s">
        <v>1432</v>
      </c>
      <c r="C249" s="432" t="s">
        <v>1219</v>
      </c>
      <c r="D249" s="433">
        <v>11</v>
      </c>
      <c r="E249" s="434" t="s">
        <v>1433</v>
      </c>
      <c r="F249" s="435">
        <v>30.766102818</v>
      </c>
      <c r="G249" s="437">
        <v>3.2790649526430791</v>
      </c>
      <c r="H249" s="437">
        <v>3.2220519756132151</v>
      </c>
      <c r="I249" s="437">
        <v>3.4485131578696344</v>
      </c>
      <c r="J249" s="438">
        <v>3.4485131578696344</v>
      </c>
      <c r="K249" s="435">
        <v>29.867259218999997</v>
      </c>
      <c r="L249" s="437">
        <v>2.2482019482244029</v>
      </c>
      <c r="M249" s="437">
        <v>2.1549684510911051</v>
      </c>
      <c r="N249" s="437">
        <v>3.4485131578696344</v>
      </c>
      <c r="O249" s="438">
        <v>3.4485131578696344</v>
      </c>
      <c r="P249" s="439">
        <v>0</v>
      </c>
      <c r="Q249" s="434">
        <f t="shared" si="3"/>
        <v>10</v>
      </c>
    </row>
    <row r="250" spans="2:17">
      <c r="B250" s="431" t="s">
        <v>1434</v>
      </c>
      <c r="C250" s="432" t="s">
        <v>1219</v>
      </c>
      <c r="D250" s="433">
        <v>11</v>
      </c>
      <c r="E250" s="434" t="s">
        <v>1435</v>
      </c>
      <c r="F250" s="435">
        <v>20.804684819999995</v>
      </c>
      <c r="G250" s="437">
        <v>0.43820885431492596</v>
      </c>
      <c r="H250" s="437">
        <v>0.41930572726604681</v>
      </c>
      <c r="I250" s="437">
        <v>7.1256570223383608</v>
      </c>
      <c r="J250" s="438">
        <v>7.1256570223383608</v>
      </c>
      <c r="K250" s="435">
        <v>19.689737601000001</v>
      </c>
      <c r="L250" s="437">
        <v>0.40010373654841069</v>
      </c>
      <c r="M250" s="437">
        <v>0.38009854972909174</v>
      </c>
      <c r="N250" s="437">
        <v>7.1256570223383608</v>
      </c>
      <c r="O250" s="438">
        <v>7.1256570223383608</v>
      </c>
      <c r="P250" s="439">
        <v>-2.3019491157101002E-2</v>
      </c>
      <c r="Q250" s="434">
        <f t="shared" si="3"/>
        <v>10</v>
      </c>
    </row>
    <row r="251" spans="2:17">
      <c r="B251" s="431" t="s">
        <v>1436</v>
      </c>
      <c r="C251" s="432" t="s">
        <v>1219</v>
      </c>
      <c r="D251" s="433">
        <v>11</v>
      </c>
      <c r="E251" s="434" t="s">
        <v>1435</v>
      </c>
      <c r="F251" s="435">
        <v>32.805795021999998</v>
      </c>
      <c r="G251" s="437">
        <v>2.3053596248741757</v>
      </c>
      <c r="H251" s="437">
        <v>2.20591273909529</v>
      </c>
      <c r="I251" s="437">
        <v>4.2868257487329711</v>
      </c>
      <c r="J251" s="438">
        <v>4.2868257487329711</v>
      </c>
      <c r="K251" s="435">
        <v>32.828268797</v>
      </c>
      <c r="L251" s="437">
        <v>2.2291493893411447</v>
      </c>
      <c r="M251" s="437">
        <v>2.117691919919225</v>
      </c>
      <c r="N251" s="437">
        <v>4.2868257487329711</v>
      </c>
      <c r="O251" s="438">
        <v>4.2868257487329711</v>
      </c>
      <c r="P251" s="439">
        <v>-2.3019491157101002E-2</v>
      </c>
      <c r="Q251" s="434">
        <f t="shared" si="3"/>
        <v>10</v>
      </c>
    </row>
    <row r="252" spans="2:17">
      <c r="B252" s="431" t="s">
        <v>1437</v>
      </c>
      <c r="C252" s="432" t="s">
        <v>1219</v>
      </c>
      <c r="D252" s="433">
        <v>11</v>
      </c>
      <c r="E252" s="434" t="s">
        <v>1438</v>
      </c>
      <c r="F252" s="435">
        <v>48.482089999999999</v>
      </c>
      <c r="G252" s="437">
        <v>2.8769363913719053</v>
      </c>
      <c r="H252" s="437">
        <v>2.7634538258273844</v>
      </c>
      <c r="I252" s="437">
        <v>7.7924965832523787</v>
      </c>
      <c r="J252" s="438">
        <v>7.6210235533030604</v>
      </c>
      <c r="K252" s="435">
        <v>45.561967756000001</v>
      </c>
      <c r="L252" s="437">
        <v>2.5339903314732672</v>
      </c>
      <c r="M252" s="437">
        <v>2.4175224495590215</v>
      </c>
      <c r="N252" s="437">
        <v>7.7924965832523787</v>
      </c>
      <c r="O252" s="438">
        <v>7.6210235533030604</v>
      </c>
      <c r="P252" s="439">
        <v>-1.0877903693128355E-3</v>
      </c>
      <c r="Q252" s="434">
        <f t="shared" si="3"/>
        <v>10</v>
      </c>
    </row>
    <row r="253" spans="2:17">
      <c r="B253" s="431" t="s">
        <v>1439</v>
      </c>
      <c r="C253" s="432" t="s">
        <v>1219</v>
      </c>
      <c r="D253" s="433">
        <v>11</v>
      </c>
      <c r="E253" s="434" t="s">
        <v>1438</v>
      </c>
      <c r="F253" s="435">
        <v>14.551299999999999</v>
      </c>
      <c r="G253" s="437">
        <v>4.1915629543166837</v>
      </c>
      <c r="H253" s="437">
        <v>4.0262241170995008</v>
      </c>
      <c r="I253" s="437">
        <v>6.7827109624397233</v>
      </c>
      <c r="J253" s="438">
        <v>6.7827109624397233</v>
      </c>
      <c r="K253" s="435">
        <v>14.191807019000001</v>
      </c>
      <c r="L253" s="437">
        <v>4.0772476010171372</v>
      </c>
      <c r="M253" s="437">
        <v>3.8898481519220351</v>
      </c>
      <c r="N253" s="437">
        <v>6.7827109624397233</v>
      </c>
      <c r="O253" s="438">
        <v>6.7827109624397233</v>
      </c>
      <c r="P253" s="439">
        <v>-1.0877903693128355E-3</v>
      </c>
      <c r="Q253" s="434">
        <f t="shared" si="3"/>
        <v>10</v>
      </c>
    </row>
    <row r="254" spans="2:17">
      <c r="B254" s="431" t="s">
        <v>1440</v>
      </c>
      <c r="C254" s="432" t="s">
        <v>1219</v>
      </c>
      <c r="D254" s="433">
        <v>11</v>
      </c>
      <c r="E254" s="434" t="s">
        <v>1438</v>
      </c>
      <c r="F254" s="435">
        <v>212.10171</v>
      </c>
      <c r="G254" s="437">
        <v>2.7816735969556166</v>
      </c>
      <c r="H254" s="437">
        <v>2.6719487322569409</v>
      </c>
      <c r="I254" s="437">
        <v>7.7924965832523787</v>
      </c>
      <c r="J254" s="438">
        <v>7.6210235533030604</v>
      </c>
      <c r="K254" s="435">
        <v>198.3066</v>
      </c>
      <c r="L254" s="437">
        <v>2.4006224192904639</v>
      </c>
      <c r="M254" s="437">
        <v>2.2902844258980206</v>
      </c>
      <c r="N254" s="437">
        <v>7.7924965832523787</v>
      </c>
      <c r="O254" s="438">
        <v>7.6210235533030604</v>
      </c>
      <c r="P254" s="439">
        <v>-1.0877903693128355E-3</v>
      </c>
      <c r="Q254" s="434">
        <f t="shared" si="3"/>
        <v>10</v>
      </c>
    </row>
    <row r="255" spans="2:17">
      <c r="B255" s="431" t="s">
        <v>1441</v>
      </c>
      <c r="C255" s="432" t="s">
        <v>1219</v>
      </c>
      <c r="D255" s="433">
        <v>11</v>
      </c>
      <c r="E255" s="434" t="s">
        <v>1442</v>
      </c>
      <c r="F255" s="435">
        <v>81.45129</v>
      </c>
      <c r="G255" s="437">
        <v>0.56990593750825536</v>
      </c>
      <c r="H255" s="437">
        <v>0.5257797058078123</v>
      </c>
      <c r="I255" s="437">
        <v>3.5818810700524382</v>
      </c>
      <c r="J255" s="438">
        <v>3.5818810700524382</v>
      </c>
      <c r="K255" s="435">
        <v>81.724850000000004</v>
      </c>
      <c r="L255" s="437">
        <v>0.56990593750825536</v>
      </c>
      <c r="M255" s="437">
        <v>0.52311298114432725</v>
      </c>
      <c r="N255" s="437">
        <v>3.5818810700524382</v>
      </c>
      <c r="O255" s="438">
        <v>3.5818810700524382</v>
      </c>
      <c r="P255" s="439">
        <v>0</v>
      </c>
      <c r="Q255" s="434">
        <f t="shared" si="3"/>
        <v>10</v>
      </c>
    </row>
    <row r="256" spans="2:17">
      <c r="B256" s="431" t="s">
        <v>1443</v>
      </c>
      <c r="C256" s="432" t="s">
        <v>1219</v>
      </c>
      <c r="D256" s="433">
        <v>11</v>
      </c>
      <c r="E256" s="434" t="s">
        <v>1442</v>
      </c>
      <c r="F256" s="435">
        <v>62.347380000000001</v>
      </c>
      <c r="G256" s="437">
        <v>0.47952082101233401</v>
      </c>
      <c r="H256" s="437">
        <v>0.44239285750016161</v>
      </c>
      <c r="I256" s="437">
        <v>3.4485131578696344</v>
      </c>
      <c r="J256" s="438">
        <v>3.4485131578696344</v>
      </c>
      <c r="K256" s="435">
        <v>62.683370000000004</v>
      </c>
      <c r="L256" s="437">
        <v>0.47952082101233401</v>
      </c>
      <c r="M256" s="437">
        <v>0.440149066172703</v>
      </c>
      <c r="N256" s="437">
        <v>3.4485131578696344</v>
      </c>
      <c r="O256" s="438">
        <v>3.4485131578696344</v>
      </c>
      <c r="P256" s="439">
        <v>0</v>
      </c>
      <c r="Q256" s="434">
        <f t="shared" si="3"/>
        <v>10</v>
      </c>
    </row>
    <row r="257" spans="2:17">
      <c r="B257" s="431" t="s">
        <v>1444</v>
      </c>
      <c r="C257" s="432" t="s">
        <v>1214</v>
      </c>
      <c r="D257" s="433">
        <v>11</v>
      </c>
      <c r="E257" s="434" t="s">
        <v>1445</v>
      </c>
      <c r="F257" s="435">
        <v>89.838191658</v>
      </c>
      <c r="G257" s="437">
        <v>1.4518049869042329</v>
      </c>
      <c r="H257" s="437">
        <v>1.4058098839471598</v>
      </c>
      <c r="I257" s="437">
        <v>6.4778700203076003</v>
      </c>
      <c r="J257" s="438">
        <v>6.4778700203076003</v>
      </c>
      <c r="K257" s="435">
        <v>89.454051503999992</v>
      </c>
      <c r="L257" s="437">
        <v>1.1241009741122014</v>
      </c>
      <c r="M257" s="437">
        <v>1.0630096110622189</v>
      </c>
      <c r="N257" s="437">
        <v>6.4778700203076003</v>
      </c>
      <c r="O257" s="438">
        <v>6.4778700203076003</v>
      </c>
      <c r="P257" s="439">
        <v>1.6718551615977573E-2</v>
      </c>
      <c r="Q257" s="434">
        <f t="shared" si="3"/>
        <v>9</v>
      </c>
    </row>
    <row r="258" spans="2:17">
      <c r="B258" s="431" t="s">
        <v>1446</v>
      </c>
      <c r="C258" s="432" t="s">
        <v>1219</v>
      </c>
      <c r="D258" s="433">
        <v>11</v>
      </c>
      <c r="E258" s="434" t="s">
        <v>1447</v>
      </c>
      <c r="F258" s="435">
        <v>102.35524535499999</v>
      </c>
      <c r="G258" s="437">
        <v>3.6199861878189536</v>
      </c>
      <c r="H258" s="437">
        <v>3.4504885067839521</v>
      </c>
      <c r="I258" s="437">
        <v>6.7827109624397233</v>
      </c>
      <c r="J258" s="438">
        <v>6.7827109624397233</v>
      </c>
      <c r="K258" s="435">
        <v>102.19492755899999</v>
      </c>
      <c r="L258" s="437">
        <v>3.6771438644687264</v>
      </c>
      <c r="M258" s="437">
        <v>3.4442945504840936</v>
      </c>
      <c r="N258" s="437">
        <v>6.7827109624397233</v>
      </c>
      <c r="O258" s="438">
        <v>6.7827109624397233</v>
      </c>
      <c r="P258" s="439">
        <v>-1.2438500885156412E-2</v>
      </c>
      <c r="Q258" s="434">
        <f t="shared" si="3"/>
        <v>10</v>
      </c>
    </row>
    <row r="259" spans="2:17">
      <c r="B259" s="431" t="s">
        <v>1448</v>
      </c>
      <c r="C259" s="432" t="s">
        <v>1219</v>
      </c>
      <c r="D259" s="433">
        <v>11</v>
      </c>
      <c r="E259" s="434" t="s">
        <v>1447</v>
      </c>
      <c r="F259" s="435">
        <v>104.538158766</v>
      </c>
      <c r="G259" s="437">
        <v>2.59114800812304</v>
      </c>
      <c r="H259" s="437">
        <v>2.469823352224302</v>
      </c>
      <c r="I259" s="437">
        <v>6.7827109624397233</v>
      </c>
      <c r="J259" s="438">
        <v>6.7827109624397233</v>
      </c>
      <c r="K259" s="435">
        <v>103.57512876599999</v>
      </c>
      <c r="L259" s="437">
        <v>2.0386238005085686</v>
      </c>
      <c r="M259" s="437">
        <v>1.9095311756569846</v>
      </c>
      <c r="N259" s="437">
        <v>6.7827109624397233</v>
      </c>
      <c r="O259" s="438">
        <v>6.7827109624397233</v>
      </c>
      <c r="P259" s="439">
        <v>-1.2438500885156412E-2</v>
      </c>
      <c r="Q259" s="434">
        <f t="shared" si="3"/>
        <v>10</v>
      </c>
    </row>
    <row r="260" spans="2:17">
      <c r="B260" s="431" t="s">
        <v>1449</v>
      </c>
      <c r="C260" s="432" t="s">
        <v>1219</v>
      </c>
      <c r="D260" s="433">
        <v>11</v>
      </c>
      <c r="E260" s="434" t="s">
        <v>1450</v>
      </c>
      <c r="F260" s="435">
        <v>352.38026054199997</v>
      </c>
      <c r="G260" s="437">
        <v>0.53347164873121411</v>
      </c>
      <c r="H260" s="437">
        <v>0.51715820431750714</v>
      </c>
      <c r="I260" s="437">
        <v>7.6210235533030604</v>
      </c>
      <c r="J260" s="438">
        <v>7.6210235533030604</v>
      </c>
      <c r="K260" s="435">
        <v>352.32613894399998</v>
      </c>
      <c r="L260" s="437">
        <v>0.54069980391784156</v>
      </c>
      <c r="M260" s="437">
        <v>0.52445991165232875</v>
      </c>
      <c r="N260" s="437">
        <v>7.6210235533030604</v>
      </c>
      <c r="O260" s="438">
        <v>7.6210235533030604</v>
      </c>
      <c r="P260" s="439">
        <v>-1.1159547306699769E-2</v>
      </c>
      <c r="Q260" s="434">
        <f t="shared" si="3"/>
        <v>10</v>
      </c>
    </row>
    <row r="261" spans="2:17">
      <c r="B261" s="431" t="s">
        <v>1451</v>
      </c>
      <c r="C261" s="432" t="s">
        <v>1219</v>
      </c>
      <c r="D261" s="433">
        <v>11</v>
      </c>
      <c r="E261" s="434" t="s">
        <v>1452</v>
      </c>
      <c r="F261" s="435">
        <v>115.349085269</v>
      </c>
      <c r="G261" s="437">
        <v>4.737852569907715</v>
      </c>
      <c r="H261" s="437">
        <v>4.7297949975099129</v>
      </c>
      <c r="I261" s="437">
        <v>7.7924965832523787</v>
      </c>
      <c r="J261" s="438">
        <v>7.6210235533030604</v>
      </c>
      <c r="K261" s="435">
        <v>115.23253684699999</v>
      </c>
      <c r="L261" s="437">
        <v>4.7876141038474715</v>
      </c>
      <c r="M261" s="437">
        <v>4.1809023693015144</v>
      </c>
      <c r="N261" s="437">
        <v>7.7924965832523787</v>
      </c>
      <c r="O261" s="438">
        <v>7.6210235533030604</v>
      </c>
      <c r="P261" s="439">
        <v>3.021602813344515E-3</v>
      </c>
      <c r="Q261" s="434">
        <f t="shared" si="3"/>
        <v>10</v>
      </c>
    </row>
    <row r="262" spans="2:17">
      <c r="B262" s="431" t="s">
        <v>1453</v>
      </c>
      <c r="C262" s="432" t="s">
        <v>1214</v>
      </c>
      <c r="D262" s="433">
        <v>11</v>
      </c>
      <c r="E262" s="434" t="s">
        <v>1452</v>
      </c>
      <c r="F262" s="435">
        <v>3.7332155440000001</v>
      </c>
      <c r="G262" s="437">
        <v>0.57029706860000273</v>
      </c>
      <c r="H262" s="437">
        <v>0.56932717562619328</v>
      </c>
      <c r="I262" s="437">
        <v>1.3</v>
      </c>
      <c r="J262" s="438">
        <v>1.3</v>
      </c>
      <c r="K262" s="435">
        <v>3.7332155440000001</v>
      </c>
      <c r="L262" s="437">
        <v>0.57628688287052898</v>
      </c>
      <c r="M262" s="437">
        <v>0.50325676667518227</v>
      </c>
      <c r="N262" s="437">
        <v>1.3</v>
      </c>
      <c r="O262" s="438">
        <v>1.3</v>
      </c>
      <c r="P262" s="439">
        <v>3.021602813344515E-3</v>
      </c>
      <c r="Q262" s="434">
        <f t="shared" si="3"/>
        <v>9</v>
      </c>
    </row>
    <row r="263" spans="2:17">
      <c r="B263" s="431" t="s">
        <v>1454</v>
      </c>
      <c r="C263" s="432" t="s">
        <v>1219</v>
      </c>
      <c r="D263" s="433">
        <v>11</v>
      </c>
      <c r="E263" s="434" t="s">
        <v>1452</v>
      </c>
      <c r="F263" s="435">
        <v>92.973469657999999</v>
      </c>
      <c r="G263" s="437">
        <v>2.2811882744000109</v>
      </c>
      <c r="H263" s="437">
        <v>2.2773087025047731</v>
      </c>
      <c r="I263" s="437">
        <v>5.8491355771600988</v>
      </c>
      <c r="J263" s="438">
        <v>5.8491355771600988</v>
      </c>
      <c r="K263" s="435">
        <v>92.975214697999988</v>
      </c>
      <c r="L263" s="437">
        <v>2.3051475314821159</v>
      </c>
      <c r="M263" s="437">
        <v>2.0130270667007291</v>
      </c>
      <c r="N263" s="437">
        <v>5.8491355771600988</v>
      </c>
      <c r="O263" s="438">
        <v>5.8491355771600988</v>
      </c>
      <c r="P263" s="439">
        <v>3.021602813344515E-3</v>
      </c>
      <c r="Q263" s="434">
        <f t="shared" si="3"/>
        <v>10</v>
      </c>
    </row>
    <row r="264" spans="2:17">
      <c r="B264" s="431" t="s">
        <v>1455</v>
      </c>
      <c r="C264" s="432" t="s">
        <v>1219</v>
      </c>
      <c r="D264" s="433">
        <v>11</v>
      </c>
      <c r="E264" s="434" t="s">
        <v>1456</v>
      </c>
      <c r="F264" s="435">
        <v>6.4322716040000003</v>
      </c>
      <c r="G264" s="437">
        <v>0.56407767932127928</v>
      </c>
      <c r="H264" s="437">
        <v>0.54386850355872851</v>
      </c>
      <c r="I264" s="437">
        <v>3.5818810700524382</v>
      </c>
      <c r="J264" s="438">
        <v>3.5818810700524382</v>
      </c>
      <c r="K264" s="435">
        <v>1.887711675</v>
      </c>
      <c r="L264" s="437">
        <v>0.59359494406379154</v>
      </c>
      <c r="M264" s="437">
        <v>0.56096270019517347</v>
      </c>
      <c r="N264" s="437">
        <v>3.5818810700524382</v>
      </c>
      <c r="O264" s="438">
        <v>3.5818810700524382</v>
      </c>
      <c r="P264" s="439">
        <v>3.4685404158407707E-4</v>
      </c>
      <c r="Q264" s="434">
        <f t="shared" si="3"/>
        <v>10</v>
      </c>
    </row>
    <row r="265" spans="2:17">
      <c r="B265" s="431" t="s">
        <v>1331</v>
      </c>
      <c r="C265" s="432" t="s">
        <v>1219</v>
      </c>
      <c r="D265" s="433">
        <v>11</v>
      </c>
      <c r="E265" s="434" t="s">
        <v>1332</v>
      </c>
      <c r="F265" s="435">
        <v>16.13231</v>
      </c>
      <c r="G265" s="437">
        <v>0.44072820082493613</v>
      </c>
      <c r="H265" s="437">
        <v>0.40977583313387</v>
      </c>
      <c r="I265" s="437">
        <v>3.4485131578696344</v>
      </c>
      <c r="J265" s="438">
        <v>3.4485131578696344</v>
      </c>
      <c r="K265" s="435">
        <v>16.132760000000001</v>
      </c>
      <c r="L265" s="437">
        <v>0.38105117766515295</v>
      </c>
      <c r="M265" s="437">
        <v>0.32885267988671646</v>
      </c>
      <c r="N265" s="437">
        <v>3.4485131578696344</v>
      </c>
      <c r="O265" s="438">
        <v>3.4485131578696344</v>
      </c>
      <c r="P265" s="439">
        <v>-1.547429050944682E-2</v>
      </c>
      <c r="Q265" s="434">
        <f t="shared" si="3"/>
        <v>10</v>
      </c>
    </row>
    <row r="266" spans="2:17">
      <c r="B266" s="431" t="s">
        <v>1457</v>
      </c>
      <c r="C266" s="432" t="s">
        <v>1219</v>
      </c>
      <c r="D266" s="433">
        <v>11</v>
      </c>
      <c r="E266" s="434" t="s">
        <v>1458</v>
      </c>
      <c r="F266" s="435">
        <v>89.505159999999989</v>
      </c>
      <c r="G266" s="437">
        <v>1.977655612082144</v>
      </c>
      <c r="H266" s="437">
        <v>1.8294739235687842</v>
      </c>
      <c r="I266" s="437">
        <v>7.7924965832523787</v>
      </c>
      <c r="J266" s="438">
        <v>7.6210235533030604</v>
      </c>
      <c r="K266" s="435">
        <v>87.504919999999998</v>
      </c>
      <c r="L266" s="437">
        <v>2.0005186827420531</v>
      </c>
      <c r="M266" s="437">
        <v>1.9571171589485492</v>
      </c>
      <c r="N266" s="437">
        <v>7.7924965832523787</v>
      </c>
      <c r="O266" s="438">
        <v>7.6210235533030604</v>
      </c>
      <c r="P266" s="439">
        <v>2.6858634554989713E-2</v>
      </c>
      <c r="Q266" s="434">
        <f t="shared" si="3"/>
        <v>10</v>
      </c>
    </row>
    <row r="267" spans="2:17">
      <c r="B267" s="431" t="s">
        <v>1459</v>
      </c>
      <c r="C267" s="432" t="s">
        <v>1219</v>
      </c>
      <c r="D267" s="433">
        <v>11</v>
      </c>
      <c r="E267" s="434" t="s">
        <v>1458</v>
      </c>
      <c r="F267" s="435">
        <v>10.76524</v>
      </c>
      <c r="G267" s="437">
        <v>1.6383295383713252</v>
      </c>
      <c r="H267" s="437">
        <v>1.5155728582628107</v>
      </c>
      <c r="I267" s="437">
        <v>7.7924965832523787</v>
      </c>
      <c r="J267" s="438">
        <v>7.6210235533030604</v>
      </c>
      <c r="K267" s="435">
        <v>10.76116</v>
      </c>
      <c r="L267" s="437">
        <v>1.5432572695438695</v>
      </c>
      <c r="M267" s="437">
        <v>1.5097760940460236</v>
      </c>
      <c r="N267" s="437">
        <v>7.7924965832523787</v>
      </c>
      <c r="O267" s="438">
        <v>7.6210235533030604</v>
      </c>
      <c r="P267" s="439">
        <v>2.6858634554989713E-2</v>
      </c>
      <c r="Q267" s="434">
        <f t="shared" si="3"/>
        <v>10</v>
      </c>
    </row>
    <row r="268" spans="2:17">
      <c r="B268" s="431" t="s">
        <v>1460</v>
      </c>
      <c r="C268" s="432" t="s">
        <v>1219</v>
      </c>
      <c r="D268" s="433">
        <v>11</v>
      </c>
      <c r="E268" s="434" t="s">
        <v>1461</v>
      </c>
      <c r="F268" s="435">
        <v>24.30121729</v>
      </c>
      <c r="G268" s="437">
        <v>1.2042909933646919</v>
      </c>
      <c r="H268" s="437">
        <v>1.131959709401885</v>
      </c>
      <c r="I268" s="437">
        <v>7.7924965832523787</v>
      </c>
      <c r="J268" s="438">
        <v>7.6210235533030604</v>
      </c>
      <c r="K268" s="435">
        <v>23.984019490999998</v>
      </c>
      <c r="L268" s="437">
        <v>1.1618947073636638</v>
      </c>
      <c r="M268" s="437">
        <v>1.0501429408330356</v>
      </c>
      <c r="N268" s="437">
        <v>7.7924965832523787</v>
      </c>
      <c r="O268" s="438">
        <v>7.6210235533030604</v>
      </c>
      <c r="P268" s="439">
        <v>9.0000000000000011E-3</v>
      </c>
      <c r="Q268" s="434">
        <f t="shared" ref="Q268:Q331" si="4">VLOOKUP(C268,$S$11:$T$14,2,FALSE)</f>
        <v>10</v>
      </c>
    </row>
    <row r="269" spans="2:17">
      <c r="B269" s="431" t="s">
        <v>1462</v>
      </c>
      <c r="C269" s="432" t="s">
        <v>1219</v>
      </c>
      <c r="D269" s="433">
        <v>11</v>
      </c>
      <c r="E269" s="434" t="s">
        <v>1461</v>
      </c>
      <c r="F269" s="435">
        <v>55.064405528000002</v>
      </c>
      <c r="G269" s="437">
        <v>2.0144503889009395</v>
      </c>
      <c r="H269" s="437">
        <v>1.8934598775449716</v>
      </c>
      <c r="I269" s="437">
        <v>5.8491355771600988</v>
      </c>
      <c r="J269" s="438">
        <v>5.8491355771600988</v>
      </c>
      <c r="K269" s="435">
        <v>54.285843242999995</v>
      </c>
      <c r="L269" s="437">
        <v>1.9435329650446744</v>
      </c>
      <c r="M269" s="437">
        <v>1.7566027373934416</v>
      </c>
      <c r="N269" s="437">
        <v>5.8491355771600988</v>
      </c>
      <c r="O269" s="438">
        <v>5.8491355771600988</v>
      </c>
      <c r="P269" s="439">
        <v>9.0000000000000011E-3</v>
      </c>
      <c r="Q269" s="434">
        <f t="shared" si="4"/>
        <v>10</v>
      </c>
    </row>
    <row r="270" spans="2:17">
      <c r="B270" s="431" t="s">
        <v>1463</v>
      </c>
      <c r="C270" s="432" t="s">
        <v>1214</v>
      </c>
      <c r="D270" s="433">
        <v>11</v>
      </c>
      <c r="E270" s="434" t="s">
        <v>1464</v>
      </c>
      <c r="F270" s="435">
        <v>1.9640499999999999</v>
      </c>
      <c r="G270" s="437">
        <v>1.6203187910724948</v>
      </c>
      <c r="H270" s="437">
        <v>1.593781758600906</v>
      </c>
      <c r="I270" s="437">
        <v>6.7827109624397233</v>
      </c>
      <c r="J270" s="438">
        <v>6.7827109624397233</v>
      </c>
      <c r="K270" s="435">
        <v>1.9640499999999999</v>
      </c>
      <c r="L270" s="437">
        <v>1.4639877983574958</v>
      </c>
      <c r="M270" s="437">
        <v>1.4037805079488541</v>
      </c>
      <c r="N270" s="437">
        <v>6.7827109624397233</v>
      </c>
      <c r="O270" s="438">
        <v>6.7827109624397233</v>
      </c>
      <c r="P270" s="439">
        <v>0</v>
      </c>
      <c r="Q270" s="434">
        <f t="shared" si="4"/>
        <v>9</v>
      </c>
    </row>
    <row r="271" spans="2:17">
      <c r="B271" s="431" t="s">
        <v>1465</v>
      </c>
      <c r="C271" s="432" t="s">
        <v>1219</v>
      </c>
      <c r="D271" s="433">
        <v>11</v>
      </c>
      <c r="E271" s="434" t="s">
        <v>1466</v>
      </c>
      <c r="F271" s="435">
        <v>116.56709000000001</v>
      </c>
      <c r="G271" s="437">
        <v>1.2865978505545941</v>
      </c>
      <c r="H271" s="437">
        <v>1.2242194217169091</v>
      </c>
      <c r="I271" s="437">
        <v>5.1632434573628236</v>
      </c>
      <c r="J271" s="438">
        <v>5.1632434573628236</v>
      </c>
      <c r="K271" s="435">
        <v>116.74885999999999</v>
      </c>
      <c r="L271" s="437">
        <v>0.97168050304614006</v>
      </c>
      <c r="M271" s="437">
        <v>0.89316175227404337</v>
      </c>
      <c r="N271" s="437">
        <v>5.1632434573628236</v>
      </c>
      <c r="O271" s="438">
        <v>5.1632434573628236</v>
      </c>
      <c r="P271" s="439">
        <v>5.6116107121297887E-3</v>
      </c>
      <c r="Q271" s="434">
        <f t="shared" si="4"/>
        <v>10</v>
      </c>
    </row>
    <row r="272" spans="2:17">
      <c r="B272" s="431" t="s">
        <v>1467</v>
      </c>
      <c r="C272" s="432" t="s">
        <v>1219</v>
      </c>
      <c r="D272" s="433">
        <v>11</v>
      </c>
      <c r="E272" s="434" t="s">
        <v>1468</v>
      </c>
      <c r="F272" s="435">
        <v>26.143129999999999</v>
      </c>
      <c r="G272" s="437">
        <v>0.62254367972424596</v>
      </c>
      <c r="H272" s="437">
        <v>0.60479728064430738</v>
      </c>
      <c r="I272" s="437">
        <v>1.3</v>
      </c>
      <c r="J272" s="438">
        <v>1.3</v>
      </c>
      <c r="K272" s="435">
        <v>26.144299999999998</v>
      </c>
      <c r="L272" s="437">
        <v>0.61351068433409783</v>
      </c>
      <c r="M272" s="437">
        <v>0.57283394158248779</v>
      </c>
      <c r="N272" s="437">
        <v>1.3</v>
      </c>
      <c r="O272" s="438">
        <v>1.3</v>
      </c>
      <c r="P272" s="439">
        <v>4.8122982544498427E-3</v>
      </c>
      <c r="Q272" s="434">
        <f t="shared" si="4"/>
        <v>10</v>
      </c>
    </row>
    <row r="273" spans="2:17">
      <c r="B273" s="431" t="s">
        <v>1469</v>
      </c>
      <c r="C273" s="432" t="s">
        <v>1219</v>
      </c>
      <c r="D273" s="433">
        <v>11</v>
      </c>
      <c r="E273" s="434" t="s">
        <v>1470</v>
      </c>
      <c r="F273" s="435">
        <v>21.833470000000002</v>
      </c>
      <c r="G273" s="437">
        <v>0.21665040072921229</v>
      </c>
      <c r="H273" s="437">
        <v>0.21658639090310255</v>
      </c>
      <c r="I273" s="437">
        <v>1.3</v>
      </c>
      <c r="J273" s="438">
        <v>1.3</v>
      </c>
      <c r="K273" s="435">
        <v>21.834139999999998</v>
      </c>
      <c r="L273" s="437">
        <v>0.22287682071848228</v>
      </c>
      <c r="M273" s="437">
        <v>0.21832831417320711</v>
      </c>
      <c r="N273" s="437">
        <v>1.3</v>
      </c>
      <c r="O273" s="438">
        <v>1.3</v>
      </c>
      <c r="P273" s="439">
        <v>-4.9273771914037923E-4</v>
      </c>
      <c r="Q273" s="434">
        <f t="shared" si="4"/>
        <v>10</v>
      </c>
    </row>
    <row r="274" spans="2:17">
      <c r="B274" s="431" t="s">
        <v>1471</v>
      </c>
      <c r="C274" s="432" t="s">
        <v>1214</v>
      </c>
      <c r="D274" s="433">
        <v>11</v>
      </c>
      <c r="E274" s="434" t="s">
        <v>1472</v>
      </c>
      <c r="F274" s="435">
        <v>1.2833458759999998</v>
      </c>
      <c r="G274" s="437">
        <v>0.28959889502551622</v>
      </c>
      <c r="H274" s="437">
        <v>0.28232586341528637</v>
      </c>
      <c r="I274" s="437">
        <v>9.8120678248776887</v>
      </c>
      <c r="J274" s="438">
        <v>7.6210235533030604</v>
      </c>
      <c r="K274" s="435">
        <v>1.2841718289999999</v>
      </c>
      <c r="L274" s="437">
        <v>1.29557400406152</v>
      </c>
      <c r="M274" s="437">
        <v>1.2819147867782352</v>
      </c>
      <c r="N274" s="437">
        <v>9.8120678248776887</v>
      </c>
      <c r="O274" s="438">
        <v>7.6210235533030604</v>
      </c>
      <c r="P274" s="439">
        <v>-8.3267862792296699E-3</v>
      </c>
      <c r="Q274" s="434">
        <f t="shared" si="4"/>
        <v>9</v>
      </c>
    </row>
    <row r="275" spans="2:17">
      <c r="B275" s="431" t="s">
        <v>1473</v>
      </c>
      <c r="C275" s="432" t="s">
        <v>1219</v>
      </c>
      <c r="D275" s="433">
        <v>11</v>
      </c>
      <c r="E275" s="434" t="s">
        <v>1474</v>
      </c>
      <c r="F275" s="435">
        <v>7.0668600000000001</v>
      </c>
      <c r="G275" s="437">
        <v>1.1965705443587054</v>
      </c>
      <c r="H275" s="437">
        <v>1.1599796831406803</v>
      </c>
      <c r="I275" s="437">
        <v>5.0108229862967617</v>
      </c>
      <c r="J275" s="438">
        <v>5.0108229862967617</v>
      </c>
      <c r="K275" s="435">
        <v>6.9716399999999998</v>
      </c>
      <c r="L275" s="437">
        <v>1.212783210218161</v>
      </c>
      <c r="M275" s="437">
        <v>1.1763573255911373</v>
      </c>
      <c r="N275" s="437">
        <v>5.0108229862967617</v>
      </c>
      <c r="O275" s="438">
        <v>5.0108229862967617</v>
      </c>
      <c r="P275" s="439">
        <v>-1.1159547306699769E-2</v>
      </c>
      <c r="Q275" s="434">
        <f t="shared" si="4"/>
        <v>10</v>
      </c>
    </row>
    <row r="276" spans="2:17">
      <c r="B276" s="431" t="s">
        <v>1475</v>
      </c>
      <c r="C276" s="432" t="s">
        <v>1214</v>
      </c>
      <c r="D276" s="433">
        <v>11</v>
      </c>
      <c r="E276" s="434" t="s">
        <v>1476</v>
      </c>
      <c r="F276" s="435">
        <v>109.44202</v>
      </c>
      <c r="G276" s="437">
        <v>1.3275823029853933</v>
      </c>
      <c r="H276" s="437">
        <v>1.2555193133615616</v>
      </c>
      <c r="I276" s="437">
        <v>3.5056708345194076</v>
      </c>
      <c r="J276" s="438">
        <v>3.5056708345194076</v>
      </c>
      <c r="K276" s="435">
        <v>108.58163</v>
      </c>
      <c r="L276" s="437">
        <v>1.1905958786269351</v>
      </c>
      <c r="M276" s="437">
        <v>1.1140269322596461</v>
      </c>
      <c r="N276" s="437">
        <v>3.5056708345194076</v>
      </c>
      <c r="O276" s="438">
        <v>3.5056708345194076</v>
      </c>
      <c r="P276" s="439">
        <v>2.5000000000000005E-3</v>
      </c>
      <c r="Q276" s="434">
        <f t="shared" si="4"/>
        <v>9</v>
      </c>
    </row>
    <row r="277" spans="2:17">
      <c r="B277" s="431" t="s">
        <v>1477</v>
      </c>
      <c r="C277" s="432" t="s">
        <v>1214</v>
      </c>
      <c r="D277" s="433">
        <v>11</v>
      </c>
      <c r="E277" s="434" t="s">
        <v>1476</v>
      </c>
      <c r="F277" s="435">
        <v>40.884309999999999</v>
      </c>
      <c r="G277" s="437">
        <v>1.922022140143032</v>
      </c>
      <c r="H277" s="437">
        <v>1.8176921402398727</v>
      </c>
      <c r="I277" s="437">
        <v>6.7827109624397233</v>
      </c>
      <c r="J277" s="438">
        <v>6.7827109624397233</v>
      </c>
      <c r="K277" s="435">
        <v>40.881819999999998</v>
      </c>
      <c r="L277" s="437">
        <v>1.7236985108479508</v>
      </c>
      <c r="M277" s="437">
        <v>1.6128449616296368</v>
      </c>
      <c r="N277" s="437">
        <v>6.7827109624397233</v>
      </c>
      <c r="O277" s="438">
        <v>6.7827109624397233</v>
      </c>
      <c r="P277" s="439">
        <v>2.5000000000000005E-3</v>
      </c>
      <c r="Q277" s="434">
        <f t="shared" si="4"/>
        <v>9</v>
      </c>
    </row>
    <row r="278" spans="2:17">
      <c r="B278" s="431" t="s">
        <v>1478</v>
      </c>
      <c r="C278" s="432" t="s">
        <v>1214</v>
      </c>
      <c r="D278" s="433">
        <v>11</v>
      </c>
      <c r="E278" s="434" t="s">
        <v>1476</v>
      </c>
      <c r="F278" s="435">
        <v>17.701509999999999</v>
      </c>
      <c r="G278" s="437">
        <v>0.44384841174437017</v>
      </c>
      <c r="H278" s="437">
        <v>0.41975571073580553</v>
      </c>
      <c r="I278" s="437">
        <v>1.3</v>
      </c>
      <c r="J278" s="438">
        <v>1.3</v>
      </c>
      <c r="K278" s="435">
        <v>17.702200000000001</v>
      </c>
      <c r="L278" s="437">
        <v>0.39804996539169163</v>
      </c>
      <c r="M278" s="437">
        <v>0.37245079526292635</v>
      </c>
      <c r="N278" s="437">
        <v>1.3</v>
      </c>
      <c r="O278" s="438">
        <v>1.3</v>
      </c>
      <c r="P278" s="439">
        <v>2.5000000000000005E-3</v>
      </c>
      <c r="Q278" s="434">
        <f t="shared" si="4"/>
        <v>9</v>
      </c>
    </row>
    <row r="279" spans="2:17">
      <c r="B279" s="431" t="s">
        <v>1479</v>
      </c>
      <c r="C279" s="432" t="s">
        <v>1214</v>
      </c>
      <c r="D279" s="433">
        <v>11</v>
      </c>
      <c r="E279" s="434" t="s">
        <v>1476</v>
      </c>
      <c r="F279" s="435">
        <v>39.142579999999995</v>
      </c>
      <c r="G279" s="437">
        <v>0.69351314335057834</v>
      </c>
      <c r="H279" s="437">
        <v>0.65586829802469615</v>
      </c>
      <c r="I279" s="437">
        <v>6.763658403556466</v>
      </c>
      <c r="J279" s="438">
        <v>6.763658403556466</v>
      </c>
      <c r="K279" s="435">
        <v>36.890279999999997</v>
      </c>
      <c r="L279" s="437">
        <v>0.62195307092451813</v>
      </c>
      <c r="M279" s="437">
        <v>0.58195436759832231</v>
      </c>
      <c r="N279" s="437">
        <v>6.763658403556466</v>
      </c>
      <c r="O279" s="438">
        <v>6.763658403556466</v>
      </c>
      <c r="P279" s="439">
        <v>2.5000000000000005E-3</v>
      </c>
      <c r="Q279" s="434">
        <f t="shared" si="4"/>
        <v>9</v>
      </c>
    </row>
    <row r="280" spans="2:17">
      <c r="B280" s="431" t="s">
        <v>1480</v>
      </c>
      <c r="C280" s="432" t="s">
        <v>1214</v>
      </c>
      <c r="D280" s="433">
        <v>11</v>
      </c>
      <c r="E280" s="434" t="s">
        <v>1481</v>
      </c>
      <c r="F280" s="435">
        <v>29.780772756999998</v>
      </c>
      <c r="G280" s="437">
        <v>1.4217586763973793</v>
      </c>
      <c r="H280" s="437">
        <v>1.3644894535503491</v>
      </c>
      <c r="I280" s="437">
        <v>7.7924965832523787</v>
      </c>
      <c r="J280" s="438">
        <v>7.6210235533030604</v>
      </c>
      <c r="K280" s="435">
        <v>29.769702756999997</v>
      </c>
      <c r="L280" s="437">
        <v>0.91452282639636728</v>
      </c>
      <c r="M280" s="437">
        <v>0.91387522971603941</v>
      </c>
      <c r="N280" s="437">
        <v>7.7924965832523787</v>
      </c>
      <c r="O280" s="438">
        <v>7.6210235533030604</v>
      </c>
      <c r="P280" s="439">
        <v>-8.9710499555842871E-3</v>
      </c>
      <c r="Q280" s="434">
        <f t="shared" si="4"/>
        <v>9</v>
      </c>
    </row>
    <row r="281" spans="2:17">
      <c r="B281" s="431" t="s">
        <v>1482</v>
      </c>
      <c r="C281" s="432" t="s">
        <v>1219</v>
      </c>
      <c r="D281" s="433">
        <v>11</v>
      </c>
      <c r="E281" s="434" t="s">
        <v>1481</v>
      </c>
      <c r="F281" s="435">
        <v>224.05824066900001</v>
      </c>
      <c r="G281" s="437">
        <v>1.4044038756526229</v>
      </c>
      <c r="H281" s="437">
        <v>1.3478337137417535</v>
      </c>
      <c r="I281" s="437">
        <v>7.7924965832523787</v>
      </c>
      <c r="J281" s="438">
        <v>7.6210235533030604</v>
      </c>
      <c r="K281" s="435">
        <v>224.06271066900001</v>
      </c>
      <c r="L281" s="437">
        <v>0.64778700203076001</v>
      </c>
      <c r="M281" s="437">
        <v>0.64732828771552775</v>
      </c>
      <c r="N281" s="437">
        <v>7.7924965832523787</v>
      </c>
      <c r="O281" s="438">
        <v>7.6210235533030604</v>
      </c>
      <c r="P281" s="439">
        <v>-8.9710499555842871E-3</v>
      </c>
      <c r="Q281" s="434">
        <f t="shared" si="4"/>
        <v>10</v>
      </c>
    </row>
    <row r="282" spans="2:17">
      <c r="B282" s="431" t="s">
        <v>1483</v>
      </c>
      <c r="C282" s="432" t="s">
        <v>1219</v>
      </c>
      <c r="D282" s="433">
        <v>11</v>
      </c>
      <c r="E282" s="434" t="s">
        <v>1484</v>
      </c>
      <c r="F282" s="435">
        <v>25.69829</v>
      </c>
      <c r="G282" s="437">
        <v>0.22081915745695616</v>
      </c>
      <c r="H282" s="437">
        <v>0.21441542375549613</v>
      </c>
      <c r="I282" s="437">
        <v>1.3</v>
      </c>
      <c r="J282" s="438">
        <v>1.3</v>
      </c>
      <c r="K282" s="435">
        <v>25.696450000000002</v>
      </c>
      <c r="L282" s="437">
        <v>9.5262794416288238E-2</v>
      </c>
      <c r="M282" s="437">
        <v>8.9089584023385682E-2</v>
      </c>
      <c r="N282" s="437">
        <v>1.3</v>
      </c>
      <c r="O282" s="438">
        <v>1.3</v>
      </c>
      <c r="P282" s="439">
        <v>-8.6542313911845969E-3</v>
      </c>
      <c r="Q282" s="434">
        <f t="shared" si="4"/>
        <v>10</v>
      </c>
    </row>
    <row r="283" spans="2:17">
      <c r="B283" s="431" t="s">
        <v>1485</v>
      </c>
      <c r="C283" s="432" t="s">
        <v>1219</v>
      </c>
      <c r="D283" s="433">
        <v>11</v>
      </c>
      <c r="E283" s="434" t="s">
        <v>1486</v>
      </c>
      <c r="F283" s="435">
        <v>72.890770646999997</v>
      </c>
      <c r="G283" s="437">
        <v>2.0767289182750837</v>
      </c>
      <c r="H283" s="437">
        <v>2.0399726542348167</v>
      </c>
      <c r="I283" s="437">
        <v>7.6210235533030604</v>
      </c>
      <c r="J283" s="438">
        <v>7.6210235533030604</v>
      </c>
      <c r="K283" s="435">
        <v>86.316664896000006</v>
      </c>
      <c r="L283" s="437">
        <v>1.7204460671581658</v>
      </c>
      <c r="M283" s="437">
        <v>1.6311755259696838</v>
      </c>
      <c r="N283" s="437">
        <v>7.6210235533030604</v>
      </c>
      <c r="O283" s="438">
        <v>7.6210235533030604</v>
      </c>
      <c r="P283" s="439">
        <v>-2.1182468443587954E-2</v>
      </c>
      <c r="Q283" s="434">
        <f t="shared" si="4"/>
        <v>10</v>
      </c>
    </row>
    <row r="284" spans="2:17">
      <c r="B284" s="431" t="s">
        <v>1487</v>
      </c>
      <c r="C284" s="432" t="s">
        <v>1219</v>
      </c>
      <c r="D284" s="433">
        <v>11</v>
      </c>
      <c r="E284" s="434" t="s">
        <v>1486</v>
      </c>
      <c r="F284" s="435">
        <v>31.124121257999999</v>
      </c>
      <c r="G284" s="437">
        <v>4.2410996074131528</v>
      </c>
      <c r="H284" s="437">
        <v>4.1660358975474336</v>
      </c>
      <c r="I284" s="437">
        <v>7.6210235533030604</v>
      </c>
      <c r="J284" s="438">
        <v>7.6210235533030604</v>
      </c>
      <c r="K284" s="435">
        <v>25.185921057999998</v>
      </c>
      <c r="L284" s="437">
        <v>3.8562379179713484</v>
      </c>
      <c r="M284" s="437">
        <v>3.6561453649641642</v>
      </c>
      <c r="N284" s="437">
        <v>7.6210235533030604</v>
      </c>
      <c r="O284" s="438">
        <v>7.6210235533030604</v>
      </c>
      <c r="P284" s="439">
        <v>-2.1182468443587954E-2</v>
      </c>
      <c r="Q284" s="434">
        <f t="shared" si="4"/>
        <v>10</v>
      </c>
    </row>
    <row r="285" spans="2:17">
      <c r="B285" s="431" t="s">
        <v>1488</v>
      </c>
      <c r="C285" s="432" t="s">
        <v>1219</v>
      </c>
      <c r="D285" s="433">
        <v>11</v>
      </c>
      <c r="E285" s="434" t="s">
        <v>1486</v>
      </c>
      <c r="F285" s="435">
        <v>66.981449776000005</v>
      </c>
      <c r="G285" s="437">
        <v>1.8290456527927346</v>
      </c>
      <c r="H285" s="437">
        <v>1.7966731633627746</v>
      </c>
      <c r="I285" s="437">
        <v>7.6210235533030604</v>
      </c>
      <c r="J285" s="438">
        <v>7.6210235533030604</v>
      </c>
      <c r="K285" s="435">
        <v>66.979764255000006</v>
      </c>
      <c r="L285" s="437">
        <v>2.0119502180720077</v>
      </c>
      <c r="M285" s="437">
        <v>1.9075541034595638</v>
      </c>
      <c r="N285" s="437">
        <v>7.6210235533030604</v>
      </c>
      <c r="O285" s="438">
        <v>7.6210235533030604</v>
      </c>
      <c r="P285" s="439">
        <v>-2.1182468443587954E-2</v>
      </c>
      <c r="Q285" s="434">
        <f t="shared" si="4"/>
        <v>10</v>
      </c>
    </row>
    <row r="286" spans="2:17">
      <c r="B286" s="431" t="s">
        <v>1489</v>
      </c>
      <c r="C286" s="432" t="s">
        <v>1219</v>
      </c>
      <c r="D286" s="433">
        <v>11</v>
      </c>
      <c r="E286" s="434" t="s">
        <v>1490</v>
      </c>
      <c r="F286" s="435">
        <v>352.95493999999997</v>
      </c>
      <c r="G286" s="437">
        <v>0.90615814655464821</v>
      </c>
      <c r="H286" s="437">
        <v>0.89589487024779146</v>
      </c>
      <c r="I286" s="437">
        <v>5.1632434573628236</v>
      </c>
      <c r="J286" s="438">
        <v>5.1632434573628236</v>
      </c>
      <c r="K286" s="435">
        <v>352.95493999999997</v>
      </c>
      <c r="L286" s="437">
        <v>1.2145612209678762</v>
      </c>
      <c r="M286" s="437">
        <v>1.2057203517288635</v>
      </c>
      <c r="N286" s="437">
        <v>5.1632434573628236</v>
      </c>
      <c r="O286" s="438">
        <v>5.1632434573628236</v>
      </c>
      <c r="P286" s="439">
        <v>1.8121660415981733E-3</v>
      </c>
      <c r="Q286" s="434">
        <f t="shared" si="4"/>
        <v>10</v>
      </c>
    </row>
    <row r="287" spans="2:17">
      <c r="B287" s="431" t="s">
        <v>1491</v>
      </c>
      <c r="C287" s="432" t="s">
        <v>1219</v>
      </c>
      <c r="D287" s="433">
        <v>11</v>
      </c>
      <c r="E287" s="434" t="s">
        <v>1490</v>
      </c>
      <c r="F287" s="435">
        <v>170.61160999999998</v>
      </c>
      <c r="G287" s="437">
        <v>0.21406341871056453</v>
      </c>
      <c r="H287" s="437">
        <v>0.21163890592350831</v>
      </c>
      <c r="I287" s="437">
        <v>5.1632434573628236</v>
      </c>
      <c r="J287" s="438">
        <v>5.1632434573628236</v>
      </c>
      <c r="K287" s="435">
        <v>170.15720999999999</v>
      </c>
      <c r="L287" s="437">
        <v>0.28691804866754728</v>
      </c>
      <c r="M287" s="437">
        <v>0.2848295537388511</v>
      </c>
      <c r="N287" s="437">
        <v>5.1632434573628236</v>
      </c>
      <c r="O287" s="438">
        <v>5.1632434573628236</v>
      </c>
      <c r="P287" s="439">
        <v>1.8121660415981733E-3</v>
      </c>
      <c r="Q287" s="434">
        <f t="shared" si="4"/>
        <v>10</v>
      </c>
    </row>
    <row r="288" spans="2:17">
      <c r="B288" s="431" t="s">
        <v>1492</v>
      </c>
      <c r="C288" s="432" t="s">
        <v>1214</v>
      </c>
      <c r="D288" s="433">
        <v>11</v>
      </c>
      <c r="E288" s="434" t="s">
        <v>1493</v>
      </c>
      <c r="F288" s="435">
        <v>43.35962</v>
      </c>
      <c r="G288" s="437">
        <v>1.6194675050769001</v>
      </c>
      <c r="H288" s="437">
        <v>1.6181487204636453</v>
      </c>
      <c r="I288" s="437">
        <v>6.7827109624397233</v>
      </c>
      <c r="J288" s="438">
        <v>6.7827109624397233</v>
      </c>
      <c r="K288" s="435">
        <v>68.687080000000009</v>
      </c>
      <c r="L288" s="437">
        <v>2.1529391538081146</v>
      </c>
      <c r="M288" s="437">
        <v>2.1496810663301398</v>
      </c>
      <c r="N288" s="437">
        <v>6.7827109624397233</v>
      </c>
      <c r="O288" s="438">
        <v>6.7827109624397233</v>
      </c>
      <c r="P288" s="439">
        <v>-1.6784521150535858E-2</v>
      </c>
      <c r="Q288" s="434">
        <f t="shared" si="4"/>
        <v>9</v>
      </c>
    </row>
    <row r="289" spans="2:17">
      <c r="B289" s="431" t="s">
        <v>1494</v>
      </c>
      <c r="C289" s="432" t="s">
        <v>1214</v>
      </c>
      <c r="D289" s="433">
        <v>11</v>
      </c>
      <c r="E289" s="434" t="s">
        <v>1493</v>
      </c>
      <c r="F289" s="435">
        <v>46.482849999999999</v>
      </c>
      <c r="G289" s="437">
        <v>2.7626210380723593</v>
      </c>
      <c r="H289" s="437">
        <v>2.7603713466732773</v>
      </c>
      <c r="I289" s="437">
        <v>6.7827109624397233</v>
      </c>
      <c r="J289" s="438">
        <v>6.7827109624397233</v>
      </c>
      <c r="K289" s="435">
        <v>46.165709999999997</v>
      </c>
      <c r="L289" s="437">
        <v>2.4006224192904639</v>
      </c>
      <c r="M289" s="437">
        <v>2.3969895075893595</v>
      </c>
      <c r="N289" s="437">
        <v>6.7827109624397233</v>
      </c>
      <c r="O289" s="438">
        <v>6.7827109624397233</v>
      </c>
      <c r="P289" s="439">
        <v>-1.6784521150535858E-2</v>
      </c>
      <c r="Q289" s="434">
        <f t="shared" si="4"/>
        <v>9</v>
      </c>
    </row>
    <row r="290" spans="2:17">
      <c r="B290" s="431" t="s">
        <v>1495</v>
      </c>
      <c r="C290" s="432" t="s">
        <v>1214</v>
      </c>
      <c r="D290" s="433">
        <v>11</v>
      </c>
      <c r="E290" s="434" t="s">
        <v>1493</v>
      </c>
      <c r="F290" s="435">
        <v>32.476476699999999</v>
      </c>
      <c r="G290" s="437">
        <v>5.6205048705610068</v>
      </c>
      <c r="H290" s="437">
        <v>5.6159279121973578</v>
      </c>
      <c r="I290" s="437">
        <v>6.7827109624397233</v>
      </c>
      <c r="J290" s="438">
        <v>6.7827109624397233</v>
      </c>
      <c r="K290" s="435">
        <v>32.488246699999998</v>
      </c>
      <c r="L290" s="437">
        <v>5.1822960162460801</v>
      </c>
      <c r="M290" s="437">
        <v>5.1744535401929017</v>
      </c>
      <c r="N290" s="437">
        <v>6.7827109624397233</v>
      </c>
      <c r="O290" s="438">
        <v>6.7827109624397233</v>
      </c>
      <c r="P290" s="439">
        <v>-1.6784521150535858E-2</v>
      </c>
      <c r="Q290" s="434">
        <f t="shared" si="4"/>
        <v>9</v>
      </c>
    </row>
    <row r="291" spans="2:17">
      <c r="B291" s="431" t="s">
        <v>1496</v>
      </c>
      <c r="C291" s="432" t="s">
        <v>1214</v>
      </c>
      <c r="D291" s="433">
        <v>11</v>
      </c>
      <c r="E291" s="434" t="s">
        <v>1493</v>
      </c>
      <c r="F291" s="435">
        <v>3.487360502</v>
      </c>
      <c r="G291" s="437">
        <v>2.667358243656071</v>
      </c>
      <c r="H291" s="437">
        <v>2.6651861278224747</v>
      </c>
      <c r="I291" s="437">
        <v>7.6210235533030604</v>
      </c>
      <c r="J291" s="438">
        <v>7.6210235533030604</v>
      </c>
      <c r="K291" s="435">
        <v>3.487360502</v>
      </c>
      <c r="L291" s="437">
        <v>2.1148340360415991</v>
      </c>
      <c r="M291" s="437">
        <v>2.1116336138287215</v>
      </c>
      <c r="N291" s="437">
        <v>7.6210235533030604</v>
      </c>
      <c r="O291" s="438">
        <v>7.6210235533030604</v>
      </c>
      <c r="P291" s="439">
        <v>-1.6784521150535858E-2</v>
      </c>
      <c r="Q291" s="434">
        <f t="shared" si="4"/>
        <v>9</v>
      </c>
    </row>
    <row r="292" spans="2:17">
      <c r="B292" s="431" t="s">
        <v>1497</v>
      </c>
      <c r="C292" s="432" t="s">
        <v>1214</v>
      </c>
      <c r="D292" s="433">
        <v>11</v>
      </c>
      <c r="E292" s="434" t="s">
        <v>1493</v>
      </c>
      <c r="F292" s="435">
        <v>61.976770000000002</v>
      </c>
      <c r="G292" s="437">
        <v>2.5720954492397827</v>
      </c>
      <c r="H292" s="437">
        <v>2.570000908971672</v>
      </c>
      <c r="I292" s="437">
        <v>6.4778700203076003</v>
      </c>
      <c r="J292" s="438">
        <v>6.4778700203076003</v>
      </c>
      <c r="K292" s="435">
        <v>64.523290000000003</v>
      </c>
      <c r="L292" s="437">
        <v>2.7816735969556166</v>
      </c>
      <c r="M292" s="437">
        <v>2.7774640326035431</v>
      </c>
      <c r="N292" s="437">
        <v>6.4778700203076003</v>
      </c>
      <c r="O292" s="438">
        <v>6.4778700203076003</v>
      </c>
      <c r="P292" s="439">
        <v>-1.6784521150535858E-2</v>
      </c>
      <c r="Q292" s="434">
        <f t="shared" si="4"/>
        <v>9</v>
      </c>
    </row>
    <row r="293" spans="2:17">
      <c r="B293" s="431" t="s">
        <v>1498</v>
      </c>
      <c r="C293" s="432" t="s">
        <v>1214</v>
      </c>
      <c r="D293" s="433">
        <v>11</v>
      </c>
      <c r="E293" s="434" t="s">
        <v>1499</v>
      </c>
      <c r="F293" s="435">
        <v>58.747990000000001</v>
      </c>
      <c r="G293" s="437">
        <v>3.6961964233519837</v>
      </c>
      <c r="H293" s="437">
        <v>2.8113494007919648</v>
      </c>
      <c r="I293" s="437">
        <v>6.7065007269066932</v>
      </c>
      <c r="J293" s="438">
        <v>6.7065007269066932</v>
      </c>
      <c r="K293" s="435">
        <v>53.272080000000003</v>
      </c>
      <c r="L293" s="437">
        <v>3.1817773335040274</v>
      </c>
      <c r="M293" s="437">
        <v>3.1677691221792927</v>
      </c>
      <c r="N293" s="437">
        <v>6.7065007269066932</v>
      </c>
      <c r="O293" s="438">
        <v>6.7065007269066932</v>
      </c>
      <c r="P293" s="439">
        <v>-1.188764110792695E-2</v>
      </c>
      <c r="Q293" s="434">
        <f t="shared" si="4"/>
        <v>9</v>
      </c>
    </row>
    <row r="294" spans="2:17">
      <c r="B294" s="431" t="s">
        <v>1500</v>
      </c>
      <c r="C294" s="432" t="s">
        <v>1214</v>
      </c>
      <c r="D294" s="433">
        <v>11</v>
      </c>
      <c r="E294" s="434" t="s">
        <v>1499</v>
      </c>
      <c r="F294" s="435">
        <v>28.909830000000003</v>
      </c>
      <c r="G294" s="437">
        <v>1.5623098284271273</v>
      </c>
      <c r="H294" s="437">
        <v>1.1883023240460884</v>
      </c>
      <c r="I294" s="437">
        <v>7.6210235533030604</v>
      </c>
      <c r="J294" s="438">
        <v>7.6210235533030604</v>
      </c>
      <c r="K294" s="435">
        <v>28.912199999999999</v>
      </c>
      <c r="L294" s="437">
        <v>1.3527316807112932</v>
      </c>
      <c r="M294" s="437">
        <v>1.3467760938606574</v>
      </c>
      <c r="N294" s="437">
        <v>7.6210235533030604</v>
      </c>
      <c r="O294" s="438">
        <v>7.6210235533030604</v>
      </c>
      <c r="P294" s="439">
        <v>-1.188764110792695E-2</v>
      </c>
      <c r="Q294" s="434">
        <f t="shared" si="4"/>
        <v>9</v>
      </c>
    </row>
    <row r="295" spans="2:17">
      <c r="B295" s="431" t="s">
        <v>1501</v>
      </c>
      <c r="C295" s="432" t="s">
        <v>1214</v>
      </c>
      <c r="D295" s="433">
        <v>11</v>
      </c>
      <c r="E295" s="434" t="s">
        <v>1499</v>
      </c>
      <c r="F295" s="435">
        <v>40.268029999999996</v>
      </c>
      <c r="G295" s="437">
        <v>5.6586099883275223</v>
      </c>
      <c r="H295" s="437">
        <v>4.3039730517279056</v>
      </c>
      <c r="I295" s="437">
        <v>7.6210235533030604</v>
      </c>
      <c r="J295" s="438">
        <v>7.6210235533030604</v>
      </c>
      <c r="K295" s="435">
        <v>40.369019999999999</v>
      </c>
      <c r="L295" s="437">
        <v>5.6205048705610068</v>
      </c>
      <c r="M295" s="437">
        <v>5.59575982660414</v>
      </c>
      <c r="N295" s="437">
        <v>7.6210235533030604</v>
      </c>
      <c r="O295" s="438">
        <v>7.6210235533030604</v>
      </c>
      <c r="P295" s="439">
        <v>-1.188764110792695E-2</v>
      </c>
      <c r="Q295" s="434">
        <f t="shared" si="4"/>
        <v>9</v>
      </c>
    </row>
    <row r="296" spans="2:17">
      <c r="B296" s="431" t="s">
        <v>1502</v>
      </c>
      <c r="C296" s="432" t="s">
        <v>1214</v>
      </c>
      <c r="D296" s="433">
        <v>11</v>
      </c>
      <c r="E296" s="434" t="s">
        <v>1499</v>
      </c>
      <c r="F296" s="435">
        <v>0.33570000000000005</v>
      </c>
      <c r="G296" s="437">
        <v>4.2296680720831983</v>
      </c>
      <c r="H296" s="437">
        <v>3.217111169978434</v>
      </c>
      <c r="I296" s="437">
        <v>7.6210235533030604</v>
      </c>
      <c r="J296" s="438">
        <v>7.6210235533030604</v>
      </c>
      <c r="K296" s="435">
        <v>0.28843999999999997</v>
      </c>
      <c r="L296" s="437">
        <v>5.5823997527944913</v>
      </c>
      <c r="M296" s="437">
        <v>5.5578224718475013</v>
      </c>
      <c r="N296" s="437">
        <v>7.6210235533030604</v>
      </c>
      <c r="O296" s="438">
        <v>7.6210235533030604</v>
      </c>
      <c r="P296" s="439">
        <v>-1.188764110792695E-2</v>
      </c>
      <c r="Q296" s="434">
        <f t="shared" si="4"/>
        <v>9</v>
      </c>
    </row>
    <row r="297" spans="2:17">
      <c r="B297" s="431" t="s">
        <v>1503</v>
      </c>
      <c r="C297" s="432" t="s">
        <v>1219</v>
      </c>
      <c r="D297" s="433">
        <v>11</v>
      </c>
      <c r="E297" s="434" t="s">
        <v>1504</v>
      </c>
      <c r="F297" s="435">
        <v>121.729365829</v>
      </c>
      <c r="G297" s="437">
        <v>1.484838264837022</v>
      </c>
      <c r="H297" s="437">
        <v>1.3956569467299251</v>
      </c>
      <c r="I297" s="437">
        <v>7.7924965832523787</v>
      </c>
      <c r="J297" s="438">
        <v>7.6210235533030604</v>
      </c>
      <c r="K297" s="435">
        <v>127.96725552299999</v>
      </c>
      <c r="L297" s="437">
        <v>1.9446957187973437</v>
      </c>
      <c r="M297" s="437">
        <v>1.7576536567560603</v>
      </c>
      <c r="N297" s="437">
        <v>7.7924965832523787</v>
      </c>
      <c r="O297" s="438">
        <v>7.6210235533030604</v>
      </c>
      <c r="P297" s="439">
        <v>7.5657236625155111E-3</v>
      </c>
      <c r="Q297" s="434">
        <f t="shared" si="4"/>
        <v>10</v>
      </c>
    </row>
    <row r="298" spans="2:17">
      <c r="B298" s="431" t="s">
        <v>1505</v>
      </c>
      <c r="C298" s="432" t="s">
        <v>1219</v>
      </c>
      <c r="D298" s="433">
        <v>11</v>
      </c>
      <c r="E298" s="434" t="s">
        <v>1504</v>
      </c>
      <c r="F298" s="435">
        <v>52.875537922999996</v>
      </c>
      <c r="G298" s="437">
        <v>0.26442325264220934</v>
      </c>
      <c r="H298" s="437">
        <v>0.24854164804779486</v>
      </c>
      <c r="I298" s="437">
        <v>3.5818810700524382</v>
      </c>
      <c r="J298" s="438">
        <v>3.5818810700524382</v>
      </c>
      <c r="K298" s="435">
        <v>52.875537922999996</v>
      </c>
      <c r="L298" s="437">
        <v>0.34631567595021184</v>
      </c>
      <c r="M298" s="437">
        <v>0.31300681558669563</v>
      </c>
      <c r="N298" s="437">
        <v>3.5818810700524382</v>
      </c>
      <c r="O298" s="438">
        <v>3.5818810700524382</v>
      </c>
      <c r="P298" s="439">
        <v>7.5657236625155111E-3</v>
      </c>
      <c r="Q298" s="434">
        <f t="shared" si="4"/>
        <v>10</v>
      </c>
    </row>
    <row r="299" spans="2:17">
      <c r="B299" s="431" t="s">
        <v>1506</v>
      </c>
      <c r="C299" s="432" t="s">
        <v>1219</v>
      </c>
      <c r="D299" s="433">
        <v>11</v>
      </c>
      <c r="E299" s="434" t="s">
        <v>1507</v>
      </c>
      <c r="F299" s="435">
        <v>54.938430000000004</v>
      </c>
      <c r="G299" s="437">
        <v>3.1246196568542546</v>
      </c>
      <c r="H299" s="437">
        <v>3.0353687692307689</v>
      </c>
      <c r="I299" s="437">
        <v>6.7827109624397233</v>
      </c>
      <c r="J299" s="438">
        <v>6.7827109624397233</v>
      </c>
      <c r="K299" s="435">
        <v>54.068690109999991</v>
      </c>
      <c r="L299" s="437">
        <v>3.1246196568542546</v>
      </c>
      <c r="M299" s="437">
        <v>2.9781228569392111</v>
      </c>
      <c r="N299" s="437">
        <v>6.7827109624397233</v>
      </c>
      <c r="O299" s="438">
        <v>6.7827109624397233</v>
      </c>
      <c r="P299" s="439">
        <v>1.461556854282442E-2</v>
      </c>
      <c r="Q299" s="434">
        <f t="shared" si="4"/>
        <v>10</v>
      </c>
    </row>
    <row r="300" spans="2:17">
      <c r="B300" s="431" t="s">
        <v>1508</v>
      </c>
      <c r="C300" s="432" t="s">
        <v>1219</v>
      </c>
      <c r="D300" s="433">
        <v>11</v>
      </c>
      <c r="E300" s="434" t="s">
        <v>1509</v>
      </c>
      <c r="F300" s="435">
        <v>22.207080000000001</v>
      </c>
      <c r="G300" s="437">
        <v>0.6349897965013831</v>
      </c>
      <c r="H300" s="437">
        <v>0.61547602305038085</v>
      </c>
      <c r="I300" s="437">
        <v>1.3</v>
      </c>
      <c r="J300" s="438">
        <v>1.3</v>
      </c>
      <c r="K300" s="435">
        <v>22.202510000000004</v>
      </c>
      <c r="L300" s="437">
        <v>0.6839072288017457</v>
      </c>
      <c r="M300" s="437">
        <v>0.65184245565777565</v>
      </c>
      <c r="N300" s="437">
        <v>1.3</v>
      </c>
      <c r="O300" s="438">
        <v>1.3</v>
      </c>
      <c r="P300" s="439">
        <v>1.6166582609560276E-3</v>
      </c>
      <c r="Q300" s="434">
        <f t="shared" si="4"/>
        <v>10</v>
      </c>
    </row>
    <row r="301" spans="2:17">
      <c r="B301" s="431" t="s">
        <v>1510</v>
      </c>
      <c r="C301" s="432" t="s">
        <v>1214</v>
      </c>
      <c r="D301" s="433">
        <v>11</v>
      </c>
      <c r="E301" s="434" t="s">
        <v>1511</v>
      </c>
      <c r="F301" s="435">
        <v>28.689739999999997</v>
      </c>
      <c r="G301" s="437">
        <v>2.1182634966405858</v>
      </c>
      <c r="H301" s="437">
        <v>2.0561369182096407</v>
      </c>
      <c r="I301" s="437">
        <v>7.6210235533030604</v>
      </c>
      <c r="J301" s="438">
        <v>7.6210235533030604</v>
      </c>
      <c r="K301" s="435">
        <v>28.490209999999998</v>
      </c>
      <c r="L301" s="437">
        <v>2.1299324105640989</v>
      </c>
      <c r="M301" s="437">
        <v>2.0717986138538147</v>
      </c>
      <c r="N301" s="437">
        <v>7.6210235533030604</v>
      </c>
      <c r="O301" s="438">
        <v>7.6210235533030604</v>
      </c>
      <c r="P301" s="439">
        <v>-1.116662794513823E-2</v>
      </c>
      <c r="Q301" s="434">
        <f t="shared" si="4"/>
        <v>9</v>
      </c>
    </row>
    <row r="302" spans="2:17">
      <c r="B302" s="431" t="s">
        <v>1512</v>
      </c>
      <c r="C302" s="432" t="s">
        <v>1214</v>
      </c>
      <c r="D302" s="433">
        <v>11</v>
      </c>
      <c r="E302" s="434" t="s">
        <v>1511</v>
      </c>
      <c r="F302" s="435">
        <v>120.32727000000001</v>
      </c>
      <c r="G302" s="437">
        <v>0.11660166036553682</v>
      </c>
      <c r="H302" s="437">
        <v>0.11318184870878754</v>
      </c>
      <c r="I302" s="437">
        <v>0.91452282639636728</v>
      </c>
      <c r="J302" s="438">
        <v>0.91452282639636728</v>
      </c>
      <c r="K302" s="435">
        <v>120.32727000000001</v>
      </c>
      <c r="L302" s="437">
        <v>0.11724398590261093</v>
      </c>
      <c r="M302" s="437">
        <v>0.1140439603956228</v>
      </c>
      <c r="N302" s="437">
        <v>0.91452282639636728</v>
      </c>
      <c r="O302" s="438">
        <v>0.91452282639636728</v>
      </c>
      <c r="P302" s="439">
        <v>-1.116662794513823E-2</v>
      </c>
      <c r="Q302" s="434">
        <f t="shared" si="4"/>
        <v>9</v>
      </c>
    </row>
    <row r="303" spans="2:17">
      <c r="B303" s="431" t="s">
        <v>1513</v>
      </c>
      <c r="C303" s="432" t="s">
        <v>1214</v>
      </c>
      <c r="D303" s="433">
        <v>11</v>
      </c>
      <c r="E303" s="434" t="s">
        <v>1511</v>
      </c>
      <c r="F303" s="435">
        <v>31.99391</v>
      </c>
      <c r="G303" s="437">
        <v>2.6429709682855007</v>
      </c>
      <c r="H303" s="437">
        <v>2.5654552373991839</v>
      </c>
      <c r="I303" s="437">
        <v>7.6210235533030604</v>
      </c>
      <c r="J303" s="438">
        <v>7.6210235533030604</v>
      </c>
      <c r="K303" s="435">
        <v>37.459530000000001</v>
      </c>
      <c r="L303" s="437">
        <v>2.6575303471258471</v>
      </c>
      <c r="M303" s="437">
        <v>2.5849964356341162</v>
      </c>
      <c r="N303" s="437">
        <v>7.6210235533030604</v>
      </c>
      <c r="O303" s="438">
        <v>7.6210235533030604</v>
      </c>
      <c r="P303" s="439">
        <v>-1.116662794513823E-2</v>
      </c>
      <c r="Q303" s="434">
        <f t="shared" si="4"/>
        <v>9</v>
      </c>
    </row>
    <row r="304" spans="2:17">
      <c r="B304" s="431" t="s">
        <v>1514</v>
      </c>
      <c r="C304" s="432" t="s">
        <v>1219</v>
      </c>
      <c r="D304" s="433">
        <v>11</v>
      </c>
      <c r="E304" s="434" t="s">
        <v>1515</v>
      </c>
      <c r="F304" s="435">
        <v>89.100120000000004</v>
      </c>
      <c r="G304" s="437">
        <v>0.63616494111197286</v>
      </c>
      <c r="H304" s="437">
        <v>0.58705253560799986</v>
      </c>
      <c r="I304" s="437">
        <v>6.7827109624397233</v>
      </c>
      <c r="J304" s="438">
        <v>6.7827109624397233</v>
      </c>
      <c r="K304" s="435">
        <v>89.072379999999995</v>
      </c>
      <c r="L304" s="437">
        <v>0.68589211979727538</v>
      </c>
      <c r="M304" s="437">
        <v>0.61730290777437691</v>
      </c>
      <c r="N304" s="437">
        <v>6.7827109624397233</v>
      </c>
      <c r="O304" s="438">
        <v>6.7827109624397233</v>
      </c>
      <c r="P304" s="439">
        <v>2.974036231427668E-3</v>
      </c>
      <c r="Q304" s="434">
        <f t="shared" si="4"/>
        <v>10</v>
      </c>
    </row>
    <row r="305" spans="2:17">
      <c r="B305" s="431" t="s">
        <v>1516</v>
      </c>
      <c r="C305" s="432" t="s">
        <v>1219</v>
      </c>
      <c r="D305" s="433">
        <v>11</v>
      </c>
      <c r="E305" s="434" t="s">
        <v>1515</v>
      </c>
      <c r="F305" s="435">
        <v>352.41597999999999</v>
      </c>
      <c r="G305" s="437">
        <v>1.5964139088281586</v>
      </c>
      <c r="H305" s="437">
        <v>1.4731695704880001</v>
      </c>
      <c r="I305" s="437">
        <v>5.0108229862967617</v>
      </c>
      <c r="J305" s="438">
        <v>5.0108229862967617</v>
      </c>
      <c r="K305" s="435">
        <v>351.50949000000003</v>
      </c>
      <c r="L305" s="437">
        <v>1.3336791218280355</v>
      </c>
      <c r="M305" s="437">
        <v>1.2003112095612885</v>
      </c>
      <c r="N305" s="437">
        <v>5.0108229862967617</v>
      </c>
      <c r="O305" s="438">
        <v>5.0108229862967617</v>
      </c>
      <c r="P305" s="439">
        <v>2.974036231427668E-3</v>
      </c>
      <c r="Q305" s="434">
        <f t="shared" si="4"/>
        <v>10</v>
      </c>
    </row>
    <row r="306" spans="2:17">
      <c r="B306" s="431" t="s">
        <v>1517</v>
      </c>
      <c r="C306" s="432" t="s">
        <v>1219</v>
      </c>
      <c r="D306" s="433">
        <v>11</v>
      </c>
      <c r="E306" s="434" t="s">
        <v>1518</v>
      </c>
      <c r="F306" s="435">
        <v>150.09916000000001</v>
      </c>
      <c r="G306" s="437">
        <v>1.1812586507619742</v>
      </c>
      <c r="H306" s="437">
        <v>1.099471055294118</v>
      </c>
      <c r="I306" s="437">
        <v>5.0108229862967617</v>
      </c>
      <c r="J306" s="438">
        <v>5.0108229862967617</v>
      </c>
      <c r="K306" s="435">
        <v>149.631581254</v>
      </c>
      <c r="L306" s="437">
        <v>1.8671507705592496</v>
      </c>
      <c r="M306" s="437">
        <v>1.7177787089145098</v>
      </c>
      <c r="N306" s="437">
        <v>5.0108229862967617</v>
      </c>
      <c r="O306" s="438">
        <v>5.0108229862967617</v>
      </c>
      <c r="P306" s="439">
        <v>-2.5268437422553136E-2</v>
      </c>
      <c r="Q306" s="434">
        <f t="shared" si="4"/>
        <v>10</v>
      </c>
    </row>
    <row r="307" spans="2:17">
      <c r="B307" s="431" t="s">
        <v>1519</v>
      </c>
      <c r="C307" s="432" t="s">
        <v>1219</v>
      </c>
      <c r="D307" s="433">
        <v>11</v>
      </c>
      <c r="E307" s="434" t="s">
        <v>1518</v>
      </c>
      <c r="F307" s="435">
        <v>142.19404</v>
      </c>
      <c r="G307" s="437">
        <v>0.9335753852796248</v>
      </c>
      <c r="H307" s="437">
        <v>0.86893680176470611</v>
      </c>
      <c r="I307" s="437">
        <v>5.0108229862967617</v>
      </c>
      <c r="J307" s="438">
        <v>5.0108229862967617</v>
      </c>
      <c r="K307" s="435">
        <v>141.82028</v>
      </c>
      <c r="L307" s="437">
        <v>1.0478907385791709</v>
      </c>
      <c r="M307" s="437">
        <v>0.96405947949283732</v>
      </c>
      <c r="N307" s="437">
        <v>5.0108229862967617</v>
      </c>
      <c r="O307" s="438">
        <v>5.0108229862967617</v>
      </c>
      <c r="P307" s="439">
        <v>-2.5268437422553136E-2</v>
      </c>
      <c r="Q307" s="434">
        <f t="shared" si="4"/>
        <v>10</v>
      </c>
    </row>
    <row r="308" spans="2:17">
      <c r="B308" s="431" t="s">
        <v>1520</v>
      </c>
      <c r="C308" s="432" t="s">
        <v>1219</v>
      </c>
      <c r="D308" s="433">
        <v>11</v>
      </c>
      <c r="E308" s="434" t="s">
        <v>1518</v>
      </c>
      <c r="F308" s="435">
        <v>53.043270000000007</v>
      </c>
      <c r="G308" s="437">
        <v>1.5432572695438695</v>
      </c>
      <c r="H308" s="437">
        <v>1.4364057335294123</v>
      </c>
      <c r="I308" s="437">
        <v>5.1632434573628236</v>
      </c>
      <c r="J308" s="438">
        <v>5.1632434573628236</v>
      </c>
      <c r="K308" s="435">
        <v>52.685949999999998</v>
      </c>
      <c r="L308" s="437">
        <v>1.6004149461936428</v>
      </c>
      <c r="M308" s="437">
        <v>1.4723817504981513</v>
      </c>
      <c r="N308" s="437">
        <v>5.1632434573628236</v>
      </c>
      <c r="O308" s="438">
        <v>5.1632434573628236</v>
      </c>
      <c r="P308" s="439">
        <v>-2.5268437422553136E-2</v>
      </c>
      <c r="Q308" s="434">
        <f t="shared" si="4"/>
        <v>10</v>
      </c>
    </row>
    <row r="309" spans="2:17">
      <c r="B309" s="431" t="s">
        <v>1521</v>
      </c>
      <c r="C309" s="432" t="s">
        <v>1219</v>
      </c>
      <c r="D309" s="433">
        <v>11</v>
      </c>
      <c r="E309" s="434" t="s">
        <v>1522</v>
      </c>
      <c r="F309" s="435">
        <v>64.561959999999999</v>
      </c>
      <c r="G309" s="437">
        <v>1.3527316807112932</v>
      </c>
      <c r="H309" s="437">
        <v>1.2783065932588882</v>
      </c>
      <c r="I309" s="437">
        <v>5.1632434573628236</v>
      </c>
      <c r="J309" s="438">
        <v>5.1632434573628236</v>
      </c>
      <c r="K309" s="435">
        <v>26.662620000000004</v>
      </c>
      <c r="L309" s="437">
        <v>1.2399611494848999</v>
      </c>
      <c r="M309" s="437">
        <v>1.1348125435719414</v>
      </c>
      <c r="N309" s="437">
        <v>5.1632434573628236</v>
      </c>
      <c r="O309" s="438">
        <v>5.1632434573628236</v>
      </c>
      <c r="P309" s="439">
        <v>2.2000000000000002E-2</v>
      </c>
      <c r="Q309" s="434">
        <f t="shared" si="4"/>
        <v>10</v>
      </c>
    </row>
    <row r="310" spans="2:17">
      <c r="B310" s="431" t="s">
        <v>1523</v>
      </c>
      <c r="C310" s="432" t="s">
        <v>1219</v>
      </c>
      <c r="D310" s="433">
        <v>11</v>
      </c>
      <c r="E310" s="434" t="s">
        <v>1522</v>
      </c>
      <c r="F310" s="435">
        <v>288.44340125599996</v>
      </c>
      <c r="G310" s="437">
        <v>3.2960926868035734</v>
      </c>
      <c r="H310" s="437">
        <v>3.1147470511801076</v>
      </c>
      <c r="I310" s="437">
        <v>5.1632434573628236</v>
      </c>
      <c r="J310" s="438">
        <v>5.1632434573628236</v>
      </c>
      <c r="K310" s="435">
        <v>285.70565125600001</v>
      </c>
      <c r="L310" s="437">
        <v>3.0213137867730659</v>
      </c>
      <c r="M310" s="437">
        <v>2.7651066202527583</v>
      </c>
      <c r="N310" s="437">
        <v>5.1632434573628236</v>
      </c>
      <c r="O310" s="438">
        <v>5.1632434573628236</v>
      </c>
      <c r="P310" s="439">
        <v>2.2000000000000002E-2</v>
      </c>
      <c r="Q310" s="434">
        <f t="shared" si="4"/>
        <v>10</v>
      </c>
    </row>
    <row r="311" spans="2:17">
      <c r="B311" s="431" t="s">
        <v>1524</v>
      </c>
      <c r="C311" s="432" t="s">
        <v>1219</v>
      </c>
      <c r="D311" s="433">
        <v>11</v>
      </c>
      <c r="E311" s="434" t="s">
        <v>1525</v>
      </c>
      <c r="F311" s="435">
        <v>18.492608642</v>
      </c>
      <c r="G311" s="437">
        <v>2.1367331149262596</v>
      </c>
      <c r="H311" s="437">
        <v>2.0386825843526286</v>
      </c>
      <c r="I311" s="437">
        <v>5.0108229862967617</v>
      </c>
      <c r="J311" s="438">
        <v>5.0108229862967617</v>
      </c>
      <c r="K311" s="435">
        <v>18.494567672000002</v>
      </c>
      <c r="L311" s="437">
        <v>2.0634783354835391</v>
      </c>
      <c r="M311" s="437">
        <v>1.8916842064873411</v>
      </c>
      <c r="N311" s="437">
        <v>5.0108229862967617</v>
      </c>
      <c r="O311" s="438">
        <v>5.0108229862967617</v>
      </c>
      <c r="P311" s="439">
        <v>3.673174292875947E-3</v>
      </c>
      <c r="Q311" s="434">
        <f t="shared" si="4"/>
        <v>10</v>
      </c>
    </row>
    <row r="312" spans="2:17">
      <c r="B312" s="431" t="s">
        <v>1526</v>
      </c>
      <c r="C312" s="432" t="s">
        <v>1219</v>
      </c>
      <c r="D312" s="433">
        <v>11</v>
      </c>
      <c r="E312" s="434" t="s">
        <v>1525</v>
      </c>
      <c r="F312" s="435">
        <v>20.739561885000001</v>
      </c>
      <c r="G312" s="437">
        <v>3.2050996723893896</v>
      </c>
      <c r="H312" s="437">
        <v>3.0580238765289427</v>
      </c>
      <c r="I312" s="437">
        <v>6.4778700203076003</v>
      </c>
      <c r="J312" s="438">
        <v>6.4778700203076003</v>
      </c>
      <c r="K312" s="435">
        <v>17.255547749000002</v>
      </c>
      <c r="L312" s="437">
        <v>3.0952175032253089</v>
      </c>
      <c r="M312" s="437">
        <v>2.8375263097310119</v>
      </c>
      <c r="N312" s="437">
        <v>6.4778700203076003</v>
      </c>
      <c r="O312" s="438">
        <v>6.4778700203076003</v>
      </c>
      <c r="P312" s="439">
        <v>3.673174292875947E-3</v>
      </c>
      <c r="Q312" s="434">
        <f t="shared" si="4"/>
        <v>10</v>
      </c>
    </row>
    <row r="313" spans="2:17">
      <c r="B313" s="431" t="s">
        <v>1527</v>
      </c>
      <c r="C313" s="432" t="s">
        <v>1219</v>
      </c>
      <c r="D313" s="433">
        <v>11</v>
      </c>
      <c r="E313" s="434" t="s">
        <v>1528</v>
      </c>
      <c r="F313" s="435">
        <v>7.1896900000000006</v>
      </c>
      <c r="G313" s="437">
        <v>0.58943309045992964</v>
      </c>
      <c r="H313" s="437">
        <v>0.57977955490412048</v>
      </c>
      <c r="I313" s="437">
        <v>2.4577800959402367</v>
      </c>
      <c r="J313" s="438">
        <v>2.4577800959402367</v>
      </c>
      <c r="K313" s="435">
        <v>3.9507599999999998</v>
      </c>
      <c r="L313" s="437">
        <v>0.53256362706891491</v>
      </c>
      <c r="M313" s="437">
        <v>0.5106616597219249</v>
      </c>
      <c r="N313" s="437">
        <v>2.4577800959402367</v>
      </c>
      <c r="O313" s="438">
        <v>2.4577800959402367</v>
      </c>
      <c r="P313" s="439">
        <v>4.1841688320130244E-2</v>
      </c>
      <c r="Q313" s="434">
        <f t="shared" si="4"/>
        <v>10</v>
      </c>
    </row>
    <row r="314" spans="2:17">
      <c r="B314" s="431" t="s">
        <v>1529</v>
      </c>
      <c r="C314" s="432" t="s">
        <v>1219</v>
      </c>
      <c r="D314" s="433">
        <v>11</v>
      </c>
      <c r="E314" s="434" t="s">
        <v>1530</v>
      </c>
      <c r="F314" s="435">
        <v>85.209820000000008</v>
      </c>
      <c r="G314" s="437">
        <v>0.62614329513937939</v>
      </c>
      <c r="H314" s="437">
        <v>0.60104934799755994</v>
      </c>
      <c r="I314" s="437">
        <v>5.1632434573628236</v>
      </c>
      <c r="J314" s="438">
        <v>5.1632434573628236</v>
      </c>
      <c r="K314" s="435">
        <v>134.0575</v>
      </c>
      <c r="L314" s="437">
        <v>1.6423379164791407</v>
      </c>
      <c r="M314" s="437">
        <v>1.5274891111309492</v>
      </c>
      <c r="N314" s="437">
        <v>5.1632434573628236</v>
      </c>
      <c r="O314" s="438">
        <v>5.1632434573628236</v>
      </c>
      <c r="P314" s="439">
        <v>1.4768245898567178E-2</v>
      </c>
      <c r="Q314" s="434">
        <f t="shared" si="4"/>
        <v>10</v>
      </c>
    </row>
    <row r="315" spans="2:17">
      <c r="B315" s="431" t="s">
        <v>1531</v>
      </c>
      <c r="C315" s="432" t="s">
        <v>1219</v>
      </c>
      <c r="D315" s="433">
        <v>11</v>
      </c>
      <c r="E315" s="434" t="s">
        <v>1530</v>
      </c>
      <c r="F315" s="435">
        <v>136.88506999999998</v>
      </c>
      <c r="G315" s="437">
        <v>0.31307164756968969</v>
      </c>
      <c r="H315" s="437">
        <v>0.30052467399877997</v>
      </c>
      <c r="I315" s="437">
        <v>3.4485131578696344</v>
      </c>
      <c r="J315" s="438">
        <v>3.4485131578696344</v>
      </c>
      <c r="K315" s="435">
        <v>136.88506999999998</v>
      </c>
      <c r="L315" s="437">
        <v>0.82116895823957037</v>
      </c>
      <c r="M315" s="437">
        <v>0.7637445555654746</v>
      </c>
      <c r="N315" s="437">
        <v>3.4485131578696344</v>
      </c>
      <c r="O315" s="438">
        <v>3.4485131578696344</v>
      </c>
      <c r="P315" s="439">
        <v>1.4768245898567178E-2</v>
      </c>
      <c r="Q315" s="434">
        <f t="shared" si="4"/>
        <v>10</v>
      </c>
    </row>
    <row r="316" spans="2:17">
      <c r="B316" s="431" t="s">
        <v>1532</v>
      </c>
      <c r="C316" s="432" t="s">
        <v>1214</v>
      </c>
      <c r="D316" s="433">
        <v>11</v>
      </c>
      <c r="E316" s="434" t="s">
        <v>1533</v>
      </c>
      <c r="F316" s="435">
        <v>19.325385700999998</v>
      </c>
      <c r="G316" s="437">
        <v>2.602579543452995</v>
      </c>
      <c r="H316" s="437">
        <v>2.4016120873228339</v>
      </c>
      <c r="I316" s="437">
        <v>4.2677731898497129</v>
      </c>
      <c r="J316" s="438">
        <v>7.6210235533030604</v>
      </c>
      <c r="K316" s="435">
        <v>39.962964735</v>
      </c>
      <c r="L316" s="437">
        <v>1.7909405350262191</v>
      </c>
      <c r="M316" s="437">
        <v>1.611846481457097</v>
      </c>
      <c r="N316" s="437">
        <v>4.2677731898497129</v>
      </c>
      <c r="O316" s="438">
        <v>7.6210235533030604</v>
      </c>
      <c r="P316" s="439">
        <v>1.4255011945661034E-2</v>
      </c>
      <c r="Q316" s="434">
        <f t="shared" si="4"/>
        <v>9</v>
      </c>
    </row>
    <row r="317" spans="2:17">
      <c r="B317" s="431" t="s">
        <v>1534</v>
      </c>
      <c r="C317" s="432" t="s">
        <v>1219</v>
      </c>
      <c r="D317" s="433">
        <v>11</v>
      </c>
      <c r="E317" s="434" t="s">
        <v>1535</v>
      </c>
      <c r="F317" s="435">
        <v>72.661877933</v>
      </c>
      <c r="G317" s="437">
        <v>2.0614868711684777</v>
      </c>
      <c r="H317" s="437">
        <v>1.8961789616879863</v>
      </c>
      <c r="I317" s="437">
        <v>7.6210235533030604</v>
      </c>
      <c r="J317" s="438">
        <v>7.6210235533030604</v>
      </c>
      <c r="K317" s="435">
        <v>72.667203253999986</v>
      </c>
      <c r="L317" s="437">
        <v>1.6175622491885744</v>
      </c>
      <c r="M317" s="437">
        <v>1.612954283483671</v>
      </c>
      <c r="N317" s="437">
        <v>7.6210235533030604</v>
      </c>
      <c r="O317" s="438">
        <v>7.6210235533030604</v>
      </c>
      <c r="P317" s="439">
        <v>3.7682934211962893E-2</v>
      </c>
      <c r="Q317" s="434">
        <f t="shared" si="4"/>
        <v>10</v>
      </c>
    </row>
    <row r="318" spans="2:17">
      <c r="B318" s="431" t="s">
        <v>1536</v>
      </c>
      <c r="C318" s="432" t="s">
        <v>1219</v>
      </c>
      <c r="D318" s="433">
        <v>11</v>
      </c>
      <c r="E318" s="434" t="s">
        <v>1535</v>
      </c>
      <c r="F318" s="435">
        <v>41.042329999999993</v>
      </c>
      <c r="G318" s="437">
        <v>1.3832157749245053</v>
      </c>
      <c r="H318" s="437">
        <v>1.2722975288220684</v>
      </c>
      <c r="I318" s="437">
        <v>7.6210235533030604</v>
      </c>
      <c r="J318" s="438">
        <v>7.6210235533030604</v>
      </c>
      <c r="K318" s="435">
        <v>59.390149999999998</v>
      </c>
      <c r="L318" s="437">
        <v>1.1926901860919288</v>
      </c>
      <c r="M318" s="437">
        <v>1.189292557668761</v>
      </c>
      <c r="N318" s="437">
        <v>7.6210235533030604</v>
      </c>
      <c r="O318" s="438">
        <v>7.6210235533030604</v>
      </c>
      <c r="P318" s="439">
        <v>3.7682934211962893E-2</v>
      </c>
      <c r="Q318" s="434">
        <f t="shared" si="4"/>
        <v>10</v>
      </c>
    </row>
    <row r="319" spans="2:17">
      <c r="B319" s="431" t="s">
        <v>1537</v>
      </c>
      <c r="C319" s="432" t="s">
        <v>1219</v>
      </c>
      <c r="D319" s="433">
        <v>11</v>
      </c>
      <c r="E319" s="434" t="s">
        <v>1535</v>
      </c>
      <c r="F319" s="435">
        <v>83.726219999999998</v>
      </c>
      <c r="G319" s="437">
        <v>2.1281708272598796</v>
      </c>
      <c r="H319" s="437">
        <v>1.9575156194135681</v>
      </c>
      <c r="I319" s="437">
        <v>7.6210235533030604</v>
      </c>
      <c r="J319" s="438">
        <v>7.6210235533030604</v>
      </c>
      <c r="K319" s="435">
        <v>82.138570000000001</v>
      </c>
      <c r="L319" s="437">
        <v>1.9986134268537277</v>
      </c>
      <c r="M319" s="437">
        <v>1.9929199568602722</v>
      </c>
      <c r="N319" s="437">
        <v>7.6210235533030604</v>
      </c>
      <c r="O319" s="438">
        <v>7.6210235533030604</v>
      </c>
      <c r="P319" s="439">
        <v>3.7682934211962893E-2</v>
      </c>
      <c r="Q319" s="434">
        <f t="shared" si="4"/>
        <v>10</v>
      </c>
    </row>
    <row r="320" spans="2:17">
      <c r="B320" s="431" t="s">
        <v>1538</v>
      </c>
      <c r="C320" s="432" t="s">
        <v>1219</v>
      </c>
      <c r="D320" s="433">
        <v>11</v>
      </c>
      <c r="E320" s="434" t="s">
        <v>1535</v>
      </c>
      <c r="F320" s="435">
        <v>77.451599999999999</v>
      </c>
      <c r="G320" s="437">
        <v>1.4041735896960887</v>
      </c>
      <c r="H320" s="437">
        <v>1.2915747641072512</v>
      </c>
      <c r="I320" s="437">
        <v>7.6210235533030604</v>
      </c>
      <c r="J320" s="438">
        <v>7.6210235533030604</v>
      </c>
      <c r="K320" s="435">
        <v>77.203589999999991</v>
      </c>
      <c r="L320" s="437">
        <v>1.2403215833000729</v>
      </c>
      <c r="M320" s="437">
        <v>1.2367882668408361</v>
      </c>
      <c r="N320" s="437">
        <v>7.6210235533030604</v>
      </c>
      <c r="O320" s="438">
        <v>7.6210235533030604</v>
      </c>
      <c r="P320" s="439">
        <v>3.7682934211962893E-2</v>
      </c>
      <c r="Q320" s="434">
        <f t="shared" si="4"/>
        <v>10</v>
      </c>
    </row>
    <row r="321" spans="2:17">
      <c r="B321" s="431" t="s">
        <v>1539</v>
      </c>
      <c r="C321" s="432" t="s">
        <v>1219</v>
      </c>
      <c r="D321" s="433">
        <v>11</v>
      </c>
      <c r="E321" s="434" t="s">
        <v>1540</v>
      </c>
      <c r="F321" s="435">
        <v>3.4812299999999996</v>
      </c>
      <c r="G321" s="437">
        <v>0.26824097651738443</v>
      </c>
      <c r="H321" s="437">
        <v>0.26689289366104063</v>
      </c>
      <c r="I321" s="437">
        <v>0</v>
      </c>
      <c r="J321" s="438">
        <v>0</v>
      </c>
      <c r="K321" s="435">
        <v>3.48123</v>
      </c>
      <c r="L321" s="437">
        <v>0.26673582436560705</v>
      </c>
      <c r="M321" s="437">
        <v>0.26102772383579026</v>
      </c>
      <c r="N321" s="437">
        <v>0</v>
      </c>
      <c r="O321" s="438">
        <v>0</v>
      </c>
      <c r="P321" s="439">
        <v>-3.0633137860859305E-3</v>
      </c>
      <c r="Q321" s="434">
        <f t="shared" si="4"/>
        <v>10</v>
      </c>
    </row>
    <row r="322" spans="2:17">
      <c r="B322" s="431" t="s">
        <v>1541</v>
      </c>
      <c r="C322" s="432" t="s">
        <v>1219</v>
      </c>
      <c r="D322" s="433">
        <v>11</v>
      </c>
      <c r="E322" s="434" t="s">
        <v>1542</v>
      </c>
      <c r="F322" s="435">
        <v>4.9453300000000011</v>
      </c>
      <c r="G322" s="437">
        <v>0.51441908984795659</v>
      </c>
      <c r="H322" s="437">
        <v>0.51184350359999986</v>
      </c>
      <c r="I322" s="437">
        <v>1.3</v>
      </c>
      <c r="J322" s="438">
        <v>1.3</v>
      </c>
      <c r="K322" s="435">
        <v>4.9605899999999989</v>
      </c>
      <c r="L322" s="437">
        <v>0.38105117766515295</v>
      </c>
      <c r="M322" s="437">
        <v>0.38041673950595556</v>
      </c>
      <c r="N322" s="437">
        <v>7.6210235533030604</v>
      </c>
      <c r="O322" s="438">
        <v>7.6210235533030604</v>
      </c>
      <c r="P322" s="439">
        <v>2.9834735556133474E-3</v>
      </c>
      <c r="Q322" s="434">
        <f t="shared" si="4"/>
        <v>10</v>
      </c>
    </row>
    <row r="323" spans="2:17">
      <c r="B323" s="431" t="s">
        <v>1543</v>
      </c>
      <c r="C323" s="432" t="s">
        <v>1219</v>
      </c>
      <c r="D323" s="433">
        <v>11</v>
      </c>
      <c r="E323" s="434" t="s">
        <v>1542</v>
      </c>
      <c r="F323" s="435">
        <v>37.357257489999995</v>
      </c>
      <c r="G323" s="437">
        <v>2.0195712416253109</v>
      </c>
      <c r="H323" s="437">
        <v>2.0094596807999996</v>
      </c>
      <c r="I323" s="437">
        <v>7.6210235533030604</v>
      </c>
      <c r="J323" s="438">
        <v>7.6210235533030604</v>
      </c>
      <c r="K323" s="435">
        <v>37.310597489999999</v>
      </c>
      <c r="L323" s="437">
        <v>1.7391175748637584</v>
      </c>
      <c r="M323" s="437">
        <v>1.7362219991051815</v>
      </c>
      <c r="N323" s="437">
        <v>7.6210235533030604</v>
      </c>
      <c r="O323" s="438">
        <v>7.6210235533030604</v>
      </c>
      <c r="P323" s="439">
        <v>2.9834735556133474E-3</v>
      </c>
      <c r="Q323" s="434">
        <f t="shared" si="4"/>
        <v>10</v>
      </c>
    </row>
    <row r="324" spans="2:17">
      <c r="B324" s="431" t="s">
        <v>1544</v>
      </c>
      <c r="C324" s="432" t="s">
        <v>1214</v>
      </c>
      <c r="D324" s="433">
        <v>11</v>
      </c>
      <c r="E324" s="434" t="s">
        <v>1545</v>
      </c>
      <c r="F324" s="435">
        <v>50.741479999999996</v>
      </c>
      <c r="G324" s="437">
        <v>1.2163820430632595</v>
      </c>
      <c r="H324" s="437">
        <v>1.1503551561796617</v>
      </c>
      <c r="I324" s="437">
        <v>6.4778700203076003</v>
      </c>
      <c r="J324" s="438">
        <v>6.4778700203076003</v>
      </c>
      <c r="K324" s="435">
        <v>50.883909999999993</v>
      </c>
      <c r="L324" s="437">
        <v>1.0908698044936669</v>
      </c>
      <c r="M324" s="437">
        <v>1.0207143864770192</v>
      </c>
      <c r="N324" s="437">
        <v>6.4778700203076003</v>
      </c>
      <c r="O324" s="438">
        <v>6.4778700203076003</v>
      </c>
      <c r="P324" s="439">
        <v>1.4766154434973311E-2</v>
      </c>
      <c r="Q324" s="434">
        <f t="shared" si="4"/>
        <v>9</v>
      </c>
    </row>
    <row r="325" spans="2:17">
      <c r="B325" s="431" t="s">
        <v>1546</v>
      </c>
      <c r="C325" s="432" t="s">
        <v>1214</v>
      </c>
      <c r="D325" s="433">
        <v>11</v>
      </c>
      <c r="E325" s="434" t="s">
        <v>1545</v>
      </c>
      <c r="F325" s="435">
        <v>47.233770000000007</v>
      </c>
      <c r="G325" s="437">
        <v>2.3399400192472881</v>
      </c>
      <c r="H325" s="437">
        <v>2.212924863239095</v>
      </c>
      <c r="I325" s="437">
        <v>6.7065007269066932</v>
      </c>
      <c r="J325" s="438">
        <v>6.7065007269066932</v>
      </c>
      <c r="K325" s="435">
        <v>47.234819999999999</v>
      </c>
      <c r="L325" s="437">
        <v>2.0984935825712832</v>
      </c>
      <c r="M325" s="437">
        <v>1.9635364191370321</v>
      </c>
      <c r="N325" s="437">
        <v>6.7065007269066932</v>
      </c>
      <c r="O325" s="438">
        <v>6.7065007269066932</v>
      </c>
      <c r="P325" s="439">
        <v>1.4766154434973311E-2</v>
      </c>
      <c r="Q325" s="434">
        <f t="shared" si="4"/>
        <v>9</v>
      </c>
    </row>
    <row r="326" spans="2:17">
      <c r="B326" s="431" t="s">
        <v>1547</v>
      </c>
      <c r="C326" s="432" t="s">
        <v>1214</v>
      </c>
      <c r="D326" s="433">
        <v>11</v>
      </c>
      <c r="E326" s="434" t="s">
        <v>1545</v>
      </c>
      <c r="F326" s="435">
        <v>34.771509999999999</v>
      </c>
      <c r="G326" s="437">
        <v>0.40610529259663675</v>
      </c>
      <c r="H326" s="437">
        <v>0.38406133990099994</v>
      </c>
      <c r="I326" s="437">
        <v>6.7065007269066932</v>
      </c>
      <c r="J326" s="438">
        <v>6.7065007269066932</v>
      </c>
      <c r="K326" s="435">
        <v>34.965590000000006</v>
      </c>
      <c r="L326" s="437">
        <v>0.36420136557022265</v>
      </c>
      <c r="M326" s="437">
        <v>0.34077904794940223</v>
      </c>
      <c r="N326" s="437">
        <v>6.7065007269066932</v>
      </c>
      <c r="O326" s="438">
        <v>6.7065007269066932</v>
      </c>
      <c r="P326" s="439">
        <v>1.4766154434973311E-2</v>
      </c>
      <c r="Q326" s="434">
        <f t="shared" si="4"/>
        <v>9</v>
      </c>
    </row>
    <row r="327" spans="2:17">
      <c r="B327" s="431" t="s">
        <v>1548</v>
      </c>
      <c r="C327" s="432" t="s">
        <v>1219</v>
      </c>
      <c r="D327" s="433">
        <v>11</v>
      </c>
      <c r="E327" s="434" t="s">
        <v>1549</v>
      </c>
      <c r="F327" s="435">
        <v>11.99349</v>
      </c>
      <c r="G327" s="437">
        <v>2.2727797491838051</v>
      </c>
      <c r="H327" s="437">
        <v>2.0969486511094133</v>
      </c>
      <c r="I327" s="437">
        <v>5.0108229862967617</v>
      </c>
      <c r="J327" s="438">
        <v>5.0108229862967617</v>
      </c>
      <c r="K327" s="435">
        <v>11.992319999999999</v>
      </c>
      <c r="L327" s="437">
        <v>2.2100968304578874</v>
      </c>
      <c r="M327" s="437">
        <v>2.0399918648423689</v>
      </c>
      <c r="N327" s="437">
        <v>5.0108229862967617</v>
      </c>
      <c r="O327" s="438">
        <v>5.0108229862967617</v>
      </c>
      <c r="P327" s="439">
        <v>-1.4308060294367375E-2</v>
      </c>
      <c r="Q327" s="434">
        <f t="shared" si="4"/>
        <v>10</v>
      </c>
    </row>
    <row r="328" spans="2:17">
      <c r="B328" s="431" t="s">
        <v>1550</v>
      </c>
      <c r="C328" s="432" t="s">
        <v>1219</v>
      </c>
      <c r="D328" s="433">
        <v>11</v>
      </c>
      <c r="E328" s="434" t="s">
        <v>1549</v>
      </c>
      <c r="F328" s="435">
        <v>34.593350000000001</v>
      </c>
      <c r="G328" s="437">
        <v>2.5050304419707152</v>
      </c>
      <c r="H328" s="437">
        <v>2.3112315252566487</v>
      </c>
      <c r="I328" s="437">
        <v>6.4778700203076003</v>
      </c>
      <c r="J328" s="438">
        <v>6.4778700203076003</v>
      </c>
      <c r="K328" s="435">
        <v>34.463610000000003</v>
      </c>
      <c r="L328" s="437">
        <v>2.5149377725900099</v>
      </c>
      <c r="M328" s="437">
        <v>2.3213700530964894</v>
      </c>
      <c r="N328" s="437">
        <v>6.4778700203076003</v>
      </c>
      <c r="O328" s="438">
        <v>6.4778700203076003</v>
      </c>
      <c r="P328" s="439">
        <v>-1.4308060294367375E-2</v>
      </c>
      <c r="Q328" s="434">
        <f t="shared" si="4"/>
        <v>10</v>
      </c>
    </row>
    <row r="329" spans="2:17">
      <c r="B329" s="431" t="s">
        <v>1551</v>
      </c>
      <c r="C329" s="432" t="s">
        <v>1219</v>
      </c>
      <c r="D329" s="433">
        <v>11</v>
      </c>
      <c r="E329" s="434" t="s">
        <v>1549</v>
      </c>
      <c r="F329" s="435">
        <v>31.86544</v>
      </c>
      <c r="G329" s="437">
        <v>2.7106075523210662</v>
      </c>
      <c r="H329" s="437">
        <v>2.5009043892475167</v>
      </c>
      <c r="I329" s="437">
        <v>7.6210235533030604</v>
      </c>
      <c r="J329" s="438">
        <v>7.6210235533030604</v>
      </c>
      <c r="K329" s="435">
        <v>31.857939999999999</v>
      </c>
      <c r="L329" s="437">
        <v>2.3434647426406907</v>
      </c>
      <c r="M329" s="437">
        <v>2.1630948222035462</v>
      </c>
      <c r="N329" s="437">
        <v>7.6210235533030604</v>
      </c>
      <c r="O329" s="438">
        <v>7.6210235533030604</v>
      </c>
      <c r="P329" s="439">
        <v>-1.4308060294367375E-2</v>
      </c>
      <c r="Q329" s="434">
        <f t="shared" si="4"/>
        <v>10</v>
      </c>
    </row>
    <row r="330" spans="2:17">
      <c r="B330" s="431" t="s">
        <v>1552</v>
      </c>
      <c r="C330" s="432" t="s">
        <v>1219</v>
      </c>
      <c r="D330" s="433">
        <v>11</v>
      </c>
      <c r="E330" s="434" t="s">
        <v>1553</v>
      </c>
      <c r="F330" s="435">
        <v>51.872129999999999</v>
      </c>
      <c r="G330" s="437">
        <v>1.5623098284271273</v>
      </c>
      <c r="H330" s="437">
        <v>1.5215123667298576</v>
      </c>
      <c r="I330" s="437">
        <v>5.1632434573628236</v>
      </c>
      <c r="J330" s="438">
        <v>5.1632434573628236</v>
      </c>
      <c r="K330" s="435">
        <v>51.708601213999998</v>
      </c>
      <c r="L330" s="437">
        <v>1.5946991785286653</v>
      </c>
      <c r="M330" s="437">
        <v>1.4671232442463722</v>
      </c>
      <c r="N330" s="437">
        <v>5.1632434573628236</v>
      </c>
      <c r="O330" s="438">
        <v>5.1632434573628236</v>
      </c>
      <c r="P330" s="439">
        <v>1.9715667067661258E-3</v>
      </c>
      <c r="Q330" s="434">
        <f t="shared" si="4"/>
        <v>10</v>
      </c>
    </row>
    <row r="331" spans="2:17">
      <c r="B331" s="431" t="s">
        <v>1554</v>
      </c>
      <c r="C331" s="432" t="s">
        <v>1219</v>
      </c>
      <c r="D331" s="433">
        <v>11</v>
      </c>
      <c r="E331" s="434" t="s">
        <v>1553</v>
      </c>
      <c r="F331" s="435">
        <v>34.165279999999996</v>
      </c>
      <c r="G331" s="437">
        <v>0.55252420761447185</v>
      </c>
      <c r="H331" s="437">
        <v>0.53809583701421793</v>
      </c>
      <c r="I331" s="437">
        <v>5.1632434573628236</v>
      </c>
      <c r="J331" s="438">
        <v>5.1632434573628236</v>
      </c>
      <c r="K331" s="435">
        <v>34.203353641</v>
      </c>
      <c r="L331" s="437">
        <v>0.56185996146726802</v>
      </c>
      <c r="M331" s="437">
        <v>0.51691116454988661</v>
      </c>
      <c r="N331" s="437">
        <v>5.1632434573628236</v>
      </c>
      <c r="O331" s="438">
        <v>5.1632434573628236</v>
      </c>
      <c r="P331" s="439">
        <v>1.9715667067661258E-3</v>
      </c>
      <c r="Q331" s="434">
        <f t="shared" si="4"/>
        <v>10</v>
      </c>
    </row>
    <row r="332" spans="2:17">
      <c r="B332" s="431" t="s">
        <v>1555</v>
      </c>
      <c r="C332" s="432" t="s">
        <v>1219</v>
      </c>
      <c r="D332" s="433">
        <v>11</v>
      </c>
      <c r="E332" s="434" t="s">
        <v>1556</v>
      </c>
      <c r="F332" s="435">
        <v>20.171588195999998</v>
      </c>
      <c r="G332" s="437">
        <v>2.4958852137067522</v>
      </c>
      <c r="H332" s="437">
        <v>2.1508587692307692</v>
      </c>
      <c r="I332" s="437">
        <v>7.62</v>
      </c>
      <c r="J332" s="438">
        <v>7.62</v>
      </c>
      <c r="K332" s="435">
        <v>20.066751025000002</v>
      </c>
      <c r="L332" s="437">
        <v>1.9433610060922801</v>
      </c>
      <c r="M332" s="437">
        <v>1.6712904652209866</v>
      </c>
      <c r="N332" s="437">
        <v>7.62</v>
      </c>
      <c r="O332" s="438">
        <v>7.62</v>
      </c>
      <c r="P332" s="439">
        <v>-2.1042544076067871E-2</v>
      </c>
      <c r="Q332" s="434">
        <f t="shared" ref="Q332:Q395" si="5">VLOOKUP(C332,$S$11:$T$14,2,FALSE)</f>
        <v>10</v>
      </c>
    </row>
    <row r="333" spans="2:17">
      <c r="B333" s="431" t="s">
        <v>1557</v>
      </c>
      <c r="C333" s="432" t="s">
        <v>1219</v>
      </c>
      <c r="D333" s="433">
        <v>11</v>
      </c>
      <c r="E333" s="434" t="s">
        <v>1556</v>
      </c>
      <c r="F333" s="435">
        <v>121.381596046</v>
      </c>
      <c r="G333" s="437">
        <v>3.5247233934026654</v>
      </c>
      <c r="H333" s="437">
        <v>3.0374723076923082</v>
      </c>
      <c r="I333" s="437">
        <v>7.6210235533030604</v>
      </c>
      <c r="J333" s="438">
        <v>7.6210235533030604</v>
      </c>
      <c r="K333" s="435">
        <v>37.200883449000003</v>
      </c>
      <c r="L333" s="437">
        <v>3.5247233934026654</v>
      </c>
      <c r="M333" s="437">
        <v>3.0312621182929664</v>
      </c>
      <c r="N333" s="437">
        <v>7.6210235533030604</v>
      </c>
      <c r="O333" s="438">
        <v>7.6210235533030604</v>
      </c>
      <c r="P333" s="439">
        <v>-2.1042544076067871E-2</v>
      </c>
      <c r="Q333" s="434">
        <f t="shared" si="5"/>
        <v>10</v>
      </c>
    </row>
    <row r="334" spans="2:17">
      <c r="B334" s="431" t="s">
        <v>1558</v>
      </c>
      <c r="C334" s="432" t="s">
        <v>1219</v>
      </c>
      <c r="D334" s="433">
        <v>11</v>
      </c>
      <c r="E334" s="434" t="s">
        <v>1559</v>
      </c>
      <c r="F334" s="435">
        <v>118.37525111400001</v>
      </c>
      <c r="G334" s="437">
        <v>4.2296680720831983</v>
      </c>
      <c r="H334" s="437">
        <v>4.1461956687310835</v>
      </c>
      <c r="I334" s="437">
        <v>7.6210235533030604</v>
      </c>
      <c r="J334" s="438">
        <v>7.6210235533030604</v>
      </c>
      <c r="K334" s="435">
        <v>113.96917116</v>
      </c>
      <c r="L334" s="437">
        <v>4.5535615730985786</v>
      </c>
      <c r="M334" s="437">
        <v>4.4169547259056205</v>
      </c>
      <c r="N334" s="437">
        <v>7.6210235533030604</v>
      </c>
      <c r="O334" s="438">
        <v>7.6210235533030604</v>
      </c>
      <c r="P334" s="439">
        <v>2.3185955001551184E-2</v>
      </c>
      <c r="Q334" s="434">
        <f t="shared" si="5"/>
        <v>10</v>
      </c>
    </row>
    <row r="335" spans="2:17">
      <c r="B335" s="431" t="s">
        <v>1560</v>
      </c>
      <c r="C335" s="432" t="s">
        <v>1219</v>
      </c>
      <c r="D335" s="433">
        <v>11</v>
      </c>
      <c r="E335" s="434" t="s">
        <v>1559</v>
      </c>
      <c r="F335" s="435">
        <v>33.486110000000004</v>
      </c>
      <c r="G335" s="437">
        <v>4.9727178685302471</v>
      </c>
      <c r="H335" s="437">
        <v>4.8745813943189766</v>
      </c>
      <c r="I335" s="437">
        <v>5.1632434573628236</v>
      </c>
      <c r="J335" s="438">
        <v>7.6210235533030604</v>
      </c>
      <c r="K335" s="435">
        <v>36.071705639999998</v>
      </c>
      <c r="L335" s="437">
        <v>5.2966113695456274</v>
      </c>
      <c r="M335" s="437">
        <v>5.1377130284592578</v>
      </c>
      <c r="N335" s="437">
        <v>5.1632434573628236</v>
      </c>
      <c r="O335" s="438">
        <v>7.6210235533030604</v>
      </c>
      <c r="P335" s="439">
        <v>2.3185955001551184E-2</v>
      </c>
      <c r="Q335" s="434">
        <f t="shared" si="5"/>
        <v>10</v>
      </c>
    </row>
    <row r="336" spans="2:17">
      <c r="B336" s="431" t="s">
        <v>1561</v>
      </c>
      <c r="C336" s="432" t="s">
        <v>1219</v>
      </c>
      <c r="D336" s="433">
        <v>11</v>
      </c>
      <c r="E336" s="434" t="s">
        <v>1562</v>
      </c>
      <c r="F336" s="435">
        <v>214.68580000000003</v>
      </c>
      <c r="G336" s="437">
        <v>0.38784081672594389</v>
      </c>
      <c r="H336" s="437">
        <v>0.38737693172218018</v>
      </c>
      <c r="I336" s="437">
        <v>5.1632434573628236</v>
      </c>
      <c r="J336" s="438">
        <v>5.1632434573628236</v>
      </c>
      <c r="K336" s="435">
        <v>214.81373000000002</v>
      </c>
      <c r="L336" s="437">
        <v>0.38105117766515295</v>
      </c>
      <c r="M336" s="437">
        <v>0.38105117766515295</v>
      </c>
      <c r="N336" s="437">
        <v>5.1632434573628236</v>
      </c>
      <c r="O336" s="438">
        <v>5.1632434573628236</v>
      </c>
      <c r="P336" s="439">
        <v>-1.105765056044028E-2</v>
      </c>
      <c r="Q336" s="434">
        <f t="shared" si="5"/>
        <v>10</v>
      </c>
    </row>
    <row r="337" spans="2:17">
      <c r="B337" s="431" t="s">
        <v>1563</v>
      </c>
      <c r="C337" s="432" t="s">
        <v>1214</v>
      </c>
      <c r="D337" s="433">
        <v>11</v>
      </c>
      <c r="E337" s="434" t="s">
        <v>1562</v>
      </c>
      <c r="F337" s="435">
        <v>89.451229999999995</v>
      </c>
      <c r="G337" s="437">
        <v>0.30352081390791169</v>
      </c>
      <c r="H337" s="437">
        <v>0.3031577815816841</v>
      </c>
      <c r="I337" s="437">
        <v>5.1632434573628236</v>
      </c>
      <c r="J337" s="438">
        <v>5.1632434573628236</v>
      </c>
      <c r="K337" s="435">
        <v>89.452120000000008</v>
      </c>
      <c r="L337" s="437">
        <v>0.24768326548234945</v>
      </c>
      <c r="M337" s="437">
        <v>0.24768326548234945</v>
      </c>
      <c r="N337" s="437">
        <v>5.1632434573628236</v>
      </c>
      <c r="O337" s="438">
        <v>5.1632434573628236</v>
      </c>
      <c r="P337" s="439">
        <v>-1.105765056044028E-2</v>
      </c>
      <c r="Q337" s="434">
        <f t="shared" si="5"/>
        <v>9</v>
      </c>
    </row>
    <row r="338" spans="2:17">
      <c r="B338" s="431" t="s">
        <v>1564</v>
      </c>
      <c r="C338" s="432" t="s">
        <v>1214</v>
      </c>
      <c r="D338" s="433">
        <v>11</v>
      </c>
      <c r="E338" s="434" t="s">
        <v>1565</v>
      </c>
      <c r="F338" s="435">
        <v>28.045079999999999</v>
      </c>
      <c r="G338" s="437">
        <v>1.0531301922720664</v>
      </c>
      <c r="H338" s="437">
        <v>1.0015732126440349</v>
      </c>
      <c r="I338" s="437">
        <v>6.7827109624397233</v>
      </c>
      <c r="J338" s="438">
        <v>6.7827109624397233</v>
      </c>
      <c r="K338" s="435">
        <v>27.886230000000001</v>
      </c>
      <c r="L338" s="437">
        <v>0.98527585117340943</v>
      </c>
      <c r="M338" s="437">
        <v>0.93102970039919686</v>
      </c>
      <c r="N338" s="437">
        <v>6.7827109624397233</v>
      </c>
      <c r="O338" s="438">
        <v>6.7827109624397233</v>
      </c>
      <c r="P338" s="439">
        <v>-7.3871908500443562E-3</v>
      </c>
      <c r="Q338" s="434">
        <f t="shared" si="5"/>
        <v>9</v>
      </c>
    </row>
    <row r="339" spans="2:17">
      <c r="B339" s="431" t="s">
        <v>1566</v>
      </c>
      <c r="C339" s="432" t="s">
        <v>1214</v>
      </c>
      <c r="D339" s="433">
        <v>11</v>
      </c>
      <c r="E339" s="434" t="s">
        <v>1567</v>
      </c>
      <c r="F339" s="435">
        <v>8.1253468959999999</v>
      </c>
      <c r="G339" s="437">
        <v>4.6488243675148668</v>
      </c>
      <c r="H339" s="437">
        <v>4.6488243675148668</v>
      </c>
      <c r="I339" s="437">
        <v>6.2873444314750238</v>
      </c>
      <c r="J339" s="438">
        <v>7.6210235533030604</v>
      </c>
      <c r="K339" s="435">
        <v>6.2910347499999997</v>
      </c>
      <c r="L339" s="437">
        <v>4.3439834253827438</v>
      </c>
      <c r="M339" s="437">
        <v>4.3434469272266147</v>
      </c>
      <c r="N339" s="437">
        <v>6.2873444314750238</v>
      </c>
      <c r="O339" s="438">
        <v>6.2873444314750238</v>
      </c>
      <c r="P339" s="439">
        <v>3.8226375609887286E-2</v>
      </c>
      <c r="Q339" s="434">
        <f t="shared" si="5"/>
        <v>9</v>
      </c>
    </row>
    <row r="340" spans="2:17">
      <c r="B340" s="431" t="s">
        <v>1568</v>
      </c>
      <c r="C340" s="432" t="s">
        <v>1214</v>
      </c>
      <c r="D340" s="433">
        <v>11</v>
      </c>
      <c r="E340" s="434" t="s">
        <v>1567</v>
      </c>
      <c r="F340" s="435">
        <v>37.160108211999997</v>
      </c>
      <c r="G340" s="437">
        <v>3.9248271299510757</v>
      </c>
      <c r="H340" s="437">
        <v>3.9248271299510757</v>
      </c>
      <c r="I340" s="437">
        <v>6.2873444314750238</v>
      </c>
      <c r="J340" s="438">
        <v>7.6210235533030604</v>
      </c>
      <c r="K340" s="435">
        <v>66.167521131000001</v>
      </c>
      <c r="L340" s="437">
        <v>3.4294605989863771</v>
      </c>
      <c r="M340" s="437">
        <v>3.4290370478104855</v>
      </c>
      <c r="N340" s="437">
        <v>6.2873444314750238</v>
      </c>
      <c r="O340" s="438">
        <v>6.2873444314750238</v>
      </c>
      <c r="P340" s="439">
        <v>3.8226375609887286E-2</v>
      </c>
      <c r="Q340" s="434">
        <f t="shared" si="5"/>
        <v>9</v>
      </c>
    </row>
    <row r="341" spans="2:17">
      <c r="B341" s="431" t="s">
        <v>1569</v>
      </c>
      <c r="C341" s="432" t="s">
        <v>1214</v>
      </c>
      <c r="D341" s="433">
        <v>11</v>
      </c>
      <c r="E341" s="434" t="s">
        <v>1567</v>
      </c>
      <c r="F341" s="435">
        <v>71.414387437000002</v>
      </c>
      <c r="G341" s="437">
        <v>6.687448168023435</v>
      </c>
      <c r="H341" s="437">
        <v>6.687448168023435</v>
      </c>
      <c r="I341" s="437">
        <v>9.1452282639636717</v>
      </c>
      <c r="J341" s="438">
        <v>7.6210235533030604</v>
      </c>
      <c r="K341" s="435">
        <v>71.736493679999995</v>
      </c>
      <c r="L341" s="437">
        <v>5.6014523116777495</v>
      </c>
      <c r="M341" s="437">
        <v>5.6007605114237933</v>
      </c>
      <c r="N341" s="437">
        <v>9.1452282639636717</v>
      </c>
      <c r="O341" s="438">
        <v>7.6210235533030604</v>
      </c>
      <c r="P341" s="439">
        <v>3.8226375609887286E-2</v>
      </c>
      <c r="Q341" s="434">
        <f t="shared" si="5"/>
        <v>9</v>
      </c>
    </row>
    <row r="342" spans="2:17">
      <c r="B342" s="431" t="s">
        <v>1570</v>
      </c>
      <c r="C342" s="432" t="s">
        <v>1214</v>
      </c>
      <c r="D342" s="433">
        <v>11</v>
      </c>
      <c r="E342" s="434" t="s">
        <v>1567</v>
      </c>
      <c r="F342" s="435">
        <v>118.495505767</v>
      </c>
      <c r="G342" s="437">
        <v>5.9062932538098716</v>
      </c>
      <c r="H342" s="437">
        <v>5.9062932538098716</v>
      </c>
      <c r="I342" s="437">
        <v>6.2873444314750238</v>
      </c>
      <c r="J342" s="438">
        <v>7.6210235533030604</v>
      </c>
      <c r="K342" s="435">
        <v>106.166784385</v>
      </c>
      <c r="L342" s="437">
        <v>4.2868257487329711</v>
      </c>
      <c r="M342" s="437">
        <v>4.2862963097631068</v>
      </c>
      <c r="N342" s="437">
        <v>6.2873444314750238</v>
      </c>
      <c r="O342" s="438">
        <v>6.2873444314750238</v>
      </c>
      <c r="P342" s="439">
        <v>3.8226375609887286E-2</v>
      </c>
      <c r="Q342" s="434">
        <f t="shared" si="5"/>
        <v>9</v>
      </c>
    </row>
    <row r="343" spans="2:17">
      <c r="B343" s="431" t="s">
        <v>1571</v>
      </c>
      <c r="C343" s="432" t="s">
        <v>1214</v>
      </c>
      <c r="D343" s="433">
        <v>11</v>
      </c>
      <c r="E343" s="434" t="s">
        <v>1567</v>
      </c>
      <c r="F343" s="435">
        <v>27.902830581000003</v>
      </c>
      <c r="G343" s="437">
        <v>0.68589211979727538</v>
      </c>
      <c r="H343" s="437">
        <v>0.68589211979727538</v>
      </c>
      <c r="I343" s="437">
        <v>8.478388703049653</v>
      </c>
      <c r="J343" s="438">
        <v>7.6210235533030604</v>
      </c>
      <c r="K343" s="435">
        <v>27.798221221000002</v>
      </c>
      <c r="L343" s="437">
        <v>1.2765214451782625</v>
      </c>
      <c r="M343" s="437">
        <v>1.2763637900183473</v>
      </c>
      <c r="N343" s="437">
        <v>8.478388703049653</v>
      </c>
      <c r="O343" s="438">
        <v>7.6210235533030604</v>
      </c>
      <c r="P343" s="439">
        <v>3.8226375609887286E-2</v>
      </c>
      <c r="Q343" s="434">
        <f t="shared" si="5"/>
        <v>9</v>
      </c>
    </row>
    <row r="344" spans="2:17">
      <c r="B344" s="431" t="s">
        <v>1572</v>
      </c>
      <c r="C344" s="432" t="s">
        <v>1214</v>
      </c>
      <c r="D344" s="433">
        <v>11</v>
      </c>
      <c r="E344" s="434" t="s">
        <v>1567</v>
      </c>
      <c r="F344" s="435">
        <v>5.6119667619999998</v>
      </c>
      <c r="G344" s="437">
        <v>3.8105117766515302</v>
      </c>
      <c r="H344" s="437">
        <v>3.8105117766515302</v>
      </c>
      <c r="I344" s="437">
        <v>7.6210235533030604</v>
      </c>
      <c r="J344" s="438">
        <v>7.6210235533030604</v>
      </c>
      <c r="K344" s="435">
        <v>5.5219539050000002</v>
      </c>
      <c r="L344" s="437">
        <v>3.5437759522859227</v>
      </c>
      <c r="M344" s="437">
        <v>3.5433382827375013</v>
      </c>
      <c r="N344" s="437">
        <v>7.6210235533030604</v>
      </c>
      <c r="O344" s="438">
        <v>7.6210235533030604</v>
      </c>
      <c r="P344" s="439">
        <v>3.8226375609887286E-2</v>
      </c>
      <c r="Q344" s="434">
        <f t="shared" si="5"/>
        <v>9</v>
      </c>
    </row>
    <row r="345" spans="2:17">
      <c r="B345" s="431" t="s">
        <v>1573</v>
      </c>
      <c r="C345" s="432" t="s">
        <v>1214</v>
      </c>
      <c r="D345" s="433">
        <v>11</v>
      </c>
      <c r="E345" s="434" t="s">
        <v>1574</v>
      </c>
      <c r="F345" s="435">
        <v>69.229328765000005</v>
      </c>
      <c r="G345" s="437">
        <v>5.8434198094951206</v>
      </c>
      <c r="H345" s="437">
        <v>5.7843580805299135</v>
      </c>
      <c r="I345" s="437">
        <v>6.7827109624397233</v>
      </c>
      <c r="J345" s="438">
        <v>6.7827109624397233</v>
      </c>
      <c r="K345" s="435">
        <v>73.941998401000006</v>
      </c>
      <c r="L345" s="437">
        <v>5.1441908984795655</v>
      </c>
      <c r="M345" s="437">
        <v>4.9454202863892034</v>
      </c>
      <c r="N345" s="437">
        <v>6.7827109624397233</v>
      </c>
      <c r="O345" s="438">
        <v>6.7827109624397233</v>
      </c>
      <c r="P345" s="439">
        <v>-2.027900365199975E-2</v>
      </c>
      <c r="Q345" s="434">
        <f t="shared" si="5"/>
        <v>9</v>
      </c>
    </row>
    <row r="346" spans="2:17">
      <c r="B346" s="431" t="s">
        <v>1575</v>
      </c>
      <c r="C346" s="432" t="s">
        <v>1214</v>
      </c>
      <c r="D346" s="433">
        <v>11</v>
      </c>
      <c r="E346" s="434" t="s">
        <v>1574</v>
      </c>
      <c r="F346" s="435">
        <v>22.722961907000002</v>
      </c>
      <c r="G346" s="437">
        <v>2.9874412328947995</v>
      </c>
      <c r="H346" s="437">
        <v>2.9572459961757112</v>
      </c>
      <c r="I346" s="437">
        <v>4.8393499563474434</v>
      </c>
      <c r="J346" s="438">
        <v>6.6683956091401768</v>
      </c>
      <c r="K346" s="435">
        <v>106.450787542</v>
      </c>
      <c r="L346" s="437">
        <v>5.2966113695456274</v>
      </c>
      <c r="M346" s="437">
        <v>5.0919512578377732</v>
      </c>
      <c r="N346" s="437">
        <v>4.8393499563474434</v>
      </c>
      <c r="O346" s="438">
        <v>6.6683956091401768</v>
      </c>
      <c r="P346" s="439">
        <v>-2.027900365199975E-2</v>
      </c>
      <c r="Q346" s="434">
        <f t="shared" si="5"/>
        <v>9</v>
      </c>
    </row>
    <row r="347" spans="2:17">
      <c r="B347" s="431" t="s">
        <v>1576</v>
      </c>
      <c r="C347" s="432" t="s">
        <v>152</v>
      </c>
      <c r="D347" s="433">
        <v>11</v>
      </c>
      <c r="E347" s="434" t="s">
        <v>1574</v>
      </c>
      <c r="F347" s="435">
        <v>12.381917911</v>
      </c>
      <c r="G347" s="437">
        <v>4.582140411423465</v>
      </c>
      <c r="H347" s="437">
        <v>4.5358269265322608</v>
      </c>
      <c r="I347" s="437">
        <v>4.8393499563474434</v>
      </c>
      <c r="J347" s="438">
        <v>6.6683956091401768</v>
      </c>
      <c r="K347" s="435">
        <v>12.390084149</v>
      </c>
      <c r="L347" s="437">
        <v>4.5535615730985786</v>
      </c>
      <c r="M347" s="437">
        <v>4.3776127720259987</v>
      </c>
      <c r="N347" s="437">
        <v>4.8393499563474434</v>
      </c>
      <c r="O347" s="438">
        <v>6.6683956091401768</v>
      </c>
      <c r="P347" s="439">
        <v>-2.027900365199975E-2</v>
      </c>
      <c r="Q347" s="434">
        <f t="shared" si="5"/>
        <v>8</v>
      </c>
    </row>
    <row r="348" spans="2:17">
      <c r="B348" s="431" t="s">
        <v>1577</v>
      </c>
      <c r="C348" s="432" t="s">
        <v>1214</v>
      </c>
      <c r="D348" s="433">
        <v>11</v>
      </c>
      <c r="E348" s="434" t="s">
        <v>1574</v>
      </c>
      <c r="F348" s="435">
        <v>122.86626784399999</v>
      </c>
      <c r="G348" s="437">
        <v>4.5592773407635558</v>
      </c>
      <c r="H348" s="437">
        <v>4.5131949418676509</v>
      </c>
      <c r="I348" s="437">
        <v>9.2404910583799591</v>
      </c>
      <c r="J348" s="438">
        <v>7.6210235533030604</v>
      </c>
      <c r="K348" s="435">
        <v>123.07498339799999</v>
      </c>
      <c r="L348" s="437">
        <v>4.1915629543166837</v>
      </c>
      <c r="M348" s="437">
        <v>4.029601714835648</v>
      </c>
      <c r="N348" s="437">
        <v>9.2404910583799591</v>
      </c>
      <c r="O348" s="438">
        <v>7.6210235533030604</v>
      </c>
      <c r="P348" s="439">
        <v>-2.027900365199975E-2</v>
      </c>
      <c r="Q348" s="434">
        <f t="shared" si="5"/>
        <v>9</v>
      </c>
    </row>
    <row r="349" spans="2:17">
      <c r="B349" s="431" t="s">
        <v>1578</v>
      </c>
      <c r="C349" s="432" t="s">
        <v>1214</v>
      </c>
      <c r="D349" s="433">
        <v>11</v>
      </c>
      <c r="E349" s="434" t="s">
        <v>1579</v>
      </c>
      <c r="F349" s="435">
        <v>67.203277623000005</v>
      </c>
      <c r="G349" s="437">
        <v>2.095590951569509</v>
      </c>
      <c r="H349" s="437">
        <v>1.9939899182792482</v>
      </c>
      <c r="I349" s="437">
        <v>7.6210235533030604</v>
      </c>
      <c r="J349" s="438">
        <v>7.6210235533030604</v>
      </c>
      <c r="K349" s="435">
        <v>55.554190000000006</v>
      </c>
      <c r="L349" s="437">
        <v>2.446415679671281</v>
      </c>
      <c r="M349" s="437">
        <v>2.2487277540260986</v>
      </c>
      <c r="N349" s="437">
        <v>7.62</v>
      </c>
      <c r="O349" s="438">
        <v>7.62</v>
      </c>
      <c r="P349" s="439">
        <v>5.6116107121297887E-3</v>
      </c>
      <c r="Q349" s="434">
        <f t="shared" si="5"/>
        <v>9</v>
      </c>
    </row>
    <row r="350" spans="2:17">
      <c r="B350" s="431" t="s">
        <v>1580</v>
      </c>
      <c r="C350" s="432" t="s">
        <v>1214</v>
      </c>
      <c r="D350" s="433">
        <v>11</v>
      </c>
      <c r="E350" s="434" t="s">
        <v>1579</v>
      </c>
      <c r="F350" s="435">
        <v>98.668289837000003</v>
      </c>
      <c r="G350" s="437">
        <v>2.0767289182750837</v>
      </c>
      <c r="H350" s="437">
        <v>1.9760423774201112</v>
      </c>
      <c r="I350" s="437">
        <v>7.6210235533030604</v>
      </c>
      <c r="J350" s="438">
        <v>7.6210235533030604</v>
      </c>
      <c r="K350" s="435">
        <v>90.918079999999989</v>
      </c>
      <c r="L350" s="437">
        <v>2.4243959367594288</v>
      </c>
      <c r="M350" s="437">
        <v>2.2284873642044247</v>
      </c>
      <c r="N350" s="437">
        <v>7.62</v>
      </c>
      <c r="O350" s="438">
        <v>7.62</v>
      </c>
      <c r="P350" s="439">
        <v>5.6116107121297887E-3</v>
      </c>
      <c r="Q350" s="434">
        <f t="shared" si="5"/>
        <v>9</v>
      </c>
    </row>
    <row r="351" spans="2:17" ht="15.75">
      <c r="B351" s="431" t="s">
        <v>1581</v>
      </c>
      <c r="C351" s="432" t="s">
        <v>1214</v>
      </c>
      <c r="D351" s="433">
        <v>11</v>
      </c>
      <c r="E351" s="434" t="s">
        <v>1579</v>
      </c>
      <c r="F351" s="435">
        <v>17.079167797</v>
      </c>
      <c r="G351" s="437">
        <v>5.3156639284288838</v>
      </c>
      <c r="H351" s="437">
        <v>5.057943333029459</v>
      </c>
      <c r="I351" s="437">
        <v>7.6210235533030604</v>
      </c>
      <c r="J351" s="438">
        <v>7.6210235533030604</v>
      </c>
      <c r="K351" s="440"/>
      <c r="L351" s="440"/>
      <c r="M351" s="440"/>
      <c r="N351" s="440"/>
      <c r="O351" s="440"/>
      <c r="P351" s="439">
        <v>5.6116107121297887E-3</v>
      </c>
      <c r="Q351" s="434">
        <f t="shared" si="5"/>
        <v>9</v>
      </c>
    </row>
    <row r="352" spans="2:17">
      <c r="B352" s="431" t="s">
        <v>1582</v>
      </c>
      <c r="C352" s="432" t="s">
        <v>1219</v>
      </c>
      <c r="D352" s="433">
        <v>11</v>
      </c>
      <c r="E352" s="434" t="s">
        <v>1583</v>
      </c>
      <c r="F352" s="435">
        <v>249.44488960300001</v>
      </c>
      <c r="G352" s="437">
        <v>3.7657382632758747</v>
      </c>
      <c r="H352" s="437">
        <v>3.6500510062849552</v>
      </c>
      <c r="I352" s="437">
        <v>7.0494467868053308</v>
      </c>
      <c r="J352" s="438">
        <v>7.0494467868053308</v>
      </c>
      <c r="K352" s="435">
        <v>248.580253865</v>
      </c>
      <c r="L352" s="437">
        <v>3.6580913055854691</v>
      </c>
      <c r="M352" s="437">
        <v>3.4265875915785324</v>
      </c>
      <c r="N352" s="437">
        <v>7.0494467868053308</v>
      </c>
      <c r="O352" s="438">
        <v>7.0494467868053308</v>
      </c>
      <c r="P352" s="439">
        <v>8.9173785142482309E-4</v>
      </c>
      <c r="Q352" s="434">
        <f t="shared" si="5"/>
        <v>10</v>
      </c>
    </row>
    <row r="353" spans="2:17">
      <c r="B353" s="431" t="s">
        <v>1584</v>
      </c>
      <c r="C353" s="432" t="s">
        <v>1214</v>
      </c>
      <c r="D353" s="433">
        <v>11</v>
      </c>
      <c r="E353" s="434" t="s">
        <v>1583</v>
      </c>
      <c r="F353" s="435">
        <v>1.255572347</v>
      </c>
      <c r="G353" s="437">
        <v>4.197469247570492</v>
      </c>
      <c r="H353" s="437">
        <v>4.0685187816576684</v>
      </c>
      <c r="I353" s="437">
        <v>7.0494467868053308</v>
      </c>
      <c r="J353" s="438">
        <v>7.0494467868053308</v>
      </c>
      <c r="K353" s="435">
        <v>1.255852347</v>
      </c>
      <c r="L353" s="437">
        <v>4.3249308664994857</v>
      </c>
      <c r="M353" s="437">
        <v>4.0512259546267009</v>
      </c>
      <c r="N353" s="437">
        <v>7.0494467868053308</v>
      </c>
      <c r="O353" s="438">
        <v>7.0494467868053308</v>
      </c>
      <c r="P353" s="439">
        <v>8.9173785142482309E-4</v>
      </c>
      <c r="Q353" s="434">
        <f t="shared" si="5"/>
        <v>9</v>
      </c>
    </row>
    <row r="354" spans="2:17">
      <c r="B354" s="431" t="s">
        <v>1585</v>
      </c>
      <c r="C354" s="432" t="s">
        <v>152</v>
      </c>
      <c r="D354" s="433">
        <v>11</v>
      </c>
      <c r="E354" s="434" t="s">
        <v>1583</v>
      </c>
      <c r="F354" s="435">
        <v>19.295542111</v>
      </c>
      <c r="G354" s="437">
        <v>3.6914332836311696</v>
      </c>
      <c r="H354" s="437">
        <v>3.5780287501528458</v>
      </c>
      <c r="I354" s="437">
        <v>7.6210235533030604</v>
      </c>
      <c r="J354" s="438">
        <v>7.6210235533030604</v>
      </c>
      <c r="K354" s="435">
        <v>27.870226957</v>
      </c>
      <c r="L354" s="437">
        <v>6.6493430502569195</v>
      </c>
      <c r="M354" s="437">
        <v>6.2285368201088938</v>
      </c>
      <c r="N354" s="437">
        <v>7.6210235533030604</v>
      </c>
      <c r="O354" s="438">
        <v>7.6210235533030604</v>
      </c>
      <c r="P354" s="439">
        <v>8.9173785142482309E-4</v>
      </c>
      <c r="Q354" s="434">
        <f t="shared" si="5"/>
        <v>8</v>
      </c>
    </row>
    <row r="355" spans="2:17">
      <c r="B355" s="431" t="s">
        <v>1586</v>
      </c>
      <c r="C355" s="432" t="s">
        <v>152</v>
      </c>
      <c r="D355" s="433">
        <v>11</v>
      </c>
      <c r="E355" s="434" t="s">
        <v>1583</v>
      </c>
      <c r="F355" s="435">
        <v>10.627727826999999</v>
      </c>
      <c r="G355" s="437">
        <v>3.2044498785751037</v>
      </c>
      <c r="H355" s="437">
        <v>3.1060059638101007</v>
      </c>
      <c r="I355" s="437">
        <v>7.6210235533030604</v>
      </c>
      <c r="J355" s="438">
        <v>7.6210235533030604</v>
      </c>
      <c r="K355" s="435">
        <v>17.543756149</v>
      </c>
      <c r="L355" s="437">
        <v>5.1251383395963073</v>
      </c>
      <c r="M355" s="437">
        <v>4.8007919902845053</v>
      </c>
      <c r="N355" s="437">
        <v>7.6210235533030604</v>
      </c>
      <c r="O355" s="438">
        <v>7.6210235533030604</v>
      </c>
      <c r="P355" s="439">
        <v>8.9173785142482309E-4</v>
      </c>
      <c r="Q355" s="434">
        <f t="shared" si="5"/>
        <v>8</v>
      </c>
    </row>
    <row r="356" spans="2:17">
      <c r="B356" s="431" t="s">
        <v>1587</v>
      </c>
      <c r="C356" s="432" t="s">
        <v>152</v>
      </c>
      <c r="D356" s="433">
        <v>11</v>
      </c>
      <c r="E356" s="434" t="s">
        <v>1583</v>
      </c>
      <c r="F356" s="435">
        <v>8.5333738720000003</v>
      </c>
      <c r="G356" s="437">
        <v>4.9045097077281845</v>
      </c>
      <c r="H356" s="437">
        <v>4.7538382496224294</v>
      </c>
      <c r="I356" s="437">
        <v>7.0494467868053308</v>
      </c>
      <c r="J356" s="438">
        <v>7.0494467868053308</v>
      </c>
      <c r="K356" s="435">
        <v>8.5365160509999995</v>
      </c>
      <c r="L356" s="437">
        <v>5.10608578071305</v>
      </c>
      <c r="M356" s="437">
        <v>4.7829451799117013</v>
      </c>
      <c r="N356" s="437">
        <v>7.0494467868053308</v>
      </c>
      <c r="O356" s="438">
        <v>7.0494467868053308</v>
      </c>
      <c r="P356" s="439">
        <v>8.9173785142482309E-4</v>
      </c>
      <c r="Q356" s="434">
        <f t="shared" si="5"/>
        <v>8</v>
      </c>
    </row>
    <row r="357" spans="2:17">
      <c r="B357" s="431" t="s">
        <v>1588</v>
      </c>
      <c r="C357" s="432" t="s">
        <v>1219</v>
      </c>
      <c r="D357" s="433">
        <v>11</v>
      </c>
      <c r="E357" s="434" t="s">
        <v>1589</v>
      </c>
      <c r="F357" s="435">
        <v>136.901649131</v>
      </c>
      <c r="G357" s="437">
        <v>1.7587998345930853</v>
      </c>
      <c r="H357" s="437">
        <v>1.695787422842979</v>
      </c>
      <c r="I357" s="437">
        <v>4.2677731898497129</v>
      </c>
      <c r="J357" s="438">
        <v>4.2677731898497129</v>
      </c>
      <c r="K357" s="435">
        <v>136.502340987</v>
      </c>
      <c r="L357" s="437">
        <v>1.8508349606935135</v>
      </c>
      <c r="M357" s="437">
        <v>1.7490872985850163</v>
      </c>
      <c r="N357" s="437">
        <v>4.2677731898497129</v>
      </c>
      <c r="O357" s="438">
        <v>4.2677731898497129</v>
      </c>
      <c r="P357" s="439">
        <v>-1.35E-2</v>
      </c>
      <c r="Q357" s="434">
        <f t="shared" si="5"/>
        <v>10</v>
      </c>
    </row>
    <row r="358" spans="2:17">
      <c r="B358" s="431" t="s">
        <v>1590</v>
      </c>
      <c r="C358" s="432" t="s">
        <v>1219</v>
      </c>
      <c r="D358" s="433">
        <v>11</v>
      </c>
      <c r="E358" s="434" t="s">
        <v>1591</v>
      </c>
      <c r="F358" s="435">
        <v>60.33014</v>
      </c>
      <c r="G358" s="437">
        <v>3.4309276014789174</v>
      </c>
      <c r="H358" s="437">
        <v>3.2645851245784239</v>
      </c>
      <c r="I358" s="437">
        <v>8.6879668507654877</v>
      </c>
      <c r="J358" s="438">
        <v>7.6210235533030604</v>
      </c>
      <c r="K358" s="435">
        <v>60.593619999999994</v>
      </c>
      <c r="L358" s="437">
        <v>3.5437759522859227</v>
      </c>
      <c r="M358" s="437">
        <v>3.2574134494700409</v>
      </c>
      <c r="N358" s="437">
        <v>8.6879668507654877</v>
      </c>
      <c r="O358" s="438">
        <v>7.6210235533030604</v>
      </c>
      <c r="P358" s="439">
        <v>0.02</v>
      </c>
      <c r="Q358" s="434">
        <f t="shared" si="5"/>
        <v>10</v>
      </c>
    </row>
    <row r="359" spans="2:17">
      <c r="B359" s="431" t="s">
        <v>1592</v>
      </c>
      <c r="C359" s="432" t="s">
        <v>1219</v>
      </c>
      <c r="D359" s="433">
        <v>11</v>
      </c>
      <c r="E359" s="434" t="s">
        <v>1593</v>
      </c>
      <c r="F359" s="435">
        <v>2.1492100000000001</v>
      </c>
      <c r="G359" s="437">
        <v>0.40752421090686236</v>
      </c>
      <c r="H359" s="437">
        <v>0.37597074467585656</v>
      </c>
      <c r="I359" s="437">
        <v>1.3</v>
      </c>
      <c r="J359" s="438">
        <v>1.3</v>
      </c>
      <c r="K359" s="435">
        <v>2.0485500000000001</v>
      </c>
      <c r="L359" s="437">
        <v>0.37897295939510023</v>
      </c>
      <c r="M359" s="437">
        <v>0.34785683305745047</v>
      </c>
      <c r="N359" s="437">
        <v>0</v>
      </c>
      <c r="O359" s="438">
        <v>0</v>
      </c>
      <c r="P359" s="439">
        <v>7.089124781671341E-3</v>
      </c>
      <c r="Q359" s="434">
        <f t="shared" si="5"/>
        <v>10</v>
      </c>
    </row>
    <row r="360" spans="2:17">
      <c r="B360" s="431" t="s">
        <v>1594</v>
      </c>
      <c r="C360" s="432" t="s">
        <v>1214</v>
      </c>
      <c r="D360" s="433">
        <v>11</v>
      </c>
      <c r="E360" s="434" t="s">
        <v>1595</v>
      </c>
      <c r="F360" s="435">
        <v>3.6576788880000004</v>
      </c>
      <c r="G360" s="437">
        <v>8.0020747309682125</v>
      </c>
      <c r="H360" s="437">
        <v>7.9221124494091173</v>
      </c>
      <c r="I360" s="437">
        <v>7.6210235533030604</v>
      </c>
      <c r="J360" s="438">
        <v>7.6210235533030604</v>
      </c>
      <c r="K360" s="435">
        <v>10.759348167000001</v>
      </c>
      <c r="L360" s="437">
        <v>8.1354426431510163</v>
      </c>
      <c r="M360" s="437">
        <v>8.0527625342165017</v>
      </c>
      <c r="N360" s="437">
        <v>7.6210235533030604</v>
      </c>
      <c r="O360" s="438">
        <v>7.6210235533030604</v>
      </c>
      <c r="P360" s="439">
        <v>8.8565518513419317E-3</v>
      </c>
      <c r="Q360" s="434">
        <f t="shared" si="5"/>
        <v>9</v>
      </c>
    </row>
    <row r="361" spans="2:17">
      <c r="B361" s="431" t="s">
        <v>1596</v>
      </c>
      <c r="C361" s="432" t="s">
        <v>1214</v>
      </c>
      <c r="D361" s="433">
        <v>11</v>
      </c>
      <c r="E361" s="434" t="s">
        <v>1595</v>
      </c>
      <c r="F361" s="435">
        <v>23.589612621000001</v>
      </c>
      <c r="G361" s="437">
        <v>7.0494467868053308</v>
      </c>
      <c r="H361" s="437">
        <v>6.9790038244794612</v>
      </c>
      <c r="I361" s="437">
        <v>7.6210235533030604</v>
      </c>
      <c r="J361" s="438">
        <v>7.6210235533030604</v>
      </c>
      <c r="K361" s="435">
        <v>19.078327659999999</v>
      </c>
      <c r="L361" s="437">
        <v>7.0113416690388153</v>
      </c>
      <c r="M361" s="437">
        <v>6.9400857437744099</v>
      </c>
      <c r="N361" s="437">
        <v>7.6210235533030604</v>
      </c>
      <c r="O361" s="438">
        <v>7.6210235533030604</v>
      </c>
      <c r="P361" s="439">
        <v>8.8565518513419317E-3</v>
      </c>
      <c r="Q361" s="434">
        <f t="shared" si="5"/>
        <v>9</v>
      </c>
    </row>
    <row r="362" spans="2:17">
      <c r="B362" s="431" t="s">
        <v>1597</v>
      </c>
      <c r="C362" s="432" t="s">
        <v>1214</v>
      </c>
      <c r="D362" s="433">
        <v>11</v>
      </c>
      <c r="E362" s="434" t="s">
        <v>1595</v>
      </c>
      <c r="F362" s="435">
        <v>28.194466689000002</v>
      </c>
      <c r="G362" s="437">
        <v>6.3254495492415401</v>
      </c>
      <c r="H362" s="437">
        <v>6.2622412695329217</v>
      </c>
      <c r="I362" s="437">
        <v>7.6210235533030604</v>
      </c>
      <c r="J362" s="438">
        <v>7.6210235533030604</v>
      </c>
      <c r="K362" s="435">
        <v>45.995083535999996</v>
      </c>
      <c r="L362" s="437">
        <v>4.9260390992662648</v>
      </c>
      <c r="M362" s="437">
        <v>4.8759760028610692</v>
      </c>
      <c r="N362" s="437">
        <v>7.6210235533030604</v>
      </c>
      <c r="O362" s="438">
        <v>7.6210235533030604</v>
      </c>
      <c r="P362" s="439">
        <v>8.8565518513419317E-3</v>
      </c>
      <c r="Q362" s="434">
        <f t="shared" si="5"/>
        <v>9</v>
      </c>
    </row>
    <row r="363" spans="2:17">
      <c r="B363" s="431" t="s">
        <v>1598</v>
      </c>
      <c r="C363" s="432" t="s">
        <v>1219</v>
      </c>
      <c r="D363" s="433">
        <v>11</v>
      </c>
      <c r="E363" s="434" t="s">
        <v>1599</v>
      </c>
      <c r="F363" s="435">
        <v>5.9788240970000004</v>
      </c>
      <c r="G363" s="437">
        <v>4.1915629543166837</v>
      </c>
      <c r="H363" s="437">
        <v>3.8188977642458104</v>
      </c>
      <c r="I363" s="437">
        <v>7.0494467868053308</v>
      </c>
      <c r="J363" s="438">
        <v>6.8589211979727542</v>
      </c>
      <c r="K363" s="435">
        <v>7.7503702309999989</v>
      </c>
      <c r="L363" s="437">
        <v>4.5154564553320631</v>
      </c>
      <c r="M363" s="437">
        <v>4.1305941312843917</v>
      </c>
      <c r="N363" s="437">
        <v>7.0494467868053308</v>
      </c>
      <c r="O363" s="438">
        <v>6.8589211979727542</v>
      </c>
      <c r="P363" s="439">
        <v>-7.1722145015294947E-3</v>
      </c>
      <c r="Q363" s="434">
        <f t="shared" si="5"/>
        <v>10</v>
      </c>
    </row>
    <row r="364" spans="2:17">
      <c r="B364" s="431" t="s">
        <v>1600</v>
      </c>
      <c r="C364" s="432" t="s">
        <v>1219</v>
      </c>
      <c r="D364" s="433">
        <v>11</v>
      </c>
      <c r="E364" s="434" t="s">
        <v>1599</v>
      </c>
      <c r="F364" s="435">
        <v>108.29607741000001</v>
      </c>
      <c r="G364" s="437">
        <v>4.3249308664994857</v>
      </c>
      <c r="H364" s="437">
        <v>3.9404081476536303</v>
      </c>
      <c r="I364" s="437">
        <v>7.6210235533030604</v>
      </c>
      <c r="J364" s="438">
        <v>7.6210235533030604</v>
      </c>
      <c r="K364" s="435">
        <v>103.69010341399999</v>
      </c>
      <c r="L364" s="437">
        <v>2.5263693079199645</v>
      </c>
      <c r="M364" s="437">
        <v>2.3110412734527865</v>
      </c>
      <c r="N364" s="437">
        <v>7.6210235533030604</v>
      </c>
      <c r="O364" s="438">
        <v>7.6210235533030604</v>
      </c>
      <c r="P364" s="439">
        <v>-7.1722145015294947E-3</v>
      </c>
      <c r="Q364" s="434">
        <f t="shared" si="5"/>
        <v>10</v>
      </c>
    </row>
    <row r="365" spans="2:17">
      <c r="B365" s="431" t="s">
        <v>1601</v>
      </c>
      <c r="C365" s="432" t="s">
        <v>1219</v>
      </c>
      <c r="D365" s="433">
        <v>11</v>
      </c>
      <c r="E365" s="434" t="s">
        <v>1599</v>
      </c>
      <c r="F365" s="435">
        <v>20.032405499999999</v>
      </c>
      <c r="G365" s="437">
        <v>3.5628285111691804</v>
      </c>
      <c r="H365" s="437">
        <v>3.2460630996089384</v>
      </c>
      <c r="I365" s="437">
        <v>6.4778700203076003</v>
      </c>
      <c r="J365" s="438">
        <v>6.4778700203076003</v>
      </c>
      <c r="K365" s="435">
        <v>29.732400016</v>
      </c>
      <c r="L365" s="437">
        <v>3.1514837648796479</v>
      </c>
      <c r="M365" s="437">
        <v>2.8828758449609757</v>
      </c>
      <c r="N365" s="437">
        <v>6.4778700203076003</v>
      </c>
      <c r="O365" s="438">
        <v>6.4778700203076003</v>
      </c>
      <c r="P365" s="439">
        <v>-7.1722145015294947E-3</v>
      </c>
      <c r="Q365" s="434">
        <f t="shared" si="5"/>
        <v>10</v>
      </c>
    </row>
    <row r="366" spans="2:17" ht="15.75">
      <c r="B366" s="431" t="s">
        <v>1602</v>
      </c>
      <c r="C366" s="432" t="s">
        <v>1219</v>
      </c>
      <c r="D366" s="433">
        <v>11</v>
      </c>
      <c r="E366" s="434" t="s">
        <v>1599</v>
      </c>
      <c r="F366" s="435">
        <v>11.572246723000001</v>
      </c>
      <c r="G366" s="437">
        <v>2.5149377725900099</v>
      </c>
      <c r="H366" s="437">
        <v>2.291338658547486</v>
      </c>
      <c r="I366" s="437">
        <v>7.6210235533030604</v>
      </c>
      <c r="J366" s="438">
        <v>7.6210235533030604</v>
      </c>
      <c r="K366" s="440"/>
      <c r="L366" s="440"/>
      <c r="M366" s="440"/>
      <c r="N366" s="440"/>
      <c r="O366" s="440"/>
      <c r="P366" s="439">
        <v>-7.1722145015294947E-3</v>
      </c>
      <c r="Q366" s="434">
        <f t="shared" si="5"/>
        <v>10</v>
      </c>
    </row>
    <row r="367" spans="2:17" ht="15.75">
      <c r="B367" s="431" t="s">
        <v>1603</v>
      </c>
      <c r="C367" s="432" t="s">
        <v>1219</v>
      </c>
      <c r="D367" s="433">
        <v>11</v>
      </c>
      <c r="E367" s="434" t="s">
        <v>1599</v>
      </c>
      <c r="F367" s="435">
        <v>6.1000384369999994</v>
      </c>
      <c r="G367" s="437">
        <v>3.6580913055854691</v>
      </c>
      <c r="H367" s="437">
        <v>3.3328562306145253</v>
      </c>
      <c r="I367" s="437">
        <v>7.6210235533030604</v>
      </c>
      <c r="J367" s="438">
        <v>7.6210235533030604</v>
      </c>
      <c r="K367" s="440"/>
      <c r="L367" s="440"/>
      <c r="M367" s="440"/>
      <c r="N367" s="440"/>
      <c r="O367" s="440"/>
      <c r="P367" s="439">
        <v>-7.1722145015294947E-3</v>
      </c>
      <c r="Q367" s="434">
        <f t="shared" si="5"/>
        <v>10</v>
      </c>
    </row>
    <row r="368" spans="2:17">
      <c r="B368" s="431" t="s">
        <v>1604</v>
      </c>
      <c r="C368" s="432" t="s">
        <v>1214</v>
      </c>
      <c r="D368" s="433">
        <v>11</v>
      </c>
      <c r="E368" s="434" t="s">
        <v>1605</v>
      </c>
      <c r="F368" s="435">
        <v>29.264204167999999</v>
      </c>
      <c r="G368" s="437">
        <v>2.2100968304578874</v>
      </c>
      <c r="H368" s="437">
        <v>2.0901297409578232</v>
      </c>
      <c r="I368" s="437">
        <v>4.7631397208144124</v>
      </c>
      <c r="J368" s="438">
        <v>4.7631397208144124</v>
      </c>
      <c r="K368" s="435">
        <v>29.261526092</v>
      </c>
      <c r="L368" s="437">
        <v>1.982048248001212</v>
      </c>
      <c r="M368" s="437">
        <v>1.8545798527858628</v>
      </c>
      <c r="N368" s="437">
        <v>4.7631397208144124</v>
      </c>
      <c r="O368" s="438">
        <v>4.7631397208144124</v>
      </c>
      <c r="P368" s="439">
        <v>1.4766154434973311E-2</v>
      </c>
      <c r="Q368" s="434">
        <f t="shared" si="5"/>
        <v>9</v>
      </c>
    </row>
    <row r="369" spans="2:17">
      <c r="B369" s="431" t="s">
        <v>1606</v>
      </c>
      <c r="C369" s="432" t="s">
        <v>1214</v>
      </c>
      <c r="D369" s="433">
        <v>11</v>
      </c>
      <c r="E369" s="434" t="s">
        <v>1605</v>
      </c>
      <c r="F369" s="435">
        <v>42.769140230000005</v>
      </c>
      <c r="G369" s="437">
        <v>1.5051521517773543</v>
      </c>
      <c r="H369" s="437">
        <v>1.4234504270316208</v>
      </c>
      <c r="I369" s="437">
        <v>4.7631397208144124</v>
      </c>
      <c r="J369" s="438">
        <v>4.7631397208144124</v>
      </c>
      <c r="K369" s="435">
        <v>42.664836700000009</v>
      </c>
      <c r="L369" s="437">
        <v>1.3498432033801357</v>
      </c>
      <c r="M369" s="437">
        <v>1.263032830776579</v>
      </c>
      <c r="N369" s="437">
        <v>4.7631397208144124</v>
      </c>
      <c r="O369" s="438">
        <v>4.7631397208144124</v>
      </c>
      <c r="P369" s="439">
        <v>1.4766154434973311E-2</v>
      </c>
      <c r="Q369" s="434">
        <f t="shared" si="5"/>
        <v>9</v>
      </c>
    </row>
    <row r="370" spans="2:17">
      <c r="B370" s="431" t="s">
        <v>1607</v>
      </c>
      <c r="C370" s="432" t="s">
        <v>1219</v>
      </c>
      <c r="D370" s="433">
        <v>11</v>
      </c>
      <c r="E370" s="434" t="s">
        <v>1608</v>
      </c>
      <c r="F370" s="435">
        <v>18.484237898000003</v>
      </c>
      <c r="G370" s="437">
        <v>0.64778700203076001</v>
      </c>
      <c r="H370" s="437">
        <v>0.60691367987209754</v>
      </c>
      <c r="I370" s="437">
        <v>3.4485131578696344</v>
      </c>
      <c r="J370" s="438">
        <v>3.4485131578696344</v>
      </c>
      <c r="K370" s="435">
        <v>18.486627898000002</v>
      </c>
      <c r="L370" s="437">
        <v>0.85736514974659428</v>
      </c>
      <c r="M370" s="437">
        <v>0.79371324893062134</v>
      </c>
      <c r="N370" s="437">
        <v>3.4485131578696344</v>
      </c>
      <c r="O370" s="438">
        <v>3.4485131578696344</v>
      </c>
      <c r="P370" s="439">
        <v>2.18E-2</v>
      </c>
      <c r="Q370" s="434">
        <f t="shared" si="5"/>
        <v>10</v>
      </c>
    </row>
    <row r="371" spans="2:17">
      <c r="B371" s="431" t="s">
        <v>1609</v>
      </c>
      <c r="C371" s="432" t="s">
        <v>1219</v>
      </c>
      <c r="D371" s="433">
        <v>11</v>
      </c>
      <c r="E371" s="434" t="s">
        <v>1608</v>
      </c>
      <c r="F371" s="435">
        <v>175.15810142000001</v>
      </c>
      <c r="G371" s="437">
        <v>2.0195712416253109</v>
      </c>
      <c r="H371" s="437">
        <v>1.8921426490130102</v>
      </c>
      <c r="I371" s="437">
        <v>5.0108229862967617</v>
      </c>
      <c r="J371" s="438">
        <v>5.0108229862967617</v>
      </c>
      <c r="K371" s="435">
        <v>274.14018685299999</v>
      </c>
      <c r="L371" s="437">
        <v>1.8526594004331558</v>
      </c>
      <c r="M371" s="437">
        <v>1.7151155634379089</v>
      </c>
      <c r="N371" s="437">
        <v>5.0108229862967617</v>
      </c>
      <c r="O371" s="438">
        <v>5.0108229862967617</v>
      </c>
      <c r="P371" s="439">
        <v>2.18E-2</v>
      </c>
      <c r="Q371" s="434">
        <f t="shared" si="5"/>
        <v>10</v>
      </c>
    </row>
    <row r="372" spans="2:17">
      <c r="B372" s="431" t="s">
        <v>1610</v>
      </c>
      <c r="C372" s="432" t="s">
        <v>1214</v>
      </c>
      <c r="D372" s="433">
        <v>11</v>
      </c>
      <c r="E372" s="434" t="s">
        <v>1611</v>
      </c>
      <c r="F372" s="435">
        <v>57.612539738999999</v>
      </c>
      <c r="G372" s="437">
        <v>1.2117427449751865</v>
      </c>
      <c r="H372" s="437">
        <v>1.1272025534652899</v>
      </c>
      <c r="I372" s="437">
        <v>1.3</v>
      </c>
      <c r="J372" s="438">
        <v>1.3</v>
      </c>
      <c r="K372" s="435">
        <v>57.289499438999997</v>
      </c>
      <c r="L372" s="437">
        <v>1.2684770288735345</v>
      </c>
      <c r="M372" s="437">
        <v>1.2670618177382125</v>
      </c>
      <c r="N372" s="437">
        <v>0</v>
      </c>
      <c r="O372" s="438">
        <v>0</v>
      </c>
      <c r="P372" s="439">
        <v>-1.4526063798946831E-2</v>
      </c>
      <c r="Q372" s="434">
        <f t="shared" si="5"/>
        <v>9</v>
      </c>
    </row>
    <row r="373" spans="2:17">
      <c r="B373" s="431" t="s">
        <v>1612</v>
      </c>
      <c r="C373" s="432" t="s">
        <v>1214</v>
      </c>
      <c r="D373" s="433">
        <v>11</v>
      </c>
      <c r="E373" s="434" t="s">
        <v>1611</v>
      </c>
      <c r="F373" s="435">
        <v>32.507216735999997</v>
      </c>
      <c r="G373" s="437">
        <v>0.62873444314750249</v>
      </c>
      <c r="H373" s="437">
        <v>0.58486924943953722</v>
      </c>
      <c r="I373" s="437">
        <v>4.8393499563474434</v>
      </c>
      <c r="J373" s="438">
        <v>4.8393499563474434</v>
      </c>
      <c r="K373" s="435">
        <v>32.507336735999999</v>
      </c>
      <c r="L373" s="437">
        <v>0.65817204328343781</v>
      </c>
      <c r="M373" s="437">
        <v>0.65743773561888386</v>
      </c>
      <c r="N373" s="437">
        <v>4.8393499563474434</v>
      </c>
      <c r="O373" s="438">
        <v>4.8393499563474434</v>
      </c>
      <c r="P373" s="439">
        <v>-1.4526063798946831E-2</v>
      </c>
      <c r="Q373" s="434">
        <f t="shared" si="5"/>
        <v>9</v>
      </c>
    </row>
    <row r="374" spans="2:17">
      <c r="B374" s="431" t="s">
        <v>1613</v>
      </c>
      <c r="C374" s="432" t="s">
        <v>1214</v>
      </c>
      <c r="D374" s="433">
        <v>11</v>
      </c>
      <c r="E374" s="434" t="s">
        <v>1611</v>
      </c>
      <c r="F374" s="435">
        <v>71.784199586999989</v>
      </c>
      <c r="G374" s="437">
        <v>1.8233298851277571</v>
      </c>
      <c r="H374" s="437">
        <v>1.6961208233746579</v>
      </c>
      <c r="I374" s="437">
        <v>7.7924965832523787</v>
      </c>
      <c r="J374" s="438">
        <v>7.6210235533030604</v>
      </c>
      <c r="K374" s="435">
        <v>71.838229892999991</v>
      </c>
      <c r="L374" s="437">
        <v>1.9086989255219695</v>
      </c>
      <c r="M374" s="437">
        <v>1.9065694332947631</v>
      </c>
      <c r="N374" s="437">
        <v>7.7924965832523787</v>
      </c>
      <c r="O374" s="438">
        <v>7.6210235533030604</v>
      </c>
      <c r="P374" s="439">
        <v>-1.4526063798946831E-2</v>
      </c>
      <c r="Q374" s="434">
        <f t="shared" si="5"/>
        <v>9</v>
      </c>
    </row>
    <row r="375" spans="2:17">
      <c r="B375" s="431" t="s">
        <v>1614</v>
      </c>
      <c r="C375" s="432" t="s">
        <v>1214</v>
      </c>
      <c r="D375" s="433">
        <v>11</v>
      </c>
      <c r="E375" s="434" t="s">
        <v>1611</v>
      </c>
      <c r="F375" s="435">
        <v>21.218352648</v>
      </c>
      <c r="G375" s="437">
        <v>3.2198824512705428</v>
      </c>
      <c r="H375" s="437">
        <v>2.9952394895539936</v>
      </c>
      <c r="I375" s="437">
        <v>7.7924965832523787</v>
      </c>
      <c r="J375" s="438">
        <v>7.6210235533030604</v>
      </c>
      <c r="K375" s="435">
        <v>21.227603771000002</v>
      </c>
      <c r="L375" s="437">
        <v>3.3706386459060904</v>
      </c>
      <c r="M375" s="437">
        <v>3.3668781005936781</v>
      </c>
      <c r="N375" s="437">
        <v>7.7924965832523787</v>
      </c>
      <c r="O375" s="438">
        <v>7.6210235533030604</v>
      </c>
      <c r="P375" s="439">
        <v>-1.4526063798946831E-2</v>
      </c>
      <c r="Q375" s="434">
        <f t="shared" si="5"/>
        <v>9</v>
      </c>
    </row>
    <row r="376" spans="2:17">
      <c r="B376" s="431" t="s">
        <v>1615</v>
      </c>
      <c r="C376" s="432" t="s">
        <v>1214</v>
      </c>
      <c r="D376" s="433">
        <v>11</v>
      </c>
      <c r="E376" s="434" t="s">
        <v>1616</v>
      </c>
      <c r="F376" s="435">
        <v>28.683911062</v>
      </c>
      <c r="G376" s="437">
        <v>3.0103043035547086</v>
      </c>
      <c r="H376" s="437">
        <v>2.862190926917044</v>
      </c>
      <c r="I376" s="437">
        <v>7.7924965832523787</v>
      </c>
      <c r="J376" s="438">
        <v>4.7631397208144124</v>
      </c>
      <c r="K376" s="435">
        <v>28.257167250000002</v>
      </c>
      <c r="L376" s="437">
        <v>2.5339903314732672</v>
      </c>
      <c r="M376" s="437">
        <v>2.3710257409947864</v>
      </c>
      <c r="N376" s="437">
        <v>7.7924965832523787</v>
      </c>
      <c r="O376" s="438">
        <v>4.7631397208144124</v>
      </c>
      <c r="P376" s="439">
        <v>5.5447899291638514E-4</v>
      </c>
      <c r="Q376" s="434">
        <f t="shared" si="5"/>
        <v>9</v>
      </c>
    </row>
    <row r="377" spans="2:17">
      <c r="B377" s="431" t="s">
        <v>1617</v>
      </c>
      <c r="C377" s="432" t="s">
        <v>1214</v>
      </c>
      <c r="D377" s="433">
        <v>11</v>
      </c>
      <c r="E377" s="434" t="s">
        <v>1616</v>
      </c>
      <c r="F377" s="435">
        <v>27.532540980999997</v>
      </c>
      <c r="G377" s="437">
        <v>4.9346127507637307</v>
      </c>
      <c r="H377" s="437">
        <v>4.6918193042500906</v>
      </c>
      <c r="I377" s="437">
        <v>7.7924965832523787</v>
      </c>
      <c r="J377" s="438">
        <v>4.7631397208144124</v>
      </c>
      <c r="K377" s="435">
        <v>5.2900247299999998</v>
      </c>
      <c r="L377" s="437">
        <v>3.791459217768272</v>
      </c>
      <c r="M377" s="437">
        <v>3.547624980886936</v>
      </c>
      <c r="N377" s="437">
        <v>7.7924965832523787</v>
      </c>
      <c r="O377" s="438">
        <v>4.7631397208144124</v>
      </c>
      <c r="P377" s="439">
        <v>5.5447899291638514E-4</v>
      </c>
      <c r="Q377" s="434">
        <f t="shared" si="5"/>
        <v>9</v>
      </c>
    </row>
    <row r="378" spans="2:17">
      <c r="B378" s="431" t="s">
        <v>1618</v>
      </c>
      <c r="C378" s="432" t="s">
        <v>1214</v>
      </c>
      <c r="D378" s="433">
        <v>11</v>
      </c>
      <c r="E378" s="434" t="s">
        <v>1616</v>
      </c>
      <c r="F378" s="435">
        <v>32.228853407999999</v>
      </c>
      <c r="G378" s="437">
        <v>0.9335753852796248</v>
      </c>
      <c r="H378" s="437">
        <v>0.88764148999326042</v>
      </c>
      <c r="I378" s="437">
        <v>7.7924965832523787</v>
      </c>
      <c r="J378" s="438">
        <v>4.7631397208144124</v>
      </c>
      <c r="K378" s="435">
        <v>23.461373817999998</v>
      </c>
      <c r="L378" s="437">
        <v>0.83831259086333665</v>
      </c>
      <c r="M378" s="437">
        <v>0.78439949326143321</v>
      </c>
      <c r="N378" s="437">
        <v>7.7924965832523787</v>
      </c>
      <c r="O378" s="438">
        <v>4.7631397208144124</v>
      </c>
      <c r="P378" s="439">
        <v>5.5447899291638514E-4</v>
      </c>
      <c r="Q378" s="434">
        <f t="shared" si="5"/>
        <v>9</v>
      </c>
    </row>
    <row r="379" spans="2:17">
      <c r="B379" s="431" t="s">
        <v>1619</v>
      </c>
      <c r="C379" s="432" t="s">
        <v>1219</v>
      </c>
      <c r="D379" s="433">
        <v>11</v>
      </c>
      <c r="E379" s="434" t="s">
        <v>1620</v>
      </c>
      <c r="F379" s="435">
        <v>21.187588048000002</v>
      </c>
      <c r="G379" s="437">
        <v>1.1050484152289437</v>
      </c>
      <c r="H379" s="437">
        <v>1.0458871234002429</v>
      </c>
      <c r="I379" s="437">
        <v>3.5818810700524382</v>
      </c>
      <c r="J379" s="438">
        <v>3.5818810700524382</v>
      </c>
      <c r="K379" s="435">
        <v>21.138448048000001</v>
      </c>
      <c r="L379" s="437">
        <v>1.1050484152289437</v>
      </c>
      <c r="M379" s="437">
        <v>0</v>
      </c>
      <c r="N379" s="437">
        <v>3.5818810700524382</v>
      </c>
      <c r="O379" s="438">
        <v>3.5818810700524382</v>
      </c>
      <c r="P379" s="439">
        <v>-2.294762155334884E-2</v>
      </c>
      <c r="Q379" s="434">
        <f t="shared" si="5"/>
        <v>10</v>
      </c>
    </row>
    <row r="380" spans="2:17">
      <c r="B380" s="431" t="s">
        <v>1621</v>
      </c>
      <c r="C380" s="432" t="s">
        <v>1219</v>
      </c>
      <c r="D380" s="433">
        <v>11</v>
      </c>
      <c r="E380" s="434" t="s">
        <v>1622</v>
      </c>
      <c r="F380" s="435">
        <v>24.584962247999997</v>
      </c>
      <c r="G380" s="437">
        <v>6.0472821895459772</v>
      </c>
      <c r="H380" s="437">
        <v>5.5872752537600014</v>
      </c>
      <c r="I380" s="437">
        <v>10.250276679192615</v>
      </c>
      <c r="J380" s="438">
        <v>7.6210235533030604</v>
      </c>
      <c r="K380" s="435">
        <v>23.841150408000001</v>
      </c>
      <c r="L380" s="437">
        <v>5.9443983715763871</v>
      </c>
      <c r="M380" s="437">
        <v>5.2353645305304131</v>
      </c>
      <c r="N380" s="437">
        <v>10.250276679192615</v>
      </c>
      <c r="O380" s="438">
        <v>7.6210235533030604</v>
      </c>
      <c r="P380" s="439">
        <v>2.3239383824453785E-3</v>
      </c>
      <c r="Q380" s="434">
        <f t="shared" si="5"/>
        <v>10</v>
      </c>
    </row>
    <row r="381" spans="2:17">
      <c r="B381" s="431" t="s">
        <v>1623</v>
      </c>
      <c r="C381" s="432" t="s">
        <v>1219</v>
      </c>
      <c r="D381" s="433">
        <v>11</v>
      </c>
      <c r="E381" s="434" t="s">
        <v>1622</v>
      </c>
      <c r="F381" s="435">
        <v>112.155111945</v>
      </c>
      <c r="G381" s="437">
        <v>1.1260062300005269</v>
      </c>
      <c r="H381" s="437">
        <v>1.0403527646415125</v>
      </c>
      <c r="I381" s="437">
        <v>7.7924965832523787</v>
      </c>
      <c r="J381" s="438">
        <v>7.6210235533030604</v>
      </c>
      <c r="K381" s="435">
        <v>141.55544270799999</v>
      </c>
      <c r="L381" s="437">
        <v>3.5247233934026654</v>
      </c>
      <c r="M381" s="437">
        <v>3.1043026863722001</v>
      </c>
      <c r="N381" s="437">
        <v>7.7924965832523787</v>
      </c>
      <c r="O381" s="438">
        <v>7.6210235533030604</v>
      </c>
      <c r="P381" s="439">
        <v>2.3239383824453785E-3</v>
      </c>
      <c r="Q381" s="434">
        <f t="shared" si="5"/>
        <v>10</v>
      </c>
    </row>
    <row r="382" spans="2:17">
      <c r="B382" s="431" t="s">
        <v>1624</v>
      </c>
      <c r="C382" s="432" t="s">
        <v>1219</v>
      </c>
      <c r="D382" s="433">
        <v>11</v>
      </c>
      <c r="E382" s="434" t="s">
        <v>1622</v>
      </c>
      <c r="F382" s="435">
        <v>18.390843217999997</v>
      </c>
      <c r="G382" s="437">
        <v>2.5928627384225336</v>
      </c>
      <c r="H382" s="437">
        <v>2.3956278805425288</v>
      </c>
      <c r="I382" s="437">
        <v>10.250276679192615</v>
      </c>
      <c r="J382" s="438">
        <v>7.6210235533030604</v>
      </c>
      <c r="K382" s="435">
        <v>75.098659312000009</v>
      </c>
      <c r="L382" s="437">
        <v>6.2682918725917673</v>
      </c>
      <c r="M382" s="437">
        <v>5.5206247773862369</v>
      </c>
      <c r="N382" s="437">
        <v>10.250276679192615</v>
      </c>
      <c r="O382" s="438">
        <v>7.6210235533030604</v>
      </c>
      <c r="P382" s="439">
        <v>2.3239383824453785E-3</v>
      </c>
      <c r="Q382" s="434">
        <f t="shared" si="5"/>
        <v>10</v>
      </c>
    </row>
    <row r="383" spans="2:17">
      <c r="B383" s="431" t="s">
        <v>1625</v>
      </c>
      <c r="C383" s="432" t="s">
        <v>1219</v>
      </c>
      <c r="D383" s="433">
        <v>11</v>
      </c>
      <c r="E383" s="434" t="s">
        <v>1622</v>
      </c>
      <c r="F383" s="435">
        <v>264.34268866899998</v>
      </c>
      <c r="G383" s="437">
        <v>3.4180290636564221</v>
      </c>
      <c r="H383" s="437">
        <v>3.1580251434295663</v>
      </c>
      <c r="I383" s="437">
        <v>7.7924965832523787</v>
      </c>
      <c r="J383" s="438">
        <v>7.6210235533030604</v>
      </c>
      <c r="K383" s="435">
        <v>264.271226324</v>
      </c>
      <c r="L383" s="437">
        <v>3.0103043035547086</v>
      </c>
      <c r="M383" s="437">
        <v>2.6512422943070679</v>
      </c>
      <c r="N383" s="437">
        <v>7.7924965832523787</v>
      </c>
      <c r="O383" s="438">
        <v>7.6210235533030604</v>
      </c>
      <c r="P383" s="439">
        <v>2.3239383824453785E-3</v>
      </c>
      <c r="Q383" s="434">
        <f t="shared" si="5"/>
        <v>10</v>
      </c>
    </row>
    <row r="384" spans="2:17" ht="15.75">
      <c r="B384" s="431" t="s">
        <v>1626</v>
      </c>
      <c r="C384" s="432" t="s">
        <v>1219</v>
      </c>
      <c r="D384" s="433">
        <v>11</v>
      </c>
      <c r="E384" s="434" t="s">
        <v>1627</v>
      </c>
      <c r="F384" s="435">
        <v>229.226217658</v>
      </c>
      <c r="G384" s="437">
        <v>0.83812206527450406</v>
      </c>
      <c r="H384" s="437">
        <v>0.78778336355467293</v>
      </c>
      <c r="I384" s="437">
        <v>7.6210235533030604</v>
      </c>
      <c r="J384" s="438">
        <v>7.6210235533030604</v>
      </c>
      <c r="K384" s="440"/>
      <c r="L384" s="440"/>
      <c r="M384" s="440"/>
      <c r="N384" s="440"/>
      <c r="O384" s="440"/>
      <c r="P384" s="439">
        <v>7.5657236625155111E-3</v>
      </c>
      <c r="Q384" s="434">
        <f t="shared" si="5"/>
        <v>10</v>
      </c>
    </row>
    <row r="385" spans="2:17" ht="15.75">
      <c r="B385" s="431" t="s">
        <v>1628</v>
      </c>
      <c r="C385" s="432" t="s">
        <v>1219</v>
      </c>
      <c r="D385" s="433">
        <v>11</v>
      </c>
      <c r="E385" s="434" t="s">
        <v>1627</v>
      </c>
      <c r="F385" s="435">
        <v>123.33847794299999</v>
      </c>
      <c r="G385" s="437">
        <v>1.5811718617215522</v>
      </c>
      <c r="H385" s="437">
        <v>1.4862046224460626</v>
      </c>
      <c r="I385" s="437">
        <v>7.6210235533030604</v>
      </c>
      <c r="J385" s="438">
        <v>7.6210235533030604</v>
      </c>
      <c r="K385" s="440"/>
      <c r="L385" s="440"/>
      <c r="M385" s="440"/>
      <c r="N385" s="440"/>
      <c r="O385" s="440"/>
      <c r="P385" s="439">
        <v>7.5657236625155111E-3</v>
      </c>
      <c r="Q385" s="434">
        <f t="shared" si="5"/>
        <v>10</v>
      </c>
    </row>
    <row r="386" spans="2:17" ht="15.75">
      <c r="B386" s="431" t="s">
        <v>1629</v>
      </c>
      <c r="C386" s="432" t="s">
        <v>1219</v>
      </c>
      <c r="D386" s="433">
        <v>11</v>
      </c>
      <c r="E386" s="434" t="s">
        <v>1627</v>
      </c>
      <c r="F386" s="435">
        <v>83.362179543000011</v>
      </c>
      <c r="G386" s="437">
        <v>4.6105287241595185</v>
      </c>
      <c r="H386" s="437">
        <v>4.3336143702340371</v>
      </c>
      <c r="I386" s="437">
        <v>7.6210235533030604</v>
      </c>
      <c r="J386" s="438">
        <v>7.6210235533030604</v>
      </c>
      <c r="K386" s="440"/>
      <c r="L386" s="440"/>
      <c r="M386" s="440"/>
      <c r="N386" s="440"/>
      <c r="O386" s="440"/>
      <c r="P386" s="439">
        <v>7.5657236625155111E-3</v>
      </c>
      <c r="Q386" s="434">
        <f t="shared" si="5"/>
        <v>10</v>
      </c>
    </row>
    <row r="387" spans="2:17">
      <c r="B387" s="431" t="s">
        <v>1630</v>
      </c>
      <c r="C387" s="432" t="s">
        <v>1219</v>
      </c>
      <c r="D387" s="433">
        <v>11</v>
      </c>
      <c r="E387" s="434" t="s">
        <v>1631</v>
      </c>
      <c r="F387" s="435">
        <v>20.73246</v>
      </c>
      <c r="G387" s="437">
        <v>0.22863070659909182</v>
      </c>
      <c r="H387" s="437">
        <v>0.22163923042178885</v>
      </c>
      <c r="I387" s="437">
        <v>5.0108229862967617</v>
      </c>
      <c r="J387" s="438">
        <v>5.0108229862967617</v>
      </c>
      <c r="K387" s="435">
        <v>20.747610000000002</v>
      </c>
      <c r="L387" s="437">
        <v>0.23172848739336074</v>
      </c>
      <c r="M387" s="437">
        <v>0.22476853356528384</v>
      </c>
      <c r="N387" s="437">
        <v>5.0108229862967617</v>
      </c>
      <c r="O387" s="438">
        <v>5.0108229862967617</v>
      </c>
      <c r="P387" s="439">
        <v>-1.1159547306699769E-2</v>
      </c>
      <c r="Q387" s="434">
        <f t="shared" si="5"/>
        <v>10</v>
      </c>
    </row>
    <row r="388" spans="2:17">
      <c r="B388" s="431" t="s">
        <v>1632</v>
      </c>
      <c r="C388" s="432" t="s">
        <v>1219</v>
      </c>
      <c r="D388" s="433">
        <v>11</v>
      </c>
      <c r="E388" s="434" t="s">
        <v>1631</v>
      </c>
      <c r="F388" s="435">
        <v>39.482029214000008</v>
      </c>
      <c r="G388" s="437">
        <v>0.91452282639636728</v>
      </c>
      <c r="H388" s="437">
        <v>0.88655692168715539</v>
      </c>
      <c r="I388" s="437">
        <v>6.4778700203076003</v>
      </c>
      <c r="J388" s="438">
        <v>6.4778700203076003</v>
      </c>
      <c r="K388" s="435">
        <v>38.616509213999997</v>
      </c>
      <c r="L388" s="437">
        <v>0.92691394957344297</v>
      </c>
      <c r="M388" s="437">
        <v>0.89907413426113536</v>
      </c>
      <c r="N388" s="437">
        <v>6.4778700203076003</v>
      </c>
      <c r="O388" s="438">
        <v>6.4778700203076003</v>
      </c>
      <c r="P388" s="439">
        <v>-1.1159547306699769E-2</v>
      </c>
      <c r="Q388" s="434">
        <f t="shared" si="5"/>
        <v>10</v>
      </c>
    </row>
    <row r="389" spans="2:17">
      <c r="B389" s="431" t="s">
        <v>1633</v>
      </c>
      <c r="C389" s="432" t="s">
        <v>1219</v>
      </c>
      <c r="D389" s="433">
        <v>11</v>
      </c>
      <c r="E389" s="434" t="s">
        <v>1631</v>
      </c>
      <c r="F389" s="435">
        <v>22.375149999999998</v>
      </c>
      <c r="G389" s="437">
        <v>0.13336791218280353</v>
      </c>
      <c r="H389" s="437">
        <v>0.12928955107937679</v>
      </c>
      <c r="I389" s="437">
        <v>5.0108229862967617</v>
      </c>
      <c r="J389" s="438">
        <v>5.0108229862967617</v>
      </c>
      <c r="K389" s="435">
        <v>22.375150000000001</v>
      </c>
      <c r="L389" s="437">
        <v>0.13517495097946039</v>
      </c>
      <c r="M389" s="437">
        <v>0.13111497791308219</v>
      </c>
      <c r="N389" s="437">
        <v>5.0108229862967617</v>
      </c>
      <c r="O389" s="438">
        <v>5.0108229862967617</v>
      </c>
      <c r="P389" s="439">
        <v>-1.1159547306699769E-2</v>
      </c>
      <c r="Q389" s="434">
        <f t="shared" si="5"/>
        <v>10</v>
      </c>
    </row>
    <row r="390" spans="2:17">
      <c r="B390" s="431" t="s">
        <v>1634</v>
      </c>
      <c r="C390" s="432" t="s">
        <v>1219</v>
      </c>
      <c r="D390" s="433">
        <v>11</v>
      </c>
      <c r="E390" s="434" t="s">
        <v>1635</v>
      </c>
      <c r="F390" s="435">
        <v>31.294300000000003</v>
      </c>
      <c r="G390" s="437">
        <v>2.3244121837574334</v>
      </c>
      <c r="H390" s="437">
        <v>2.3032811639050932</v>
      </c>
      <c r="I390" s="437">
        <v>7.6210235533030604</v>
      </c>
      <c r="J390" s="438">
        <v>7.6210235533030604</v>
      </c>
      <c r="K390" s="435">
        <v>30.961760000000002</v>
      </c>
      <c r="L390" s="437">
        <v>2.2863070659909179</v>
      </c>
      <c r="M390" s="437">
        <v>2.1491286419900932</v>
      </c>
      <c r="N390" s="437">
        <v>7.6210235533030604</v>
      </c>
      <c r="O390" s="438">
        <v>7.6210235533030604</v>
      </c>
      <c r="P390" s="439">
        <v>-6.1528258273820802E-3</v>
      </c>
      <c r="Q390" s="434">
        <f t="shared" si="5"/>
        <v>10</v>
      </c>
    </row>
    <row r="391" spans="2:17">
      <c r="B391" s="431" t="s">
        <v>1636</v>
      </c>
      <c r="C391" s="432" t="s">
        <v>1219</v>
      </c>
      <c r="D391" s="433">
        <v>11</v>
      </c>
      <c r="E391" s="434" t="s">
        <v>1637</v>
      </c>
      <c r="F391" s="435">
        <v>298.28302164299998</v>
      </c>
      <c r="G391" s="437">
        <v>1.2500295515666657</v>
      </c>
      <c r="H391" s="437">
        <v>1.1565631470153432</v>
      </c>
      <c r="I391" s="437">
        <v>3.4485131578696344</v>
      </c>
      <c r="J391" s="438">
        <v>3.4485131578696344</v>
      </c>
      <c r="K391" s="435">
        <v>274.63476164300005</v>
      </c>
      <c r="L391" s="437">
        <v>1.3678711500105072</v>
      </c>
      <c r="M391" s="437">
        <v>1.2823373871364876</v>
      </c>
      <c r="N391" s="437">
        <v>3.4485131578696344</v>
      </c>
      <c r="O391" s="438">
        <v>3.4485131578696344</v>
      </c>
      <c r="P391" s="439">
        <v>-1.1641274077212049E-2</v>
      </c>
      <c r="Q391" s="434">
        <f t="shared" si="5"/>
        <v>10</v>
      </c>
    </row>
    <row r="392" spans="2:17">
      <c r="B392" s="431" t="s">
        <v>1638</v>
      </c>
      <c r="C392" s="432" t="s">
        <v>1219</v>
      </c>
      <c r="D392" s="433">
        <v>11</v>
      </c>
      <c r="E392" s="434" t="s">
        <v>1639</v>
      </c>
      <c r="F392" s="435">
        <v>35.809858721999994</v>
      </c>
      <c r="G392" s="437">
        <v>6.4778700203076003</v>
      </c>
      <c r="H392" s="437">
        <v>6.3473634814369344</v>
      </c>
      <c r="I392" s="437">
        <v>11.050484152289437</v>
      </c>
      <c r="J392" s="438">
        <v>7.6210235533030604</v>
      </c>
      <c r="K392" s="435">
        <v>34.129021541</v>
      </c>
      <c r="L392" s="437">
        <v>5.8300830182768406</v>
      </c>
      <c r="M392" s="437">
        <v>5.6369854112130771</v>
      </c>
      <c r="N392" s="437">
        <v>11.050484152289437</v>
      </c>
      <c r="O392" s="438">
        <v>7.6210235533030604</v>
      </c>
      <c r="P392" s="439">
        <v>-1.9624628440292335E-3</v>
      </c>
      <c r="Q392" s="434">
        <f t="shared" si="5"/>
        <v>10</v>
      </c>
    </row>
    <row r="393" spans="2:17">
      <c r="B393" s="431" t="s">
        <v>1640</v>
      </c>
      <c r="C393" s="432" t="s">
        <v>1219</v>
      </c>
      <c r="D393" s="433">
        <v>11</v>
      </c>
      <c r="E393" s="434" t="s">
        <v>1639</v>
      </c>
      <c r="F393" s="435">
        <v>79.720254330000003</v>
      </c>
      <c r="G393" s="437">
        <v>5.2394536928958528</v>
      </c>
      <c r="H393" s="437">
        <v>5.1338969335151665</v>
      </c>
      <c r="I393" s="437">
        <v>11.050484152289437</v>
      </c>
      <c r="J393" s="438">
        <v>7.6210235533030604</v>
      </c>
      <c r="K393" s="435">
        <v>78.188237384000004</v>
      </c>
      <c r="L393" s="437">
        <v>4.5345090142153204</v>
      </c>
      <c r="M393" s="437">
        <v>4.3843219864990592</v>
      </c>
      <c r="N393" s="437">
        <v>11.050484152289437</v>
      </c>
      <c r="O393" s="438">
        <v>7.6210235533030604</v>
      </c>
      <c r="P393" s="439">
        <v>-1.9624628440292335E-3</v>
      </c>
      <c r="Q393" s="434">
        <f t="shared" si="5"/>
        <v>10</v>
      </c>
    </row>
    <row r="394" spans="2:17">
      <c r="B394" s="431" t="s">
        <v>1641</v>
      </c>
      <c r="C394" s="432" t="s">
        <v>1219</v>
      </c>
      <c r="D394" s="433">
        <v>11</v>
      </c>
      <c r="E394" s="434" t="s">
        <v>1642</v>
      </c>
      <c r="F394" s="435">
        <v>485.75491999999997</v>
      </c>
      <c r="G394" s="437">
        <v>2.14473277818312</v>
      </c>
      <c r="H394" s="437">
        <v>2.1339541211440456</v>
      </c>
      <c r="I394" s="437">
        <v>3.4485131578696344</v>
      </c>
      <c r="J394" s="438">
        <v>3.4485131578696344</v>
      </c>
      <c r="K394" s="435">
        <v>485.75817999999998</v>
      </c>
      <c r="L394" s="437">
        <v>1.4860995928940968</v>
      </c>
      <c r="M394" s="437">
        <v>1.4542973185136889</v>
      </c>
      <c r="N394" s="437">
        <v>3.4485131578696344</v>
      </c>
      <c r="O394" s="438">
        <v>3.4485131578696344</v>
      </c>
      <c r="P394" s="439">
        <v>-3.0633137860859305E-3</v>
      </c>
      <c r="Q394" s="434">
        <f t="shared" si="5"/>
        <v>10</v>
      </c>
    </row>
    <row r="395" spans="2:17">
      <c r="B395" s="431" t="s">
        <v>1643</v>
      </c>
      <c r="C395" s="432" t="s">
        <v>1219</v>
      </c>
      <c r="D395" s="433">
        <v>11</v>
      </c>
      <c r="E395" s="434" t="s">
        <v>1644</v>
      </c>
      <c r="F395" s="435">
        <v>116.043453356</v>
      </c>
      <c r="G395" s="437">
        <v>1.8162231476873207</v>
      </c>
      <c r="H395" s="437">
        <v>1.7644493977532467</v>
      </c>
      <c r="I395" s="437">
        <v>7.7924965832523787</v>
      </c>
      <c r="J395" s="438">
        <v>7.6210235533030604</v>
      </c>
      <c r="K395" s="435">
        <v>116.04232654399999</v>
      </c>
      <c r="L395" s="437">
        <v>1.8702390424020183</v>
      </c>
      <c r="M395" s="437">
        <v>1.7462391930850074</v>
      </c>
      <c r="N395" s="437">
        <v>7.7924965832523787</v>
      </c>
      <c r="O395" s="438">
        <v>7.6210235533030604</v>
      </c>
      <c r="P395" s="439">
        <v>-7.3000000000000001E-3</v>
      </c>
      <c r="Q395" s="434">
        <f t="shared" si="5"/>
        <v>10</v>
      </c>
    </row>
    <row r="396" spans="2:17">
      <c r="B396" s="431" t="s">
        <v>1645</v>
      </c>
      <c r="C396" s="432" t="s">
        <v>1219</v>
      </c>
      <c r="D396" s="433">
        <v>11</v>
      </c>
      <c r="E396" s="434" t="s">
        <v>1644</v>
      </c>
      <c r="F396" s="435">
        <v>135.84415611</v>
      </c>
      <c r="G396" s="437">
        <v>0.5341832787315649</v>
      </c>
      <c r="H396" s="437">
        <v>0.51895570522154311</v>
      </c>
      <c r="I396" s="437">
        <v>3.4485131578696344</v>
      </c>
      <c r="J396" s="438">
        <v>3.4485131578696344</v>
      </c>
      <c r="K396" s="435">
        <v>135.844073213</v>
      </c>
      <c r="L396" s="437">
        <v>0.55007030658882894</v>
      </c>
      <c r="M396" s="437">
        <v>0.51359976267206098</v>
      </c>
      <c r="N396" s="437">
        <v>3.4485131578696344</v>
      </c>
      <c r="O396" s="438">
        <v>3.4485131578696344</v>
      </c>
      <c r="P396" s="439">
        <v>-7.3000000000000001E-3</v>
      </c>
      <c r="Q396" s="434">
        <f t="shared" ref="Q396:Q459" si="6">VLOOKUP(C396,$S$11:$T$14,2,FALSE)</f>
        <v>10</v>
      </c>
    </row>
    <row r="397" spans="2:17">
      <c r="B397" s="431" t="s">
        <v>1646</v>
      </c>
      <c r="C397" s="432" t="s">
        <v>1219</v>
      </c>
      <c r="D397" s="433">
        <v>11</v>
      </c>
      <c r="E397" s="434" t="s">
        <v>1644</v>
      </c>
      <c r="F397" s="435">
        <v>133.764231645</v>
      </c>
      <c r="G397" s="437">
        <v>2.5280840382194576</v>
      </c>
      <c r="H397" s="437">
        <v>2.4560177885552772</v>
      </c>
      <c r="I397" s="437">
        <v>7.7924965832523787</v>
      </c>
      <c r="J397" s="438">
        <v>7.6210235533030604</v>
      </c>
      <c r="K397" s="435">
        <v>133.791410751</v>
      </c>
      <c r="L397" s="437">
        <v>2.603271231716167</v>
      </c>
      <c r="M397" s="437">
        <v>2.4306701720946529</v>
      </c>
      <c r="N397" s="437">
        <v>7.7924965832523787</v>
      </c>
      <c r="O397" s="438">
        <v>7.6210235533030604</v>
      </c>
      <c r="P397" s="439">
        <v>-7.3000000000000001E-3</v>
      </c>
      <c r="Q397" s="434">
        <f t="shared" si="6"/>
        <v>10</v>
      </c>
    </row>
    <row r="398" spans="2:17">
      <c r="B398" s="431" t="s">
        <v>1647</v>
      </c>
      <c r="C398" s="432" t="s">
        <v>1219</v>
      </c>
      <c r="D398" s="433">
        <v>11</v>
      </c>
      <c r="E398" s="434" t="s">
        <v>1648</v>
      </c>
      <c r="F398" s="435">
        <v>0.98018587200000007</v>
      </c>
      <c r="G398" s="437">
        <v>9.5262794416288238E-2</v>
      </c>
      <c r="H398" s="437">
        <v>9.0891369893873725E-2</v>
      </c>
      <c r="I398" s="437">
        <v>1.3</v>
      </c>
      <c r="J398" s="438">
        <v>1.3</v>
      </c>
      <c r="K398" s="435">
        <v>0.98018587200000007</v>
      </c>
      <c r="L398" s="437">
        <v>9.1996848404915052E-2</v>
      </c>
      <c r="M398" s="437">
        <v>8.4337684666511106E-2</v>
      </c>
      <c r="N398" s="437">
        <v>1.3</v>
      </c>
      <c r="O398" s="438">
        <v>1.3</v>
      </c>
      <c r="P398" s="439">
        <v>3.673174292875947E-3</v>
      </c>
      <c r="Q398" s="434">
        <f t="shared" si="6"/>
        <v>10</v>
      </c>
    </row>
    <row r="399" spans="2:17">
      <c r="B399" s="431" t="s">
        <v>1649</v>
      </c>
      <c r="C399" s="432" t="s">
        <v>1219</v>
      </c>
      <c r="D399" s="433">
        <v>11</v>
      </c>
      <c r="E399" s="434" t="s">
        <v>1650</v>
      </c>
      <c r="F399" s="435">
        <v>9.9855699999999992</v>
      </c>
      <c r="G399" s="437">
        <v>1.004264564015342</v>
      </c>
      <c r="H399" s="437">
        <v>0.97355437692164248</v>
      </c>
      <c r="I399" s="437">
        <v>1.3</v>
      </c>
      <c r="J399" s="438">
        <v>1.3</v>
      </c>
      <c r="K399" s="435">
        <v>9.9875499999999988</v>
      </c>
      <c r="L399" s="437">
        <v>1.0178716228616709</v>
      </c>
      <c r="M399" s="437">
        <v>0.98729989826399023</v>
      </c>
      <c r="N399" s="437">
        <v>1.3</v>
      </c>
      <c r="O399" s="438">
        <v>1.3</v>
      </c>
      <c r="P399" s="439">
        <v>-1.1159547306699769E-2</v>
      </c>
      <c r="Q399" s="434">
        <f t="shared" si="6"/>
        <v>10</v>
      </c>
    </row>
    <row r="400" spans="2:17">
      <c r="B400" s="431" t="s">
        <v>1651</v>
      </c>
      <c r="C400" s="432" t="s">
        <v>1214</v>
      </c>
      <c r="D400" s="433">
        <v>11</v>
      </c>
      <c r="E400" s="434" t="s">
        <v>1652</v>
      </c>
      <c r="F400" s="435">
        <v>29.393450000000001</v>
      </c>
      <c r="G400" s="437">
        <v>1.1812586507619742</v>
      </c>
      <c r="H400" s="437">
        <v>1.1085658107150835</v>
      </c>
      <c r="I400" s="437">
        <v>6.7827109624397233</v>
      </c>
      <c r="J400" s="438">
        <v>6.7827109624397233</v>
      </c>
      <c r="K400" s="435">
        <v>29.28472</v>
      </c>
      <c r="L400" s="437">
        <v>1.0097856208126554</v>
      </c>
      <c r="M400" s="437">
        <v>0.92258608669561482</v>
      </c>
      <c r="N400" s="437">
        <v>6.7827109624397233</v>
      </c>
      <c r="O400" s="438">
        <v>6.7827109624397233</v>
      </c>
      <c r="P400" s="439">
        <v>-4.0409119112204683E-3</v>
      </c>
      <c r="Q400" s="434">
        <f t="shared" si="6"/>
        <v>9</v>
      </c>
    </row>
    <row r="401" spans="2:17">
      <c r="B401" s="431" t="s">
        <v>1653</v>
      </c>
      <c r="C401" s="432" t="s">
        <v>1214</v>
      </c>
      <c r="D401" s="433">
        <v>11</v>
      </c>
      <c r="E401" s="434" t="s">
        <v>1652</v>
      </c>
      <c r="F401" s="435">
        <v>9.9867600000000003</v>
      </c>
      <c r="G401" s="437">
        <v>1.4860995928940968</v>
      </c>
      <c r="H401" s="437">
        <v>1.3946473102544601</v>
      </c>
      <c r="I401" s="437">
        <v>3.5056708345194076</v>
      </c>
      <c r="J401" s="438">
        <v>3.5056708345194076</v>
      </c>
      <c r="K401" s="435">
        <v>9.9862799999999989</v>
      </c>
      <c r="L401" s="437">
        <v>1.3336791218280355</v>
      </c>
      <c r="M401" s="437">
        <v>1.218509925824397</v>
      </c>
      <c r="N401" s="437">
        <v>3.5056708345194076</v>
      </c>
      <c r="O401" s="438">
        <v>3.5056708345194076</v>
      </c>
      <c r="P401" s="439">
        <v>-4.0409119112204683E-3</v>
      </c>
      <c r="Q401" s="434">
        <f t="shared" si="6"/>
        <v>9</v>
      </c>
    </row>
    <row r="402" spans="2:17">
      <c r="B402" s="431" t="s">
        <v>1654</v>
      </c>
      <c r="C402" s="432" t="s">
        <v>1219</v>
      </c>
      <c r="D402" s="433">
        <v>11</v>
      </c>
      <c r="E402" s="434" t="s">
        <v>1655</v>
      </c>
      <c r="F402" s="435">
        <v>1.7337499999999999</v>
      </c>
      <c r="G402" s="437">
        <v>9.9208694568783007E-2</v>
      </c>
      <c r="H402" s="437">
        <v>9.1790725953598676E-2</v>
      </c>
      <c r="I402" s="437">
        <v>5.1632434573628236</v>
      </c>
      <c r="J402" s="438">
        <v>5.1632434573628236</v>
      </c>
      <c r="K402" s="435">
        <v>1.7352300000000001</v>
      </c>
      <c r="L402" s="437">
        <v>0.10856120238178629</v>
      </c>
      <c r="M402" s="437">
        <v>0.10177280850289584</v>
      </c>
      <c r="N402" s="437">
        <v>5.1632434573628236</v>
      </c>
      <c r="O402" s="438">
        <v>5.1632434573628236</v>
      </c>
      <c r="P402" s="439">
        <v>-1.1641274077212049E-2</v>
      </c>
      <c r="Q402" s="434">
        <f t="shared" si="6"/>
        <v>10</v>
      </c>
    </row>
    <row r="403" spans="2:17">
      <c r="B403" s="431" t="s">
        <v>1656</v>
      </c>
      <c r="C403" s="432" t="s">
        <v>1219</v>
      </c>
      <c r="D403" s="433">
        <v>11</v>
      </c>
      <c r="E403" s="434" t="s">
        <v>1655</v>
      </c>
      <c r="F403" s="435">
        <v>92.73617999999999</v>
      </c>
      <c r="G403" s="437">
        <v>0.25794260587883577</v>
      </c>
      <c r="H403" s="437">
        <v>0.23865588747935651</v>
      </c>
      <c r="I403" s="437">
        <v>5.1632434573628236</v>
      </c>
      <c r="J403" s="438">
        <v>5.1632434573628236</v>
      </c>
      <c r="K403" s="435">
        <v>117.72161</v>
      </c>
      <c r="L403" s="437">
        <v>0.28225912619264432</v>
      </c>
      <c r="M403" s="437">
        <v>0.26460930210752914</v>
      </c>
      <c r="N403" s="437">
        <v>5.1632434573628236</v>
      </c>
      <c r="O403" s="438">
        <v>5.1632434573628236</v>
      </c>
      <c r="P403" s="439">
        <v>-1.1641274077212049E-2</v>
      </c>
      <c r="Q403" s="434">
        <f t="shared" si="6"/>
        <v>10</v>
      </c>
    </row>
    <row r="404" spans="2:17">
      <c r="B404" s="431" t="s">
        <v>1657</v>
      </c>
      <c r="C404" s="432" t="s">
        <v>1219</v>
      </c>
      <c r="D404" s="433">
        <v>11</v>
      </c>
      <c r="E404" s="434" t="s">
        <v>1658</v>
      </c>
      <c r="F404" s="435">
        <v>14.158700000000001</v>
      </c>
      <c r="G404" s="437">
        <v>0.15327339915550628</v>
      </c>
      <c r="H404" s="437">
        <v>0.14858633268595695</v>
      </c>
      <c r="I404" s="437">
        <v>3.4485131578696344</v>
      </c>
      <c r="J404" s="438">
        <v>3.4485131578696344</v>
      </c>
      <c r="K404" s="435">
        <v>13.51229</v>
      </c>
      <c r="L404" s="437">
        <v>0.15535014291070459</v>
      </c>
      <c r="M404" s="437">
        <v>0.15068420893769136</v>
      </c>
      <c r="N404" s="437">
        <v>3.4485131578696344</v>
      </c>
      <c r="O404" s="438">
        <v>3.4485131578696344</v>
      </c>
      <c r="P404" s="439">
        <v>-1.1159547306699769E-2</v>
      </c>
      <c r="Q404" s="434">
        <f t="shared" si="6"/>
        <v>10</v>
      </c>
    </row>
    <row r="405" spans="2:17">
      <c r="B405" s="431" t="s">
        <v>1659</v>
      </c>
      <c r="C405" s="432" t="s">
        <v>1219</v>
      </c>
      <c r="D405" s="433">
        <v>11</v>
      </c>
      <c r="E405" s="434" t="s">
        <v>1660</v>
      </c>
      <c r="F405" s="435">
        <v>5.425210989</v>
      </c>
      <c r="G405" s="437">
        <v>0.11431535329954591</v>
      </c>
      <c r="H405" s="437">
        <v>0.10906964387264849</v>
      </c>
      <c r="I405" s="437">
        <v>1.3</v>
      </c>
      <c r="J405" s="438">
        <v>1.3</v>
      </c>
      <c r="K405" s="435">
        <v>5.425210989</v>
      </c>
      <c r="L405" s="437">
        <v>0.11039621808589808</v>
      </c>
      <c r="M405" s="437">
        <v>0.10120522159981335</v>
      </c>
      <c r="N405" s="437">
        <v>1.3</v>
      </c>
      <c r="O405" s="438">
        <v>1.3</v>
      </c>
      <c r="P405" s="439">
        <v>3.673174292875947E-3</v>
      </c>
      <c r="Q405" s="434">
        <f t="shared" si="6"/>
        <v>10</v>
      </c>
    </row>
    <row r="406" spans="2:17">
      <c r="B406" s="431" t="s">
        <v>1661</v>
      </c>
      <c r="C406" s="432" t="s">
        <v>1219</v>
      </c>
      <c r="D406" s="433">
        <v>11</v>
      </c>
      <c r="E406" s="434" t="s">
        <v>1662</v>
      </c>
      <c r="F406" s="435">
        <v>8.3848299999999991</v>
      </c>
      <c r="G406" s="437">
        <v>0.78477490040138254</v>
      </c>
      <c r="H406" s="437">
        <v>0.73056202703954076</v>
      </c>
      <c r="I406" s="437">
        <v>5.1632434573628236</v>
      </c>
      <c r="J406" s="438">
        <v>5.1632434573628236</v>
      </c>
      <c r="K406" s="435">
        <v>8.2388164890000013</v>
      </c>
      <c r="L406" s="437">
        <v>0.81926003198007891</v>
      </c>
      <c r="M406" s="437">
        <v>0.73733402858362285</v>
      </c>
      <c r="N406" s="437">
        <v>5.1632434573628236</v>
      </c>
      <c r="O406" s="438">
        <v>5.1632434573628236</v>
      </c>
      <c r="P406" s="439">
        <v>8.6670672138944305E-3</v>
      </c>
      <c r="Q406" s="434">
        <f t="shared" si="6"/>
        <v>10</v>
      </c>
    </row>
    <row r="407" spans="2:17">
      <c r="B407" s="431" t="s">
        <v>1663</v>
      </c>
      <c r="C407" s="432" t="s">
        <v>1219</v>
      </c>
      <c r="D407" s="433">
        <v>11</v>
      </c>
      <c r="E407" s="434" t="s">
        <v>1664</v>
      </c>
      <c r="F407" s="435">
        <v>89.362920699</v>
      </c>
      <c r="G407" s="437">
        <v>3.0164120417404687</v>
      </c>
      <c r="H407" s="437">
        <v>2.7875807834015367</v>
      </c>
      <c r="I407" s="437">
        <v>6.7827109624397233</v>
      </c>
      <c r="J407" s="438">
        <v>6.7827109624397233</v>
      </c>
      <c r="K407" s="435">
        <v>89.137680699000015</v>
      </c>
      <c r="L407" s="437">
        <v>3.0164120417404687</v>
      </c>
      <c r="M407" s="437">
        <v>0</v>
      </c>
      <c r="N407" s="437">
        <v>6.7827109624397233</v>
      </c>
      <c r="O407" s="438">
        <v>6.7827109624397233</v>
      </c>
      <c r="P407" s="439">
        <v>1.4394092867575647E-2</v>
      </c>
      <c r="Q407" s="434">
        <f t="shared" si="6"/>
        <v>10</v>
      </c>
    </row>
    <row r="408" spans="2:17">
      <c r="B408" s="431" t="s">
        <v>1665</v>
      </c>
      <c r="C408" s="432" t="s">
        <v>1219</v>
      </c>
      <c r="D408" s="433">
        <v>11</v>
      </c>
      <c r="E408" s="434" t="s">
        <v>1664</v>
      </c>
      <c r="F408" s="435">
        <v>141.45049999999998</v>
      </c>
      <c r="G408" s="437">
        <v>0.91964039493303729</v>
      </c>
      <c r="H408" s="437">
        <v>0.84987457186915172</v>
      </c>
      <c r="I408" s="437">
        <v>6.7827109624397233</v>
      </c>
      <c r="J408" s="438">
        <v>6.7827109624397233</v>
      </c>
      <c r="K408" s="435">
        <v>143.04801999999998</v>
      </c>
      <c r="L408" s="437">
        <v>0.91964039493303729</v>
      </c>
      <c r="M408" s="437">
        <v>0</v>
      </c>
      <c r="N408" s="437">
        <v>6.7827109624397233</v>
      </c>
      <c r="O408" s="438">
        <v>6.7827109624397233</v>
      </c>
      <c r="P408" s="439">
        <v>1.4394092867575647E-2</v>
      </c>
      <c r="Q408" s="434">
        <f t="shared" si="6"/>
        <v>10</v>
      </c>
    </row>
    <row r="409" spans="2:17">
      <c r="B409" s="431" t="s">
        <v>1666</v>
      </c>
      <c r="C409" s="432" t="s">
        <v>1219</v>
      </c>
      <c r="D409" s="433">
        <v>11</v>
      </c>
      <c r="E409" s="434" t="s">
        <v>1667</v>
      </c>
      <c r="F409" s="435">
        <v>134.23224999999999</v>
      </c>
      <c r="G409" s="437">
        <v>2.2821303471300145</v>
      </c>
      <c r="H409" s="437">
        <v>2.1986248828302135</v>
      </c>
      <c r="I409" s="437">
        <v>4.2677731898497129</v>
      </c>
      <c r="J409" s="438">
        <v>4.2677731898497129</v>
      </c>
      <c r="K409" s="435">
        <v>134.26545999999999</v>
      </c>
      <c r="L409" s="437">
        <v>0.95262794416288255</v>
      </c>
      <c r="M409" s="437">
        <v>0.8944382007470234</v>
      </c>
      <c r="N409" s="437">
        <v>4.2677731898497129</v>
      </c>
      <c r="O409" s="438">
        <v>4.2677731898497129</v>
      </c>
      <c r="P409" s="439">
        <v>-2.6961515422953442E-2</v>
      </c>
      <c r="Q409" s="434">
        <f t="shared" si="6"/>
        <v>10</v>
      </c>
    </row>
    <row r="410" spans="2:17">
      <c r="B410" s="431" t="s">
        <v>1668</v>
      </c>
      <c r="C410" s="432" t="s">
        <v>1219</v>
      </c>
      <c r="D410" s="433">
        <v>11</v>
      </c>
      <c r="E410" s="434" t="s">
        <v>1667</v>
      </c>
      <c r="F410" s="435">
        <v>11.57555</v>
      </c>
      <c r="G410" s="437">
        <v>1.263326065543148</v>
      </c>
      <c r="H410" s="437">
        <v>1.2170996833393923</v>
      </c>
      <c r="I410" s="437">
        <v>4.2677731898497129</v>
      </c>
      <c r="J410" s="438">
        <v>4.2677731898497129</v>
      </c>
      <c r="K410" s="435">
        <v>11.3697</v>
      </c>
      <c r="L410" s="437">
        <v>0.95262794416288255</v>
      </c>
      <c r="M410" s="437">
        <v>0.8944382007470234</v>
      </c>
      <c r="N410" s="437">
        <v>4.2677731898497129</v>
      </c>
      <c r="O410" s="438">
        <v>4.2677731898497129</v>
      </c>
      <c r="P410" s="439">
        <v>-2.6961515422953442E-2</v>
      </c>
      <c r="Q410" s="434">
        <f t="shared" si="6"/>
        <v>10</v>
      </c>
    </row>
    <row r="411" spans="2:17">
      <c r="B411" s="431" t="s">
        <v>1669</v>
      </c>
      <c r="C411" s="432" t="s">
        <v>1214</v>
      </c>
      <c r="D411" s="433">
        <v>11</v>
      </c>
      <c r="E411" s="434" t="s">
        <v>1670</v>
      </c>
      <c r="F411" s="435">
        <v>19.771560256000001</v>
      </c>
      <c r="G411" s="437">
        <v>2.9150415091384203</v>
      </c>
      <c r="H411" s="437">
        <v>2.7568090548840254</v>
      </c>
      <c r="I411" s="437">
        <v>6.4778700203076003</v>
      </c>
      <c r="J411" s="438">
        <v>6.4778700203076003</v>
      </c>
      <c r="K411" s="435">
        <v>40.349508161000003</v>
      </c>
      <c r="L411" s="437">
        <v>2.6142532926222883</v>
      </c>
      <c r="M411" s="437">
        <v>2.4461268747951466</v>
      </c>
      <c r="N411" s="437">
        <v>6.4778700203076003</v>
      </c>
      <c r="O411" s="438">
        <v>6.4778700203076003</v>
      </c>
      <c r="P411" s="439">
        <v>1.4766154434973311E-2</v>
      </c>
      <c r="Q411" s="434">
        <f t="shared" si="6"/>
        <v>9</v>
      </c>
    </row>
    <row r="412" spans="2:17">
      <c r="B412" s="431" t="s">
        <v>1671</v>
      </c>
      <c r="C412" s="432" t="s">
        <v>1214</v>
      </c>
      <c r="D412" s="433">
        <v>11</v>
      </c>
      <c r="E412" s="434" t="s">
        <v>1670</v>
      </c>
      <c r="F412" s="435">
        <v>3.1565771490000003</v>
      </c>
      <c r="G412" s="437">
        <v>0.36161756760423019</v>
      </c>
      <c r="H412" s="437">
        <v>0.34198846968430591</v>
      </c>
      <c r="I412" s="437">
        <v>6.4778700203076003</v>
      </c>
      <c r="J412" s="438">
        <v>6.4778700203076003</v>
      </c>
      <c r="K412" s="435">
        <v>3.1614752670000001</v>
      </c>
      <c r="L412" s="437">
        <v>0.32430410126778453</v>
      </c>
      <c r="M412" s="437">
        <v>0.303447634533411</v>
      </c>
      <c r="N412" s="437">
        <v>6.4778700203076003</v>
      </c>
      <c r="O412" s="438">
        <v>6.4778700203076003</v>
      </c>
      <c r="P412" s="439">
        <v>1.4766154434973311E-2</v>
      </c>
      <c r="Q412" s="434">
        <f t="shared" si="6"/>
        <v>9</v>
      </c>
    </row>
    <row r="413" spans="2:17">
      <c r="B413" s="431" t="s">
        <v>1672</v>
      </c>
      <c r="C413" s="432" t="s">
        <v>1219</v>
      </c>
      <c r="D413" s="433">
        <v>11</v>
      </c>
      <c r="E413" s="434" t="s">
        <v>1673</v>
      </c>
      <c r="F413" s="435">
        <v>209.17806999999999</v>
      </c>
      <c r="G413" s="437">
        <v>1.1622060918787167</v>
      </c>
      <c r="H413" s="437">
        <v>1.1266660879774266</v>
      </c>
      <c r="I413" s="437">
        <v>3.4485131578696344</v>
      </c>
      <c r="J413" s="438">
        <v>3.4485131578696344</v>
      </c>
      <c r="K413" s="435">
        <v>208.74550000000002</v>
      </c>
      <c r="L413" s="437">
        <v>1.1779531442495839</v>
      </c>
      <c r="M413" s="437">
        <v>1.1425733789568595</v>
      </c>
      <c r="N413" s="437">
        <v>3.4485131578696344</v>
      </c>
      <c r="O413" s="438">
        <v>3.4485131578696344</v>
      </c>
      <c r="P413" s="439">
        <v>-1.1159547306699769E-2</v>
      </c>
      <c r="Q413" s="434">
        <f t="shared" si="6"/>
        <v>10</v>
      </c>
    </row>
    <row r="414" spans="2:17">
      <c r="B414" s="431" t="s">
        <v>1674</v>
      </c>
      <c r="C414" s="432" t="s">
        <v>1219</v>
      </c>
      <c r="D414" s="433">
        <v>11</v>
      </c>
      <c r="E414" s="434" t="s">
        <v>1673</v>
      </c>
      <c r="F414" s="435">
        <v>8.33066</v>
      </c>
      <c r="G414" s="437">
        <v>0.62873444314750249</v>
      </c>
      <c r="H414" s="437">
        <v>0.60950788365991926</v>
      </c>
      <c r="I414" s="437">
        <v>6.4778700203076003</v>
      </c>
      <c r="J414" s="438">
        <v>6.4778700203076003</v>
      </c>
      <c r="K414" s="435">
        <v>8.2818100000000019</v>
      </c>
      <c r="L414" s="437">
        <v>0.63725334033174208</v>
      </c>
      <c r="M414" s="437">
        <v>0.61811346730453065</v>
      </c>
      <c r="N414" s="437">
        <v>6.4778700203076003</v>
      </c>
      <c r="O414" s="438">
        <v>6.4778700203076003</v>
      </c>
      <c r="P414" s="439">
        <v>-1.1159547306699769E-2</v>
      </c>
      <c r="Q414" s="434">
        <f t="shared" si="6"/>
        <v>10</v>
      </c>
    </row>
    <row r="415" spans="2:17">
      <c r="B415" s="431" t="s">
        <v>1675</v>
      </c>
      <c r="C415" s="432" t="s">
        <v>1219</v>
      </c>
      <c r="D415" s="433">
        <v>11</v>
      </c>
      <c r="E415" s="434" t="s">
        <v>1676</v>
      </c>
      <c r="F415" s="435">
        <v>11.347349999999999</v>
      </c>
      <c r="G415" s="437">
        <v>5.7157676649772955E-2</v>
      </c>
      <c r="H415" s="437">
        <v>5.5409807605447212E-2</v>
      </c>
      <c r="I415" s="437">
        <v>1.3</v>
      </c>
      <c r="J415" s="438">
        <v>1.3</v>
      </c>
      <c r="K415" s="435">
        <v>11.33358</v>
      </c>
      <c r="L415" s="437">
        <v>5.7932121848340186E-2</v>
      </c>
      <c r="M415" s="437">
        <v>5.619213339132096E-2</v>
      </c>
      <c r="N415" s="437">
        <v>1.3</v>
      </c>
      <c r="O415" s="438">
        <v>1.3</v>
      </c>
      <c r="P415" s="439">
        <v>-1.1159547306699769E-2</v>
      </c>
      <c r="Q415" s="434">
        <f t="shared" si="6"/>
        <v>10</v>
      </c>
    </row>
    <row r="416" spans="2:17">
      <c r="B416" s="431" t="s">
        <v>1677</v>
      </c>
      <c r="C416" s="432" t="s">
        <v>1219</v>
      </c>
      <c r="D416" s="433">
        <v>11</v>
      </c>
      <c r="E416" s="434" t="s">
        <v>1678</v>
      </c>
      <c r="F416" s="435">
        <v>9.8611999999999984</v>
      </c>
      <c r="G416" s="437">
        <v>0.91909544052834891</v>
      </c>
      <c r="H416" s="437">
        <v>0.88703397167270881</v>
      </c>
      <c r="I416" s="437">
        <v>1.3</v>
      </c>
      <c r="J416" s="438">
        <v>1.3</v>
      </c>
      <c r="K416" s="435">
        <v>9.8491199999999992</v>
      </c>
      <c r="L416" s="437">
        <v>1.085995856345686</v>
      </c>
      <c r="M416" s="437">
        <v>1.0274555421882086</v>
      </c>
      <c r="N416" s="437">
        <v>1.3</v>
      </c>
      <c r="O416" s="438">
        <v>1.3</v>
      </c>
      <c r="P416" s="439">
        <v>-1.6065701599676019E-2</v>
      </c>
      <c r="Q416" s="434">
        <f t="shared" si="6"/>
        <v>10</v>
      </c>
    </row>
    <row r="417" spans="2:17">
      <c r="B417" s="431" t="s">
        <v>1679</v>
      </c>
      <c r="C417" s="432" t="s">
        <v>1219</v>
      </c>
      <c r="D417" s="433">
        <v>11</v>
      </c>
      <c r="E417" s="434" t="s">
        <v>1678</v>
      </c>
      <c r="F417" s="435">
        <v>3.9098999999999999</v>
      </c>
      <c r="G417" s="437">
        <v>0.89994761885067498</v>
      </c>
      <c r="H417" s="437">
        <v>0.8685540972628607</v>
      </c>
      <c r="I417" s="437">
        <v>1.3</v>
      </c>
      <c r="J417" s="438">
        <v>1.3</v>
      </c>
      <c r="K417" s="435">
        <v>3.89988</v>
      </c>
      <c r="L417" s="437">
        <v>0</v>
      </c>
      <c r="M417" s="437">
        <v>0</v>
      </c>
      <c r="N417" s="437">
        <v>1.3</v>
      </c>
      <c r="O417" s="438">
        <v>1.3</v>
      </c>
      <c r="P417" s="439">
        <v>-1.6065701599676019E-2</v>
      </c>
      <c r="Q417" s="434">
        <f t="shared" si="6"/>
        <v>10</v>
      </c>
    </row>
    <row r="418" spans="2:17">
      <c r="B418" s="431" t="s">
        <v>1680</v>
      </c>
      <c r="C418" s="432" t="s">
        <v>1219</v>
      </c>
      <c r="D418" s="433">
        <v>11</v>
      </c>
      <c r="E418" s="434" t="s">
        <v>1681</v>
      </c>
      <c r="F418" s="435">
        <v>362.02061999999995</v>
      </c>
      <c r="G418" s="437">
        <v>0.9335753852796248</v>
      </c>
      <c r="H418" s="437">
        <v>0.92559610848236307</v>
      </c>
      <c r="I418" s="437">
        <v>6.7827109624397233</v>
      </c>
      <c r="J418" s="438">
        <v>6.7827109624397233</v>
      </c>
      <c r="K418" s="435">
        <v>361.21062999999998</v>
      </c>
      <c r="L418" s="437">
        <v>1.1241009741122014</v>
      </c>
      <c r="M418" s="437">
        <v>1.1241009741122014</v>
      </c>
      <c r="N418" s="437">
        <v>6.7827109624397233</v>
      </c>
      <c r="O418" s="438">
        <v>6.7827109624397233</v>
      </c>
      <c r="P418" s="439">
        <v>-1.713628561153957E-2</v>
      </c>
      <c r="Q418" s="434">
        <f t="shared" si="6"/>
        <v>10</v>
      </c>
    </row>
    <row r="419" spans="2:17">
      <c r="B419" s="431" t="s">
        <v>1682</v>
      </c>
      <c r="C419" s="432" t="s">
        <v>1219</v>
      </c>
      <c r="D419" s="433">
        <v>11</v>
      </c>
      <c r="E419" s="434" t="s">
        <v>1681</v>
      </c>
      <c r="F419" s="435">
        <v>3.20818</v>
      </c>
      <c r="G419" s="437">
        <v>4.0343270918870688E-2</v>
      </c>
      <c r="H419" s="437">
        <v>3.9998456637512822E-2</v>
      </c>
      <c r="I419" s="437">
        <v>5.1632434573628236</v>
      </c>
      <c r="J419" s="438">
        <v>5.1632434573628236</v>
      </c>
      <c r="K419" s="435">
        <v>3.20818</v>
      </c>
      <c r="L419" s="437">
        <v>4.3820885431492589E-2</v>
      </c>
      <c r="M419" s="437">
        <v>4.3820885431492589E-2</v>
      </c>
      <c r="N419" s="437">
        <v>5.1632434573628236</v>
      </c>
      <c r="O419" s="438">
        <v>5.1632434573628236</v>
      </c>
      <c r="P419" s="439">
        <v>-1.713628561153957E-2</v>
      </c>
      <c r="Q419" s="434">
        <f t="shared" si="6"/>
        <v>10</v>
      </c>
    </row>
    <row r="420" spans="2:17">
      <c r="B420" s="431" t="s">
        <v>1683</v>
      </c>
      <c r="C420" s="432" t="s">
        <v>1219</v>
      </c>
      <c r="D420" s="433">
        <v>11</v>
      </c>
      <c r="E420" s="434" t="s">
        <v>1684</v>
      </c>
      <c r="F420" s="435">
        <v>22.11327</v>
      </c>
      <c r="G420" s="437">
        <v>0.78932486580399197</v>
      </c>
      <c r="H420" s="437">
        <v>0.76643452285204627</v>
      </c>
      <c r="I420" s="437">
        <v>6.7827109624397233</v>
      </c>
      <c r="J420" s="438">
        <v>6.7827109624397233</v>
      </c>
      <c r="K420" s="435">
        <v>22.047309999999996</v>
      </c>
      <c r="L420" s="437">
        <v>0.53347164873121411</v>
      </c>
      <c r="M420" s="437">
        <v>0.49890167053095985</v>
      </c>
      <c r="N420" s="437">
        <v>6.7827109624397233</v>
      </c>
      <c r="O420" s="438">
        <v>6.7827109624397233</v>
      </c>
      <c r="P420" s="439">
        <v>-8.6542313911845969E-3</v>
      </c>
      <c r="Q420" s="434">
        <f t="shared" si="6"/>
        <v>10</v>
      </c>
    </row>
    <row r="421" spans="2:17">
      <c r="B421" s="431" t="s">
        <v>1685</v>
      </c>
      <c r="C421" s="432" t="s">
        <v>152</v>
      </c>
      <c r="D421" s="433">
        <v>11</v>
      </c>
      <c r="E421" s="434" t="s">
        <v>1686</v>
      </c>
      <c r="F421" s="435">
        <v>5.9129907040000003</v>
      </c>
      <c r="G421" s="437">
        <v>4.803340620058087</v>
      </c>
      <c r="H421" s="437">
        <v>4.8001426569288874</v>
      </c>
      <c r="I421" s="437">
        <v>7.7924965832523787</v>
      </c>
      <c r="J421" s="438">
        <v>6.8589211979727542</v>
      </c>
      <c r="K421" s="435">
        <v>6.075505476</v>
      </c>
      <c r="L421" s="437">
        <v>4.3058783076162293</v>
      </c>
      <c r="M421" s="437">
        <v>4.2679347489532642</v>
      </c>
      <c r="N421" s="437">
        <v>7.7924965832523787</v>
      </c>
      <c r="O421" s="438">
        <v>6.8589211979727542</v>
      </c>
      <c r="P421" s="439">
        <v>-2.084532400545136E-2</v>
      </c>
      <c r="Q421" s="434">
        <f t="shared" si="6"/>
        <v>8</v>
      </c>
    </row>
    <row r="422" spans="2:17">
      <c r="B422" s="431" t="s">
        <v>1687</v>
      </c>
      <c r="C422" s="432" t="s">
        <v>152</v>
      </c>
      <c r="D422" s="433">
        <v>11</v>
      </c>
      <c r="E422" s="434" t="s">
        <v>1686</v>
      </c>
      <c r="F422" s="435">
        <v>22.401469540000001</v>
      </c>
      <c r="G422" s="437">
        <v>4.6297718086316086</v>
      </c>
      <c r="H422" s="437">
        <v>4.6266894039654094</v>
      </c>
      <c r="I422" s="437">
        <v>9.1452282639636717</v>
      </c>
      <c r="J422" s="438">
        <v>6.8589211979727542</v>
      </c>
      <c r="K422" s="435">
        <v>22.724146041000001</v>
      </c>
      <c r="L422" s="437">
        <v>4.5916666908650932</v>
      </c>
      <c r="M422" s="437">
        <v>4.5512047544147629</v>
      </c>
      <c r="N422" s="437">
        <v>9.1452282639636717</v>
      </c>
      <c r="O422" s="438">
        <v>6.8589211979727542</v>
      </c>
      <c r="P422" s="439">
        <v>-2.084532400545136E-2</v>
      </c>
      <c r="Q422" s="434">
        <f t="shared" si="6"/>
        <v>8</v>
      </c>
    </row>
    <row r="423" spans="2:17">
      <c r="B423" s="431" t="s">
        <v>1688</v>
      </c>
      <c r="C423" s="432" t="s">
        <v>1214</v>
      </c>
      <c r="D423" s="433">
        <v>11</v>
      </c>
      <c r="E423" s="434" t="s">
        <v>1686</v>
      </c>
      <c r="F423" s="435">
        <v>9.8313766470000008</v>
      </c>
      <c r="G423" s="437">
        <v>4.2532932450984378</v>
      </c>
      <c r="H423" s="437">
        <v>4.2504614919392516</v>
      </c>
      <c r="I423" s="437">
        <v>7.7924965832523787</v>
      </c>
      <c r="J423" s="438">
        <v>6.8589211979727542</v>
      </c>
      <c r="K423" s="435">
        <v>6.1288702629999996</v>
      </c>
      <c r="L423" s="437">
        <v>4.2487206309664565</v>
      </c>
      <c r="M423" s="437">
        <v>4.2112807478609637</v>
      </c>
      <c r="N423" s="437">
        <v>7.7924965832523787</v>
      </c>
      <c r="O423" s="438">
        <v>6.8589211979727542</v>
      </c>
      <c r="P423" s="439">
        <v>-2.084532400545136E-2</v>
      </c>
      <c r="Q423" s="434">
        <f t="shared" si="6"/>
        <v>9</v>
      </c>
    </row>
    <row r="424" spans="2:17">
      <c r="B424" s="431" t="s">
        <v>1689</v>
      </c>
      <c r="C424" s="432" t="s">
        <v>152</v>
      </c>
      <c r="D424" s="433">
        <v>11</v>
      </c>
      <c r="E424" s="434" t="s">
        <v>1686</v>
      </c>
      <c r="F424" s="435">
        <v>14.162190000000001</v>
      </c>
      <c r="G424" s="437">
        <v>2.9800107349303291</v>
      </c>
      <c r="H424" s="437">
        <v>2.9780267064783117</v>
      </c>
      <c r="I424" s="437">
        <v>9.1452282639636717</v>
      </c>
      <c r="J424" s="438">
        <v>6.8589211979727542</v>
      </c>
      <c r="K424" s="435">
        <v>18.919303175</v>
      </c>
      <c r="L424" s="437">
        <v>3.6961964233519837</v>
      </c>
      <c r="M424" s="437">
        <v>3.6636254039687302</v>
      </c>
      <c r="N424" s="437">
        <v>9.1452282639636717</v>
      </c>
      <c r="O424" s="438">
        <v>6.8589211979727542</v>
      </c>
      <c r="P424" s="439">
        <v>-2.084532400545136E-2</v>
      </c>
      <c r="Q424" s="434">
        <f t="shared" si="6"/>
        <v>8</v>
      </c>
    </row>
    <row r="425" spans="2:17" ht="15.75">
      <c r="B425" s="431" t="s">
        <v>1690</v>
      </c>
      <c r="C425" s="432" t="s">
        <v>1219</v>
      </c>
      <c r="D425" s="433">
        <v>11</v>
      </c>
      <c r="E425" s="434" t="s">
        <v>1691</v>
      </c>
      <c r="F425" s="435">
        <v>31.391889999999997</v>
      </c>
      <c r="G425" s="437">
        <v>2.1719917126913719</v>
      </c>
      <c r="H425" s="437">
        <v>2.1524242197842423</v>
      </c>
      <c r="I425" s="437">
        <v>7.7924965832523787</v>
      </c>
      <c r="J425" s="438">
        <v>7.6210235533030604</v>
      </c>
      <c r="K425" s="440"/>
      <c r="L425" s="440"/>
      <c r="M425" s="440"/>
      <c r="N425" s="440"/>
      <c r="O425" s="440"/>
      <c r="P425" s="439">
        <v>-1.4842892190789936E-2</v>
      </c>
      <c r="Q425" s="434">
        <f t="shared" si="6"/>
        <v>10</v>
      </c>
    </row>
    <row r="426" spans="2:17">
      <c r="B426" s="431" t="s">
        <v>1692</v>
      </c>
      <c r="C426" s="432" t="s">
        <v>1219</v>
      </c>
      <c r="D426" s="433">
        <v>11</v>
      </c>
      <c r="E426" s="434" t="s">
        <v>1691</v>
      </c>
      <c r="F426" s="435">
        <v>16.353269999999998</v>
      </c>
      <c r="G426" s="437">
        <v>3.1678689655192498</v>
      </c>
      <c r="H426" s="437">
        <v>3.1393296054695266</v>
      </c>
      <c r="I426" s="437">
        <v>7.7924965832523787</v>
      </c>
      <c r="J426" s="438">
        <v>7.6210235533030604</v>
      </c>
      <c r="K426" s="435">
        <v>16.255254452999999</v>
      </c>
      <c r="L426" s="437">
        <v>3.7724066588850147</v>
      </c>
      <c r="M426" s="437">
        <v>3.6741610657172146</v>
      </c>
      <c r="N426" s="437">
        <v>7.7924965832523787</v>
      </c>
      <c r="O426" s="438">
        <v>7.6210235533030604</v>
      </c>
      <c r="P426" s="439">
        <v>-1.4842892190789936E-2</v>
      </c>
      <c r="Q426" s="434">
        <f t="shared" si="6"/>
        <v>10</v>
      </c>
    </row>
    <row r="427" spans="2:17">
      <c r="B427" s="431" t="s">
        <v>1693</v>
      </c>
      <c r="C427" s="432" t="s">
        <v>1219</v>
      </c>
      <c r="D427" s="433">
        <v>11</v>
      </c>
      <c r="E427" s="434" t="s">
        <v>1691</v>
      </c>
      <c r="F427" s="435">
        <v>12.034285942</v>
      </c>
      <c r="G427" s="437">
        <v>3.2865664073619447</v>
      </c>
      <c r="H427" s="437">
        <v>3.2569577009893145</v>
      </c>
      <c r="I427" s="437">
        <v>7.6210235533030604</v>
      </c>
      <c r="J427" s="438">
        <v>7.6210235533030604</v>
      </c>
      <c r="K427" s="435">
        <v>43.769047982000004</v>
      </c>
      <c r="L427" s="437">
        <v>3.4104080401031194</v>
      </c>
      <c r="M427" s="437">
        <v>3.3215900543605121</v>
      </c>
      <c r="N427" s="437">
        <v>7.7924965832523787</v>
      </c>
      <c r="O427" s="438">
        <v>7.6210235533030604</v>
      </c>
      <c r="P427" s="439">
        <v>-1.4842892190789936E-2</v>
      </c>
      <c r="Q427" s="434">
        <f t="shared" si="6"/>
        <v>10</v>
      </c>
    </row>
    <row r="428" spans="2:17" ht="15.75">
      <c r="B428" s="431" t="s">
        <v>1694</v>
      </c>
      <c r="C428" s="432" t="s">
        <v>1219</v>
      </c>
      <c r="D428" s="433">
        <v>11</v>
      </c>
      <c r="E428" s="434" t="s">
        <v>1691</v>
      </c>
      <c r="F428" s="435">
        <v>10.473057982</v>
      </c>
      <c r="G428" s="437">
        <v>1.085995856345686</v>
      </c>
      <c r="H428" s="437">
        <v>1.0762121098921211</v>
      </c>
      <c r="I428" s="437">
        <v>7.6210235533030604</v>
      </c>
      <c r="J428" s="438">
        <v>7.6210235533030604</v>
      </c>
      <c r="K428" s="440"/>
      <c r="L428" s="440"/>
      <c r="M428" s="440"/>
      <c r="N428" s="440"/>
      <c r="O428" s="440"/>
      <c r="P428" s="439">
        <v>-1.4842892190789936E-2</v>
      </c>
      <c r="Q428" s="434">
        <f t="shared" si="6"/>
        <v>10</v>
      </c>
    </row>
    <row r="429" spans="2:17">
      <c r="B429" s="431" t="s">
        <v>1695</v>
      </c>
      <c r="C429" s="432" t="s">
        <v>1219</v>
      </c>
      <c r="D429" s="433">
        <v>19</v>
      </c>
      <c r="E429" s="434" t="s">
        <v>1696</v>
      </c>
      <c r="F429" s="435">
        <v>64.456299999999999</v>
      </c>
      <c r="G429" s="437">
        <v>0.63415576217519298</v>
      </c>
      <c r="H429" s="437">
        <v>0.58359958985174321</v>
      </c>
      <c r="I429" s="437">
        <v>2.4352634354418417</v>
      </c>
      <c r="J429" s="438">
        <v>2.4352634354418417</v>
      </c>
      <c r="K429" s="435">
        <v>64.456299999999999</v>
      </c>
      <c r="L429" s="437">
        <v>0.74999912043653838</v>
      </c>
      <c r="M429" s="437">
        <v>0.6899991908189741</v>
      </c>
      <c r="N429" s="437">
        <v>2.4352634354418417</v>
      </c>
      <c r="O429" s="438">
        <v>2.4352634354418417</v>
      </c>
      <c r="P429" s="439">
        <v>-2.9600039331753702E-2</v>
      </c>
      <c r="Q429" s="434">
        <f t="shared" si="6"/>
        <v>10</v>
      </c>
    </row>
    <row r="430" spans="2:17">
      <c r="B430" s="431" t="s">
        <v>1697</v>
      </c>
      <c r="C430" s="432" t="s">
        <v>1219</v>
      </c>
      <c r="D430" s="433">
        <v>19</v>
      </c>
      <c r="E430" s="434" t="s">
        <v>1696</v>
      </c>
      <c r="F430" s="435">
        <v>26.490950000000002</v>
      </c>
      <c r="G430" s="437">
        <v>0.92152825954303041</v>
      </c>
      <c r="H430" s="437">
        <v>0.84806217397032613</v>
      </c>
      <c r="I430" s="437">
        <v>2.4352634354418417</v>
      </c>
      <c r="J430" s="438">
        <v>2.4352634354418417</v>
      </c>
      <c r="K430" s="435">
        <v>49.725149999999999</v>
      </c>
      <c r="L430" s="437">
        <v>1.089866914942184</v>
      </c>
      <c r="M430" s="437">
        <v>1.0026775617720343</v>
      </c>
      <c r="N430" s="437">
        <v>2.4352634354418417</v>
      </c>
      <c r="O430" s="438">
        <v>2.4352634354418417</v>
      </c>
      <c r="P430" s="439">
        <v>-2.9600039331753702E-2</v>
      </c>
      <c r="Q430" s="434">
        <f t="shared" si="6"/>
        <v>10</v>
      </c>
    </row>
    <row r="431" spans="2:17">
      <c r="B431" s="431" t="s">
        <v>1698</v>
      </c>
      <c r="C431" s="432" t="s">
        <v>1219</v>
      </c>
      <c r="D431" s="433">
        <v>11</v>
      </c>
      <c r="E431" s="434" t="s">
        <v>1696</v>
      </c>
      <c r="F431" s="435">
        <v>153.10825999999997</v>
      </c>
      <c r="G431" s="437">
        <v>3.0386926162907626</v>
      </c>
      <c r="H431" s="437">
        <v>2.7964419316636162</v>
      </c>
      <c r="I431" s="437">
        <v>5.0108229862967617</v>
      </c>
      <c r="J431" s="438">
        <v>5.0108229862967617</v>
      </c>
      <c r="K431" s="435">
        <v>209.55413000000001</v>
      </c>
      <c r="L431" s="437">
        <v>3.6390387467022109</v>
      </c>
      <c r="M431" s="437">
        <v>3.34791564705026</v>
      </c>
      <c r="N431" s="437">
        <v>5.0108229862967617</v>
      </c>
      <c r="O431" s="438">
        <v>5.0108229862967617</v>
      </c>
      <c r="P431" s="439">
        <v>-2.9600039331753702E-2</v>
      </c>
      <c r="Q431" s="434">
        <f t="shared" si="6"/>
        <v>10</v>
      </c>
    </row>
    <row r="432" spans="2:17">
      <c r="B432" s="431" t="s">
        <v>1699</v>
      </c>
      <c r="C432" s="432" t="s">
        <v>1214</v>
      </c>
      <c r="D432" s="433">
        <v>11</v>
      </c>
      <c r="E432" s="434" t="s">
        <v>1700</v>
      </c>
      <c r="F432" s="435">
        <v>3.9056600000000001</v>
      </c>
      <c r="G432" s="437">
        <v>0.21665040072921229</v>
      </c>
      <c r="H432" s="437">
        <v>0.20045115649903877</v>
      </c>
      <c r="I432" s="437">
        <v>0.91452282639636728</v>
      </c>
      <c r="J432" s="438">
        <v>0.91452282639636728</v>
      </c>
      <c r="K432" s="435">
        <v>3.7188099999999999</v>
      </c>
      <c r="L432" s="437">
        <v>0.23707426150388902</v>
      </c>
      <c r="M432" s="437">
        <v>0.22224987276899158</v>
      </c>
      <c r="N432" s="437">
        <v>0.91452282639636728</v>
      </c>
      <c r="O432" s="438">
        <v>0.91452282639636728</v>
      </c>
      <c r="P432" s="439">
        <v>-1.1641274077212049E-2</v>
      </c>
      <c r="Q432" s="434">
        <f t="shared" si="6"/>
        <v>9</v>
      </c>
    </row>
    <row r="433" spans="2:17">
      <c r="B433" s="431" t="s">
        <v>1701</v>
      </c>
      <c r="C433" s="432" t="s">
        <v>1219</v>
      </c>
      <c r="D433" s="433">
        <v>11</v>
      </c>
      <c r="E433" s="434" t="s">
        <v>1702</v>
      </c>
      <c r="F433" s="435">
        <v>85.758870000000002</v>
      </c>
      <c r="G433" s="437">
        <v>1.3942854089901591</v>
      </c>
      <c r="H433" s="437">
        <v>1.3872782310372853</v>
      </c>
      <c r="I433" s="437">
        <v>2.4352634354418417</v>
      </c>
      <c r="J433" s="438">
        <v>2.4352634354418417</v>
      </c>
      <c r="K433" s="435">
        <v>85.704909999999998</v>
      </c>
      <c r="L433" s="437">
        <v>1.5871696040745995</v>
      </c>
      <c r="M433" s="437">
        <v>1.5532044489272752</v>
      </c>
      <c r="N433" s="437">
        <v>0</v>
      </c>
      <c r="O433" s="438">
        <v>0</v>
      </c>
      <c r="P433" s="439">
        <v>-3.0633137860859305E-3</v>
      </c>
      <c r="Q433" s="434">
        <f t="shared" si="6"/>
        <v>10</v>
      </c>
    </row>
    <row r="434" spans="2:17">
      <c r="B434" s="431" t="s">
        <v>1703</v>
      </c>
      <c r="C434" s="432" t="s">
        <v>1214</v>
      </c>
      <c r="D434" s="433">
        <v>11</v>
      </c>
      <c r="E434" s="434" t="s">
        <v>1704</v>
      </c>
      <c r="F434" s="435">
        <v>14.736840000000001</v>
      </c>
      <c r="G434" s="437">
        <v>0.35896782868108046</v>
      </c>
      <c r="H434" s="437">
        <v>0.35308877514022735</v>
      </c>
      <c r="I434" s="437">
        <v>7.7924965832523787</v>
      </c>
      <c r="J434" s="438">
        <v>7.6210235533030604</v>
      </c>
      <c r="K434" s="435">
        <v>14.736840000000001</v>
      </c>
      <c r="L434" s="437">
        <v>0.32433402864144972</v>
      </c>
      <c r="M434" s="437">
        <v>0.31099561620814331</v>
      </c>
      <c r="N434" s="437">
        <v>7.7924965832523787</v>
      </c>
      <c r="O434" s="438">
        <v>7.6210235533030604</v>
      </c>
      <c r="P434" s="439">
        <v>4.1841688320130244E-2</v>
      </c>
      <c r="Q434" s="434">
        <f t="shared" si="6"/>
        <v>9</v>
      </c>
    </row>
    <row r="435" spans="2:17">
      <c r="B435" s="431" t="s">
        <v>1705</v>
      </c>
      <c r="C435" s="432" t="s">
        <v>1214</v>
      </c>
      <c r="D435" s="433">
        <v>11</v>
      </c>
      <c r="E435" s="434" t="s">
        <v>1704</v>
      </c>
      <c r="F435" s="435">
        <v>2.6751399999999999</v>
      </c>
      <c r="G435" s="437">
        <v>2.1762424613790499</v>
      </c>
      <c r="H435" s="437">
        <v>2.1406006992876279</v>
      </c>
      <c r="I435" s="437">
        <v>7.7924965832523787</v>
      </c>
      <c r="J435" s="438">
        <v>7.6210235533030604</v>
      </c>
      <c r="K435" s="435">
        <v>2.6772999999999998</v>
      </c>
      <c r="L435" s="437">
        <v>1.9662750486387888</v>
      </c>
      <c r="M435" s="437">
        <v>1.8854109232618688</v>
      </c>
      <c r="N435" s="437">
        <v>7.7924965832523787</v>
      </c>
      <c r="O435" s="438">
        <v>7.6210235533030604</v>
      </c>
      <c r="P435" s="439">
        <v>4.1841688320130244E-2</v>
      </c>
      <c r="Q435" s="434">
        <f t="shared" si="6"/>
        <v>9</v>
      </c>
    </row>
    <row r="436" spans="2:17">
      <c r="B436" s="431" t="s">
        <v>1706</v>
      </c>
      <c r="C436" s="432" t="s">
        <v>1219</v>
      </c>
      <c r="D436" s="433">
        <v>19</v>
      </c>
      <c r="E436" s="434" t="s">
        <v>1707</v>
      </c>
      <c r="F436" s="435">
        <v>45.157919999999997</v>
      </c>
      <c r="G436" s="437">
        <v>0.21112598416807088</v>
      </c>
      <c r="H436" s="437">
        <v>0.20441851509519457</v>
      </c>
      <c r="I436" s="437">
        <v>1.3</v>
      </c>
      <c r="J436" s="438">
        <v>1.3</v>
      </c>
      <c r="K436" s="435">
        <v>45.157919999999997</v>
      </c>
      <c r="L436" s="437">
        <v>0.21167161008699809</v>
      </c>
      <c r="M436" s="437">
        <v>0.1974484471976434</v>
      </c>
      <c r="N436" s="437">
        <v>0</v>
      </c>
      <c r="O436" s="438">
        <v>0</v>
      </c>
      <c r="P436" s="439">
        <v>-2.5127622114473502E-2</v>
      </c>
      <c r="Q436" s="434">
        <f t="shared" si="6"/>
        <v>10</v>
      </c>
    </row>
    <row r="437" spans="2:17">
      <c r="B437" s="431" t="s">
        <v>1708</v>
      </c>
      <c r="C437" s="432" t="s">
        <v>152</v>
      </c>
      <c r="D437" s="433">
        <v>11</v>
      </c>
      <c r="E437" s="434" t="s">
        <v>1709</v>
      </c>
      <c r="F437" s="435">
        <v>24.816606822000001</v>
      </c>
      <c r="G437" s="437">
        <v>5.9567825348505039</v>
      </c>
      <c r="H437" s="437">
        <v>5.8113084112487563</v>
      </c>
      <c r="I437" s="437">
        <v>9.1452282639636717</v>
      </c>
      <c r="J437" s="438">
        <v>7.6210235533030604</v>
      </c>
      <c r="K437" s="435">
        <v>24.829347571000003</v>
      </c>
      <c r="L437" s="437">
        <v>6.2587655931501374</v>
      </c>
      <c r="M437" s="437">
        <v>6.0000678916636847</v>
      </c>
      <c r="N437" s="437">
        <v>9.1452282639636717</v>
      </c>
      <c r="O437" s="438">
        <v>7.6210235533030604</v>
      </c>
      <c r="P437" s="439">
        <v>-1.1688331069083846E-2</v>
      </c>
      <c r="Q437" s="434">
        <f t="shared" si="6"/>
        <v>8</v>
      </c>
    </row>
    <row r="438" spans="2:17">
      <c r="B438" s="431" t="s">
        <v>1710</v>
      </c>
      <c r="C438" s="432" t="s">
        <v>152</v>
      </c>
      <c r="D438" s="433">
        <v>11</v>
      </c>
      <c r="E438" s="434" t="s">
        <v>1709</v>
      </c>
      <c r="F438" s="435">
        <v>16.667358149999998</v>
      </c>
      <c r="G438" s="437">
        <v>5.4922811492766819</v>
      </c>
      <c r="H438" s="437">
        <v>5.3581508898470451</v>
      </c>
      <c r="I438" s="437">
        <v>9.1452282639636717</v>
      </c>
      <c r="J438" s="438">
        <v>7.6210235533030604</v>
      </c>
      <c r="K438" s="435">
        <v>15.702771254</v>
      </c>
      <c r="L438" s="437">
        <v>5.0394018246216481</v>
      </c>
      <c r="M438" s="437">
        <v>4.8311048929833929</v>
      </c>
      <c r="N438" s="437">
        <v>9.1452282639636717</v>
      </c>
      <c r="O438" s="438">
        <v>7.6210235533030604</v>
      </c>
      <c r="P438" s="439">
        <v>-1.1688331069083846E-2</v>
      </c>
      <c r="Q438" s="434">
        <f t="shared" si="6"/>
        <v>8</v>
      </c>
    </row>
    <row r="439" spans="2:17">
      <c r="B439" s="431" t="s">
        <v>1711</v>
      </c>
      <c r="C439" s="432" t="s">
        <v>152</v>
      </c>
      <c r="D439" s="433">
        <v>11</v>
      </c>
      <c r="E439" s="434" t="s">
        <v>1709</v>
      </c>
      <c r="F439" s="435">
        <v>38.115400869000005</v>
      </c>
      <c r="G439" s="437">
        <v>6.6727776976833262</v>
      </c>
      <c r="H439" s="437">
        <v>6.5098178310303911</v>
      </c>
      <c r="I439" s="437">
        <v>9.1452282639636717</v>
      </c>
      <c r="J439" s="438">
        <v>7.6210235533030604</v>
      </c>
      <c r="K439" s="435">
        <v>33.151978651999997</v>
      </c>
      <c r="L439" s="437">
        <v>5.3242375799263497</v>
      </c>
      <c r="M439" s="437">
        <v>5.1041673434563668</v>
      </c>
      <c r="N439" s="437">
        <v>9.1452282639636717</v>
      </c>
      <c r="O439" s="438">
        <v>7.6210235533030604</v>
      </c>
      <c r="P439" s="439">
        <v>-1.1688331069083846E-2</v>
      </c>
      <c r="Q439" s="434">
        <f t="shared" si="6"/>
        <v>8</v>
      </c>
    </row>
    <row r="440" spans="2:17">
      <c r="B440" s="431" t="s">
        <v>1712</v>
      </c>
      <c r="C440" s="432" t="s">
        <v>152</v>
      </c>
      <c r="D440" s="433">
        <v>11</v>
      </c>
      <c r="E440" s="434" t="s">
        <v>1713</v>
      </c>
      <c r="F440" s="435">
        <v>31.343824097999999</v>
      </c>
      <c r="G440" s="437">
        <v>4.7848596379413255</v>
      </c>
      <c r="H440" s="437">
        <v>4.5736848612834571</v>
      </c>
      <c r="I440" s="437">
        <v>7.811549142135636</v>
      </c>
      <c r="J440" s="438">
        <v>7.6210235533030604</v>
      </c>
      <c r="K440" s="435">
        <v>29.371114630999998</v>
      </c>
      <c r="L440" s="437">
        <v>4.0810581127937882</v>
      </c>
      <c r="M440" s="437">
        <v>3.8573761561585367</v>
      </c>
      <c r="N440" s="437">
        <v>7.811549142135636</v>
      </c>
      <c r="O440" s="438">
        <v>7.6210235533030604</v>
      </c>
      <c r="P440" s="439">
        <v>-1.6339104887271305E-2</v>
      </c>
      <c r="Q440" s="434">
        <f t="shared" si="6"/>
        <v>8</v>
      </c>
    </row>
    <row r="441" spans="2:17">
      <c r="B441" s="431" t="s">
        <v>1714</v>
      </c>
      <c r="C441" s="432" t="s">
        <v>152</v>
      </c>
      <c r="D441" s="433">
        <v>11</v>
      </c>
      <c r="E441" s="434" t="s">
        <v>1713</v>
      </c>
      <c r="F441" s="435">
        <v>0.49574822099999999</v>
      </c>
      <c r="G441" s="436"/>
      <c r="H441" s="436"/>
      <c r="I441" s="437">
        <v>7.6210235533030604</v>
      </c>
      <c r="J441" s="438">
        <v>7.6210235533030604</v>
      </c>
      <c r="K441" s="435">
        <v>0.49659167599999993</v>
      </c>
      <c r="L441" s="436"/>
      <c r="M441" s="436"/>
      <c r="N441" s="437">
        <v>7.6210235533030604</v>
      </c>
      <c r="O441" s="438">
        <v>7.6210235533030604</v>
      </c>
      <c r="P441" s="439">
        <v>0</v>
      </c>
      <c r="Q441" s="434">
        <f t="shared" si="6"/>
        <v>8</v>
      </c>
    </row>
    <row r="442" spans="2:17">
      <c r="B442" s="431" t="s">
        <v>1715</v>
      </c>
      <c r="C442" s="432" t="s">
        <v>152</v>
      </c>
      <c r="D442" s="433">
        <v>11</v>
      </c>
      <c r="E442" s="434" t="s">
        <v>1713</v>
      </c>
      <c r="F442" s="435">
        <v>45.374375833999999</v>
      </c>
      <c r="G442" s="437">
        <v>3.623796699595605</v>
      </c>
      <c r="H442" s="437">
        <v>3.4638642216138953</v>
      </c>
      <c r="I442" s="437">
        <v>6.6683956091401768</v>
      </c>
      <c r="J442" s="438">
        <v>6.6683956091401768</v>
      </c>
      <c r="K442" s="435">
        <v>45.577542129999998</v>
      </c>
      <c r="L442" s="437">
        <v>3.5685442788341577</v>
      </c>
      <c r="M442" s="437">
        <v>3.3729531001330253</v>
      </c>
      <c r="N442" s="437">
        <v>6.6683956091401768</v>
      </c>
      <c r="O442" s="438">
        <v>6.6683956091401768</v>
      </c>
      <c r="P442" s="439">
        <v>-1.6339104887271305E-2</v>
      </c>
      <c r="Q442" s="434">
        <f t="shared" si="6"/>
        <v>8</v>
      </c>
    </row>
    <row r="443" spans="2:17">
      <c r="B443" s="431" t="s">
        <v>1716</v>
      </c>
      <c r="C443" s="432" t="s">
        <v>152</v>
      </c>
      <c r="D443" s="433">
        <v>11</v>
      </c>
      <c r="E443" s="434" t="s">
        <v>1717</v>
      </c>
      <c r="F443" s="435">
        <v>7.74491</v>
      </c>
      <c r="G443" s="437">
        <v>4.7555186972611088</v>
      </c>
      <c r="H443" s="437">
        <v>4.498054309192832</v>
      </c>
      <c r="I443" s="437">
        <v>9.1452282639636717</v>
      </c>
      <c r="J443" s="438">
        <v>7.6210235533030604</v>
      </c>
      <c r="K443" s="435">
        <v>6.5107700000000008</v>
      </c>
      <c r="L443" s="437">
        <v>4.7631397208144124</v>
      </c>
      <c r="M443" s="437">
        <v>4.4072465058670556</v>
      </c>
      <c r="N443" s="437">
        <v>9.1452282639636717</v>
      </c>
      <c r="O443" s="438">
        <v>7.6210235533030604</v>
      </c>
      <c r="P443" s="439">
        <v>-3.1478206232866346E-2</v>
      </c>
      <c r="Q443" s="434">
        <f t="shared" si="6"/>
        <v>8</v>
      </c>
    </row>
    <row r="444" spans="2:17">
      <c r="B444" s="431" t="s">
        <v>1718</v>
      </c>
      <c r="C444" s="432" t="s">
        <v>152</v>
      </c>
      <c r="D444" s="433">
        <v>11</v>
      </c>
      <c r="E444" s="434" t="s">
        <v>1717</v>
      </c>
      <c r="F444" s="435">
        <v>11.330950000000001</v>
      </c>
      <c r="G444" s="437">
        <v>3.0160200712196863</v>
      </c>
      <c r="H444" s="437">
        <v>2.8527323603574737</v>
      </c>
      <c r="I444" s="437">
        <v>9.1452282639636717</v>
      </c>
      <c r="J444" s="438">
        <v>7.6210235533030604</v>
      </c>
      <c r="K444" s="435">
        <v>10.491540428</v>
      </c>
      <c r="L444" s="437">
        <v>2.667358243656071</v>
      </c>
      <c r="M444" s="437">
        <v>2.4680580432855512</v>
      </c>
      <c r="N444" s="437">
        <v>9.1452282639636717</v>
      </c>
      <c r="O444" s="438">
        <v>7.6210235533030604</v>
      </c>
      <c r="P444" s="439">
        <v>-3.1478206232866346E-2</v>
      </c>
      <c r="Q444" s="434">
        <f t="shared" si="6"/>
        <v>8</v>
      </c>
    </row>
    <row r="445" spans="2:17">
      <c r="B445" s="431" t="s">
        <v>1719</v>
      </c>
      <c r="C445" s="432" t="s">
        <v>152</v>
      </c>
      <c r="D445" s="433">
        <v>11</v>
      </c>
      <c r="E445" s="434" t="s">
        <v>1717</v>
      </c>
      <c r="F445" s="435">
        <v>19.629369999999998</v>
      </c>
      <c r="G445" s="437">
        <v>6.6788745165259691</v>
      </c>
      <c r="H445" s="437">
        <v>6.3172793993892125</v>
      </c>
      <c r="I445" s="437">
        <v>9.1452282639636717</v>
      </c>
      <c r="J445" s="438">
        <v>7.6210235533030604</v>
      </c>
      <c r="K445" s="435">
        <v>19.55959</v>
      </c>
      <c r="L445" s="437">
        <v>5.9253458126931289</v>
      </c>
      <c r="M445" s="437">
        <v>5.4826146532986169</v>
      </c>
      <c r="N445" s="437">
        <v>9.1452282639636717</v>
      </c>
      <c r="O445" s="438">
        <v>7.6210235533030604</v>
      </c>
      <c r="P445" s="439">
        <v>-3.1478206232866346E-2</v>
      </c>
      <c r="Q445" s="434">
        <f t="shared" si="6"/>
        <v>8</v>
      </c>
    </row>
    <row r="446" spans="2:17">
      <c r="B446" s="431" t="s">
        <v>1720</v>
      </c>
      <c r="C446" s="432" t="s">
        <v>1214</v>
      </c>
      <c r="D446" s="433">
        <v>11</v>
      </c>
      <c r="E446" s="434" t="s">
        <v>1717</v>
      </c>
      <c r="F446" s="435">
        <v>166.23221000000001</v>
      </c>
      <c r="G446" s="437">
        <v>6.616001072211219</v>
      </c>
      <c r="H446" s="437">
        <v>6.2578099313590183</v>
      </c>
      <c r="I446" s="437">
        <v>11.812586507619743</v>
      </c>
      <c r="J446" s="438">
        <v>7.6210235533030604</v>
      </c>
      <c r="K446" s="435">
        <v>165.58920000000001</v>
      </c>
      <c r="L446" s="437">
        <v>5.3918741639619148</v>
      </c>
      <c r="M446" s="437">
        <v>4.9890030446415068</v>
      </c>
      <c r="N446" s="437">
        <v>11.812586507619743</v>
      </c>
      <c r="O446" s="438">
        <v>7.6210235533030604</v>
      </c>
      <c r="P446" s="439">
        <v>-3.1478206232866346E-2</v>
      </c>
      <c r="Q446" s="434">
        <f t="shared" si="6"/>
        <v>9</v>
      </c>
    </row>
    <row r="447" spans="2:17">
      <c r="B447" s="431" t="s">
        <v>1721</v>
      </c>
      <c r="C447" s="432" t="s">
        <v>1214</v>
      </c>
      <c r="D447" s="433">
        <v>11</v>
      </c>
      <c r="E447" s="434" t="s">
        <v>1717</v>
      </c>
      <c r="F447" s="435">
        <v>15.93998</v>
      </c>
      <c r="G447" s="437">
        <v>5.3537690461954002</v>
      </c>
      <c r="H447" s="437">
        <v>5.0639153080255852</v>
      </c>
      <c r="I447" s="437">
        <v>11.812586507619743</v>
      </c>
      <c r="J447" s="438">
        <v>7.6210235533030604</v>
      </c>
      <c r="K447" s="435">
        <v>15.931229999999999</v>
      </c>
      <c r="L447" s="437">
        <v>4.6297718086316086</v>
      </c>
      <c r="M447" s="437">
        <v>4.2838436037027776</v>
      </c>
      <c r="N447" s="437">
        <v>11.812586507619743</v>
      </c>
      <c r="O447" s="438">
        <v>7.6210235533030604</v>
      </c>
      <c r="P447" s="439">
        <v>-3.1478206232866346E-2</v>
      </c>
      <c r="Q447" s="434">
        <f t="shared" si="6"/>
        <v>9</v>
      </c>
    </row>
    <row r="448" spans="2:17">
      <c r="B448" s="431" t="s">
        <v>1722</v>
      </c>
      <c r="C448" s="432" t="s">
        <v>1219</v>
      </c>
      <c r="D448" s="433">
        <v>11</v>
      </c>
      <c r="E448" s="434" t="s">
        <v>1723</v>
      </c>
      <c r="F448" s="435">
        <v>9.1749400000000012</v>
      </c>
      <c r="G448" s="437">
        <v>1.2765214451782625</v>
      </c>
      <c r="H448" s="437">
        <v>1.2359663796891163</v>
      </c>
      <c r="I448" s="437">
        <v>5.1632434573628236</v>
      </c>
      <c r="J448" s="438">
        <v>5.1632434573628236</v>
      </c>
      <c r="K448" s="435">
        <v>9.1719299999999997</v>
      </c>
      <c r="L448" s="437">
        <v>1.4474228983610835</v>
      </c>
      <c r="M448" s="437">
        <v>1.3501640753913418</v>
      </c>
      <c r="N448" s="437">
        <v>5.1632434573628236</v>
      </c>
      <c r="O448" s="438">
        <v>5.1632434573628236</v>
      </c>
      <c r="P448" s="439">
        <v>-2.5127622114473502E-2</v>
      </c>
      <c r="Q448" s="434">
        <f t="shared" si="6"/>
        <v>10</v>
      </c>
    </row>
    <row r="449" spans="2:17">
      <c r="B449" s="431" t="s">
        <v>1724</v>
      </c>
      <c r="C449" s="432" t="s">
        <v>1214</v>
      </c>
      <c r="D449" s="433">
        <v>11</v>
      </c>
      <c r="E449" s="434" t="s">
        <v>1725</v>
      </c>
      <c r="F449" s="435">
        <v>27.978450000000002</v>
      </c>
      <c r="G449" s="437">
        <v>0.22977386013208723</v>
      </c>
      <c r="H449" s="437">
        <v>0.21852506457688037</v>
      </c>
      <c r="I449" s="437">
        <v>5.0108229862967617</v>
      </c>
      <c r="J449" s="438">
        <v>5.0108229862967617</v>
      </c>
      <c r="K449" s="435">
        <v>27.978450000000002</v>
      </c>
      <c r="L449" s="437">
        <v>0.21496927661965298</v>
      </c>
      <c r="M449" s="437">
        <v>0.20313375281437024</v>
      </c>
      <c r="N449" s="437">
        <v>5.0108229862967617</v>
      </c>
      <c r="O449" s="438">
        <v>5.0108229862967617</v>
      </c>
      <c r="P449" s="439">
        <v>-7.3871908500443562E-3</v>
      </c>
      <c r="Q449" s="434">
        <f t="shared" si="6"/>
        <v>9</v>
      </c>
    </row>
    <row r="450" spans="2:17">
      <c r="B450" s="431" t="s">
        <v>1726</v>
      </c>
      <c r="C450" s="432" t="s">
        <v>1219</v>
      </c>
      <c r="D450" s="433">
        <v>11</v>
      </c>
      <c r="E450" s="434" t="s">
        <v>1727</v>
      </c>
      <c r="F450" s="435">
        <v>14.760960000000001</v>
      </c>
      <c r="G450" s="437">
        <v>0.53347164873121411</v>
      </c>
      <c r="H450" s="437">
        <v>0.50899167140569279</v>
      </c>
      <c r="I450" s="437">
        <v>1.3</v>
      </c>
      <c r="J450" s="438">
        <v>1.3</v>
      </c>
      <c r="K450" s="435">
        <v>14.760959999999999</v>
      </c>
      <c r="L450" s="437">
        <v>0.51518235106752419</v>
      </c>
      <c r="M450" s="437">
        <v>0.47229103413246215</v>
      </c>
      <c r="N450" s="437">
        <v>1.3</v>
      </c>
      <c r="O450" s="438">
        <v>1.3</v>
      </c>
      <c r="P450" s="439">
        <v>3.673174292875947E-3</v>
      </c>
      <c r="Q450" s="434">
        <f t="shared" si="6"/>
        <v>10</v>
      </c>
    </row>
    <row r="451" spans="2:17">
      <c r="B451" s="431" t="s">
        <v>1728</v>
      </c>
      <c r="C451" s="432" t="s">
        <v>1214</v>
      </c>
      <c r="D451" s="433">
        <v>11</v>
      </c>
      <c r="E451" s="434" t="s">
        <v>1729</v>
      </c>
      <c r="F451" s="435">
        <v>30.829630000000002</v>
      </c>
      <c r="G451" s="437">
        <v>5.2013485751293382</v>
      </c>
      <c r="H451" s="437">
        <v>5.1631501767807748</v>
      </c>
      <c r="I451" s="437">
        <v>5.1632434573628236</v>
      </c>
      <c r="J451" s="438">
        <v>5.1632434573628236</v>
      </c>
      <c r="K451" s="435">
        <v>30.697762497999999</v>
      </c>
      <c r="L451" s="437">
        <v>5.0108229862967617</v>
      </c>
      <c r="M451" s="437">
        <v>5.008128620683947</v>
      </c>
      <c r="N451" s="437">
        <v>5.1632434573628236</v>
      </c>
      <c r="O451" s="438">
        <v>5.1632434573628236</v>
      </c>
      <c r="P451" s="439">
        <v>-1.9036406813791817E-2</v>
      </c>
      <c r="Q451" s="434">
        <f t="shared" si="6"/>
        <v>9</v>
      </c>
    </row>
    <row r="452" spans="2:17">
      <c r="B452" s="431" t="s">
        <v>1730</v>
      </c>
      <c r="C452" s="432" t="s">
        <v>1219</v>
      </c>
      <c r="D452" s="433">
        <v>11</v>
      </c>
      <c r="E452" s="434" t="s">
        <v>1729</v>
      </c>
      <c r="F452" s="435">
        <v>543.87006000000008</v>
      </c>
      <c r="G452" s="437">
        <v>1.29557400406152</v>
      </c>
      <c r="H452" s="437">
        <v>1.2860593846926471</v>
      </c>
      <c r="I452" s="437">
        <v>5.1632434573628236</v>
      </c>
      <c r="J452" s="438">
        <v>5.1632434573628236</v>
      </c>
      <c r="K452" s="435">
        <v>543.89505000000008</v>
      </c>
      <c r="L452" s="437">
        <v>1.085995856345686</v>
      </c>
      <c r="M452" s="437">
        <v>1.0854119063839733</v>
      </c>
      <c r="N452" s="437">
        <v>5.1632434573628236</v>
      </c>
      <c r="O452" s="438">
        <v>5.1632434573628236</v>
      </c>
      <c r="P452" s="439">
        <v>-1.9036406813791817E-2</v>
      </c>
      <c r="Q452" s="434">
        <f t="shared" si="6"/>
        <v>10</v>
      </c>
    </row>
    <row r="453" spans="2:17">
      <c r="B453" s="431" t="s">
        <v>1731</v>
      </c>
      <c r="C453" s="432" t="s">
        <v>1214</v>
      </c>
      <c r="D453" s="433">
        <v>11</v>
      </c>
      <c r="E453" s="434" t="s">
        <v>1729</v>
      </c>
      <c r="F453" s="435">
        <v>148.04344</v>
      </c>
      <c r="G453" s="437">
        <v>3.5818810700524382</v>
      </c>
      <c r="H453" s="437">
        <v>3.5555759459149661</v>
      </c>
      <c r="I453" s="437">
        <v>6.7827109624397233</v>
      </c>
      <c r="J453" s="438">
        <v>6.7827109624397233</v>
      </c>
      <c r="K453" s="435">
        <v>148.04343</v>
      </c>
      <c r="L453" s="437">
        <v>3.9088812462590243</v>
      </c>
      <c r="M453" s="437">
        <v>3.9067794048562652</v>
      </c>
      <c r="N453" s="437">
        <v>6.7827109624397233</v>
      </c>
      <c r="O453" s="438">
        <v>6.7827109624397233</v>
      </c>
      <c r="P453" s="439">
        <v>-1.9036406813791817E-2</v>
      </c>
      <c r="Q453" s="434">
        <f t="shared" si="6"/>
        <v>9</v>
      </c>
    </row>
    <row r="454" spans="2:17">
      <c r="B454" s="431" t="s">
        <v>1732</v>
      </c>
      <c r="C454" s="432" t="s">
        <v>1214</v>
      </c>
      <c r="D454" s="433">
        <v>11</v>
      </c>
      <c r="E454" s="434" t="s">
        <v>1733</v>
      </c>
      <c r="F454" s="435">
        <v>19.605370000000001</v>
      </c>
      <c r="G454" s="437">
        <v>1.2156782254634546</v>
      </c>
      <c r="H454" s="437">
        <v>1.1561635539020596</v>
      </c>
      <c r="I454" s="437">
        <v>6.4778700203076003</v>
      </c>
      <c r="J454" s="438">
        <v>6.4778700203076003</v>
      </c>
      <c r="K454" s="435">
        <v>19.539450000000002</v>
      </c>
      <c r="L454" s="437">
        <v>1.1373507351093495</v>
      </c>
      <c r="M454" s="437">
        <v>1.0747318255050742</v>
      </c>
      <c r="N454" s="437">
        <v>6.4778700203076003</v>
      </c>
      <c r="O454" s="438">
        <v>6.4778700203076003</v>
      </c>
      <c r="P454" s="439">
        <v>-7.3871908500443562E-3</v>
      </c>
      <c r="Q454" s="434">
        <f t="shared" si="6"/>
        <v>9</v>
      </c>
    </row>
    <row r="455" spans="2:17">
      <c r="B455" s="431" t="s">
        <v>1734</v>
      </c>
      <c r="C455" s="432" t="s">
        <v>1214</v>
      </c>
      <c r="D455" s="433">
        <v>11</v>
      </c>
      <c r="E455" s="434" t="s">
        <v>1733</v>
      </c>
      <c r="F455" s="435">
        <v>45.389890000000001</v>
      </c>
      <c r="G455" s="437">
        <v>1.9147821677673935</v>
      </c>
      <c r="H455" s="437">
        <v>1.8210422048073363</v>
      </c>
      <c r="I455" s="437">
        <v>6.4778700203076003</v>
      </c>
      <c r="J455" s="438">
        <v>6.4778700203076003</v>
      </c>
      <c r="K455" s="435">
        <v>44.974600000000002</v>
      </c>
      <c r="L455" s="437">
        <v>1.7914106384971082</v>
      </c>
      <c r="M455" s="437">
        <v>1.6927812734530854</v>
      </c>
      <c r="N455" s="437">
        <v>6.4778700203076003</v>
      </c>
      <c r="O455" s="438">
        <v>6.4778700203076003</v>
      </c>
      <c r="P455" s="439">
        <v>-7.3871908500443562E-3</v>
      </c>
      <c r="Q455" s="434">
        <f t="shared" si="6"/>
        <v>9</v>
      </c>
    </row>
    <row r="456" spans="2:17">
      <c r="B456" s="431" t="s">
        <v>1735</v>
      </c>
      <c r="C456" s="432" t="s">
        <v>1219</v>
      </c>
      <c r="D456" s="433">
        <v>11</v>
      </c>
      <c r="E456" s="434" t="s">
        <v>1736</v>
      </c>
      <c r="F456" s="435">
        <v>168.59020924200001</v>
      </c>
      <c r="G456" s="437">
        <v>2.1198529233183425</v>
      </c>
      <c r="H456" s="437">
        <v>2.0871357889165241</v>
      </c>
      <c r="I456" s="437">
        <v>5.0108229862967617</v>
      </c>
      <c r="J456" s="438">
        <v>5.0108229862967617</v>
      </c>
      <c r="K456" s="435">
        <v>166.81191948400004</v>
      </c>
      <c r="L456" s="437">
        <v>1.5432572695438695</v>
      </c>
      <c r="M456" s="437">
        <v>1.5123921241529921</v>
      </c>
      <c r="N456" s="437">
        <v>5.0108229862967617</v>
      </c>
      <c r="O456" s="438">
        <v>5.0108229862967617</v>
      </c>
      <c r="P456" s="439">
        <v>-1.701054839359617E-2</v>
      </c>
      <c r="Q456" s="434">
        <f t="shared" si="6"/>
        <v>10</v>
      </c>
    </row>
    <row r="457" spans="2:17">
      <c r="B457" s="431" t="s">
        <v>1737</v>
      </c>
      <c r="C457" s="432" t="s">
        <v>1214</v>
      </c>
      <c r="D457" s="433">
        <v>11</v>
      </c>
      <c r="E457" s="434" t="s">
        <v>1738</v>
      </c>
      <c r="F457" s="435">
        <v>46.580399999999997</v>
      </c>
      <c r="G457" s="437">
        <v>4.5726141319818359</v>
      </c>
      <c r="H457" s="437">
        <v>4.2022466321951457</v>
      </c>
      <c r="I457" s="437">
        <v>7.6210235533030604</v>
      </c>
      <c r="J457" s="438">
        <v>7.6210235533030604</v>
      </c>
      <c r="K457" s="435">
        <v>46.341170000000005</v>
      </c>
      <c r="L457" s="437">
        <v>4.2779955546199604</v>
      </c>
      <c r="M457" s="437">
        <v>4.042462742574533</v>
      </c>
      <c r="N457" s="437">
        <v>7.6210235533030604</v>
      </c>
      <c r="O457" s="438">
        <v>7.6210235533030604</v>
      </c>
      <c r="P457" s="439">
        <v>-3.952668481036592E-3</v>
      </c>
      <c r="Q457" s="434">
        <f t="shared" si="6"/>
        <v>9</v>
      </c>
    </row>
    <row r="458" spans="2:17">
      <c r="B458" s="431" t="s">
        <v>1739</v>
      </c>
      <c r="C458" s="432" t="s">
        <v>1214</v>
      </c>
      <c r="D458" s="433">
        <v>11</v>
      </c>
      <c r="E458" s="434" t="s">
        <v>1738</v>
      </c>
      <c r="F458" s="435">
        <v>30.150539999999996</v>
      </c>
      <c r="G458" s="437">
        <v>1.1050484152289437</v>
      </c>
      <c r="H458" s="437">
        <v>1.0155429361138268</v>
      </c>
      <c r="I458" s="437">
        <v>3.5818810700524382</v>
      </c>
      <c r="J458" s="438">
        <v>3.5818810700524382</v>
      </c>
      <c r="K458" s="435">
        <v>30.150089999999999</v>
      </c>
      <c r="L458" s="437">
        <v>1.0338489256998238</v>
      </c>
      <c r="M458" s="437">
        <v>0.9769284961221788</v>
      </c>
      <c r="N458" s="437">
        <v>3.5818810700524382</v>
      </c>
      <c r="O458" s="438">
        <v>3.5818810700524382</v>
      </c>
      <c r="P458" s="439">
        <v>-3.952668481036592E-3</v>
      </c>
      <c r="Q458" s="434">
        <f t="shared" si="6"/>
        <v>9</v>
      </c>
    </row>
    <row r="459" spans="2:17">
      <c r="B459" s="431" t="s">
        <v>1740</v>
      </c>
      <c r="C459" s="432" t="s">
        <v>1214</v>
      </c>
      <c r="D459" s="433">
        <v>11</v>
      </c>
      <c r="E459" s="434" t="s">
        <v>1738</v>
      </c>
      <c r="F459" s="435">
        <v>27.542770000000001</v>
      </c>
      <c r="G459" s="437">
        <v>1.6385200639601578</v>
      </c>
      <c r="H459" s="437">
        <v>1.5058050432032604</v>
      </c>
      <c r="I459" s="437">
        <v>3.5056708345194076</v>
      </c>
      <c r="J459" s="438">
        <v>3.5056708345194076</v>
      </c>
      <c r="K459" s="435">
        <v>27.531299999999998</v>
      </c>
      <c r="L459" s="437">
        <v>1.5329484070721524</v>
      </c>
      <c r="M459" s="437">
        <v>1.4485491494225409</v>
      </c>
      <c r="N459" s="437">
        <v>3.5056708345194076</v>
      </c>
      <c r="O459" s="438">
        <v>3.5056708345194076</v>
      </c>
      <c r="P459" s="439">
        <v>-3.952668481036592E-3</v>
      </c>
      <c r="Q459" s="434">
        <f t="shared" si="6"/>
        <v>9</v>
      </c>
    </row>
    <row r="460" spans="2:17">
      <c r="B460" s="431" t="s">
        <v>1741</v>
      </c>
      <c r="C460" s="432" t="s">
        <v>152</v>
      </c>
      <c r="D460" s="433">
        <v>11</v>
      </c>
      <c r="E460" s="434" t="s">
        <v>1742</v>
      </c>
      <c r="F460" s="435">
        <v>1.410197559</v>
      </c>
      <c r="G460" s="437">
        <v>3.9214610020529991E-2</v>
      </c>
      <c r="H460" s="437">
        <v>3.8876103044517676E-2</v>
      </c>
      <c r="I460" s="437">
        <v>1.3</v>
      </c>
      <c r="J460" s="438">
        <v>1.3</v>
      </c>
      <c r="K460" s="435">
        <v>1.410197559</v>
      </c>
      <c r="L460" s="437">
        <v>4.1050653873149316E-2</v>
      </c>
      <c r="M460" s="437">
        <v>4.1004854586957178E-2</v>
      </c>
      <c r="N460" s="437">
        <v>1.3</v>
      </c>
      <c r="O460" s="438">
        <v>1.3</v>
      </c>
      <c r="P460" s="439">
        <v>-1.9648488875955383E-2</v>
      </c>
      <c r="Q460" s="434">
        <f t="shared" ref="Q460:Q523" si="7">VLOOKUP(C460,$S$11:$T$14,2,FALSE)</f>
        <v>8</v>
      </c>
    </row>
    <row r="461" spans="2:17">
      <c r="B461" s="431" t="s">
        <v>1743</v>
      </c>
      <c r="C461" s="432" t="s">
        <v>1214</v>
      </c>
      <c r="D461" s="433">
        <v>11</v>
      </c>
      <c r="E461" s="434" t="s">
        <v>1744</v>
      </c>
      <c r="F461" s="435">
        <v>12.61464</v>
      </c>
      <c r="G461" s="437">
        <v>4.1153527187836527</v>
      </c>
      <c r="H461" s="437">
        <v>4.1110969248655724</v>
      </c>
      <c r="I461" s="437">
        <v>7.6210235533030604</v>
      </c>
      <c r="J461" s="438">
        <v>7.6210235533030604</v>
      </c>
      <c r="K461" s="435">
        <v>12.503970000000001</v>
      </c>
      <c r="L461" s="437">
        <v>3.4675657167528922</v>
      </c>
      <c r="M461" s="437">
        <v>3.4614489058897431</v>
      </c>
      <c r="N461" s="437">
        <v>7.6210235533030604</v>
      </c>
      <c r="O461" s="438">
        <v>7.6210235533030604</v>
      </c>
      <c r="P461" s="439">
        <v>-6.8442667662784729E-3</v>
      </c>
      <c r="Q461" s="434">
        <f t="shared" si="7"/>
        <v>9</v>
      </c>
    </row>
    <row r="462" spans="2:17">
      <c r="B462" s="431" t="s">
        <v>1745</v>
      </c>
      <c r="C462" s="432" t="s">
        <v>1214</v>
      </c>
      <c r="D462" s="433">
        <v>11</v>
      </c>
      <c r="E462" s="434" t="s">
        <v>1744</v>
      </c>
      <c r="F462" s="435">
        <v>13.50559</v>
      </c>
      <c r="G462" s="437">
        <v>3.3913554812198616</v>
      </c>
      <c r="H462" s="437">
        <v>3.3878483917873696</v>
      </c>
      <c r="I462" s="437">
        <v>7.6210235533030604</v>
      </c>
      <c r="J462" s="438">
        <v>7.6210235533030604</v>
      </c>
      <c r="K462" s="435">
        <v>13.501706174999999</v>
      </c>
      <c r="L462" s="437">
        <v>4.7440871619311551</v>
      </c>
      <c r="M462" s="437">
        <v>4.7357185580579459</v>
      </c>
      <c r="N462" s="437">
        <v>7.6210235533030604</v>
      </c>
      <c r="O462" s="438">
        <v>7.6210235533030604</v>
      </c>
      <c r="P462" s="439">
        <v>-6.8442667662784729E-3</v>
      </c>
      <c r="Q462" s="434">
        <f t="shared" si="7"/>
        <v>9</v>
      </c>
    </row>
    <row r="463" spans="2:17">
      <c r="B463" s="431" t="s">
        <v>1746</v>
      </c>
      <c r="C463" s="432" t="s">
        <v>1214</v>
      </c>
      <c r="D463" s="433">
        <v>11</v>
      </c>
      <c r="E463" s="434" t="s">
        <v>1744</v>
      </c>
      <c r="F463" s="435">
        <v>69.931887458000006</v>
      </c>
      <c r="G463" s="437">
        <v>6.1539765192922209</v>
      </c>
      <c r="H463" s="437">
        <v>6.1476125311647216</v>
      </c>
      <c r="I463" s="437">
        <v>9.1452282639636717</v>
      </c>
      <c r="J463" s="438">
        <v>7.6210235533030604</v>
      </c>
      <c r="K463" s="435">
        <v>69.592818034000004</v>
      </c>
      <c r="L463" s="437">
        <v>3.6199861878189536</v>
      </c>
      <c r="M463" s="437">
        <v>3.6136005061486332</v>
      </c>
      <c r="N463" s="437">
        <v>9.1452282639636717</v>
      </c>
      <c r="O463" s="438">
        <v>7.6210235533030604</v>
      </c>
      <c r="P463" s="439">
        <v>-6.8442667662784729E-3</v>
      </c>
      <c r="Q463" s="434">
        <f t="shared" si="7"/>
        <v>9</v>
      </c>
    </row>
    <row r="464" spans="2:17">
      <c r="B464" s="431" t="s">
        <v>1747</v>
      </c>
      <c r="C464" s="432" t="s">
        <v>1214</v>
      </c>
      <c r="D464" s="433">
        <v>11</v>
      </c>
      <c r="E464" s="434" t="s">
        <v>1744</v>
      </c>
      <c r="F464" s="435">
        <v>34.60351</v>
      </c>
      <c r="G464" s="437">
        <v>2.7054633614225865</v>
      </c>
      <c r="H464" s="437">
        <v>2.7026655709764409</v>
      </c>
      <c r="I464" s="437">
        <v>9.1452282639636717</v>
      </c>
      <c r="J464" s="438">
        <v>7.6210235533030604</v>
      </c>
      <c r="K464" s="435">
        <v>34.457699999999996</v>
      </c>
      <c r="L464" s="437">
        <v>1.4479944751275813</v>
      </c>
      <c r="M464" s="437">
        <v>1.445440202459453</v>
      </c>
      <c r="N464" s="437">
        <v>9.1452282639636717</v>
      </c>
      <c r="O464" s="438">
        <v>7.6210235533030604</v>
      </c>
      <c r="P464" s="439">
        <v>-6.8442667662784729E-3</v>
      </c>
      <c r="Q464" s="434">
        <f t="shared" si="7"/>
        <v>9</v>
      </c>
    </row>
    <row r="465" spans="2:17">
      <c r="B465" s="431" t="s">
        <v>1748</v>
      </c>
      <c r="C465" s="432" t="s">
        <v>1214</v>
      </c>
      <c r="D465" s="433">
        <v>11</v>
      </c>
      <c r="E465" s="434" t="s">
        <v>1744</v>
      </c>
      <c r="F465" s="435">
        <v>81.196660000000008</v>
      </c>
      <c r="G465" s="437">
        <v>2.9150415091384203</v>
      </c>
      <c r="H465" s="437">
        <v>2.9120269884464469</v>
      </c>
      <c r="I465" s="437">
        <v>7.6210235533030604</v>
      </c>
      <c r="J465" s="438">
        <v>7.6210235533030604</v>
      </c>
      <c r="K465" s="435">
        <v>81.197279999999992</v>
      </c>
      <c r="L465" s="437">
        <v>2.6483056847728137</v>
      </c>
      <c r="M465" s="437">
        <v>2.6436340544982109</v>
      </c>
      <c r="N465" s="437">
        <v>7.6210235533030604</v>
      </c>
      <c r="O465" s="438">
        <v>7.6210235533030604</v>
      </c>
      <c r="P465" s="439">
        <v>-6.8442667662784729E-3</v>
      </c>
      <c r="Q465" s="434">
        <f t="shared" si="7"/>
        <v>9</v>
      </c>
    </row>
    <row r="466" spans="2:17">
      <c r="B466" s="431" t="s">
        <v>1749</v>
      </c>
      <c r="C466" s="432" t="s">
        <v>1214</v>
      </c>
      <c r="D466" s="433">
        <v>11</v>
      </c>
      <c r="E466" s="434" t="s">
        <v>1744</v>
      </c>
      <c r="F466" s="435">
        <v>16.34093</v>
      </c>
      <c r="G466" s="437">
        <v>1.3717842395945508</v>
      </c>
      <c r="H466" s="437">
        <v>1.3703656416218573</v>
      </c>
      <c r="I466" s="437">
        <v>6.7827109624397233</v>
      </c>
      <c r="J466" s="438">
        <v>6.7827109624397233</v>
      </c>
      <c r="K466" s="435">
        <v>16.235009999999999</v>
      </c>
      <c r="L466" s="437">
        <v>1.3336791218280355</v>
      </c>
      <c r="M466" s="437">
        <v>1.3313265022652858</v>
      </c>
      <c r="N466" s="437">
        <v>6.7827109624397233</v>
      </c>
      <c r="O466" s="438">
        <v>6.7827109624397233</v>
      </c>
      <c r="P466" s="439">
        <v>-6.8442667662784729E-3</v>
      </c>
      <c r="Q466" s="434">
        <f t="shared" si="7"/>
        <v>9</v>
      </c>
    </row>
    <row r="467" spans="2:17" ht="15.75">
      <c r="B467" s="431" t="s">
        <v>1750</v>
      </c>
      <c r="C467" s="432" t="s">
        <v>1219</v>
      </c>
      <c r="D467" s="433">
        <v>11</v>
      </c>
      <c r="E467" s="434" t="s">
        <v>1751</v>
      </c>
      <c r="F467" s="435">
        <v>49.42756</v>
      </c>
      <c r="G467" s="437">
        <v>2.0576763593918264</v>
      </c>
      <c r="H467" s="437">
        <v>1.9752108563697808</v>
      </c>
      <c r="I467" s="437">
        <v>5.1632434573628236</v>
      </c>
      <c r="J467" s="438">
        <v>5.1632434573628236</v>
      </c>
      <c r="K467" s="440"/>
      <c r="L467" s="440"/>
      <c r="M467" s="440"/>
      <c r="N467" s="440"/>
      <c r="O467" s="440"/>
      <c r="P467" s="439">
        <v>1.4768245898567178E-2</v>
      </c>
      <c r="Q467" s="434">
        <f t="shared" si="7"/>
        <v>10</v>
      </c>
    </row>
    <row r="468" spans="2:17">
      <c r="B468" s="431" t="s">
        <v>1752</v>
      </c>
      <c r="C468" s="432" t="s">
        <v>1219</v>
      </c>
      <c r="D468" s="433">
        <v>11</v>
      </c>
      <c r="E468" s="434" t="s">
        <v>1753</v>
      </c>
      <c r="F468" s="435">
        <v>17.096119999999999</v>
      </c>
      <c r="G468" s="437">
        <v>4.7799059726316795</v>
      </c>
      <c r="H468" s="437">
        <v>4.5886065286257773</v>
      </c>
      <c r="I468" s="437">
        <v>5.1632434573628236</v>
      </c>
      <c r="J468" s="438">
        <v>5.1632434573628236</v>
      </c>
      <c r="K468" s="435">
        <v>16.95918</v>
      </c>
      <c r="L468" s="437">
        <v>4.3249308664994857</v>
      </c>
      <c r="M468" s="437">
        <v>4.1951829404144085</v>
      </c>
      <c r="N468" s="437">
        <v>5.1632434573628236</v>
      </c>
      <c r="O468" s="438">
        <v>5.1632434573628236</v>
      </c>
      <c r="P468" s="439">
        <v>1.3292256596450169E-2</v>
      </c>
      <c r="Q468" s="434">
        <f t="shared" si="7"/>
        <v>10</v>
      </c>
    </row>
    <row r="469" spans="2:17">
      <c r="B469" s="431" t="s">
        <v>1754</v>
      </c>
      <c r="C469" s="432" t="s">
        <v>1219</v>
      </c>
      <c r="D469" s="433">
        <v>7.6</v>
      </c>
      <c r="E469" s="434" t="s">
        <v>1753</v>
      </c>
      <c r="F469" s="435">
        <v>10.355379999999998</v>
      </c>
      <c r="G469" s="437">
        <v>0.82232922601109104</v>
      </c>
      <c r="H469" s="437">
        <v>0.78941830169031102</v>
      </c>
      <c r="I469" s="437">
        <v>4.6862366649583542</v>
      </c>
      <c r="J469" s="438">
        <v>4.6862366649583542</v>
      </c>
      <c r="K469" s="435">
        <v>10.356439999999999</v>
      </c>
      <c r="L469" s="437">
        <v>0.81614234052645496</v>
      </c>
      <c r="M469" s="437">
        <v>0.7916580702936602</v>
      </c>
      <c r="N469" s="437">
        <v>4.6862366649583542</v>
      </c>
      <c r="O469" s="438">
        <v>4.6862366649583542</v>
      </c>
      <c r="P469" s="439">
        <v>1.3292256596450169E-2</v>
      </c>
      <c r="Q469" s="434">
        <f t="shared" si="7"/>
        <v>10</v>
      </c>
    </row>
    <row r="470" spans="2:17">
      <c r="B470" s="431" t="s">
        <v>1755</v>
      </c>
      <c r="C470" s="432" t="s">
        <v>1219</v>
      </c>
      <c r="D470" s="433">
        <v>11</v>
      </c>
      <c r="E470" s="434" t="s">
        <v>1756</v>
      </c>
      <c r="F470" s="435">
        <v>189.8</v>
      </c>
      <c r="G470" s="437">
        <v>0.77353389066026046</v>
      </c>
      <c r="H470" s="437">
        <v>0.74253297007975072</v>
      </c>
      <c r="I470" s="437">
        <v>5.1632434573628236</v>
      </c>
      <c r="J470" s="438">
        <v>5.1632434573628236</v>
      </c>
      <c r="K470" s="435">
        <v>189.72991000000002</v>
      </c>
      <c r="L470" s="437">
        <v>2.0289349868869615</v>
      </c>
      <c r="M470" s="437">
        <v>1.8870514213703908</v>
      </c>
      <c r="N470" s="437">
        <v>5.1632434573628236</v>
      </c>
      <c r="O470" s="438">
        <v>5.1632434573628236</v>
      </c>
      <c r="P470" s="439">
        <v>1.4768245898567178E-2</v>
      </c>
      <c r="Q470" s="434">
        <f t="shared" si="7"/>
        <v>10</v>
      </c>
    </row>
    <row r="471" spans="2:17">
      <c r="B471" s="431" t="s">
        <v>1757</v>
      </c>
      <c r="C471" s="432" t="s">
        <v>1214</v>
      </c>
      <c r="D471" s="433">
        <v>11</v>
      </c>
      <c r="E471" s="434" t="s">
        <v>1758</v>
      </c>
      <c r="F471" s="435">
        <v>20.522659999999998</v>
      </c>
      <c r="G471" s="437">
        <v>0.51441908984795659</v>
      </c>
      <c r="H471" s="437">
        <v>0.48923521920197105</v>
      </c>
      <c r="I471" s="437">
        <v>5.1632434573628236</v>
      </c>
      <c r="J471" s="438">
        <v>5.1632434573628236</v>
      </c>
      <c r="K471" s="435">
        <v>20.51989</v>
      </c>
      <c r="L471" s="437">
        <v>0.48127449989474558</v>
      </c>
      <c r="M471" s="437">
        <v>0.45477705853963496</v>
      </c>
      <c r="N471" s="437">
        <v>5.1632434573628236</v>
      </c>
      <c r="O471" s="438">
        <v>5.1632434573628236</v>
      </c>
      <c r="P471" s="439">
        <v>-7.3871908500443562E-3</v>
      </c>
      <c r="Q471" s="434">
        <f t="shared" si="7"/>
        <v>9</v>
      </c>
    </row>
    <row r="472" spans="2:17">
      <c r="B472" s="431" t="s">
        <v>1759</v>
      </c>
      <c r="C472" s="432" t="s">
        <v>1214</v>
      </c>
      <c r="D472" s="433">
        <v>11</v>
      </c>
      <c r="E472" s="434" t="s">
        <v>1758</v>
      </c>
      <c r="F472" s="435">
        <v>39.159819999999996</v>
      </c>
      <c r="G472" s="437">
        <v>1.2384163274117472</v>
      </c>
      <c r="H472" s="437">
        <v>1.1777884906714118</v>
      </c>
      <c r="I472" s="437">
        <v>5.0108229862967617</v>
      </c>
      <c r="J472" s="438">
        <v>5.0108229862967617</v>
      </c>
      <c r="K472" s="435">
        <v>39.159819999999996</v>
      </c>
      <c r="L472" s="437">
        <v>1.158623796042906</v>
      </c>
      <c r="M472" s="437">
        <v>1.0948336594472694</v>
      </c>
      <c r="N472" s="437">
        <v>5.0108229862967617</v>
      </c>
      <c r="O472" s="438">
        <v>5.0108229862967617</v>
      </c>
      <c r="P472" s="439">
        <v>-7.3871908500443562E-3</v>
      </c>
      <c r="Q472" s="434">
        <f t="shared" si="7"/>
        <v>9</v>
      </c>
    </row>
    <row r="473" spans="2:17">
      <c r="B473" s="431" t="s">
        <v>1760</v>
      </c>
      <c r="C473" s="432" t="s">
        <v>1214</v>
      </c>
      <c r="D473" s="433">
        <v>11</v>
      </c>
      <c r="E473" s="434" t="s">
        <v>1761</v>
      </c>
      <c r="F473" s="435">
        <v>111.37006</v>
      </c>
      <c r="G473" s="437">
        <v>0.80710112806483603</v>
      </c>
      <c r="H473" s="437">
        <v>0.7979597856662709</v>
      </c>
      <c r="I473" s="437">
        <v>5.0108229862967617</v>
      </c>
      <c r="J473" s="438">
        <v>5.0108229862967617</v>
      </c>
      <c r="K473" s="435">
        <v>111.37022</v>
      </c>
      <c r="L473" s="437">
        <v>1.0817910044445642</v>
      </c>
      <c r="M473" s="437">
        <v>1.0739165781504223</v>
      </c>
      <c r="N473" s="437">
        <v>5.0108229862967617</v>
      </c>
      <c r="O473" s="438">
        <v>5.0108229862967617</v>
      </c>
      <c r="P473" s="439">
        <v>1.8121660415981733E-3</v>
      </c>
      <c r="Q473" s="434">
        <f t="shared" si="7"/>
        <v>9</v>
      </c>
    </row>
    <row r="474" spans="2:17">
      <c r="B474" s="431" t="s">
        <v>1762</v>
      </c>
      <c r="C474" s="432" t="s">
        <v>152</v>
      </c>
      <c r="D474" s="433">
        <v>11</v>
      </c>
      <c r="E474" s="434" t="s">
        <v>1763</v>
      </c>
      <c r="F474" s="435">
        <v>45.057696387999997</v>
      </c>
      <c r="G474" s="437">
        <v>0.44388813295408824</v>
      </c>
      <c r="H474" s="437">
        <v>0.40412577153317575</v>
      </c>
      <c r="I474" s="437">
        <v>7.6210235533030604</v>
      </c>
      <c r="J474" s="438">
        <v>7.6210235533030604</v>
      </c>
      <c r="K474" s="435">
        <v>45.059417258000003</v>
      </c>
      <c r="L474" s="437">
        <v>0.46467115431613537</v>
      </c>
      <c r="M474" s="437">
        <v>0.41820403888452184</v>
      </c>
      <c r="N474" s="437">
        <v>7.6210235533030604</v>
      </c>
      <c r="O474" s="438">
        <v>7.6210235533030604</v>
      </c>
      <c r="P474" s="439">
        <v>-9.8513816894150175E-3</v>
      </c>
      <c r="Q474" s="434">
        <f t="shared" si="7"/>
        <v>8</v>
      </c>
    </row>
    <row r="475" spans="2:17">
      <c r="B475" s="431" t="s">
        <v>1764</v>
      </c>
      <c r="C475" s="432" t="s">
        <v>1219</v>
      </c>
      <c r="D475" s="433">
        <v>11</v>
      </c>
      <c r="E475" s="434" t="s">
        <v>1765</v>
      </c>
      <c r="F475" s="435">
        <v>44.458760000000005</v>
      </c>
      <c r="G475" s="437">
        <v>1.0769034860432412</v>
      </c>
      <c r="H475" s="437">
        <v>1.0160798604405628</v>
      </c>
      <c r="I475" s="437">
        <v>7.6210235533030604</v>
      </c>
      <c r="J475" s="438">
        <v>7.6210235533030604</v>
      </c>
      <c r="K475" s="435">
        <v>40.414938479000007</v>
      </c>
      <c r="L475" s="437">
        <v>1.0270730855879411</v>
      </c>
      <c r="M475" s="437">
        <v>0.96459117659284677</v>
      </c>
      <c r="N475" s="437">
        <v>7.6210235533030604</v>
      </c>
      <c r="O475" s="438">
        <v>7.6210235533030604</v>
      </c>
      <c r="P475" s="439">
        <v>-3.9080904144059514E-2</v>
      </c>
      <c r="Q475" s="434">
        <f t="shared" si="7"/>
        <v>10</v>
      </c>
    </row>
    <row r="476" spans="2:17">
      <c r="B476" s="431" t="s">
        <v>1766</v>
      </c>
      <c r="C476" s="432" t="s">
        <v>1219</v>
      </c>
      <c r="D476" s="433">
        <v>11</v>
      </c>
      <c r="E476" s="434" t="s">
        <v>1765</v>
      </c>
      <c r="F476" s="435">
        <v>18.270949999999996</v>
      </c>
      <c r="G476" s="437">
        <v>0.56088723231418813</v>
      </c>
      <c r="H476" s="437">
        <v>0.52920826064612647</v>
      </c>
      <c r="I476" s="437">
        <v>2.6864108025393283</v>
      </c>
      <c r="J476" s="438">
        <v>2.6864108025393283</v>
      </c>
      <c r="K476" s="435">
        <v>18.232899999999997</v>
      </c>
      <c r="L476" s="437">
        <v>0.53493389874371933</v>
      </c>
      <c r="M476" s="437">
        <v>0.50239123780877437</v>
      </c>
      <c r="N476" s="437">
        <v>2.6864108025393283</v>
      </c>
      <c r="O476" s="438">
        <v>2.6864108025393283</v>
      </c>
      <c r="P476" s="439">
        <v>-3.9080904144059514E-2</v>
      </c>
      <c r="Q476" s="434">
        <f t="shared" si="7"/>
        <v>10</v>
      </c>
    </row>
    <row r="477" spans="2:17">
      <c r="B477" s="431" t="s">
        <v>1767</v>
      </c>
      <c r="C477" s="432" t="s">
        <v>152</v>
      </c>
      <c r="D477" s="433">
        <v>11</v>
      </c>
      <c r="E477" s="434" t="s">
        <v>1768</v>
      </c>
      <c r="F477" s="435">
        <v>24.887716866000002</v>
      </c>
      <c r="G477" s="437">
        <v>0.66593793743326557</v>
      </c>
      <c r="H477" s="437">
        <v>0.66018945141505969</v>
      </c>
      <c r="I477" s="437">
        <v>3.4485131578696344</v>
      </c>
      <c r="J477" s="438">
        <v>3.4485131578696344</v>
      </c>
      <c r="K477" s="435">
        <v>24.891050177</v>
      </c>
      <c r="L477" s="437">
        <v>0.69711742017223</v>
      </c>
      <c r="M477" s="437">
        <v>0.69633966203140585</v>
      </c>
      <c r="N477" s="437">
        <v>3.4485131578696344</v>
      </c>
      <c r="O477" s="438">
        <v>3.4485131578696344</v>
      </c>
      <c r="P477" s="439">
        <v>-1.9648488875955383E-2</v>
      </c>
      <c r="Q477" s="434">
        <f t="shared" si="7"/>
        <v>8</v>
      </c>
    </row>
    <row r="478" spans="2:17">
      <c r="B478" s="431" t="s">
        <v>1769</v>
      </c>
      <c r="C478" s="432" t="s">
        <v>1219</v>
      </c>
      <c r="D478" s="433">
        <v>11</v>
      </c>
      <c r="E478" s="434" t="s">
        <v>1770</v>
      </c>
      <c r="F478" s="435">
        <v>3.2724049319999997</v>
      </c>
      <c r="G478" s="437">
        <v>3.8105117766515297E-2</v>
      </c>
      <c r="H478" s="437">
        <v>3.6939871736964801E-2</v>
      </c>
      <c r="I478" s="437">
        <v>6.763658403556466</v>
      </c>
      <c r="J478" s="438">
        <v>6.763658403556466</v>
      </c>
      <c r="K478" s="435">
        <v>3.2723339889999998</v>
      </c>
      <c r="L478" s="437">
        <v>3.8621414565560119E-2</v>
      </c>
      <c r="M478" s="437">
        <v>3.7461422260880638E-2</v>
      </c>
      <c r="N478" s="437">
        <v>6.763658403556466</v>
      </c>
      <c r="O478" s="438">
        <v>6.763658403556466</v>
      </c>
      <c r="P478" s="439">
        <v>-1.1159547306699769E-2</v>
      </c>
      <c r="Q478" s="434">
        <f t="shared" si="7"/>
        <v>10</v>
      </c>
    </row>
    <row r="479" spans="2:17">
      <c r="B479" s="431" t="s">
        <v>1771</v>
      </c>
      <c r="C479" s="432" t="s">
        <v>1219</v>
      </c>
      <c r="D479" s="433">
        <v>11</v>
      </c>
      <c r="E479" s="434" t="s">
        <v>1772</v>
      </c>
      <c r="F479" s="435">
        <v>22.68413</v>
      </c>
      <c r="G479" s="437">
        <v>0.70067839613945726</v>
      </c>
      <c r="H479" s="437">
        <v>0.64642681667579072</v>
      </c>
      <c r="I479" s="437">
        <v>1.3</v>
      </c>
      <c r="J479" s="438">
        <v>1.3</v>
      </c>
      <c r="K479" s="435">
        <v>22.645910000000001</v>
      </c>
      <c r="L479" s="437">
        <v>0.65158868666546521</v>
      </c>
      <c r="M479" s="437">
        <v>0.59808904931184548</v>
      </c>
      <c r="N479" s="437">
        <v>1.3</v>
      </c>
      <c r="O479" s="438">
        <v>1.3</v>
      </c>
      <c r="P479" s="439">
        <v>7.089124781671341E-3</v>
      </c>
      <c r="Q479" s="434">
        <f t="shared" si="7"/>
        <v>10</v>
      </c>
    </row>
    <row r="480" spans="2:17">
      <c r="B480" s="431" t="s">
        <v>1773</v>
      </c>
      <c r="C480" s="432" t="s">
        <v>1219</v>
      </c>
      <c r="D480" s="433">
        <v>11</v>
      </c>
      <c r="E480" s="434" t="s">
        <v>1774</v>
      </c>
      <c r="F480" s="435">
        <v>259.37942000000004</v>
      </c>
      <c r="G480" s="437">
        <v>0.83335303437777697</v>
      </c>
      <c r="H480" s="437">
        <v>0.83310681843430767</v>
      </c>
      <c r="I480" s="437">
        <v>5.1632434573628236</v>
      </c>
      <c r="J480" s="438">
        <v>5.1632434573628236</v>
      </c>
      <c r="K480" s="435">
        <v>259.59951999999998</v>
      </c>
      <c r="L480" s="437">
        <v>0.85730316774426896</v>
      </c>
      <c r="M480" s="437">
        <v>0.83980718472907967</v>
      </c>
      <c r="N480" s="437">
        <v>5.1632434573628236</v>
      </c>
      <c r="O480" s="438">
        <v>5.1632434573628236</v>
      </c>
      <c r="P480" s="439">
        <v>-4.9273771914037923E-4</v>
      </c>
      <c r="Q480" s="434">
        <f t="shared" si="7"/>
        <v>10</v>
      </c>
    </row>
    <row r="481" spans="2:17">
      <c r="B481" s="431" t="s">
        <v>1775</v>
      </c>
      <c r="C481" s="432" t="s">
        <v>1219</v>
      </c>
      <c r="D481" s="433">
        <v>11</v>
      </c>
      <c r="E481" s="434" t="s">
        <v>1774</v>
      </c>
      <c r="F481" s="435">
        <v>105.86656000000001</v>
      </c>
      <c r="G481" s="437">
        <v>0.41667651718888848</v>
      </c>
      <c r="H481" s="437">
        <v>0.41655340921715384</v>
      </c>
      <c r="I481" s="437">
        <v>3.4485131578696344</v>
      </c>
      <c r="J481" s="438">
        <v>3.4485131578696344</v>
      </c>
      <c r="K481" s="435">
        <v>105.86609</v>
      </c>
      <c r="L481" s="437">
        <v>0.42865158387213448</v>
      </c>
      <c r="M481" s="437">
        <v>0.41990359236453983</v>
      </c>
      <c r="N481" s="437">
        <v>3.4485131578696344</v>
      </c>
      <c r="O481" s="438">
        <v>3.4485131578696344</v>
      </c>
      <c r="P481" s="439">
        <v>-4.9273771914037923E-4</v>
      </c>
      <c r="Q481" s="434">
        <f t="shared" si="7"/>
        <v>10</v>
      </c>
    </row>
    <row r="482" spans="2:17">
      <c r="B482" s="431" t="s">
        <v>1776</v>
      </c>
      <c r="C482" s="432" t="s">
        <v>1214</v>
      </c>
      <c r="D482" s="433">
        <v>11</v>
      </c>
      <c r="E482" s="434" t="s">
        <v>1777</v>
      </c>
      <c r="F482" s="435">
        <v>90.484654495000001</v>
      </c>
      <c r="G482" s="437">
        <v>1.3031950276148234</v>
      </c>
      <c r="H482" s="437">
        <v>1.2381830307723607</v>
      </c>
      <c r="I482" s="437">
        <v>5.8491355771600988</v>
      </c>
      <c r="J482" s="438">
        <v>5.8491355771600988</v>
      </c>
      <c r="K482" s="435">
        <v>89.471489996000003</v>
      </c>
      <c r="L482" s="437">
        <v>1.1812586507619742</v>
      </c>
      <c r="M482" s="437">
        <v>1.0822187773122462</v>
      </c>
      <c r="N482" s="437">
        <v>5.8491355771600988</v>
      </c>
      <c r="O482" s="438">
        <v>5.8491355771600988</v>
      </c>
      <c r="P482" s="439">
        <v>4.7247488193153941E-3</v>
      </c>
      <c r="Q482" s="434">
        <f t="shared" si="7"/>
        <v>9</v>
      </c>
    </row>
    <row r="483" spans="2:17">
      <c r="B483" s="431" t="s">
        <v>1778</v>
      </c>
      <c r="C483" s="432" t="s">
        <v>1214</v>
      </c>
      <c r="D483" s="433">
        <v>11</v>
      </c>
      <c r="E483" s="434" t="s">
        <v>1777</v>
      </c>
      <c r="F483" s="435">
        <v>60.372847104000002</v>
      </c>
      <c r="G483" s="437">
        <v>2.4135781593310788</v>
      </c>
      <c r="H483" s="437">
        <v>2.2931728996819092</v>
      </c>
      <c r="I483" s="437">
        <v>7.7924965832523787</v>
      </c>
      <c r="J483" s="438">
        <v>7.6210235533030604</v>
      </c>
      <c r="K483" s="435">
        <v>60.078550034999999</v>
      </c>
      <c r="L483" s="437">
        <v>2.0767289182750837</v>
      </c>
      <c r="M483" s="437">
        <v>1.9026104310812069</v>
      </c>
      <c r="N483" s="437">
        <v>7.7924965832523787</v>
      </c>
      <c r="O483" s="438">
        <v>7.6210235533030604</v>
      </c>
      <c r="P483" s="439">
        <v>4.7247488193153941E-3</v>
      </c>
      <c r="Q483" s="434">
        <f t="shared" si="7"/>
        <v>9</v>
      </c>
    </row>
    <row r="484" spans="2:17">
      <c r="B484" s="431" t="s">
        <v>1779</v>
      </c>
      <c r="C484" s="432" t="s">
        <v>152</v>
      </c>
      <c r="D484" s="433">
        <v>11</v>
      </c>
      <c r="E484" s="434" t="s">
        <v>1777</v>
      </c>
      <c r="F484" s="435">
        <v>32.287315049</v>
      </c>
      <c r="G484" s="437">
        <v>0.39229218740627497</v>
      </c>
      <c r="H484" s="437">
        <v>0.37272205560822952</v>
      </c>
      <c r="I484" s="437">
        <v>4.0010373654841063</v>
      </c>
      <c r="J484" s="438">
        <v>4.0010373654841063</v>
      </c>
      <c r="K484" s="435">
        <v>32.291632211</v>
      </c>
      <c r="L484" s="437">
        <v>0.36199861878189532</v>
      </c>
      <c r="M484" s="437">
        <v>0.33164768982149478</v>
      </c>
      <c r="N484" s="437">
        <v>4.0010373654841063</v>
      </c>
      <c r="O484" s="438">
        <v>4.0010373654841063</v>
      </c>
      <c r="P484" s="439">
        <v>4.7247488193153941E-3</v>
      </c>
      <c r="Q484" s="434">
        <f t="shared" si="7"/>
        <v>8</v>
      </c>
    </row>
    <row r="485" spans="2:17">
      <c r="B485" s="431" t="s">
        <v>1780</v>
      </c>
      <c r="C485" s="432" t="s">
        <v>152</v>
      </c>
      <c r="D485" s="433">
        <v>11</v>
      </c>
      <c r="E485" s="434" t="s">
        <v>1777</v>
      </c>
      <c r="F485" s="435">
        <v>97.91578799700001</v>
      </c>
      <c r="G485" s="437">
        <v>0.851649382081617</v>
      </c>
      <c r="H485" s="437">
        <v>0.80916347186439352</v>
      </c>
      <c r="I485" s="437">
        <v>5.8491355771600988</v>
      </c>
      <c r="J485" s="438">
        <v>5.8491355771600988</v>
      </c>
      <c r="K485" s="435">
        <v>97.652322585999997</v>
      </c>
      <c r="L485" s="437">
        <v>0.81926003198007891</v>
      </c>
      <c r="M485" s="437">
        <v>0.75057108749075141</v>
      </c>
      <c r="N485" s="437">
        <v>5.8491355771600988</v>
      </c>
      <c r="O485" s="438">
        <v>5.8491355771600988</v>
      </c>
      <c r="P485" s="439">
        <v>4.7247488193153941E-3</v>
      </c>
      <c r="Q485" s="434">
        <f t="shared" si="7"/>
        <v>8</v>
      </c>
    </row>
    <row r="486" spans="2:17">
      <c r="B486" s="431" t="s">
        <v>1781</v>
      </c>
      <c r="C486" s="432" t="s">
        <v>1219</v>
      </c>
      <c r="D486" s="433">
        <v>11</v>
      </c>
      <c r="E486" s="434" t="s">
        <v>1782</v>
      </c>
      <c r="F486" s="435">
        <v>12.094779999999998</v>
      </c>
      <c r="G486" s="437">
        <v>1.0669432974624282</v>
      </c>
      <c r="H486" s="437">
        <v>1.0193119002542841</v>
      </c>
      <c r="I486" s="437">
        <v>4.2677731898497129</v>
      </c>
      <c r="J486" s="438">
        <v>4.2677731898497129</v>
      </c>
      <c r="K486" s="435">
        <v>11.699369999999998</v>
      </c>
      <c r="L486" s="437">
        <v>1.1622060918787167</v>
      </c>
      <c r="M486" s="437">
        <v>1.0808516654472067</v>
      </c>
      <c r="N486" s="437">
        <v>4.2677731898497129</v>
      </c>
      <c r="O486" s="438">
        <v>4.2677731898497129</v>
      </c>
      <c r="P486" s="439">
        <v>-2.7681167458333267E-2</v>
      </c>
      <c r="Q486" s="434">
        <f t="shared" si="7"/>
        <v>10</v>
      </c>
    </row>
    <row r="487" spans="2:17">
      <c r="B487" s="431" t="s">
        <v>1783</v>
      </c>
      <c r="C487" s="432" t="s">
        <v>1219</v>
      </c>
      <c r="D487" s="433">
        <v>11</v>
      </c>
      <c r="E487" s="434" t="s">
        <v>1782</v>
      </c>
      <c r="F487" s="435">
        <v>17.821660000000001</v>
      </c>
      <c r="G487" s="437">
        <v>0.20957814771583416</v>
      </c>
      <c r="H487" s="437">
        <v>0.20022198040709155</v>
      </c>
      <c r="I487" s="437">
        <v>4.2677731898497129</v>
      </c>
      <c r="J487" s="438">
        <v>4.2677731898497129</v>
      </c>
      <c r="K487" s="435">
        <v>17.811430000000001</v>
      </c>
      <c r="L487" s="437">
        <v>0.20957814771583416</v>
      </c>
      <c r="M487" s="437">
        <v>0.19490767737572581</v>
      </c>
      <c r="N487" s="437">
        <v>4.2677731898497129</v>
      </c>
      <c r="O487" s="438">
        <v>4.2677731898497129</v>
      </c>
      <c r="P487" s="439">
        <v>-2.7681167458333267E-2</v>
      </c>
      <c r="Q487" s="434">
        <f t="shared" si="7"/>
        <v>10</v>
      </c>
    </row>
    <row r="488" spans="2:17">
      <c r="B488" s="431" t="s">
        <v>1784</v>
      </c>
      <c r="C488" s="432" t="s">
        <v>1214</v>
      </c>
      <c r="D488" s="433">
        <v>11</v>
      </c>
      <c r="E488" s="434" t="s">
        <v>1785</v>
      </c>
      <c r="F488" s="435">
        <v>5.5220627200000001</v>
      </c>
      <c r="G488" s="437">
        <v>1.085995856345686</v>
      </c>
      <c r="H488" s="437">
        <v>1.0270465106430682</v>
      </c>
      <c r="I488" s="437">
        <v>7.6210235533030604</v>
      </c>
      <c r="J488" s="438">
        <v>7.6210235533030604</v>
      </c>
      <c r="K488" s="435">
        <v>33.977136932000001</v>
      </c>
      <c r="L488" s="437">
        <v>0.97393750117300926</v>
      </c>
      <c r="M488" s="437">
        <v>0.9113021690413291</v>
      </c>
      <c r="N488" s="437">
        <v>6.763658403556466</v>
      </c>
      <c r="O488" s="438">
        <v>6.763658403556466</v>
      </c>
      <c r="P488" s="439">
        <v>1.4766154434973311E-2</v>
      </c>
      <c r="Q488" s="434">
        <f t="shared" si="7"/>
        <v>9</v>
      </c>
    </row>
    <row r="489" spans="2:17" ht="15.75">
      <c r="B489" s="431" t="s">
        <v>1786</v>
      </c>
      <c r="C489" s="432" t="s">
        <v>1214</v>
      </c>
      <c r="D489" s="433">
        <v>11</v>
      </c>
      <c r="E489" s="434" t="s">
        <v>1785</v>
      </c>
      <c r="F489" s="435">
        <v>36.378615962000005</v>
      </c>
      <c r="G489" s="437">
        <v>4.2296680720831983</v>
      </c>
      <c r="H489" s="437">
        <v>4.000075883557213</v>
      </c>
      <c r="I489" s="437">
        <v>7.6210235533030604</v>
      </c>
      <c r="J489" s="438">
        <v>7.6210235533030604</v>
      </c>
      <c r="K489" s="440"/>
      <c r="L489" s="440"/>
      <c r="M489" s="440"/>
      <c r="N489" s="440"/>
      <c r="O489" s="440"/>
      <c r="P489" s="439">
        <v>1.4766154434973311E-2</v>
      </c>
      <c r="Q489" s="434">
        <f t="shared" si="7"/>
        <v>9</v>
      </c>
    </row>
    <row r="490" spans="2:17" ht="15.75">
      <c r="B490" s="431" t="s">
        <v>1787</v>
      </c>
      <c r="C490" s="432" t="s">
        <v>1214</v>
      </c>
      <c r="D490" s="433">
        <v>11</v>
      </c>
      <c r="E490" s="434" t="s">
        <v>1785</v>
      </c>
      <c r="F490" s="435">
        <v>27.867161837000001</v>
      </c>
      <c r="G490" s="437">
        <v>3.6961964233519837</v>
      </c>
      <c r="H490" s="437">
        <v>3.4955618081536004</v>
      </c>
      <c r="I490" s="437">
        <v>7.6210235533030604</v>
      </c>
      <c r="J490" s="438">
        <v>7.6210235533030604</v>
      </c>
      <c r="K490" s="440"/>
      <c r="L490" s="440"/>
      <c r="M490" s="440"/>
      <c r="N490" s="440"/>
      <c r="O490" s="440"/>
      <c r="P490" s="439">
        <v>1.4766154434973311E-2</v>
      </c>
      <c r="Q490" s="434">
        <f t="shared" si="7"/>
        <v>9</v>
      </c>
    </row>
    <row r="491" spans="2:17" ht="15.75">
      <c r="B491" s="431" t="s">
        <v>1788</v>
      </c>
      <c r="C491" s="432" t="s">
        <v>1219</v>
      </c>
      <c r="D491" s="433">
        <v>11</v>
      </c>
      <c r="E491" s="434" t="s">
        <v>1789</v>
      </c>
      <c r="F491" s="435">
        <v>16.51765</v>
      </c>
      <c r="G491" s="437">
        <v>1.6275648426022846</v>
      </c>
      <c r="H491" s="437">
        <v>1.464150313257446</v>
      </c>
      <c r="I491" s="437">
        <v>5.0108229862967617</v>
      </c>
      <c r="J491" s="438">
        <v>5.0108229862967617</v>
      </c>
      <c r="K491" s="440"/>
      <c r="L491" s="440"/>
      <c r="M491" s="440"/>
      <c r="N491" s="440"/>
      <c r="O491" s="440"/>
      <c r="P491" s="439">
        <v>-1.7214810322548457E-2</v>
      </c>
      <c r="Q491" s="434">
        <f t="shared" si="7"/>
        <v>10</v>
      </c>
    </row>
    <row r="492" spans="2:17">
      <c r="B492" s="431" t="s">
        <v>1790</v>
      </c>
      <c r="C492" s="432" t="s">
        <v>1219</v>
      </c>
      <c r="D492" s="433">
        <v>11</v>
      </c>
      <c r="E492" s="434" t="s">
        <v>1791</v>
      </c>
      <c r="F492" s="435">
        <v>10.16173</v>
      </c>
      <c r="G492" s="437">
        <v>1.6275648426022846</v>
      </c>
      <c r="H492" s="437">
        <v>1.5637387703433714</v>
      </c>
      <c r="I492" s="437">
        <v>5.0108229862967617</v>
      </c>
      <c r="J492" s="438">
        <v>5.0108229862967617</v>
      </c>
      <c r="K492" s="435">
        <v>24.79205</v>
      </c>
      <c r="L492" s="437">
        <v>1.3146265629447778</v>
      </c>
      <c r="M492" s="437">
        <v>1.2883340316858822</v>
      </c>
      <c r="N492" s="437">
        <v>5.0108229862967617</v>
      </c>
      <c r="O492" s="438">
        <v>5.0108229862967617</v>
      </c>
      <c r="P492" s="439">
        <v>-1.7214810322548457E-2</v>
      </c>
      <c r="Q492" s="434">
        <f t="shared" si="7"/>
        <v>10</v>
      </c>
    </row>
    <row r="493" spans="2:17">
      <c r="B493" s="431" t="s">
        <v>1792</v>
      </c>
      <c r="C493" s="432" t="s">
        <v>1219</v>
      </c>
      <c r="D493" s="433">
        <v>11</v>
      </c>
      <c r="E493" s="434" t="s">
        <v>1793</v>
      </c>
      <c r="F493" s="435">
        <v>256.946472847</v>
      </c>
      <c r="G493" s="437">
        <v>2.4958852137067522</v>
      </c>
      <c r="H493" s="437">
        <v>2.3987912809080911</v>
      </c>
      <c r="I493" s="437">
        <v>7.7924965832523787</v>
      </c>
      <c r="J493" s="438">
        <v>7.6210235533030604</v>
      </c>
      <c r="K493" s="435">
        <v>250.11493784700002</v>
      </c>
      <c r="L493" s="437">
        <v>2.0005186827420531</v>
      </c>
      <c r="M493" s="437">
        <v>1.8992265975399238</v>
      </c>
      <c r="N493" s="437">
        <v>7.7924965832523787</v>
      </c>
      <c r="O493" s="438">
        <v>7.6210235533030604</v>
      </c>
      <c r="P493" s="439">
        <v>1.3356318443602744E-2</v>
      </c>
      <c r="Q493" s="434">
        <f t="shared" si="7"/>
        <v>10</v>
      </c>
    </row>
    <row r="494" spans="2:17">
      <c r="B494" s="431" t="s">
        <v>1794</v>
      </c>
      <c r="C494" s="432" t="s">
        <v>1219</v>
      </c>
      <c r="D494" s="433">
        <v>11</v>
      </c>
      <c r="E494" s="434" t="s">
        <v>1793</v>
      </c>
      <c r="F494" s="435">
        <v>5.8697100000000004</v>
      </c>
      <c r="G494" s="437">
        <v>4.8584025152307007</v>
      </c>
      <c r="H494" s="437">
        <v>4.6694028750501007</v>
      </c>
      <c r="I494" s="437">
        <v>7.7924965832523787</v>
      </c>
      <c r="J494" s="438">
        <v>7.6210235533030604</v>
      </c>
      <c r="K494" s="435">
        <v>5.8628899999999993</v>
      </c>
      <c r="L494" s="437">
        <v>4.9346127507637307</v>
      </c>
      <c r="M494" s="437">
        <v>4.6847589405984786</v>
      </c>
      <c r="N494" s="437">
        <v>7.7924965832523787</v>
      </c>
      <c r="O494" s="438">
        <v>7.6210235533030604</v>
      </c>
      <c r="P494" s="439">
        <v>1.3356318443602744E-2</v>
      </c>
      <c r="Q494" s="434">
        <f t="shared" si="7"/>
        <v>10</v>
      </c>
    </row>
    <row r="495" spans="2:17">
      <c r="B495" s="431" t="s">
        <v>1795</v>
      </c>
      <c r="C495" s="432" t="s">
        <v>1214</v>
      </c>
      <c r="D495" s="433">
        <v>11</v>
      </c>
      <c r="E495" s="434" t="s">
        <v>1796</v>
      </c>
      <c r="F495" s="435">
        <v>107.35044000000001</v>
      </c>
      <c r="G495" s="437">
        <v>4.5573720848752295</v>
      </c>
      <c r="H495" s="437">
        <v>4.4492750240385304</v>
      </c>
      <c r="I495" s="437">
        <v>6.7065007269066932</v>
      </c>
      <c r="J495" s="438">
        <v>6.7065007269066932</v>
      </c>
      <c r="K495" s="435">
        <v>38.527758939000002</v>
      </c>
      <c r="L495" s="437">
        <v>4.0618150283216981</v>
      </c>
      <c r="M495" s="437">
        <v>3.9321826338007924</v>
      </c>
      <c r="N495" s="437">
        <v>6.7065007269066932</v>
      </c>
      <c r="O495" s="438">
        <v>6.7065007269066932</v>
      </c>
      <c r="P495" s="439">
        <v>1.1934748881102353E-2</v>
      </c>
      <c r="Q495" s="434">
        <f t="shared" si="7"/>
        <v>9</v>
      </c>
    </row>
    <row r="496" spans="2:17">
      <c r="B496" s="431" t="s">
        <v>1797</v>
      </c>
      <c r="C496" s="432" t="s">
        <v>1214</v>
      </c>
      <c r="D496" s="433">
        <v>11</v>
      </c>
      <c r="E496" s="434" t="s">
        <v>1796</v>
      </c>
      <c r="F496" s="435">
        <v>88.541620651999992</v>
      </c>
      <c r="G496" s="437">
        <v>5.0679806629465345</v>
      </c>
      <c r="H496" s="437">
        <v>4.9477723929525466</v>
      </c>
      <c r="I496" s="437">
        <v>6.7065007269066932</v>
      </c>
      <c r="J496" s="438">
        <v>6.7065007269066932</v>
      </c>
      <c r="K496" s="435">
        <v>86.314605266000001</v>
      </c>
      <c r="L496" s="437">
        <v>4.0982054157887209</v>
      </c>
      <c r="M496" s="437">
        <v>3.9674116259231229</v>
      </c>
      <c r="N496" s="437">
        <v>6.7065007269066932</v>
      </c>
      <c r="O496" s="438">
        <v>6.7065007269066932</v>
      </c>
      <c r="P496" s="439">
        <v>1.1934748881102353E-2</v>
      </c>
      <c r="Q496" s="434">
        <f t="shared" si="7"/>
        <v>9</v>
      </c>
    </row>
    <row r="497" spans="2:17">
      <c r="B497" s="431" t="s">
        <v>1798</v>
      </c>
      <c r="C497" s="432" t="s">
        <v>1214</v>
      </c>
      <c r="D497" s="433">
        <v>11</v>
      </c>
      <c r="E497" s="434" t="s">
        <v>1796</v>
      </c>
      <c r="F497" s="435">
        <v>63.608519999999999</v>
      </c>
      <c r="G497" s="437">
        <v>1.5489730372088468</v>
      </c>
      <c r="H497" s="437">
        <v>1.5122326900264738</v>
      </c>
      <c r="I497" s="437">
        <v>3.5818810700524382</v>
      </c>
      <c r="J497" s="438">
        <v>3.5818810700524382</v>
      </c>
      <c r="K497" s="435">
        <v>84.949367520999999</v>
      </c>
      <c r="L497" s="437">
        <v>1.4803838252291193</v>
      </c>
      <c r="M497" s="437">
        <v>1.4331375329345728</v>
      </c>
      <c r="N497" s="437">
        <v>3.5818810700524382</v>
      </c>
      <c r="O497" s="438">
        <v>3.5818810700524382</v>
      </c>
      <c r="P497" s="439">
        <v>1.1934748881102353E-2</v>
      </c>
      <c r="Q497" s="434">
        <f t="shared" si="7"/>
        <v>9</v>
      </c>
    </row>
    <row r="498" spans="2:17">
      <c r="B498" s="431" t="s">
        <v>1799</v>
      </c>
      <c r="C498" s="432" t="s">
        <v>1219</v>
      </c>
      <c r="D498" s="433">
        <v>11</v>
      </c>
      <c r="E498" s="434" t="s">
        <v>1800</v>
      </c>
      <c r="F498" s="435">
        <v>94.886580000000009</v>
      </c>
      <c r="G498" s="437">
        <v>3.0103043035547086</v>
      </c>
      <c r="H498" s="437">
        <v>3.0067037670382772</v>
      </c>
      <c r="I498" s="437">
        <v>6.7827109624397233</v>
      </c>
      <c r="J498" s="438">
        <v>6.7827109624397233</v>
      </c>
      <c r="K498" s="435">
        <v>88.056399999999996</v>
      </c>
      <c r="L498" s="437">
        <v>2.7816735969556166</v>
      </c>
      <c r="M498" s="437">
        <v>2.7816735969556166</v>
      </c>
      <c r="N498" s="437">
        <v>6.7827109624397233</v>
      </c>
      <c r="O498" s="438">
        <v>6.7827109624397233</v>
      </c>
      <c r="P498" s="439">
        <v>-1.105765056044028E-2</v>
      </c>
      <c r="Q498" s="434">
        <f t="shared" si="7"/>
        <v>10</v>
      </c>
    </row>
    <row r="499" spans="2:17">
      <c r="B499" s="431" t="s">
        <v>1801</v>
      </c>
      <c r="C499" s="432" t="s">
        <v>1219</v>
      </c>
      <c r="D499" s="433">
        <v>11</v>
      </c>
      <c r="E499" s="434" t="s">
        <v>1800</v>
      </c>
      <c r="F499" s="435">
        <v>129.83550000000002</v>
      </c>
      <c r="G499" s="437">
        <v>0.72399723756379064</v>
      </c>
      <c r="H499" s="437">
        <v>0.72313128574338303</v>
      </c>
      <c r="I499" s="437">
        <v>6.7827109624397233</v>
      </c>
      <c r="J499" s="438">
        <v>6.7827109624397233</v>
      </c>
      <c r="K499" s="435">
        <v>129.67367999999999</v>
      </c>
      <c r="L499" s="437">
        <v>0.62873444314750249</v>
      </c>
      <c r="M499" s="437">
        <v>0.62873444314750249</v>
      </c>
      <c r="N499" s="437">
        <v>6.7827109624397233</v>
      </c>
      <c r="O499" s="438">
        <v>6.7827109624397233</v>
      </c>
      <c r="P499" s="439">
        <v>-1.105765056044028E-2</v>
      </c>
      <c r="Q499" s="434">
        <f t="shared" si="7"/>
        <v>10</v>
      </c>
    </row>
    <row r="500" spans="2:17">
      <c r="B500" s="431" t="s">
        <v>1802</v>
      </c>
      <c r="C500" s="432" t="s">
        <v>1214</v>
      </c>
      <c r="D500" s="433">
        <v>11</v>
      </c>
      <c r="E500" s="434" t="s">
        <v>1803</v>
      </c>
      <c r="F500" s="435">
        <v>120.06651000000001</v>
      </c>
      <c r="G500" s="437">
        <v>1.467047034010839</v>
      </c>
      <c r="H500" s="437">
        <v>1.3952263658722877</v>
      </c>
      <c r="I500" s="437">
        <v>5.0108229862967617</v>
      </c>
      <c r="J500" s="438">
        <v>5.0108229862967617</v>
      </c>
      <c r="K500" s="435">
        <v>120.10016999999999</v>
      </c>
      <c r="L500" s="437">
        <v>1.3725235737739039</v>
      </c>
      <c r="M500" s="437">
        <v>1.2969567965759958</v>
      </c>
      <c r="N500" s="437">
        <v>5.0108229862967617</v>
      </c>
      <c r="O500" s="438">
        <v>5.0108229862967617</v>
      </c>
      <c r="P500" s="439">
        <v>-7.3871908500443562E-3</v>
      </c>
      <c r="Q500" s="434">
        <f t="shared" si="7"/>
        <v>9</v>
      </c>
    </row>
    <row r="501" spans="2:17">
      <c r="B501" s="431" t="s">
        <v>1804</v>
      </c>
      <c r="C501" s="432" t="s">
        <v>1214</v>
      </c>
      <c r="D501" s="433">
        <v>11</v>
      </c>
      <c r="E501" s="434" t="s">
        <v>1805</v>
      </c>
      <c r="F501" s="435">
        <v>0.84793000000000007</v>
      </c>
      <c r="G501" s="436"/>
      <c r="H501" s="436"/>
      <c r="I501" s="437">
        <v>5.0108229862967617</v>
      </c>
      <c r="J501" s="438">
        <v>5.0108229862967617</v>
      </c>
      <c r="K501" s="435">
        <v>0.84718000000000004</v>
      </c>
      <c r="L501" s="436"/>
      <c r="M501" s="436"/>
      <c r="N501" s="437">
        <v>5.0108229862967617</v>
      </c>
      <c r="O501" s="438">
        <v>5.0108229862967617</v>
      </c>
      <c r="P501" s="439">
        <v>0</v>
      </c>
      <c r="Q501" s="434">
        <f t="shared" si="7"/>
        <v>9</v>
      </c>
    </row>
    <row r="502" spans="2:17">
      <c r="B502" s="431" t="s">
        <v>1806</v>
      </c>
      <c r="C502" s="432" t="s">
        <v>1219</v>
      </c>
      <c r="D502" s="433">
        <v>11</v>
      </c>
      <c r="E502" s="434" t="s">
        <v>1807</v>
      </c>
      <c r="F502" s="435">
        <v>85.268607747000004</v>
      </c>
      <c r="G502" s="437">
        <v>1.0097856208126554</v>
      </c>
      <c r="H502" s="437">
        <v>0.97890660102956728</v>
      </c>
      <c r="I502" s="437">
        <v>6.7827109624397233</v>
      </c>
      <c r="J502" s="438">
        <v>6.7827109624397233</v>
      </c>
      <c r="K502" s="435">
        <v>84.204260611000009</v>
      </c>
      <c r="L502" s="437">
        <v>1.0234674859873432</v>
      </c>
      <c r="M502" s="437">
        <v>0.99272768991333682</v>
      </c>
      <c r="N502" s="437">
        <v>6.7827109624397233</v>
      </c>
      <c r="O502" s="438">
        <v>6.7827109624397233</v>
      </c>
      <c r="P502" s="439">
        <v>-1.1159547306699769E-2</v>
      </c>
      <c r="Q502" s="434">
        <f t="shared" si="7"/>
        <v>10</v>
      </c>
    </row>
    <row r="503" spans="2:17">
      <c r="B503" s="431" t="s">
        <v>1808</v>
      </c>
      <c r="C503" s="432" t="s">
        <v>1219</v>
      </c>
      <c r="D503" s="433">
        <v>11</v>
      </c>
      <c r="E503" s="434" t="s">
        <v>1807</v>
      </c>
      <c r="F503" s="435">
        <v>90.706755685000005</v>
      </c>
      <c r="G503" s="437">
        <v>1.9814661238587956</v>
      </c>
      <c r="H503" s="437">
        <v>1.9208733303221699</v>
      </c>
      <c r="I503" s="437">
        <v>3.4485131578696344</v>
      </c>
      <c r="J503" s="438">
        <v>3.4485131578696344</v>
      </c>
      <c r="K503" s="435">
        <v>103.37845673000001</v>
      </c>
      <c r="L503" s="437">
        <v>2.0083135574091262</v>
      </c>
      <c r="M503" s="437">
        <v>1.947993957565793</v>
      </c>
      <c r="N503" s="437">
        <v>3.4485131578696344</v>
      </c>
      <c r="O503" s="438">
        <v>3.4485131578696344</v>
      </c>
      <c r="P503" s="439">
        <v>-1.1159547306699769E-2</v>
      </c>
      <c r="Q503" s="434">
        <f t="shared" si="7"/>
        <v>10</v>
      </c>
    </row>
    <row r="504" spans="2:17">
      <c r="B504" s="431" t="s">
        <v>1809</v>
      </c>
      <c r="C504" s="432" t="s">
        <v>1214</v>
      </c>
      <c r="D504" s="433">
        <v>11</v>
      </c>
      <c r="E504" s="434" t="s">
        <v>1810</v>
      </c>
      <c r="F504" s="435">
        <v>46.179989999999997</v>
      </c>
      <c r="G504" s="437">
        <v>0.71981612968115927</v>
      </c>
      <c r="H504" s="437">
        <v>0.68491711348726525</v>
      </c>
      <c r="I504" s="437">
        <v>5.1632434573628236</v>
      </c>
      <c r="J504" s="438">
        <v>5.1632434573628236</v>
      </c>
      <c r="K504" s="435">
        <v>46.179989999999997</v>
      </c>
      <c r="L504" s="437">
        <v>0.84032118234400299</v>
      </c>
      <c r="M504" s="437">
        <v>0.77241720641967671</v>
      </c>
      <c r="N504" s="437">
        <v>5.1632434573628236</v>
      </c>
      <c r="O504" s="438">
        <v>5.1632434573628236</v>
      </c>
      <c r="P504" s="439">
        <v>5.6116107121297887E-3</v>
      </c>
      <c r="Q504" s="434">
        <f t="shared" si="7"/>
        <v>9</v>
      </c>
    </row>
    <row r="505" spans="2:17">
      <c r="B505" s="431" t="s">
        <v>1811</v>
      </c>
      <c r="C505" s="432" t="s">
        <v>1219</v>
      </c>
      <c r="D505" s="433">
        <v>11</v>
      </c>
      <c r="E505" s="434" t="s">
        <v>1812</v>
      </c>
      <c r="F505" s="435">
        <v>49.231430000000003</v>
      </c>
      <c r="G505" s="437">
        <v>0.77799458280839628</v>
      </c>
      <c r="H505" s="437">
        <v>0.77706404635011206</v>
      </c>
      <c r="I505" s="437">
        <v>5.1632434573628236</v>
      </c>
      <c r="J505" s="438">
        <v>5.1632434573628236</v>
      </c>
      <c r="K505" s="435">
        <v>49.095160000000007</v>
      </c>
      <c r="L505" s="437">
        <v>0.93786048706077529</v>
      </c>
      <c r="M505" s="437">
        <v>0.93786048706077529</v>
      </c>
      <c r="N505" s="437">
        <v>5.1632434573628236</v>
      </c>
      <c r="O505" s="438">
        <v>5.1632434573628236</v>
      </c>
      <c r="P505" s="439">
        <v>-1.105765056044028E-2</v>
      </c>
      <c r="Q505" s="434">
        <f t="shared" si="7"/>
        <v>10</v>
      </c>
    </row>
    <row r="506" spans="2:17">
      <c r="B506" s="431" t="s">
        <v>1813</v>
      </c>
      <c r="C506" s="432" t="s">
        <v>1219</v>
      </c>
      <c r="D506" s="433">
        <v>11</v>
      </c>
      <c r="E506" s="434" t="s">
        <v>1814</v>
      </c>
      <c r="F506" s="435">
        <v>72.237800000000007</v>
      </c>
      <c r="G506" s="437">
        <v>1.870906604617868</v>
      </c>
      <c r="H506" s="437">
        <v>1.8043499381477244</v>
      </c>
      <c r="I506" s="437">
        <v>2.4577800959402367</v>
      </c>
      <c r="J506" s="438">
        <v>2.4577800959402367</v>
      </c>
      <c r="K506" s="435">
        <v>71.835120000000003</v>
      </c>
      <c r="L506" s="437">
        <v>2.6307817839646641</v>
      </c>
      <c r="M506" s="437">
        <v>2.4914154766153316</v>
      </c>
      <c r="N506" s="437">
        <v>2.4577800959402367</v>
      </c>
      <c r="O506" s="438">
        <v>2.4577800959402367</v>
      </c>
      <c r="P506" s="439">
        <v>-1.7611774106358169E-2</v>
      </c>
      <c r="Q506" s="434">
        <f t="shared" si="7"/>
        <v>10</v>
      </c>
    </row>
    <row r="507" spans="2:17">
      <c r="B507" s="431" t="s">
        <v>1815</v>
      </c>
      <c r="C507" s="432" t="s">
        <v>1219</v>
      </c>
      <c r="D507" s="433">
        <v>11</v>
      </c>
      <c r="E507" s="434" t="s">
        <v>1816</v>
      </c>
      <c r="F507" s="435">
        <v>34.632860000000001</v>
      </c>
      <c r="G507" s="437">
        <v>1.2610955126013061</v>
      </c>
      <c r="H507" s="437">
        <v>1.2032262900714485</v>
      </c>
      <c r="I507" s="437">
        <v>3.4485131578696344</v>
      </c>
      <c r="J507" s="438">
        <v>3.4485131578696344</v>
      </c>
      <c r="K507" s="435">
        <v>34.641909999999996</v>
      </c>
      <c r="L507" s="437">
        <v>1.2178606916559671</v>
      </c>
      <c r="M507" s="437">
        <v>1.1164681482190055</v>
      </c>
      <c r="N507" s="437">
        <v>3.4485131578696344</v>
      </c>
      <c r="O507" s="438">
        <v>3.4485131578696344</v>
      </c>
      <c r="P507" s="439">
        <v>1.18E-2</v>
      </c>
      <c r="Q507" s="434">
        <f t="shared" si="7"/>
        <v>10</v>
      </c>
    </row>
    <row r="508" spans="2:17">
      <c r="B508" s="431" t="s">
        <v>1817</v>
      </c>
      <c r="C508" s="432" t="s">
        <v>1219</v>
      </c>
      <c r="D508" s="433">
        <v>11</v>
      </c>
      <c r="E508" s="434" t="s">
        <v>1816</v>
      </c>
      <c r="F508" s="435">
        <v>147.419840642</v>
      </c>
      <c r="G508" s="437">
        <v>2.0340250203246875</v>
      </c>
      <c r="H508" s="437">
        <v>1.9406875646313688</v>
      </c>
      <c r="I508" s="437">
        <v>5.0108229862967617</v>
      </c>
      <c r="J508" s="438">
        <v>5.0108229862967617</v>
      </c>
      <c r="K508" s="435">
        <v>42.707169999999998</v>
      </c>
      <c r="L508" s="437">
        <v>1.9642914381547858</v>
      </c>
      <c r="M508" s="437">
        <v>1.8007550777725896</v>
      </c>
      <c r="N508" s="437">
        <v>5.0108229862967617</v>
      </c>
      <c r="O508" s="438">
        <v>5.0108229862967617</v>
      </c>
      <c r="P508" s="439">
        <v>1.18E-2</v>
      </c>
      <c r="Q508" s="434">
        <f t="shared" si="7"/>
        <v>10</v>
      </c>
    </row>
    <row r="509" spans="2:17">
      <c r="B509" s="431" t="s">
        <v>1818</v>
      </c>
      <c r="C509" s="432" t="s">
        <v>1219</v>
      </c>
      <c r="D509" s="433">
        <v>11</v>
      </c>
      <c r="E509" s="434" t="s">
        <v>1819</v>
      </c>
      <c r="F509" s="435">
        <v>11.632869999999999</v>
      </c>
      <c r="G509" s="437">
        <v>0.98289723286607944</v>
      </c>
      <c r="H509" s="437">
        <v>0.95487849760763932</v>
      </c>
      <c r="I509" s="437">
        <v>3.4485131578696344</v>
      </c>
      <c r="J509" s="438">
        <v>3.4485131578696344</v>
      </c>
      <c r="K509" s="435">
        <v>11.5091</v>
      </c>
      <c r="L509" s="437">
        <v>0.9531979028212616</v>
      </c>
      <c r="M509" s="437">
        <v>0.88999935245450035</v>
      </c>
      <c r="N509" s="437">
        <v>3.4485131578696344</v>
      </c>
      <c r="O509" s="438">
        <v>3.4485131578696344</v>
      </c>
      <c r="P509" s="439">
        <v>7.7000000000000002E-3</v>
      </c>
      <c r="Q509" s="434">
        <f t="shared" si="7"/>
        <v>10</v>
      </c>
    </row>
    <row r="510" spans="2:17">
      <c r="B510" s="431" t="s">
        <v>1820</v>
      </c>
      <c r="C510" s="432" t="s">
        <v>1219</v>
      </c>
      <c r="D510" s="433">
        <v>11</v>
      </c>
      <c r="E510" s="434" t="s">
        <v>1819</v>
      </c>
      <c r="F510" s="435">
        <v>10.654159999999999</v>
      </c>
      <c r="G510" s="437">
        <v>0.49144861643303972</v>
      </c>
      <c r="H510" s="437">
        <v>0.47743924880381966</v>
      </c>
      <c r="I510" s="437">
        <v>1.3</v>
      </c>
      <c r="J510" s="438">
        <v>1.3</v>
      </c>
      <c r="K510" s="435">
        <v>10.653879999999999</v>
      </c>
      <c r="L510" s="437">
        <v>0.4765989514106308</v>
      </c>
      <c r="M510" s="437">
        <v>0.44499967622725017</v>
      </c>
      <c r="N510" s="437">
        <v>1.3</v>
      </c>
      <c r="O510" s="438">
        <v>1.3</v>
      </c>
      <c r="P510" s="439">
        <v>7.7000000000000002E-3</v>
      </c>
      <c r="Q510" s="434">
        <f t="shared" si="7"/>
        <v>10</v>
      </c>
    </row>
    <row r="511" spans="2:17">
      <c r="B511" s="431" t="s">
        <v>1821</v>
      </c>
      <c r="C511" s="432" t="s">
        <v>1219</v>
      </c>
      <c r="D511" s="433">
        <v>11</v>
      </c>
      <c r="E511" s="434" t="s">
        <v>1822</v>
      </c>
      <c r="F511" s="435">
        <v>153.32989000000001</v>
      </c>
      <c r="G511" s="437">
        <v>0.95034163709689168</v>
      </c>
      <c r="H511" s="437">
        <v>0.92278182372080664</v>
      </c>
      <c r="I511" s="437">
        <v>5.1632434573628236</v>
      </c>
      <c r="J511" s="438">
        <v>5.1632434573628236</v>
      </c>
      <c r="K511" s="435">
        <v>153.36711000000003</v>
      </c>
      <c r="L511" s="437">
        <v>1.1107641828939208</v>
      </c>
      <c r="M511" s="437">
        <v>1.0387845497126771</v>
      </c>
      <c r="N511" s="437">
        <v>5.1632434573628236</v>
      </c>
      <c r="O511" s="438">
        <v>5.1632434573628236</v>
      </c>
      <c r="P511" s="439">
        <v>-8.6542313911845969E-3</v>
      </c>
      <c r="Q511" s="434">
        <f t="shared" si="7"/>
        <v>10</v>
      </c>
    </row>
    <row r="512" spans="2:17">
      <c r="B512" s="431" t="s">
        <v>1823</v>
      </c>
      <c r="C512" s="432" t="s">
        <v>1219</v>
      </c>
      <c r="D512" s="433">
        <v>11</v>
      </c>
      <c r="E512" s="434" t="s">
        <v>1824</v>
      </c>
      <c r="F512" s="435">
        <v>10.90648</v>
      </c>
      <c r="G512" s="437">
        <v>0.23363883239895938</v>
      </c>
      <c r="H512" s="437">
        <v>0.22686332939354362</v>
      </c>
      <c r="I512" s="437">
        <v>5.1632434573628236</v>
      </c>
      <c r="J512" s="438">
        <v>5.1632434573628236</v>
      </c>
      <c r="K512" s="435">
        <v>10.902939999999999</v>
      </c>
      <c r="L512" s="437">
        <v>5.7157676649772955E-2</v>
      </c>
      <c r="M512" s="437">
        <v>5.3453750414031422E-2</v>
      </c>
      <c r="N512" s="437">
        <v>5.1632434573628236</v>
      </c>
      <c r="O512" s="438">
        <v>5.1632434573628236</v>
      </c>
      <c r="P512" s="439">
        <v>-8.6542313911845969E-3</v>
      </c>
      <c r="Q512" s="434">
        <f t="shared" si="7"/>
        <v>10</v>
      </c>
    </row>
    <row r="513" spans="2:17">
      <c r="B513" s="431" t="s">
        <v>1825</v>
      </c>
      <c r="C513" s="432" t="s">
        <v>1219</v>
      </c>
      <c r="D513" s="433">
        <v>11</v>
      </c>
      <c r="E513" s="434" t="s">
        <v>1824</v>
      </c>
      <c r="F513" s="435">
        <v>13.146880000000001</v>
      </c>
      <c r="G513" s="437">
        <v>1.9859300753911551</v>
      </c>
      <c r="H513" s="437">
        <v>1.9283382998451208</v>
      </c>
      <c r="I513" s="437">
        <v>5.1632434573628236</v>
      </c>
      <c r="J513" s="438">
        <v>5.1632434573628236</v>
      </c>
      <c r="K513" s="435">
        <v>13.04175</v>
      </c>
      <c r="L513" s="437">
        <v>1.9624135649755379</v>
      </c>
      <c r="M513" s="437">
        <v>1.8352454308817454</v>
      </c>
      <c r="N513" s="437">
        <v>5.1632434573628236</v>
      </c>
      <c r="O513" s="438">
        <v>5.1632434573628236</v>
      </c>
      <c r="P513" s="439">
        <v>-8.6542313911845969E-3</v>
      </c>
      <c r="Q513" s="434">
        <f t="shared" si="7"/>
        <v>10</v>
      </c>
    </row>
    <row r="514" spans="2:17">
      <c r="B514" s="431" t="s">
        <v>1826</v>
      </c>
      <c r="C514" s="432" t="s">
        <v>1219</v>
      </c>
      <c r="D514" s="433">
        <v>11</v>
      </c>
      <c r="E514" s="434" t="s">
        <v>1827</v>
      </c>
      <c r="F514" s="435">
        <v>42.866479999999996</v>
      </c>
      <c r="G514" s="437">
        <v>0.64772757587145158</v>
      </c>
      <c r="H514" s="437">
        <v>0.62894354030704835</v>
      </c>
      <c r="I514" s="437">
        <v>3.5056708345194076</v>
      </c>
      <c r="J514" s="438">
        <v>3.5056708345194076</v>
      </c>
      <c r="K514" s="435">
        <v>41.796339999999994</v>
      </c>
      <c r="L514" s="437">
        <v>0.24768326548234945</v>
      </c>
      <c r="M514" s="437">
        <v>0.23163291846080281</v>
      </c>
      <c r="N514" s="437">
        <v>3.5056708345194076</v>
      </c>
      <c r="O514" s="438">
        <v>3.5056708345194076</v>
      </c>
      <c r="P514" s="439">
        <v>-8.6542313911845969E-3</v>
      </c>
      <c r="Q514" s="434">
        <f t="shared" si="7"/>
        <v>10</v>
      </c>
    </row>
    <row r="515" spans="2:17">
      <c r="B515" s="431" t="s">
        <v>1828</v>
      </c>
      <c r="C515" s="432" t="s">
        <v>1219</v>
      </c>
      <c r="D515" s="433">
        <v>11</v>
      </c>
      <c r="E515" s="434" t="s">
        <v>1829</v>
      </c>
      <c r="F515" s="435">
        <v>15.815790000000002</v>
      </c>
      <c r="G515" s="437">
        <v>0.58472303212717724</v>
      </c>
      <c r="H515" s="437">
        <v>0.56776612209285382</v>
      </c>
      <c r="I515" s="437">
        <v>5.1632434573628236</v>
      </c>
      <c r="J515" s="438">
        <v>5.1632434573628236</v>
      </c>
      <c r="K515" s="435">
        <v>15.816049999999999</v>
      </c>
      <c r="L515" s="437">
        <v>0.60968188426424474</v>
      </c>
      <c r="M515" s="437">
        <v>0.57017333774966839</v>
      </c>
      <c r="N515" s="437">
        <v>5.1632434573628236</v>
      </c>
      <c r="O515" s="438">
        <v>5.1632434573628236</v>
      </c>
      <c r="P515" s="439">
        <v>-8.6542313911845969E-3</v>
      </c>
      <c r="Q515" s="434">
        <f t="shared" si="7"/>
        <v>10</v>
      </c>
    </row>
    <row r="516" spans="2:17">
      <c r="B516" s="431" t="s">
        <v>1830</v>
      </c>
      <c r="C516" s="432" t="s">
        <v>1214</v>
      </c>
      <c r="D516" s="433">
        <v>11</v>
      </c>
      <c r="E516" s="434" t="s">
        <v>1831</v>
      </c>
      <c r="F516" s="435">
        <v>23.677962178999998</v>
      </c>
      <c r="G516" s="437">
        <v>1.5222994547722863</v>
      </c>
      <c r="H516" s="437">
        <v>1.4230190555480067</v>
      </c>
      <c r="I516" s="437">
        <v>9.6215422360451139</v>
      </c>
      <c r="J516" s="438">
        <v>7.6210235533030604</v>
      </c>
      <c r="K516" s="435">
        <v>23.680866473000002</v>
      </c>
      <c r="L516" s="437">
        <v>1.296526632005683</v>
      </c>
      <c r="M516" s="437">
        <v>1.1773237659058788</v>
      </c>
      <c r="N516" s="437">
        <v>9.6215422360451139</v>
      </c>
      <c r="O516" s="438">
        <v>7.6210235533030604</v>
      </c>
      <c r="P516" s="439">
        <v>1.3026416896482651E-2</v>
      </c>
      <c r="Q516" s="434">
        <f t="shared" si="7"/>
        <v>9</v>
      </c>
    </row>
    <row r="517" spans="2:17">
      <c r="B517" s="431" t="s">
        <v>1832</v>
      </c>
      <c r="C517" s="432" t="s">
        <v>1214</v>
      </c>
      <c r="D517" s="433">
        <v>11</v>
      </c>
      <c r="E517" s="434" t="s">
        <v>1831</v>
      </c>
      <c r="F517" s="435">
        <v>39.670335677999994</v>
      </c>
      <c r="G517" s="437">
        <v>1.7528354172597038</v>
      </c>
      <c r="H517" s="437">
        <v>1.6385200639601578</v>
      </c>
      <c r="I517" s="437">
        <v>8.859439880714806</v>
      </c>
      <c r="J517" s="438">
        <v>7.6210235533030604</v>
      </c>
      <c r="K517" s="435">
        <v>39.690084821999996</v>
      </c>
      <c r="L517" s="437">
        <v>1.367592676640234</v>
      </c>
      <c r="M517" s="437">
        <v>1.2418559870201906</v>
      </c>
      <c r="N517" s="437">
        <v>8.859439880714806</v>
      </c>
      <c r="O517" s="438">
        <v>7.6210235533030604</v>
      </c>
      <c r="P517" s="439">
        <v>1.3026416896482651E-2</v>
      </c>
      <c r="Q517" s="434">
        <f t="shared" si="7"/>
        <v>9</v>
      </c>
    </row>
    <row r="518" spans="2:17">
      <c r="B518" s="431" t="s">
        <v>1833</v>
      </c>
      <c r="C518" s="432" t="s">
        <v>1214</v>
      </c>
      <c r="D518" s="433">
        <v>11</v>
      </c>
      <c r="E518" s="434" t="s">
        <v>1831</v>
      </c>
      <c r="F518" s="435">
        <v>42.510952997000011</v>
      </c>
      <c r="G518" s="437">
        <v>2.6483056847728137</v>
      </c>
      <c r="H518" s="437">
        <v>2.475590096635456</v>
      </c>
      <c r="I518" s="437">
        <v>8.9547026751310952</v>
      </c>
      <c r="J518" s="438">
        <v>7.6210235533030604</v>
      </c>
      <c r="K518" s="435">
        <v>41.990485894000003</v>
      </c>
      <c r="L518" s="437">
        <v>2.3047880481076777</v>
      </c>
      <c r="M518" s="437">
        <v>2.0928854660049105</v>
      </c>
      <c r="N518" s="437">
        <v>8.9547026751310952</v>
      </c>
      <c r="O518" s="438">
        <v>7.6210235533030604</v>
      </c>
      <c r="P518" s="439">
        <v>1.3026416896482651E-2</v>
      </c>
      <c r="Q518" s="434">
        <f t="shared" si="7"/>
        <v>9</v>
      </c>
    </row>
    <row r="519" spans="2:17">
      <c r="B519" s="431" t="s">
        <v>1834</v>
      </c>
      <c r="C519" s="432" t="s">
        <v>1214</v>
      </c>
      <c r="D519" s="433">
        <v>11</v>
      </c>
      <c r="E519" s="434" t="s">
        <v>1835</v>
      </c>
      <c r="F519" s="435">
        <v>15.253516903999998</v>
      </c>
      <c r="G519" s="437">
        <v>1.0034601712634137</v>
      </c>
      <c r="H519" s="437">
        <v>0.94899097583419489</v>
      </c>
      <c r="I519" s="437">
        <v>2.6864108025393283</v>
      </c>
      <c r="J519" s="438">
        <v>2.6864108025393283</v>
      </c>
      <c r="K519" s="435">
        <v>14.977222049999998</v>
      </c>
      <c r="L519" s="437">
        <v>0.89991825108386048</v>
      </c>
      <c r="M519" s="437">
        <v>0.84204320419418799</v>
      </c>
      <c r="N519" s="437">
        <v>2.6864108025393283</v>
      </c>
      <c r="O519" s="438">
        <v>2.6864108025393283</v>
      </c>
      <c r="P519" s="439">
        <v>2.75E-2</v>
      </c>
      <c r="Q519" s="434">
        <f t="shared" si="7"/>
        <v>9</v>
      </c>
    </row>
    <row r="520" spans="2:17">
      <c r="B520" s="431" t="s">
        <v>1836</v>
      </c>
      <c r="C520" s="432" t="s">
        <v>1214</v>
      </c>
      <c r="D520" s="433">
        <v>11</v>
      </c>
      <c r="E520" s="434" t="s">
        <v>1835</v>
      </c>
      <c r="F520" s="435">
        <v>18.609288139000004</v>
      </c>
      <c r="G520" s="437">
        <v>0</v>
      </c>
      <c r="H520" s="437">
        <v>0</v>
      </c>
      <c r="I520" s="437">
        <v>7.6210235533030604</v>
      </c>
      <c r="J520" s="438">
        <v>7.6210235533030604</v>
      </c>
      <c r="K520" s="435">
        <v>18.586838139000005</v>
      </c>
      <c r="L520" s="437">
        <v>0</v>
      </c>
      <c r="M520" s="437">
        <v>0</v>
      </c>
      <c r="N520" s="437">
        <v>7.6210235533030604</v>
      </c>
      <c r="O520" s="438">
        <v>7.6210235533030604</v>
      </c>
      <c r="P520" s="439">
        <v>2.75E-2</v>
      </c>
      <c r="Q520" s="434">
        <f t="shared" si="7"/>
        <v>9</v>
      </c>
    </row>
    <row r="521" spans="2:17" ht="15.75">
      <c r="B521" s="431" t="s">
        <v>1837</v>
      </c>
      <c r="C521" s="432" t="s">
        <v>152</v>
      </c>
      <c r="D521" s="433">
        <v>11</v>
      </c>
      <c r="E521" s="434" t="s">
        <v>1838</v>
      </c>
      <c r="F521" s="435">
        <v>27.495099920000001</v>
      </c>
      <c r="G521" s="437">
        <v>4.8965076329972161</v>
      </c>
      <c r="H521" s="437">
        <v>4.8561200994964535</v>
      </c>
      <c r="I521" s="437">
        <v>7.6210235533030604</v>
      </c>
      <c r="J521" s="438">
        <v>7.6210235533030604</v>
      </c>
      <c r="K521" s="440"/>
      <c r="L521" s="440"/>
      <c r="M521" s="440"/>
      <c r="N521" s="440"/>
      <c r="O521" s="440"/>
      <c r="P521" s="439">
        <v>-1.319900488195247E-2</v>
      </c>
      <c r="Q521" s="434">
        <f t="shared" si="7"/>
        <v>8</v>
      </c>
    </row>
    <row r="522" spans="2:17">
      <c r="B522" s="431" t="s">
        <v>1839</v>
      </c>
      <c r="C522" s="432" t="s">
        <v>152</v>
      </c>
      <c r="D522" s="433">
        <v>11</v>
      </c>
      <c r="E522" s="434" t="s">
        <v>1838</v>
      </c>
      <c r="F522" s="435">
        <v>11.261010873</v>
      </c>
      <c r="G522" s="437">
        <v>6.5921853736071467</v>
      </c>
      <c r="H522" s="437">
        <v>6.5378114958201277</v>
      </c>
      <c r="I522" s="437">
        <v>6.2873444314750238</v>
      </c>
      <c r="J522" s="438">
        <v>7.6210235533030604</v>
      </c>
      <c r="K522" s="435">
        <v>8.6525440930000013</v>
      </c>
      <c r="L522" s="437">
        <v>5.7919779005103251</v>
      </c>
      <c r="M522" s="437">
        <v>5.7837408617670505</v>
      </c>
      <c r="N522" s="437">
        <v>6.2873444314750238</v>
      </c>
      <c r="O522" s="438">
        <v>7.6210235533030604</v>
      </c>
      <c r="P522" s="439">
        <v>-1.319900488195247E-2</v>
      </c>
      <c r="Q522" s="434">
        <f t="shared" si="7"/>
        <v>8</v>
      </c>
    </row>
    <row r="523" spans="2:17">
      <c r="B523" s="431" t="s">
        <v>1840</v>
      </c>
      <c r="C523" s="432" t="s">
        <v>152</v>
      </c>
      <c r="D523" s="433">
        <v>11</v>
      </c>
      <c r="E523" s="434" t="s">
        <v>1838</v>
      </c>
      <c r="F523" s="435">
        <v>27.922363084000001</v>
      </c>
      <c r="G523" s="437">
        <v>6.2111341959419937</v>
      </c>
      <c r="H523" s="437">
        <v>6.1599033168709871</v>
      </c>
      <c r="I523" s="437">
        <v>6.6683956091401768</v>
      </c>
      <c r="J523" s="438">
        <v>7.6210235533030604</v>
      </c>
      <c r="K523" s="435">
        <v>28.532063929</v>
      </c>
      <c r="L523" s="437">
        <v>5.258506251779111</v>
      </c>
      <c r="M523" s="437">
        <v>5.2510278876569281</v>
      </c>
      <c r="N523" s="437">
        <v>6.6683956091401768</v>
      </c>
      <c r="O523" s="438">
        <v>7.6210235533030604</v>
      </c>
      <c r="P523" s="439">
        <v>-1.319900488195247E-2</v>
      </c>
      <c r="Q523" s="434">
        <f t="shared" si="7"/>
        <v>8</v>
      </c>
    </row>
    <row r="524" spans="2:17">
      <c r="B524" s="431" t="s">
        <v>1841</v>
      </c>
      <c r="C524" s="432" t="s">
        <v>152</v>
      </c>
      <c r="D524" s="433">
        <v>11</v>
      </c>
      <c r="E524" s="434" t="s">
        <v>1838</v>
      </c>
      <c r="F524" s="435">
        <v>87.861050427000009</v>
      </c>
      <c r="G524" s="437">
        <v>4.3249308664994857</v>
      </c>
      <c r="H524" s="437">
        <v>4.2892578310727423</v>
      </c>
      <c r="I524" s="437">
        <v>6.2873444314750238</v>
      </c>
      <c r="J524" s="438">
        <v>7.6210235533030604</v>
      </c>
      <c r="K524" s="435">
        <v>86.433704755000008</v>
      </c>
      <c r="L524" s="437">
        <v>4.3249308664994857</v>
      </c>
      <c r="M524" s="437">
        <v>4.3187801829642121</v>
      </c>
      <c r="N524" s="437">
        <v>6.2873444314750238</v>
      </c>
      <c r="O524" s="438">
        <v>7.6210235533030604</v>
      </c>
      <c r="P524" s="439">
        <v>-1.319900488195247E-2</v>
      </c>
      <c r="Q524" s="434">
        <f t="shared" ref="Q524:Q587" si="8">VLOOKUP(C524,$S$11:$T$14,2,FALSE)</f>
        <v>8</v>
      </c>
    </row>
    <row r="525" spans="2:17">
      <c r="B525" s="431" t="s">
        <v>1842</v>
      </c>
      <c r="C525" s="432" t="s">
        <v>152</v>
      </c>
      <c r="D525" s="433">
        <v>11</v>
      </c>
      <c r="E525" s="434" t="s">
        <v>1838</v>
      </c>
      <c r="F525" s="435">
        <v>179.47145392400003</v>
      </c>
      <c r="G525" s="437">
        <v>4.5345090142153204</v>
      </c>
      <c r="H525" s="437">
        <v>4.4971073294947699</v>
      </c>
      <c r="I525" s="437">
        <v>13.336791218280354</v>
      </c>
      <c r="J525" s="438">
        <v>7.6210235533030604</v>
      </c>
      <c r="K525" s="435">
        <v>198.968538255</v>
      </c>
      <c r="L525" s="437">
        <v>4.2868257487329711</v>
      </c>
      <c r="M525" s="437">
        <v>4.2807292562420605</v>
      </c>
      <c r="N525" s="437">
        <v>13.336791218280354</v>
      </c>
      <c r="O525" s="438">
        <v>7.6210235533030604</v>
      </c>
      <c r="P525" s="439">
        <v>-1.319900488195247E-2</v>
      </c>
      <c r="Q525" s="434">
        <f t="shared" si="8"/>
        <v>8</v>
      </c>
    </row>
    <row r="526" spans="2:17">
      <c r="B526" s="431" t="s">
        <v>1843</v>
      </c>
      <c r="C526" s="432" t="s">
        <v>152</v>
      </c>
      <c r="D526" s="433">
        <v>11</v>
      </c>
      <c r="E526" s="434" t="s">
        <v>1838</v>
      </c>
      <c r="F526" s="435">
        <v>102.486711016</v>
      </c>
      <c r="G526" s="437">
        <v>1.5242047106606118</v>
      </c>
      <c r="H526" s="437">
        <v>1.5116327157965612</v>
      </c>
      <c r="I526" s="437">
        <v>7.7924965832523787</v>
      </c>
      <c r="J526" s="438">
        <v>7.6210235533030604</v>
      </c>
      <c r="K526" s="435">
        <v>102.32131507000003</v>
      </c>
      <c r="L526" s="437">
        <v>1.3146265629447778</v>
      </c>
      <c r="M526" s="437">
        <v>1.312756971914232</v>
      </c>
      <c r="N526" s="437">
        <v>7.7924965832523787</v>
      </c>
      <c r="O526" s="438">
        <v>7.6210235533030604</v>
      </c>
      <c r="P526" s="439">
        <v>-1.319900488195247E-2</v>
      </c>
      <c r="Q526" s="434">
        <f t="shared" si="8"/>
        <v>8</v>
      </c>
    </row>
    <row r="527" spans="2:17">
      <c r="B527" s="431" t="s">
        <v>1844</v>
      </c>
      <c r="C527" s="432" t="s">
        <v>1214</v>
      </c>
      <c r="D527" s="433">
        <v>11</v>
      </c>
      <c r="E527" s="434" t="s">
        <v>1845</v>
      </c>
      <c r="F527" s="435">
        <v>30.800639999999998</v>
      </c>
      <c r="G527" s="437">
        <v>5.1251383395963073</v>
      </c>
      <c r="H527" s="437">
        <v>5.1186997235917895</v>
      </c>
      <c r="I527" s="437">
        <v>9.1452282639636717</v>
      </c>
      <c r="J527" s="438">
        <v>7.6210235533030604</v>
      </c>
      <c r="K527" s="435">
        <v>30.759696643999998</v>
      </c>
      <c r="L527" s="437">
        <v>4.4773513375655476</v>
      </c>
      <c r="M527" s="437">
        <v>4.4650556381381392</v>
      </c>
      <c r="N527" s="437">
        <v>9.1452282639636717</v>
      </c>
      <c r="O527" s="438">
        <v>7.6210235533030604</v>
      </c>
      <c r="P527" s="439">
        <v>-1.2375520051650102E-2</v>
      </c>
      <c r="Q527" s="434">
        <f t="shared" si="8"/>
        <v>9</v>
      </c>
    </row>
    <row r="528" spans="2:17">
      <c r="B528" s="431" t="s">
        <v>1846</v>
      </c>
      <c r="C528" s="432" t="s">
        <v>1214</v>
      </c>
      <c r="D528" s="433">
        <v>11</v>
      </c>
      <c r="E528" s="434" t="s">
        <v>1845</v>
      </c>
      <c r="F528" s="435">
        <v>33.546769999999995</v>
      </c>
      <c r="G528" s="437">
        <v>1.4479944751275813</v>
      </c>
      <c r="H528" s="437">
        <v>1.4461753865909888</v>
      </c>
      <c r="I528" s="437">
        <v>9.1452282639636717</v>
      </c>
      <c r="J528" s="438">
        <v>7.6210235533030604</v>
      </c>
      <c r="K528" s="435">
        <v>33.549800000000005</v>
      </c>
      <c r="L528" s="437">
        <v>1.29557400406152</v>
      </c>
      <c r="M528" s="437">
        <v>1.292016099546355</v>
      </c>
      <c r="N528" s="437">
        <v>9.1452282639636717</v>
      </c>
      <c r="O528" s="438">
        <v>7.6210235533030604</v>
      </c>
      <c r="P528" s="439">
        <v>-1.2375520051650102E-2</v>
      </c>
      <c r="Q528" s="434">
        <f t="shared" si="8"/>
        <v>9</v>
      </c>
    </row>
    <row r="529" spans="2:17">
      <c r="B529" s="431" t="s">
        <v>1847</v>
      </c>
      <c r="C529" s="432" t="s">
        <v>1214</v>
      </c>
      <c r="D529" s="433">
        <v>11</v>
      </c>
      <c r="E529" s="434" t="s">
        <v>1845</v>
      </c>
      <c r="F529" s="435">
        <v>180.17132999999998</v>
      </c>
      <c r="G529" s="437">
        <v>1.9052558883257651</v>
      </c>
      <c r="H529" s="437">
        <v>1.9028623507776172</v>
      </c>
      <c r="I529" s="437">
        <v>9.1452282639636717</v>
      </c>
      <c r="J529" s="438">
        <v>7.6210235533030604</v>
      </c>
      <c r="K529" s="435">
        <v>180.12273999999999</v>
      </c>
      <c r="L529" s="437">
        <v>1.7718879761429613</v>
      </c>
      <c r="M529" s="437">
        <v>1.767022018497221</v>
      </c>
      <c r="N529" s="437">
        <v>9.1452282639636717</v>
      </c>
      <c r="O529" s="438">
        <v>7.6210235533030604</v>
      </c>
      <c r="P529" s="439">
        <v>-1.2375520051650102E-2</v>
      </c>
      <c r="Q529" s="434">
        <f t="shared" si="8"/>
        <v>9</v>
      </c>
    </row>
    <row r="530" spans="2:17">
      <c r="B530" s="431" t="s">
        <v>1848</v>
      </c>
      <c r="C530" s="432" t="s">
        <v>1219</v>
      </c>
      <c r="D530" s="433">
        <v>11</v>
      </c>
      <c r="E530" s="434" t="s">
        <v>1849</v>
      </c>
      <c r="F530" s="435">
        <v>45.365590000000005</v>
      </c>
      <c r="G530" s="437">
        <v>1.6667060687555539</v>
      </c>
      <c r="H530" s="437">
        <v>1.5902241659806196</v>
      </c>
      <c r="I530" s="437">
        <v>5.0108229862967617</v>
      </c>
      <c r="J530" s="438">
        <v>5.0108229862967617</v>
      </c>
      <c r="K530" s="435">
        <v>45.366330000000005</v>
      </c>
      <c r="L530" s="437">
        <v>1.609565481281322</v>
      </c>
      <c r="M530" s="437">
        <v>1.4755616998196306</v>
      </c>
      <c r="N530" s="437">
        <v>5.0108229862967617</v>
      </c>
      <c r="O530" s="438">
        <v>5.0108229862967617</v>
      </c>
      <c r="P530" s="439">
        <v>6.8000000000000005E-3</v>
      </c>
      <c r="Q530" s="434">
        <f t="shared" si="8"/>
        <v>10</v>
      </c>
    </row>
    <row r="531" spans="2:17">
      <c r="B531" s="431" t="s">
        <v>1850</v>
      </c>
      <c r="C531" s="432" t="s">
        <v>1219</v>
      </c>
      <c r="D531" s="433">
        <v>11</v>
      </c>
      <c r="E531" s="434" t="s">
        <v>1851</v>
      </c>
      <c r="F531" s="435">
        <v>24.070800000000002</v>
      </c>
      <c r="G531" s="437">
        <v>4.7059820441646396</v>
      </c>
      <c r="H531" s="437">
        <v>4.5021338120535477</v>
      </c>
      <c r="I531" s="437">
        <v>9.1452282639636717</v>
      </c>
      <c r="J531" s="438">
        <v>7.6210235533030604</v>
      </c>
      <c r="K531" s="435">
        <v>24.461524528000002</v>
      </c>
      <c r="L531" s="437">
        <v>4.7520258400100657</v>
      </c>
      <c r="M531" s="437">
        <v>4.3718637728092604</v>
      </c>
      <c r="N531" s="437">
        <v>9.1452282639636717</v>
      </c>
      <c r="O531" s="438">
        <v>7.6210235533030604</v>
      </c>
      <c r="P531" s="439">
        <v>3.9109035439017781E-3</v>
      </c>
      <c r="Q531" s="434">
        <f t="shared" si="8"/>
        <v>10</v>
      </c>
    </row>
    <row r="532" spans="2:17">
      <c r="B532" s="431" t="s">
        <v>1852</v>
      </c>
      <c r="C532" s="432" t="s">
        <v>1219</v>
      </c>
      <c r="D532" s="433">
        <v>11</v>
      </c>
      <c r="E532" s="434" t="s">
        <v>1851</v>
      </c>
      <c r="F532" s="435">
        <v>21.782970000000002</v>
      </c>
      <c r="G532" s="437">
        <v>3.7152489822352419</v>
      </c>
      <c r="H532" s="437">
        <v>3.554316167410696</v>
      </c>
      <c r="I532" s="437">
        <v>9.1452282639636717</v>
      </c>
      <c r="J532" s="438">
        <v>7.6210235533030604</v>
      </c>
      <c r="K532" s="435">
        <v>20.572926366000001</v>
      </c>
      <c r="L532" s="437">
        <v>3.7515993473763674</v>
      </c>
      <c r="M532" s="437">
        <v>3.451471399586258</v>
      </c>
      <c r="N532" s="437">
        <v>9.1452282639636717</v>
      </c>
      <c r="O532" s="438">
        <v>7.6210235533030604</v>
      </c>
      <c r="P532" s="439">
        <v>3.9109035439017781E-3</v>
      </c>
      <c r="Q532" s="434">
        <f t="shared" si="8"/>
        <v>10</v>
      </c>
    </row>
    <row r="533" spans="2:17">
      <c r="B533" s="431" t="s">
        <v>1853</v>
      </c>
      <c r="C533" s="432" t="s">
        <v>1219</v>
      </c>
      <c r="D533" s="433">
        <v>11</v>
      </c>
      <c r="E533" s="434" t="s">
        <v>1854</v>
      </c>
      <c r="F533" s="435">
        <v>4.5247700000000002</v>
      </c>
      <c r="G533" s="437">
        <v>7.6210235533030593E-2</v>
      </c>
      <c r="H533" s="437">
        <v>7.3192008383207594E-2</v>
      </c>
      <c r="I533" s="437">
        <v>5.1632434573628236</v>
      </c>
      <c r="J533" s="438">
        <v>5.1632434573628236</v>
      </c>
      <c r="K533" s="435">
        <v>4.5247700000000002</v>
      </c>
      <c r="L533" s="437">
        <v>5.7157676649772955E-2</v>
      </c>
      <c r="M533" s="437">
        <v>5.3156639284288848E-2</v>
      </c>
      <c r="N533" s="437">
        <v>5.1632434573628236</v>
      </c>
      <c r="O533" s="438">
        <v>5.1632434573628236</v>
      </c>
      <c r="P533" s="439">
        <v>1.2662699997108895E-2</v>
      </c>
      <c r="Q533" s="434">
        <f t="shared" si="8"/>
        <v>10</v>
      </c>
    </row>
    <row r="534" spans="2:17">
      <c r="B534" s="431" t="s">
        <v>1855</v>
      </c>
      <c r="C534" s="432" t="s">
        <v>1219</v>
      </c>
      <c r="D534" s="433">
        <v>11</v>
      </c>
      <c r="E534" s="434" t="s">
        <v>1854</v>
      </c>
      <c r="F534" s="435">
        <v>184.46001000000001</v>
      </c>
      <c r="G534" s="437">
        <v>1.8480982116759919</v>
      </c>
      <c r="H534" s="437">
        <v>1.7749062032927843</v>
      </c>
      <c r="I534" s="437">
        <v>5.1632434573628236</v>
      </c>
      <c r="J534" s="438">
        <v>5.1632434573628236</v>
      </c>
      <c r="K534" s="435">
        <v>184.41859254799999</v>
      </c>
      <c r="L534" s="437">
        <v>2.7816735969556166</v>
      </c>
      <c r="M534" s="437">
        <v>2.5869564451687235</v>
      </c>
      <c r="N534" s="437">
        <v>5.1632434573628236</v>
      </c>
      <c r="O534" s="438">
        <v>5.1632434573628236</v>
      </c>
      <c r="P534" s="439">
        <v>1.2662699997108895E-2</v>
      </c>
      <c r="Q534" s="434">
        <f t="shared" si="8"/>
        <v>10</v>
      </c>
    </row>
    <row r="535" spans="2:17">
      <c r="B535" s="431" t="s">
        <v>1856</v>
      </c>
      <c r="C535" s="432" t="s">
        <v>1219</v>
      </c>
      <c r="D535" s="433">
        <v>11</v>
      </c>
      <c r="E535" s="434" t="s">
        <v>1857</v>
      </c>
      <c r="F535" s="435">
        <v>61.012086025000002</v>
      </c>
      <c r="G535" s="437">
        <v>0.37285857734535222</v>
      </c>
      <c r="H535" s="437">
        <v>0.35234450746586538</v>
      </c>
      <c r="I535" s="437">
        <v>3.8105117766515302</v>
      </c>
      <c r="J535" s="438">
        <v>3.8105117766515302</v>
      </c>
      <c r="K535" s="435">
        <v>66.417726024999993</v>
      </c>
      <c r="L535" s="437">
        <v>0.38983520215258549</v>
      </c>
      <c r="M535" s="437">
        <v>0.35677720831207771</v>
      </c>
      <c r="N535" s="437">
        <v>3.8105117766515302</v>
      </c>
      <c r="O535" s="438">
        <v>3.8105117766515302</v>
      </c>
      <c r="P535" s="439">
        <v>-7.4999999999999997E-3</v>
      </c>
      <c r="Q535" s="434">
        <f t="shared" si="8"/>
        <v>10</v>
      </c>
    </row>
    <row r="536" spans="2:17">
      <c r="B536" s="431" t="s">
        <v>1858</v>
      </c>
      <c r="C536" s="432" t="s">
        <v>1219</v>
      </c>
      <c r="D536" s="433">
        <v>11</v>
      </c>
      <c r="E536" s="434" t="s">
        <v>1857</v>
      </c>
      <c r="F536" s="435">
        <v>75.708140000000014</v>
      </c>
      <c r="G536" s="437">
        <v>0.13736894954828766</v>
      </c>
      <c r="H536" s="437">
        <v>0.12981113432952934</v>
      </c>
      <c r="I536" s="437">
        <v>3.0484094213212236</v>
      </c>
      <c r="J536" s="438">
        <v>3.0484094213212236</v>
      </c>
      <c r="K536" s="435">
        <v>111.59429</v>
      </c>
      <c r="L536" s="437">
        <v>0.14362349552989992</v>
      </c>
      <c r="M536" s="437">
        <v>0.13144423464129179</v>
      </c>
      <c r="N536" s="437">
        <v>3.0484094213212236</v>
      </c>
      <c r="O536" s="438">
        <v>3.0484094213212236</v>
      </c>
      <c r="P536" s="439">
        <v>-7.4999999999999997E-3</v>
      </c>
      <c r="Q536" s="434">
        <f t="shared" si="8"/>
        <v>10</v>
      </c>
    </row>
    <row r="537" spans="2:17">
      <c r="B537" s="431" t="s">
        <v>1859</v>
      </c>
      <c r="C537" s="432" t="s">
        <v>1219</v>
      </c>
      <c r="D537" s="433">
        <v>11</v>
      </c>
      <c r="E537" s="434" t="s">
        <v>1857</v>
      </c>
      <c r="F537" s="435">
        <v>56.520499999999998</v>
      </c>
      <c r="G537" s="437">
        <v>0.66722061209168293</v>
      </c>
      <c r="H537" s="437">
        <v>0.63051122388628544</v>
      </c>
      <c r="I537" s="437">
        <v>3.8105117766515302</v>
      </c>
      <c r="J537" s="438">
        <v>3.8105117766515302</v>
      </c>
      <c r="K537" s="435">
        <v>69.984700000000004</v>
      </c>
      <c r="L537" s="437">
        <v>0.69759983543094251</v>
      </c>
      <c r="M537" s="437">
        <v>0.6384434254005602</v>
      </c>
      <c r="N537" s="437">
        <v>3.8105117766515302</v>
      </c>
      <c r="O537" s="438">
        <v>3.8105117766515302</v>
      </c>
      <c r="P537" s="439">
        <v>-7.4999999999999997E-3</v>
      </c>
      <c r="Q537" s="434">
        <f t="shared" si="8"/>
        <v>10</v>
      </c>
    </row>
    <row r="538" spans="2:17">
      <c r="B538" s="431" t="s">
        <v>1860</v>
      </c>
      <c r="C538" s="432" t="s">
        <v>1219</v>
      </c>
      <c r="D538" s="433">
        <v>11</v>
      </c>
      <c r="E538" s="434" t="s">
        <v>1861</v>
      </c>
      <c r="F538" s="435">
        <v>31.329000000000001</v>
      </c>
      <c r="G538" s="437">
        <v>0.55252420761447185</v>
      </c>
      <c r="H538" s="437">
        <v>0.53038069291410772</v>
      </c>
      <c r="I538" s="437">
        <v>4.2677731898497129</v>
      </c>
      <c r="J538" s="438">
        <v>4.2677731898497129</v>
      </c>
      <c r="K538" s="435">
        <v>29.449009999999998</v>
      </c>
      <c r="L538" s="437">
        <v>1.4492392763478299</v>
      </c>
      <c r="M538" s="437">
        <v>1.3478938724074223</v>
      </c>
      <c r="N538" s="437">
        <v>4.2677731898497129</v>
      </c>
      <c r="O538" s="438">
        <v>4.2677731898497129</v>
      </c>
      <c r="P538" s="439">
        <v>1.4768245898567178E-2</v>
      </c>
      <c r="Q538" s="434">
        <f t="shared" si="8"/>
        <v>10</v>
      </c>
    </row>
    <row r="539" spans="2:17">
      <c r="B539" s="431" t="s">
        <v>1862</v>
      </c>
      <c r="C539" s="432" t="s">
        <v>1214</v>
      </c>
      <c r="D539" s="433">
        <v>11</v>
      </c>
      <c r="E539" s="434" t="s">
        <v>1863</v>
      </c>
      <c r="F539" s="435">
        <v>8.6914661999999989</v>
      </c>
      <c r="G539" s="437">
        <v>2.2512503576457239</v>
      </c>
      <c r="H539" s="437">
        <v>2.2512503576457239</v>
      </c>
      <c r="I539" s="437">
        <v>7.0494467868053308</v>
      </c>
      <c r="J539" s="438">
        <v>7.0494467868053308</v>
      </c>
      <c r="K539" s="435">
        <v>8.6533006879999999</v>
      </c>
      <c r="L539" s="437">
        <v>2.0948288492141787</v>
      </c>
      <c r="M539" s="437">
        <v>1.962917767965096</v>
      </c>
      <c r="N539" s="437">
        <v>7.0494467868053308</v>
      </c>
      <c r="O539" s="438">
        <v>7.0494467868053308</v>
      </c>
      <c r="P539" s="439">
        <v>-1.0809021726621015E-3</v>
      </c>
      <c r="Q539" s="434">
        <f t="shared" si="8"/>
        <v>9</v>
      </c>
    </row>
    <row r="540" spans="2:17">
      <c r="B540" s="431" t="s">
        <v>1864</v>
      </c>
      <c r="C540" s="432" t="s">
        <v>152</v>
      </c>
      <c r="D540" s="433">
        <v>11</v>
      </c>
      <c r="E540" s="434" t="s">
        <v>1863</v>
      </c>
      <c r="F540" s="435">
        <v>10.28652469</v>
      </c>
      <c r="G540" s="437">
        <v>4.953474784058157</v>
      </c>
      <c r="H540" s="437">
        <v>4.953474784058157</v>
      </c>
      <c r="I540" s="437">
        <v>7.0494467868053308</v>
      </c>
      <c r="J540" s="438">
        <v>7.0494467868053308</v>
      </c>
      <c r="K540" s="435">
        <v>9.7684780950000007</v>
      </c>
      <c r="L540" s="437">
        <v>3.7552593558900824</v>
      </c>
      <c r="M540" s="437">
        <v>3.5187911965977299</v>
      </c>
      <c r="N540" s="437">
        <v>7.0494467868053308</v>
      </c>
      <c r="O540" s="438">
        <v>7.0494467868053308</v>
      </c>
      <c r="P540" s="439">
        <v>-1.0809021726621015E-3</v>
      </c>
      <c r="Q540" s="434">
        <f t="shared" si="8"/>
        <v>8</v>
      </c>
    </row>
    <row r="541" spans="2:17">
      <c r="B541" s="431" t="s">
        <v>1865</v>
      </c>
      <c r="C541" s="432" t="s">
        <v>152</v>
      </c>
      <c r="D541" s="433">
        <v>11</v>
      </c>
      <c r="E541" s="434" t="s">
        <v>1863</v>
      </c>
      <c r="F541" s="435">
        <v>8.1756759390000013</v>
      </c>
      <c r="G541" s="437">
        <v>2.7433779536002691</v>
      </c>
      <c r="H541" s="437">
        <v>2.7433779536002691</v>
      </c>
      <c r="I541" s="437">
        <v>6.2873444314750238</v>
      </c>
      <c r="J541" s="438">
        <v>6.2873444314750238</v>
      </c>
      <c r="K541" s="435">
        <v>8.1795146299999999</v>
      </c>
      <c r="L541" s="437">
        <v>2.3320332073107366</v>
      </c>
      <c r="M541" s="437">
        <v>2.1851854006269011</v>
      </c>
      <c r="N541" s="437">
        <v>6.2873444314750238</v>
      </c>
      <c r="O541" s="438">
        <v>6.2873444314750238</v>
      </c>
      <c r="P541" s="439">
        <v>-1.0809021726621015E-3</v>
      </c>
      <c r="Q541" s="434">
        <f t="shared" si="8"/>
        <v>8</v>
      </c>
    </row>
    <row r="542" spans="2:17">
      <c r="B542" s="431" t="s">
        <v>1866</v>
      </c>
      <c r="C542" s="432" t="s">
        <v>152</v>
      </c>
      <c r="D542" s="433">
        <v>11</v>
      </c>
      <c r="E542" s="434" t="s">
        <v>1863</v>
      </c>
      <c r="F542" s="435">
        <v>11.722828449000001</v>
      </c>
      <c r="G542" s="437">
        <v>4.5739478111036638</v>
      </c>
      <c r="H542" s="437">
        <v>4.5739478111036638</v>
      </c>
      <c r="I542" s="437">
        <v>6.4778700203076003</v>
      </c>
      <c r="J542" s="438">
        <v>6.4778700203076003</v>
      </c>
      <c r="K542" s="435">
        <v>11.383770326</v>
      </c>
      <c r="L542" s="437">
        <v>3.7895539618799465</v>
      </c>
      <c r="M542" s="437">
        <v>3.5509262760187141</v>
      </c>
      <c r="N542" s="437">
        <v>6.4778700203076003</v>
      </c>
      <c r="O542" s="438">
        <v>6.4778700203076003</v>
      </c>
      <c r="P542" s="439">
        <v>-1.0809021726621015E-3</v>
      </c>
      <c r="Q542" s="434">
        <f t="shared" si="8"/>
        <v>8</v>
      </c>
    </row>
    <row r="543" spans="2:17">
      <c r="B543" s="431" t="s">
        <v>1867</v>
      </c>
      <c r="C543" s="432" t="s">
        <v>152</v>
      </c>
      <c r="D543" s="433">
        <v>11</v>
      </c>
      <c r="E543" s="434" t="s">
        <v>1863</v>
      </c>
      <c r="F543" s="435">
        <v>6.2455047699999993</v>
      </c>
      <c r="G543" s="437">
        <v>1.9176400515998826</v>
      </c>
      <c r="H543" s="437">
        <v>1.9176400515998826</v>
      </c>
      <c r="I543" s="437">
        <v>6.8589211979727542</v>
      </c>
      <c r="J543" s="438">
        <v>6.8589211979727542</v>
      </c>
      <c r="K543" s="435">
        <v>6.2485252870000005</v>
      </c>
      <c r="L543" s="437">
        <v>1.6042254579702941</v>
      </c>
      <c r="M543" s="437">
        <v>1.5032076040260216</v>
      </c>
      <c r="N543" s="437">
        <v>6.8589211979727542</v>
      </c>
      <c r="O543" s="438">
        <v>6.8589211979727542</v>
      </c>
      <c r="P543" s="439">
        <v>-1.0809021726621015E-3</v>
      </c>
      <c r="Q543" s="434">
        <f t="shared" si="8"/>
        <v>8</v>
      </c>
    </row>
    <row r="544" spans="2:17">
      <c r="B544" s="431" t="s">
        <v>1868</v>
      </c>
      <c r="C544" s="432" t="s">
        <v>152</v>
      </c>
      <c r="D544" s="433">
        <v>11</v>
      </c>
      <c r="E544" s="434" t="s">
        <v>1863</v>
      </c>
      <c r="F544" s="435">
        <v>7.026941764</v>
      </c>
      <c r="G544" s="437">
        <v>4.0010373654841063</v>
      </c>
      <c r="H544" s="437">
        <v>4.0010373654841063</v>
      </c>
      <c r="I544" s="437">
        <v>6.4778700203076003</v>
      </c>
      <c r="J544" s="438">
        <v>6.4778700203076003</v>
      </c>
      <c r="K544" s="435">
        <v>7.0153319700000001</v>
      </c>
      <c r="L544" s="437">
        <v>3.4045017468493093</v>
      </c>
      <c r="M544" s="437">
        <v>3.1901207454086675</v>
      </c>
      <c r="N544" s="437">
        <v>6.4778700203076003</v>
      </c>
      <c r="O544" s="438">
        <v>6.4778700203076003</v>
      </c>
      <c r="P544" s="439">
        <v>-1.0809021726621015E-3</v>
      </c>
      <c r="Q544" s="434">
        <f t="shared" si="8"/>
        <v>8</v>
      </c>
    </row>
    <row r="545" spans="2:17">
      <c r="B545" s="431" t="s">
        <v>1869</v>
      </c>
      <c r="C545" s="432" t="s">
        <v>152</v>
      </c>
      <c r="D545" s="433">
        <v>11</v>
      </c>
      <c r="E545" s="434" t="s">
        <v>1863</v>
      </c>
      <c r="F545" s="435">
        <v>85.528283527000013</v>
      </c>
      <c r="G545" s="437">
        <v>3.1587237372552854</v>
      </c>
      <c r="H545" s="437">
        <v>3.1587237372552854</v>
      </c>
      <c r="I545" s="437">
        <v>6.2873444314750238</v>
      </c>
      <c r="J545" s="438">
        <v>6.2873444314750238</v>
      </c>
      <c r="K545" s="435">
        <v>85.560114534000007</v>
      </c>
      <c r="L545" s="437">
        <v>2.7569052704073815</v>
      </c>
      <c r="M545" s="437">
        <v>2.5833033290090892</v>
      </c>
      <c r="N545" s="437">
        <v>6.2873444314750238</v>
      </c>
      <c r="O545" s="438">
        <v>6.2873444314750238</v>
      </c>
      <c r="P545" s="439">
        <v>-1.0809021726621015E-3</v>
      </c>
      <c r="Q545" s="434">
        <f t="shared" si="8"/>
        <v>8</v>
      </c>
    </row>
    <row r="546" spans="2:17">
      <c r="B546" s="431" t="s">
        <v>1870</v>
      </c>
      <c r="C546" s="432" t="s">
        <v>152</v>
      </c>
      <c r="D546" s="433">
        <v>11</v>
      </c>
      <c r="E546" s="434" t="s">
        <v>1871</v>
      </c>
      <c r="F546" s="435">
        <v>5.6984247859999995</v>
      </c>
      <c r="G546" s="437">
        <v>0.34442722410230192</v>
      </c>
      <c r="H546" s="437">
        <v>0.34442722410230192</v>
      </c>
      <c r="I546" s="437">
        <v>6.7827109624397233</v>
      </c>
      <c r="J546" s="438">
        <v>6.7827109624397233</v>
      </c>
      <c r="K546" s="435">
        <v>5.7037774689999994</v>
      </c>
      <c r="L546" s="437">
        <v>1.9052558883257648E-2</v>
      </c>
      <c r="M546" s="437">
        <v>1.8448122505890487E-2</v>
      </c>
      <c r="N546" s="437">
        <v>6.7827109624397233</v>
      </c>
      <c r="O546" s="438">
        <v>6.7827109624397233</v>
      </c>
      <c r="P546" s="439">
        <v>-7.4162412683649315E-3</v>
      </c>
      <c r="Q546" s="434">
        <f t="shared" si="8"/>
        <v>8</v>
      </c>
    </row>
    <row r="547" spans="2:17">
      <c r="B547" s="431" t="s">
        <v>1872</v>
      </c>
      <c r="C547" s="432" t="s">
        <v>152</v>
      </c>
      <c r="D547" s="433">
        <v>11</v>
      </c>
      <c r="E547" s="434" t="s">
        <v>1871</v>
      </c>
      <c r="F547" s="435">
        <v>52.019033681000003</v>
      </c>
      <c r="G547" s="437">
        <v>1.1923182444189793</v>
      </c>
      <c r="H547" s="437">
        <v>1.1923182444189793</v>
      </c>
      <c r="I547" s="437">
        <v>3.5818810700524382</v>
      </c>
      <c r="J547" s="438">
        <v>3.5818810700524382</v>
      </c>
      <c r="K547" s="435">
        <v>62.677459990999999</v>
      </c>
      <c r="L547" s="437">
        <v>1.257468886295005</v>
      </c>
      <c r="M547" s="437">
        <v>1.2175760853887723</v>
      </c>
      <c r="N547" s="437">
        <v>3.5818810700524382</v>
      </c>
      <c r="O547" s="438">
        <v>3.5818810700524382</v>
      </c>
      <c r="P547" s="439">
        <v>-7.4162412683649315E-3</v>
      </c>
      <c r="Q547" s="434">
        <f t="shared" si="8"/>
        <v>8</v>
      </c>
    </row>
    <row r="548" spans="2:17">
      <c r="B548" s="431" t="s">
        <v>1873</v>
      </c>
      <c r="C548" s="432" t="s">
        <v>152</v>
      </c>
      <c r="D548" s="433">
        <v>11</v>
      </c>
      <c r="E548" s="434" t="s">
        <v>1874</v>
      </c>
      <c r="F548" s="435">
        <v>13.023949068999999</v>
      </c>
      <c r="G548" s="437">
        <v>4.066768693631345</v>
      </c>
      <c r="H548" s="437">
        <v>3.9361952679747634</v>
      </c>
      <c r="I548" s="437">
        <v>7.6210235533030604</v>
      </c>
      <c r="J548" s="438">
        <v>7.6210235533030604</v>
      </c>
      <c r="K548" s="435">
        <v>12.862852377999999</v>
      </c>
      <c r="L548" s="437">
        <v>3.7390646808393138</v>
      </c>
      <c r="M548" s="437">
        <v>3.5523716097326599</v>
      </c>
      <c r="N548" s="437">
        <v>7.6210235533030604</v>
      </c>
      <c r="O548" s="438">
        <v>7.6210235533030604</v>
      </c>
      <c r="P548" s="439">
        <v>-8.2367198218590287E-3</v>
      </c>
      <c r="Q548" s="434">
        <f t="shared" si="8"/>
        <v>8</v>
      </c>
    </row>
    <row r="549" spans="2:17">
      <c r="B549" s="431" t="s">
        <v>1875</v>
      </c>
      <c r="C549" s="432" t="s">
        <v>152</v>
      </c>
      <c r="D549" s="433">
        <v>11</v>
      </c>
      <c r="E549" s="434" t="s">
        <v>1874</v>
      </c>
      <c r="F549" s="435">
        <v>8.4223799780000004</v>
      </c>
      <c r="G549" s="437">
        <v>4.3344571459411156</v>
      </c>
      <c r="H549" s="437">
        <v>4.1952889363516457</v>
      </c>
      <c r="I549" s="437">
        <v>7.0494467868053308</v>
      </c>
      <c r="J549" s="438">
        <v>7.0494467868053308</v>
      </c>
      <c r="K549" s="435">
        <v>11.757866894000001</v>
      </c>
      <c r="L549" s="437">
        <v>4.2458627471339669</v>
      </c>
      <c r="M549" s="437">
        <v>4.0338650355613916</v>
      </c>
      <c r="N549" s="437">
        <v>7.0494467868053308</v>
      </c>
      <c r="O549" s="438">
        <v>7.0494467868053308</v>
      </c>
      <c r="P549" s="439">
        <v>-8.2367198218590287E-3</v>
      </c>
      <c r="Q549" s="434">
        <f t="shared" si="8"/>
        <v>8</v>
      </c>
    </row>
    <row r="550" spans="2:17">
      <c r="B550" s="431" t="s">
        <v>1876</v>
      </c>
      <c r="C550" s="432" t="s">
        <v>152</v>
      </c>
      <c r="D550" s="433">
        <v>11</v>
      </c>
      <c r="E550" s="434" t="s">
        <v>1874</v>
      </c>
      <c r="F550" s="435">
        <v>10.911280982000001</v>
      </c>
      <c r="G550" s="437">
        <v>5.0794121982764899</v>
      </c>
      <c r="H550" s="437">
        <v>4.9163254084894454</v>
      </c>
      <c r="I550" s="437">
        <v>7.0494467868053308</v>
      </c>
      <c r="J550" s="438">
        <v>7.0494467868053308</v>
      </c>
      <c r="K550" s="435">
        <v>14.062932861000002</v>
      </c>
      <c r="L550" s="437">
        <v>4.7440871619311551</v>
      </c>
      <c r="M550" s="437">
        <v>4.5072128959155791</v>
      </c>
      <c r="N550" s="437">
        <v>7.0494467868053308</v>
      </c>
      <c r="O550" s="438">
        <v>7.0494467868053308</v>
      </c>
      <c r="P550" s="439">
        <v>-8.2367198218590287E-3</v>
      </c>
      <c r="Q550" s="434">
        <f t="shared" si="8"/>
        <v>8</v>
      </c>
    </row>
    <row r="551" spans="2:17">
      <c r="B551" s="431" t="s">
        <v>1877</v>
      </c>
      <c r="C551" s="432" t="s">
        <v>152</v>
      </c>
      <c r="D551" s="433">
        <v>11</v>
      </c>
      <c r="E551" s="434" t="s">
        <v>1874</v>
      </c>
      <c r="F551" s="435">
        <v>12.906313402</v>
      </c>
      <c r="G551" s="437">
        <v>3.3446767119558807</v>
      </c>
      <c r="H551" s="437">
        <v>3.237287792424314</v>
      </c>
      <c r="I551" s="437">
        <v>12.384163274117473</v>
      </c>
      <c r="J551" s="438">
        <v>7.6210235533030604</v>
      </c>
      <c r="K551" s="435">
        <v>9.6035170000000001</v>
      </c>
      <c r="L551" s="437">
        <v>2.9798202093414967</v>
      </c>
      <c r="M551" s="437">
        <v>2.8310365338200665</v>
      </c>
      <c r="N551" s="437">
        <v>12.384163274117473</v>
      </c>
      <c r="O551" s="438">
        <v>7.6210235533030604</v>
      </c>
      <c r="P551" s="439">
        <v>-8.2367198218590287E-3</v>
      </c>
      <c r="Q551" s="434">
        <f t="shared" si="8"/>
        <v>8</v>
      </c>
    </row>
    <row r="552" spans="2:17">
      <c r="B552" s="431" t="s">
        <v>1878</v>
      </c>
      <c r="C552" s="432" t="s">
        <v>152</v>
      </c>
      <c r="D552" s="433">
        <v>11</v>
      </c>
      <c r="E552" s="434" t="s">
        <v>1874</v>
      </c>
      <c r="F552" s="435">
        <v>5.6579199999999998</v>
      </c>
      <c r="G552" s="437">
        <v>1.2165058846960011</v>
      </c>
      <c r="H552" s="437">
        <v>1.1774470267518795</v>
      </c>
      <c r="I552" s="437">
        <v>12.384163274117473</v>
      </c>
      <c r="J552" s="438">
        <v>7.6210235533030604</v>
      </c>
      <c r="K552" s="435">
        <v>16.726031734999999</v>
      </c>
      <c r="L552" s="437">
        <v>1.0078803649243298</v>
      </c>
      <c r="M552" s="437">
        <v>0.95755647467443428</v>
      </c>
      <c r="N552" s="437">
        <v>12.384163274117473</v>
      </c>
      <c r="O552" s="438">
        <v>7.6210235533030604</v>
      </c>
      <c r="P552" s="439">
        <v>-8.2367198218590287E-3</v>
      </c>
      <c r="Q552" s="434">
        <f t="shared" si="8"/>
        <v>8</v>
      </c>
    </row>
    <row r="553" spans="2:17">
      <c r="B553" s="431" t="s">
        <v>1879</v>
      </c>
      <c r="C553" s="432" t="s">
        <v>1219</v>
      </c>
      <c r="D553" s="433">
        <v>11</v>
      </c>
      <c r="E553" s="434" t="s">
        <v>1880</v>
      </c>
      <c r="F553" s="435">
        <v>70.99070359400001</v>
      </c>
      <c r="G553" s="437">
        <v>0.98882780604107201</v>
      </c>
      <c r="H553" s="437">
        <v>0.95844029131965236</v>
      </c>
      <c r="I553" s="437">
        <v>5.1632434573628236</v>
      </c>
      <c r="J553" s="438">
        <v>5.1632434573628236</v>
      </c>
      <c r="K553" s="435">
        <v>70.187333593999995</v>
      </c>
      <c r="L553" s="437">
        <v>1.0650037029219992</v>
      </c>
      <c r="M553" s="437">
        <v>1.0150713426638489</v>
      </c>
      <c r="N553" s="437">
        <v>5.1632434573628236</v>
      </c>
      <c r="O553" s="438">
        <v>5.1632434573628236</v>
      </c>
      <c r="P553" s="439">
        <v>1.6166582609560276E-3</v>
      </c>
      <c r="Q553" s="434">
        <f t="shared" si="8"/>
        <v>10</v>
      </c>
    </row>
    <row r="554" spans="2:17">
      <c r="B554" s="431" t="s">
        <v>1881</v>
      </c>
      <c r="C554" s="432" t="s">
        <v>1219</v>
      </c>
      <c r="D554" s="433">
        <v>11</v>
      </c>
      <c r="E554" s="434" t="s">
        <v>1880</v>
      </c>
      <c r="F554" s="435">
        <v>31.294722180999997</v>
      </c>
      <c r="G554" s="437">
        <v>1.9381024998405012</v>
      </c>
      <c r="H554" s="437">
        <v>1.8785429709865187</v>
      </c>
      <c r="I554" s="437">
        <v>5.1632434573628236</v>
      </c>
      <c r="J554" s="438">
        <v>5.1632434573628236</v>
      </c>
      <c r="K554" s="435">
        <v>30.781423031000003</v>
      </c>
      <c r="L554" s="437">
        <v>2.0874072577271185</v>
      </c>
      <c r="M554" s="437">
        <v>1.9895398316211439</v>
      </c>
      <c r="N554" s="437">
        <v>5.1632434573628236</v>
      </c>
      <c r="O554" s="438">
        <v>5.1632434573628236</v>
      </c>
      <c r="P554" s="439">
        <v>1.6166582609560276E-3</v>
      </c>
      <c r="Q554" s="434">
        <f t="shared" si="8"/>
        <v>10</v>
      </c>
    </row>
    <row r="555" spans="2:17">
      <c r="B555" s="431" t="s">
        <v>1882</v>
      </c>
      <c r="C555" s="432" t="s">
        <v>1214</v>
      </c>
      <c r="D555" s="433">
        <v>11</v>
      </c>
      <c r="E555" s="434" t="s">
        <v>1883</v>
      </c>
      <c r="F555" s="435">
        <v>17.954579088999999</v>
      </c>
      <c r="G555" s="437">
        <v>0.9120459937415436</v>
      </c>
      <c r="H555" s="437">
        <v>0.84574795490374965</v>
      </c>
      <c r="I555" s="437">
        <v>7.6210235533030604</v>
      </c>
      <c r="J555" s="438">
        <v>7.6210235533030604</v>
      </c>
      <c r="K555" s="435">
        <v>17.955930123999998</v>
      </c>
      <c r="L555" s="437">
        <v>1.0089946570395361</v>
      </c>
      <c r="M555" s="437">
        <v>0.90316327449689571</v>
      </c>
      <c r="N555" s="437">
        <v>7.6210235533030604</v>
      </c>
      <c r="O555" s="438">
        <v>7.6210235533030604</v>
      </c>
      <c r="P555" s="439">
        <v>-2.2640911208573145E-2</v>
      </c>
      <c r="Q555" s="434">
        <f t="shared" si="8"/>
        <v>9</v>
      </c>
    </row>
    <row r="556" spans="2:17">
      <c r="B556" s="431" t="s">
        <v>1884</v>
      </c>
      <c r="C556" s="432" t="s">
        <v>1214</v>
      </c>
      <c r="D556" s="433">
        <v>11</v>
      </c>
      <c r="E556" s="434" t="s">
        <v>1883</v>
      </c>
      <c r="F556" s="435">
        <v>26.535541802000001</v>
      </c>
      <c r="G556" s="437">
        <v>3.5437759522859227</v>
      </c>
      <c r="H556" s="437">
        <v>3.2861733781511897</v>
      </c>
      <c r="I556" s="437">
        <v>9.1452282639636717</v>
      </c>
      <c r="J556" s="438">
        <v>7.6210235533030604</v>
      </c>
      <c r="K556" s="435">
        <v>26.415524060999996</v>
      </c>
      <c r="L556" s="437">
        <v>2.8959889502551626</v>
      </c>
      <c r="M556" s="437">
        <v>2.5922346020081983</v>
      </c>
      <c r="N556" s="437">
        <v>9.1452282639636717</v>
      </c>
      <c r="O556" s="438">
        <v>7.6210235533030604</v>
      </c>
      <c r="P556" s="439">
        <v>-2.2640911208573145E-2</v>
      </c>
      <c r="Q556" s="434">
        <f t="shared" si="8"/>
        <v>9</v>
      </c>
    </row>
    <row r="557" spans="2:17">
      <c r="B557" s="431" t="s">
        <v>1885</v>
      </c>
      <c r="C557" s="432" t="s">
        <v>1214</v>
      </c>
      <c r="D557" s="433">
        <v>11</v>
      </c>
      <c r="E557" s="434" t="s">
        <v>1883</v>
      </c>
      <c r="F557" s="435">
        <v>81.172168362999997</v>
      </c>
      <c r="G557" s="437">
        <v>0.57157676649772948</v>
      </c>
      <c r="H557" s="437">
        <v>0.53002796421793386</v>
      </c>
      <c r="I557" s="437">
        <v>7.6210235533030604</v>
      </c>
      <c r="J557" s="438">
        <v>7.6210235533030604</v>
      </c>
      <c r="K557" s="435">
        <v>81.229053168999997</v>
      </c>
      <c r="L557" s="437">
        <v>0.6323342325294774</v>
      </c>
      <c r="M557" s="437">
        <v>0.56600999028424637</v>
      </c>
      <c r="N557" s="437">
        <v>7.6210235533030604</v>
      </c>
      <c r="O557" s="438">
        <v>7.6210235533030604</v>
      </c>
      <c r="P557" s="439">
        <v>-2.2640911208573145E-2</v>
      </c>
      <c r="Q557" s="434">
        <f t="shared" si="8"/>
        <v>9</v>
      </c>
    </row>
    <row r="558" spans="2:17">
      <c r="B558" s="431" t="s">
        <v>1886</v>
      </c>
      <c r="C558" s="432" t="s">
        <v>1219</v>
      </c>
      <c r="D558" s="433">
        <v>11</v>
      </c>
      <c r="E558" s="434" t="s">
        <v>1887</v>
      </c>
      <c r="F558" s="435">
        <v>130.87415999999999</v>
      </c>
      <c r="G558" s="437">
        <v>0.7367032080837258</v>
      </c>
      <c r="H558" s="437">
        <v>0.73300080221745889</v>
      </c>
      <c r="I558" s="437">
        <v>5.0108229862967617</v>
      </c>
      <c r="J558" s="438">
        <v>5.0108229862967617</v>
      </c>
      <c r="K558" s="435">
        <v>129.53258</v>
      </c>
      <c r="L558" s="437">
        <v>0.80020747309682139</v>
      </c>
      <c r="M558" s="437">
        <v>0.78308317150737106</v>
      </c>
      <c r="N558" s="437">
        <v>5.0108229862967617</v>
      </c>
      <c r="O558" s="438">
        <v>5.0108229862967617</v>
      </c>
      <c r="P558" s="439">
        <v>-3.0633137860859305E-3</v>
      </c>
      <c r="Q558" s="434">
        <f t="shared" si="8"/>
        <v>10</v>
      </c>
    </row>
    <row r="559" spans="2:17">
      <c r="B559" s="431" t="s">
        <v>1888</v>
      </c>
      <c r="C559" s="432" t="s">
        <v>1219</v>
      </c>
      <c r="D559" s="433">
        <v>11</v>
      </c>
      <c r="E559" s="434" t="s">
        <v>1889</v>
      </c>
      <c r="F559" s="435">
        <v>34.781320000000001</v>
      </c>
      <c r="G559" s="437">
        <v>0.75872510966392459</v>
      </c>
      <c r="H559" s="437">
        <v>0.74553318517509037</v>
      </c>
      <c r="I559" s="437">
        <v>1.3</v>
      </c>
      <c r="J559" s="438">
        <v>1.3</v>
      </c>
      <c r="K559" s="435">
        <v>34.785789999999999</v>
      </c>
      <c r="L559" s="437">
        <v>0.47631397208144127</v>
      </c>
      <c r="M559" s="437">
        <v>0.45656111251930187</v>
      </c>
      <c r="N559" s="437">
        <v>1.3</v>
      </c>
      <c r="O559" s="438">
        <v>1.3</v>
      </c>
      <c r="P559" s="439">
        <v>0</v>
      </c>
      <c r="Q559" s="434">
        <f t="shared" si="8"/>
        <v>10</v>
      </c>
    </row>
    <row r="560" spans="2:17">
      <c r="B560" s="431" t="s">
        <v>1890</v>
      </c>
      <c r="C560" s="432" t="s">
        <v>1219</v>
      </c>
      <c r="D560" s="433">
        <v>11</v>
      </c>
      <c r="E560" s="434" t="s">
        <v>1891</v>
      </c>
      <c r="F560" s="435">
        <v>2.1665799999999997</v>
      </c>
      <c r="G560" s="437">
        <v>3.8105117766515297E-2</v>
      </c>
      <c r="H560" s="437">
        <v>3.7442585540006193E-2</v>
      </c>
      <c r="I560" s="437">
        <v>1.3</v>
      </c>
      <c r="J560" s="438">
        <v>1.3</v>
      </c>
      <c r="K560" s="435">
        <v>2.1665799999999997</v>
      </c>
      <c r="L560" s="437">
        <v>4.5127024444550919E-2</v>
      </c>
      <c r="M560" s="437">
        <v>4.3255595453259361E-2</v>
      </c>
      <c r="N560" s="437">
        <v>1.3</v>
      </c>
      <c r="O560" s="438">
        <v>1.3</v>
      </c>
      <c r="P560" s="439">
        <v>0</v>
      </c>
      <c r="Q560" s="434">
        <f t="shared" si="8"/>
        <v>10</v>
      </c>
    </row>
    <row r="561" spans="2:17">
      <c r="B561" s="431" t="s">
        <v>1892</v>
      </c>
      <c r="C561" s="432" t="s">
        <v>152</v>
      </c>
      <c r="D561" s="433">
        <v>11</v>
      </c>
      <c r="E561" s="434" t="s">
        <v>1893</v>
      </c>
      <c r="F561" s="435">
        <v>6.1083895000000004</v>
      </c>
      <c r="G561" s="437">
        <v>0.86664288145371293</v>
      </c>
      <c r="H561" s="437">
        <v>0.85916187728384075</v>
      </c>
      <c r="I561" s="437">
        <v>1.3</v>
      </c>
      <c r="J561" s="438">
        <v>1.3</v>
      </c>
      <c r="K561" s="435">
        <v>6.1238062509999995</v>
      </c>
      <c r="L561" s="437">
        <v>0.90721945059659992</v>
      </c>
      <c r="M561" s="437">
        <v>0.90620728637175363</v>
      </c>
      <c r="N561" s="437">
        <v>1.3</v>
      </c>
      <c r="O561" s="438">
        <v>1.3</v>
      </c>
      <c r="P561" s="439">
        <v>-1.9648488875955383E-2</v>
      </c>
      <c r="Q561" s="434">
        <f t="shared" si="8"/>
        <v>8</v>
      </c>
    </row>
    <row r="562" spans="2:17">
      <c r="B562" s="431" t="s">
        <v>1894</v>
      </c>
      <c r="C562" s="432" t="s">
        <v>1219</v>
      </c>
      <c r="D562" s="433">
        <v>11</v>
      </c>
      <c r="E562" s="434" t="s">
        <v>1895</v>
      </c>
      <c r="F562" s="435">
        <v>4.6379699999999993</v>
      </c>
      <c r="G562" s="437">
        <v>2.5290836988797492E-2</v>
      </c>
      <c r="H562" s="437">
        <v>2.4851106172503017E-2</v>
      </c>
      <c r="I562" s="437">
        <v>1.3</v>
      </c>
      <c r="J562" s="438">
        <v>1.3</v>
      </c>
      <c r="K562" s="435">
        <v>4.6395</v>
      </c>
      <c r="L562" s="437">
        <v>2.4768326548234944E-2</v>
      </c>
      <c r="M562" s="437">
        <v>2.3741177851003697E-2</v>
      </c>
      <c r="N562" s="437">
        <v>1.3</v>
      </c>
      <c r="O562" s="438">
        <v>1.3</v>
      </c>
      <c r="P562" s="439">
        <v>0</v>
      </c>
      <c r="Q562" s="434">
        <f t="shared" si="8"/>
        <v>10</v>
      </c>
    </row>
    <row r="563" spans="2:17">
      <c r="B563" s="431" t="s">
        <v>1896</v>
      </c>
      <c r="C563" s="432" t="s">
        <v>1219</v>
      </c>
      <c r="D563" s="433">
        <v>11</v>
      </c>
      <c r="E563" s="434" t="s">
        <v>1897</v>
      </c>
      <c r="F563" s="435">
        <v>93.774589544999998</v>
      </c>
      <c r="G563" s="437">
        <v>2.2291493893411447</v>
      </c>
      <c r="H563" s="437">
        <v>1.9928212305857798</v>
      </c>
      <c r="I563" s="437">
        <v>5.0108229862967617</v>
      </c>
      <c r="J563" s="438">
        <v>5.0108229862967617</v>
      </c>
      <c r="K563" s="435">
        <v>93.775577569000006</v>
      </c>
      <c r="L563" s="437">
        <v>2.4577800959402367</v>
      </c>
      <c r="M563" s="437">
        <v>2.2365798873629092</v>
      </c>
      <c r="N563" s="437">
        <v>5.0108229862967617</v>
      </c>
      <c r="O563" s="438">
        <v>5.0108229862967617</v>
      </c>
      <c r="P563" s="439">
        <v>-2.6294703516559603E-2</v>
      </c>
      <c r="Q563" s="434">
        <f t="shared" si="8"/>
        <v>10</v>
      </c>
    </row>
    <row r="564" spans="2:17">
      <c r="B564" s="431" t="s">
        <v>1898</v>
      </c>
      <c r="C564" s="432" t="s">
        <v>1219</v>
      </c>
      <c r="D564" s="433">
        <v>11</v>
      </c>
      <c r="E564" s="434" t="s">
        <v>1897</v>
      </c>
      <c r="F564" s="435">
        <v>30.922863054999997</v>
      </c>
      <c r="G564" s="437">
        <v>0</v>
      </c>
      <c r="H564" s="437">
        <v>0</v>
      </c>
      <c r="I564" s="437">
        <v>7.6210235533030604</v>
      </c>
      <c r="J564" s="438">
        <v>7.6210235533030604</v>
      </c>
      <c r="K564" s="435">
        <v>30.922844690999998</v>
      </c>
      <c r="L564" s="437">
        <v>0</v>
      </c>
      <c r="M564" s="437">
        <v>0</v>
      </c>
      <c r="N564" s="437">
        <v>7.6210235533030604</v>
      </c>
      <c r="O564" s="438">
        <v>7.6210235533030604</v>
      </c>
      <c r="P564" s="439">
        <v>-2.6294703516559603E-2</v>
      </c>
      <c r="Q564" s="434">
        <f t="shared" si="8"/>
        <v>10</v>
      </c>
    </row>
    <row r="565" spans="2:17">
      <c r="B565" s="431" t="s">
        <v>1899</v>
      </c>
      <c r="C565" s="432" t="s">
        <v>1219</v>
      </c>
      <c r="D565" s="433">
        <v>11</v>
      </c>
      <c r="E565" s="434" t="s">
        <v>1897</v>
      </c>
      <c r="F565" s="435">
        <v>4.9026568650000009</v>
      </c>
      <c r="G565" s="437">
        <v>1.8862033294425073</v>
      </c>
      <c r="H565" s="437">
        <v>1.6862333489571986</v>
      </c>
      <c r="I565" s="437">
        <v>7.6210235533030604</v>
      </c>
      <c r="J565" s="438">
        <v>7.6210235533030604</v>
      </c>
      <c r="K565" s="435">
        <v>4.5834029759999995</v>
      </c>
      <c r="L565" s="437">
        <v>1.6194675050769001</v>
      </c>
      <c r="M565" s="437">
        <v>1.4737154296577308</v>
      </c>
      <c r="N565" s="437">
        <v>7.6210235533030604</v>
      </c>
      <c r="O565" s="438">
        <v>7.6210235533030604</v>
      </c>
      <c r="P565" s="439">
        <v>-2.6294703516559603E-2</v>
      </c>
      <c r="Q565" s="434">
        <f t="shared" si="8"/>
        <v>10</v>
      </c>
    </row>
    <row r="566" spans="2:17">
      <c r="B566" s="431" t="s">
        <v>1900</v>
      </c>
      <c r="C566" s="432" t="s">
        <v>1214</v>
      </c>
      <c r="D566" s="433">
        <v>11</v>
      </c>
      <c r="E566" s="434" t="s">
        <v>1901</v>
      </c>
      <c r="F566" s="435">
        <v>23.875951971000003</v>
      </c>
      <c r="G566" s="437">
        <v>2.9969675123364286</v>
      </c>
      <c r="H566" s="437">
        <v>2.7770367091310173</v>
      </c>
      <c r="I566" s="437">
        <v>6.4778700203076003</v>
      </c>
      <c r="J566" s="438">
        <v>6.4778700203076003</v>
      </c>
      <c r="K566" s="435">
        <v>15.280712646</v>
      </c>
      <c r="L566" s="437">
        <v>2.4349170252803272</v>
      </c>
      <c r="M566" s="437">
        <v>2.1728952008072153</v>
      </c>
      <c r="N566" s="437">
        <v>6.4778700203076003</v>
      </c>
      <c r="O566" s="438">
        <v>6.4778700203076003</v>
      </c>
      <c r="P566" s="439">
        <v>7.7542660193727908E-3</v>
      </c>
      <c r="Q566" s="434">
        <f t="shared" si="8"/>
        <v>9</v>
      </c>
    </row>
    <row r="567" spans="2:17">
      <c r="B567" s="431" t="s">
        <v>1902</v>
      </c>
      <c r="C567" s="432" t="s">
        <v>1214</v>
      </c>
      <c r="D567" s="433">
        <v>11</v>
      </c>
      <c r="E567" s="434" t="s">
        <v>1901</v>
      </c>
      <c r="F567" s="435">
        <v>46.621106986999997</v>
      </c>
      <c r="G567" s="437">
        <v>2.8655048560419503</v>
      </c>
      <c r="H567" s="437">
        <v>2.6552213671538776</v>
      </c>
      <c r="I567" s="437">
        <v>3.4485131578696344</v>
      </c>
      <c r="J567" s="438">
        <v>3.4485131578696344</v>
      </c>
      <c r="K567" s="435">
        <v>45.686980439999992</v>
      </c>
      <c r="L567" s="437">
        <v>2.4271054761381921</v>
      </c>
      <c r="M567" s="437">
        <v>2.1659242537623724</v>
      </c>
      <c r="N567" s="437">
        <v>3.4485131578696344</v>
      </c>
      <c r="O567" s="438">
        <v>3.4485131578696344</v>
      </c>
      <c r="P567" s="439">
        <v>7.7542660193727908E-3</v>
      </c>
      <c r="Q567" s="434">
        <f t="shared" si="8"/>
        <v>9</v>
      </c>
    </row>
    <row r="568" spans="2:17">
      <c r="B568" s="431" t="s">
        <v>1903</v>
      </c>
      <c r="C568" s="432" t="s">
        <v>1214</v>
      </c>
      <c r="D568" s="433">
        <v>11</v>
      </c>
      <c r="E568" s="434" t="s">
        <v>1901</v>
      </c>
      <c r="F568" s="435">
        <v>88.529997727000008</v>
      </c>
      <c r="G568" s="437">
        <v>1.863340258782598</v>
      </c>
      <c r="H568" s="437">
        <v>1.7266000645455399</v>
      </c>
      <c r="I568" s="437">
        <v>6.7827109624397233</v>
      </c>
      <c r="J568" s="438">
        <v>6.7827109624397233</v>
      </c>
      <c r="K568" s="435">
        <v>87.941179633000004</v>
      </c>
      <c r="L568" s="437">
        <v>1.9732735235389947</v>
      </c>
      <c r="M568" s="437">
        <v>1.7609292327668489</v>
      </c>
      <c r="N568" s="437">
        <v>6.7827109624397233</v>
      </c>
      <c r="O568" s="438">
        <v>6.7827109624397233</v>
      </c>
      <c r="P568" s="439">
        <v>7.7542660193727908E-3</v>
      </c>
      <c r="Q568" s="434">
        <f t="shared" si="8"/>
        <v>9</v>
      </c>
    </row>
    <row r="569" spans="2:17">
      <c r="B569" s="431" t="s">
        <v>1904</v>
      </c>
      <c r="C569" s="432" t="s">
        <v>1214</v>
      </c>
      <c r="D569" s="433">
        <v>11</v>
      </c>
      <c r="E569" s="434" t="s">
        <v>1901</v>
      </c>
      <c r="F569" s="435">
        <v>51.981870128000004</v>
      </c>
      <c r="G569" s="437">
        <v>2.2501072041127284</v>
      </c>
      <c r="H569" s="437">
        <v>2.0849843315217615</v>
      </c>
      <c r="I569" s="437">
        <v>4.2677731898497129</v>
      </c>
      <c r="J569" s="438">
        <v>4.2677731898497129</v>
      </c>
      <c r="K569" s="435">
        <v>51.986118335</v>
      </c>
      <c r="L569" s="437">
        <v>2.0590100385136538</v>
      </c>
      <c r="M569" s="437">
        <v>1.837439627161469</v>
      </c>
      <c r="N569" s="437">
        <v>4.2677731898497129</v>
      </c>
      <c r="O569" s="438">
        <v>4.2677731898497129</v>
      </c>
      <c r="P569" s="439">
        <v>7.7542660193727908E-3</v>
      </c>
      <c r="Q569" s="434">
        <f t="shared" si="8"/>
        <v>9</v>
      </c>
    </row>
    <row r="570" spans="2:17">
      <c r="B570" s="431" t="s">
        <v>1905</v>
      </c>
      <c r="C570" s="432" t="s">
        <v>1219</v>
      </c>
      <c r="D570" s="433">
        <v>11</v>
      </c>
      <c r="E570" s="434" t="s">
        <v>1906</v>
      </c>
      <c r="F570" s="435">
        <v>54.328379999999996</v>
      </c>
      <c r="G570" s="437">
        <v>2.7984398487728837</v>
      </c>
      <c r="H570" s="437">
        <v>2.7163643690109014</v>
      </c>
      <c r="I570" s="437">
        <v>7.6210235533030604</v>
      </c>
      <c r="J570" s="438">
        <v>7.6210235533030604</v>
      </c>
      <c r="K570" s="435">
        <v>54.330210000000001</v>
      </c>
      <c r="L570" s="437">
        <v>2.8138556616626622</v>
      </c>
      <c r="M570" s="437">
        <v>2.737055049494947</v>
      </c>
      <c r="N570" s="437">
        <v>7.6210235533030604</v>
      </c>
      <c r="O570" s="438">
        <v>7.6210235533030604</v>
      </c>
      <c r="P570" s="439">
        <v>-1.116662794513823E-2</v>
      </c>
      <c r="Q570" s="434">
        <f t="shared" si="8"/>
        <v>10</v>
      </c>
    </row>
    <row r="571" spans="2:17">
      <c r="B571" s="431" t="s">
        <v>1907</v>
      </c>
      <c r="C571" s="432" t="s">
        <v>1219</v>
      </c>
      <c r="D571" s="433">
        <v>11</v>
      </c>
      <c r="E571" s="434" t="s">
        <v>1906</v>
      </c>
      <c r="F571" s="435">
        <v>60.318850000000005</v>
      </c>
      <c r="G571" s="437">
        <v>3.7312531316971782</v>
      </c>
      <c r="H571" s="437">
        <v>3.6218191586812014</v>
      </c>
      <c r="I571" s="437">
        <v>9.1452282639636717</v>
      </c>
      <c r="J571" s="438">
        <v>7.6210235533030604</v>
      </c>
      <c r="K571" s="435">
        <v>57.563300000000005</v>
      </c>
      <c r="L571" s="437">
        <v>3.7518075488835496</v>
      </c>
      <c r="M571" s="437">
        <v>3.6494067326599295</v>
      </c>
      <c r="N571" s="437">
        <v>9.1452282639636717</v>
      </c>
      <c r="O571" s="438">
        <v>7.6210235533030604</v>
      </c>
      <c r="P571" s="439">
        <v>-1.116662794513823E-2</v>
      </c>
      <c r="Q571" s="434">
        <f t="shared" si="8"/>
        <v>10</v>
      </c>
    </row>
    <row r="572" spans="2:17">
      <c r="B572" s="431" t="s">
        <v>1908</v>
      </c>
      <c r="C572" s="432" t="s">
        <v>1219</v>
      </c>
      <c r="D572" s="433">
        <v>11</v>
      </c>
      <c r="E572" s="434" t="s">
        <v>1909</v>
      </c>
      <c r="F572" s="435">
        <v>379.35696999999993</v>
      </c>
      <c r="G572" s="437">
        <v>1.3146265629447778</v>
      </c>
      <c r="H572" s="437">
        <v>1.2994577949107995</v>
      </c>
      <c r="I572" s="437">
        <v>5.0108229862967617</v>
      </c>
      <c r="J572" s="438">
        <v>5.0108229862967617</v>
      </c>
      <c r="K572" s="435">
        <v>379.27409999999992</v>
      </c>
      <c r="L572" s="437">
        <v>0.91452282639636728</v>
      </c>
      <c r="M572" s="437">
        <v>0.91452282639636728</v>
      </c>
      <c r="N572" s="437">
        <v>5.0108229862967617</v>
      </c>
      <c r="O572" s="438">
        <v>5.0108229862967617</v>
      </c>
      <c r="P572" s="439">
        <v>-1.2879035135036521E-2</v>
      </c>
      <c r="Q572" s="434">
        <f t="shared" si="8"/>
        <v>10</v>
      </c>
    </row>
    <row r="573" spans="2:17">
      <c r="B573" s="431" t="s">
        <v>1910</v>
      </c>
      <c r="C573" s="432" t="s">
        <v>1219</v>
      </c>
      <c r="D573" s="433">
        <v>11</v>
      </c>
      <c r="E573" s="434" t="s">
        <v>1909</v>
      </c>
      <c r="F573" s="435">
        <v>385.84816999999998</v>
      </c>
      <c r="G573" s="437">
        <v>1.257468886295005</v>
      </c>
      <c r="H573" s="437">
        <v>1.2429596299146779</v>
      </c>
      <c r="I573" s="437">
        <v>5.0108229862967617</v>
      </c>
      <c r="J573" s="438">
        <v>5.0108229862967617</v>
      </c>
      <c r="K573" s="435">
        <v>385.23462000000001</v>
      </c>
      <c r="L573" s="437">
        <v>0.60968188426424474</v>
      </c>
      <c r="M573" s="437">
        <v>0.60968188426424474</v>
      </c>
      <c r="N573" s="437">
        <v>5.0108229862967617</v>
      </c>
      <c r="O573" s="438">
        <v>5.0108229862967617</v>
      </c>
      <c r="P573" s="439">
        <v>-1.2879035135036521E-2</v>
      </c>
      <c r="Q573" s="434">
        <f t="shared" si="8"/>
        <v>10</v>
      </c>
    </row>
    <row r="574" spans="2:17">
      <c r="B574" s="431" t="s">
        <v>1911</v>
      </c>
      <c r="C574" s="432" t="s">
        <v>152</v>
      </c>
      <c r="D574" s="433">
        <v>11</v>
      </c>
      <c r="E574" s="434" t="s">
        <v>1763</v>
      </c>
      <c r="F574" s="435">
        <v>38.624530121999996</v>
      </c>
      <c r="G574" s="437">
        <v>5.2771777594847045</v>
      </c>
      <c r="H574" s="437">
        <v>4.8044616993400293</v>
      </c>
      <c r="I574" s="437">
        <v>7.7924965832523787</v>
      </c>
      <c r="J574" s="438">
        <v>7.6210235533030604</v>
      </c>
      <c r="K574" s="435">
        <v>38.674553044</v>
      </c>
      <c r="L574" s="437">
        <v>6.3635546670080547</v>
      </c>
      <c r="M574" s="437">
        <v>5.7271992003072496</v>
      </c>
      <c r="N574" s="437">
        <v>7.7924965832523787</v>
      </c>
      <c r="O574" s="438">
        <v>7.6210235533030604</v>
      </c>
      <c r="P574" s="439">
        <v>-9.8513816894150175E-3</v>
      </c>
      <c r="Q574" s="434">
        <f t="shared" si="8"/>
        <v>8</v>
      </c>
    </row>
    <row r="575" spans="2:17">
      <c r="B575" s="431" t="s">
        <v>1912</v>
      </c>
      <c r="C575" s="432" t="s">
        <v>152</v>
      </c>
      <c r="D575" s="433">
        <v>11</v>
      </c>
      <c r="E575" s="434" t="s">
        <v>1763</v>
      </c>
      <c r="F575" s="435">
        <v>154.088863151</v>
      </c>
      <c r="G575" s="437">
        <v>1.4954353467468928</v>
      </c>
      <c r="H575" s="437">
        <v>1.3614780806599713</v>
      </c>
      <c r="I575" s="437">
        <v>7.7924965832523787</v>
      </c>
      <c r="J575" s="438">
        <v>7.6210235533030604</v>
      </c>
      <c r="K575" s="435">
        <v>154.03230756300002</v>
      </c>
      <c r="L575" s="437">
        <v>1.4860995928940968</v>
      </c>
      <c r="M575" s="437">
        <v>1.3374896336046871</v>
      </c>
      <c r="N575" s="437">
        <v>7.7924965832523787</v>
      </c>
      <c r="O575" s="438">
        <v>7.6210235533030604</v>
      </c>
      <c r="P575" s="439">
        <v>-9.8513816894150175E-3</v>
      </c>
      <c r="Q575" s="434">
        <f t="shared" si="8"/>
        <v>8</v>
      </c>
    </row>
    <row r="576" spans="2:17">
      <c r="B576" s="431" t="s">
        <v>1913</v>
      </c>
      <c r="C576" s="432" t="s">
        <v>152</v>
      </c>
      <c r="D576" s="433">
        <v>11</v>
      </c>
      <c r="E576" s="434" t="s">
        <v>1763</v>
      </c>
      <c r="F576" s="435">
        <v>45.101420822000001</v>
      </c>
      <c r="G576" s="437">
        <v>0.59024827420332204</v>
      </c>
      <c r="H576" s="437">
        <v>0.53737534639885232</v>
      </c>
      <c r="I576" s="437">
        <v>4.0010373654841063</v>
      </c>
      <c r="J576" s="438">
        <v>4.0010373654841063</v>
      </c>
      <c r="K576" s="435">
        <v>45.098717747000002</v>
      </c>
      <c r="L576" s="437">
        <v>0.43820885431492596</v>
      </c>
      <c r="M576" s="437">
        <v>0.39438796888343336</v>
      </c>
      <c r="N576" s="437">
        <v>4.0010373654841063</v>
      </c>
      <c r="O576" s="438">
        <v>4.0010373654841063</v>
      </c>
      <c r="P576" s="439">
        <v>-9.8513816894150175E-3</v>
      </c>
      <c r="Q576" s="434">
        <f t="shared" si="8"/>
        <v>8</v>
      </c>
    </row>
    <row r="577" spans="2:17">
      <c r="B577" s="431" t="s">
        <v>1914</v>
      </c>
      <c r="C577" s="432" t="s">
        <v>152</v>
      </c>
      <c r="D577" s="433">
        <v>11</v>
      </c>
      <c r="E577" s="434" t="s">
        <v>1915</v>
      </c>
      <c r="F577" s="435">
        <v>2.9331900000000002</v>
      </c>
      <c r="G577" s="437">
        <v>0</v>
      </c>
      <c r="H577" s="437">
        <v>0</v>
      </c>
      <c r="I577" s="437">
        <v>1.3</v>
      </c>
      <c r="J577" s="438">
        <v>1.3</v>
      </c>
      <c r="K577" s="435">
        <v>2.9353765629999997</v>
      </c>
      <c r="L577" s="437">
        <v>0</v>
      </c>
      <c r="M577" s="437">
        <v>0</v>
      </c>
      <c r="N577" s="437">
        <v>1.3</v>
      </c>
      <c r="O577" s="438">
        <v>1.3</v>
      </c>
      <c r="P577" s="439">
        <v>-1.9648488875955383E-2</v>
      </c>
      <c r="Q577" s="434">
        <f t="shared" si="8"/>
        <v>8</v>
      </c>
    </row>
    <row r="578" spans="2:17">
      <c r="B578" s="431" t="s">
        <v>1916</v>
      </c>
      <c r="C578" s="432" t="s">
        <v>1219</v>
      </c>
      <c r="D578" s="433">
        <v>11</v>
      </c>
      <c r="E578" s="434" t="s">
        <v>1917</v>
      </c>
      <c r="F578" s="435">
        <v>2.30389</v>
      </c>
      <c r="G578" s="437">
        <v>6.1422455015523174E-2</v>
      </c>
      <c r="H578" s="437">
        <v>6.0354505137282674E-2</v>
      </c>
      <c r="I578" s="437">
        <v>1.3</v>
      </c>
      <c r="J578" s="438">
        <v>1.3</v>
      </c>
      <c r="K578" s="435">
        <v>2.30389</v>
      </c>
      <c r="L578" s="437">
        <v>6.4778700203076009E-2</v>
      </c>
      <c r="M578" s="437">
        <v>6.2092311302625054E-2</v>
      </c>
      <c r="N578" s="437">
        <v>1.3</v>
      </c>
      <c r="O578" s="438">
        <v>1.3</v>
      </c>
      <c r="P578" s="439">
        <v>0</v>
      </c>
      <c r="Q578" s="434">
        <f t="shared" si="8"/>
        <v>10</v>
      </c>
    </row>
    <row r="579" spans="2:17">
      <c r="B579" s="431" t="s">
        <v>1918</v>
      </c>
      <c r="C579" s="432" t="s">
        <v>1219</v>
      </c>
      <c r="D579" s="433">
        <v>11</v>
      </c>
      <c r="E579" s="434" t="s">
        <v>1919</v>
      </c>
      <c r="F579" s="435">
        <v>84.219439999999992</v>
      </c>
      <c r="G579" s="437">
        <v>7.4304979644704824E-2</v>
      </c>
      <c r="H579" s="437">
        <v>7.4304979644704824E-2</v>
      </c>
      <c r="I579" s="437">
        <v>6.7827109624397233</v>
      </c>
      <c r="J579" s="438">
        <v>6.7827109624397233</v>
      </c>
      <c r="K579" s="435">
        <v>84.219439999999992</v>
      </c>
      <c r="L579" s="437">
        <v>0.26673582436560705</v>
      </c>
      <c r="M579" s="437">
        <v>0.26673582436560705</v>
      </c>
      <c r="N579" s="437">
        <v>6.7827109624397233</v>
      </c>
      <c r="O579" s="438">
        <v>6.7827109624397233</v>
      </c>
      <c r="P579" s="439">
        <v>-3.158726285377389E-3</v>
      </c>
      <c r="Q579" s="434">
        <f t="shared" si="8"/>
        <v>10</v>
      </c>
    </row>
    <row r="580" spans="2:17">
      <c r="B580" s="431" t="s">
        <v>1920</v>
      </c>
      <c r="C580" s="432" t="s">
        <v>1219</v>
      </c>
      <c r="D580" s="433">
        <v>11</v>
      </c>
      <c r="E580" s="434" t="s">
        <v>1919</v>
      </c>
      <c r="F580" s="435">
        <v>183.35548000000003</v>
      </c>
      <c r="G580" s="437">
        <v>1.4289419162443238</v>
      </c>
      <c r="H580" s="437">
        <v>1.4289419162443238</v>
      </c>
      <c r="I580" s="437">
        <v>6.7827109624397233</v>
      </c>
      <c r="J580" s="438">
        <v>6.7827109624397233</v>
      </c>
      <c r="K580" s="435">
        <v>183.1677</v>
      </c>
      <c r="L580" s="437">
        <v>1.5242047106606118</v>
      </c>
      <c r="M580" s="437">
        <v>1.5242047106606118</v>
      </c>
      <c r="N580" s="437">
        <v>6.7827109624397233</v>
      </c>
      <c r="O580" s="438">
        <v>6.7827109624397233</v>
      </c>
      <c r="P580" s="439">
        <v>-3.158726285377389E-3</v>
      </c>
      <c r="Q580" s="434">
        <f t="shared" si="8"/>
        <v>10</v>
      </c>
    </row>
    <row r="581" spans="2:17">
      <c r="B581" s="431" t="s">
        <v>1921</v>
      </c>
      <c r="C581" s="432" t="s">
        <v>1214</v>
      </c>
      <c r="D581" s="433">
        <v>11</v>
      </c>
      <c r="E581" s="434" t="s">
        <v>1922</v>
      </c>
      <c r="F581" s="435">
        <v>21.021012174000003</v>
      </c>
      <c r="G581" s="437">
        <v>7.5638658766532876</v>
      </c>
      <c r="H581" s="437">
        <v>7.3211642667155923</v>
      </c>
      <c r="I581" s="437">
        <v>11.43153532995459</v>
      </c>
      <c r="J581" s="438">
        <v>7.6210235533030604</v>
      </c>
      <c r="K581" s="435">
        <v>31.300640272000003</v>
      </c>
      <c r="L581" s="437">
        <v>6.535027696957374</v>
      </c>
      <c r="M581" s="437">
        <v>6.2287553326085243</v>
      </c>
      <c r="N581" s="437">
        <v>11.43153532995459</v>
      </c>
      <c r="O581" s="438">
        <v>7.6210235533030604</v>
      </c>
      <c r="P581" s="439">
        <v>3.7531072699692691E-2</v>
      </c>
      <c r="Q581" s="434">
        <f t="shared" si="8"/>
        <v>9</v>
      </c>
    </row>
    <row r="582" spans="2:17">
      <c r="B582" s="431" t="s">
        <v>1923</v>
      </c>
      <c r="C582" s="432" t="s">
        <v>1214</v>
      </c>
      <c r="D582" s="433">
        <v>11</v>
      </c>
      <c r="E582" s="434" t="s">
        <v>1922</v>
      </c>
      <c r="F582" s="435">
        <v>47.104165127000002</v>
      </c>
      <c r="G582" s="437">
        <v>4.3820885431492593</v>
      </c>
      <c r="H582" s="437">
        <v>4.2414805575430377</v>
      </c>
      <c r="I582" s="437">
        <v>11.43153532995459</v>
      </c>
      <c r="J582" s="438">
        <v>7.6210235533030604</v>
      </c>
      <c r="K582" s="435">
        <v>33.408533240000004</v>
      </c>
      <c r="L582" s="437">
        <v>2.7054633614225865</v>
      </c>
      <c r="M582" s="437">
        <v>2.5786683884268529</v>
      </c>
      <c r="N582" s="437">
        <v>11.43153532995459</v>
      </c>
      <c r="O582" s="438">
        <v>7.6210235533030604</v>
      </c>
      <c r="P582" s="439">
        <v>3.7531072699692691E-2</v>
      </c>
      <c r="Q582" s="434">
        <f t="shared" si="8"/>
        <v>9</v>
      </c>
    </row>
    <row r="583" spans="2:17">
      <c r="B583" s="431" t="s">
        <v>1924</v>
      </c>
      <c r="C583" s="432" t="s">
        <v>1214</v>
      </c>
      <c r="D583" s="433">
        <v>11</v>
      </c>
      <c r="E583" s="434" t="s">
        <v>1922</v>
      </c>
      <c r="F583" s="435">
        <v>40.229704630000001</v>
      </c>
      <c r="G583" s="437">
        <v>2.1148340360415991</v>
      </c>
      <c r="H583" s="437">
        <v>2.0469753995099009</v>
      </c>
      <c r="I583" s="437">
        <v>11.43153532995459</v>
      </c>
      <c r="J583" s="438">
        <v>7.6210235533030604</v>
      </c>
      <c r="K583" s="435">
        <v>34.904294243999999</v>
      </c>
      <c r="L583" s="437">
        <v>1.7284874591286175</v>
      </c>
      <c r="M583" s="437">
        <v>1.6474797013342422</v>
      </c>
      <c r="N583" s="437">
        <v>11.43153532995459</v>
      </c>
      <c r="O583" s="438">
        <v>7.6210235533030604</v>
      </c>
      <c r="P583" s="439">
        <v>3.7531072699692691E-2</v>
      </c>
      <c r="Q583" s="434">
        <f t="shared" si="8"/>
        <v>9</v>
      </c>
    </row>
    <row r="584" spans="2:17">
      <c r="B584" s="431" t="s">
        <v>1925</v>
      </c>
      <c r="C584" s="432" t="s">
        <v>1214</v>
      </c>
      <c r="D584" s="433">
        <v>11</v>
      </c>
      <c r="E584" s="434" t="s">
        <v>1922</v>
      </c>
      <c r="F584" s="435">
        <v>19.656839234</v>
      </c>
      <c r="G584" s="437">
        <v>5.715767664977295</v>
      </c>
      <c r="H584" s="437">
        <v>5.532365944621354</v>
      </c>
      <c r="I584" s="437">
        <v>11.43153532995459</v>
      </c>
      <c r="J584" s="438">
        <v>7.6210235533030604</v>
      </c>
      <c r="K584" s="435">
        <v>16.281527657999998</v>
      </c>
      <c r="L584" s="437">
        <v>5.6205048705610068</v>
      </c>
      <c r="M584" s="437">
        <v>5.3570927787740947</v>
      </c>
      <c r="N584" s="437">
        <v>11.43153532995459</v>
      </c>
      <c r="O584" s="438">
        <v>7.6210235533030604</v>
      </c>
      <c r="P584" s="439">
        <v>3.7531072699692691E-2</v>
      </c>
      <c r="Q584" s="434">
        <f t="shared" si="8"/>
        <v>9</v>
      </c>
    </row>
    <row r="585" spans="2:17">
      <c r="B585" s="431" t="s">
        <v>1926</v>
      </c>
      <c r="C585" s="432" t="s">
        <v>152</v>
      </c>
      <c r="D585" s="433">
        <v>11</v>
      </c>
      <c r="E585" s="434" t="s">
        <v>1927</v>
      </c>
      <c r="F585" s="435">
        <v>44.113144919999996</v>
      </c>
      <c r="G585" s="437">
        <v>4.2572942824639215</v>
      </c>
      <c r="H585" s="437">
        <v>4.014482821486892</v>
      </c>
      <c r="I585" s="437">
        <v>6.8589211979727542</v>
      </c>
      <c r="J585" s="438">
        <v>6.8589211979727542</v>
      </c>
      <c r="K585" s="435">
        <v>43.319155948999999</v>
      </c>
      <c r="L585" s="437">
        <v>3.8667168253571398</v>
      </c>
      <c r="M585" s="437">
        <v>3.441570348539265</v>
      </c>
      <c r="N585" s="437">
        <v>7.6210235533030604</v>
      </c>
      <c r="O585" s="438">
        <v>5.9062932538098716</v>
      </c>
      <c r="P585" s="439">
        <v>1.9384326464521706E-2</v>
      </c>
      <c r="Q585" s="434">
        <f t="shared" si="8"/>
        <v>8</v>
      </c>
    </row>
    <row r="586" spans="2:17">
      <c r="B586" s="431" t="s">
        <v>1928</v>
      </c>
      <c r="C586" s="432" t="s">
        <v>1214</v>
      </c>
      <c r="D586" s="433">
        <v>11</v>
      </c>
      <c r="E586" s="434" t="s">
        <v>1927</v>
      </c>
      <c r="F586" s="435">
        <v>67.418759769000005</v>
      </c>
      <c r="G586" s="437">
        <v>3.0889913717425626</v>
      </c>
      <c r="H586" s="437">
        <v>2.9128131566241655</v>
      </c>
      <c r="I586" s="437">
        <v>6.8589211979727542</v>
      </c>
      <c r="J586" s="438">
        <v>6.8589211979727542</v>
      </c>
      <c r="K586" s="435">
        <v>60.666545976000002</v>
      </c>
      <c r="L586" s="437">
        <v>3.2865664073619447</v>
      </c>
      <c r="M586" s="437">
        <v>2.925207613318666</v>
      </c>
      <c r="N586" s="437">
        <v>6.2873444314750238</v>
      </c>
      <c r="O586" s="438">
        <v>5.9062932538098716</v>
      </c>
      <c r="P586" s="439">
        <v>1.9384326464521706E-2</v>
      </c>
      <c r="Q586" s="434">
        <f t="shared" si="8"/>
        <v>9</v>
      </c>
    </row>
    <row r="587" spans="2:17">
      <c r="B587" s="431" t="s">
        <v>1929</v>
      </c>
      <c r="C587" s="432" t="s">
        <v>1214</v>
      </c>
      <c r="D587" s="433">
        <v>11</v>
      </c>
      <c r="E587" s="434" t="s">
        <v>1927</v>
      </c>
      <c r="F587" s="435">
        <v>41.498846673999999</v>
      </c>
      <c r="G587" s="437">
        <v>3.5653053438240039</v>
      </c>
      <c r="H587" s="437">
        <v>3.3619609325792887</v>
      </c>
      <c r="I587" s="437">
        <v>6.8589211979727542</v>
      </c>
      <c r="J587" s="438">
        <v>6.8589211979727542</v>
      </c>
      <c r="K587" s="435">
        <v>39.422261224999993</v>
      </c>
      <c r="L587" s="437">
        <v>4.0400951111947849</v>
      </c>
      <c r="M587" s="437">
        <v>3.5958856487201341</v>
      </c>
      <c r="N587" s="437">
        <v>5.4299792817284303</v>
      </c>
      <c r="O587" s="438">
        <v>5.4299792817284303</v>
      </c>
      <c r="P587" s="439">
        <v>1.9384326464521706E-2</v>
      </c>
      <c r="Q587" s="434">
        <f t="shared" si="8"/>
        <v>9</v>
      </c>
    </row>
    <row r="588" spans="2:17">
      <c r="B588" s="431" t="s">
        <v>1930</v>
      </c>
      <c r="C588" s="432" t="s">
        <v>1214</v>
      </c>
      <c r="D588" s="433">
        <v>11</v>
      </c>
      <c r="E588" s="434" t="s">
        <v>1927</v>
      </c>
      <c r="F588" s="435">
        <v>37.227107493999995</v>
      </c>
      <c r="G588" s="437">
        <v>5.6043101955102372</v>
      </c>
      <c r="H588" s="437">
        <v>5.28467273188798</v>
      </c>
      <c r="I588" s="437">
        <v>6.8589211979727542</v>
      </c>
      <c r="J588" s="438">
        <v>6.8589211979727542</v>
      </c>
      <c r="K588" s="435">
        <v>39.237723085000006</v>
      </c>
      <c r="L588" s="437">
        <v>2.763573666016522</v>
      </c>
      <c r="M588" s="437">
        <v>2.4597180539818693</v>
      </c>
      <c r="N588" s="437">
        <v>5.0489281040632772</v>
      </c>
      <c r="O588" s="438">
        <v>5.4299792817284303</v>
      </c>
      <c r="P588" s="439">
        <v>1.9384326464521706E-2</v>
      </c>
      <c r="Q588" s="434">
        <f t="shared" ref="Q588:Q651" si="9">VLOOKUP(C588,$S$11:$T$14,2,FALSE)</f>
        <v>9</v>
      </c>
    </row>
    <row r="589" spans="2:17">
      <c r="B589" s="431" t="s">
        <v>1931</v>
      </c>
      <c r="C589" s="432" t="s">
        <v>1219</v>
      </c>
      <c r="D589" s="433">
        <v>11</v>
      </c>
      <c r="E589" s="434" t="s">
        <v>1927</v>
      </c>
      <c r="F589" s="435">
        <v>93.668210000000002</v>
      </c>
      <c r="G589" s="437">
        <v>5.2695567359313999</v>
      </c>
      <c r="H589" s="437">
        <v>4.969011674946719</v>
      </c>
      <c r="I589" s="437">
        <v>6.8589211979727542</v>
      </c>
      <c r="J589" s="438">
        <v>6.8589211979727542</v>
      </c>
      <c r="K589" s="435">
        <v>86.088589999999996</v>
      </c>
      <c r="L589" s="437">
        <v>5.236595809063366</v>
      </c>
      <c r="M589" s="437">
        <v>4.6608307972210756</v>
      </c>
      <c r="N589" s="437">
        <v>5.9062932538098716</v>
      </c>
      <c r="O589" s="438">
        <v>5.9062932538098716</v>
      </c>
      <c r="P589" s="439">
        <v>1.9384326464521706E-2</v>
      </c>
      <c r="Q589" s="434">
        <f t="shared" si="9"/>
        <v>10</v>
      </c>
    </row>
    <row r="590" spans="2:17">
      <c r="B590" s="431" t="s">
        <v>1932</v>
      </c>
      <c r="C590" s="432" t="s">
        <v>152</v>
      </c>
      <c r="D590" s="433">
        <v>11</v>
      </c>
      <c r="E590" s="434" t="s">
        <v>1933</v>
      </c>
      <c r="F590" s="435">
        <v>5.0719936319999999</v>
      </c>
      <c r="G590" s="437">
        <v>2.4768326548234945</v>
      </c>
      <c r="H590" s="437">
        <v>2.3936256673397782</v>
      </c>
      <c r="I590" s="437">
        <v>5.9062932538098716</v>
      </c>
      <c r="J590" s="438">
        <v>5.9062932538098716</v>
      </c>
      <c r="K590" s="435">
        <v>8.3689478600000005</v>
      </c>
      <c r="L590" s="437">
        <v>4.5916666908650932</v>
      </c>
      <c r="M590" s="437">
        <v>4.3274318638285818</v>
      </c>
      <c r="N590" s="437">
        <v>5.9062932538098716</v>
      </c>
      <c r="O590" s="438">
        <v>5.9062932538098716</v>
      </c>
      <c r="P590" s="439">
        <v>9.9617886728666782E-3</v>
      </c>
      <c r="Q590" s="434">
        <f t="shared" si="9"/>
        <v>8</v>
      </c>
    </row>
    <row r="591" spans="2:17">
      <c r="B591" s="431" t="s">
        <v>1934</v>
      </c>
      <c r="C591" s="432" t="s">
        <v>152</v>
      </c>
      <c r="D591" s="433">
        <v>11</v>
      </c>
      <c r="E591" s="434" t="s">
        <v>1933</v>
      </c>
      <c r="F591" s="435">
        <v>4.3528604629999998</v>
      </c>
      <c r="G591" s="437">
        <v>1.6956777406099308</v>
      </c>
      <c r="H591" s="437">
        <v>1.638712956871079</v>
      </c>
      <c r="I591" s="437">
        <v>5.9062932538098716</v>
      </c>
      <c r="J591" s="438">
        <v>5.9062932538098716</v>
      </c>
      <c r="K591" s="435">
        <v>4.3593867390000005</v>
      </c>
      <c r="L591" s="437">
        <v>2.04243431228522</v>
      </c>
      <c r="M591" s="437">
        <v>1.9248991527071533</v>
      </c>
      <c r="N591" s="437">
        <v>5.9062932538098716</v>
      </c>
      <c r="O591" s="438">
        <v>5.9062932538098716</v>
      </c>
      <c r="P591" s="439">
        <v>9.9617886728666782E-3</v>
      </c>
      <c r="Q591" s="434">
        <f t="shared" si="9"/>
        <v>8</v>
      </c>
    </row>
    <row r="592" spans="2:17">
      <c r="B592" s="431" t="s">
        <v>1935</v>
      </c>
      <c r="C592" s="432" t="s">
        <v>152</v>
      </c>
      <c r="D592" s="433">
        <v>11</v>
      </c>
      <c r="E592" s="434" t="s">
        <v>1933</v>
      </c>
      <c r="F592" s="435">
        <v>9.1555441390000016</v>
      </c>
      <c r="G592" s="437">
        <v>5.0108229862967617</v>
      </c>
      <c r="H592" s="437">
        <v>4.8424888500797048</v>
      </c>
      <c r="I592" s="437">
        <v>7.6210235533030604</v>
      </c>
      <c r="J592" s="438">
        <v>7.6210235533030604</v>
      </c>
      <c r="K592" s="435">
        <v>10.634999102000002</v>
      </c>
      <c r="L592" s="437">
        <v>5.9062932538098716</v>
      </c>
      <c r="M592" s="437">
        <v>5.5664061318956861</v>
      </c>
      <c r="N592" s="437">
        <v>7.6210235533030604</v>
      </c>
      <c r="O592" s="438">
        <v>7.6210235533030604</v>
      </c>
      <c r="P592" s="439">
        <v>9.9617886728666782E-3</v>
      </c>
      <c r="Q592" s="434">
        <f t="shared" si="9"/>
        <v>8</v>
      </c>
    </row>
    <row r="593" spans="2:17">
      <c r="B593" s="431" t="s">
        <v>1936</v>
      </c>
      <c r="C593" s="432" t="s">
        <v>152</v>
      </c>
      <c r="D593" s="433">
        <v>11</v>
      </c>
      <c r="E593" s="434" t="s">
        <v>1933</v>
      </c>
      <c r="F593" s="435">
        <v>3.1262320460000002</v>
      </c>
      <c r="G593" s="437">
        <v>1.9243084472090226</v>
      </c>
      <c r="H593" s="437">
        <v>1.8596630184716738</v>
      </c>
      <c r="I593" s="437">
        <v>6.1920816370587364</v>
      </c>
      <c r="J593" s="438">
        <v>6.1920816370587364</v>
      </c>
      <c r="K593" s="435">
        <v>6.9677547430000004</v>
      </c>
      <c r="L593" s="437">
        <v>5.0298755451800199</v>
      </c>
      <c r="M593" s="437">
        <v>4.7404232865176175</v>
      </c>
      <c r="N593" s="437">
        <v>6.1920816370587364</v>
      </c>
      <c r="O593" s="438">
        <v>6.1920816370587364</v>
      </c>
      <c r="P593" s="439">
        <v>9.9617886728666782E-3</v>
      </c>
      <c r="Q593" s="434">
        <f t="shared" si="9"/>
        <v>8</v>
      </c>
    </row>
    <row r="594" spans="2:17">
      <c r="B594" s="431" t="s">
        <v>1937</v>
      </c>
      <c r="C594" s="432" t="s">
        <v>152</v>
      </c>
      <c r="D594" s="433">
        <v>11</v>
      </c>
      <c r="E594" s="434" t="s">
        <v>1933</v>
      </c>
      <c r="F594" s="435">
        <v>11.469341050999999</v>
      </c>
      <c r="G594" s="437">
        <v>6.1158714015257054</v>
      </c>
      <c r="H594" s="437">
        <v>5.9104141478159136</v>
      </c>
      <c r="I594" s="437">
        <v>6.0968188426424472</v>
      </c>
      <c r="J594" s="438">
        <v>6.0968188426424472</v>
      </c>
      <c r="K594" s="435">
        <v>4.3405606409999997</v>
      </c>
      <c r="L594" s="437">
        <v>2.1338865949248564</v>
      </c>
      <c r="M594" s="437">
        <v>2.0110886670074732</v>
      </c>
      <c r="N594" s="437">
        <v>6.0968188426424472</v>
      </c>
      <c r="O594" s="438">
        <v>6.0968188426424472</v>
      </c>
      <c r="P594" s="439">
        <v>9.9617886728666782E-3</v>
      </c>
      <c r="Q594" s="434">
        <f t="shared" si="9"/>
        <v>8</v>
      </c>
    </row>
    <row r="595" spans="2:17">
      <c r="B595" s="431" t="s">
        <v>1938</v>
      </c>
      <c r="C595" s="432" t="s">
        <v>152</v>
      </c>
      <c r="D595" s="433">
        <v>11</v>
      </c>
      <c r="E595" s="434" t="s">
        <v>1933</v>
      </c>
      <c r="F595" s="435">
        <v>7.2736989270000008</v>
      </c>
      <c r="G595" s="437">
        <v>4.8965076329972161</v>
      </c>
      <c r="H595" s="437">
        <v>4.7320138192794081</v>
      </c>
      <c r="I595" s="437">
        <v>5.8110304593935833</v>
      </c>
      <c r="J595" s="438">
        <v>5.8110304593935833</v>
      </c>
      <c r="K595" s="435">
        <v>7.2773954729999994</v>
      </c>
      <c r="L595" s="437">
        <v>4.9041286565505189</v>
      </c>
      <c r="M595" s="437">
        <v>4.6219127043546759</v>
      </c>
      <c r="N595" s="437">
        <v>5.8110304593935833</v>
      </c>
      <c r="O595" s="438">
        <v>5.8110304593935833</v>
      </c>
      <c r="P595" s="439">
        <v>9.9617886728666782E-3</v>
      </c>
      <c r="Q595" s="434">
        <f t="shared" si="9"/>
        <v>8</v>
      </c>
    </row>
    <row r="596" spans="2:17">
      <c r="B596" s="431" t="s">
        <v>1939</v>
      </c>
      <c r="C596" s="432" t="s">
        <v>152</v>
      </c>
      <c r="D596" s="433">
        <v>11</v>
      </c>
      <c r="E596" s="434" t="s">
        <v>1940</v>
      </c>
      <c r="F596" s="435">
        <v>4.8412161090000003</v>
      </c>
      <c r="G596" s="437">
        <v>3.0512673051537127</v>
      </c>
      <c r="H596" s="437">
        <v>3.0166312979060219</v>
      </c>
      <c r="I596" s="437">
        <v>11.43153532995459</v>
      </c>
      <c r="J596" s="438">
        <v>9.1452282639636717</v>
      </c>
      <c r="K596" s="435">
        <v>4.8494453000000002</v>
      </c>
      <c r="L596" s="437">
        <v>4.2677731898497129</v>
      </c>
      <c r="M596" s="437">
        <v>4.1481799831946704</v>
      </c>
      <c r="N596" s="437">
        <v>11.43153532995459</v>
      </c>
      <c r="O596" s="438">
        <v>9.1452282639636717</v>
      </c>
      <c r="P596" s="439">
        <v>-2.4896165669603953E-2</v>
      </c>
      <c r="Q596" s="434">
        <f t="shared" si="9"/>
        <v>8</v>
      </c>
    </row>
    <row r="597" spans="2:17">
      <c r="B597" s="431" t="s">
        <v>1941</v>
      </c>
      <c r="C597" s="432" t="s">
        <v>152</v>
      </c>
      <c r="D597" s="433">
        <v>11</v>
      </c>
      <c r="E597" s="434" t="s">
        <v>1940</v>
      </c>
      <c r="F597" s="435">
        <v>12.098894074999999</v>
      </c>
      <c r="G597" s="437">
        <v>5.9396352318555721</v>
      </c>
      <c r="H597" s="437">
        <v>5.8722123454399142</v>
      </c>
      <c r="I597" s="437">
        <v>11.43153532995459</v>
      </c>
      <c r="J597" s="438">
        <v>9.1452282639636717</v>
      </c>
      <c r="K597" s="435">
        <v>11.127417808000001</v>
      </c>
      <c r="L597" s="437">
        <v>4.0391424832506218</v>
      </c>
      <c r="M597" s="437">
        <v>3.9259560555235282</v>
      </c>
      <c r="N597" s="437">
        <v>11.43153532995459</v>
      </c>
      <c r="O597" s="438">
        <v>9.1452282639636717</v>
      </c>
      <c r="P597" s="439">
        <v>-2.4896165669603953E-2</v>
      </c>
      <c r="Q597" s="434">
        <f t="shared" si="9"/>
        <v>8</v>
      </c>
    </row>
    <row r="598" spans="2:17">
      <c r="B598" s="431" t="s">
        <v>1942</v>
      </c>
      <c r="C598" s="432" t="s">
        <v>152</v>
      </c>
      <c r="D598" s="433">
        <v>11</v>
      </c>
      <c r="E598" s="434" t="s">
        <v>1940</v>
      </c>
      <c r="F598" s="435">
        <v>12.579578874999999</v>
      </c>
      <c r="G598" s="437">
        <v>6.6836376562467841</v>
      </c>
      <c r="H598" s="437">
        <v>6.6077693369056041</v>
      </c>
      <c r="I598" s="437">
        <v>11.43153532995459</v>
      </c>
      <c r="J598" s="438">
        <v>9.1452282639636717</v>
      </c>
      <c r="K598" s="435">
        <v>12.191333956999999</v>
      </c>
      <c r="L598" s="437">
        <v>8.6498617329989713</v>
      </c>
      <c r="M598" s="437">
        <v>8.4074719302249132</v>
      </c>
      <c r="N598" s="437">
        <v>11.43153532995459</v>
      </c>
      <c r="O598" s="438">
        <v>9.1452282639636717</v>
      </c>
      <c r="P598" s="439">
        <v>-2.4896165669603953E-2</v>
      </c>
      <c r="Q598" s="434">
        <f t="shared" si="9"/>
        <v>8</v>
      </c>
    </row>
    <row r="599" spans="2:17">
      <c r="B599" s="431" t="s">
        <v>1943</v>
      </c>
      <c r="C599" s="432" t="s">
        <v>152</v>
      </c>
      <c r="D599" s="433">
        <v>11</v>
      </c>
      <c r="E599" s="434" t="s">
        <v>1940</v>
      </c>
      <c r="F599" s="435">
        <v>15.255764710999999</v>
      </c>
      <c r="G599" s="437">
        <v>7.0999360678459622</v>
      </c>
      <c r="H599" s="437">
        <v>7.0193421989677107</v>
      </c>
      <c r="I599" s="437">
        <v>11.43153532995459</v>
      </c>
      <c r="J599" s="438">
        <v>9.1452282639636717</v>
      </c>
      <c r="K599" s="435">
        <v>10.932213079</v>
      </c>
      <c r="L599" s="437">
        <v>5.8300830182768406</v>
      </c>
      <c r="M599" s="437">
        <v>5.6667101556141493</v>
      </c>
      <c r="N599" s="437">
        <v>11.43153532995459</v>
      </c>
      <c r="O599" s="438">
        <v>9.1452282639636717</v>
      </c>
      <c r="P599" s="439">
        <v>-2.4896165669603953E-2</v>
      </c>
      <c r="Q599" s="434">
        <f t="shared" si="9"/>
        <v>8</v>
      </c>
    </row>
    <row r="600" spans="2:17">
      <c r="B600" s="431" t="s">
        <v>1944</v>
      </c>
      <c r="C600" s="432" t="s">
        <v>152</v>
      </c>
      <c r="D600" s="433">
        <v>7.6</v>
      </c>
      <c r="E600" s="434" t="s">
        <v>1945</v>
      </c>
      <c r="F600" s="435">
        <v>17.008986257</v>
      </c>
      <c r="G600" s="437">
        <v>4.9056736458708707</v>
      </c>
      <c r="H600" s="437">
        <v>4.7132942872092674</v>
      </c>
      <c r="I600" s="437">
        <v>7.6348799597636106</v>
      </c>
      <c r="J600" s="438">
        <v>6.3185213460112646</v>
      </c>
      <c r="K600" s="435">
        <v>16.530385654</v>
      </c>
      <c r="L600" s="437">
        <v>5.1996165243217689</v>
      </c>
      <c r="M600" s="437">
        <v>4.9293956604903419</v>
      </c>
      <c r="N600" s="437">
        <v>7.6348799597636106</v>
      </c>
      <c r="O600" s="438">
        <v>6.3185213460112646</v>
      </c>
      <c r="P600" s="439">
        <v>-1.4892581653263903E-2</v>
      </c>
      <c r="Q600" s="434">
        <f t="shared" si="9"/>
        <v>8</v>
      </c>
    </row>
    <row r="601" spans="2:17">
      <c r="B601" s="431" t="s">
        <v>1946</v>
      </c>
      <c r="C601" s="432" t="s">
        <v>152</v>
      </c>
      <c r="D601" s="433">
        <v>7.6</v>
      </c>
      <c r="E601" s="434" t="s">
        <v>1945</v>
      </c>
      <c r="F601" s="435">
        <v>12.265806796</v>
      </c>
      <c r="G601" s="437">
        <v>2.737894280743506</v>
      </c>
      <c r="H601" s="437">
        <v>2.6305258775770937</v>
      </c>
      <c r="I601" s="437">
        <v>7.5032440983883761</v>
      </c>
      <c r="J601" s="438">
        <v>6.3185213460112646</v>
      </c>
      <c r="K601" s="435">
        <v>11.787535657000001</v>
      </c>
      <c r="L601" s="437">
        <v>3.6068226016814302</v>
      </c>
      <c r="M601" s="437">
        <v>3.4193782556312757</v>
      </c>
      <c r="N601" s="437">
        <v>7.5032440983883761</v>
      </c>
      <c r="O601" s="438">
        <v>6.3185213460112646</v>
      </c>
      <c r="P601" s="439">
        <v>-1.4892581653263903E-2</v>
      </c>
      <c r="Q601" s="434">
        <f t="shared" si="9"/>
        <v>8</v>
      </c>
    </row>
    <row r="602" spans="2:17">
      <c r="B602" s="431" t="s">
        <v>1947</v>
      </c>
      <c r="C602" s="432" t="s">
        <v>152</v>
      </c>
      <c r="D602" s="433">
        <v>7.6</v>
      </c>
      <c r="E602" s="434" t="s">
        <v>1945</v>
      </c>
      <c r="F602" s="435">
        <v>6.821091633</v>
      </c>
      <c r="G602" s="437">
        <v>2.298757047195723</v>
      </c>
      <c r="H602" s="437">
        <v>2.2086097120115769</v>
      </c>
      <c r="I602" s="437">
        <v>3.9490758412570397</v>
      </c>
      <c r="J602" s="438">
        <v>3.9490758412570397</v>
      </c>
      <c r="K602" s="435">
        <v>6.827813323</v>
      </c>
      <c r="L602" s="437">
        <v>2.1851552988288954</v>
      </c>
      <c r="M602" s="437">
        <v>2.0715941256744221</v>
      </c>
      <c r="N602" s="437">
        <v>3.9490758412570397</v>
      </c>
      <c r="O602" s="438">
        <v>3.9490758412570397</v>
      </c>
      <c r="P602" s="439">
        <v>-1.4892581653263903E-2</v>
      </c>
      <c r="Q602" s="434">
        <f t="shared" si="9"/>
        <v>8</v>
      </c>
    </row>
    <row r="603" spans="2:17">
      <c r="B603" s="431" t="s">
        <v>1948</v>
      </c>
      <c r="C603" s="432" t="s">
        <v>152</v>
      </c>
      <c r="D603" s="433">
        <v>7.6</v>
      </c>
      <c r="E603" s="434" t="s">
        <v>1945</v>
      </c>
      <c r="F603" s="435">
        <v>13.173603740000001</v>
      </c>
      <c r="G603" s="437">
        <v>5.9315119135680741</v>
      </c>
      <c r="H603" s="437">
        <v>5.698903603232071</v>
      </c>
      <c r="I603" s="437">
        <v>7.3716082370131417</v>
      </c>
      <c r="J603" s="438">
        <v>6.3185213460112646</v>
      </c>
      <c r="K603" s="435">
        <v>11.730167892000001</v>
      </c>
      <c r="L603" s="437">
        <v>5.7261599698227084</v>
      </c>
      <c r="M603" s="437">
        <v>5.4285749678817696</v>
      </c>
      <c r="N603" s="437">
        <v>7.3716082370131417</v>
      </c>
      <c r="O603" s="438">
        <v>6.3185213460112646</v>
      </c>
      <c r="P603" s="439">
        <v>-1.4892581653263903E-2</v>
      </c>
      <c r="Q603" s="434">
        <f t="shared" si="9"/>
        <v>8</v>
      </c>
    </row>
    <row r="604" spans="2:17">
      <c r="B604" s="431" t="s">
        <v>1949</v>
      </c>
      <c r="C604" s="432" t="s">
        <v>152</v>
      </c>
      <c r="D604" s="433">
        <v>11</v>
      </c>
      <c r="E604" s="434" t="s">
        <v>1950</v>
      </c>
      <c r="F604" s="435">
        <v>13.347346754</v>
      </c>
      <c r="G604" s="437">
        <v>5.1441908984795655</v>
      </c>
      <c r="H604" s="437">
        <v>4.9572912291576445</v>
      </c>
      <c r="I604" s="437">
        <v>6.0968188426424472</v>
      </c>
      <c r="J604" s="438">
        <v>6.0968188426424472</v>
      </c>
      <c r="K604" s="435">
        <v>13.301648767000001</v>
      </c>
      <c r="L604" s="437">
        <v>4.8603077711190261</v>
      </c>
      <c r="M604" s="437">
        <v>4.5462679547299265</v>
      </c>
      <c r="N604" s="437">
        <v>6.0968188426424472</v>
      </c>
      <c r="O604" s="438">
        <v>6.0968188426424472</v>
      </c>
      <c r="P604" s="439">
        <v>-2.436382091490874E-2</v>
      </c>
      <c r="Q604" s="434">
        <f t="shared" si="9"/>
        <v>8</v>
      </c>
    </row>
    <row r="605" spans="2:17">
      <c r="B605" s="431" t="s">
        <v>1951</v>
      </c>
      <c r="C605" s="432" t="s">
        <v>152</v>
      </c>
      <c r="D605" s="433">
        <v>11</v>
      </c>
      <c r="E605" s="434" t="s">
        <v>1950</v>
      </c>
      <c r="F605" s="435">
        <v>14.604639519000001</v>
      </c>
      <c r="G605" s="437">
        <v>4.1153527187836527</v>
      </c>
      <c r="H605" s="437">
        <v>3.9658329833261154</v>
      </c>
      <c r="I605" s="437">
        <v>6.0015560482261598</v>
      </c>
      <c r="J605" s="438">
        <v>9.1452282639636717</v>
      </c>
      <c r="K605" s="435">
        <v>14.531546780000001</v>
      </c>
      <c r="L605" s="437">
        <v>4.2487206309664565</v>
      </c>
      <c r="M605" s="437">
        <v>3.9741973888858242</v>
      </c>
      <c r="N605" s="437">
        <v>6.0015560482261598</v>
      </c>
      <c r="O605" s="438">
        <v>6.0015560482261598</v>
      </c>
      <c r="P605" s="439">
        <v>-2.436382091490874E-2</v>
      </c>
      <c r="Q605" s="434">
        <f t="shared" si="9"/>
        <v>8</v>
      </c>
    </row>
    <row r="606" spans="2:17">
      <c r="B606" s="431" t="s">
        <v>1952</v>
      </c>
      <c r="C606" s="432" t="s">
        <v>152</v>
      </c>
      <c r="D606" s="433">
        <v>11</v>
      </c>
      <c r="E606" s="434" t="s">
        <v>1950</v>
      </c>
      <c r="F606" s="435">
        <v>23.448353927000003</v>
      </c>
      <c r="G606" s="437">
        <v>6.4778700203076003</v>
      </c>
      <c r="H606" s="437">
        <v>6.242514881161477</v>
      </c>
      <c r="I606" s="437">
        <v>12.479426068533762</v>
      </c>
      <c r="J606" s="438">
        <v>9.1452282639636717</v>
      </c>
      <c r="K606" s="435">
        <v>15.853411625000003</v>
      </c>
      <c r="L606" s="437">
        <v>3.8219433119814843</v>
      </c>
      <c r="M606" s="437">
        <v>3.5749954987017767</v>
      </c>
      <c r="N606" s="437">
        <v>12.479426068533762</v>
      </c>
      <c r="O606" s="438">
        <v>9.1452282639636717</v>
      </c>
      <c r="P606" s="439">
        <v>-2.436382091490874E-2</v>
      </c>
      <c r="Q606" s="434">
        <f t="shared" si="9"/>
        <v>8</v>
      </c>
    </row>
    <row r="607" spans="2:17">
      <c r="B607" s="431" t="s">
        <v>1953</v>
      </c>
      <c r="C607" s="432" t="s">
        <v>152</v>
      </c>
      <c r="D607" s="433">
        <v>11</v>
      </c>
      <c r="E607" s="434" t="s">
        <v>1950</v>
      </c>
      <c r="F607" s="435">
        <v>16.039909243</v>
      </c>
      <c r="G607" s="437">
        <v>6.6302904913736622</v>
      </c>
      <c r="H607" s="437">
        <v>6.3893975842476305</v>
      </c>
      <c r="I607" s="437">
        <v>11.812586507619743</v>
      </c>
      <c r="J607" s="438">
        <v>9.1452282639636717</v>
      </c>
      <c r="K607" s="435">
        <v>16.013053925000001</v>
      </c>
      <c r="L607" s="437">
        <v>6.4778700203076003</v>
      </c>
      <c r="M607" s="437">
        <v>6.0593144045792817</v>
      </c>
      <c r="N607" s="437">
        <v>11.812586507619743</v>
      </c>
      <c r="O607" s="438">
        <v>9.1452282639636717</v>
      </c>
      <c r="P607" s="439">
        <v>-2.436382091490874E-2</v>
      </c>
      <c r="Q607" s="434">
        <f t="shared" si="9"/>
        <v>8</v>
      </c>
    </row>
    <row r="608" spans="2:17">
      <c r="B608" s="431" t="s">
        <v>1954</v>
      </c>
      <c r="C608" s="432" t="s">
        <v>152</v>
      </c>
      <c r="D608" s="433">
        <v>11</v>
      </c>
      <c r="E608" s="434" t="s">
        <v>1950</v>
      </c>
      <c r="F608" s="435">
        <v>19.111787768000003</v>
      </c>
      <c r="G608" s="437">
        <v>7.582918435536544</v>
      </c>
      <c r="H608" s="437">
        <v>7.3074144785360824</v>
      </c>
      <c r="I608" s="437">
        <v>11.336272535538301</v>
      </c>
      <c r="J608" s="438">
        <v>9.1452282639636717</v>
      </c>
      <c r="K608" s="435">
        <v>21.886014058000001</v>
      </c>
      <c r="L608" s="437">
        <v>8.8403873218315496</v>
      </c>
      <c r="M608" s="437">
        <v>8.269182010955257</v>
      </c>
      <c r="N608" s="437">
        <v>11.336272535538301</v>
      </c>
      <c r="O608" s="438">
        <v>9.1452282639636717</v>
      </c>
      <c r="P608" s="439">
        <v>-2.436382091490874E-2</v>
      </c>
      <c r="Q608" s="434">
        <f t="shared" si="9"/>
        <v>8</v>
      </c>
    </row>
    <row r="609" spans="2:17">
      <c r="B609" s="431" t="s">
        <v>1955</v>
      </c>
      <c r="C609" s="432" t="s">
        <v>152</v>
      </c>
      <c r="D609" s="433">
        <v>11</v>
      </c>
      <c r="E609" s="434" t="s">
        <v>1956</v>
      </c>
      <c r="F609" s="435">
        <v>7.0397324989999994</v>
      </c>
      <c r="G609" s="437">
        <v>3.2770401279203156</v>
      </c>
      <c r="H609" s="437">
        <v>3.1406926907471604</v>
      </c>
      <c r="I609" s="437">
        <v>6.0015560482261598</v>
      </c>
      <c r="J609" s="438">
        <v>9.1452282639636717</v>
      </c>
      <c r="K609" s="435">
        <v>3.2784649859999999</v>
      </c>
      <c r="L609" s="437">
        <v>1.8099930939094768</v>
      </c>
      <c r="M609" s="437">
        <v>1.6282528417290028</v>
      </c>
      <c r="N609" s="437">
        <v>6.0015560482261598</v>
      </c>
      <c r="O609" s="438">
        <v>6.0015560482261598</v>
      </c>
      <c r="P609" s="439">
        <v>4.5869822436319652E-3</v>
      </c>
      <c r="Q609" s="434">
        <f t="shared" si="9"/>
        <v>8</v>
      </c>
    </row>
    <row r="610" spans="2:17">
      <c r="B610" s="431" t="s">
        <v>1957</v>
      </c>
      <c r="C610" s="432" t="s">
        <v>152</v>
      </c>
      <c r="D610" s="433">
        <v>11</v>
      </c>
      <c r="E610" s="434" t="s">
        <v>1956</v>
      </c>
      <c r="F610" s="435">
        <v>4.6578691699999997</v>
      </c>
      <c r="G610" s="437">
        <v>3.5437759522859227</v>
      </c>
      <c r="H610" s="437">
        <v>3.3963304679009991</v>
      </c>
      <c r="I610" s="437">
        <v>6.0015560482261598</v>
      </c>
      <c r="J610" s="438">
        <v>9.1452282639636717</v>
      </c>
      <c r="K610" s="435">
        <v>4.6831181260000001</v>
      </c>
      <c r="L610" s="437">
        <v>3.2960926868035734</v>
      </c>
      <c r="M610" s="437">
        <v>2.9651341223064995</v>
      </c>
      <c r="N610" s="437">
        <v>6.0015560482261598</v>
      </c>
      <c r="O610" s="438">
        <v>6.0015560482261598</v>
      </c>
      <c r="P610" s="439">
        <v>4.5869822436319652E-3</v>
      </c>
      <c r="Q610" s="434">
        <f t="shared" si="9"/>
        <v>8</v>
      </c>
    </row>
    <row r="611" spans="2:17">
      <c r="B611" s="431" t="s">
        <v>1958</v>
      </c>
      <c r="C611" s="432" t="s">
        <v>152</v>
      </c>
      <c r="D611" s="433">
        <v>11</v>
      </c>
      <c r="E611" s="434" t="s">
        <v>1956</v>
      </c>
      <c r="F611" s="435">
        <v>4.1761643670000002</v>
      </c>
      <c r="G611" s="437">
        <v>3.1627247746207701</v>
      </c>
      <c r="H611" s="437">
        <v>3.0311336433955156</v>
      </c>
      <c r="I611" s="437">
        <v>10.859958563456861</v>
      </c>
      <c r="J611" s="438">
        <v>9.1452282639636717</v>
      </c>
      <c r="K611" s="435">
        <v>4.1633680630000001</v>
      </c>
      <c r="L611" s="437">
        <v>2.9531466269049358</v>
      </c>
      <c r="M611" s="437">
        <v>2.6566230575578467</v>
      </c>
      <c r="N611" s="437">
        <v>10.859958563456861</v>
      </c>
      <c r="O611" s="438">
        <v>9.1452282639636717</v>
      </c>
      <c r="P611" s="439">
        <v>4.5869822436319652E-3</v>
      </c>
      <c r="Q611" s="434">
        <f t="shared" si="9"/>
        <v>8</v>
      </c>
    </row>
    <row r="612" spans="2:17">
      <c r="B612" s="431" t="s">
        <v>1959</v>
      </c>
      <c r="C612" s="432" t="s">
        <v>152</v>
      </c>
      <c r="D612" s="433">
        <v>11</v>
      </c>
      <c r="E612" s="434" t="s">
        <v>1956</v>
      </c>
      <c r="F612" s="435">
        <v>22.394347797000002</v>
      </c>
      <c r="G612" s="437">
        <v>4.4201936609157748</v>
      </c>
      <c r="H612" s="437">
        <v>4.2362831642636118</v>
      </c>
      <c r="I612" s="437">
        <v>6.2873444314750238</v>
      </c>
      <c r="J612" s="438">
        <v>9.1452282639636717</v>
      </c>
      <c r="K612" s="435">
        <v>22.068199584000002</v>
      </c>
      <c r="L612" s="437">
        <v>4.439246219799033</v>
      </c>
      <c r="M612" s="437">
        <v>3.9935043381353439</v>
      </c>
      <c r="N612" s="437">
        <v>6.2873444314750238</v>
      </c>
      <c r="O612" s="438">
        <v>6.2873444314750238</v>
      </c>
      <c r="P612" s="439">
        <v>4.5869822436319652E-3</v>
      </c>
      <c r="Q612" s="434">
        <f t="shared" si="9"/>
        <v>8</v>
      </c>
    </row>
    <row r="613" spans="2:17">
      <c r="B613" s="431" t="s">
        <v>1960</v>
      </c>
      <c r="C613" s="432" t="s">
        <v>152</v>
      </c>
      <c r="D613" s="433">
        <v>11</v>
      </c>
      <c r="E613" s="434" t="s">
        <v>1961</v>
      </c>
      <c r="F613" s="435">
        <v>14.651118061000002</v>
      </c>
      <c r="G613" s="437">
        <v>8.1926003198007891</v>
      </c>
      <c r="H613" s="437">
        <v>7.8251222051923106</v>
      </c>
      <c r="I613" s="437">
        <v>10.097856208126554</v>
      </c>
      <c r="J613" s="438">
        <v>9.1452282639636717</v>
      </c>
      <c r="K613" s="435">
        <v>16.825267741000001</v>
      </c>
      <c r="L613" s="437">
        <v>9.469121764979052</v>
      </c>
      <c r="M613" s="437">
        <v>8.7549979643879201</v>
      </c>
      <c r="N613" s="437">
        <v>10.097856208126554</v>
      </c>
      <c r="O613" s="438">
        <v>9.1452282639636717</v>
      </c>
      <c r="P613" s="439">
        <v>1.7924393186455001E-2</v>
      </c>
      <c r="Q613" s="434">
        <f t="shared" si="9"/>
        <v>8</v>
      </c>
    </row>
    <row r="614" spans="2:17">
      <c r="B614" s="431" t="s">
        <v>1962</v>
      </c>
      <c r="C614" s="432" t="s">
        <v>152</v>
      </c>
      <c r="D614" s="433">
        <v>11</v>
      </c>
      <c r="E614" s="434" t="s">
        <v>1961</v>
      </c>
      <c r="F614" s="435">
        <v>12.442990303999999</v>
      </c>
      <c r="G614" s="437">
        <v>7.7924965832523787</v>
      </c>
      <c r="H614" s="437">
        <v>7.4429650742410587</v>
      </c>
      <c r="I614" s="437">
        <v>11.050484152289437</v>
      </c>
      <c r="J614" s="438">
        <v>9.1452282639636717</v>
      </c>
      <c r="K614" s="435">
        <v>10.327378360999999</v>
      </c>
      <c r="L614" s="437">
        <v>7.8306017010188942</v>
      </c>
      <c r="M614" s="437">
        <v>7.2400486184374948</v>
      </c>
      <c r="N614" s="437">
        <v>11.050484152289437</v>
      </c>
      <c r="O614" s="438">
        <v>9.1452282639636717</v>
      </c>
      <c r="P614" s="439">
        <v>1.7924393186455001E-2</v>
      </c>
      <c r="Q614" s="434">
        <f t="shared" si="9"/>
        <v>8</v>
      </c>
    </row>
    <row r="615" spans="2:17">
      <c r="B615" s="431" t="s">
        <v>1963</v>
      </c>
      <c r="C615" s="432" t="s">
        <v>152</v>
      </c>
      <c r="D615" s="433">
        <v>11</v>
      </c>
      <c r="E615" s="434" t="s">
        <v>1961</v>
      </c>
      <c r="F615" s="435">
        <v>19.248516297000002</v>
      </c>
      <c r="G615" s="437">
        <v>8.2307054375673054</v>
      </c>
      <c r="H615" s="437">
        <v>7.861518122425764</v>
      </c>
      <c r="I615" s="437">
        <v>11.907849302036031</v>
      </c>
      <c r="J615" s="438">
        <v>9.1452282639636717</v>
      </c>
      <c r="K615" s="435">
        <v>18.989481541</v>
      </c>
      <c r="L615" s="437">
        <v>8.0401798487347271</v>
      </c>
      <c r="M615" s="437">
        <v>7.4338212091985945</v>
      </c>
      <c r="N615" s="437">
        <v>11.907849302036031</v>
      </c>
      <c r="O615" s="438">
        <v>9.1452282639636717</v>
      </c>
      <c r="P615" s="439">
        <v>1.7924393186455001E-2</v>
      </c>
      <c r="Q615" s="434">
        <f t="shared" si="9"/>
        <v>8</v>
      </c>
    </row>
    <row r="616" spans="2:17">
      <c r="B616" s="431" t="s">
        <v>1964</v>
      </c>
      <c r="C616" s="432" t="s">
        <v>152</v>
      </c>
      <c r="D616" s="433">
        <v>11</v>
      </c>
      <c r="E616" s="434" t="s">
        <v>1961</v>
      </c>
      <c r="F616" s="435">
        <v>16.789517874999998</v>
      </c>
      <c r="G616" s="437">
        <v>7.5067082000035139</v>
      </c>
      <c r="H616" s="437">
        <v>7.1699956949901642</v>
      </c>
      <c r="I616" s="437">
        <v>10.859958563456861</v>
      </c>
      <c r="J616" s="438">
        <v>9.1452282639636717</v>
      </c>
      <c r="K616" s="435">
        <v>16.774622478000001</v>
      </c>
      <c r="L616" s="437">
        <v>7.7543914654858632</v>
      </c>
      <c r="M616" s="437">
        <v>7.1695858581607306</v>
      </c>
      <c r="N616" s="437">
        <v>10.859958563456861</v>
      </c>
      <c r="O616" s="438">
        <v>9.1452282639636717</v>
      </c>
      <c r="P616" s="439">
        <v>1.7924393186455001E-2</v>
      </c>
      <c r="Q616" s="434">
        <f t="shared" si="9"/>
        <v>8</v>
      </c>
    </row>
    <row r="617" spans="2:17">
      <c r="B617" s="431" t="s">
        <v>1965</v>
      </c>
      <c r="C617" s="432" t="s">
        <v>152</v>
      </c>
      <c r="D617" s="433">
        <v>11</v>
      </c>
      <c r="E617" s="434" t="s">
        <v>1961</v>
      </c>
      <c r="F617" s="435">
        <v>43.323300327000005</v>
      </c>
      <c r="G617" s="437">
        <v>7.9639696132016979</v>
      </c>
      <c r="H617" s="437">
        <v>7.6067467017915957</v>
      </c>
      <c r="I617" s="437">
        <v>11.241009741122014</v>
      </c>
      <c r="J617" s="438">
        <v>9.1452282639636717</v>
      </c>
      <c r="K617" s="435">
        <v>43.179606929000002</v>
      </c>
      <c r="L617" s="437">
        <v>8.478388703049653</v>
      </c>
      <c r="M617" s="437">
        <v>7.8389820807899868</v>
      </c>
      <c r="N617" s="437">
        <v>11.241009741122014</v>
      </c>
      <c r="O617" s="438">
        <v>9.1452282639636717</v>
      </c>
      <c r="P617" s="439">
        <v>1.7924393186455001E-2</v>
      </c>
      <c r="Q617" s="434">
        <f t="shared" si="9"/>
        <v>8</v>
      </c>
    </row>
    <row r="618" spans="2:17">
      <c r="B618" s="431" t="s">
        <v>1966</v>
      </c>
      <c r="C618" s="432" t="s">
        <v>152</v>
      </c>
      <c r="D618" s="433">
        <v>11</v>
      </c>
      <c r="E618" s="434" t="s">
        <v>1961</v>
      </c>
      <c r="F618" s="435">
        <v>11.752089829000001</v>
      </c>
      <c r="G618" s="437">
        <v>5.4680843994949457</v>
      </c>
      <c r="H618" s="437">
        <v>5.2228141230004494</v>
      </c>
      <c r="I618" s="437">
        <v>9.1452282639636717</v>
      </c>
      <c r="J618" s="438">
        <v>9.1452282639636717</v>
      </c>
      <c r="K618" s="435">
        <v>17.965234346000003</v>
      </c>
      <c r="L618" s="437">
        <v>9.0690180284306408</v>
      </c>
      <c r="M618" s="437">
        <v>8.3850684729349076</v>
      </c>
      <c r="N618" s="437">
        <v>9.1452282639636717</v>
      </c>
      <c r="O618" s="438">
        <v>9.1452282639636717</v>
      </c>
      <c r="P618" s="439">
        <v>1.7924393186455001E-2</v>
      </c>
      <c r="Q618" s="434">
        <f t="shared" si="9"/>
        <v>8</v>
      </c>
    </row>
    <row r="619" spans="2:17" ht="15.75">
      <c r="B619" s="431" t="s">
        <v>1967</v>
      </c>
      <c r="C619" s="432" t="s">
        <v>152</v>
      </c>
      <c r="D619" s="433">
        <v>11</v>
      </c>
      <c r="E619" s="434" t="s">
        <v>1961</v>
      </c>
      <c r="F619" s="435">
        <v>12.106734814999998</v>
      </c>
      <c r="G619" s="437">
        <v>7.4114454055872256</v>
      </c>
      <c r="H619" s="437">
        <v>7.0790059019065321</v>
      </c>
      <c r="I619" s="437">
        <v>9.1452282639636717</v>
      </c>
      <c r="J619" s="438">
        <v>9.1452282639636717</v>
      </c>
      <c r="K619" s="440"/>
      <c r="L619" s="440"/>
      <c r="M619" s="440"/>
      <c r="N619" s="440"/>
      <c r="O619" s="440"/>
      <c r="P619" s="439">
        <v>1.7924393186455001E-2</v>
      </c>
      <c r="Q619" s="434">
        <f t="shared" si="9"/>
        <v>8</v>
      </c>
    </row>
    <row r="620" spans="2:17">
      <c r="B620" s="431" t="s">
        <v>1968</v>
      </c>
      <c r="C620" s="432" t="s">
        <v>152</v>
      </c>
      <c r="D620" s="433">
        <v>11</v>
      </c>
      <c r="E620" s="434" t="s">
        <v>1969</v>
      </c>
      <c r="F620" s="435">
        <v>30.568972945000002</v>
      </c>
      <c r="G620" s="437">
        <v>9.1252230771362495</v>
      </c>
      <c r="H620" s="437">
        <v>8.4594342689331761</v>
      </c>
      <c r="I620" s="437">
        <v>9.1452282639636717</v>
      </c>
      <c r="J620" s="438">
        <v>9.1452282639636717</v>
      </c>
      <c r="K620" s="435">
        <v>23.479035204999995</v>
      </c>
      <c r="L620" s="437">
        <v>5.8681881360433561</v>
      </c>
      <c r="M620" s="437">
        <v>5.3864820205099306</v>
      </c>
      <c r="N620" s="437">
        <v>9.1452282639636717</v>
      </c>
      <c r="O620" s="438">
        <v>9.1452282639636717</v>
      </c>
      <c r="P620" s="439">
        <v>-2.8611491351985263E-2</v>
      </c>
      <c r="Q620" s="434">
        <f t="shared" si="9"/>
        <v>8</v>
      </c>
    </row>
    <row r="621" spans="2:17">
      <c r="B621" s="431" t="s">
        <v>1970</v>
      </c>
      <c r="C621" s="432" t="s">
        <v>152</v>
      </c>
      <c r="D621" s="433">
        <v>11</v>
      </c>
      <c r="E621" s="434" t="s">
        <v>1969</v>
      </c>
      <c r="F621" s="435">
        <v>6.6801591379999996</v>
      </c>
      <c r="G621" s="437">
        <v>4.9155601918804734</v>
      </c>
      <c r="H621" s="437">
        <v>4.5569141692969204</v>
      </c>
      <c r="I621" s="437">
        <v>9.1452282639636717</v>
      </c>
      <c r="J621" s="438">
        <v>9.1452282639636717</v>
      </c>
      <c r="K621" s="435">
        <v>9.1171401820000018</v>
      </c>
      <c r="L621" s="437">
        <v>8.0211272898514707</v>
      </c>
      <c r="M621" s="437">
        <v>7.362691333229483</v>
      </c>
      <c r="N621" s="437">
        <v>9.1452282639636717</v>
      </c>
      <c r="O621" s="438">
        <v>9.1452282639636717</v>
      </c>
      <c r="P621" s="439">
        <v>-2.8611491351985263E-2</v>
      </c>
      <c r="Q621" s="434">
        <f t="shared" si="9"/>
        <v>8</v>
      </c>
    </row>
    <row r="622" spans="2:17">
      <c r="B622" s="431" t="s">
        <v>1971</v>
      </c>
      <c r="C622" s="432" t="s">
        <v>152</v>
      </c>
      <c r="D622" s="433">
        <v>11</v>
      </c>
      <c r="E622" s="434" t="s">
        <v>1969</v>
      </c>
      <c r="F622" s="435">
        <v>14.747025329</v>
      </c>
      <c r="G622" s="437">
        <v>7.2018672578713909</v>
      </c>
      <c r="H622" s="437">
        <v>6.6764091317606029</v>
      </c>
      <c r="I622" s="437">
        <v>9.1452282639636717</v>
      </c>
      <c r="J622" s="438">
        <v>9.1452282639636717</v>
      </c>
      <c r="K622" s="435">
        <v>27.421809640000003</v>
      </c>
      <c r="L622" s="437">
        <v>10.574170180207995</v>
      </c>
      <c r="M622" s="437">
        <v>9.7061607837110753</v>
      </c>
      <c r="N622" s="437">
        <v>9.1452282639636717</v>
      </c>
      <c r="O622" s="438">
        <v>9.1452282639636717</v>
      </c>
      <c r="P622" s="439">
        <v>-2.8611491351985263E-2</v>
      </c>
      <c r="Q622" s="434">
        <f t="shared" si="9"/>
        <v>8</v>
      </c>
    </row>
    <row r="623" spans="2:17">
      <c r="B623" s="431" t="s">
        <v>1972</v>
      </c>
      <c r="C623" s="432" t="s">
        <v>152</v>
      </c>
      <c r="D623" s="433">
        <v>11</v>
      </c>
      <c r="E623" s="434" t="s">
        <v>1969</v>
      </c>
      <c r="F623" s="435">
        <v>8.576307967</v>
      </c>
      <c r="G623" s="437">
        <v>2.9908706934937856</v>
      </c>
      <c r="H623" s="437">
        <v>2.7726526600629087</v>
      </c>
      <c r="I623" s="437">
        <v>9.1452282639636717</v>
      </c>
      <c r="J623" s="438">
        <v>9.1452282639636717</v>
      </c>
      <c r="K623" s="435">
        <v>14.073961521000001</v>
      </c>
      <c r="L623" s="437">
        <v>8.5923230051715347</v>
      </c>
      <c r="M623" s="437">
        <v>7.8869989013297674</v>
      </c>
      <c r="N623" s="437">
        <v>9.1452282639636717</v>
      </c>
      <c r="O623" s="438">
        <v>9.1452282639636717</v>
      </c>
      <c r="P623" s="439">
        <v>-2.8611491351985263E-2</v>
      </c>
      <c r="Q623" s="434">
        <f t="shared" si="9"/>
        <v>8</v>
      </c>
    </row>
    <row r="624" spans="2:17">
      <c r="B624" s="431" t="s">
        <v>1973</v>
      </c>
      <c r="C624" s="432" t="s">
        <v>152</v>
      </c>
      <c r="D624" s="433">
        <v>11</v>
      </c>
      <c r="E624" s="434" t="s">
        <v>1969</v>
      </c>
      <c r="F624" s="435">
        <v>8.8805203119999998</v>
      </c>
      <c r="G624" s="437">
        <v>8.9537500471869311</v>
      </c>
      <c r="H624" s="437">
        <v>8.3004721467484011</v>
      </c>
      <c r="I624" s="437">
        <v>9.1452282639636717</v>
      </c>
      <c r="J624" s="438">
        <v>9.1452282639636717</v>
      </c>
      <c r="K624" s="435">
        <v>6.8427591949999993</v>
      </c>
      <c r="L624" s="437">
        <v>5.5058084660837956</v>
      </c>
      <c r="M624" s="437">
        <v>5.0538492671654538</v>
      </c>
      <c r="N624" s="437">
        <v>9.1452282639636717</v>
      </c>
      <c r="O624" s="438">
        <v>9.1452282639636717</v>
      </c>
      <c r="P624" s="439">
        <v>-2.8611491351985263E-2</v>
      </c>
      <c r="Q624" s="434">
        <f t="shared" si="9"/>
        <v>8</v>
      </c>
    </row>
    <row r="625" spans="2:17">
      <c r="B625" s="431" t="s">
        <v>1974</v>
      </c>
      <c r="C625" s="432" t="s">
        <v>152</v>
      </c>
      <c r="D625" s="433">
        <v>11</v>
      </c>
      <c r="E625" s="434" t="s">
        <v>1969</v>
      </c>
      <c r="F625" s="435">
        <v>7.5720129460000001</v>
      </c>
      <c r="G625" s="437">
        <v>3.0093516756105454</v>
      </c>
      <c r="H625" s="437">
        <v>2.7897852443428235</v>
      </c>
      <c r="I625" s="437">
        <v>9.1452282639636717</v>
      </c>
      <c r="J625" s="438">
        <v>9.1452282639636717</v>
      </c>
      <c r="K625" s="435">
        <v>7.5748087719999999</v>
      </c>
      <c r="L625" s="437">
        <v>2.6292531258895555</v>
      </c>
      <c r="M625" s="437">
        <v>2.4134237624362673</v>
      </c>
      <c r="N625" s="437">
        <v>9.1452282639636717</v>
      </c>
      <c r="O625" s="438">
        <v>9.1452282639636717</v>
      </c>
      <c r="P625" s="439">
        <v>-2.8611491351985263E-2</v>
      </c>
      <c r="Q625" s="434">
        <f t="shared" si="9"/>
        <v>8</v>
      </c>
    </row>
    <row r="626" spans="2:17" ht="15.75">
      <c r="B626" s="431" t="s">
        <v>1975</v>
      </c>
      <c r="C626" s="432" t="s">
        <v>152</v>
      </c>
      <c r="D626" s="433">
        <v>11</v>
      </c>
      <c r="E626" s="434" t="s">
        <v>1969</v>
      </c>
      <c r="F626" s="435">
        <v>9.9622529560000004</v>
      </c>
      <c r="G626" s="437">
        <v>7.9635885620240323</v>
      </c>
      <c r="H626" s="437">
        <v>7.3825542034214209</v>
      </c>
      <c r="I626" s="437">
        <v>9.1452282639636717</v>
      </c>
      <c r="J626" s="438">
        <v>9.1452282639636717</v>
      </c>
      <c r="K626" s="440"/>
      <c r="L626" s="440"/>
      <c r="M626" s="440"/>
      <c r="N626" s="440"/>
      <c r="O626" s="440"/>
      <c r="P626" s="439">
        <v>-2.8611491351985263E-2</v>
      </c>
      <c r="Q626" s="434">
        <f t="shared" si="9"/>
        <v>8</v>
      </c>
    </row>
    <row r="627" spans="2:17" ht="15.75">
      <c r="B627" s="431" t="s">
        <v>1976</v>
      </c>
      <c r="C627" s="432" t="s">
        <v>152</v>
      </c>
      <c r="D627" s="433">
        <v>11</v>
      </c>
      <c r="E627" s="434" t="s">
        <v>1969</v>
      </c>
      <c r="F627" s="435">
        <v>14.236348212999999</v>
      </c>
      <c r="G627" s="437">
        <v>6.36317361583039</v>
      </c>
      <c r="H627" s="437">
        <v>5.8989077296968428</v>
      </c>
      <c r="I627" s="437">
        <v>9.1452282639636717</v>
      </c>
      <c r="J627" s="438">
        <v>9.1452282639636717</v>
      </c>
      <c r="K627" s="440"/>
      <c r="L627" s="440"/>
      <c r="M627" s="440"/>
      <c r="N627" s="440"/>
      <c r="O627" s="440"/>
      <c r="P627" s="439">
        <v>-2.8611491351985263E-2</v>
      </c>
      <c r="Q627" s="434">
        <f t="shared" si="9"/>
        <v>8</v>
      </c>
    </row>
    <row r="628" spans="2:17">
      <c r="B628" s="431" t="s">
        <v>1977</v>
      </c>
      <c r="C628" s="432" t="s">
        <v>152</v>
      </c>
      <c r="D628" s="433">
        <v>7.6</v>
      </c>
      <c r="E628" s="434" t="s">
        <v>1978</v>
      </c>
      <c r="F628" s="435">
        <v>6.0864893280000008</v>
      </c>
      <c r="G628" s="437">
        <v>2.9697050326252938</v>
      </c>
      <c r="H628" s="437">
        <v>2.8325362089474511</v>
      </c>
      <c r="I628" s="437">
        <v>6.450157207386499</v>
      </c>
      <c r="J628" s="438">
        <v>5.2654344550093866</v>
      </c>
      <c r="K628" s="435">
        <v>6.2302316739999997</v>
      </c>
      <c r="L628" s="437">
        <v>3.0012976393553505</v>
      </c>
      <c r="M628" s="437">
        <v>2.7315625541412625</v>
      </c>
      <c r="N628" s="437">
        <v>6.450157207386499</v>
      </c>
      <c r="O628" s="438">
        <v>6.3185213460112646</v>
      </c>
      <c r="P628" s="439">
        <v>-1.0813694073409374E-2</v>
      </c>
      <c r="Q628" s="434">
        <f t="shared" si="9"/>
        <v>8</v>
      </c>
    </row>
    <row r="629" spans="2:17">
      <c r="B629" s="431" t="s">
        <v>1979</v>
      </c>
      <c r="C629" s="432" t="s">
        <v>152</v>
      </c>
      <c r="D629" s="433">
        <v>7.6</v>
      </c>
      <c r="E629" s="434" t="s">
        <v>1978</v>
      </c>
      <c r="F629" s="435">
        <v>3.1497575039999997</v>
      </c>
      <c r="G629" s="437">
        <v>1.4811667121941405</v>
      </c>
      <c r="H629" s="437">
        <v>1.4127525453491456</v>
      </c>
      <c r="I629" s="437">
        <v>6.3185213460112646</v>
      </c>
      <c r="J629" s="438">
        <v>5.2654344550093866</v>
      </c>
      <c r="K629" s="435">
        <v>0.78907746900000009</v>
      </c>
      <c r="L629" s="437">
        <v>0.3685804118506571</v>
      </c>
      <c r="M629" s="437">
        <v>0.3354550505085761</v>
      </c>
      <c r="N629" s="437">
        <v>6.3185213460112646</v>
      </c>
      <c r="O629" s="438">
        <v>6.3185213460112646</v>
      </c>
      <c r="P629" s="439">
        <v>-1.0813694073409374E-2</v>
      </c>
      <c r="Q629" s="434">
        <f t="shared" si="9"/>
        <v>8</v>
      </c>
    </row>
    <row r="630" spans="2:17">
      <c r="B630" s="431" t="s">
        <v>1980</v>
      </c>
      <c r="C630" s="432" t="s">
        <v>152</v>
      </c>
      <c r="D630" s="433">
        <v>11</v>
      </c>
      <c r="E630" s="434" t="s">
        <v>1981</v>
      </c>
      <c r="F630" s="435">
        <v>8.695235276</v>
      </c>
      <c r="G630" s="437">
        <v>4.0391424832506218</v>
      </c>
      <c r="H630" s="437">
        <v>3.9359816732658319</v>
      </c>
      <c r="I630" s="437">
        <v>7.6210235533030604</v>
      </c>
      <c r="J630" s="438">
        <v>7.6210235533030604</v>
      </c>
      <c r="K630" s="435">
        <v>3.0408344140000003</v>
      </c>
      <c r="L630" s="437">
        <v>4.1919067245271506</v>
      </c>
      <c r="M630" s="437">
        <v>4.1773300400468596</v>
      </c>
      <c r="N630" s="437">
        <v>8.9547026751310952</v>
      </c>
      <c r="O630" s="438">
        <v>8.9547026751310952</v>
      </c>
      <c r="P630" s="439">
        <v>1.7745898888126721E-2</v>
      </c>
      <c r="Q630" s="434">
        <f t="shared" si="9"/>
        <v>8</v>
      </c>
    </row>
    <row r="631" spans="2:17" ht="15.75">
      <c r="B631" s="431" t="s">
        <v>1982</v>
      </c>
      <c r="C631" s="432" t="s">
        <v>152</v>
      </c>
      <c r="D631" s="433">
        <v>11</v>
      </c>
      <c r="E631" s="434" t="s">
        <v>1981</v>
      </c>
      <c r="F631" s="435">
        <v>5.1736899999999997</v>
      </c>
      <c r="G631" s="437">
        <v>1.0288381796959132</v>
      </c>
      <c r="H631" s="437">
        <v>1.0025613696054478</v>
      </c>
      <c r="I631" s="437">
        <v>9.1452282639636717</v>
      </c>
      <c r="J631" s="438">
        <v>9.1452282639636717</v>
      </c>
      <c r="K631" s="440"/>
      <c r="L631" s="440"/>
      <c r="M631" s="440"/>
      <c r="N631" s="440"/>
      <c r="O631" s="440"/>
      <c r="P631" s="439">
        <v>1.7745898888126721E-2</v>
      </c>
      <c r="Q631" s="434">
        <f t="shared" si="9"/>
        <v>8</v>
      </c>
    </row>
    <row r="632" spans="2:17" ht="15.75">
      <c r="B632" s="431" t="s">
        <v>1983</v>
      </c>
      <c r="C632" s="432" t="s">
        <v>152</v>
      </c>
      <c r="D632" s="433">
        <v>11</v>
      </c>
      <c r="E632" s="434" t="s">
        <v>1981</v>
      </c>
      <c r="F632" s="435">
        <v>3.5761700000000003</v>
      </c>
      <c r="G632" s="437">
        <v>0.72399723756379064</v>
      </c>
      <c r="H632" s="437">
        <v>0.70550614898161135</v>
      </c>
      <c r="I632" s="437">
        <v>9.1452282639636717</v>
      </c>
      <c r="J632" s="438">
        <v>9.1452282639636717</v>
      </c>
      <c r="K632" s="440"/>
      <c r="L632" s="440"/>
      <c r="M632" s="440"/>
      <c r="N632" s="440"/>
      <c r="O632" s="440"/>
      <c r="P632" s="439">
        <v>1.7745898888126721E-2</v>
      </c>
      <c r="Q632" s="434">
        <f t="shared" si="9"/>
        <v>8</v>
      </c>
    </row>
    <row r="633" spans="2:17">
      <c r="B633" s="431" t="s">
        <v>1984</v>
      </c>
      <c r="C633" s="432" t="s">
        <v>152</v>
      </c>
      <c r="D633" s="433">
        <v>11</v>
      </c>
      <c r="E633" s="434" t="s">
        <v>1985</v>
      </c>
      <c r="F633" s="435">
        <v>11.034182109</v>
      </c>
      <c r="G633" s="437">
        <v>7.4114454055872256</v>
      </c>
      <c r="H633" s="437">
        <v>7.146750926816253</v>
      </c>
      <c r="I633" s="437">
        <v>7.6210235533030604</v>
      </c>
      <c r="J633" s="438">
        <v>7.6210235533030604</v>
      </c>
      <c r="K633" s="435">
        <v>3.1060848029999999</v>
      </c>
      <c r="L633" s="437">
        <v>2.0683457923664506</v>
      </c>
      <c r="M633" s="437">
        <v>1.8843379854900473</v>
      </c>
      <c r="N633" s="437">
        <v>7.6210235533030604</v>
      </c>
      <c r="O633" s="438">
        <v>7.6210235533030604</v>
      </c>
      <c r="P633" s="439">
        <v>-9.3128358822857082E-3</v>
      </c>
      <c r="Q633" s="434">
        <f t="shared" si="9"/>
        <v>8</v>
      </c>
    </row>
    <row r="634" spans="2:17">
      <c r="B634" s="431" t="s">
        <v>1986</v>
      </c>
      <c r="C634" s="432" t="s">
        <v>152</v>
      </c>
      <c r="D634" s="433">
        <v>11</v>
      </c>
      <c r="E634" s="434" t="s">
        <v>1985</v>
      </c>
      <c r="F634" s="435">
        <v>9.3234049769999991</v>
      </c>
      <c r="G634" s="437">
        <v>6.1349239604089636</v>
      </c>
      <c r="H634" s="437">
        <v>5.9158195332514998</v>
      </c>
      <c r="I634" s="437">
        <v>7.6210235533030604</v>
      </c>
      <c r="J634" s="438">
        <v>7.6210235533030604</v>
      </c>
      <c r="K634" s="435">
        <v>7.9239367709999993</v>
      </c>
      <c r="L634" s="437">
        <v>5.2470747164491556</v>
      </c>
      <c r="M634" s="437">
        <v>4.780275250589157</v>
      </c>
      <c r="N634" s="437">
        <v>7.6210235533030604</v>
      </c>
      <c r="O634" s="438">
        <v>7.6210235533030604</v>
      </c>
      <c r="P634" s="439">
        <v>-9.3128358822857082E-3</v>
      </c>
      <c r="Q634" s="434">
        <f t="shared" si="9"/>
        <v>8</v>
      </c>
    </row>
    <row r="635" spans="2:17">
      <c r="B635" s="431" t="s">
        <v>1987</v>
      </c>
      <c r="C635" s="432" t="s">
        <v>152</v>
      </c>
      <c r="D635" s="433">
        <v>11</v>
      </c>
      <c r="E635" s="434" t="s">
        <v>1985</v>
      </c>
      <c r="F635" s="435">
        <v>5.209670631999999</v>
      </c>
      <c r="G635" s="437">
        <v>3.1436722157375119</v>
      </c>
      <c r="H635" s="437">
        <v>3.0313982080326003</v>
      </c>
      <c r="I635" s="437">
        <v>5.1441908984795655</v>
      </c>
      <c r="J635" s="438">
        <v>7.6210235533030604</v>
      </c>
      <c r="K635" s="435">
        <v>5.1172748870000007</v>
      </c>
      <c r="L635" s="437">
        <v>2.8007261558388747</v>
      </c>
      <c r="M635" s="437">
        <v>2.5515630422534725</v>
      </c>
      <c r="N635" s="437">
        <v>5.1441908984795655</v>
      </c>
      <c r="O635" s="438">
        <v>5.1441908984795655</v>
      </c>
      <c r="P635" s="439">
        <v>-9.3128358822857082E-3</v>
      </c>
      <c r="Q635" s="434">
        <f t="shared" si="9"/>
        <v>8</v>
      </c>
    </row>
    <row r="636" spans="2:17">
      <c r="B636" s="431" t="s">
        <v>1988</v>
      </c>
      <c r="C636" s="432" t="s">
        <v>152</v>
      </c>
      <c r="D636" s="433">
        <v>11</v>
      </c>
      <c r="E636" s="434" t="s">
        <v>1985</v>
      </c>
      <c r="F636" s="435">
        <v>2.8106636710000004</v>
      </c>
      <c r="G636" s="437">
        <v>0.64778700203076001</v>
      </c>
      <c r="H636" s="437">
        <v>0.62465175195823275</v>
      </c>
      <c r="I636" s="437">
        <v>5.1441908984795655</v>
      </c>
      <c r="J636" s="438">
        <v>7.6210235533030604</v>
      </c>
      <c r="K636" s="435">
        <v>3.5877889559999994</v>
      </c>
      <c r="L636" s="437">
        <v>0.84783887030496541</v>
      </c>
      <c r="M636" s="437">
        <v>0.77241194136244573</v>
      </c>
      <c r="N636" s="437">
        <v>5.1441908984795655</v>
      </c>
      <c r="O636" s="438">
        <v>5.1441908984795655</v>
      </c>
      <c r="P636" s="439">
        <v>-9.3128358822857082E-3</v>
      </c>
      <c r="Q636" s="434">
        <f t="shared" si="9"/>
        <v>8</v>
      </c>
    </row>
    <row r="637" spans="2:17">
      <c r="B637" s="431" t="s">
        <v>1989</v>
      </c>
      <c r="C637" s="432" t="s">
        <v>152</v>
      </c>
      <c r="D637" s="433">
        <v>11</v>
      </c>
      <c r="E637" s="434" t="s">
        <v>1985</v>
      </c>
      <c r="F637" s="435">
        <v>6.6402301050000005</v>
      </c>
      <c r="G637" s="437">
        <v>4.0963001599003945</v>
      </c>
      <c r="H637" s="437">
        <v>3.9500037256182372</v>
      </c>
      <c r="I637" s="437">
        <v>7.6210235533030604</v>
      </c>
      <c r="J637" s="438">
        <v>7.6210235533030604</v>
      </c>
      <c r="K637" s="435">
        <v>0.87934012200000011</v>
      </c>
      <c r="L637" s="437">
        <v>0.44582987786822897</v>
      </c>
      <c r="M637" s="437">
        <v>0.40616717815463432</v>
      </c>
      <c r="N637" s="437">
        <v>7.6210235533030604</v>
      </c>
      <c r="O637" s="438">
        <v>7.6210235533030604</v>
      </c>
      <c r="P637" s="439">
        <v>-9.3128358822857082E-3</v>
      </c>
      <c r="Q637" s="434">
        <f t="shared" si="9"/>
        <v>8</v>
      </c>
    </row>
    <row r="638" spans="2:17">
      <c r="B638" s="431" t="s">
        <v>1990</v>
      </c>
      <c r="C638" s="432" t="s">
        <v>152</v>
      </c>
      <c r="D638" s="433">
        <v>11</v>
      </c>
      <c r="E638" s="434" t="s">
        <v>1991</v>
      </c>
      <c r="F638" s="435">
        <v>13.518249419</v>
      </c>
      <c r="G638" s="437">
        <v>6.1539765192922209</v>
      </c>
      <c r="H638" s="437">
        <v>5.901073374663774</v>
      </c>
      <c r="I638" s="437">
        <v>11.336272535538301</v>
      </c>
      <c r="J638" s="438">
        <v>9.1452282639636717</v>
      </c>
      <c r="K638" s="435">
        <v>16.579708647</v>
      </c>
      <c r="L638" s="437">
        <v>6.8589211979727542</v>
      </c>
      <c r="M638" s="437">
        <v>6.4319066486826229</v>
      </c>
      <c r="N638" s="437">
        <v>11.336272535538301</v>
      </c>
      <c r="O638" s="438">
        <v>9.1452282639636717</v>
      </c>
      <c r="P638" s="439">
        <v>7.8600077742791985E-3</v>
      </c>
      <c r="Q638" s="434">
        <f t="shared" si="9"/>
        <v>8</v>
      </c>
    </row>
    <row r="639" spans="2:17">
      <c r="B639" s="431" t="s">
        <v>1992</v>
      </c>
      <c r="C639" s="432" t="s">
        <v>152</v>
      </c>
      <c r="D639" s="433">
        <v>11</v>
      </c>
      <c r="E639" s="434" t="s">
        <v>1991</v>
      </c>
      <c r="F639" s="435">
        <v>13.464820426000003</v>
      </c>
      <c r="G639" s="437">
        <v>7.0494467868053308</v>
      </c>
      <c r="H639" s="437">
        <v>6.7597434941968926</v>
      </c>
      <c r="I639" s="437">
        <v>11.622060918787167</v>
      </c>
      <c r="J639" s="438">
        <v>9.1452282639636717</v>
      </c>
      <c r="K639" s="435">
        <v>16.878251433999999</v>
      </c>
      <c r="L639" s="437">
        <v>8.9928077928976116</v>
      </c>
      <c r="M639" s="437">
        <v>8.4329442727172168</v>
      </c>
      <c r="N639" s="437">
        <v>11.622060918787167</v>
      </c>
      <c r="O639" s="438">
        <v>9.1452282639636717</v>
      </c>
      <c r="P639" s="439">
        <v>7.8600077742791985E-3</v>
      </c>
      <c r="Q639" s="434">
        <f t="shared" si="9"/>
        <v>8</v>
      </c>
    </row>
    <row r="640" spans="2:17">
      <c r="B640" s="431" t="s">
        <v>1993</v>
      </c>
      <c r="C640" s="432" t="s">
        <v>152</v>
      </c>
      <c r="D640" s="433">
        <v>11</v>
      </c>
      <c r="E640" s="434" t="s">
        <v>1991</v>
      </c>
      <c r="F640" s="435">
        <v>10.245251809999999</v>
      </c>
      <c r="G640" s="437">
        <v>5.7729253416270678</v>
      </c>
      <c r="H640" s="437">
        <v>5.5356818344369145</v>
      </c>
      <c r="I640" s="437">
        <v>11.145746946705726</v>
      </c>
      <c r="J640" s="438">
        <v>9.1452282639636717</v>
      </c>
      <c r="K640" s="435">
        <v>11.388734342999999</v>
      </c>
      <c r="L640" s="437">
        <v>6.6683956091401768</v>
      </c>
      <c r="M640" s="437">
        <v>6.2532425751081044</v>
      </c>
      <c r="N640" s="437">
        <v>11.145746946705726</v>
      </c>
      <c r="O640" s="438">
        <v>9.1452282639636717</v>
      </c>
      <c r="P640" s="439">
        <v>7.8600077742791985E-3</v>
      </c>
      <c r="Q640" s="434">
        <f t="shared" si="9"/>
        <v>8</v>
      </c>
    </row>
    <row r="641" spans="2:17">
      <c r="B641" s="431" t="s">
        <v>1994</v>
      </c>
      <c r="C641" s="432" t="s">
        <v>152</v>
      </c>
      <c r="D641" s="433">
        <v>11</v>
      </c>
      <c r="E641" s="434" t="s">
        <v>1991</v>
      </c>
      <c r="F641" s="435">
        <v>6.7411926099999997</v>
      </c>
      <c r="G641" s="437">
        <v>3.3723029223366039</v>
      </c>
      <c r="H641" s="437">
        <v>3.2337151310077026</v>
      </c>
      <c r="I641" s="437">
        <v>4.3820885431492593</v>
      </c>
      <c r="J641" s="438">
        <v>4.3820885431492593</v>
      </c>
      <c r="K641" s="435">
        <v>5.4220625619999998</v>
      </c>
      <c r="L641" s="437">
        <v>2.9150415091384203</v>
      </c>
      <c r="M641" s="437">
        <v>2.7335603256901142</v>
      </c>
      <c r="N641" s="437">
        <v>4.3820885431492593</v>
      </c>
      <c r="O641" s="438">
        <v>4.3820885431492593</v>
      </c>
      <c r="P641" s="439">
        <v>7.8600077742791985E-3</v>
      </c>
      <c r="Q641" s="434">
        <f t="shared" si="9"/>
        <v>8</v>
      </c>
    </row>
    <row r="642" spans="2:17">
      <c r="B642" s="431" t="s">
        <v>1995</v>
      </c>
      <c r="C642" s="432" t="s">
        <v>152</v>
      </c>
      <c r="D642" s="433">
        <v>11</v>
      </c>
      <c r="E642" s="434" t="s">
        <v>1996</v>
      </c>
      <c r="F642" s="435">
        <v>9.074895424000001</v>
      </c>
      <c r="G642" s="437">
        <v>6.0882451911449822</v>
      </c>
      <c r="H642" s="437">
        <v>5.9656630732024656</v>
      </c>
      <c r="I642" s="437">
        <v>15.242047106606121</v>
      </c>
      <c r="J642" s="438">
        <v>9.1452282639636717</v>
      </c>
      <c r="K642" s="435">
        <v>9.1055618159999998</v>
      </c>
      <c r="L642" s="437">
        <v>6.4969225791908585</v>
      </c>
      <c r="M642" s="437">
        <v>6.1703634849688367</v>
      </c>
      <c r="N642" s="437">
        <v>15.242047106606121</v>
      </c>
      <c r="O642" s="438">
        <v>9.1452282639636717</v>
      </c>
      <c r="P642" s="439">
        <v>-2.5147696380400819E-2</v>
      </c>
      <c r="Q642" s="434">
        <f t="shared" si="9"/>
        <v>8</v>
      </c>
    </row>
    <row r="643" spans="2:17">
      <c r="B643" s="431" t="s">
        <v>1997</v>
      </c>
      <c r="C643" s="432" t="s">
        <v>152</v>
      </c>
      <c r="D643" s="433">
        <v>11</v>
      </c>
      <c r="E643" s="434" t="s">
        <v>1996</v>
      </c>
      <c r="F643" s="435">
        <v>3.715802144</v>
      </c>
      <c r="G643" s="437">
        <v>2.5454218668032218</v>
      </c>
      <c r="H643" s="437">
        <v>2.4941717621024857</v>
      </c>
      <c r="I643" s="437">
        <v>10.193119002542842</v>
      </c>
      <c r="J643" s="438">
        <v>9.1452282639636717</v>
      </c>
      <c r="K643" s="435">
        <v>3.7209329289999999</v>
      </c>
      <c r="L643" s="437">
        <v>2.8578838324886475</v>
      </c>
      <c r="M643" s="437">
        <v>2.7142361370830663</v>
      </c>
      <c r="N643" s="437">
        <v>10.193119002542842</v>
      </c>
      <c r="O643" s="438">
        <v>9.1452282639636717</v>
      </c>
      <c r="P643" s="439">
        <v>-2.5147696380400819E-2</v>
      </c>
      <c r="Q643" s="434">
        <f t="shared" si="9"/>
        <v>8</v>
      </c>
    </row>
    <row r="644" spans="2:17">
      <c r="B644" s="431" t="s">
        <v>1998</v>
      </c>
      <c r="C644" s="432" t="s">
        <v>152</v>
      </c>
      <c r="D644" s="433">
        <v>11</v>
      </c>
      <c r="E644" s="434" t="s">
        <v>1996</v>
      </c>
      <c r="F644" s="435">
        <v>6.3860786229999995</v>
      </c>
      <c r="G644" s="437">
        <v>3.4085027842147939</v>
      </c>
      <c r="H644" s="437">
        <v>3.3398752113782542</v>
      </c>
      <c r="I644" s="437">
        <v>9.1452282639636717</v>
      </c>
      <c r="J644" s="438">
        <v>9.1452282639636717</v>
      </c>
      <c r="K644" s="435">
        <v>5.4523124320000003</v>
      </c>
      <c r="L644" s="437">
        <v>3.753354100001757</v>
      </c>
      <c r="M644" s="437">
        <v>3.5646967933690932</v>
      </c>
      <c r="N644" s="437">
        <v>9.1452282639636717</v>
      </c>
      <c r="O644" s="438">
        <v>9.1452282639636717</v>
      </c>
      <c r="P644" s="439">
        <v>-2.5147696380400819E-2</v>
      </c>
      <c r="Q644" s="434">
        <f t="shared" si="9"/>
        <v>8</v>
      </c>
    </row>
    <row r="645" spans="2:17">
      <c r="B645" s="431" t="s">
        <v>1999</v>
      </c>
      <c r="C645" s="432" t="s">
        <v>152</v>
      </c>
      <c r="D645" s="433">
        <v>11</v>
      </c>
      <c r="E645" s="434" t="s">
        <v>1996</v>
      </c>
      <c r="F645" s="435">
        <v>4.471411647</v>
      </c>
      <c r="G645" s="437">
        <v>4.4059042417533316</v>
      </c>
      <c r="H645" s="437">
        <v>4.317194760375747</v>
      </c>
      <c r="I645" s="437">
        <v>8.9547026751310952</v>
      </c>
      <c r="J645" s="438">
        <v>8.9547026751310952</v>
      </c>
      <c r="K645" s="435">
        <v>4.5652244009999992</v>
      </c>
      <c r="L645" s="437">
        <v>3.9248271299510757</v>
      </c>
      <c r="M645" s="437">
        <v>3.7275509615940772</v>
      </c>
      <c r="N645" s="437">
        <v>8.9547026751310952</v>
      </c>
      <c r="O645" s="438">
        <v>8.9547026751310952</v>
      </c>
      <c r="P645" s="439">
        <v>-2.5147696380400819E-2</v>
      </c>
      <c r="Q645" s="434">
        <f t="shared" si="9"/>
        <v>8</v>
      </c>
    </row>
    <row r="646" spans="2:17">
      <c r="B646" s="431" t="s">
        <v>2000</v>
      </c>
      <c r="C646" s="432" t="s">
        <v>152</v>
      </c>
      <c r="D646" s="433">
        <v>11</v>
      </c>
      <c r="E646" s="434" t="s">
        <v>1996</v>
      </c>
      <c r="F646" s="435">
        <v>6.4668304870000002</v>
      </c>
      <c r="G646" s="437">
        <v>3.5275812772351536</v>
      </c>
      <c r="H646" s="437">
        <v>3.4565561508478684</v>
      </c>
      <c r="I646" s="437">
        <v>7.2399723756379073</v>
      </c>
      <c r="J646" s="438">
        <v>7.2399723756379073</v>
      </c>
      <c r="K646" s="435">
        <v>6.4753458860000004</v>
      </c>
      <c r="L646" s="437">
        <v>4.0963001599003945</v>
      </c>
      <c r="M646" s="437">
        <v>3.8904051298190612</v>
      </c>
      <c r="N646" s="437">
        <v>7.2399723756379073</v>
      </c>
      <c r="O646" s="438">
        <v>7.2399723756379073</v>
      </c>
      <c r="P646" s="439">
        <v>-2.5147696380400819E-2</v>
      </c>
      <c r="Q646" s="434">
        <f t="shared" si="9"/>
        <v>8</v>
      </c>
    </row>
    <row r="647" spans="2:17">
      <c r="B647" s="431" t="s">
        <v>2001</v>
      </c>
      <c r="C647" s="432" t="s">
        <v>152</v>
      </c>
      <c r="D647" s="433">
        <v>11</v>
      </c>
      <c r="E647" s="434" t="s">
        <v>1996</v>
      </c>
      <c r="F647" s="435">
        <v>6.85030085</v>
      </c>
      <c r="G647" s="437">
        <v>3.5571127435042031</v>
      </c>
      <c r="H647" s="437">
        <v>3.4854930238363329</v>
      </c>
      <c r="I647" s="437">
        <v>4.7631397208144124</v>
      </c>
      <c r="J647" s="438">
        <v>4.7631397208144124</v>
      </c>
      <c r="K647" s="435">
        <v>6.6747517740000006</v>
      </c>
      <c r="L647" s="437">
        <v>3.8867220121845603</v>
      </c>
      <c r="M647" s="437">
        <v>3.6913611464329694</v>
      </c>
      <c r="N647" s="437">
        <v>4.7631397208144124</v>
      </c>
      <c r="O647" s="438">
        <v>4.7631397208144124</v>
      </c>
      <c r="P647" s="439">
        <v>-2.5147696380400819E-2</v>
      </c>
      <c r="Q647" s="434">
        <f t="shared" si="9"/>
        <v>8</v>
      </c>
    </row>
    <row r="648" spans="2:17">
      <c r="B648" s="431" t="s">
        <v>2002</v>
      </c>
      <c r="C648" s="432" t="s">
        <v>152</v>
      </c>
      <c r="D648" s="433">
        <v>11</v>
      </c>
      <c r="E648" s="434" t="s">
        <v>1996</v>
      </c>
      <c r="F648" s="435">
        <v>2.5390558460000001</v>
      </c>
      <c r="G648" s="436"/>
      <c r="H648" s="436"/>
      <c r="I648" s="437">
        <v>13.336791218280354</v>
      </c>
      <c r="J648" s="438">
        <v>10.478907385791706</v>
      </c>
      <c r="K648" s="435">
        <v>2.5393201469999997</v>
      </c>
      <c r="L648" s="436"/>
      <c r="M648" s="436"/>
      <c r="N648" s="437">
        <v>13.336791218280354</v>
      </c>
      <c r="O648" s="438">
        <v>13.336791218280354</v>
      </c>
      <c r="P648" s="439">
        <v>0</v>
      </c>
      <c r="Q648" s="434">
        <f t="shared" si="9"/>
        <v>8</v>
      </c>
    </row>
    <row r="649" spans="2:17">
      <c r="B649" s="431" t="s">
        <v>2003</v>
      </c>
      <c r="C649" s="432" t="s">
        <v>152</v>
      </c>
      <c r="D649" s="433">
        <v>11</v>
      </c>
      <c r="E649" s="434" t="s">
        <v>1996</v>
      </c>
      <c r="F649" s="435">
        <v>2.5075439800000003</v>
      </c>
      <c r="G649" s="436"/>
      <c r="H649" s="436"/>
      <c r="I649" s="437">
        <v>11.43153532995459</v>
      </c>
      <c r="J649" s="438">
        <v>10.478907385791706</v>
      </c>
      <c r="K649" s="435">
        <v>2.5050691510000003</v>
      </c>
      <c r="L649" s="436"/>
      <c r="M649" s="436"/>
      <c r="N649" s="437">
        <v>11.43153532995459</v>
      </c>
      <c r="O649" s="438">
        <v>11.43153532995459</v>
      </c>
      <c r="P649" s="439">
        <v>0</v>
      </c>
      <c r="Q649" s="434">
        <f t="shared" si="9"/>
        <v>8</v>
      </c>
    </row>
    <row r="650" spans="2:17">
      <c r="B650" s="431" t="s">
        <v>2004</v>
      </c>
      <c r="C650" s="432" t="s">
        <v>152</v>
      </c>
      <c r="D650" s="433">
        <v>11</v>
      </c>
      <c r="E650" s="434" t="s">
        <v>1996</v>
      </c>
      <c r="F650" s="435">
        <v>11.772831886000001</v>
      </c>
      <c r="G650" s="437">
        <v>7.1447095812216181</v>
      </c>
      <c r="H650" s="437">
        <v>7.0008563681768869</v>
      </c>
      <c r="I650" s="437">
        <v>12.193637685284894</v>
      </c>
      <c r="J650" s="438">
        <v>9.1452282639636717</v>
      </c>
      <c r="K650" s="435">
        <v>11.474722121000001</v>
      </c>
      <c r="L650" s="437">
        <v>7.4495505233537402</v>
      </c>
      <c r="M650" s="437">
        <v>7.0751088639965243</v>
      </c>
      <c r="N650" s="437">
        <v>12.193637685284894</v>
      </c>
      <c r="O650" s="438">
        <v>9.1452282639636717</v>
      </c>
      <c r="P650" s="439">
        <v>-2.5147696380400819E-2</v>
      </c>
      <c r="Q650" s="434">
        <f t="shared" si="9"/>
        <v>8</v>
      </c>
    </row>
    <row r="651" spans="2:17">
      <c r="B651" s="431" t="s">
        <v>2005</v>
      </c>
      <c r="C651" s="432" t="s">
        <v>152</v>
      </c>
      <c r="D651" s="433">
        <v>11</v>
      </c>
      <c r="E651" s="434" t="s">
        <v>2006</v>
      </c>
      <c r="F651" s="435">
        <v>8.6495797210000003</v>
      </c>
      <c r="G651" s="437">
        <v>5.2914671786471468</v>
      </c>
      <c r="H651" s="437">
        <v>4.9035974971055349</v>
      </c>
      <c r="I651" s="437">
        <v>9.9073306192939778</v>
      </c>
      <c r="J651" s="438">
        <v>9.1452282639636717</v>
      </c>
      <c r="K651" s="435">
        <v>8.2861356439999998</v>
      </c>
      <c r="L651" s="437">
        <v>7.4114454055872256</v>
      </c>
      <c r="M651" s="437">
        <v>6.8029732944175372</v>
      </c>
      <c r="N651" s="437">
        <v>9.9073306192939778</v>
      </c>
      <c r="O651" s="438">
        <v>9.1452282639636717</v>
      </c>
      <c r="P651" s="439">
        <v>-3.0203076084409308E-2</v>
      </c>
      <c r="Q651" s="434">
        <f t="shared" si="9"/>
        <v>8</v>
      </c>
    </row>
    <row r="652" spans="2:17">
      <c r="B652" s="431" t="s">
        <v>2007</v>
      </c>
      <c r="C652" s="432" t="s">
        <v>152</v>
      </c>
      <c r="D652" s="433">
        <v>11</v>
      </c>
      <c r="E652" s="434" t="s">
        <v>2006</v>
      </c>
      <c r="F652" s="435">
        <v>10.229129918999998</v>
      </c>
      <c r="G652" s="437">
        <v>7.4912756273080747</v>
      </c>
      <c r="H652" s="437">
        <v>6.9421578507432589</v>
      </c>
      <c r="I652" s="437">
        <v>11.241009741122014</v>
      </c>
      <c r="J652" s="438">
        <v>9.1452282639636717</v>
      </c>
      <c r="K652" s="435">
        <v>10.207972520000002</v>
      </c>
      <c r="L652" s="437">
        <v>7.5067082000035139</v>
      </c>
      <c r="M652" s="437">
        <v>6.8904151105411557</v>
      </c>
      <c r="N652" s="437">
        <v>11.241009741122014</v>
      </c>
      <c r="O652" s="438">
        <v>9.1452282639636717</v>
      </c>
      <c r="P652" s="439">
        <v>-3.0203076084409308E-2</v>
      </c>
      <c r="Q652" s="434">
        <f t="shared" ref="Q652:Q715" si="10">VLOOKUP(C652,$S$11:$T$14,2,FALSE)</f>
        <v>8</v>
      </c>
    </row>
    <row r="653" spans="2:17">
      <c r="B653" s="431" t="s">
        <v>2008</v>
      </c>
      <c r="C653" s="432" t="s">
        <v>152</v>
      </c>
      <c r="D653" s="433">
        <v>11</v>
      </c>
      <c r="E653" s="434" t="s">
        <v>2006</v>
      </c>
      <c r="F653" s="435">
        <v>7.2906303739999991</v>
      </c>
      <c r="G653" s="437">
        <v>3.453276297590449</v>
      </c>
      <c r="H653" s="437">
        <v>3.2001477922816344</v>
      </c>
      <c r="I653" s="437">
        <v>5.715767664977295</v>
      </c>
      <c r="J653" s="438">
        <v>9.1452282639636717</v>
      </c>
      <c r="K653" s="435">
        <v>7.288149602999999</v>
      </c>
      <c r="L653" s="437">
        <v>3.753354100001757</v>
      </c>
      <c r="M653" s="437">
        <v>3.4452075552705779</v>
      </c>
      <c r="N653" s="437">
        <v>5.715767664977295</v>
      </c>
      <c r="O653" s="438">
        <v>9.1452282639636717</v>
      </c>
      <c r="P653" s="439">
        <v>-3.0203076084409308E-2</v>
      </c>
      <c r="Q653" s="434">
        <f t="shared" si="10"/>
        <v>8</v>
      </c>
    </row>
    <row r="654" spans="2:17">
      <c r="B654" s="431" t="s">
        <v>2009</v>
      </c>
      <c r="C654" s="432" t="s">
        <v>152</v>
      </c>
      <c r="D654" s="433">
        <v>11</v>
      </c>
      <c r="E654" s="434" t="s">
        <v>2006</v>
      </c>
      <c r="F654" s="435">
        <v>2.2201134619999996</v>
      </c>
      <c r="G654" s="437">
        <v>1.1831639066503001</v>
      </c>
      <c r="H654" s="437">
        <v>1.0964368435900109</v>
      </c>
      <c r="I654" s="437">
        <v>5.1441908984795655</v>
      </c>
      <c r="J654" s="438">
        <v>5.1441908984795655</v>
      </c>
      <c r="K654" s="435">
        <v>2.2216042699999998</v>
      </c>
      <c r="L654" s="437">
        <v>1.0288381796959132</v>
      </c>
      <c r="M654" s="437">
        <v>0.94437161413508242</v>
      </c>
      <c r="N654" s="437">
        <v>5.1441908984795655</v>
      </c>
      <c r="O654" s="438">
        <v>5.1441908984795655</v>
      </c>
      <c r="P654" s="439">
        <v>-3.0203076084409308E-2</v>
      </c>
      <c r="Q654" s="434">
        <f t="shared" si="10"/>
        <v>8</v>
      </c>
    </row>
    <row r="655" spans="2:17">
      <c r="B655" s="431" t="s">
        <v>2010</v>
      </c>
      <c r="C655" s="432" t="s">
        <v>152</v>
      </c>
      <c r="D655" s="433">
        <v>11</v>
      </c>
      <c r="E655" s="434" t="s">
        <v>2006</v>
      </c>
      <c r="F655" s="435">
        <v>7.5783592659999996</v>
      </c>
      <c r="G655" s="437">
        <v>4.9569042446571432</v>
      </c>
      <c r="H655" s="437">
        <v>4.593558350995381</v>
      </c>
      <c r="I655" s="437">
        <v>10.097856208126554</v>
      </c>
      <c r="J655" s="438">
        <v>9.1452282639636717</v>
      </c>
      <c r="K655" s="435">
        <v>6.7935099259999996</v>
      </c>
      <c r="L655" s="437">
        <v>6.6493430502569195</v>
      </c>
      <c r="M655" s="437">
        <v>6.1034387654285878</v>
      </c>
      <c r="N655" s="437">
        <v>10.097856208126554</v>
      </c>
      <c r="O655" s="438">
        <v>9.1452282639636717</v>
      </c>
      <c r="P655" s="439">
        <v>-3.0203076084409308E-2</v>
      </c>
      <c r="Q655" s="434">
        <f t="shared" si="10"/>
        <v>8</v>
      </c>
    </row>
    <row r="656" spans="2:17">
      <c r="B656" s="431" t="s">
        <v>2011</v>
      </c>
      <c r="C656" s="432" t="s">
        <v>152</v>
      </c>
      <c r="D656" s="433">
        <v>11</v>
      </c>
      <c r="E656" s="434" t="s">
        <v>2012</v>
      </c>
      <c r="F656" s="435">
        <v>4.0253984210000002</v>
      </c>
      <c r="G656" s="437">
        <v>4.7631397208144124</v>
      </c>
      <c r="H656" s="437">
        <v>4.2674052219742853</v>
      </c>
      <c r="I656" s="437">
        <v>7.6210235533030604</v>
      </c>
      <c r="J656" s="438">
        <v>7.6210235533030604</v>
      </c>
      <c r="K656" s="435">
        <v>3.2563754240000002</v>
      </c>
      <c r="L656" s="437">
        <v>5.7729253416270678</v>
      </c>
      <c r="M656" s="437">
        <v>5.1532592876526815</v>
      </c>
      <c r="N656" s="437">
        <v>7.6210235533030604</v>
      </c>
      <c r="O656" s="438">
        <v>7.6210235533030604</v>
      </c>
      <c r="P656" s="439">
        <v>-3.4398956013656612E-2</v>
      </c>
      <c r="Q656" s="434">
        <f t="shared" si="10"/>
        <v>8</v>
      </c>
    </row>
    <row r="657" spans="2:17">
      <c r="B657" s="431" t="s">
        <v>2013</v>
      </c>
      <c r="C657" s="432" t="s">
        <v>152</v>
      </c>
      <c r="D657" s="433">
        <v>11</v>
      </c>
      <c r="E657" s="434" t="s">
        <v>2012</v>
      </c>
      <c r="F657" s="435">
        <v>4.9453364739999994</v>
      </c>
      <c r="G657" s="437">
        <v>2.8578838324886475</v>
      </c>
      <c r="H657" s="437">
        <v>2.5604431331845716</v>
      </c>
      <c r="I657" s="437">
        <v>11.43153532995459</v>
      </c>
      <c r="J657" s="438">
        <v>9.1452282639636717</v>
      </c>
      <c r="K657" s="435">
        <v>4.8403448540000005</v>
      </c>
      <c r="L657" s="437">
        <v>3.0103043035547086</v>
      </c>
      <c r="M657" s="437">
        <v>2.6871781103931474</v>
      </c>
      <c r="N657" s="437">
        <v>11.43153532995459</v>
      </c>
      <c r="O657" s="438">
        <v>9.1452282639636717</v>
      </c>
      <c r="P657" s="439">
        <v>-3.4398956013656612E-2</v>
      </c>
      <c r="Q657" s="434">
        <f t="shared" si="10"/>
        <v>8</v>
      </c>
    </row>
    <row r="658" spans="2:17">
      <c r="B658" s="431" t="s">
        <v>2014</v>
      </c>
      <c r="C658" s="432" t="s">
        <v>152</v>
      </c>
      <c r="D658" s="433">
        <v>11</v>
      </c>
      <c r="E658" s="434" t="s">
        <v>2012</v>
      </c>
      <c r="F658" s="435">
        <v>3.5156980289999997</v>
      </c>
      <c r="G658" s="437">
        <v>3.791459217768272</v>
      </c>
      <c r="H658" s="437">
        <v>3.3968545566915309</v>
      </c>
      <c r="I658" s="437">
        <v>6.9541839923890416</v>
      </c>
      <c r="J658" s="438">
        <v>6.9541839923890416</v>
      </c>
      <c r="K658" s="435">
        <v>3.5297265530000002</v>
      </c>
      <c r="L658" s="437">
        <v>2.9912517446714508</v>
      </c>
      <c r="M658" s="437">
        <v>2.6701706539982539</v>
      </c>
      <c r="N658" s="437">
        <v>6.9541839923890416</v>
      </c>
      <c r="O658" s="438">
        <v>6.9541839923890416</v>
      </c>
      <c r="P658" s="439">
        <v>-3.4398956013656612E-2</v>
      </c>
      <c r="Q658" s="434">
        <f t="shared" si="10"/>
        <v>8</v>
      </c>
    </row>
    <row r="659" spans="2:17">
      <c r="B659" s="431" t="s">
        <v>2015</v>
      </c>
      <c r="C659" s="432" t="s">
        <v>152</v>
      </c>
      <c r="D659" s="433">
        <v>11</v>
      </c>
      <c r="E659" s="434" t="s">
        <v>2012</v>
      </c>
      <c r="F659" s="435">
        <v>9.0441102719999993</v>
      </c>
      <c r="G659" s="437">
        <v>5.2204011340125964</v>
      </c>
      <c r="H659" s="437">
        <v>4.6770761232838174</v>
      </c>
      <c r="I659" s="437">
        <v>6.763658403556466</v>
      </c>
      <c r="J659" s="438">
        <v>6.763658403556466</v>
      </c>
      <c r="K659" s="435">
        <v>7.68724294</v>
      </c>
      <c r="L659" s="437">
        <v>4.8012448385809279</v>
      </c>
      <c r="M659" s="437">
        <v>4.2858790115131216</v>
      </c>
      <c r="N659" s="437">
        <v>6.763658403556466</v>
      </c>
      <c r="O659" s="438">
        <v>6.763658403556466</v>
      </c>
      <c r="P659" s="439">
        <v>-3.4398956013656612E-2</v>
      </c>
      <c r="Q659" s="434">
        <f t="shared" si="10"/>
        <v>8</v>
      </c>
    </row>
    <row r="660" spans="2:17">
      <c r="B660" s="431" t="s">
        <v>2016</v>
      </c>
      <c r="C660" s="432" t="s">
        <v>152</v>
      </c>
      <c r="D660" s="433">
        <v>11</v>
      </c>
      <c r="E660" s="434" t="s">
        <v>2012</v>
      </c>
      <c r="F660" s="435">
        <v>3.8988251749999998</v>
      </c>
      <c r="G660" s="437">
        <v>2.7816735969556166</v>
      </c>
      <c r="H660" s="437">
        <v>2.4921646496329823</v>
      </c>
      <c r="I660" s="437">
        <v>6.5731328147238894</v>
      </c>
      <c r="J660" s="438">
        <v>6.5731328147238894</v>
      </c>
      <c r="K660" s="435">
        <v>3.904986375</v>
      </c>
      <c r="L660" s="437">
        <v>3.2884716632502702</v>
      </c>
      <c r="M660" s="437">
        <v>2.9354869737585902</v>
      </c>
      <c r="N660" s="437">
        <v>6.5731328147238894</v>
      </c>
      <c r="O660" s="438">
        <v>6.5731328147238894</v>
      </c>
      <c r="P660" s="439">
        <v>-3.4398956013656612E-2</v>
      </c>
      <c r="Q660" s="434">
        <f t="shared" si="10"/>
        <v>8</v>
      </c>
    </row>
    <row r="661" spans="2:17">
      <c r="B661" s="431" t="s">
        <v>2017</v>
      </c>
      <c r="C661" s="432" t="s">
        <v>152</v>
      </c>
      <c r="D661" s="433">
        <v>11</v>
      </c>
      <c r="E661" s="434" t="s">
        <v>2018</v>
      </c>
      <c r="F661" s="435">
        <v>9.4330300000000005</v>
      </c>
      <c r="G661" s="437">
        <v>1.8671507705592496</v>
      </c>
      <c r="H661" s="437">
        <v>1.7810103983514041</v>
      </c>
      <c r="I661" s="437">
        <v>9.1452282639636717</v>
      </c>
      <c r="J661" s="438">
        <v>9.1452282639636717</v>
      </c>
      <c r="K661" s="435">
        <v>9.4375</v>
      </c>
      <c r="L661" s="437">
        <v>1.6385200639601578</v>
      </c>
      <c r="M661" s="437">
        <v>1.5479937785424909</v>
      </c>
      <c r="N661" s="437">
        <v>9.1452282639636717</v>
      </c>
      <c r="O661" s="438">
        <v>9.1452282639636717</v>
      </c>
      <c r="P661" s="439">
        <v>1.2527560101838198E-3</v>
      </c>
      <c r="Q661" s="434">
        <f t="shared" si="10"/>
        <v>8</v>
      </c>
    </row>
    <row r="662" spans="2:17">
      <c r="B662" s="431" t="s">
        <v>2019</v>
      </c>
      <c r="C662" s="432" t="s">
        <v>152</v>
      </c>
      <c r="D662" s="433">
        <v>11</v>
      </c>
      <c r="E662" s="434" t="s">
        <v>2018</v>
      </c>
      <c r="F662" s="435">
        <v>19.856321996999998</v>
      </c>
      <c r="G662" s="437">
        <v>7.5638658766532876</v>
      </c>
      <c r="H662" s="437">
        <v>7.2149094708725254</v>
      </c>
      <c r="I662" s="437">
        <v>9.1452282639636717</v>
      </c>
      <c r="J662" s="438">
        <v>9.1452282639636717</v>
      </c>
      <c r="K662" s="435">
        <v>18.394127943000001</v>
      </c>
      <c r="L662" s="437">
        <v>7.2399723756379073</v>
      </c>
      <c r="M662" s="437">
        <v>6.8399725098389137</v>
      </c>
      <c r="N662" s="437">
        <v>9.1452282639636717</v>
      </c>
      <c r="O662" s="438">
        <v>9.1452282639636717</v>
      </c>
      <c r="P662" s="439">
        <v>1.2527560101838198E-3</v>
      </c>
      <c r="Q662" s="434">
        <f t="shared" si="10"/>
        <v>8</v>
      </c>
    </row>
    <row r="663" spans="2:17">
      <c r="B663" s="431" t="s">
        <v>2020</v>
      </c>
      <c r="C663" s="432" t="s">
        <v>152</v>
      </c>
      <c r="D663" s="433">
        <v>11</v>
      </c>
      <c r="E663" s="434" t="s">
        <v>2018</v>
      </c>
      <c r="F663" s="435">
        <v>25.951050684000002</v>
      </c>
      <c r="G663" s="437">
        <v>8.2688105553338183</v>
      </c>
      <c r="H663" s="437">
        <v>7.8873317641276453</v>
      </c>
      <c r="I663" s="437">
        <v>9.1452282639636717</v>
      </c>
      <c r="J663" s="438">
        <v>9.1452282639636717</v>
      </c>
      <c r="K663" s="435">
        <v>23.711170901999999</v>
      </c>
      <c r="L663" s="437">
        <v>7.7162863477193477</v>
      </c>
      <c r="M663" s="437">
        <v>7.2899707012756831</v>
      </c>
      <c r="N663" s="437">
        <v>9.1452282639636717</v>
      </c>
      <c r="O663" s="438">
        <v>9.1452282639636717</v>
      </c>
      <c r="P663" s="439">
        <v>1.2527560101838198E-3</v>
      </c>
      <c r="Q663" s="434">
        <f t="shared" si="10"/>
        <v>8</v>
      </c>
    </row>
    <row r="664" spans="2:17">
      <c r="B664" s="431" t="s">
        <v>2021</v>
      </c>
      <c r="C664" s="432" t="s">
        <v>152</v>
      </c>
      <c r="D664" s="433">
        <v>11</v>
      </c>
      <c r="E664" s="434" t="s">
        <v>2018</v>
      </c>
      <c r="F664" s="435">
        <v>1.0753899999999998</v>
      </c>
      <c r="G664" s="436"/>
      <c r="H664" s="436"/>
      <c r="I664" s="437">
        <v>5.715767664977295</v>
      </c>
      <c r="J664" s="438">
        <v>5.715767664977295</v>
      </c>
      <c r="K664" s="435">
        <v>1.0753900000000001</v>
      </c>
      <c r="L664" s="436"/>
      <c r="M664" s="436"/>
      <c r="N664" s="437">
        <v>5.715767664977295</v>
      </c>
      <c r="O664" s="438">
        <v>5.715767664977295</v>
      </c>
      <c r="P664" s="439">
        <v>0</v>
      </c>
      <c r="Q664" s="434">
        <f t="shared" si="10"/>
        <v>8</v>
      </c>
    </row>
    <row r="665" spans="2:17">
      <c r="B665" s="431" t="s">
        <v>2022</v>
      </c>
      <c r="C665" s="432" t="s">
        <v>152</v>
      </c>
      <c r="D665" s="433">
        <v>11</v>
      </c>
      <c r="E665" s="434" t="s">
        <v>2018</v>
      </c>
      <c r="F665" s="435">
        <v>0.23332</v>
      </c>
      <c r="G665" s="436"/>
      <c r="H665" s="436"/>
      <c r="I665" s="437">
        <v>7.6210235533030604</v>
      </c>
      <c r="J665" s="438">
        <v>7.6210235533030604</v>
      </c>
      <c r="K665" s="435">
        <v>0.23332</v>
      </c>
      <c r="L665" s="436"/>
      <c r="M665" s="436"/>
      <c r="N665" s="437">
        <v>7.6210235533030604</v>
      </c>
      <c r="O665" s="438">
        <v>7.6210235533030604</v>
      </c>
      <c r="P665" s="439">
        <v>0</v>
      </c>
      <c r="Q665" s="434">
        <f t="shared" si="10"/>
        <v>8</v>
      </c>
    </row>
    <row r="666" spans="2:17">
      <c r="B666" s="431" t="s">
        <v>2023</v>
      </c>
      <c r="C666" s="432" t="s">
        <v>152</v>
      </c>
      <c r="D666" s="433">
        <v>11</v>
      </c>
      <c r="E666" s="434" t="s">
        <v>2018</v>
      </c>
      <c r="F666" s="435">
        <v>13.502076971000001</v>
      </c>
      <c r="G666" s="437">
        <v>4.1344052776669091</v>
      </c>
      <c r="H666" s="437">
        <v>3.9436658820638226</v>
      </c>
      <c r="I666" s="437">
        <v>9.1452282639636717</v>
      </c>
      <c r="J666" s="438">
        <v>9.1452282639636717</v>
      </c>
      <c r="K666" s="435">
        <v>13.385642203</v>
      </c>
      <c r="L666" s="437">
        <v>4.3249308664994857</v>
      </c>
      <c r="M666" s="437">
        <v>4.0859835782458767</v>
      </c>
      <c r="N666" s="437">
        <v>9.1452282639636717</v>
      </c>
      <c r="O666" s="438">
        <v>9.1452282639636717</v>
      </c>
      <c r="P666" s="439">
        <v>1.2527560101838198E-3</v>
      </c>
      <c r="Q666" s="434">
        <f t="shared" si="10"/>
        <v>8</v>
      </c>
    </row>
    <row r="667" spans="2:17">
      <c r="B667" s="431" t="s">
        <v>2024</v>
      </c>
      <c r="C667" s="432" t="s">
        <v>152</v>
      </c>
      <c r="D667" s="433">
        <v>11</v>
      </c>
      <c r="E667" s="434" t="s">
        <v>2018</v>
      </c>
      <c r="F667" s="435">
        <v>5.7160099999999998</v>
      </c>
      <c r="G667" s="437">
        <v>1.0478907385791709</v>
      </c>
      <c r="H667" s="437">
        <v>0.99954665213599225</v>
      </c>
      <c r="I667" s="437">
        <v>9.1452282639636717</v>
      </c>
      <c r="J667" s="438">
        <v>9.1452282639636717</v>
      </c>
      <c r="K667" s="435">
        <v>3.9098200000000003</v>
      </c>
      <c r="L667" s="437">
        <v>0</v>
      </c>
      <c r="M667" s="437">
        <v>0</v>
      </c>
      <c r="N667" s="437">
        <v>9.1452282639636717</v>
      </c>
      <c r="O667" s="438">
        <v>9.1452282639636717</v>
      </c>
      <c r="P667" s="439">
        <v>1.2527560101838198E-3</v>
      </c>
      <c r="Q667" s="434">
        <f t="shared" si="10"/>
        <v>8</v>
      </c>
    </row>
    <row r="668" spans="2:17">
      <c r="B668" s="431" t="s">
        <v>2025</v>
      </c>
      <c r="C668" s="432" t="s">
        <v>152</v>
      </c>
      <c r="D668" s="433">
        <v>11</v>
      </c>
      <c r="E668" s="434" t="s">
        <v>2026</v>
      </c>
      <c r="F668" s="435">
        <v>0.86851999999999996</v>
      </c>
      <c r="G668" s="437">
        <v>0</v>
      </c>
      <c r="H668" s="437">
        <v>0</v>
      </c>
      <c r="I668" s="437">
        <v>9.1452282639636717</v>
      </c>
      <c r="J668" s="438">
        <v>9.1452282639636717</v>
      </c>
      <c r="K668" s="435">
        <v>0.96099000000000001</v>
      </c>
      <c r="L668" s="437">
        <v>0</v>
      </c>
      <c r="M668" s="437">
        <v>0</v>
      </c>
      <c r="N668" s="437">
        <v>9.1452282639636717</v>
      </c>
      <c r="O668" s="438">
        <v>9.1452282639636717</v>
      </c>
      <c r="P668" s="439">
        <v>-0.11175800007767189</v>
      </c>
      <c r="Q668" s="434">
        <f t="shared" si="10"/>
        <v>8</v>
      </c>
    </row>
    <row r="669" spans="2:17">
      <c r="B669" s="431" t="s">
        <v>2027</v>
      </c>
      <c r="C669" s="432" t="s">
        <v>152</v>
      </c>
      <c r="D669" s="433">
        <v>11</v>
      </c>
      <c r="E669" s="434" t="s">
        <v>2026</v>
      </c>
      <c r="F669" s="435">
        <v>16.702114762999997</v>
      </c>
      <c r="G669" s="437">
        <v>5.2394536928958528</v>
      </c>
      <c r="H669" s="437">
        <v>4.7944157587402403</v>
      </c>
      <c r="I669" s="437">
        <v>9.1452282639636717</v>
      </c>
      <c r="J669" s="438">
        <v>9.1452282639636717</v>
      </c>
      <c r="K669" s="435">
        <v>16.714958201000002</v>
      </c>
      <c r="L669" s="437">
        <v>5.9253458126931289</v>
      </c>
      <c r="M669" s="437">
        <v>5.4242361315960421</v>
      </c>
      <c r="N669" s="437">
        <v>9.1452282639636717</v>
      </c>
      <c r="O669" s="438">
        <v>9.1452282639636717</v>
      </c>
      <c r="P669" s="439">
        <v>-0.11175800007767189</v>
      </c>
      <c r="Q669" s="434">
        <f t="shared" si="10"/>
        <v>8</v>
      </c>
    </row>
    <row r="670" spans="2:17">
      <c r="B670" s="431" t="s">
        <v>2028</v>
      </c>
      <c r="C670" s="432" t="s">
        <v>152</v>
      </c>
      <c r="D670" s="433">
        <v>11</v>
      </c>
      <c r="E670" s="434" t="s">
        <v>2026</v>
      </c>
      <c r="F670" s="435">
        <v>2.9659434920000001</v>
      </c>
      <c r="G670" s="436"/>
      <c r="H670" s="436"/>
      <c r="I670" s="437">
        <v>9.1452282639636717</v>
      </c>
      <c r="J670" s="438">
        <v>9.1452282639636717</v>
      </c>
      <c r="K670" s="435">
        <v>2.8182452760000003</v>
      </c>
      <c r="L670" s="436"/>
      <c r="M670" s="436"/>
      <c r="N670" s="437">
        <v>9.1452282639636717</v>
      </c>
      <c r="O670" s="438">
        <v>9.1452282639636717</v>
      </c>
      <c r="P670" s="439">
        <v>0</v>
      </c>
      <c r="Q670" s="434">
        <f t="shared" si="10"/>
        <v>8</v>
      </c>
    </row>
    <row r="671" spans="2:17">
      <c r="B671" s="431" t="s">
        <v>2029</v>
      </c>
      <c r="C671" s="432" t="s">
        <v>152</v>
      </c>
      <c r="D671" s="433">
        <v>11</v>
      </c>
      <c r="E671" s="434" t="s">
        <v>2026</v>
      </c>
      <c r="F671" s="435">
        <v>2.4461370099999997</v>
      </c>
      <c r="G671" s="436"/>
      <c r="H671" s="436"/>
      <c r="I671" s="437">
        <v>4.7059820441646396</v>
      </c>
      <c r="J671" s="438">
        <v>4.7059820441646396</v>
      </c>
      <c r="K671" s="435">
        <v>2.4163362900000003</v>
      </c>
      <c r="L671" s="436"/>
      <c r="M671" s="436"/>
      <c r="N671" s="437">
        <v>9.1452282639636717</v>
      </c>
      <c r="O671" s="438">
        <v>9.1452282639636717</v>
      </c>
      <c r="P671" s="439">
        <v>0</v>
      </c>
      <c r="Q671" s="434">
        <f t="shared" si="10"/>
        <v>8</v>
      </c>
    </row>
    <row r="672" spans="2:17">
      <c r="B672" s="431" t="s">
        <v>2030</v>
      </c>
      <c r="C672" s="432" t="s">
        <v>152</v>
      </c>
      <c r="D672" s="433">
        <v>11</v>
      </c>
      <c r="E672" s="434" t="s">
        <v>2031</v>
      </c>
      <c r="F672" s="435">
        <v>6.0743129310000006</v>
      </c>
      <c r="G672" s="437">
        <v>2.5149377725900099</v>
      </c>
      <c r="H672" s="437">
        <v>2.4350186389277053</v>
      </c>
      <c r="I672" s="437">
        <v>4.1915629543166837</v>
      </c>
      <c r="J672" s="438">
        <v>4.1915629543166837</v>
      </c>
      <c r="K672" s="435">
        <v>6.6542115400000004</v>
      </c>
      <c r="L672" s="437">
        <v>2.4191034014072237</v>
      </c>
      <c r="M672" s="437">
        <v>2.2729454953834067</v>
      </c>
      <c r="N672" s="437">
        <v>4.1915629543166837</v>
      </c>
      <c r="O672" s="438">
        <v>4.1915629543166837</v>
      </c>
      <c r="P672" s="439">
        <v>2.7632889343853773E-2</v>
      </c>
      <c r="Q672" s="434">
        <f t="shared" si="10"/>
        <v>8</v>
      </c>
    </row>
    <row r="673" spans="2:17">
      <c r="B673" s="431" t="s">
        <v>2032</v>
      </c>
      <c r="C673" s="432" t="s">
        <v>152</v>
      </c>
      <c r="D673" s="433">
        <v>11</v>
      </c>
      <c r="E673" s="434" t="s">
        <v>2031</v>
      </c>
      <c r="F673" s="435">
        <v>4.5662674400000007</v>
      </c>
      <c r="G673" s="437">
        <v>2.0189996648588129</v>
      </c>
      <c r="H673" s="437">
        <v>1.9548403421755216</v>
      </c>
      <c r="I673" s="437">
        <v>4.0963001599003945</v>
      </c>
      <c r="J673" s="438">
        <v>4.0963001599003945</v>
      </c>
      <c r="K673" s="435">
        <v>4.534921593</v>
      </c>
      <c r="L673" s="437">
        <v>2.1333150181583593</v>
      </c>
      <c r="M673" s="437">
        <v>2.0044239357177291</v>
      </c>
      <c r="N673" s="437">
        <v>4.0963001599003945</v>
      </c>
      <c r="O673" s="438">
        <v>4.0963001599003945</v>
      </c>
      <c r="P673" s="439">
        <v>2.7632889343853773E-2</v>
      </c>
      <c r="Q673" s="434">
        <f t="shared" si="10"/>
        <v>8</v>
      </c>
    </row>
    <row r="674" spans="2:17">
      <c r="B674" s="431" t="s">
        <v>2033</v>
      </c>
      <c r="C674" s="432" t="s">
        <v>152</v>
      </c>
      <c r="D674" s="433">
        <v>11</v>
      </c>
      <c r="E674" s="434" t="s">
        <v>2031</v>
      </c>
      <c r="F674" s="435">
        <v>7.493749438</v>
      </c>
      <c r="G674" s="437">
        <v>2.2863070659909179</v>
      </c>
      <c r="H674" s="437">
        <v>2.2136533081160952</v>
      </c>
      <c r="I674" s="437">
        <v>4.0963001599003945</v>
      </c>
      <c r="J674" s="438">
        <v>4.0963001599003945</v>
      </c>
      <c r="K674" s="435">
        <v>6.3699196689999997</v>
      </c>
      <c r="L674" s="437">
        <v>2.3047880481076777</v>
      </c>
      <c r="M674" s="437">
        <v>2.1655368715171357</v>
      </c>
      <c r="N674" s="437">
        <v>4.0963001599003945</v>
      </c>
      <c r="O674" s="438">
        <v>4.0963001599003945</v>
      </c>
      <c r="P674" s="439">
        <v>2.7632889343853773E-2</v>
      </c>
      <c r="Q674" s="434">
        <f t="shared" si="10"/>
        <v>8</v>
      </c>
    </row>
    <row r="675" spans="2:17">
      <c r="B675" s="431" t="s">
        <v>2034</v>
      </c>
      <c r="C675" s="432" t="s">
        <v>1214</v>
      </c>
      <c r="D675" s="433">
        <v>11</v>
      </c>
      <c r="E675" s="434" t="s">
        <v>2031</v>
      </c>
      <c r="F675" s="435">
        <v>83.941591298000006</v>
      </c>
      <c r="G675" s="437">
        <v>7.9635885620240323</v>
      </c>
      <c r="H675" s="437">
        <v>7.7105234143863797</v>
      </c>
      <c r="I675" s="437">
        <v>7.5257607588867712</v>
      </c>
      <c r="J675" s="438">
        <v>9.1452282639636717</v>
      </c>
      <c r="K675" s="435">
        <v>83.555806363999992</v>
      </c>
      <c r="L675" s="437">
        <v>7.563484825475622</v>
      </c>
      <c r="M675" s="437">
        <v>7.1065125837387164</v>
      </c>
      <c r="N675" s="437">
        <v>7.5257607588867712</v>
      </c>
      <c r="O675" s="438">
        <v>9.1452282639636717</v>
      </c>
      <c r="P675" s="439">
        <v>2.7632889343853773E-2</v>
      </c>
      <c r="Q675" s="434">
        <f t="shared" si="10"/>
        <v>9</v>
      </c>
    </row>
    <row r="676" spans="2:17">
      <c r="B676" s="431" t="s">
        <v>2035</v>
      </c>
      <c r="C676" s="432" t="s">
        <v>1214</v>
      </c>
      <c r="D676" s="433">
        <v>11</v>
      </c>
      <c r="E676" s="434" t="s">
        <v>2031</v>
      </c>
      <c r="F676" s="435">
        <v>27.710521804999999</v>
      </c>
      <c r="G676" s="437">
        <v>6.6674429811960145</v>
      </c>
      <c r="H676" s="437">
        <v>6.4555664597935634</v>
      </c>
      <c r="I676" s="437">
        <v>7.0494467868053308</v>
      </c>
      <c r="J676" s="438">
        <v>9.1452282639636717</v>
      </c>
      <c r="K676" s="435">
        <v>46.812765343999999</v>
      </c>
      <c r="L676" s="437">
        <v>7.3542877289374529</v>
      </c>
      <c r="M676" s="437">
        <v>6.9099548020634405</v>
      </c>
      <c r="N676" s="437">
        <v>7.0494467868053308</v>
      </c>
      <c r="O676" s="438">
        <v>9.1452282639636717</v>
      </c>
      <c r="P676" s="439">
        <v>2.7632889343853773E-2</v>
      </c>
      <c r="Q676" s="434">
        <f t="shared" si="10"/>
        <v>9</v>
      </c>
    </row>
    <row r="677" spans="2:17" ht="15.75">
      <c r="B677" s="431" t="s">
        <v>2036</v>
      </c>
      <c r="C677" s="432" t="s">
        <v>152</v>
      </c>
      <c r="D677" s="433">
        <v>11</v>
      </c>
      <c r="E677" s="434" t="s">
        <v>2031</v>
      </c>
      <c r="F677" s="435">
        <v>37.864086691999994</v>
      </c>
      <c r="G677" s="437">
        <v>10.26837661013171</v>
      </c>
      <c r="H677" s="437">
        <v>9.9420704200764138</v>
      </c>
      <c r="I677" s="437">
        <v>9.1452282639636717</v>
      </c>
      <c r="J677" s="438">
        <v>9.1452282639636717</v>
      </c>
      <c r="K677" s="440"/>
      <c r="L677" s="440"/>
      <c r="M677" s="440"/>
      <c r="N677" s="440"/>
      <c r="O677" s="440"/>
      <c r="P677" s="439">
        <v>2.7632889343853773E-2</v>
      </c>
      <c r="Q677" s="434">
        <f t="shared" si="10"/>
        <v>8</v>
      </c>
    </row>
    <row r="678" spans="2:17">
      <c r="B678" s="431" t="s">
        <v>2037</v>
      </c>
      <c r="C678" s="432" t="s">
        <v>152</v>
      </c>
      <c r="D678" s="433">
        <v>11</v>
      </c>
      <c r="E678" s="434" t="s">
        <v>2031</v>
      </c>
      <c r="F678" s="435">
        <v>40.354102216000008</v>
      </c>
      <c r="G678" s="437">
        <v>8.5536463106385217</v>
      </c>
      <c r="H678" s="437">
        <v>8.281830438989342</v>
      </c>
      <c r="I678" s="437">
        <v>9.1452282639636717</v>
      </c>
      <c r="J678" s="438">
        <v>9.1452282639636717</v>
      </c>
      <c r="K678" s="435">
        <v>38.332501764</v>
      </c>
      <c r="L678" s="437">
        <v>7.9249118674910184</v>
      </c>
      <c r="M678" s="437">
        <v>7.4461028495292423</v>
      </c>
      <c r="N678" s="437">
        <v>9.1452282639636717</v>
      </c>
      <c r="O678" s="438">
        <v>9.1452282639636717</v>
      </c>
      <c r="P678" s="439">
        <v>2.7632889343853773E-2</v>
      </c>
      <c r="Q678" s="434">
        <f t="shared" si="10"/>
        <v>8</v>
      </c>
    </row>
    <row r="679" spans="2:17">
      <c r="B679" s="431" t="s">
        <v>2038</v>
      </c>
      <c r="C679" s="432" t="s">
        <v>152</v>
      </c>
      <c r="D679" s="433">
        <v>11</v>
      </c>
      <c r="E679" s="434" t="s">
        <v>2031</v>
      </c>
      <c r="F679" s="435">
        <v>2.8538399999999999</v>
      </c>
      <c r="G679" s="437">
        <v>5.8672355080991929</v>
      </c>
      <c r="H679" s="437">
        <v>5.6807878019529294</v>
      </c>
      <c r="I679" s="437">
        <v>9.1452282639636717</v>
      </c>
      <c r="J679" s="438">
        <v>9.1452282639636717</v>
      </c>
      <c r="K679" s="435">
        <v>2.061763059</v>
      </c>
      <c r="L679" s="437">
        <v>6.0202275559317524</v>
      </c>
      <c r="M679" s="437">
        <v>5.656496161544057</v>
      </c>
      <c r="N679" s="437">
        <v>9.1452282639636717</v>
      </c>
      <c r="O679" s="438">
        <v>9.1452282639636717</v>
      </c>
      <c r="P679" s="439">
        <v>2.7632889343853773E-2</v>
      </c>
      <c r="Q679" s="434">
        <f t="shared" si="10"/>
        <v>8</v>
      </c>
    </row>
    <row r="680" spans="2:17" ht="15.75">
      <c r="B680" s="431" t="s">
        <v>2039</v>
      </c>
      <c r="C680" s="432" t="s">
        <v>152</v>
      </c>
      <c r="D680" s="433">
        <v>11</v>
      </c>
      <c r="E680" s="434" t="s">
        <v>2031</v>
      </c>
      <c r="F680" s="435">
        <v>23.201607940999999</v>
      </c>
      <c r="G680" s="437">
        <v>4.0768665498394716</v>
      </c>
      <c r="H680" s="437">
        <v>3.9473127905890171</v>
      </c>
      <c r="I680" s="437">
        <v>9.1452282639636717</v>
      </c>
      <c r="J680" s="438">
        <v>9.1452282639636717</v>
      </c>
      <c r="K680" s="440"/>
      <c r="L680" s="440"/>
      <c r="M680" s="440"/>
      <c r="N680" s="440"/>
      <c r="O680" s="440"/>
      <c r="P680" s="439">
        <v>2.7632889343853773E-2</v>
      </c>
      <c r="Q680" s="434">
        <f t="shared" si="10"/>
        <v>8</v>
      </c>
    </row>
    <row r="681" spans="2:17">
      <c r="B681" s="431" t="s">
        <v>2040</v>
      </c>
      <c r="C681" s="432" t="s">
        <v>152</v>
      </c>
      <c r="D681" s="433">
        <v>11</v>
      </c>
      <c r="E681" s="434" t="s">
        <v>2041</v>
      </c>
      <c r="F681" s="435">
        <v>6.3404199999999999</v>
      </c>
      <c r="G681" s="437">
        <v>1.1166704761477309</v>
      </c>
      <c r="H681" s="437">
        <v>1.0656521638391332</v>
      </c>
      <c r="I681" s="437">
        <v>6.0015560482261598</v>
      </c>
      <c r="J681" s="438">
        <v>6.0015560482261598</v>
      </c>
      <c r="K681" s="435">
        <v>6.1407325299999993</v>
      </c>
      <c r="L681" s="437">
        <v>1.3338696474168683</v>
      </c>
      <c r="M681" s="437">
        <v>1.2506738831865551</v>
      </c>
      <c r="N681" s="437">
        <v>6.0015560482261598</v>
      </c>
      <c r="O681" s="438">
        <v>6.0015560482261598</v>
      </c>
      <c r="P681" s="439">
        <v>7.6830043346447496E-3</v>
      </c>
      <c r="Q681" s="434">
        <f t="shared" si="10"/>
        <v>8</v>
      </c>
    </row>
    <row r="682" spans="2:17">
      <c r="B682" s="431" t="s">
        <v>2042</v>
      </c>
      <c r="C682" s="432" t="s">
        <v>152</v>
      </c>
      <c r="D682" s="433">
        <v>11</v>
      </c>
      <c r="E682" s="434" t="s">
        <v>2041</v>
      </c>
      <c r="F682" s="435">
        <v>11.047471568000001</v>
      </c>
      <c r="G682" s="437">
        <v>4.5661362619615282</v>
      </c>
      <c r="H682" s="437">
        <v>4.3575191534838194</v>
      </c>
      <c r="I682" s="437">
        <v>7.2399723756379073</v>
      </c>
      <c r="J682" s="438">
        <v>7.2399723756379073</v>
      </c>
      <c r="K682" s="435">
        <v>10.206290786</v>
      </c>
      <c r="L682" s="437">
        <v>5.1335214655049413</v>
      </c>
      <c r="M682" s="437">
        <v>4.8133348248219594</v>
      </c>
      <c r="N682" s="437">
        <v>7.2399723756379073</v>
      </c>
      <c r="O682" s="438">
        <v>7.2399723756379073</v>
      </c>
      <c r="P682" s="439">
        <v>7.6830043346447496E-3</v>
      </c>
      <c r="Q682" s="434">
        <f t="shared" si="10"/>
        <v>8</v>
      </c>
    </row>
    <row r="683" spans="2:17">
      <c r="B683" s="431" t="s">
        <v>2043</v>
      </c>
      <c r="C683" s="432" t="s">
        <v>152</v>
      </c>
      <c r="D683" s="433">
        <v>11</v>
      </c>
      <c r="E683" s="434" t="s">
        <v>2041</v>
      </c>
      <c r="F683" s="435">
        <v>6.4432369070000002</v>
      </c>
      <c r="G683" s="437">
        <v>2.1883769133309738</v>
      </c>
      <c r="H683" s="437">
        <v>2.0883946005555853</v>
      </c>
      <c r="I683" s="437">
        <v>8.0020747309682125</v>
      </c>
      <c r="J683" s="438">
        <v>8.0020747309682125</v>
      </c>
      <c r="K683" s="435">
        <v>6.3634047799999998</v>
      </c>
      <c r="L683" s="437">
        <v>2.5985785060875104</v>
      </c>
      <c r="M683" s="437">
        <v>2.4365006560179148</v>
      </c>
      <c r="N683" s="437">
        <v>8.0020747309682125</v>
      </c>
      <c r="O683" s="438">
        <v>8.0020747309682125</v>
      </c>
      <c r="P683" s="439">
        <v>7.6830043346447496E-3</v>
      </c>
      <c r="Q683" s="434">
        <f t="shared" si="10"/>
        <v>8</v>
      </c>
    </row>
    <row r="684" spans="2:17">
      <c r="B684" s="431" t="s">
        <v>2044</v>
      </c>
      <c r="C684" s="432" t="s">
        <v>152</v>
      </c>
      <c r="D684" s="433">
        <v>11</v>
      </c>
      <c r="E684" s="434" t="s">
        <v>2041</v>
      </c>
      <c r="F684" s="435">
        <v>35.816331166999994</v>
      </c>
      <c r="G684" s="437">
        <v>7.1828146989881345</v>
      </c>
      <c r="H684" s="437">
        <v>6.8546470869707088</v>
      </c>
      <c r="I684" s="437">
        <v>9.5262794416288248</v>
      </c>
      <c r="J684" s="438">
        <v>9.1452282639636717</v>
      </c>
      <c r="K684" s="435">
        <v>35.637751471000001</v>
      </c>
      <c r="L684" s="437">
        <v>7.5257607588867712</v>
      </c>
      <c r="M684" s="437">
        <v>7.0563660028380113</v>
      </c>
      <c r="N684" s="437">
        <v>9.5262794416288248</v>
      </c>
      <c r="O684" s="438">
        <v>9.1452282639636717</v>
      </c>
      <c r="P684" s="439">
        <v>7.6830043346447496E-3</v>
      </c>
      <c r="Q684" s="434">
        <f t="shared" si="10"/>
        <v>8</v>
      </c>
    </row>
    <row r="685" spans="2:17">
      <c r="B685" s="431" t="s">
        <v>2045</v>
      </c>
      <c r="C685" s="432" t="s">
        <v>152</v>
      </c>
      <c r="D685" s="433">
        <v>11</v>
      </c>
      <c r="E685" s="434" t="s">
        <v>2041</v>
      </c>
      <c r="F685" s="435">
        <v>24.949863782000005</v>
      </c>
      <c r="G685" s="437">
        <v>5.6586099883275223</v>
      </c>
      <c r="H685" s="437">
        <v>5.4000800658628663</v>
      </c>
      <c r="I685" s="437">
        <v>6.0015560482261598</v>
      </c>
      <c r="J685" s="438">
        <v>9.1452282639636717</v>
      </c>
      <c r="K685" s="435">
        <v>24.987421531999999</v>
      </c>
      <c r="L685" s="437">
        <v>6.5001615142010127</v>
      </c>
      <c r="M685" s="437">
        <v>6.0947351625018849</v>
      </c>
      <c r="N685" s="437">
        <v>6.0015560482261598</v>
      </c>
      <c r="O685" s="438">
        <v>9.1452282639636717</v>
      </c>
      <c r="P685" s="439">
        <v>7.6830043346447496E-3</v>
      </c>
      <c r="Q685" s="434">
        <f t="shared" si="10"/>
        <v>8</v>
      </c>
    </row>
    <row r="686" spans="2:17">
      <c r="B686" s="431" t="s">
        <v>2046</v>
      </c>
      <c r="C686" s="432" t="s">
        <v>152</v>
      </c>
      <c r="D686" s="433">
        <v>11</v>
      </c>
      <c r="E686" s="434" t="s">
        <v>2047</v>
      </c>
      <c r="F686" s="435">
        <v>4.8853787440000005</v>
      </c>
      <c r="G686" s="437">
        <v>1.6152759421225835</v>
      </c>
      <c r="H686" s="437">
        <v>1.5345121450164543</v>
      </c>
      <c r="I686" s="437">
        <v>4.2868257487329711</v>
      </c>
      <c r="J686" s="438">
        <v>4.2868257487329711</v>
      </c>
      <c r="K686" s="435">
        <v>4.6560867429999995</v>
      </c>
      <c r="L686" s="437">
        <v>1.5760276708230727</v>
      </c>
      <c r="M686" s="437">
        <v>1.4972262872819191</v>
      </c>
      <c r="N686" s="437">
        <v>4.2868257487329711</v>
      </c>
      <c r="O686" s="438">
        <v>4.2868257487329711</v>
      </c>
      <c r="P686" s="439">
        <v>0</v>
      </c>
      <c r="Q686" s="434">
        <f t="shared" si="10"/>
        <v>8</v>
      </c>
    </row>
    <row r="687" spans="2:17">
      <c r="B687" s="431" t="s">
        <v>2048</v>
      </c>
      <c r="C687" s="432" t="s">
        <v>152</v>
      </c>
      <c r="D687" s="433">
        <v>11</v>
      </c>
      <c r="E687" s="434" t="s">
        <v>2047</v>
      </c>
      <c r="F687" s="435">
        <v>3.0525700000000002</v>
      </c>
      <c r="G687" s="437">
        <v>1.079327460736546</v>
      </c>
      <c r="H687" s="437">
        <v>1.0253610876997186</v>
      </c>
      <c r="I687" s="437">
        <v>4.2868257487329711</v>
      </c>
      <c r="J687" s="438">
        <v>4.2868257487329711</v>
      </c>
      <c r="K687" s="435">
        <v>2.6690246430000002</v>
      </c>
      <c r="L687" s="437">
        <v>1.1221957182238755</v>
      </c>
      <c r="M687" s="437">
        <v>1.0660859323126817</v>
      </c>
      <c r="N687" s="437">
        <v>4.2868257487329711</v>
      </c>
      <c r="O687" s="438">
        <v>4.2868257487329711</v>
      </c>
      <c r="P687" s="439">
        <v>0</v>
      </c>
      <c r="Q687" s="434">
        <f t="shared" si="10"/>
        <v>8</v>
      </c>
    </row>
    <row r="688" spans="2:17">
      <c r="B688" s="431" t="s">
        <v>2049</v>
      </c>
      <c r="C688" s="432" t="s">
        <v>152</v>
      </c>
      <c r="D688" s="433">
        <v>11</v>
      </c>
      <c r="E688" s="434" t="s">
        <v>2047</v>
      </c>
      <c r="F688" s="435">
        <v>2.6301000000000001</v>
      </c>
      <c r="G688" s="437">
        <v>1.0865674331121837</v>
      </c>
      <c r="H688" s="437">
        <v>1.0322390614565744</v>
      </c>
      <c r="I688" s="437">
        <v>4.2868257487329711</v>
      </c>
      <c r="J688" s="438">
        <v>4.2868257487329711</v>
      </c>
      <c r="K688" s="435">
        <v>2.4739243709999998</v>
      </c>
      <c r="L688" s="437">
        <v>1.2650899098483079</v>
      </c>
      <c r="M688" s="437">
        <v>1.2018354143558925</v>
      </c>
      <c r="N688" s="437">
        <v>4.2868257487329711</v>
      </c>
      <c r="O688" s="438">
        <v>4.2868257487329711</v>
      </c>
      <c r="P688" s="439">
        <v>0</v>
      </c>
      <c r="Q688" s="434">
        <f t="shared" si="10"/>
        <v>8</v>
      </c>
    </row>
    <row r="689" spans="2:17">
      <c r="B689" s="431" t="s">
        <v>2050</v>
      </c>
      <c r="C689" s="432" t="s">
        <v>152</v>
      </c>
      <c r="D689" s="433">
        <v>11</v>
      </c>
      <c r="E689" s="434" t="s">
        <v>2047</v>
      </c>
      <c r="F689" s="435">
        <v>2.8219078689999995</v>
      </c>
      <c r="G689" s="437">
        <v>2.2034284348487474</v>
      </c>
      <c r="H689" s="437">
        <v>2.0932570131063097</v>
      </c>
      <c r="I689" s="437">
        <v>9.6215422360451139</v>
      </c>
      <c r="J689" s="438">
        <v>9.1452282639636717</v>
      </c>
      <c r="K689" s="435">
        <v>2.8326703170000003</v>
      </c>
      <c r="L689" s="437">
        <v>2.4415854208894681</v>
      </c>
      <c r="M689" s="437">
        <v>2.3195061498449947</v>
      </c>
      <c r="N689" s="437">
        <v>9.6215422360451139</v>
      </c>
      <c r="O689" s="438">
        <v>9.1452282639636717</v>
      </c>
      <c r="P689" s="439">
        <v>0</v>
      </c>
      <c r="Q689" s="434">
        <f t="shared" si="10"/>
        <v>8</v>
      </c>
    </row>
    <row r="690" spans="2:17">
      <c r="B690" s="431" t="s">
        <v>2051</v>
      </c>
      <c r="C690" s="432" t="s">
        <v>152</v>
      </c>
      <c r="D690" s="433">
        <v>11</v>
      </c>
      <c r="E690" s="434" t="s">
        <v>2047</v>
      </c>
      <c r="F690" s="435">
        <v>2.9394099999999996</v>
      </c>
      <c r="G690" s="437">
        <v>0.45726141319818364</v>
      </c>
      <c r="H690" s="437">
        <v>0.43439834253827442</v>
      </c>
      <c r="I690" s="437">
        <v>3.905774571067818</v>
      </c>
      <c r="J690" s="438">
        <v>9.1452282639636717</v>
      </c>
      <c r="K690" s="435">
        <v>2.4596390280000002</v>
      </c>
      <c r="L690" s="437">
        <v>0.67731846829980946</v>
      </c>
      <c r="M690" s="437">
        <v>0.64345254488481896</v>
      </c>
      <c r="N690" s="437">
        <v>3.905774571067818</v>
      </c>
      <c r="O690" s="438">
        <v>9.1452282639636717</v>
      </c>
      <c r="P690" s="439">
        <v>0</v>
      </c>
      <c r="Q690" s="434">
        <f t="shared" si="10"/>
        <v>8</v>
      </c>
    </row>
    <row r="691" spans="2:17">
      <c r="B691" s="431" t="s">
        <v>2052</v>
      </c>
      <c r="C691" s="432" t="s">
        <v>152</v>
      </c>
      <c r="D691" s="433">
        <v>11</v>
      </c>
      <c r="E691" s="434" t="s">
        <v>2047</v>
      </c>
      <c r="F691" s="435">
        <v>3.8213499999999998</v>
      </c>
      <c r="G691" s="437">
        <v>1.0097856208126554</v>
      </c>
      <c r="H691" s="437">
        <v>0.95929633977202267</v>
      </c>
      <c r="I691" s="437">
        <v>3.905774571067818</v>
      </c>
      <c r="J691" s="438">
        <v>3.905774571067818</v>
      </c>
      <c r="K691" s="435">
        <v>3.6723810909999997</v>
      </c>
      <c r="L691" s="437">
        <v>1.3603527042645962</v>
      </c>
      <c r="M691" s="437">
        <v>1.2923350690513664</v>
      </c>
      <c r="N691" s="437">
        <v>3.905774571067818</v>
      </c>
      <c r="O691" s="438">
        <v>3.905774571067818</v>
      </c>
      <c r="P691" s="439">
        <v>0</v>
      </c>
      <c r="Q691" s="434">
        <f t="shared" si="10"/>
        <v>8</v>
      </c>
    </row>
    <row r="692" spans="2:17">
      <c r="B692" s="431" t="s">
        <v>2053</v>
      </c>
      <c r="C692" s="432" t="s">
        <v>1219</v>
      </c>
      <c r="D692" s="433">
        <v>11</v>
      </c>
      <c r="E692" s="434" t="s">
        <v>2054</v>
      </c>
      <c r="F692" s="435">
        <v>17.946870748000002</v>
      </c>
      <c r="G692" s="437">
        <v>7.3085615876176346</v>
      </c>
      <c r="H692" s="437">
        <v>6.9114249551183562</v>
      </c>
      <c r="I692" s="437">
        <v>5.1441908984795655</v>
      </c>
      <c r="J692" s="438">
        <v>9.1452282639636717</v>
      </c>
      <c r="K692" s="435">
        <v>12.730463199000001</v>
      </c>
      <c r="L692" s="437">
        <v>9.7472891246746123</v>
      </c>
      <c r="M692" s="437">
        <v>9.1013367753250645</v>
      </c>
      <c r="N692" s="437">
        <v>5.1441908984795655</v>
      </c>
      <c r="O692" s="438">
        <v>9.1452282639636717</v>
      </c>
      <c r="P692" s="439">
        <v>3.0527553004433328E-2</v>
      </c>
      <c r="Q692" s="434">
        <f t="shared" si="10"/>
        <v>10</v>
      </c>
    </row>
    <row r="693" spans="2:17">
      <c r="B693" s="431" t="s">
        <v>2055</v>
      </c>
      <c r="C693" s="432" t="s">
        <v>1214</v>
      </c>
      <c r="D693" s="433">
        <v>11</v>
      </c>
      <c r="E693" s="434" t="s">
        <v>2054</v>
      </c>
      <c r="F693" s="435">
        <v>44.735217727000006</v>
      </c>
      <c r="G693" s="437">
        <v>5.2994692533781143</v>
      </c>
      <c r="H693" s="437">
        <v>5.0115037832799016</v>
      </c>
      <c r="I693" s="437">
        <v>4.8584025152307007</v>
      </c>
      <c r="J693" s="438">
        <v>9.1452282639636717</v>
      </c>
      <c r="K693" s="435">
        <v>45.245385352</v>
      </c>
      <c r="L693" s="437">
        <v>6.9541839923890416</v>
      </c>
      <c r="M693" s="437">
        <v>6.4933305766099467</v>
      </c>
      <c r="N693" s="437">
        <v>4.8584025152307007</v>
      </c>
      <c r="O693" s="438">
        <v>9.1452282639636717</v>
      </c>
      <c r="P693" s="439">
        <v>3.0527553004433328E-2</v>
      </c>
      <c r="Q693" s="434">
        <f t="shared" si="10"/>
        <v>9</v>
      </c>
    </row>
    <row r="694" spans="2:17">
      <c r="B694" s="431" t="s">
        <v>2056</v>
      </c>
      <c r="C694" s="432" t="s">
        <v>1214</v>
      </c>
      <c r="D694" s="433">
        <v>11</v>
      </c>
      <c r="E694" s="434" t="s">
        <v>2054</v>
      </c>
      <c r="F694" s="435">
        <v>82.636020000000002</v>
      </c>
      <c r="G694" s="437">
        <v>4.9727178685302471</v>
      </c>
      <c r="H694" s="437">
        <v>4.7025075945930421</v>
      </c>
      <c r="I694" s="437">
        <v>4.4773513375655476</v>
      </c>
      <c r="J694" s="438">
        <v>7.6210235533030604</v>
      </c>
      <c r="K694" s="435">
        <v>78.416847141000005</v>
      </c>
      <c r="L694" s="437">
        <v>6.5731328147238894</v>
      </c>
      <c r="M694" s="437">
        <v>6.1375316409052934</v>
      </c>
      <c r="N694" s="437">
        <v>4.4773513375655476</v>
      </c>
      <c r="O694" s="438">
        <v>7.6210235533030604</v>
      </c>
      <c r="P694" s="439">
        <v>3.0527553004433328E-2</v>
      </c>
      <c r="Q694" s="434">
        <f t="shared" si="10"/>
        <v>9</v>
      </c>
    </row>
    <row r="695" spans="2:17">
      <c r="B695" s="431" t="s">
        <v>2057</v>
      </c>
      <c r="C695" s="432" t="s">
        <v>1214</v>
      </c>
      <c r="D695" s="433">
        <v>11</v>
      </c>
      <c r="E695" s="434" t="s">
        <v>2054</v>
      </c>
      <c r="F695" s="435">
        <v>40.798815288999997</v>
      </c>
      <c r="G695" s="437">
        <v>6.5940906294954731</v>
      </c>
      <c r="H695" s="437">
        <v>6.2357773122170572</v>
      </c>
      <c r="I695" s="437">
        <v>8.3831259086333674</v>
      </c>
      <c r="J695" s="438">
        <v>8.3831259086333674</v>
      </c>
      <c r="K695" s="435">
        <v>45.842628357999999</v>
      </c>
      <c r="L695" s="437">
        <v>8.1228679542880649</v>
      </c>
      <c r="M695" s="437">
        <v>7.5845659124161218</v>
      </c>
      <c r="N695" s="437">
        <v>8.3831259086333674</v>
      </c>
      <c r="O695" s="438">
        <v>8.3831259086333674</v>
      </c>
      <c r="P695" s="439">
        <v>3.0527553004433328E-2</v>
      </c>
      <c r="Q695" s="434">
        <f t="shared" si="10"/>
        <v>9</v>
      </c>
    </row>
    <row r="696" spans="2:17">
      <c r="B696" s="431" t="s">
        <v>2058</v>
      </c>
      <c r="C696" s="432" t="s">
        <v>1214</v>
      </c>
      <c r="D696" s="433">
        <v>11</v>
      </c>
      <c r="E696" s="434" t="s">
        <v>2054</v>
      </c>
      <c r="F696" s="435">
        <v>69.681183073000014</v>
      </c>
      <c r="G696" s="437">
        <v>7.6781812299528331</v>
      </c>
      <c r="H696" s="437">
        <v>7.2609600023792948</v>
      </c>
      <c r="I696" s="437">
        <v>6.5731328147238894</v>
      </c>
      <c r="J696" s="438">
        <v>9.1452282639636717</v>
      </c>
      <c r="K696" s="435">
        <v>71.477853272999994</v>
      </c>
      <c r="L696" s="437">
        <v>9.2595436172632173</v>
      </c>
      <c r="M696" s="437">
        <v>8.645914137623107</v>
      </c>
      <c r="N696" s="437">
        <v>6.5731328147238894</v>
      </c>
      <c r="O696" s="438">
        <v>9.1452282639636717</v>
      </c>
      <c r="P696" s="439">
        <v>3.0527553004433328E-2</v>
      </c>
      <c r="Q696" s="434">
        <f t="shared" si="10"/>
        <v>9</v>
      </c>
    </row>
    <row r="697" spans="2:17" ht="15.75">
      <c r="B697" s="431" t="s">
        <v>2059</v>
      </c>
      <c r="C697" s="432" t="s">
        <v>1219</v>
      </c>
      <c r="D697" s="433">
        <v>11</v>
      </c>
      <c r="E697" s="434" t="s">
        <v>2054</v>
      </c>
      <c r="F697" s="435">
        <v>9.5441058329999979</v>
      </c>
      <c r="G697" s="437">
        <v>5.2356431811192028</v>
      </c>
      <c r="H697" s="437">
        <v>4.9511459271807201</v>
      </c>
      <c r="I697" s="437">
        <v>6.5731328147238894</v>
      </c>
      <c r="J697" s="438">
        <v>9.1452282639636717</v>
      </c>
      <c r="K697" s="440"/>
      <c r="L697" s="440"/>
      <c r="M697" s="440"/>
      <c r="N697" s="440"/>
      <c r="O697" s="440"/>
      <c r="P697" s="439">
        <v>3.0527553004433328E-2</v>
      </c>
      <c r="Q697" s="434">
        <f t="shared" si="10"/>
        <v>10</v>
      </c>
    </row>
    <row r="698" spans="2:17">
      <c r="B698" s="431" t="s">
        <v>2060</v>
      </c>
      <c r="C698" s="432" t="s">
        <v>152</v>
      </c>
      <c r="D698" s="433">
        <v>11</v>
      </c>
      <c r="E698" s="434" t="s">
        <v>2061</v>
      </c>
      <c r="F698" s="435">
        <v>9.288437987</v>
      </c>
      <c r="G698" s="437">
        <v>6.8474896626427988</v>
      </c>
      <c r="H698" s="437">
        <v>6.4385808669991489</v>
      </c>
      <c r="I698" s="437">
        <v>11.050484152289437</v>
      </c>
      <c r="J698" s="438">
        <v>9.1452282639636717</v>
      </c>
      <c r="K698" s="435">
        <v>9.3912638309999998</v>
      </c>
      <c r="L698" s="437">
        <v>6.1349239604089636</v>
      </c>
      <c r="M698" s="437">
        <v>5.7263370331309353</v>
      </c>
      <c r="N698" s="437">
        <v>11.050484152289437</v>
      </c>
      <c r="O698" s="438">
        <v>9.1452282639636717</v>
      </c>
      <c r="P698" s="439">
        <v>5.5499286707509921E-3</v>
      </c>
      <c r="Q698" s="434">
        <f t="shared" si="10"/>
        <v>8</v>
      </c>
    </row>
    <row r="699" spans="2:17">
      <c r="B699" s="431" t="s">
        <v>2062</v>
      </c>
      <c r="C699" s="432" t="s">
        <v>152</v>
      </c>
      <c r="D699" s="433">
        <v>11</v>
      </c>
      <c r="E699" s="434" t="s">
        <v>2061</v>
      </c>
      <c r="F699" s="435">
        <v>4.9131587900000007</v>
      </c>
      <c r="G699" s="437">
        <v>2.8121576911688289</v>
      </c>
      <c r="H699" s="437">
        <v>2.6442251974654267</v>
      </c>
      <c r="I699" s="437">
        <v>11.050484152289437</v>
      </c>
      <c r="J699" s="438">
        <v>9.1452282639636717</v>
      </c>
      <c r="K699" s="435">
        <v>4.9809801380000005</v>
      </c>
      <c r="L699" s="437">
        <v>2.9150415091384203</v>
      </c>
      <c r="M699" s="437">
        <v>2.7208992735063138</v>
      </c>
      <c r="N699" s="437">
        <v>11.050484152289437</v>
      </c>
      <c r="O699" s="438">
        <v>9.1452282639636717</v>
      </c>
      <c r="P699" s="439">
        <v>5.5499286707509921E-3</v>
      </c>
      <c r="Q699" s="434">
        <f t="shared" si="10"/>
        <v>8</v>
      </c>
    </row>
    <row r="700" spans="2:17">
      <c r="B700" s="431" t="s">
        <v>2063</v>
      </c>
      <c r="C700" s="432" t="s">
        <v>152</v>
      </c>
      <c r="D700" s="433">
        <v>11</v>
      </c>
      <c r="E700" s="434" t="s">
        <v>2061</v>
      </c>
      <c r="F700" s="435">
        <v>8.8659043410000002</v>
      </c>
      <c r="G700" s="437">
        <v>6.3406915963481456</v>
      </c>
      <c r="H700" s="437">
        <v>5.9620470576998237</v>
      </c>
      <c r="I700" s="437">
        <v>11.43153532995459</v>
      </c>
      <c r="J700" s="438">
        <v>9.1452282639636717</v>
      </c>
      <c r="K700" s="435">
        <v>10.218134067999999</v>
      </c>
      <c r="L700" s="437">
        <v>6.2492393137085092</v>
      </c>
      <c r="M700" s="437">
        <v>5.8330389654253008</v>
      </c>
      <c r="N700" s="437">
        <v>11.43153532995459</v>
      </c>
      <c r="O700" s="438">
        <v>9.1452282639636717</v>
      </c>
      <c r="P700" s="439">
        <v>5.5499286707509921E-3</v>
      </c>
      <c r="Q700" s="434">
        <f t="shared" si="10"/>
        <v>8</v>
      </c>
    </row>
    <row r="701" spans="2:17">
      <c r="B701" s="431" t="s">
        <v>2064</v>
      </c>
      <c r="C701" s="432" t="s">
        <v>152</v>
      </c>
      <c r="D701" s="433">
        <v>11</v>
      </c>
      <c r="E701" s="434" t="s">
        <v>2061</v>
      </c>
      <c r="F701" s="435">
        <v>5.4492098319999993</v>
      </c>
      <c r="G701" s="437">
        <v>4.2125207690882664</v>
      </c>
      <c r="H701" s="437">
        <v>3.960963354739877</v>
      </c>
      <c r="I701" s="437">
        <v>11.43153532995459</v>
      </c>
      <c r="J701" s="438">
        <v>9.1452282639636717</v>
      </c>
      <c r="K701" s="435">
        <v>5.2600438889999994</v>
      </c>
      <c r="L701" s="437">
        <v>4.4201936609157748</v>
      </c>
      <c r="M701" s="437">
        <v>4.1258080487154567</v>
      </c>
      <c r="N701" s="437">
        <v>11.43153532995459</v>
      </c>
      <c r="O701" s="438">
        <v>9.1452282639636717</v>
      </c>
      <c r="P701" s="439">
        <v>5.5499286707509921E-3</v>
      </c>
      <c r="Q701" s="434">
        <f t="shared" si="10"/>
        <v>8</v>
      </c>
    </row>
    <row r="702" spans="2:17">
      <c r="B702" s="431" t="s">
        <v>2065</v>
      </c>
      <c r="C702" s="432" t="s">
        <v>152</v>
      </c>
      <c r="D702" s="433">
        <v>11</v>
      </c>
      <c r="E702" s="434" t="s">
        <v>2066</v>
      </c>
      <c r="F702" s="435">
        <v>10.466603453999999</v>
      </c>
      <c r="G702" s="437">
        <v>7.8001176068056814</v>
      </c>
      <c r="H702" s="437">
        <v>7.072399180291697</v>
      </c>
      <c r="I702" s="437">
        <v>12.00311209645232</v>
      </c>
      <c r="J702" s="438">
        <v>9.1452282639636717</v>
      </c>
      <c r="K702" s="435">
        <v>5.0929327339999997</v>
      </c>
      <c r="L702" s="437">
        <v>3.9248271299510757</v>
      </c>
      <c r="M702" s="437">
        <v>3.427101109796209</v>
      </c>
      <c r="N702" s="437">
        <v>12.00311209645232</v>
      </c>
      <c r="O702" s="438">
        <v>9.1452282639636717</v>
      </c>
      <c r="P702" s="439">
        <v>2.0563363605737406E-2</v>
      </c>
      <c r="Q702" s="434">
        <f t="shared" si="10"/>
        <v>8</v>
      </c>
    </row>
    <row r="703" spans="2:17">
      <c r="B703" s="431" t="s">
        <v>2067</v>
      </c>
      <c r="C703" s="432" t="s">
        <v>152</v>
      </c>
      <c r="D703" s="433">
        <v>11</v>
      </c>
      <c r="E703" s="434" t="s">
        <v>2066</v>
      </c>
      <c r="F703" s="435">
        <v>4.3115887470000001</v>
      </c>
      <c r="G703" s="437">
        <v>4.5697562481493472</v>
      </c>
      <c r="H703" s="437">
        <v>4.1434170576281479</v>
      </c>
      <c r="I703" s="437">
        <v>13.336791218280354</v>
      </c>
      <c r="J703" s="438">
        <v>9.1452282639636717</v>
      </c>
      <c r="K703" s="435">
        <v>6.0281773279999999</v>
      </c>
      <c r="L703" s="437">
        <v>4.5535615730985786</v>
      </c>
      <c r="M703" s="437">
        <v>3.9761027438897769</v>
      </c>
      <c r="N703" s="437">
        <v>13.336791218280354</v>
      </c>
      <c r="O703" s="438">
        <v>9.1452282639636717</v>
      </c>
      <c r="P703" s="439">
        <v>2.0563363605737406E-2</v>
      </c>
      <c r="Q703" s="434">
        <f t="shared" si="10"/>
        <v>8</v>
      </c>
    </row>
    <row r="704" spans="2:17">
      <c r="B704" s="431" t="s">
        <v>2068</v>
      </c>
      <c r="C704" s="432" t="s">
        <v>152</v>
      </c>
      <c r="D704" s="433">
        <v>11</v>
      </c>
      <c r="E704" s="434" t="s">
        <v>2066</v>
      </c>
      <c r="F704" s="435">
        <v>7.9165098330000001</v>
      </c>
      <c r="G704" s="437">
        <v>3.873766272143945</v>
      </c>
      <c r="H704" s="437">
        <v>3.5123600423471122</v>
      </c>
      <c r="I704" s="437">
        <v>13.146265629447779</v>
      </c>
      <c r="J704" s="438">
        <v>9.1452282639636717</v>
      </c>
      <c r="K704" s="435">
        <v>12.171918292000001</v>
      </c>
      <c r="L704" s="437">
        <v>9.392911529446021</v>
      </c>
      <c r="M704" s="437">
        <v>8.2017516850948109</v>
      </c>
      <c r="N704" s="437">
        <v>13.146265629447779</v>
      </c>
      <c r="O704" s="438">
        <v>9.1452282639636717</v>
      </c>
      <c r="P704" s="439">
        <v>2.0563363605737406E-2</v>
      </c>
      <c r="Q704" s="434">
        <f t="shared" si="10"/>
        <v>8</v>
      </c>
    </row>
    <row r="705" spans="2:17">
      <c r="B705" s="431" t="s">
        <v>2069</v>
      </c>
      <c r="C705" s="432" t="s">
        <v>152</v>
      </c>
      <c r="D705" s="433">
        <v>11</v>
      </c>
      <c r="E705" s="434" t="s">
        <v>2066</v>
      </c>
      <c r="F705" s="435">
        <v>6.3073106579999996</v>
      </c>
      <c r="G705" s="437">
        <v>4.5402247818802977</v>
      </c>
      <c r="H705" s="437">
        <v>4.1166407539411614</v>
      </c>
      <c r="I705" s="437">
        <v>12.765214451782626</v>
      </c>
      <c r="J705" s="438">
        <v>9.1452282639636717</v>
      </c>
      <c r="K705" s="435">
        <v>5.9983805840000004</v>
      </c>
      <c r="L705" s="437">
        <v>5.258506251779111</v>
      </c>
      <c r="M705" s="437">
        <v>4.5916500306007464</v>
      </c>
      <c r="N705" s="437">
        <v>12.765214451782626</v>
      </c>
      <c r="O705" s="438">
        <v>9.1452282639636717</v>
      </c>
      <c r="P705" s="439">
        <v>2.0563363605737406E-2</v>
      </c>
      <c r="Q705" s="434">
        <f t="shared" si="10"/>
        <v>8</v>
      </c>
    </row>
    <row r="706" spans="2:17">
      <c r="B706" s="431" t="s">
        <v>2070</v>
      </c>
      <c r="C706" s="432" t="s">
        <v>152</v>
      </c>
      <c r="D706" s="433">
        <v>11</v>
      </c>
      <c r="E706" s="434" t="s">
        <v>2071</v>
      </c>
      <c r="F706" s="435">
        <v>13.487080798999999</v>
      </c>
      <c r="G706" s="437">
        <v>8.6184250108415981</v>
      </c>
      <c r="H706" s="437">
        <v>8.1177278975192557</v>
      </c>
      <c r="I706" s="437">
        <v>10.288381796959131</v>
      </c>
      <c r="J706" s="438">
        <v>9.1452282639636717</v>
      </c>
      <c r="K706" s="435">
        <v>13.179445394</v>
      </c>
      <c r="L706" s="437">
        <v>8.3069156731003346</v>
      </c>
      <c r="M706" s="437">
        <v>7.734519578188924</v>
      </c>
      <c r="N706" s="437">
        <v>10.288381796959131</v>
      </c>
      <c r="O706" s="438">
        <v>9.1452282639636717</v>
      </c>
      <c r="P706" s="439">
        <v>-2.7592221978456344E-3</v>
      </c>
      <c r="Q706" s="434">
        <f t="shared" si="10"/>
        <v>8</v>
      </c>
    </row>
    <row r="707" spans="2:17">
      <c r="B707" s="431" t="s">
        <v>2072</v>
      </c>
      <c r="C707" s="432" t="s">
        <v>152</v>
      </c>
      <c r="D707" s="433">
        <v>11</v>
      </c>
      <c r="E707" s="434" t="s">
        <v>2071</v>
      </c>
      <c r="F707" s="435">
        <v>11.758752631000002</v>
      </c>
      <c r="G707" s="437">
        <v>6.1625501707896868</v>
      </c>
      <c r="H707" s="437">
        <v>5.8045298738865991</v>
      </c>
      <c r="I707" s="437">
        <v>9.1452282639636717</v>
      </c>
      <c r="J707" s="438">
        <v>9.1452282639636717</v>
      </c>
      <c r="K707" s="435">
        <v>8.5512428390000004</v>
      </c>
      <c r="L707" s="437">
        <v>6.0206086071094171</v>
      </c>
      <c r="M707" s="437">
        <v>5.6057527218066516</v>
      </c>
      <c r="N707" s="437">
        <v>9.1452282639636717</v>
      </c>
      <c r="O707" s="438">
        <v>9.1452282639636717</v>
      </c>
      <c r="P707" s="439">
        <v>-2.7592221978456344E-3</v>
      </c>
      <c r="Q707" s="434">
        <f t="shared" si="10"/>
        <v>8</v>
      </c>
    </row>
    <row r="708" spans="2:17">
      <c r="B708" s="431" t="s">
        <v>2073</v>
      </c>
      <c r="C708" s="432" t="s">
        <v>152</v>
      </c>
      <c r="D708" s="433">
        <v>11</v>
      </c>
      <c r="E708" s="434" t="s">
        <v>2071</v>
      </c>
      <c r="F708" s="435">
        <v>11.28885419</v>
      </c>
      <c r="G708" s="437">
        <v>8.4545730044455816</v>
      </c>
      <c r="H708" s="437">
        <v>7.9633950580837167</v>
      </c>
      <c r="I708" s="437">
        <v>9.1452282639636717</v>
      </c>
      <c r="J708" s="438">
        <v>9.1452282639636717</v>
      </c>
      <c r="K708" s="435">
        <v>9.0622024130000014</v>
      </c>
      <c r="L708" s="437">
        <v>7.1828146989881345</v>
      </c>
      <c r="M708" s="437">
        <v>6.6878758738009747</v>
      </c>
      <c r="N708" s="437">
        <v>9.1452282639636717</v>
      </c>
      <c r="O708" s="438">
        <v>9.1452282639636717</v>
      </c>
      <c r="P708" s="439">
        <v>-2.7592221978456344E-3</v>
      </c>
      <c r="Q708" s="434">
        <f t="shared" si="10"/>
        <v>8</v>
      </c>
    </row>
    <row r="709" spans="2:17">
      <c r="B709" s="431" t="s">
        <v>2074</v>
      </c>
      <c r="C709" s="432" t="s">
        <v>152</v>
      </c>
      <c r="D709" s="433">
        <v>11</v>
      </c>
      <c r="E709" s="434" t="s">
        <v>2071</v>
      </c>
      <c r="F709" s="435">
        <v>5.613960584</v>
      </c>
      <c r="G709" s="437">
        <v>3.6171283039864646</v>
      </c>
      <c r="H709" s="437">
        <v>3.4069871589345206</v>
      </c>
      <c r="I709" s="437">
        <v>6.6683956091401768</v>
      </c>
      <c r="J709" s="438">
        <v>6.6683956091401768</v>
      </c>
      <c r="K709" s="435">
        <v>5.4129085299999993</v>
      </c>
      <c r="L709" s="437">
        <v>2.8007261558388747</v>
      </c>
      <c r="M709" s="437">
        <v>2.6077393990682847</v>
      </c>
      <c r="N709" s="437">
        <v>6.6683956091401768</v>
      </c>
      <c r="O709" s="438">
        <v>6.6683956091401768</v>
      </c>
      <c r="P709" s="439">
        <v>-2.7592221978456344E-3</v>
      </c>
      <c r="Q709" s="434">
        <f t="shared" si="10"/>
        <v>8</v>
      </c>
    </row>
    <row r="710" spans="2:17">
      <c r="B710" s="431" t="s">
        <v>2075</v>
      </c>
      <c r="C710" s="432" t="s">
        <v>152</v>
      </c>
      <c r="D710" s="433">
        <v>11</v>
      </c>
      <c r="E710" s="434" t="s">
        <v>2071</v>
      </c>
      <c r="F710" s="435">
        <v>17.116709015999998</v>
      </c>
      <c r="G710" s="437">
        <v>8.7070194096487459</v>
      </c>
      <c r="H710" s="437">
        <v>8.201175304888471</v>
      </c>
      <c r="I710" s="437">
        <v>11.812586507619743</v>
      </c>
      <c r="J710" s="438">
        <v>9.1452282639636717</v>
      </c>
      <c r="K710" s="435">
        <v>17.606577507999997</v>
      </c>
      <c r="L710" s="437">
        <v>8.0592324076179853</v>
      </c>
      <c r="M710" s="437">
        <v>7.5039031687475113</v>
      </c>
      <c r="N710" s="437">
        <v>11.812586507619743</v>
      </c>
      <c r="O710" s="438">
        <v>9.1452282639636717</v>
      </c>
      <c r="P710" s="439">
        <v>-2.7592221978456344E-3</v>
      </c>
      <c r="Q710" s="434">
        <f t="shared" si="10"/>
        <v>8</v>
      </c>
    </row>
    <row r="711" spans="2:17">
      <c r="B711" s="431" t="s">
        <v>2076</v>
      </c>
      <c r="C711" s="432" t="s">
        <v>152</v>
      </c>
      <c r="D711" s="433">
        <v>11</v>
      </c>
      <c r="E711" s="434" t="s">
        <v>2071</v>
      </c>
      <c r="F711" s="435">
        <v>20.082832396999997</v>
      </c>
      <c r="G711" s="437">
        <v>8.4402835852831402</v>
      </c>
      <c r="H711" s="437">
        <v>7.9499357988306194</v>
      </c>
      <c r="I711" s="437">
        <v>10.669432974624284</v>
      </c>
      <c r="J711" s="438">
        <v>9.1452282639636717</v>
      </c>
      <c r="K711" s="435">
        <v>19.608540987000001</v>
      </c>
      <c r="L711" s="437">
        <v>7.2018672578713909</v>
      </c>
      <c r="M711" s="437">
        <v>6.7056155976041589</v>
      </c>
      <c r="N711" s="437">
        <v>10.669432974624284</v>
      </c>
      <c r="O711" s="438">
        <v>9.1452282639636717</v>
      </c>
      <c r="P711" s="439">
        <v>-2.7592221978456344E-3</v>
      </c>
      <c r="Q711" s="434">
        <f t="shared" si="10"/>
        <v>8</v>
      </c>
    </row>
    <row r="712" spans="2:17">
      <c r="B712" s="431" t="s">
        <v>2077</v>
      </c>
      <c r="C712" s="432" t="s">
        <v>152</v>
      </c>
      <c r="D712" s="433">
        <v>7.6</v>
      </c>
      <c r="E712" s="434" t="s">
        <v>2078</v>
      </c>
      <c r="F712" s="435">
        <v>2.2884954840000002</v>
      </c>
      <c r="G712" s="437">
        <v>2.0620757684430511</v>
      </c>
      <c r="H712" s="437">
        <v>1.9674183355696058</v>
      </c>
      <c r="I712" s="437">
        <v>3.7516220491941881</v>
      </c>
      <c r="J712" s="438">
        <v>3.7516220491941881</v>
      </c>
      <c r="K712" s="435">
        <v>3.7363082640000003</v>
      </c>
      <c r="L712" s="437">
        <v>2.9486432948052568</v>
      </c>
      <c r="M712" s="437">
        <v>2.7369465951934684</v>
      </c>
      <c r="N712" s="437">
        <v>3.7516220491941881</v>
      </c>
      <c r="O712" s="438">
        <v>3.7516220491941881</v>
      </c>
      <c r="P712" s="439">
        <v>-9.7182806060341909E-3</v>
      </c>
      <c r="Q712" s="434">
        <f t="shared" si="10"/>
        <v>8</v>
      </c>
    </row>
    <row r="713" spans="2:17">
      <c r="B713" s="431" t="s">
        <v>2079</v>
      </c>
      <c r="C713" s="432" t="s">
        <v>152</v>
      </c>
      <c r="D713" s="433">
        <v>7.6</v>
      </c>
      <c r="E713" s="434" t="s">
        <v>2078</v>
      </c>
      <c r="F713" s="435">
        <v>3.2660496859999997</v>
      </c>
      <c r="G713" s="437">
        <v>0.79178970617203648</v>
      </c>
      <c r="H713" s="437">
        <v>0.75544342728702063</v>
      </c>
      <c r="I713" s="437">
        <v>3.4225323957561011</v>
      </c>
      <c r="J713" s="438">
        <v>3.4225323957561011</v>
      </c>
      <c r="K713" s="435">
        <v>3.2981983970000002</v>
      </c>
      <c r="L713" s="437">
        <v>0.65817930687617332</v>
      </c>
      <c r="M713" s="437">
        <v>0.61092557928425628</v>
      </c>
      <c r="N713" s="437">
        <v>3.4225323957561011</v>
      </c>
      <c r="O713" s="438">
        <v>3.4225323957561011</v>
      </c>
      <c r="P713" s="439">
        <v>-9.7182806060341909E-3</v>
      </c>
      <c r="Q713" s="434">
        <f t="shared" si="10"/>
        <v>8</v>
      </c>
    </row>
    <row r="714" spans="2:17">
      <c r="B714" s="431" t="s">
        <v>2080</v>
      </c>
      <c r="C714" s="432" t="s">
        <v>152</v>
      </c>
      <c r="D714" s="433">
        <v>7.6</v>
      </c>
      <c r="E714" s="434" t="s">
        <v>2078</v>
      </c>
      <c r="F714" s="435">
        <v>12.644576117</v>
      </c>
      <c r="G714" s="437">
        <v>4.5664480311068898</v>
      </c>
      <c r="H714" s="437">
        <v>4.3568300070800898</v>
      </c>
      <c r="I714" s="437">
        <v>6.3185213460112646</v>
      </c>
      <c r="J714" s="438">
        <v>6.3185213460112646</v>
      </c>
      <c r="K714" s="435">
        <v>12.630624112000001</v>
      </c>
      <c r="L714" s="437">
        <v>4.6467459065457843</v>
      </c>
      <c r="M714" s="437">
        <v>4.3131345897468503</v>
      </c>
      <c r="N714" s="437">
        <v>6.3185213460112646</v>
      </c>
      <c r="O714" s="438">
        <v>6.3185213460112646</v>
      </c>
      <c r="P714" s="439">
        <v>-9.7182806060341909E-3</v>
      </c>
      <c r="Q714" s="434">
        <f t="shared" si="10"/>
        <v>8</v>
      </c>
    </row>
    <row r="715" spans="2:17">
      <c r="B715" s="431" t="s">
        <v>2081</v>
      </c>
      <c r="C715" s="432" t="s">
        <v>152</v>
      </c>
      <c r="D715" s="433">
        <v>7.6</v>
      </c>
      <c r="E715" s="434" t="s">
        <v>2078</v>
      </c>
      <c r="F715" s="435">
        <v>7.2514214990000001</v>
      </c>
      <c r="G715" s="437">
        <v>4.0418791235265807</v>
      </c>
      <c r="H715" s="437">
        <v>3.8563408869240186</v>
      </c>
      <c r="I715" s="437">
        <v>6.3185213460112646</v>
      </c>
      <c r="J715" s="438">
        <v>6.3185213460112646</v>
      </c>
      <c r="K715" s="435">
        <v>6.4186446500000001</v>
      </c>
      <c r="L715" s="437">
        <v>3.9622394273945631</v>
      </c>
      <c r="M715" s="437">
        <v>3.6777719872912225</v>
      </c>
      <c r="N715" s="437">
        <v>6.3185213460112646</v>
      </c>
      <c r="O715" s="438">
        <v>6.3185213460112646</v>
      </c>
      <c r="P715" s="439">
        <v>-9.7182806060341909E-3</v>
      </c>
      <c r="Q715" s="434">
        <f t="shared" si="10"/>
        <v>8</v>
      </c>
    </row>
    <row r="716" spans="2:17">
      <c r="B716" s="431" t="s">
        <v>2082</v>
      </c>
      <c r="C716" s="432" t="s">
        <v>152</v>
      </c>
      <c r="D716" s="433">
        <v>7.6</v>
      </c>
      <c r="E716" s="434" t="s">
        <v>2078</v>
      </c>
      <c r="F716" s="435">
        <v>4.31544653</v>
      </c>
      <c r="G716" s="437">
        <v>2.7149896408642147</v>
      </c>
      <c r="H716" s="437">
        <v>2.5903608791013797</v>
      </c>
      <c r="I716" s="437">
        <v>3.6858041185065709</v>
      </c>
      <c r="J716" s="438">
        <v>3.6858041185065709</v>
      </c>
      <c r="K716" s="435">
        <v>4.0552849740000001</v>
      </c>
      <c r="L716" s="437">
        <v>2.7511895027424047</v>
      </c>
      <c r="M716" s="437">
        <v>2.5536689214081916</v>
      </c>
      <c r="N716" s="437">
        <v>3.6858041185065709</v>
      </c>
      <c r="O716" s="438">
        <v>3.6858041185065709</v>
      </c>
      <c r="P716" s="439">
        <v>-9.7182806060341909E-3</v>
      </c>
      <c r="Q716" s="434">
        <f t="shared" ref="Q716:Q779" si="11">VLOOKUP(C716,$S$11:$T$14,2,FALSE)</f>
        <v>8</v>
      </c>
    </row>
    <row r="717" spans="2:17">
      <c r="B717" s="431" t="s">
        <v>2083</v>
      </c>
      <c r="C717" s="432" t="s">
        <v>152</v>
      </c>
      <c r="D717" s="433">
        <v>11</v>
      </c>
      <c r="E717" s="434" t="s">
        <v>2084</v>
      </c>
      <c r="F717" s="435">
        <v>6.8444678459999997</v>
      </c>
      <c r="G717" s="437">
        <v>2.1338865949248564</v>
      </c>
      <c r="H717" s="437">
        <v>1.9989326859485275</v>
      </c>
      <c r="I717" s="437">
        <v>6.0968188426424472</v>
      </c>
      <c r="J717" s="438">
        <v>5.6136584035564647</v>
      </c>
      <c r="K717" s="435">
        <v>6.0026923050000001</v>
      </c>
      <c r="L717" s="437">
        <v>1.9224031913206969</v>
      </c>
      <c r="M717" s="437">
        <v>1.7624550894853543</v>
      </c>
      <c r="N717" s="437">
        <v>6.0968188426424472</v>
      </c>
      <c r="O717" s="438">
        <v>5.6136584035564647</v>
      </c>
      <c r="P717" s="439">
        <v>8.2219835906187644E-3</v>
      </c>
      <c r="Q717" s="434">
        <f t="shared" si="11"/>
        <v>8</v>
      </c>
    </row>
    <row r="718" spans="2:17">
      <c r="B718" s="431" t="s">
        <v>2085</v>
      </c>
      <c r="C718" s="432" t="s">
        <v>152</v>
      </c>
      <c r="D718" s="433">
        <v>11</v>
      </c>
      <c r="E718" s="434" t="s">
        <v>2084</v>
      </c>
      <c r="F718" s="435">
        <v>6.3610543130000003</v>
      </c>
      <c r="G718" s="437">
        <v>2.5720954492397827</v>
      </c>
      <c r="H718" s="437">
        <v>2.4094277910986719</v>
      </c>
      <c r="I718" s="437">
        <v>5.9062932538098716</v>
      </c>
      <c r="J718" s="438">
        <v>5.9062932538098716</v>
      </c>
      <c r="K718" s="435">
        <v>8.8314783129999999</v>
      </c>
      <c r="L718" s="437">
        <v>4.7116978118296169</v>
      </c>
      <c r="M718" s="437">
        <v>4.3196743669943318</v>
      </c>
      <c r="N718" s="437">
        <v>5.9062932538098716</v>
      </c>
      <c r="O718" s="438">
        <v>5.9062932538098716</v>
      </c>
      <c r="P718" s="439">
        <v>8.2219835906187644E-3</v>
      </c>
      <c r="Q718" s="434">
        <f t="shared" si="11"/>
        <v>8</v>
      </c>
    </row>
    <row r="719" spans="2:17">
      <c r="B719" s="431" t="s">
        <v>2086</v>
      </c>
      <c r="C719" s="432" t="s">
        <v>152</v>
      </c>
      <c r="D719" s="433">
        <v>11</v>
      </c>
      <c r="E719" s="434" t="s">
        <v>2084</v>
      </c>
      <c r="F719" s="435">
        <v>4.3692913889999998</v>
      </c>
      <c r="G719" s="437">
        <v>2.0386238005085686</v>
      </c>
      <c r="H719" s="437">
        <v>1.9096946196115399</v>
      </c>
      <c r="I719" s="437">
        <v>5.9062932538098716</v>
      </c>
      <c r="J719" s="438">
        <v>5.9062932538098716</v>
      </c>
      <c r="K719" s="435">
        <v>4.3553184280000004</v>
      </c>
      <c r="L719" s="437">
        <v>2.3720435809655775</v>
      </c>
      <c r="M719" s="437">
        <v>2.1746844265701348</v>
      </c>
      <c r="N719" s="437">
        <v>5.9062932538098716</v>
      </c>
      <c r="O719" s="438">
        <v>5.9062932538098716</v>
      </c>
      <c r="P719" s="439">
        <v>8.2219835906187644E-3</v>
      </c>
      <c r="Q719" s="434">
        <f t="shared" si="11"/>
        <v>8</v>
      </c>
    </row>
    <row r="720" spans="2:17">
      <c r="B720" s="431" t="s">
        <v>2087</v>
      </c>
      <c r="C720" s="432" t="s">
        <v>152</v>
      </c>
      <c r="D720" s="433">
        <v>11</v>
      </c>
      <c r="E720" s="434" t="s">
        <v>2084</v>
      </c>
      <c r="F720" s="435">
        <v>5.3816278110000004</v>
      </c>
      <c r="G720" s="437">
        <v>6.2492393137085092</v>
      </c>
      <c r="H720" s="437">
        <v>5.8540171517064028</v>
      </c>
      <c r="I720" s="437">
        <v>9.1452282639636717</v>
      </c>
      <c r="J720" s="438">
        <v>9.1452282639636717</v>
      </c>
      <c r="K720" s="435">
        <v>6.9066531180000004</v>
      </c>
      <c r="L720" s="437">
        <v>7.8778520470493731</v>
      </c>
      <c r="M720" s="437">
        <v>7.2223977244836899</v>
      </c>
      <c r="N720" s="437">
        <v>9.1452282639636717</v>
      </c>
      <c r="O720" s="438">
        <v>9.1452282639636717</v>
      </c>
      <c r="P720" s="439">
        <v>8.2219835906187644E-3</v>
      </c>
      <c r="Q720" s="434">
        <f t="shared" si="11"/>
        <v>8</v>
      </c>
    </row>
    <row r="721" spans="2:17">
      <c r="B721" s="431" t="s">
        <v>2088</v>
      </c>
      <c r="C721" s="432" t="s">
        <v>152</v>
      </c>
      <c r="D721" s="433">
        <v>11</v>
      </c>
      <c r="E721" s="434" t="s">
        <v>2084</v>
      </c>
      <c r="F721" s="435">
        <v>5.5146066430000005</v>
      </c>
      <c r="G721" s="437">
        <v>3.6771438644687264</v>
      </c>
      <c r="H721" s="437">
        <v>3.4445893606077309</v>
      </c>
      <c r="I721" s="437">
        <v>11.43153532995459</v>
      </c>
      <c r="J721" s="438">
        <v>9.1452282639636717</v>
      </c>
      <c r="K721" s="435">
        <v>5.3891664359999991</v>
      </c>
      <c r="L721" s="437">
        <v>3.3341978045700884</v>
      </c>
      <c r="M721" s="437">
        <v>3.0567853385523982</v>
      </c>
      <c r="N721" s="437">
        <v>11.43153532995459</v>
      </c>
      <c r="O721" s="438">
        <v>9.1452282639636717</v>
      </c>
      <c r="P721" s="439">
        <v>8.2219835906187644E-3</v>
      </c>
      <c r="Q721" s="434">
        <f t="shared" si="11"/>
        <v>8</v>
      </c>
    </row>
    <row r="722" spans="2:17">
      <c r="B722" s="431" t="s">
        <v>2089</v>
      </c>
      <c r="C722" s="432" t="s">
        <v>152</v>
      </c>
      <c r="D722" s="433">
        <v>11</v>
      </c>
      <c r="E722" s="434" t="s">
        <v>2084</v>
      </c>
      <c r="F722" s="435">
        <v>2.810107892</v>
      </c>
      <c r="G722" s="437">
        <v>2.1148340360415991</v>
      </c>
      <c r="H722" s="437">
        <v>1.9810850726811302</v>
      </c>
      <c r="I722" s="437">
        <v>9.1452282639636717</v>
      </c>
      <c r="J722" s="438">
        <v>9.1452282639636717</v>
      </c>
      <c r="K722" s="435">
        <v>5.635644147999999</v>
      </c>
      <c r="L722" s="437">
        <v>5.2699377871090665</v>
      </c>
      <c r="M722" s="437">
        <v>4.8314675693919629</v>
      </c>
      <c r="N722" s="437">
        <v>9.1452282639636717</v>
      </c>
      <c r="O722" s="438">
        <v>9.1452282639636717</v>
      </c>
      <c r="P722" s="439">
        <v>8.2219835906187644E-3</v>
      </c>
      <c r="Q722" s="434">
        <f t="shared" si="11"/>
        <v>8</v>
      </c>
    </row>
    <row r="723" spans="2:17">
      <c r="B723" s="431" t="s">
        <v>2090</v>
      </c>
      <c r="C723" s="432" t="s">
        <v>152</v>
      </c>
      <c r="D723" s="433">
        <v>11</v>
      </c>
      <c r="E723" s="434" t="s">
        <v>2091</v>
      </c>
      <c r="F723" s="435">
        <v>21.492930989000001</v>
      </c>
      <c r="G723" s="437">
        <v>5.258506251779111</v>
      </c>
      <c r="H723" s="437">
        <v>5.036475397546301</v>
      </c>
      <c r="I723" s="437">
        <v>11.43153532995459</v>
      </c>
      <c r="J723" s="438">
        <v>9.1452282639636717</v>
      </c>
      <c r="K723" s="435">
        <v>21.526333359999999</v>
      </c>
      <c r="L723" s="437">
        <v>5.2775588106623692</v>
      </c>
      <c r="M723" s="437">
        <v>4.9396437315606372</v>
      </c>
      <c r="N723" s="437">
        <v>11.43153532995459</v>
      </c>
      <c r="O723" s="438">
        <v>9.1452282639636717</v>
      </c>
      <c r="P723" s="439">
        <v>3.6431224801407591E-3</v>
      </c>
      <c r="Q723" s="434">
        <f t="shared" si="11"/>
        <v>8</v>
      </c>
    </row>
    <row r="724" spans="2:17">
      <c r="B724" s="431" t="s">
        <v>2092</v>
      </c>
      <c r="C724" s="432" t="s">
        <v>152</v>
      </c>
      <c r="D724" s="433">
        <v>11</v>
      </c>
      <c r="E724" s="434" t="s">
        <v>2091</v>
      </c>
      <c r="F724" s="435">
        <v>8.8646170029999993</v>
      </c>
      <c r="G724" s="437">
        <v>4.0772476010171372</v>
      </c>
      <c r="H724" s="437">
        <v>3.9050932430250307</v>
      </c>
      <c r="I724" s="437">
        <v>11.43153532995459</v>
      </c>
      <c r="J724" s="438">
        <v>9.1452282639636717</v>
      </c>
      <c r="K724" s="435">
        <v>7.5178865469999989</v>
      </c>
      <c r="L724" s="437">
        <v>4.4582987786822894</v>
      </c>
      <c r="M724" s="437">
        <v>4.1728398309934613</v>
      </c>
      <c r="N724" s="437">
        <v>11.43153532995459</v>
      </c>
      <c r="O724" s="438">
        <v>9.1452282639636717</v>
      </c>
      <c r="P724" s="439">
        <v>3.6431224801407591E-3</v>
      </c>
      <c r="Q724" s="434">
        <f t="shared" si="11"/>
        <v>8</v>
      </c>
    </row>
    <row r="725" spans="2:17">
      <c r="B725" s="431" t="s">
        <v>2093</v>
      </c>
      <c r="C725" s="432" t="s">
        <v>152</v>
      </c>
      <c r="D725" s="433">
        <v>11</v>
      </c>
      <c r="E725" s="434" t="s">
        <v>2091</v>
      </c>
      <c r="F725" s="435">
        <v>36.809755429000006</v>
      </c>
      <c r="G725" s="437">
        <v>7.8306017010188942</v>
      </c>
      <c r="H725" s="437">
        <v>7.499968798520035</v>
      </c>
      <c r="I725" s="437">
        <v>11.43153532995459</v>
      </c>
      <c r="J725" s="438">
        <v>9.1452282639636717</v>
      </c>
      <c r="K725" s="435">
        <v>36.396959590000009</v>
      </c>
      <c r="L725" s="437">
        <v>7.9258644954351825</v>
      </c>
      <c r="M725" s="437">
        <v>7.4183819217661551</v>
      </c>
      <c r="N725" s="437">
        <v>11.43153532995459</v>
      </c>
      <c r="O725" s="438">
        <v>9.1452282639636717</v>
      </c>
      <c r="P725" s="439">
        <v>3.6431224801407591E-3</v>
      </c>
      <c r="Q725" s="434">
        <f t="shared" si="11"/>
        <v>8</v>
      </c>
    </row>
    <row r="726" spans="2:17">
      <c r="B726" s="431" t="s">
        <v>2094</v>
      </c>
      <c r="C726" s="432" t="s">
        <v>152</v>
      </c>
      <c r="D726" s="433">
        <v>11</v>
      </c>
      <c r="E726" s="434" t="s">
        <v>2091</v>
      </c>
      <c r="F726" s="435">
        <v>32.009970576999997</v>
      </c>
      <c r="G726" s="437">
        <v>7.7924965832523787</v>
      </c>
      <c r="H726" s="437">
        <v>7.4634725999870906</v>
      </c>
      <c r="I726" s="437">
        <v>11.43153532995459</v>
      </c>
      <c r="J726" s="438">
        <v>9.1452282639636717</v>
      </c>
      <c r="K726" s="435">
        <v>32.574070558999999</v>
      </c>
      <c r="L726" s="437">
        <v>8.0592324076179853</v>
      </c>
      <c r="M726" s="437">
        <v>7.5432104637189505</v>
      </c>
      <c r="N726" s="437">
        <v>11.43153532995459</v>
      </c>
      <c r="O726" s="438">
        <v>9.1452282639636717</v>
      </c>
      <c r="P726" s="439">
        <v>3.6431224801407591E-3</v>
      </c>
      <c r="Q726" s="434">
        <f t="shared" si="11"/>
        <v>8</v>
      </c>
    </row>
    <row r="727" spans="2:17">
      <c r="B727" s="431" t="s">
        <v>2095</v>
      </c>
      <c r="C727" s="432" t="s">
        <v>152</v>
      </c>
      <c r="D727" s="433">
        <v>11</v>
      </c>
      <c r="E727" s="434" t="s">
        <v>2091</v>
      </c>
      <c r="F727" s="435">
        <v>22.895017940000002</v>
      </c>
      <c r="G727" s="437">
        <v>3.5628285111691804</v>
      </c>
      <c r="H727" s="437">
        <v>3.4123945628302836</v>
      </c>
      <c r="I727" s="437">
        <v>11.43153532995459</v>
      </c>
      <c r="J727" s="438">
        <v>9.1452282639636717</v>
      </c>
      <c r="K727" s="435">
        <v>20.009586177999999</v>
      </c>
      <c r="L727" s="437">
        <v>3.1436722157375119</v>
      </c>
      <c r="M727" s="437">
        <v>2.9423870603159026</v>
      </c>
      <c r="N727" s="437">
        <v>11.43153532995459</v>
      </c>
      <c r="O727" s="438">
        <v>9.1452282639636717</v>
      </c>
      <c r="P727" s="439">
        <v>3.6431224801407591E-3</v>
      </c>
      <c r="Q727" s="434">
        <f t="shared" si="11"/>
        <v>8</v>
      </c>
    </row>
    <row r="728" spans="2:17">
      <c r="B728" s="431" t="s">
        <v>2096</v>
      </c>
      <c r="C728" s="432" t="s">
        <v>152</v>
      </c>
      <c r="D728" s="433">
        <v>11</v>
      </c>
      <c r="E728" s="434" t="s">
        <v>2091</v>
      </c>
      <c r="F728" s="435">
        <v>35.022325893999991</v>
      </c>
      <c r="G728" s="437">
        <v>10.326486914725647</v>
      </c>
      <c r="H728" s="437">
        <v>9.8904698024278819</v>
      </c>
      <c r="I728" s="437">
        <v>11.43153532995459</v>
      </c>
      <c r="J728" s="438">
        <v>9.1452282639636717</v>
      </c>
      <c r="K728" s="435">
        <v>33.548561663000001</v>
      </c>
      <c r="L728" s="437">
        <v>9.3357538527962483</v>
      </c>
      <c r="M728" s="437">
        <v>8.7379979366957112</v>
      </c>
      <c r="N728" s="437">
        <v>11.43153532995459</v>
      </c>
      <c r="O728" s="438">
        <v>9.1452282639636717</v>
      </c>
      <c r="P728" s="439">
        <v>3.6431224801407591E-3</v>
      </c>
      <c r="Q728" s="434">
        <f t="shared" si="11"/>
        <v>8</v>
      </c>
    </row>
    <row r="729" spans="2:17">
      <c r="B729" s="431" t="s">
        <v>2097</v>
      </c>
      <c r="C729" s="432" t="s">
        <v>152</v>
      </c>
      <c r="D729" s="433">
        <v>11</v>
      </c>
      <c r="E729" s="434" t="s">
        <v>2091</v>
      </c>
      <c r="F729" s="435">
        <v>35.360735274</v>
      </c>
      <c r="G729" s="437">
        <v>6.9922891101555571</v>
      </c>
      <c r="H729" s="437">
        <v>6.6970524307952619</v>
      </c>
      <c r="I729" s="437">
        <v>11.43153532995459</v>
      </c>
      <c r="J729" s="438">
        <v>9.1452282639636717</v>
      </c>
      <c r="K729" s="435">
        <v>31.793116648999998</v>
      </c>
      <c r="L729" s="437">
        <v>6.916078874622527</v>
      </c>
      <c r="M729" s="437">
        <v>6.4732515326949862</v>
      </c>
      <c r="N729" s="437">
        <v>11.43153532995459</v>
      </c>
      <c r="O729" s="438">
        <v>9.1452282639636717</v>
      </c>
      <c r="P729" s="439">
        <v>3.6431224801407591E-3</v>
      </c>
      <c r="Q729" s="434">
        <f t="shared" si="11"/>
        <v>8</v>
      </c>
    </row>
    <row r="730" spans="2:17">
      <c r="B730" s="431" t="s">
        <v>2098</v>
      </c>
      <c r="C730" s="432" t="s">
        <v>152</v>
      </c>
      <c r="D730" s="433">
        <v>11</v>
      </c>
      <c r="E730" s="434" t="s">
        <v>2091</v>
      </c>
      <c r="F730" s="435">
        <v>11.657298130999999</v>
      </c>
      <c r="G730" s="437">
        <v>4.8965076329972161</v>
      </c>
      <c r="H730" s="437">
        <v>4.6897615114833311</v>
      </c>
      <c r="I730" s="437">
        <v>11.43153532995459</v>
      </c>
      <c r="J730" s="438">
        <v>9.1452282639636717</v>
      </c>
      <c r="K730" s="435">
        <v>15.131274250000001</v>
      </c>
      <c r="L730" s="437">
        <v>6.1730290781754782</v>
      </c>
      <c r="M730" s="437">
        <v>5.7777782275294092</v>
      </c>
      <c r="N730" s="437">
        <v>11.43153532995459</v>
      </c>
      <c r="O730" s="438">
        <v>9.1452282639636717</v>
      </c>
      <c r="P730" s="439">
        <v>3.6431224801407591E-3</v>
      </c>
      <c r="Q730" s="434">
        <f t="shared" si="11"/>
        <v>8</v>
      </c>
    </row>
    <row r="731" spans="2:17" ht="15.75">
      <c r="B731" s="431" t="s">
        <v>2099</v>
      </c>
      <c r="C731" s="432" t="s">
        <v>152</v>
      </c>
      <c r="D731" s="433">
        <v>11</v>
      </c>
      <c r="E731" s="434" t="s">
        <v>2091</v>
      </c>
      <c r="F731" s="435">
        <v>0.20238</v>
      </c>
      <c r="G731" s="437">
        <v>0</v>
      </c>
      <c r="H731" s="437">
        <v>0</v>
      </c>
      <c r="I731" s="437">
        <v>9.1452282639636717</v>
      </c>
      <c r="J731" s="438">
        <v>9.1452282639636717</v>
      </c>
      <c r="K731" s="440"/>
      <c r="L731" s="440"/>
      <c r="M731" s="440"/>
      <c r="N731" s="440"/>
      <c r="O731" s="440"/>
      <c r="P731" s="439">
        <v>3.6431224801407591E-3</v>
      </c>
      <c r="Q731" s="434">
        <f t="shared" si="11"/>
        <v>8</v>
      </c>
    </row>
    <row r="732" spans="2:17" ht="15.75">
      <c r="B732" s="431" t="s">
        <v>2100</v>
      </c>
      <c r="C732" s="432" t="s">
        <v>152</v>
      </c>
      <c r="D732" s="433">
        <v>11</v>
      </c>
      <c r="E732" s="434" t="s">
        <v>2101</v>
      </c>
      <c r="F732" s="435">
        <v>17.550849823</v>
      </c>
      <c r="G732" s="437">
        <v>1.9624135649755379</v>
      </c>
      <c r="H732" s="437">
        <v>1.8999422680974241</v>
      </c>
      <c r="I732" s="437">
        <v>11.43153532995459</v>
      </c>
      <c r="J732" s="438">
        <v>9.1452282639636717</v>
      </c>
      <c r="K732" s="440"/>
      <c r="L732" s="440"/>
      <c r="M732" s="440"/>
      <c r="N732" s="440"/>
      <c r="O732" s="440"/>
      <c r="P732" s="439">
        <v>-1.1307186101238043E-2</v>
      </c>
      <c r="Q732" s="434">
        <f t="shared" si="11"/>
        <v>8</v>
      </c>
    </row>
    <row r="733" spans="2:17" ht="15.75">
      <c r="B733" s="431" t="s">
        <v>2102</v>
      </c>
      <c r="C733" s="432" t="s">
        <v>152</v>
      </c>
      <c r="D733" s="433">
        <v>11</v>
      </c>
      <c r="E733" s="434" t="s">
        <v>2101</v>
      </c>
      <c r="F733" s="435">
        <v>21.310233607000001</v>
      </c>
      <c r="G733" s="437">
        <v>5.1441908984795655</v>
      </c>
      <c r="H733" s="437">
        <v>4.9804311882165484</v>
      </c>
      <c r="I733" s="437">
        <v>11.43153532995459</v>
      </c>
      <c r="J733" s="438">
        <v>9.1452282639636717</v>
      </c>
      <c r="K733" s="440"/>
      <c r="L733" s="440"/>
      <c r="M733" s="440"/>
      <c r="N733" s="440"/>
      <c r="O733" s="440"/>
      <c r="P733" s="439">
        <v>-1.1307186101238043E-2</v>
      </c>
      <c r="Q733" s="434">
        <f t="shared" si="11"/>
        <v>8</v>
      </c>
    </row>
    <row r="734" spans="2:17" ht="15.75">
      <c r="B734" s="431" t="s">
        <v>2103</v>
      </c>
      <c r="C734" s="432" t="s">
        <v>152</v>
      </c>
      <c r="D734" s="433">
        <v>11</v>
      </c>
      <c r="E734" s="434" t="s">
        <v>2101</v>
      </c>
      <c r="F734" s="435">
        <v>22.70032316</v>
      </c>
      <c r="G734" s="437">
        <v>7.659128671069575</v>
      </c>
      <c r="H734" s="437">
        <v>7.4153086580113055</v>
      </c>
      <c r="I734" s="437">
        <v>11.43153532995459</v>
      </c>
      <c r="J734" s="438">
        <v>9.1452282639636717</v>
      </c>
      <c r="K734" s="440"/>
      <c r="L734" s="440"/>
      <c r="M734" s="440"/>
      <c r="N734" s="440"/>
      <c r="O734" s="440"/>
      <c r="P734" s="439">
        <v>-1.1307186101238043E-2</v>
      </c>
      <c r="Q734" s="434">
        <f t="shared" si="11"/>
        <v>8</v>
      </c>
    </row>
    <row r="735" spans="2:17">
      <c r="B735" s="431" t="s">
        <v>2104</v>
      </c>
      <c r="C735" s="432" t="s">
        <v>152</v>
      </c>
      <c r="D735" s="433">
        <v>11</v>
      </c>
      <c r="E735" s="434" t="s">
        <v>2105</v>
      </c>
      <c r="F735" s="435">
        <v>40.809030974999999</v>
      </c>
      <c r="G735" s="437">
        <v>8.1926003198007891</v>
      </c>
      <c r="H735" s="437">
        <v>7.8414888775236129</v>
      </c>
      <c r="I735" s="437">
        <v>9.9073306192939778</v>
      </c>
      <c r="J735" s="438">
        <v>9.1452282639636717</v>
      </c>
      <c r="K735" s="435">
        <v>43.320448286000001</v>
      </c>
      <c r="L735" s="437">
        <v>7.9982642191915607</v>
      </c>
      <c r="M735" s="437">
        <v>7.4366483899464981</v>
      </c>
      <c r="N735" s="437">
        <v>9.9073306192939778</v>
      </c>
      <c r="O735" s="438">
        <v>9.1452282639636717</v>
      </c>
      <c r="P735" s="439">
        <v>-1.3422819358655858E-2</v>
      </c>
      <c r="Q735" s="434">
        <f t="shared" si="11"/>
        <v>8</v>
      </c>
    </row>
    <row r="736" spans="2:17">
      <c r="B736" s="431" t="s">
        <v>2106</v>
      </c>
      <c r="C736" s="432" t="s">
        <v>152</v>
      </c>
      <c r="D736" s="433">
        <v>11</v>
      </c>
      <c r="E736" s="434" t="s">
        <v>2105</v>
      </c>
      <c r="F736" s="435">
        <v>14.589005838999999</v>
      </c>
      <c r="G736" s="437">
        <v>2.9679123600394601</v>
      </c>
      <c r="H736" s="437">
        <v>2.8407161160377692</v>
      </c>
      <c r="I736" s="437">
        <v>9.4310166472125374</v>
      </c>
      <c r="J736" s="438">
        <v>9.1452282639636717</v>
      </c>
      <c r="K736" s="435">
        <v>22.058092654999999</v>
      </c>
      <c r="L736" s="437">
        <v>5.4490318406116875</v>
      </c>
      <c r="M736" s="437">
        <v>5.066416006490468</v>
      </c>
      <c r="N736" s="437">
        <v>9.4310166472125374</v>
      </c>
      <c r="O736" s="438">
        <v>9.1452282639636717</v>
      </c>
      <c r="P736" s="439">
        <v>-1.3422819358655858E-2</v>
      </c>
      <c r="Q736" s="434">
        <f t="shared" si="11"/>
        <v>8</v>
      </c>
    </row>
    <row r="737" spans="2:17">
      <c r="B737" s="431" t="s">
        <v>2107</v>
      </c>
      <c r="C737" s="432" t="s">
        <v>152</v>
      </c>
      <c r="D737" s="433">
        <v>11</v>
      </c>
      <c r="E737" s="434" t="s">
        <v>2105</v>
      </c>
      <c r="F737" s="435">
        <v>17.80819249</v>
      </c>
      <c r="G737" s="437">
        <v>6.8208160802062388</v>
      </c>
      <c r="H737" s="437">
        <v>6.5284953910545429</v>
      </c>
      <c r="I737" s="437">
        <v>10.002593413710267</v>
      </c>
      <c r="J737" s="438">
        <v>9.1452282639636717</v>
      </c>
      <c r="K737" s="435">
        <v>17.529516203</v>
      </c>
      <c r="L737" s="437">
        <v>7.0684993456885881</v>
      </c>
      <c r="M737" s="437">
        <v>6.5721690154124612</v>
      </c>
      <c r="N737" s="437">
        <v>10.002593413710267</v>
      </c>
      <c r="O737" s="438">
        <v>9.1452282639636717</v>
      </c>
      <c r="P737" s="439">
        <v>-1.3422819358655858E-2</v>
      </c>
      <c r="Q737" s="434">
        <f t="shared" si="11"/>
        <v>8</v>
      </c>
    </row>
    <row r="738" spans="2:17">
      <c r="B738" s="431" t="s">
        <v>2108</v>
      </c>
      <c r="C738" s="432" t="s">
        <v>152</v>
      </c>
      <c r="D738" s="433">
        <v>11</v>
      </c>
      <c r="E738" s="434" t="s">
        <v>2105</v>
      </c>
      <c r="F738" s="435">
        <v>35.170227867000001</v>
      </c>
      <c r="G738" s="437">
        <v>8.0973375253844999</v>
      </c>
      <c r="H738" s="437">
        <v>7.7503087742965935</v>
      </c>
      <c r="I738" s="437">
        <v>11.43153532995459</v>
      </c>
      <c r="J738" s="438">
        <v>9.1452282639636717</v>
      </c>
      <c r="K738" s="435">
        <v>34.526348901999995</v>
      </c>
      <c r="L738" s="437">
        <v>8.1354426431510163</v>
      </c>
      <c r="M738" s="437">
        <v>7.5641945271728321</v>
      </c>
      <c r="N738" s="437">
        <v>11.43153532995459</v>
      </c>
      <c r="O738" s="438">
        <v>9.1452282639636717</v>
      </c>
      <c r="P738" s="439">
        <v>-1.3422819358655858E-2</v>
      </c>
      <c r="Q738" s="434">
        <f t="shared" si="11"/>
        <v>8</v>
      </c>
    </row>
    <row r="739" spans="2:17">
      <c r="B739" s="431" t="s">
        <v>2109</v>
      </c>
      <c r="C739" s="432" t="s">
        <v>152</v>
      </c>
      <c r="D739" s="433">
        <v>11</v>
      </c>
      <c r="E739" s="434" t="s">
        <v>2105</v>
      </c>
      <c r="F739" s="435">
        <v>31.265939002</v>
      </c>
      <c r="G739" s="437">
        <v>8.1163900842677581</v>
      </c>
      <c r="H739" s="437">
        <v>7.768544794941997</v>
      </c>
      <c r="I739" s="437">
        <v>9.1452282639636717</v>
      </c>
      <c r="J739" s="438">
        <v>9.1452282639636717</v>
      </c>
      <c r="K739" s="435">
        <v>30.876079658999995</v>
      </c>
      <c r="L739" s="437">
        <v>7.4705083381253257</v>
      </c>
      <c r="M739" s="437">
        <v>6.9459500564507444</v>
      </c>
      <c r="N739" s="437">
        <v>9.1452282639636717</v>
      </c>
      <c r="O739" s="438">
        <v>9.1452282639636717</v>
      </c>
      <c r="P739" s="439">
        <v>-1.3422819358655858E-2</v>
      </c>
      <c r="Q739" s="434">
        <f t="shared" si="11"/>
        <v>8</v>
      </c>
    </row>
    <row r="740" spans="2:17" ht="15.75">
      <c r="B740" s="431" t="s">
        <v>2110</v>
      </c>
      <c r="C740" s="432" t="s">
        <v>152</v>
      </c>
      <c r="D740" s="433">
        <v>11</v>
      </c>
      <c r="E740" s="434" t="s">
        <v>2105</v>
      </c>
      <c r="F740" s="435">
        <v>6.7162065259999997</v>
      </c>
      <c r="G740" s="437">
        <v>2.7816735969556166</v>
      </c>
      <c r="H740" s="437">
        <v>2.6624590142289475</v>
      </c>
      <c r="I740" s="437">
        <v>9.1452282639636717</v>
      </c>
      <c r="J740" s="438">
        <v>9.1452282639636717</v>
      </c>
      <c r="K740" s="440"/>
      <c r="L740" s="440"/>
      <c r="M740" s="440"/>
      <c r="N740" s="440"/>
      <c r="O740" s="440"/>
      <c r="P740" s="439">
        <v>-1.3422819358655858E-2</v>
      </c>
      <c r="Q740" s="434">
        <f t="shared" si="11"/>
        <v>8</v>
      </c>
    </row>
    <row r="741" spans="2:17">
      <c r="B741" s="431" t="s">
        <v>2111</v>
      </c>
      <c r="C741" s="432" t="s">
        <v>152</v>
      </c>
      <c r="D741" s="433">
        <v>11</v>
      </c>
      <c r="E741" s="434" t="s">
        <v>2112</v>
      </c>
      <c r="F741" s="435">
        <v>3.1909722449999998</v>
      </c>
      <c r="G741" s="437">
        <v>1.9433610060922801</v>
      </c>
      <c r="H741" s="437">
        <v>1.8367711761792853</v>
      </c>
      <c r="I741" s="437">
        <v>10.669432974624284</v>
      </c>
      <c r="J741" s="438">
        <v>9.1452282639636717</v>
      </c>
      <c r="K741" s="435">
        <v>3.1910117679999996</v>
      </c>
      <c r="L741" s="437">
        <v>1.9814661238587956</v>
      </c>
      <c r="M741" s="437">
        <v>1.8024897148620753</v>
      </c>
      <c r="N741" s="437">
        <v>10.669432974624284</v>
      </c>
      <c r="O741" s="438">
        <v>10.574170180207995</v>
      </c>
      <c r="P741" s="439">
        <v>9.6906232808087189E-3</v>
      </c>
      <c r="Q741" s="434">
        <f t="shared" si="11"/>
        <v>8</v>
      </c>
    </row>
    <row r="742" spans="2:17">
      <c r="B742" s="431" t="s">
        <v>2113</v>
      </c>
      <c r="C742" s="432" t="s">
        <v>152</v>
      </c>
      <c r="D742" s="433">
        <v>11</v>
      </c>
      <c r="E742" s="434" t="s">
        <v>2112</v>
      </c>
      <c r="F742" s="435">
        <v>11.578108229</v>
      </c>
      <c r="G742" s="437">
        <v>6.6302904913736622</v>
      </c>
      <c r="H742" s="437">
        <v>6.2666310716705036</v>
      </c>
      <c r="I742" s="437">
        <v>10.574170180207995</v>
      </c>
      <c r="J742" s="438">
        <v>9.1452282639636717</v>
      </c>
      <c r="K742" s="435">
        <v>13.564062349000002</v>
      </c>
      <c r="L742" s="437">
        <v>7.8306017010188942</v>
      </c>
      <c r="M742" s="437">
        <v>7.1233007000799322</v>
      </c>
      <c r="N742" s="437">
        <v>10.574170180207995</v>
      </c>
      <c r="O742" s="438">
        <v>10.38364459137542</v>
      </c>
      <c r="P742" s="439">
        <v>9.6906232808087189E-3</v>
      </c>
      <c r="Q742" s="434">
        <f t="shared" si="11"/>
        <v>8</v>
      </c>
    </row>
    <row r="743" spans="2:17">
      <c r="B743" s="431" t="s">
        <v>2114</v>
      </c>
      <c r="C743" s="432" t="s">
        <v>152</v>
      </c>
      <c r="D743" s="433">
        <v>11</v>
      </c>
      <c r="E743" s="434" t="s">
        <v>2112</v>
      </c>
      <c r="F743" s="435">
        <v>4.5784778089999998</v>
      </c>
      <c r="G743" s="437">
        <v>4.1915629543166837</v>
      </c>
      <c r="H743" s="437">
        <v>3.9616633211710086</v>
      </c>
      <c r="I743" s="437">
        <v>11.43153532995459</v>
      </c>
      <c r="J743" s="438">
        <v>9.1452282639636717</v>
      </c>
      <c r="K743" s="435">
        <v>6.1157446849999992</v>
      </c>
      <c r="L743" s="437">
        <v>5.6014523116777495</v>
      </c>
      <c r="M743" s="437">
        <v>5.0954997708600978</v>
      </c>
      <c r="N743" s="437">
        <v>11.43153532995459</v>
      </c>
      <c r="O743" s="438">
        <v>9.1452282639636717</v>
      </c>
      <c r="P743" s="439">
        <v>9.6906232808087189E-3</v>
      </c>
      <c r="Q743" s="434">
        <f t="shared" si="11"/>
        <v>8</v>
      </c>
    </row>
    <row r="744" spans="2:17">
      <c r="B744" s="431" t="s">
        <v>2115</v>
      </c>
      <c r="C744" s="432" t="s">
        <v>152</v>
      </c>
      <c r="D744" s="433">
        <v>11</v>
      </c>
      <c r="E744" s="434" t="s">
        <v>2112</v>
      </c>
      <c r="F744" s="435">
        <v>10.965655836999998</v>
      </c>
      <c r="G744" s="437">
        <v>7.8306017010188942</v>
      </c>
      <c r="H744" s="437">
        <v>7.4011073863694739</v>
      </c>
      <c r="I744" s="437">
        <v>9.9073306192939778</v>
      </c>
      <c r="J744" s="438">
        <v>9.1452282639636717</v>
      </c>
      <c r="K744" s="435">
        <v>12.932925118000002</v>
      </c>
      <c r="L744" s="437">
        <v>9.0880705873138989</v>
      </c>
      <c r="M744" s="437">
        <v>8.2671884037424022</v>
      </c>
      <c r="N744" s="437">
        <v>9.9073306192939778</v>
      </c>
      <c r="O744" s="438">
        <v>9.1452282639636717</v>
      </c>
      <c r="P744" s="439">
        <v>9.6906232808087189E-3</v>
      </c>
      <c r="Q744" s="434">
        <f t="shared" si="11"/>
        <v>8</v>
      </c>
    </row>
    <row r="745" spans="2:17">
      <c r="B745" s="431" t="s">
        <v>2116</v>
      </c>
      <c r="C745" s="432" t="s">
        <v>152</v>
      </c>
      <c r="D745" s="433">
        <v>11</v>
      </c>
      <c r="E745" s="434" t="s">
        <v>2117</v>
      </c>
      <c r="F745" s="435">
        <v>4.3188330600000002</v>
      </c>
      <c r="G745" s="437">
        <v>2.1434128743664855</v>
      </c>
      <c r="H745" s="437">
        <v>2.0384146085613706</v>
      </c>
      <c r="I745" s="437">
        <v>5.0489281040632772</v>
      </c>
      <c r="J745" s="438">
        <v>5.0489281040632772</v>
      </c>
      <c r="K745" s="435">
        <v>4.3162865100000003</v>
      </c>
      <c r="L745" s="437">
        <v>1.9624135649755379</v>
      </c>
      <c r="M745" s="437">
        <v>1.8597249368932101</v>
      </c>
      <c r="N745" s="437">
        <v>5.0489281040632772</v>
      </c>
      <c r="O745" s="438">
        <v>5.0489281040632772</v>
      </c>
      <c r="P745" s="439">
        <v>-1.3093491915768807E-3</v>
      </c>
      <c r="Q745" s="434">
        <f t="shared" si="11"/>
        <v>8</v>
      </c>
    </row>
    <row r="746" spans="2:17">
      <c r="B746" s="431" t="s">
        <v>2118</v>
      </c>
      <c r="C746" s="432" t="s">
        <v>152</v>
      </c>
      <c r="D746" s="433">
        <v>11</v>
      </c>
      <c r="E746" s="434" t="s">
        <v>2117</v>
      </c>
      <c r="F746" s="435">
        <v>9.1418622049999989</v>
      </c>
      <c r="G746" s="437">
        <v>5.2385010649516905</v>
      </c>
      <c r="H746" s="437">
        <v>4.9818853033239892</v>
      </c>
      <c r="I746" s="437">
        <v>5.8110304593935833</v>
      </c>
      <c r="J746" s="438">
        <v>9.1452282639636717</v>
      </c>
      <c r="K746" s="435">
        <v>10.932590517000001</v>
      </c>
      <c r="L746" s="437">
        <v>6.2873444314750238</v>
      </c>
      <c r="M746" s="437">
        <v>5.9583420308229051</v>
      </c>
      <c r="N746" s="437">
        <v>5.8110304593935833</v>
      </c>
      <c r="O746" s="438">
        <v>5.8110304593935833</v>
      </c>
      <c r="P746" s="439">
        <v>-1.3093491915768807E-3</v>
      </c>
      <c r="Q746" s="434">
        <f t="shared" si="11"/>
        <v>8</v>
      </c>
    </row>
    <row r="747" spans="2:17">
      <c r="B747" s="431" t="s">
        <v>2119</v>
      </c>
      <c r="C747" s="432" t="s">
        <v>152</v>
      </c>
      <c r="D747" s="433">
        <v>11</v>
      </c>
      <c r="E747" s="434" t="s">
        <v>2117</v>
      </c>
      <c r="F747" s="435">
        <v>7.751553833</v>
      </c>
      <c r="G747" s="437">
        <v>4.8227742301190091</v>
      </c>
      <c r="H747" s="437">
        <v>4.5865234654679092</v>
      </c>
      <c r="I747" s="437">
        <v>5.6205048705610068</v>
      </c>
      <c r="J747" s="438">
        <v>5.6205048705610068</v>
      </c>
      <c r="K747" s="435">
        <v>9.1215767839999984</v>
      </c>
      <c r="L747" s="437">
        <v>5.410926722845173</v>
      </c>
      <c r="M747" s="437">
        <v>5.1277852628900167</v>
      </c>
      <c r="N747" s="437">
        <v>5.6205048705610068</v>
      </c>
      <c r="O747" s="438">
        <v>5.6205048705610068</v>
      </c>
      <c r="P747" s="439">
        <v>-1.3093491915768807E-3</v>
      </c>
      <c r="Q747" s="434">
        <f t="shared" si="11"/>
        <v>8</v>
      </c>
    </row>
    <row r="748" spans="2:17">
      <c r="B748" s="431" t="s">
        <v>2120</v>
      </c>
      <c r="C748" s="432" t="s">
        <v>152</v>
      </c>
      <c r="D748" s="433">
        <v>11</v>
      </c>
      <c r="E748" s="434" t="s">
        <v>2117</v>
      </c>
      <c r="F748" s="435">
        <v>11.656288673999999</v>
      </c>
      <c r="G748" s="437">
        <v>6.1179671830028637</v>
      </c>
      <c r="H748" s="437">
        <v>5.8182694662679255</v>
      </c>
      <c r="I748" s="437">
        <v>9.1452282639636717</v>
      </c>
      <c r="J748" s="438">
        <v>9.1452282639636717</v>
      </c>
      <c r="K748" s="435">
        <v>10.168411351</v>
      </c>
      <c r="L748" s="437">
        <v>5.5442946350279758</v>
      </c>
      <c r="M748" s="437">
        <v>5.2541743362711077</v>
      </c>
      <c r="N748" s="437">
        <v>9.1452282639636717</v>
      </c>
      <c r="O748" s="438">
        <v>9.1452282639636717</v>
      </c>
      <c r="P748" s="439">
        <v>-1.3093491915768807E-3</v>
      </c>
      <c r="Q748" s="434">
        <f t="shared" si="11"/>
        <v>8</v>
      </c>
    </row>
    <row r="749" spans="2:17">
      <c r="B749" s="431" t="s">
        <v>2121</v>
      </c>
      <c r="C749" s="432" t="s">
        <v>152</v>
      </c>
      <c r="D749" s="433">
        <v>11</v>
      </c>
      <c r="E749" s="434" t="s">
        <v>2117</v>
      </c>
      <c r="F749" s="435">
        <v>12.124143997000001</v>
      </c>
      <c r="G749" s="437">
        <v>6.5045436027441612</v>
      </c>
      <c r="H749" s="437">
        <v>6.1859088654475718</v>
      </c>
      <c r="I749" s="437">
        <v>9.1452282639636717</v>
      </c>
      <c r="J749" s="438">
        <v>9.1452282639636717</v>
      </c>
      <c r="K749" s="435">
        <v>11.604006349999999</v>
      </c>
      <c r="L749" s="437">
        <v>5.9634509304596444</v>
      </c>
      <c r="M749" s="437">
        <v>5.6513971383259687</v>
      </c>
      <c r="N749" s="437">
        <v>9.1452282639636717</v>
      </c>
      <c r="O749" s="438">
        <v>9.1452282639636717</v>
      </c>
      <c r="P749" s="439">
        <v>-1.3093491915768807E-3</v>
      </c>
      <c r="Q749" s="434">
        <f t="shared" si="11"/>
        <v>8</v>
      </c>
    </row>
    <row r="750" spans="2:17">
      <c r="B750" s="431" t="s">
        <v>2122</v>
      </c>
      <c r="C750" s="432" t="s">
        <v>152</v>
      </c>
      <c r="D750" s="433">
        <v>11</v>
      </c>
      <c r="E750" s="434" t="s">
        <v>2117</v>
      </c>
      <c r="F750" s="435">
        <v>6.2523789060000006</v>
      </c>
      <c r="G750" s="437">
        <v>4.5547047266315737</v>
      </c>
      <c r="H750" s="437">
        <v>4.3315857450905</v>
      </c>
      <c r="I750" s="437">
        <v>6.0968188426424472</v>
      </c>
      <c r="J750" s="438">
        <v>6.0968188426424472</v>
      </c>
      <c r="K750" s="435">
        <v>6.0203026479999995</v>
      </c>
      <c r="L750" s="437">
        <v>4.1725103954334255</v>
      </c>
      <c r="M750" s="437">
        <v>3.9541724386370198</v>
      </c>
      <c r="N750" s="437">
        <v>6.0968188426424472</v>
      </c>
      <c r="O750" s="438">
        <v>6.0968188426424472</v>
      </c>
      <c r="P750" s="439">
        <v>-1.3093491915768807E-3</v>
      </c>
      <c r="Q750" s="434">
        <f t="shared" si="11"/>
        <v>8</v>
      </c>
    </row>
    <row r="751" spans="2:17">
      <c r="B751" s="431" t="s">
        <v>2123</v>
      </c>
      <c r="C751" s="432" t="s">
        <v>152</v>
      </c>
      <c r="D751" s="433">
        <v>11</v>
      </c>
      <c r="E751" s="434" t="s">
        <v>2117</v>
      </c>
      <c r="F751" s="435">
        <v>3.0606600000000004</v>
      </c>
      <c r="G751" s="436"/>
      <c r="H751" s="436"/>
      <c r="I751" s="437">
        <v>11.43153532995459</v>
      </c>
      <c r="J751" s="438">
        <v>9.1452282639636717</v>
      </c>
      <c r="K751" s="435">
        <v>3.0606599999999999</v>
      </c>
      <c r="L751" s="436"/>
      <c r="M751" s="436"/>
      <c r="N751" s="437">
        <v>11.43153532995459</v>
      </c>
      <c r="O751" s="438">
        <v>9.1452282639636717</v>
      </c>
      <c r="P751" s="439">
        <v>0</v>
      </c>
      <c r="Q751" s="434">
        <f t="shared" si="11"/>
        <v>8</v>
      </c>
    </row>
    <row r="752" spans="2:17">
      <c r="B752" s="431" t="s">
        <v>2124</v>
      </c>
      <c r="C752" s="432" t="s">
        <v>152</v>
      </c>
      <c r="D752" s="433">
        <v>11</v>
      </c>
      <c r="E752" s="434" t="s">
        <v>2117</v>
      </c>
      <c r="F752" s="435">
        <v>8.600449338999999</v>
      </c>
      <c r="G752" s="437">
        <v>3.5165307930828642</v>
      </c>
      <c r="H752" s="437">
        <v>3.3442683049081969</v>
      </c>
      <c r="I752" s="437">
        <v>9.1452282639636717</v>
      </c>
      <c r="J752" s="438">
        <v>9.1452282639636717</v>
      </c>
      <c r="K752" s="435">
        <v>8.4741338590000002</v>
      </c>
      <c r="L752" s="437">
        <v>3.2960926868035734</v>
      </c>
      <c r="M752" s="437">
        <v>3.1236156707041296</v>
      </c>
      <c r="N752" s="437">
        <v>9.1452282639636717</v>
      </c>
      <c r="O752" s="438">
        <v>9.1452282639636717</v>
      </c>
      <c r="P752" s="439">
        <v>-1.3093491915768807E-3</v>
      </c>
      <c r="Q752" s="434">
        <f t="shared" si="11"/>
        <v>8</v>
      </c>
    </row>
    <row r="753" spans="2:17">
      <c r="B753" s="431" t="s">
        <v>2125</v>
      </c>
      <c r="C753" s="432" t="s">
        <v>152</v>
      </c>
      <c r="D753" s="433">
        <v>11</v>
      </c>
      <c r="E753" s="434" t="s">
        <v>2126</v>
      </c>
      <c r="F753" s="435">
        <v>22.052384911000001</v>
      </c>
      <c r="G753" s="437">
        <v>8.3831259086333674</v>
      </c>
      <c r="H753" s="437">
        <v>7.9887647743399102</v>
      </c>
      <c r="I753" s="437">
        <v>11.336272535538301</v>
      </c>
      <c r="J753" s="438">
        <v>9.1452282639636717</v>
      </c>
      <c r="K753" s="435">
        <v>11.313425155000001</v>
      </c>
      <c r="L753" s="437">
        <v>4.0010373654841063</v>
      </c>
      <c r="M753" s="437">
        <v>3.7204768185141845</v>
      </c>
      <c r="N753" s="437">
        <v>11.336272535538301</v>
      </c>
      <c r="O753" s="438">
        <v>9.1452282639636717</v>
      </c>
      <c r="P753" s="439">
        <v>5.2321562200248195E-3</v>
      </c>
      <c r="Q753" s="434">
        <f t="shared" si="11"/>
        <v>8</v>
      </c>
    </row>
    <row r="754" spans="2:17">
      <c r="B754" s="431" t="s">
        <v>2127</v>
      </c>
      <c r="C754" s="432" t="s">
        <v>152</v>
      </c>
      <c r="D754" s="433">
        <v>11</v>
      </c>
      <c r="E754" s="434" t="s">
        <v>2126</v>
      </c>
      <c r="F754" s="435">
        <v>11.430550915</v>
      </c>
      <c r="G754" s="437">
        <v>5.6014523116777495</v>
      </c>
      <c r="H754" s="437">
        <v>5.3379473719453028</v>
      </c>
      <c r="I754" s="437">
        <v>11.622060918787167</v>
      </c>
      <c r="J754" s="438">
        <v>9.1452282639636717</v>
      </c>
      <c r="K754" s="435">
        <v>10.245323668000001</v>
      </c>
      <c r="L754" s="437">
        <v>5.3537690461954002</v>
      </c>
      <c r="M754" s="437">
        <v>4.9783523142975525</v>
      </c>
      <c r="N754" s="437">
        <v>11.622060918787167</v>
      </c>
      <c r="O754" s="438">
        <v>9.1452282639636717</v>
      </c>
      <c r="P754" s="439">
        <v>5.2321562200248195E-3</v>
      </c>
      <c r="Q754" s="434">
        <f t="shared" si="11"/>
        <v>8</v>
      </c>
    </row>
    <row r="755" spans="2:17">
      <c r="B755" s="431" t="s">
        <v>2128</v>
      </c>
      <c r="C755" s="432" t="s">
        <v>152</v>
      </c>
      <c r="D755" s="433">
        <v>11</v>
      </c>
      <c r="E755" s="434" t="s">
        <v>2126</v>
      </c>
      <c r="F755" s="435">
        <v>5.7425774590000005</v>
      </c>
      <c r="G755" s="437">
        <v>5.1822960162460801</v>
      </c>
      <c r="H755" s="437">
        <v>4.9385091332283064</v>
      </c>
      <c r="I755" s="437">
        <v>11.622060918787167</v>
      </c>
      <c r="J755" s="438">
        <v>9.1452282639636717</v>
      </c>
      <c r="K755" s="435">
        <v>7.005560612</v>
      </c>
      <c r="L755" s="437">
        <v>6.3063969903582819</v>
      </c>
      <c r="M755" s="437">
        <v>5.8641801282295001</v>
      </c>
      <c r="N755" s="437">
        <v>11.622060918787167</v>
      </c>
      <c r="O755" s="438">
        <v>9.1452282639636717</v>
      </c>
      <c r="P755" s="439">
        <v>5.2321562200248195E-3</v>
      </c>
      <c r="Q755" s="434">
        <f t="shared" si="11"/>
        <v>8</v>
      </c>
    </row>
    <row r="756" spans="2:17">
      <c r="B756" s="431" t="s">
        <v>2129</v>
      </c>
      <c r="C756" s="432" t="s">
        <v>152</v>
      </c>
      <c r="D756" s="433">
        <v>11</v>
      </c>
      <c r="E756" s="434" t="s">
        <v>2126</v>
      </c>
      <c r="F756" s="435">
        <v>11.383583543</v>
      </c>
      <c r="G756" s="437">
        <v>9.2976487350297337</v>
      </c>
      <c r="H756" s="437">
        <v>8.8602663860860815</v>
      </c>
      <c r="I756" s="437">
        <v>12.00311209645232</v>
      </c>
      <c r="J756" s="438">
        <v>9.1452282639636717</v>
      </c>
      <c r="K756" s="435">
        <v>9.60088674</v>
      </c>
      <c r="L756" s="437">
        <v>9.7168050304614013</v>
      </c>
      <c r="M756" s="437">
        <v>9.0354437021058764</v>
      </c>
      <c r="N756" s="437">
        <v>12.00311209645232</v>
      </c>
      <c r="O756" s="438">
        <v>9.1452282639636717</v>
      </c>
      <c r="P756" s="439">
        <v>5.2321562200248195E-3</v>
      </c>
      <c r="Q756" s="434">
        <f t="shared" si="11"/>
        <v>8</v>
      </c>
    </row>
    <row r="757" spans="2:17">
      <c r="B757" s="431" t="s">
        <v>2130</v>
      </c>
      <c r="C757" s="432" t="s">
        <v>152</v>
      </c>
      <c r="D757" s="433">
        <v>11</v>
      </c>
      <c r="E757" s="434" t="s">
        <v>2126</v>
      </c>
      <c r="F757" s="435">
        <v>7.6572214590000005</v>
      </c>
      <c r="G757" s="437">
        <v>3.0674619802044818</v>
      </c>
      <c r="H757" s="437">
        <v>2.9231616560652851</v>
      </c>
      <c r="I757" s="437">
        <v>11.622060918787167</v>
      </c>
      <c r="J757" s="438">
        <v>9.1452282639636717</v>
      </c>
      <c r="K757" s="435">
        <v>8.3726199549999993</v>
      </c>
      <c r="L757" s="437">
        <v>3.4294605989863771</v>
      </c>
      <c r="M757" s="437">
        <v>3.1889801301550156</v>
      </c>
      <c r="N757" s="437">
        <v>11.622060918787167</v>
      </c>
      <c r="O757" s="438">
        <v>9.1452282639636717</v>
      </c>
      <c r="P757" s="439">
        <v>5.2321562200248195E-3</v>
      </c>
      <c r="Q757" s="434">
        <f t="shared" si="11"/>
        <v>8</v>
      </c>
    </row>
    <row r="758" spans="2:17">
      <c r="B758" s="431" t="s">
        <v>2131</v>
      </c>
      <c r="C758" s="432" t="s">
        <v>152</v>
      </c>
      <c r="D758" s="433">
        <v>11</v>
      </c>
      <c r="E758" s="434" t="s">
        <v>2126</v>
      </c>
      <c r="F758" s="435">
        <v>10.613349739000002</v>
      </c>
      <c r="G758" s="437">
        <v>6.5540802558406313</v>
      </c>
      <c r="H758" s="437">
        <v>6.2457615508475648</v>
      </c>
      <c r="I758" s="437">
        <v>11.622060918787167</v>
      </c>
      <c r="J758" s="438">
        <v>9.1452282639636717</v>
      </c>
      <c r="K758" s="435">
        <v>8.3385924389999992</v>
      </c>
      <c r="L758" s="437">
        <v>5.334716487312142</v>
      </c>
      <c r="M758" s="437">
        <v>4.9606357580189124</v>
      </c>
      <c r="N758" s="437">
        <v>11.622060918787167</v>
      </c>
      <c r="O758" s="438">
        <v>9.1452282639636717</v>
      </c>
      <c r="P758" s="439">
        <v>5.2321562200248195E-3</v>
      </c>
      <c r="Q758" s="434">
        <f t="shared" si="11"/>
        <v>8</v>
      </c>
    </row>
    <row r="759" spans="2:17">
      <c r="B759" s="431" t="s">
        <v>2132</v>
      </c>
      <c r="C759" s="432" t="s">
        <v>152</v>
      </c>
      <c r="D759" s="433">
        <v>11</v>
      </c>
      <c r="E759" s="434" t="s">
        <v>2133</v>
      </c>
      <c r="F759" s="435">
        <v>13.353849708</v>
      </c>
      <c r="G759" s="437">
        <v>6.4207123436578275</v>
      </c>
      <c r="H759" s="437">
        <v>6.1399041487358241</v>
      </c>
      <c r="I759" s="437">
        <v>9.8120678248776887</v>
      </c>
      <c r="J759" s="438">
        <v>9.1452282639636717</v>
      </c>
      <c r="K759" s="435">
        <v>11.620841077000001</v>
      </c>
      <c r="L759" s="437">
        <v>5.410926722845173</v>
      </c>
      <c r="M759" s="437">
        <v>4.9998023885113492</v>
      </c>
      <c r="N759" s="437">
        <v>9.8120678248776887</v>
      </c>
      <c r="O759" s="438">
        <v>9.1452282639636717</v>
      </c>
      <c r="P759" s="439">
        <v>5.6141287238702375E-3</v>
      </c>
      <c r="Q759" s="434">
        <f t="shared" si="11"/>
        <v>8</v>
      </c>
    </row>
    <row r="760" spans="2:17">
      <c r="B760" s="431" t="s">
        <v>2134</v>
      </c>
      <c r="C760" s="432" t="s">
        <v>152</v>
      </c>
      <c r="D760" s="433">
        <v>11</v>
      </c>
      <c r="E760" s="434" t="s">
        <v>2133</v>
      </c>
      <c r="F760" s="435">
        <v>16.643517770000003</v>
      </c>
      <c r="G760" s="437">
        <v>6.8017635213229806</v>
      </c>
      <c r="H760" s="437">
        <v>6.5042901516281582</v>
      </c>
      <c r="I760" s="437">
        <v>10.764695769040573</v>
      </c>
      <c r="J760" s="438">
        <v>9.1452282639636717</v>
      </c>
      <c r="K760" s="435">
        <v>16.615216757000002</v>
      </c>
      <c r="L760" s="437">
        <v>7.2018672578713909</v>
      </c>
      <c r="M760" s="437">
        <v>6.6546665593566541</v>
      </c>
      <c r="N760" s="437">
        <v>10.764695769040573</v>
      </c>
      <c r="O760" s="438">
        <v>9.1452282639636717</v>
      </c>
      <c r="P760" s="439">
        <v>5.6141287238702375E-3</v>
      </c>
      <c r="Q760" s="434">
        <f t="shared" si="11"/>
        <v>8</v>
      </c>
    </row>
    <row r="761" spans="2:17">
      <c r="B761" s="431" t="s">
        <v>2135</v>
      </c>
      <c r="C761" s="432" t="s">
        <v>152</v>
      </c>
      <c r="D761" s="433">
        <v>11</v>
      </c>
      <c r="E761" s="434" t="s">
        <v>2133</v>
      </c>
      <c r="F761" s="435">
        <v>9.7534123919999995</v>
      </c>
      <c r="G761" s="437">
        <v>5.2394536928958528</v>
      </c>
      <c r="H761" s="437">
        <v>5.0103075397695891</v>
      </c>
      <c r="I761" s="437">
        <v>9.4310166472125374</v>
      </c>
      <c r="J761" s="438">
        <v>9.1452282639636717</v>
      </c>
      <c r="K761" s="435">
        <v>9.785810991</v>
      </c>
      <c r="L761" s="437">
        <v>5.0870332218297927</v>
      </c>
      <c r="M761" s="437">
        <v>4.7005184427201767</v>
      </c>
      <c r="N761" s="437">
        <v>9.4310166472125374</v>
      </c>
      <c r="O761" s="438">
        <v>9.1452282639636717</v>
      </c>
      <c r="P761" s="439">
        <v>5.6141287238702375E-3</v>
      </c>
      <c r="Q761" s="434">
        <f t="shared" si="11"/>
        <v>8</v>
      </c>
    </row>
    <row r="762" spans="2:17">
      <c r="B762" s="431" t="s">
        <v>2136</v>
      </c>
      <c r="C762" s="432" t="s">
        <v>152</v>
      </c>
      <c r="D762" s="433">
        <v>11</v>
      </c>
      <c r="E762" s="434" t="s">
        <v>2133</v>
      </c>
      <c r="F762" s="435">
        <v>11.962314319000001</v>
      </c>
      <c r="G762" s="437">
        <v>6.8970263157392688</v>
      </c>
      <c r="H762" s="437">
        <v>6.595386652351241</v>
      </c>
      <c r="I762" s="437">
        <v>10.478907385791706</v>
      </c>
      <c r="J762" s="438">
        <v>9.1452282639636717</v>
      </c>
      <c r="K762" s="435">
        <v>11.871008738</v>
      </c>
      <c r="L762" s="437">
        <v>7.3161826111709383</v>
      </c>
      <c r="M762" s="437">
        <v>6.7602961872829512</v>
      </c>
      <c r="N762" s="437">
        <v>10.478907385791706</v>
      </c>
      <c r="O762" s="438">
        <v>9.1452282639636717</v>
      </c>
      <c r="P762" s="439">
        <v>5.6141287238702375E-3</v>
      </c>
      <c r="Q762" s="434">
        <f t="shared" si="11"/>
        <v>8</v>
      </c>
    </row>
    <row r="763" spans="2:17">
      <c r="B763" s="431" t="s">
        <v>2137</v>
      </c>
      <c r="C763" s="432" t="s">
        <v>152</v>
      </c>
      <c r="D763" s="433">
        <v>11</v>
      </c>
      <c r="E763" s="434" t="s">
        <v>2133</v>
      </c>
      <c r="F763" s="435">
        <v>7.5644826800000011</v>
      </c>
      <c r="G763" s="437">
        <v>2.438727537056979</v>
      </c>
      <c r="H763" s="437">
        <v>2.332070418510936</v>
      </c>
      <c r="I763" s="437">
        <v>11.241009741122014</v>
      </c>
      <c r="J763" s="438">
        <v>9.1452282639636717</v>
      </c>
      <c r="K763" s="435">
        <v>7.4977987320000006</v>
      </c>
      <c r="L763" s="437">
        <v>2.8959889502551626</v>
      </c>
      <c r="M763" s="437">
        <v>2.6759505741328344</v>
      </c>
      <c r="N763" s="437">
        <v>11.241009741122014</v>
      </c>
      <c r="O763" s="438">
        <v>9.1452282639636717</v>
      </c>
      <c r="P763" s="439">
        <v>5.6141287238702375E-3</v>
      </c>
      <c r="Q763" s="434">
        <f t="shared" si="11"/>
        <v>8</v>
      </c>
    </row>
    <row r="764" spans="2:17">
      <c r="B764" s="431" t="s">
        <v>2138</v>
      </c>
      <c r="C764" s="432" t="s">
        <v>152</v>
      </c>
      <c r="D764" s="433">
        <v>11</v>
      </c>
      <c r="E764" s="434" t="s">
        <v>2133</v>
      </c>
      <c r="F764" s="435">
        <v>15.503149966000001</v>
      </c>
      <c r="G764" s="437">
        <v>7.3352351700541947</v>
      </c>
      <c r="H764" s="437">
        <v>7.0144305556774249</v>
      </c>
      <c r="I764" s="437">
        <v>8.7641770862985187</v>
      </c>
      <c r="J764" s="438">
        <v>8.7641770862985187</v>
      </c>
      <c r="K764" s="435">
        <v>15.513076330000001</v>
      </c>
      <c r="L764" s="437">
        <v>7.5067082000035139</v>
      </c>
      <c r="M764" s="437">
        <v>6.9363455671601111</v>
      </c>
      <c r="N764" s="437">
        <v>8.7641770862985187</v>
      </c>
      <c r="O764" s="438">
        <v>8.7641770862985187</v>
      </c>
      <c r="P764" s="439">
        <v>5.6141287238702375E-3</v>
      </c>
      <c r="Q764" s="434">
        <f t="shared" si="11"/>
        <v>8</v>
      </c>
    </row>
    <row r="765" spans="2:17">
      <c r="B765" s="431" t="s">
        <v>2139</v>
      </c>
      <c r="C765" s="432" t="s">
        <v>152</v>
      </c>
      <c r="D765" s="433">
        <v>11</v>
      </c>
      <c r="E765" s="434" t="s">
        <v>2133</v>
      </c>
      <c r="F765" s="435">
        <v>4.4753174990000009</v>
      </c>
      <c r="G765" s="437">
        <v>5.5442946350279758</v>
      </c>
      <c r="H765" s="437">
        <v>5.3018163420834563</v>
      </c>
      <c r="I765" s="437">
        <v>10.859958563456861</v>
      </c>
      <c r="J765" s="438">
        <v>9.1452282639636717</v>
      </c>
      <c r="K765" s="435">
        <v>4.4709790169999994</v>
      </c>
      <c r="L765" s="437">
        <v>6.0968188426424472</v>
      </c>
      <c r="M765" s="437">
        <v>5.633580156069125</v>
      </c>
      <c r="N765" s="437">
        <v>10.859958563456861</v>
      </c>
      <c r="O765" s="438">
        <v>9.1452282639636717</v>
      </c>
      <c r="P765" s="439">
        <v>5.6141287238702375E-3</v>
      </c>
      <c r="Q765" s="434">
        <f t="shared" si="11"/>
        <v>8</v>
      </c>
    </row>
    <row r="766" spans="2:17">
      <c r="B766" s="431" t="s">
        <v>2140</v>
      </c>
      <c r="C766" s="432" t="s">
        <v>152</v>
      </c>
      <c r="D766" s="433">
        <v>11</v>
      </c>
      <c r="E766" s="434" t="s">
        <v>2141</v>
      </c>
      <c r="F766" s="435">
        <v>14.103776998999997</v>
      </c>
      <c r="G766" s="437">
        <v>4.3058783076162293</v>
      </c>
      <c r="H766" s="437">
        <v>4.108340591442083</v>
      </c>
      <c r="I766" s="437">
        <v>9.1452282639636717</v>
      </c>
      <c r="J766" s="438">
        <v>9.1452282639636717</v>
      </c>
      <c r="K766" s="435">
        <v>14.100280098999999</v>
      </c>
      <c r="L766" s="437">
        <v>4.877455074113958</v>
      </c>
      <c r="M766" s="437">
        <v>4.5416016672766153</v>
      </c>
      <c r="N766" s="437">
        <v>9.1452282639636717</v>
      </c>
      <c r="O766" s="438">
        <v>9.1452282639636717</v>
      </c>
      <c r="P766" s="439">
        <v>0</v>
      </c>
      <c r="Q766" s="434">
        <f t="shared" si="11"/>
        <v>8</v>
      </c>
    </row>
    <row r="767" spans="2:17">
      <c r="B767" s="431" t="s">
        <v>2142</v>
      </c>
      <c r="C767" s="432" t="s">
        <v>152</v>
      </c>
      <c r="D767" s="433">
        <v>11</v>
      </c>
      <c r="E767" s="434" t="s">
        <v>2141</v>
      </c>
      <c r="F767" s="435">
        <v>27.810337137000001</v>
      </c>
      <c r="G767" s="437">
        <v>8.7260719685320041</v>
      </c>
      <c r="H767" s="437">
        <v>8.3257521720374967</v>
      </c>
      <c r="I767" s="437">
        <v>9.1452282639636717</v>
      </c>
      <c r="J767" s="438">
        <v>9.1452282639636717</v>
      </c>
      <c r="K767" s="435">
        <v>27.611656654999997</v>
      </c>
      <c r="L767" s="437">
        <v>8.5736514974659421</v>
      </c>
      <c r="M767" s="437">
        <v>7.9832841807596759</v>
      </c>
      <c r="N767" s="437">
        <v>9.1452282639636717</v>
      </c>
      <c r="O767" s="438">
        <v>9.1452282639636717</v>
      </c>
      <c r="P767" s="439">
        <v>0</v>
      </c>
      <c r="Q767" s="434">
        <f t="shared" si="11"/>
        <v>8</v>
      </c>
    </row>
    <row r="768" spans="2:17">
      <c r="B768" s="431" t="s">
        <v>2143</v>
      </c>
      <c r="C768" s="432" t="s">
        <v>152</v>
      </c>
      <c r="D768" s="433">
        <v>11</v>
      </c>
      <c r="E768" s="434" t="s">
        <v>2141</v>
      </c>
      <c r="F768" s="435">
        <v>18.495224845999999</v>
      </c>
      <c r="G768" s="437">
        <v>8.4593361441663966</v>
      </c>
      <c r="H768" s="437">
        <v>8.0712531973463939</v>
      </c>
      <c r="I768" s="437">
        <v>9.1452282639636717</v>
      </c>
      <c r="J768" s="438">
        <v>9.1452282639636717</v>
      </c>
      <c r="K768" s="435">
        <v>20.142909388</v>
      </c>
      <c r="L768" s="437">
        <v>8.8403873218315496</v>
      </c>
      <c r="M768" s="437">
        <v>8.2316530219388664</v>
      </c>
      <c r="N768" s="437">
        <v>9.1452282639636717</v>
      </c>
      <c r="O768" s="438">
        <v>9.1452282639636717</v>
      </c>
      <c r="P768" s="439">
        <v>0</v>
      </c>
      <c r="Q768" s="434">
        <f t="shared" si="11"/>
        <v>8</v>
      </c>
    </row>
    <row r="769" spans="2:17">
      <c r="B769" s="431" t="s">
        <v>2144</v>
      </c>
      <c r="C769" s="432" t="s">
        <v>152</v>
      </c>
      <c r="D769" s="433">
        <v>11</v>
      </c>
      <c r="E769" s="434" t="s">
        <v>2145</v>
      </c>
      <c r="F769" s="435">
        <v>11.302654524999999</v>
      </c>
      <c r="G769" s="437">
        <v>8.9547026751310952</v>
      </c>
      <c r="H769" s="437">
        <v>8.5360098203209116</v>
      </c>
      <c r="I769" s="437">
        <v>9.7168050304614013</v>
      </c>
      <c r="J769" s="438">
        <v>9.1452282639636717</v>
      </c>
      <c r="K769" s="435">
        <v>11.873779397</v>
      </c>
      <c r="L769" s="437">
        <v>8.0401798487347271</v>
      </c>
      <c r="M769" s="437">
        <v>7.4464940116554148</v>
      </c>
      <c r="N769" s="437">
        <v>9.7168050304614013</v>
      </c>
      <c r="O769" s="438">
        <v>9.1452282639636717</v>
      </c>
      <c r="P769" s="439">
        <v>4.9882223416681803E-3</v>
      </c>
      <c r="Q769" s="434">
        <f t="shared" si="11"/>
        <v>8</v>
      </c>
    </row>
    <row r="770" spans="2:17">
      <c r="B770" s="431" t="s">
        <v>2146</v>
      </c>
      <c r="C770" s="432" t="s">
        <v>152</v>
      </c>
      <c r="D770" s="433">
        <v>11</v>
      </c>
      <c r="E770" s="434" t="s">
        <v>2145</v>
      </c>
      <c r="F770" s="435">
        <v>18.642250291</v>
      </c>
      <c r="G770" s="437">
        <v>7.6019709944198022</v>
      </c>
      <c r="H770" s="437">
        <v>7.2465274857617956</v>
      </c>
      <c r="I770" s="437">
        <v>9.7168050304614013</v>
      </c>
      <c r="J770" s="438">
        <v>9.1452282639636717</v>
      </c>
      <c r="K770" s="435">
        <v>20.284225647</v>
      </c>
      <c r="L770" s="437">
        <v>8.7070194096487459</v>
      </c>
      <c r="M770" s="437">
        <v>8.064094225892239</v>
      </c>
      <c r="N770" s="437">
        <v>9.7168050304614013</v>
      </c>
      <c r="O770" s="438">
        <v>9.1452282639636717</v>
      </c>
      <c r="P770" s="439">
        <v>4.9882223416681803E-3</v>
      </c>
      <c r="Q770" s="434">
        <f t="shared" si="11"/>
        <v>8</v>
      </c>
    </row>
    <row r="771" spans="2:17">
      <c r="B771" s="431" t="s">
        <v>2147</v>
      </c>
      <c r="C771" s="432" t="s">
        <v>152</v>
      </c>
      <c r="D771" s="433">
        <v>11</v>
      </c>
      <c r="E771" s="434" t="s">
        <v>2145</v>
      </c>
      <c r="F771" s="435">
        <v>20.292446574000003</v>
      </c>
      <c r="G771" s="437">
        <v>6.9732365512722998</v>
      </c>
      <c r="H771" s="437">
        <v>6.6471906260371361</v>
      </c>
      <c r="I771" s="437">
        <v>5.5252420761447185</v>
      </c>
      <c r="J771" s="438">
        <v>9.1452282639636717</v>
      </c>
      <c r="K771" s="435">
        <v>19.830085709999999</v>
      </c>
      <c r="L771" s="437">
        <v>7.3923928467039675</v>
      </c>
      <c r="M771" s="437">
        <v>6.8465395178253576</v>
      </c>
      <c r="N771" s="437">
        <v>5.5252420761447185</v>
      </c>
      <c r="O771" s="438">
        <v>9.1452282639636717</v>
      </c>
      <c r="P771" s="439">
        <v>4.9882223416681803E-3</v>
      </c>
      <c r="Q771" s="434">
        <f t="shared" si="11"/>
        <v>8</v>
      </c>
    </row>
    <row r="772" spans="2:17">
      <c r="B772" s="431" t="s">
        <v>2148</v>
      </c>
      <c r="C772" s="432" t="s">
        <v>152</v>
      </c>
      <c r="D772" s="433">
        <v>11</v>
      </c>
      <c r="E772" s="434" t="s">
        <v>2145</v>
      </c>
      <c r="F772" s="435">
        <v>13.704515588</v>
      </c>
      <c r="G772" s="437">
        <v>8.7641770862985187</v>
      </c>
      <c r="H772" s="437">
        <v>8.3543925901013179</v>
      </c>
      <c r="I772" s="437">
        <v>10.288381796959131</v>
      </c>
      <c r="J772" s="438">
        <v>9.1452282639636717</v>
      </c>
      <c r="K772" s="435">
        <v>13.379091142</v>
      </c>
      <c r="L772" s="437">
        <v>8.8213347629482932</v>
      </c>
      <c r="M772" s="437">
        <v>8.1699685483328395</v>
      </c>
      <c r="N772" s="437">
        <v>10.288381796959131</v>
      </c>
      <c r="O772" s="438">
        <v>9.1452282639636717</v>
      </c>
      <c r="P772" s="439">
        <v>4.9882223416681803E-3</v>
      </c>
      <c r="Q772" s="434">
        <f t="shared" si="11"/>
        <v>8</v>
      </c>
    </row>
    <row r="773" spans="2:17">
      <c r="B773" s="431" t="s">
        <v>2149</v>
      </c>
      <c r="C773" s="432" t="s">
        <v>152</v>
      </c>
      <c r="D773" s="433">
        <v>11</v>
      </c>
      <c r="E773" s="434" t="s">
        <v>2145</v>
      </c>
      <c r="F773" s="435">
        <v>16.375033636000001</v>
      </c>
      <c r="G773" s="437">
        <v>6.6493430502569195</v>
      </c>
      <c r="H773" s="437">
        <v>6.338441334663826</v>
      </c>
      <c r="I773" s="437">
        <v>10.478907385791706</v>
      </c>
      <c r="J773" s="438">
        <v>9.1452282639636717</v>
      </c>
      <c r="K773" s="435">
        <v>16.385127135000001</v>
      </c>
      <c r="L773" s="437">
        <v>6.7827109624397233</v>
      </c>
      <c r="M773" s="437">
        <v>6.2818764648088337</v>
      </c>
      <c r="N773" s="437">
        <v>10.478907385791706</v>
      </c>
      <c r="O773" s="438">
        <v>9.1452282639636717</v>
      </c>
      <c r="P773" s="439">
        <v>4.9882223416681803E-3</v>
      </c>
      <c r="Q773" s="434">
        <f t="shared" si="11"/>
        <v>8</v>
      </c>
    </row>
    <row r="774" spans="2:17">
      <c r="B774" s="431" t="s">
        <v>2150</v>
      </c>
      <c r="C774" s="432" t="s">
        <v>152</v>
      </c>
      <c r="D774" s="433">
        <v>11</v>
      </c>
      <c r="E774" s="434" t="s">
        <v>2145</v>
      </c>
      <c r="F774" s="435">
        <v>24.596277297</v>
      </c>
      <c r="G774" s="437">
        <v>4.3249308664994857</v>
      </c>
      <c r="H774" s="437">
        <v>4.1227111259847797</v>
      </c>
      <c r="I774" s="437">
        <v>11.43153532995459</v>
      </c>
      <c r="J774" s="438">
        <v>9.1452282639636717</v>
      </c>
      <c r="K774" s="435">
        <v>24.635375440000001</v>
      </c>
      <c r="L774" s="437">
        <v>5.5823997527944913</v>
      </c>
      <c r="M774" s="437">
        <v>5.1701960791825519</v>
      </c>
      <c r="N774" s="437">
        <v>11.43153532995459</v>
      </c>
      <c r="O774" s="438">
        <v>9.1452282639636717</v>
      </c>
      <c r="P774" s="439">
        <v>4.9882223416681803E-3</v>
      </c>
      <c r="Q774" s="434">
        <f t="shared" si="11"/>
        <v>8</v>
      </c>
    </row>
    <row r="775" spans="2:17">
      <c r="B775" s="431" t="s">
        <v>2151</v>
      </c>
      <c r="C775" s="432" t="s">
        <v>152</v>
      </c>
      <c r="D775" s="433">
        <v>11</v>
      </c>
      <c r="E775" s="434" t="s">
        <v>2152</v>
      </c>
      <c r="F775" s="435">
        <v>7.6813123319999992</v>
      </c>
      <c r="G775" s="437">
        <v>8.5736514974659421</v>
      </c>
      <c r="H775" s="437">
        <v>7.8652871287294399</v>
      </c>
      <c r="I775" s="437">
        <v>10.669432974624284</v>
      </c>
      <c r="J775" s="438">
        <v>9.1452282639636717</v>
      </c>
      <c r="K775" s="435">
        <v>7.3190581860000004</v>
      </c>
      <c r="L775" s="437">
        <v>8.0020747309682125</v>
      </c>
      <c r="M775" s="437">
        <v>7.3433180738228501</v>
      </c>
      <c r="N775" s="437">
        <v>10.669432974624284</v>
      </c>
      <c r="O775" s="438">
        <v>9.1452282639636717</v>
      </c>
      <c r="P775" s="439">
        <v>5.2698772058576981E-3</v>
      </c>
      <c r="Q775" s="434">
        <f t="shared" si="11"/>
        <v>8</v>
      </c>
    </row>
    <row r="776" spans="2:17">
      <c r="B776" s="431" t="s">
        <v>2153</v>
      </c>
      <c r="C776" s="432" t="s">
        <v>152</v>
      </c>
      <c r="D776" s="433">
        <v>11</v>
      </c>
      <c r="E776" s="434" t="s">
        <v>2152</v>
      </c>
      <c r="F776" s="435">
        <v>8.1057293010000002</v>
      </c>
      <c r="G776" s="437">
        <v>8.1163900842677581</v>
      </c>
      <c r="H776" s="437">
        <v>7.4458051485305363</v>
      </c>
      <c r="I776" s="437">
        <v>9.1452282639636717</v>
      </c>
      <c r="J776" s="438">
        <v>9.1452282639636717</v>
      </c>
      <c r="K776" s="435">
        <v>8.1555517000000002</v>
      </c>
      <c r="L776" s="437">
        <v>8.2307054375673054</v>
      </c>
      <c r="M776" s="437">
        <v>7.5531271616463611</v>
      </c>
      <c r="N776" s="437">
        <v>9.1452282639636717</v>
      </c>
      <c r="O776" s="438">
        <v>9.1452282639636717</v>
      </c>
      <c r="P776" s="439">
        <v>5.2698772058576981E-3</v>
      </c>
      <c r="Q776" s="434">
        <f t="shared" si="11"/>
        <v>8</v>
      </c>
    </row>
    <row r="777" spans="2:17">
      <c r="B777" s="431" t="s">
        <v>2154</v>
      </c>
      <c r="C777" s="432" t="s">
        <v>152</v>
      </c>
      <c r="D777" s="433">
        <v>11</v>
      </c>
      <c r="E777" s="434" t="s">
        <v>2152</v>
      </c>
      <c r="F777" s="435">
        <v>6.6601450089999998</v>
      </c>
      <c r="G777" s="437">
        <v>7.1256570223383608</v>
      </c>
      <c r="H777" s="437">
        <v>6.5369275247662459</v>
      </c>
      <c r="I777" s="437">
        <v>10.478907385791706</v>
      </c>
      <c r="J777" s="438">
        <v>9.1452282639636717</v>
      </c>
      <c r="K777" s="435">
        <v>6.6627747749999999</v>
      </c>
      <c r="L777" s="437">
        <v>7.1447095812216181</v>
      </c>
      <c r="M777" s="437">
        <v>6.5565339944846874</v>
      </c>
      <c r="N777" s="437">
        <v>10.478907385791706</v>
      </c>
      <c r="O777" s="438">
        <v>9.1452282639636717</v>
      </c>
      <c r="P777" s="439">
        <v>5.2698772058576981E-3</v>
      </c>
      <c r="Q777" s="434">
        <f t="shared" si="11"/>
        <v>8</v>
      </c>
    </row>
    <row r="778" spans="2:17">
      <c r="B778" s="431" t="s">
        <v>2155</v>
      </c>
      <c r="C778" s="432" t="s">
        <v>152</v>
      </c>
      <c r="D778" s="433">
        <v>11</v>
      </c>
      <c r="E778" s="434" t="s">
        <v>2152</v>
      </c>
      <c r="F778" s="435">
        <v>8.3269838729999996</v>
      </c>
      <c r="G778" s="437">
        <v>6.6683956091401768</v>
      </c>
      <c r="H778" s="437">
        <v>6.1174455445673424</v>
      </c>
      <c r="I778" s="437">
        <v>10.669432974624284</v>
      </c>
      <c r="J778" s="438">
        <v>9.1452282639636717</v>
      </c>
      <c r="K778" s="435">
        <v>10.054914363</v>
      </c>
      <c r="L778" s="437">
        <v>8.5736514974659421</v>
      </c>
      <c r="M778" s="437">
        <v>7.8678407933816255</v>
      </c>
      <c r="N778" s="437">
        <v>10.669432974624284</v>
      </c>
      <c r="O778" s="438">
        <v>9.1452282639636717</v>
      </c>
      <c r="P778" s="439">
        <v>5.2698772058576981E-3</v>
      </c>
      <c r="Q778" s="434">
        <f t="shared" si="11"/>
        <v>8</v>
      </c>
    </row>
    <row r="779" spans="2:17">
      <c r="B779" s="431" t="s">
        <v>2156</v>
      </c>
      <c r="C779" s="432" t="s">
        <v>152</v>
      </c>
      <c r="D779" s="433">
        <v>11</v>
      </c>
      <c r="E779" s="434" t="s">
        <v>2152</v>
      </c>
      <c r="F779" s="435">
        <v>6.8823965940000003</v>
      </c>
      <c r="G779" s="437">
        <v>7.6972337888360904</v>
      </c>
      <c r="H779" s="437">
        <v>7.0612800000148752</v>
      </c>
      <c r="I779" s="437">
        <v>10.669432974624284</v>
      </c>
      <c r="J779" s="438">
        <v>9.1452282639636717</v>
      </c>
      <c r="K779" s="435">
        <v>8.6623800320000015</v>
      </c>
      <c r="L779" s="437">
        <v>8.5736514974659421</v>
      </c>
      <c r="M779" s="437">
        <v>7.8678407933816255</v>
      </c>
      <c r="N779" s="437">
        <v>10.669432974624284</v>
      </c>
      <c r="O779" s="438">
        <v>9.1452282639636717</v>
      </c>
      <c r="P779" s="439">
        <v>5.2698772058576981E-3</v>
      </c>
      <c r="Q779" s="434">
        <f t="shared" si="11"/>
        <v>8</v>
      </c>
    </row>
    <row r="780" spans="2:17">
      <c r="B780" s="431" t="s">
        <v>2157</v>
      </c>
      <c r="C780" s="432" t="s">
        <v>152</v>
      </c>
      <c r="D780" s="433">
        <v>11</v>
      </c>
      <c r="E780" s="434" t="s">
        <v>2158</v>
      </c>
      <c r="F780" s="435">
        <v>7.3892193409999996</v>
      </c>
      <c r="G780" s="437">
        <v>8.7260719685320041</v>
      </c>
      <c r="H780" s="437">
        <v>8.408145315414945</v>
      </c>
      <c r="I780" s="437">
        <v>12.193637685284894</v>
      </c>
      <c r="J780" s="438">
        <v>9.1452282639636717</v>
      </c>
      <c r="K780" s="435">
        <v>4.8233643680000009</v>
      </c>
      <c r="L780" s="437">
        <v>7.6400761121863177</v>
      </c>
      <c r="M780" s="437">
        <v>7.5513982734588376</v>
      </c>
      <c r="N780" s="437">
        <v>12.193637685284894</v>
      </c>
      <c r="O780" s="438">
        <v>9.1452282639636717</v>
      </c>
      <c r="P780" s="439">
        <v>-1.1344935776648746E-2</v>
      </c>
      <c r="Q780" s="434">
        <f t="shared" ref="Q780:Q843" si="12">VLOOKUP(C780,$S$11:$T$14,2,FALSE)</f>
        <v>8</v>
      </c>
    </row>
    <row r="781" spans="2:17">
      <c r="B781" s="431" t="s">
        <v>2159</v>
      </c>
      <c r="C781" s="432" t="s">
        <v>152</v>
      </c>
      <c r="D781" s="433">
        <v>11</v>
      </c>
      <c r="E781" s="434" t="s">
        <v>2158</v>
      </c>
      <c r="F781" s="435">
        <v>4.4519797380000004</v>
      </c>
      <c r="G781" s="437">
        <v>2.2100968304578874</v>
      </c>
      <c r="H781" s="437">
        <v>2.1295739226815145</v>
      </c>
      <c r="I781" s="437">
        <v>11.812586507619743</v>
      </c>
      <c r="J781" s="438">
        <v>9.1452282639636717</v>
      </c>
      <c r="K781" s="435">
        <v>4.4394981470000001</v>
      </c>
      <c r="L781" s="437">
        <v>1.9433610060922801</v>
      </c>
      <c r="M781" s="437">
        <v>1.9208045483611007</v>
      </c>
      <c r="N781" s="437">
        <v>11.812586507619743</v>
      </c>
      <c r="O781" s="438">
        <v>9.1452282639636717</v>
      </c>
      <c r="P781" s="439">
        <v>-1.1344935776648746E-2</v>
      </c>
      <c r="Q781" s="434">
        <f t="shared" si="12"/>
        <v>8</v>
      </c>
    </row>
    <row r="782" spans="2:17">
      <c r="B782" s="431" t="s">
        <v>2160</v>
      </c>
      <c r="C782" s="432" t="s">
        <v>152</v>
      </c>
      <c r="D782" s="433">
        <v>11</v>
      </c>
      <c r="E782" s="434" t="s">
        <v>2158</v>
      </c>
      <c r="F782" s="435">
        <v>4.6270391199999992</v>
      </c>
      <c r="G782" s="437">
        <v>6.8779737568560115</v>
      </c>
      <c r="H782" s="437">
        <v>6.6273809145519547</v>
      </c>
      <c r="I782" s="437">
        <v>11.43153532995459</v>
      </c>
      <c r="J782" s="438">
        <v>9.1452282639636717</v>
      </c>
      <c r="K782" s="435">
        <v>2.9892028410000004</v>
      </c>
      <c r="L782" s="437">
        <v>2.7626210380723593</v>
      </c>
      <c r="M782" s="437">
        <v>2.7305554854152905</v>
      </c>
      <c r="N782" s="437">
        <v>11.43153532995459</v>
      </c>
      <c r="O782" s="438">
        <v>9.1452282639636717</v>
      </c>
      <c r="P782" s="439">
        <v>-1.1344935776648746E-2</v>
      </c>
      <c r="Q782" s="434">
        <f t="shared" si="12"/>
        <v>8</v>
      </c>
    </row>
    <row r="783" spans="2:17">
      <c r="B783" s="431" t="s">
        <v>2161</v>
      </c>
      <c r="C783" s="432" t="s">
        <v>152</v>
      </c>
      <c r="D783" s="433">
        <v>11</v>
      </c>
      <c r="E783" s="434" t="s">
        <v>2158</v>
      </c>
      <c r="F783" s="435">
        <v>6.3577147989999991</v>
      </c>
      <c r="G783" s="437">
        <v>7.3923928467039675</v>
      </c>
      <c r="H783" s="437">
        <v>7.1230576034519615</v>
      </c>
      <c r="I783" s="437">
        <v>11.43153532995459</v>
      </c>
      <c r="J783" s="438">
        <v>9.1452282639636717</v>
      </c>
      <c r="K783" s="435">
        <v>3.8005383819999996</v>
      </c>
      <c r="L783" s="437">
        <v>4.9917704274135044</v>
      </c>
      <c r="M783" s="437">
        <v>4.9338312908883184</v>
      </c>
      <c r="N783" s="437">
        <v>11.43153532995459</v>
      </c>
      <c r="O783" s="438">
        <v>9.1452282639636717</v>
      </c>
      <c r="P783" s="439">
        <v>-1.1344935776648746E-2</v>
      </c>
      <c r="Q783" s="434">
        <f t="shared" si="12"/>
        <v>8</v>
      </c>
    </row>
    <row r="784" spans="2:17">
      <c r="B784" s="431" t="s">
        <v>2162</v>
      </c>
      <c r="C784" s="432" t="s">
        <v>152</v>
      </c>
      <c r="D784" s="433">
        <v>11</v>
      </c>
      <c r="E784" s="434" t="s">
        <v>2158</v>
      </c>
      <c r="F784" s="435">
        <v>9.1041949009999996</v>
      </c>
      <c r="G784" s="437">
        <v>6.2873444314750238</v>
      </c>
      <c r="H784" s="437">
        <v>6.0582706421112045</v>
      </c>
      <c r="I784" s="437">
        <v>12.193637685284894</v>
      </c>
      <c r="J784" s="438">
        <v>9.1452282639636717</v>
      </c>
      <c r="K784" s="435">
        <v>9.3981325959999999</v>
      </c>
      <c r="L784" s="437">
        <v>7.9639696132016979</v>
      </c>
      <c r="M784" s="437">
        <v>7.8715323648523547</v>
      </c>
      <c r="N784" s="437">
        <v>12.193637685284894</v>
      </c>
      <c r="O784" s="438">
        <v>9.1452282639636717</v>
      </c>
      <c r="P784" s="439">
        <v>-1.1344935776648746E-2</v>
      </c>
      <c r="Q784" s="434">
        <f t="shared" si="12"/>
        <v>8</v>
      </c>
    </row>
    <row r="785" spans="2:17">
      <c r="B785" s="431" t="s">
        <v>2163</v>
      </c>
      <c r="C785" s="432" t="s">
        <v>152</v>
      </c>
      <c r="D785" s="433">
        <v>11</v>
      </c>
      <c r="E785" s="434" t="s">
        <v>2158</v>
      </c>
      <c r="F785" s="435">
        <v>5.4111793009999998</v>
      </c>
      <c r="G785" s="437">
        <v>3.3151452456868311</v>
      </c>
      <c r="H785" s="437">
        <v>3.1943608840222719</v>
      </c>
      <c r="I785" s="437">
        <v>11.812586507619743</v>
      </c>
      <c r="J785" s="438">
        <v>9.1452282639636717</v>
      </c>
      <c r="K785" s="435">
        <v>11.806511911999998</v>
      </c>
      <c r="L785" s="437">
        <v>8.1163900842677581</v>
      </c>
      <c r="M785" s="437">
        <v>8.0221837019787152</v>
      </c>
      <c r="N785" s="437">
        <v>11.812586507619743</v>
      </c>
      <c r="O785" s="438">
        <v>9.1452282639636717</v>
      </c>
      <c r="P785" s="439">
        <v>-1.1344935776648746E-2</v>
      </c>
      <c r="Q785" s="434">
        <f t="shared" si="12"/>
        <v>8</v>
      </c>
    </row>
    <row r="786" spans="2:17">
      <c r="B786" s="431" t="s">
        <v>2164</v>
      </c>
      <c r="C786" s="432" t="s">
        <v>152</v>
      </c>
      <c r="D786" s="433">
        <v>11</v>
      </c>
      <c r="E786" s="434" t="s">
        <v>2158</v>
      </c>
      <c r="F786" s="435">
        <v>8.8098086210000002</v>
      </c>
      <c r="G786" s="437">
        <v>6.7827109624397233</v>
      </c>
      <c r="H786" s="437">
        <v>6.535588935126027</v>
      </c>
      <c r="I786" s="437">
        <v>12.193637685284894</v>
      </c>
      <c r="J786" s="438">
        <v>9.1452282639636717</v>
      </c>
      <c r="K786" s="435">
        <v>8.8222538559999997</v>
      </c>
      <c r="L786" s="437">
        <v>7.6781812299528331</v>
      </c>
      <c r="M786" s="437">
        <v>7.5890611077404282</v>
      </c>
      <c r="N786" s="437">
        <v>12.193637685284894</v>
      </c>
      <c r="O786" s="438">
        <v>9.1452282639636717</v>
      </c>
      <c r="P786" s="439">
        <v>-1.1344935776648746E-2</v>
      </c>
      <c r="Q786" s="434">
        <f t="shared" si="12"/>
        <v>8</v>
      </c>
    </row>
    <row r="787" spans="2:17">
      <c r="B787" s="431" t="s">
        <v>2165</v>
      </c>
      <c r="C787" s="432" t="s">
        <v>152</v>
      </c>
      <c r="D787" s="433">
        <v>11</v>
      </c>
      <c r="E787" s="434" t="s">
        <v>2158</v>
      </c>
      <c r="F787" s="435">
        <v>0.82900032199999996</v>
      </c>
      <c r="G787" s="436"/>
      <c r="H787" s="436"/>
      <c r="I787" s="437">
        <v>11.43153532995459</v>
      </c>
      <c r="J787" s="438">
        <v>9.1452282639636717</v>
      </c>
      <c r="K787" s="435">
        <v>0.81999365199999996</v>
      </c>
      <c r="L787" s="436"/>
      <c r="M787" s="436"/>
      <c r="N787" s="437">
        <v>11.43153532995459</v>
      </c>
      <c r="O787" s="438">
        <v>9.1452282639636717</v>
      </c>
      <c r="P787" s="439">
        <v>0</v>
      </c>
      <c r="Q787" s="434">
        <f t="shared" si="12"/>
        <v>8</v>
      </c>
    </row>
    <row r="788" spans="2:17">
      <c r="B788" s="431" t="s">
        <v>2166</v>
      </c>
      <c r="C788" s="432" t="s">
        <v>152</v>
      </c>
      <c r="D788" s="433">
        <v>11</v>
      </c>
      <c r="E788" s="434" t="s">
        <v>2167</v>
      </c>
      <c r="F788" s="435">
        <v>5.6859994610000006</v>
      </c>
      <c r="G788" s="437">
        <v>6.2520971975409978</v>
      </c>
      <c r="H788" s="437">
        <v>5.4130652025426569</v>
      </c>
      <c r="I788" s="437">
        <v>10.955221357873148</v>
      </c>
      <c r="J788" s="438">
        <v>9.1452282639636717</v>
      </c>
      <c r="K788" s="435">
        <v>11.855489915</v>
      </c>
      <c r="L788" s="437">
        <v>9.1261757050804135</v>
      </c>
      <c r="M788" s="437">
        <v>7.8519839618580161</v>
      </c>
      <c r="N788" s="437">
        <v>10.955221357873148</v>
      </c>
      <c r="O788" s="438">
        <v>9.1452282639636717</v>
      </c>
      <c r="P788" s="439">
        <v>-2.0584602124039453E-2</v>
      </c>
      <c r="Q788" s="434">
        <f t="shared" si="12"/>
        <v>8</v>
      </c>
    </row>
    <row r="789" spans="2:17">
      <c r="B789" s="431" t="s">
        <v>2168</v>
      </c>
      <c r="C789" s="432" t="s">
        <v>152</v>
      </c>
      <c r="D789" s="433">
        <v>11</v>
      </c>
      <c r="E789" s="434" t="s">
        <v>2167</v>
      </c>
      <c r="F789" s="435">
        <v>9.4279205619999988</v>
      </c>
      <c r="G789" s="437">
        <v>6.9217946422875052</v>
      </c>
      <c r="H789" s="437">
        <v>5.9928891911739983</v>
      </c>
      <c r="I789" s="437">
        <v>8.3831259086333674</v>
      </c>
      <c r="J789" s="438">
        <v>8.3831259086333674</v>
      </c>
      <c r="K789" s="435">
        <v>9.1026026689999995</v>
      </c>
      <c r="L789" s="437">
        <v>7.7734440243691205</v>
      </c>
      <c r="M789" s="437">
        <v>6.6881199508101687</v>
      </c>
      <c r="N789" s="437">
        <v>8.3831259086333674</v>
      </c>
      <c r="O789" s="438">
        <v>8.3831259086333674</v>
      </c>
      <c r="P789" s="439">
        <v>-2.0584602124039453E-2</v>
      </c>
      <c r="Q789" s="434">
        <f t="shared" si="12"/>
        <v>8</v>
      </c>
    </row>
    <row r="790" spans="2:17">
      <c r="B790" s="431" t="s">
        <v>2169</v>
      </c>
      <c r="C790" s="432" t="s">
        <v>152</v>
      </c>
      <c r="D790" s="433">
        <v>11</v>
      </c>
      <c r="E790" s="434" t="s">
        <v>2167</v>
      </c>
      <c r="F790" s="435">
        <v>6.0489008149999997</v>
      </c>
      <c r="G790" s="437">
        <v>6.4641521779116546</v>
      </c>
      <c r="H790" s="437">
        <v>5.5966623858560789</v>
      </c>
      <c r="I790" s="437">
        <v>8.3831259086333674</v>
      </c>
      <c r="J790" s="438">
        <v>8.3831259086333674</v>
      </c>
      <c r="K790" s="435">
        <v>6.0497761819999996</v>
      </c>
      <c r="L790" s="437">
        <v>7.5638658766532876</v>
      </c>
      <c r="M790" s="437">
        <v>6.5078029913520519</v>
      </c>
      <c r="N790" s="437">
        <v>8.3831259086333674</v>
      </c>
      <c r="O790" s="438">
        <v>8.3831259086333674</v>
      </c>
      <c r="P790" s="439">
        <v>-2.0584602124039453E-2</v>
      </c>
      <c r="Q790" s="434">
        <f t="shared" si="12"/>
        <v>8</v>
      </c>
    </row>
    <row r="791" spans="2:17">
      <c r="B791" s="431" t="s">
        <v>2170</v>
      </c>
      <c r="C791" s="432" t="s">
        <v>152</v>
      </c>
      <c r="D791" s="433">
        <v>11</v>
      </c>
      <c r="E791" s="434" t="s">
        <v>2167</v>
      </c>
      <c r="F791" s="435">
        <v>10.893036123</v>
      </c>
      <c r="G791" s="437">
        <v>5.2234495434339179</v>
      </c>
      <c r="H791" s="437">
        <v>4.5224621542864387</v>
      </c>
      <c r="I791" s="437">
        <v>7.0494467868053308</v>
      </c>
      <c r="J791" s="438">
        <v>7.0494467868053308</v>
      </c>
      <c r="K791" s="435">
        <v>12.926561238999998</v>
      </c>
      <c r="L791" s="437">
        <v>6.4778700203076003</v>
      </c>
      <c r="M791" s="437">
        <v>5.5734332923418064</v>
      </c>
      <c r="N791" s="437">
        <v>7.0494467868053308</v>
      </c>
      <c r="O791" s="438">
        <v>7.0494467868053308</v>
      </c>
      <c r="P791" s="439">
        <v>-2.0584602124039453E-2</v>
      </c>
      <c r="Q791" s="434">
        <f t="shared" si="12"/>
        <v>8</v>
      </c>
    </row>
    <row r="792" spans="2:17">
      <c r="B792" s="431" t="s">
        <v>2171</v>
      </c>
      <c r="C792" s="432" t="s">
        <v>152</v>
      </c>
      <c r="D792" s="433">
        <v>11</v>
      </c>
      <c r="E792" s="434" t="s">
        <v>2167</v>
      </c>
      <c r="F792" s="435">
        <v>14.181356150999999</v>
      </c>
      <c r="G792" s="437">
        <v>5.0237787263373779</v>
      </c>
      <c r="H792" s="437">
        <v>4.3495871784441507</v>
      </c>
      <c r="I792" s="437">
        <v>6.4778700203076003</v>
      </c>
      <c r="J792" s="438">
        <v>6.4778700203076003</v>
      </c>
      <c r="K792" s="435">
        <v>12.116838722000001</v>
      </c>
      <c r="L792" s="437">
        <v>4.4582987786822894</v>
      </c>
      <c r="M792" s="437">
        <v>3.8358335011999491</v>
      </c>
      <c r="N792" s="437">
        <v>6.4778700203076003</v>
      </c>
      <c r="O792" s="438">
        <v>6.4778700203076003</v>
      </c>
      <c r="P792" s="439">
        <v>-2.0584602124039453E-2</v>
      </c>
      <c r="Q792" s="434">
        <f t="shared" si="12"/>
        <v>8</v>
      </c>
    </row>
    <row r="793" spans="2:17">
      <c r="B793" s="431" t="s">
        <v>2172</v>
      </c>
      <c r="C793" s="432" t="s">
        <v>152</v>
      </c>
      <c r="D793" s="433">
        <v>11</v>
      </c>
      <c r="E793" s="434" t="s">
        <v>2167</v>
      </c>
      <c r="F793" s="435">
        <v>9.008649299</v>
      </c>
      <c r="G793" s="437">
        <v>5.8611386892565509</v>
      </c>
      <c r="H793" s="437">
        <v>5.074573360530847</v>
      </c>
      <c r="I793" s="437">
        <v>8.7641770862985187</v>
      </c>
      <c r="J793" s="438">
        <v>8.7641770862985187</v>
      </c>
      <c r="K793" s="435">
        <v>7.6627543679999999</v>
      </c>
      <c r="L793" s="437">
        <v>6.8208160802062388</v>
      </c>
      <c r="M793" s="437">
        <v>5.8684974078187269</v>
      </c>
      <c r="N793" s="437">
        <v>8.7641770862985187</v>
      </c>
      <c r="O793" s="438">
        <v>8.7641770862985187</v>
      </c>
      <c r="P793" s="439">
        <v>-2.0584602124039453E-2</v>
      </c>
      <c r="Q793" s="434">
        <f t="shared" si="12"/>
        <v>8</v>
      </c>
    </row>
    <row r="794" spans="2:17">
      <c r="B794" s="431" t="s">
        <v>2173</v>
      </c>
      <c r="C794" s="432" t="s">
        <v>152</v>
      </c>
      <c r="D794" s="433">
        <v>11</v>
      </c>
      <c r="E794" s="434" t="s">
        <v>2167</v>
      </c>
      <c r="F794" s="435">
        <v>3.4099828570000001</v>
      </c>
      <c r="G794" s="437">
        <v>6.3711756905613575</v>
      </c>
      <c r="H794" s="437">
        <v>5.5161633513035628</v>
      </c>
      <c r="I794" s="437">
        <v>8.9547026751310952</v>
      </c>
      <c r="J794" s="438">
        <v>8.9547026751310952</v>
      </c>
      <c r="K794" s="435">
        <v>3.4206296169999995</v>
      </c>
      <c r="L794" s="437">
        <v>7.7543914654858632</v>
      </c>
      <c r="M794" s="437">
        <v>6.6717274999503395</v>
      </c>
      <c r="N794" s="437">
        <v>8.9547026751310952</v>
      </c>
      <c r="O794" s="438">
        <v>8.9547026751310952</v>
      </c>
      <c r="P794" s="439">
        <v>-2.0584602124039453E-2</v>
      </c>
      <c r="Q794" s="434">
        <f t="shared" si="12"/>
        <v>8</v>
      </c>
    </row>
    <row r="795" spans="2:17">
      <c r="B795" s="431" t="s">
        <v>2174</v>
      </c>
      <c r="C795" s="432" t="s">
        <v>152</v>
      </c>
      <c r="D795" s="433">
        <v>11</v>
      </c>
      <c r="E795" s="434" t="s">
        <v>2167</v>
      </c>
      <c r="F795" s="435">
        <v>2.9308612590000003</v>
      </c>
      <c r="G795" s="437">
        <v>3.4980498109661045</v>
      </c>
      <c r="H795" s="437">
        <v>3.0286112180004015</v>
      </c>
      <c r="I795" s="437">
        <v>8.7641770862985187</v>
      </c>
      <c r="J795" s="438">
        <v>8.7641770862985187</v>
      </c>
      <c r="K795" s="435">
        <v>2.9348584969999996</v>
      </c>
      <c r="L795" s="437">
        <v>4.1915629543166837</v>
      </c>
      <c r="M795" s="437">
        <v>3.6063391891623464</v>
      </c>
      <c r="N795" s="437">
        <v>8.7641770862985187</v>
      </c>
      <c r="O795" s="438">
        <v>8.7641770862985187</v>
      </c>
      <c r="P795" s="439">
        <v>-2.0584602124039453E-2</v>
      </c>
      <c r="Q795" s="434">
        <f t="shared" si="12"/>
        <v>8</v>
      </c>
    </row>
    <row r="796" spans="2:17">
      <c r="B796" s="431" t="s">
        <v>2175</v>
      </c>
      <c r="C796" s="432" t="s">
        <v>152</v>
      </c>
      <c r="D796" s="433">
        <v>11</v>
      </c>
      <c r="E796" s="434" t="s">
        <v>2167</v>
      </c>
      <c r="F796" s="435">
        <v>1.8311846430000001</v>
      </c>
      <c r="G796" s="436"/>
      <c r="H796" s="436"/>
      <c r="I796" s="437">
        <v>9.3357538527962483</v>
      </c>
      <c r="J796" s="438">
        <v>9.1452282639636717</v>
      </c>
      <c r="K796" s="435">
        <v>1.817878734</v>
      </c>
      <c r="L796" s="436"/>
      <c r="M796" s="436"/>
      <c r="N796" s="437">
        <v>9.3357538527962483</v>
      </c>
      <c r="O796" s="438">
        <v>9.1452282639636717</v>
      </c>
      <c r="P796" s="439">
        <v>0</v>
      </c>
      <c r="Q796" s="434">
        <f t="shared" si="12"/>
        <v>8</v>
      </c>
    </row>
    <row r="797" spans="2:17">
      <c r="B797" s="431" t="s">
        <v>2176</v>
      </c>
      <c r="C797" s="432" t="s">
        <v>152</v>
      </c>
      <c r="D797" s="433">
        <v>11</v>
      </c>
      <c r="E797" s="434" t="s">
        <v>2167</v>
      </c>
      <c r="F797" s="435">
        <v>8.5456970230000007</v>
      </c>
      <c r="G797" s="437">
        <v>7.1742410474906686</v>
      </c>
      <c r="H797" s="437">
        <v>6.2114572665471206</v>
      </c>
      <c r="I797" s="437">
        <v>9.1452282639636717</v>
      </c>
      <c r="J797" s="438">
        <v>9.1452282639636717</v>
      </c>
      <c r="K797" s="435">
        <v>7.4782012079999998</v>
      </c>
      <c r="L797" s="437">
        <v>6.687448168023435</v>
      </c>
      <c r="M797" s="437">
        <v>5.7537502517999242</v>
      </c>
      <c r="N797" s="437">
        <v>9.1452282639636717</v>
      </c>
      <c r="O797" s="438">
        <v>9.1452282639636717</v>
      </c>
      <c r="P797" s="439">
        <v>-2.0584602124039453E-2</v>
      </c>
      <c r="Q797" s="434">
        <f t="shared" si="12"/>
        <v>8</v>
      </c>
    </row>
    <row r="798" spans="2:17">
      <c r="B798" s="431" t="s">
        <v>2177</v>
      </c>
      <c r="C798" s="432" t="s">
        <v>152</v>
      </c>
      <c r="D798" s="433">
        <v>11</v>
      </c>
      <c r="E798" s="434" t="s">
        <v>2167</v>
      </c>
      <c r="F798" s="435">
        <v>1.3895481010000001</v>
      </c>
      <c r="G798" s="436"/>
      <c r="H798" s="436"/>
      <c r="I798" s="437">
        <v>6.1920816370587364</v>
      </c>
      <c r="J798" s="438">
        <v>6.1920816370587364</v>
      </c>
      <c r="K798" s="435">
        <v>1.383418101</v>
      </c>
      <c r="L798" s="436"/>
      <c r="M798" s="436"/>
      <c r="N798" s="437">
        <v>6.1920816370587364</v>
      </c>
      <c r="O798" s="438">
        <v>6.1920816370587364</v>
      </c>
      <c r="P798" s="439">
        <v>0</v>
      </c>
      <c r="Q798" s="434">
        <f t="shared" si="12"/>
        <v>8</v>
      </c>
    </row>
    <row r="799" spans="2:17">
      <c r="B799" s="431" t="s">
        <v>2178</v>
      </c>
      <c r="C799" s="432" t="s">
        <v>152</v>
      </c>
      <c r="D799" s="433">
        <v>11</v>
      </c>
      <c r="E799" s="434" t="s">
        <v>2167</v>
      </c>
      <c r="F799" s="435">
        <v>1.3926682350000001</v>
      </c>
      <c r="G799" s="436"/>
      <c r="H799" s="436"/>
      <c r="I799" s="437">
        <v>6.763658403556466</v>
      </c>
      <c r="J799" s="438">
        <v>6.763658403556466</v>
      </c>
      <c r="K799" s="435">
        <v>1.3849982350000001</v>
      </c>
      <c r="L799" s="436"/>
      <c r="M799" s="436"/>
      <c r="N799" s="437">
        <v>6.763658403556466</v>
      </c>
      <c r="O799" s="438">
        <v>6.763658403556466</v>
      </c>
      <c r="P799" s="439">
        <v>0</v>
      </c>
      <c r="Q799" s="434">
        <f t="shared" si="12"/>
        <v>8</v>
      </c>
    </row>
    <row r="800" spans="2:17">
      <c r="B800" s="431" t="s">
        <v>2179</v>
      </c>
      <c r="C800" s="432" t="s">
        <v>152</v>
      </c>
      <c r="D800" s="433">
        <v>11</v>
      </c>
      <c r="E800" s="434" t="s">
        <v>2167</v>
      </c>
      <c r="F800" s="435">
        <v>4.9744728590000005</v>
      </c>
      <c r="G800" s="437">
        <v>2.6492583127169764</v>
      </c>
      <c r="H800" s="437">
        <v>2.2937276136326572</v>
      </c>
      <c r="I800" s="437">
        <v>9.1452282639636717</v>
      </c>
      <c r="J800" s="438">
        <v>9.1452282639636717</v>
      </c>
      <c r="K800" s="435">
        <v>4.4606771189999996</v>
      </c>
      <c r="L800" s="437">
        <v>2.3244121837574334</v>
      </c>
      <c r="M800" s="437">
        <v>1.9998790048991193</v>
      </c>
      <c r="N800" s="437">
        <v>9.1452282639636717</v>
      </c>
      <c r="O800" s="438">
        <v>9.1452282639636717</v>
      </c>
      <c r="P800" s="439">
        <v>-2.0584602124039453E-2</v>
      </c>
      <c r="Q800" s="434">
        <f t="shared" si="12"/>
        <v>8</v>
      </c>
    </row>
    <row r="801" spans="2:17">
      <c r="B801" s="431" t="s">
        <v>2180</v>
      </c>
      <c r="C801" s="432" t="s">
        <v>152</v>
      </c>
      <c r="D801" s="433">
        <v>11</v>
      </c>
      <c r="E801" s="434" t="s">
        <v>2181</v>
      </c>
      <c r="F801" s="435">
        <v>3.7707530359999994</v>
      </c>
      <c r="G801" s="437">
        <v>1.9052558883257651</v>
      </c>
      <c r="H801" s="437">
        <v>1.8943239585049356</v>
      </c>
      <c r="I801" s="437">
        <v>14.479944751275815</v>
      </c>
      <c r="J801" s="438">
        <v>9.1452282639636717</v>
      </c>
      <c r="K801" s="435">
        <v>3.7712072810000001</v>
      </c>
      <c r="L801" s="437">
        <v>2.3625173015239485</v>
      </c>
      <c r="M801" s="437">
        <v>2.1668969212786231</v>
      </c>
      <c r="N801" s="437">
        <v>14.479944751275815</v>
      </c>
      <c r="O801" s="438">
        <v>9.1452282639636717</v>
      </c>
      <c r="P801" s="439">
        <v>1.3075991779902152E-2</v>
      </c>
      <c r="Q801" s="434">
        <f t="shared" si="12"/>
        <v>8</v>
      </c>
    </row>
    <row r="802" spans="2:17">
      <c r="B802" s="431" t="s">
        <v>2182</v>
      </c>
      <c r="C802" s="432" t="s">
        <v>152</v>
      </c>
      <c r="D802" s="433">
        <v>11</v>
      </c>
      <c r="E802" s="434" t="s">
        <v>2181</v>
      </c>
      <c r="F802" s="435">
        <v>6.8640102159999996</v>
      </c>
      <c r="G802" s="437">
        <v>3.6580913055854691</v>
      </c>
      <c r="H802" s="437">
        <v>3.6371020003294765</v>
      </c>
      <c r="I802" s="437">
        <v>7.1447095812216181</v>
      </c>
      <c r="J802" s="438">
        <v>7.1447095812216181</v>
      </c>
      <c r="K802" s="435">
        <v>7.139503833</v>
      </c>
      <c r="L802" s="437">
        <v>4.1153527187836527</v>
      </c>
      <c r="M802" s="437">
        <v>3.7745946370659889</v>
      </c>
      <c r="N802" s="437">
        <v>7.1447095812216181</v>
      </c>
      <c r="O802" s="438">
        <v>7.1447095812216181</v>
      </c>
      <c r="P802" s="439">
        <v>1.3075991779902152E-2</v>
      </c>
      <c r="Q802" s="434">
        <f t="shared" si="12"/>
        <v>8</v>
      </c>
    </row>
    <row r="803" spans="2:17">
      <c r="B803" s="431" t="s">
        <v>2183</v>
      </c>
      <c r="C803" s="432" t="s">
        <v>152</v>
      </c>
      <c r="D803" s="433">
        <v>11</v>
      </c>
      <c r="E803" s="434" t="s">
        <v>2181</v>
      </c>
      <c r="F803" s="435">
        <v>10.402521024</v>
      </c>
      <c r="G803" s="437">
        <v>7.0113416690388153</v>
      </c>
      <c r="H803" s="437">
        <v>6.9711121672981626</v>
      </c>
      <c r="I803" s="437">
        <v>11.622060918787167</v>
      </c>
      <c r="J803" s="438">
        <v>9.1452282639636717</v>
      </c>
      <c r="K803" s="435">
        <v>10.414656296999999</v>
      </c>
      <c r="L803" s="437">
        <v>7.2018672578713909</v>
      </c>
      <c r="M803" s="437">
        <v>6.6055406148654789</v>
      </c>
      <c r="N803" s="437">
        <v>11.622060918787167</v>
      </c>
      <c r="O803" s="438">
        <v>9.1452282639636717</v>
      </c>
      <c r="P803" s="439">
        <v>1.3075991779902152E-2</v>
      </c>
      <c r="Q803" s="434">
        <f t="shared" si="12"/>
        <v>8</v>
      </c>
    </row>
    <row r="804" spans="2:17">
      <c r="B804" s="431" t="s">
        <v>2184</v>
      </c>
      <c r="C804" s="432" t="s">
        <v>152</v>
      </c>
      <c r="D804" s="433">
        <v>11</v>
      </c>
      <c r="E804" s="434" t="s">
        <v>2185</v>
      </c>
      <c r="F804" s="435">
        <v>4.4720336000000005</v>
      </c>
      <c r="G804" s="437">
        <v>1.6947251126657679</v>
      </c>
      <c r="H804" s="437">
        <v>1.6414933623320354</v>
      </c>
      <c r="I804" s="437">
        <v>7.6210235533030604</v>
      </c>
      <c r="J804" s="438">
        <v>9.1452282639636717</v>
      </c>
      <c r="K804" s="435">
        <v>4.4634664140000009</v>
      </c>
      <c r="L804" s="437">
        <v>2.934094068021678</v>
      </c>
      <c r="M804" s="437">
        <v>2.7254768712291089</v>
      </c>
      <c r="N804" s="437">
        <v>7.6210235533030604</v>
      </c>
      <c r="O804" s="438">
        <v>9.1452282639636717</v>
      </c>
      <c r="P804" s="439">
        <v>-5.2772941209669466E-2</v>
      </c>
      <c r="Q804" s="434">
        <f t="shared" si="12"/>
        <v>8</v>
      </c>
    </row>
    <row r="805" spans="2:17">
      <c r="B805" s="431" t="s">
        <v>2186</v>
      </c>
      <c r="C805" s="432" t="s">
        <v>152</v>
      </c>
      <c r="D805" s="433">
        <v>11</v>
      </c>
      <c r="E805" s="434" t="s">
        <v>2185</v>
      </c>
      <c r="F805" s="435">
        <v>7.9369539730000014</v>
      </c>
      <c r="G805" s="437">
        <v>4.3439834253827438</v>
      </c>
      <c r="H805" s="437">
        <v>4.2075377921495676</v>
      </c>
      <c r="I805" s="437">
        <v>5.9062932538098716</v>
      </c>
      <c r="J805" s="438">
        <v>9.1452282639636717</v>
      </c>
      <c r="K805" s="435">
        <v>5.4705804410000001</v>
      </c>
      <c r="L805" s="437">
        <v>3.8486168944180452</v>
      </c>
      <c r="M805" s="437">
        <v>3.5749761557680517</v>
      </c>
      <c r="N805" s="437">
        <v>5.9062932538098716</v>
      </c>
      <c r="O805" s="438">
        <v>9.1452282639636717</v>
      </c>
      <c r="P805" s="439">
        <v>-5.2772941209669466E-2</v>
      </c>
      <c r="Q805" s="434">
        <f t="shared" si="12"/>
        <v>8</v>
      </c>
    </row>
    <row r="806" spans="2:17">
      <c r="B806" s="431" t="s">
        <v>2187</v>
      </c>
      <c r="C806" s="432" t="s">
        <v>152</v>
      </c>
      <c r="D806" s="433">
        <v>11</v>
      </c>
      <c r="E806" s="434" t="s">
        <v>2185</v>
      </c>
      <c r="F806" s="435">
        <v>3.6373727199999997</v>
      </c>
      <c r="G806" s="437">
        <v>1.5432572695438695</v>
      </c>
      <c r="H806" s="437">
        <v>1.4947831630005044</v>
      </c>
      <c r="I806" s="437">
        <v>7.6210235533030604</v>
      </c>
      <c r="J806" s="438">
        <v>9.1452282639636717</v>
      </c>
      <c r="K806" s="435">
        <v>3.7243430469999992</v>
      </c>
      <c r="L806" s="437">
        <v>1.7528354172597038</v>
      </c>
      <c r="M806" s="437">
        <v>1.628206962032974</v>
      </c>
      <c r="N806" s="437">
        <v>7.6210235533030604</v>
      </c>
      <c r="O806" s="438">
        <v>9.1452282639636717</v>
      </c>
      <c r="P806" s="439">
        <v>-5.2772941209669466E-2</v>
      </c>
      <c r="Q806" s="434">
        <f t="shared" si="12"/>
        <v>8</v>
      </c>
    </row>
    <row r="807" spans="2:17">
      <c r="B807" s="431" t="s">
        <v>2188</v>
      </c>
      <c r="C807" s="432" t="s">
        <v>152</v>
      </c>
      <c r="D807" s="433">
        <v>11</v>
      </c>
      <c r="E807" s="434" t="s">
        <v>2185</v>
      </c>
      <c r="F807" s="435">
        <v>9.562277203999999</v>
      </c>
      <c r="G807" s="437">
        <v>4.4954512685046417</v>
      </c>
      <c r="H807" s="437">
        <v>4.3542479914810981</v>
      </c>
      <c r="I807" s="437">
        <v>7.6210235533030604</v>
      </c>
      <c r="J807" s="438">
        <v>9.1452282639636717</v>
      </c>
      <c r="K807" s="435">
        <v>9.5681840569999981</v>
      </c>
      <c r="L807" s="437">
        <v>4.877455074113958</v>
      </c>
      <c r="M807" s="437">
        <v>4.5306628508743625</v>
      </c>
      <c r="N807" s="437">
        <v>7.6210235533030604</v>
      </c>
      <c r="O807" s="438">
        <v>9.1452282639636717</v>
      </c>
      <c r="P807" s="439">
        <v>-5.2772941209669466E-2</v>
      </c>
      <c r="Q807" s="434">
        <f t="shared" si="12"/>
        <v>8</v>
      </c>
    </row>
    <row r="808" spans="2:17">
      <c r="B808" s="431" t="s">
        <v>2189</v>
      </c>
      <c r="C808" s="432" t="s">
        <v>152</v>
      </c>
      <c r="D808" s="433">
        <v>11</v>
      </c>
      <c r="E808" s="434" t="s">
        <v>2190</v>
      </c>
      <c r="F808" s="435">
        <v>7.4595096390000002</v>
      </c>
      <c r="G808" s="437">
        <v>6.6302904913736622</v>
      </c>
      <c r="H808" s="437">
        <v>6.2265913525843786</v>
      </c>
      <c r="I808" s="437">
        <v>11.43153532995459</v>
      </c>
      <c r="J808" s="438">
        <v>9.1452282639636717</v>
      </c>
      <c r="K808" s="435">
        <v>10.141021519000001</v>
      </c>
      <c r="L808" s="437">
        <v>9.6977524715781431</v>
      </c>
      <c r="M808" s="437">
        <v>8.9261412111367964</v>
      </c>
      <c r="N808" s="437">
        <v>11.43153532995459</v>
      </c>
      <c r="O808" s="438">
        <v>9.1452282639636717</v>
      </c>
      <c r="P808" s="439">
        <v>-3.7164468713752896E-3</v>
      </c>
      <c r="Q808" s="434">
        <f t="shared" si="12"/>
        <v>8</v>
      </c>
    </row>
    <row r="809" spans="2:17">
      <c r="B809" s="431" t="s">
        <v>2191</v>
      </c>
      <c r="C809" s="432" t="s">
        <v>152</v>
      </c>
      <c r="D809" s="433">
        <v>11</v>
      </c>
      <c r="E809" s="434" t="s">
        <v>2190</v>
      </c>
      <c r="F809" s="435">
        <v>8.8108651459999994</v>
      </c>
      <c r="G809" s="437">
        <v>6.2492393137085092</v>
      </c>
      <c r="H809" s="437">
        <v>5.8687412748496444</v>
      </c>
      <c r="I809" s="437">
        <v>11.43153532995459</v>
      </c>
      <c r="J809" s="438">
        <v>9.1452282639636717</v>
      </c>
      <c r="K809" s="435">
        <v>8.9876319010000003</v>
      </c>
      <c r="L809" s="437">
        <v>8.5355463796994258</v>
      </c>
      <c r="M809" s="437">
        <v>7.8564071956567476</v>
      </c>
      <c r="N809" s="437">
        <v>11.43153532995459</v>
      </c>
      <c r="O809" s="438">
        <v>9.1452282639636717</v>
      </c>
      <c r="P809" s="439">
        <v>-3.7164468713752896E-3</v>
      </c>
      <c r="Q809" s="434">
        <f t="shared" si="12"/>
        <v>8</v>
      </c>
    </row>
    <row r="810" spans="2:17">
      <c r="B810" s="431" t="s">
        <v>2192</v>
      </c>
      <c r="C810" s="432" t="s">
        <v>152</v>
      </c>
      <c r="D810" s="433">
        <v>11</v>
      </c>
      <c r="E810" s="434" t="s">
        <v>2190</v>
      </c>
      <c r="F810" s="435">
        <v>4.9323937079999993</v>
      </c>
      <c r="G810" s="437">
        <v>4.0391424832506218</v>
      </c>
      <c r="H810" s="437">
        <v>3.7932108239881845</v>
      </c>
      <c r="I810" s="437">
        <v>7.811549142135636</v>
      </c>
      <c r="J810" s="438">
        <v>7.811549142135636</v>
      </c>
      <c r="K810" s="435">
        <v>15.909907577</v>
      </c>
      <c r="L810" s="437">
        <v>7.1447095812216181</v>
      </c>
      <c r="M810" s="437">
        <v>6.576233701721609</v>
      </c>
      <c r="N810" s="437">
        <v>7.811549142135636</v>
      </c>
      <c r="O810" s="438">
        <v>7.811549142135636</v>
      </c>
      <c r="P810" s="439">
        <v>-3.7164468713752896E-3</v>
      </c>
      <c r="Q810" s="434">
        <f t="shared" si="12"/>
        <v>8</v>
      </c>
    </row>
    <row r="811" spans="2:17">
      <c r="B811" s="431" t="s">
        <v>2193</v>
      </c>
      <c r="C811" s="432" t="s">
        <v>152</v>
      </c>
      <c r="D811" s="433">
        <v>11</v>
      </c>
      <c r="E811" s="434" t="s">
        <v>2190</v>
      </c>
      <c r="F811" s="435">
        <v>6.9911924879999994</v>
      </c>
      <c r="G811" s="437">
        <v>5.6776625472107796</v>
      </c>
      <c r="H811" s="437">
        <v>5.3319661582475426</v>
      </c>
      <c r="I811" s="437">
        <v>11.43153532995459</v>
      </c>
      <c r="J811" s="438">
        <v>9.1452282639636717</v>
      </c>
      <c r="K811" s="435">
        <v>8.0255258830000002</v>
      </c>
      <c r="L811" s="437">
        <v>8.1163900842677581</v>
      </c>
      <c r="M811" s="437">
        <v>7.4706014851557478</v>
      </c>
      <c r="N811" s="437">
        <v>11.43153532995459</v>
      </c>
      <c r="O811" s="438">
        <v>9.1452282639636717</v>
      </c>
      <c r="P811" s="439">
        <v>-3.7164468713752896E-3</v>
      </c>
      <c r="Q811" s="434">
        <f t="shared" si="12"/>
        <v>8</v>
      </c>
    </row>
    <row r="812" spans="2:17">
      <c r="B812" s="431" t="s">
        <v>2194</v>
      </c>
      <c r="C812" s="432" t="s">
        <v>152</v>
      </c>
      <c r="D812" s="433">
        <v>11</v>
      </c>
      <c r="E812" s="434" t="s">
        <v>2190</v>
      </c>
      <c r="F812" s="435">
        <v>9.8500464709999989</v>
      </c>
      <c r="G812" s="437">
        <v>7.659128671069575</v>
      </c>
      <c r="H812" s="437">
        <v>7.1927865624681608</v>
      </c>
      <c r="I812" s="437">
        <v>11.43153532995459</v>
      </c>
      <c r="J812" s="438">
        <v>9.1452282639636717</v>
      </c>
      <c r="K812" s="435">
        <v>10.613695777</v>
      </c>
      <c r="L812" s="437">
        <v>9.2976487350297337</v>
      </c>
      <c r="M812" s="437">
        <v>8.5578721238403883</v>
      </c>
      <c r="N812" s="437">
        <v>11.43153532995459</v>
      </c>
      <c r="O812" s="438">
        <v>9.1452282639636717</v>
      </c>
      <c r="P812" s="439">
        <v>-3.7164468713752896E-3</v>
      </c>
      <c r="Q812" s="434">
        <f t="shared" si="12"/>
        <v>8</v>
      </c>
    </row>
    <row r="813" spans="2:17">
      <c r="B813" s="431" t="s">
        <v>2195</v>
      </c>
      <c r="C813" s="432" t="s">
        <v>152</v>
      </c>
      <c r="D813" s="433">
        <v>11</v>
      </c>
      <c r="E813" s="434" t="s">
        <v>2190</v>
      </c>
      <c r="F813" s="435">
        <v>9.0710125799999979</v>
      </c>
      <c r="G813" s="437">
        <v>6.6683956091401768</v>
      </c>
      <c r="H813" s="437">
        <v>6.2623763603578517</v>
      </c>
      <c r="I813" s="437">
        <v>11.43153532995459</v>
      </c>
      <c r="J813" s="438">
        <v>9.1452282639636717</v>
      </c>
      <c r="K813" s="435">
        <v>10.536526354999999</v>
      </c>
      <c r="L813" s="437">
        <v>8.478388703049653</v>
      </c>
      <c r="M813" s="437">
        <v>7.8037973260429752</v>
      </c>
      <c r="N813" s="437">
        <v>11.43153532995459</v>
      </c>
      <c r="O813" s="438">
        <v>9.1452282639636717</v>
      </c>
      <c r="P813" s="439">
        <v>-3.7164468713752896E-3</v>
      </c>
      <c r="Q813" s="434">
        <f t="shared" si="12"/>
        <v>8</v>
      </c>
    </row>
    <row r="814" spans="2:17">
      <c r="B814" s="431" t="s">
        <v>2196</v>
      </c>
      <c r="C814" s="432" t="s">
        <v>152</v>
      </c>
      <c r="D814" s="433">
        <v>11</v>
      </c>
      <c r="E814" s="434" t="s">
        <v>2190</v>
      </c>
      <c r="F814" s="435">
        <v>8.6154288529999992</v>
      </c>
      <c r="G814" s="437">
        <v>4.5726141319818359</v>
      </c>
      <c r="H814" s="437">
        <v>4.2942009328168123</v>
      </c>
      <c r="I814" s="437">
        <v>11.43153532995459</v>
      </c>
      <c r="J814" s="438">
        <v>9.1452282639636717</v>
      </c>
      <c r="K814" s="435">
        <v>14.102813433000001</v>
      </c>
      <c r="L814" s="437">
        <v>8.8022822040650333</v>
      </c>
      <c r="M814" s="437">
        <v>8.1019199205210217</v>
      </c>
      <c r="N814" s="437">
        <v>11.43153532995459</v>
      </c>
      <c r="O814" s="438">
        <v>9.1452282639636717</v>
      </c>
      <c r="P814" s="439">
        <v>-3.7164468713752896E-3</v>
      </c>
      <c r="Q814" s="434">
        <f t="shared" si="12"/>
        <v>8</v>
      </c>
    </row>
    <row r="815" spans="2:17">
      <c r="B815" s="431" t="s">
        <v>2197</v>
      </c>
      <c r="C815" s="432" t="s">
        <v>152</v>
      </c>
      <c r="D815" s="433">
        <v>11</v>
      </c>
      <c r="E815" s="434" t="s">
        <v>2190</v>
      </c>
      <c r="F815" s="435">
        <v>15.025673386000001</v>
      </c>
      <c r="G815" s="437">
        <v>8.7832296451817768</v>
      </c>
      <c r="H815" s="437">
        <v>8.2484442917856278</v>
      </c>
      <c r="I815" s="437">
        <v>9.1452282639636717</v>
      </c>
      <c r="J815" s="438">
        <v>9.1452282639636717</v>
      </c>
      <c r="K815" s="435">
        <v>0.43373</v>
      </c>
      <c r="L815" s="437">
        <v>11.523545543971075</v>
      </c>
      <c r="M815" s="437">
        <v>10.606663253152014</v>
      </c>
      <c r="N815" s="437">
        <v>9.1452282639636717</v>
      </c>
      <c r="O815" s="438">
        <v>9.1452282639636717</v>
      </c>
      <c r="P815" s="439">
        <v>-3.7164468713752896E-3</v>
      </c>
      <c r="Q815" s="434">
        <f t="shared" si="12"/>
        <v>8</v>
      </c>
    </row>
    <row r="816" spans="2:17">
      <c r="B816" s="431" t="s">
        <v>2198</v>
      </c>
      <c r="C816" s="432" t="s">
        <v>152</v>
      </c>
      <c r="D816" s="433">
        <v>7.6</v>
      </c>
      <c r="E816" s="434" t="s">
        <v>2199</v>
      </c>
      <c r="F816" s="435">
        <v>5.477459584</v>
      </c>
      <c r="G816" s="437">
        <v>2.8281964816469167</v>
      </c>
      <c r="H816" s="437">
        <v>2.6830653464045091</v>
      </c>
      <c r="I816" s="437">
        <v>7.8981516825140794</v>
      </c>
      <c r="J816" s="438">
        <v>6.3185213460112646</v>
      </c>
      <c r="K816" s="435">
        <v>4.714735857</v>
      </c>
      <c r="L816" s="437">
        <v>3.1724242591431557</v>
      </c>
      <c r="M816" s="437">
        <v>2.9461363482458087</v>
      </c>
      <c r="N816" s="437">
        <v>7.8981516825140794</v>
      </c>
      <c r="O816" s="438">
        <v>6.3185213460112646</v>
      </c>
      <c r="P816" s="439">
        <v>-9.3766380082321854E-3</v>
      </c>
      <c r="Q816" s="434">
        <f t="shared" si="12"/>
        <v>8</v>
      </c>
    </row>
    <row r="817" spans="2:17">
      <c r="B817" s="431" t="s">
        <v>2200</v>
      </c>
      <c r="C817" s="432" t="s">
        <v>152</v>
      </c>
      <c r="D817" s="433">
        <v>7.6</v>
      </c>
      <c r="E817" s="434" t="s">
        <v>2199</v>
      </c>
      <c r="F817" s="435">
        <v>6.9367521770000007</v>
      </c>
      <c r="G817" s="437">
        <v>1.7994622249994576</v>
      </c>
      <c r="H817" s="437">
        <v>1.7071214002955382</v>
      </c>
      <c r="I817" s="437">
        <v>7.8981516825140794</v>
      </c>
      <c r="J817" s="438">
        <v>6.3185213460112646</v>
      </c>
      <c r="K817" s="435">
        <v>5.7104228050000003</v>
      </c>
      <c r="L817" s="437">
        <v>1.6849390256030037</v>
      </c>
      <c r="M817" s="437">
        <v>1.5647529152508857</v>
      </c>
      <c r="N817" s="437">
        <v>7.8981516825140794</v>
      </c>
      <c r="O817" s="438">
        <v>6.3185213460112646</v>
      </c>
      <c r="P817" s="439">
        <v>-9.3766380082321854E-3</v>
      </c>
      <c r="Q817" s="434">
        <f t="shared" si="12"/>
        <v>8</v>
      </c>
    </row>
    <row r="818" spans="2:17">
      <c r="B818" s="431" t="s">
        <v>2201</v>
      </c>
      <c r="C818" s="432" t="s">
        <v>152</v>
      </c>
      <c r="D818" s="433">
        <v>7.6</v>
      </c>
      <c r="E818" s="434" t="s">
        <v>2199</v>
      </c>
      <c r="F818" s="435">
        <v>3.511754662</v>
      </c>
      <c r="G818" s="437">
        <v>1.7790586664862966</v>
      </c>
      <c r="H818" s="437">
        <v>1.6877648664955525</v>
      </c>
      <c r="I818" s="437">
        <v>7.8981516825140794</v>
      </c>
      <c r="J818" s="438">
        <v>6.3185213460112646</v>
      </c>
      <c r="K818" s="435">
        <v>7.6610983050000003</v>
      </c>
      <c r="L818" s="437">
        <v>5.9894316925731772</v>
      </c>
      <c r="M818" s="437">
        <v>5.5622076284308832</v>
      </c>
      <c r="N818" s="437">
        <v>7.8981516825140794</v>
      </c>
      <c r="O818" s="438">
        <v>6.3185213460112646</v>
      </c>
      <c r="P818" s="439">
        <v>-9.3766380082321854E-3</v>
      </c>
      <c r="Q818" s="434">
        <f t="shared" si="12"/>
        <v>8</v>
      </c>
    </row>
    <row r="819" spans="2:17">
      <c r="B819" s="431" t="s">
        <v>2202</v>
      </c>
      <c r="C819" s="432" t="s">
        <v>152</v>
      </c>
      <c r="D819" s="433">
        <v>7.6</v>
      </c>
      <c r="E819" s="434" t="s">
        <v>2199</v>
      </c>
      <c r="F819" s="435">
        <v>11.405432553000001</v>
      </c>
      <c r="G819" s="437">
        <v>4.0418791235265807</v>
      </c>
      <c r="H819" s="437">
        <v>3.8344669053456113</v>
      </c>
      <c r="I819" s="437">
        <v>7.8981516825140794</v>
      </c>
      <c r="J819" s="438">
        <v>6.3185213460112646</v>
      </c>
      <c r="K819" s="435">
        <v>11.644105643000001</v>
      </c>
      <c r="L819" s="437">
        <v>4.0148937719446574</v>
      </c>
      <c r="M819" s="437">
        <v>3.7285128058712513</v>
      </c>
      <c r="N819" s="437">
        <v>7.8981516825140794</v>
      </c>
      <c r="O819" s="438">
        <v>6.3185213460112646</v>
      </c>
      <c r="P819" s="439">
        <v>-9.3766380082321854E-3</v>
      </c>
      <c r="Q819" s="434">
        <f t="shared" si="12"/>
        <v>8</v>
      </c>
    </row>
    <row r="820" spans="2:17" ht="15.75">
      <c r="B820" s="431" t="s">
        <v>2203</v>
      </c>
      <c r="C820" s="432" t="s">
        <v>152</v>
      </c>
      <c r="D820" s="433">
        <v>7.6</v>
      </c>
      <c r="E820" s="434" t="s">
        <v>2199</v>
      </c>
      <c r="F820" s="435">
        <v>7.7730830199999996</v>
      </c>
      <c r="G820" s="437">
        <v>5.5971568256749782</v>
      </c>
      <c r="H820" s="437">
        <v>5.3099343043574461</v>
      </c>
      <c r="I820" s="437">
        <v>6.3185213460112646</v>
      </c>
      <c r="J820" s="438">
        <v>6.3185213460112646</v>
      </c>
      <c r="K820" s="440"/>
      <c r="L820" s="440"/>
      <c r="M820" s="440"/>
      <c r="N820" s="440"/>
      <c r="O820" s="440"/>
      <c r="P820" s="439">
        <v>-9.3766380082321854E-3</v>
      </c>
      <c r="Q820" s="434">
        <f t="shared" si="12"/>
        <v>8</v>
      </c>
    </row>
    <row r="821" spans="2:17">
      <c r="B821" s="431" t="s">
        <v>2204</v>
      </c>
      <c r="C821" s="432" t="s">
        <v>152</v>
      </c>
      <c r="D821" s="433">
        <v>11</v>
      </c>
      <c r="E821" s="434" t="s">
        <v>2205</v>
      </c>
      <c r="F821" s="435">
        <v>3.4204866009999999</v>
      </c>
      <c r="G821" s="437">
        <v>2.9028478714531358</v>
      </c>
      <c r="H821" s="437">
        <v>2.8372130788817391</v>
      </c>
      <c r="I821" s="437">
        <v>11.43153532995459</v>
      </c>
      <c r="J821" s="438">
        <v>9.1452282639636717</v>
      </c>
      <c r="K821" s="435">
        <v>3.6201166010000003</v>
      </c>
      <c r="L821" s="437">
        <v>1.5242047106606118</v>
      </c>
      <c r="M821" s="437">
        <v>1.4620332027257712</v>
      </c>
      <c r="N821" s="437">
        <v>11.43153532995459</v>
      </c>
      <c r="O821" s="438">
        <v>9.1452282639636717</v>
      </c>
      <c r="P821" s="439">
        <v>-1.1591471261687691E-2</v>
      </c>
      <c r="Q821" s="434">
        <f t="shared" si="12"/>
        <v>8</v>
      </c>
    </row>
    <row r="822" spans="2:17">
      <c r="B822" s="431" t="s">
        <v>2206</v>
      </c>
      <c r="C822" s="432" t="s">
        <v>152</v>
      </c>
      <c r="D822" s="433">
        <v>7.6</v>
      </c>
      <c r="E822" s="434" t="s">
        <v>2205</v>
      </c>
      <c r="F822" s="435">
        <v>0.73791999999999991</v>
      </c>
      <c r="G822" s="436"/>
      <c r="H822" s="436"/>
      <c r="I822" s="437">
        <v>7.8981516825140794</v>
      </c>
      <c r="J822" s="438">
        <v>6.3185213460112646</v>
      </c>
      <c r="K822" s="435">
        <v>0.83177000000000001</v>
      </c>
      <c r="L822" s="436"/>
      <c r="M822" s="436"/>
      <c r="N822" s="437">
        <v>7.8981516825140794</v>
      </c>
      <c r="O822" s="438">
        <v>6.3185213460112646</v>
      </c>
      <c r="P822" s="439">
        <v>0</v>
      </c>
      <c r="Q822" s="434">
        <f t="shared" si="12"/>
        <v>8</v>
      </c>
    </row>
    <row r="823" spans="2:17">
      <c r="B823" s="431" t="s">
        <v>2207</v>
      </c>
      <c r="C823" s="432" t="s">
        <v>152</v>
      </c>
      <c r="D823" s="433">
        <v>7.6</v>
      </c>
      <c r="E823" s="434" t="s">
        <v>2205</v>
      </c>
      <c r="F823" s="435">
        <v>9.4520000000000007E-2</v>
      </c>
      <c r="G823" s="436"/>
      <c r="H823" s="436"/>
      <c r="I823" s="437">
        <v>7.8981516825140794</v>
      </c>
      <c r="J823" s="438">
        <v>6.3185213460112646</v>
      </c>
      <c r="K823" s="435">
        <v>0.76257000000000008</v>
      </c>
      <c r="L823" s="436"/>
      <c r="M823" s="436"/>
      <c r="N823" s="437">
        <v>7.8981516825140794</v>
      </c>
      <c r="O823" s="438">
        <v>6.3185213460112646</v>
      </c>
      <c r="P823" s="439">
        <v>0</v>
      </c>
      <c r="Q823" s="434">
        <f t="shared" si="12"/>
        <v>8</v>
      </c>
    </row>
    <row r="824" spans="2:17">
      <c r="B824" s="431" t="s">
        <v>2208</v>
      </c>
      <c r="C824" s="432" t="s">
        <v>152</v>
      </c>
      <c r="D824" s="433">
        <v>11</v>
      </c>
      <c r="E824" s="434" t="s">
        <v>2205</v>
      </c>
      <c r="F824" s="435">
        <v>3.91561944</v>
      </c>
      <c r="G824" s="437">
        <v>1.1317219976655044</v>
      </c>
      <c r="H824" s="437">
        <v>1.1061332166288742</v>
      </c>
      <c r="I824" s="437">
        <v>11.43153532995459</v>
      </c>
      <c r="J824" s="438">
        <v>9.1452282639636717</v>
      </c>
      <c r="K824" s="435">
        <v>3.7098054140000003</v>
      </c>
      <c r="L824" s="437">
        <v>1.5242047106606118</v>
      </c>
      <c r="M824" s="437">
        <v>1.4620332027257712</v>
      </c>
      <c r="N824" s="437">
        <v>11.43153532995459</v>
      </c>
      <c r="O824" s="438">
        <v>9.1452282639636717</v>
      </c>
      <c r="P824" s="439">
        <v>-1.1591471261687691E-2</v>
      </c>
      <c r="Q824" s="434">
        <f t="shared" si="12"/>
        <v>8</v>
      </c>
    </row>
    <row r="825" spans="2:17">
      <c r="B825" s="431" t="s">
        <v>2209</v>
      </c>
      <c r="C825" s="432" t="s">
        <v>152</v>
      </c>
      <c r="D825" s="433">
        <v>11</v>
      </c>
      <c r="E825" s="434" t="s">
        <v>2205</v>
      </c>
      <c r="F825" s="435">
        <v>3.5815300000000003</v>
      </c>
      <c r="G825" s="437">
        <v>2.4859778830874579</v>
      </c>
      <c r="H825" s="437">
        <v>2.4297687223187796</v>
      </c>
      <c r="I825" s="437">
        <v>9.1452282639636717</v>
      </c>
      <c r="J825" s="438">
        <v>9.1452282639636717</v>
      </c>
      <c r="K825" s="435">
        <v>3.6239284120000002</v>
      </c>
      <c r="L825" s="437">
        <v>1.409889357361066</v>
      </c>
      <c r="M825" s="437">
        <v>1.3523807125213383</v>
      </c>
      <c r="N825" s="437">
        <v>9.1452282639636717</v>
      </c>
      <c r="O825" s="438">
        <v>9.1452282639636717</v>
      </c>
      <c r="P825" s="439">
        <v>-1.1591471261687691E-2</v>
      </c>
      <c r="Q825" s="434">
        <f t="shared" si="12"/>
        <v>8</v>
      </c>
    </row>
    <row r="826" spans="2:17">
      <c r="B826" s="431" t="s">
        <v>2210</v>
      </c>
      <c r="C826" s="432" t="s">
        <v>152</v>
      </c>
      <c r="D826" s="433">
        <v>11</v>
      </c>
      <c r="E826" s="434" t="s">
        <v>2205</v>
      </c>
      <c r="F826" s="435">
        <v>1.4113900000000001</v>
      </c>
      <c r="G826" s="437">
        <v>0.46907399970580338</v>
      </c>
      <c r="H826" s="437">
        <v>0.45846800998994758</v>
      </c>
      <c r="I826" s="437">
        <v>9.1452282639636717</v>
      </c>
      <c r="J826" s="438">
        <v>9.1452282639636717</v>
      </c>
      <c r="K826" s="435">
        <v>1.41144</v>
      </c>
      <c r="L826" s="437">
        <v>0.35957407548425951</v>
      </c>
      <c r="M826" s="437">
        <v>0.34490723819476998</v>
      </c>
      <c r="N826" s="437">
        <v>9.1452282639636717</v>
      </c>
      <c r="O826" s="438">
        <v>9.1452282639636717</v>
      </c>
      <c r="P826" s="439">
        <v>-1.1591471261687691E-2</v>
      </c>
      <c r="Q826" s="434">
        <f t="shared" si="12"/>
        <v>8</v>
      </c>
    </row>
    <row r="827" spans="2:17" ht="15.75">
      <c r="B827" s="431" t="s">
        <v>2211</v>
      </c>
      <c r="C827" s="432" t="s">
        <v>152</v>
      </c>
      <c r="D827" s="433">
        <v>11</v>
      </c>
      <c r="E827" s="434" t="s">
        <v>2205</v>
      </c>
      <c r="F827" s="435">
        <v>0.67741999999999991</v>
      </c>
      <c r="G827" s="437">
        <v>1.5623098284271273</v>
      </c>
      <c r="H827" s="437">
        <v>1.5269852485449107</v>
      </c>
      <c r="I827" s="437">
        <v>9.1452282639636717</v>
      </c>
      <c r="J827" s="438">
        <v>9.1452282639636717</v>
      </c>
      <c r="K827" s="440"/>
      <c r="L827" s="440"/>
      <c r="M827" s="440"/>
      <c r="N827" s="440"/>
      <c r="O827" s="440"/>
      <c r="P827" s="439">
        <v>0</v>
      </c>
      <c r="Q827" s="434">
        <f t="shared" si="12"/>
        <v>8</v>
      </c>
    </row>
    <row r="828" spans="2:17">
      <c r="B828" s="431" t="s">
        <v>2212</v>
      </c>
      <c r="C828" s="432" t="s">
        <v>152</v>
      </c>
      <c r="D828" s="433">
        <v>11</v>
      </c>
      <c r="E828" s="434" t="s">
        <v>2205</v>
      </c>
      <c r="F828" s="435">
        <v>0.13297999999999999</v>
      </c>
      <c r="G828" s="437">
        <v>2.667358243656071</v>
      </c>
      <c r="H828" s="437">
        <v>2.607047985320579</v>
      </c>
      <c r="I828" s="437">
        <v>9.1452282639636717</v>
      </c>
      <c r="J828" s="438">
        <v>9.1452282639636717</v>
      </c>
      <c r="K828" s="435">
        <v>0</v>
      </c>
      <c r="L828" s="437">
        <v>2.044694174159071</v>
      </c>
      <c r="M828" s="437">
        <v>1.961292174949951</v>
      </c>
      <c r="N828" s="437">
        <v>0</v>
      </c>
      <c r="O828" s="438">
        <v>0</v>
      </c>
      <c r="P828" s="439">
        <v>0</v>
      </c>
      <c r="Q828" s="434">
        <f t="shared" si="12"/>
        <v>8</v>
      </c>
    </row>
    <row r="829" spans="2:17" ht="15.75">
      <c r="B829" s="431" t="s">
        <v>2213</v>
      </c>
      <c r="C829" s="432" t="s">
        <v>152</v>
      </c>
      <c r="D829" s="433">
        <v>11</v>
      </c>
      <c r="E829" s="434" t="s">
        <v>2205</v>
      </c>
      <c r="F829" s="435">
        <v>1.9001600000000001</v>
      </c>
      <c r="G829" s="437">
        <v>2.1338865949248564</v>
      </c>
      <c r="H829" s="437">
        <v>2.0856383882564629</v>
      </c>
      <c r="I829" s="437">
        <v>9.1452282639636717</v>
      </c>
      <c r="J829" s="438">
        <v>9.1452282639636717</v>
      </c>
      <c r="K829" s="440"/>
      <c r="L829" s="440"/>
      <c r="M829" s="440"/>
      <c r="N829" s="440"/>
      <c r="O829" s="440"/>
      <c r="P829" s="439">
        <v>0</v>
      </c>
      <c r="Q829" s="434">
        <f t="shared" si="12"/>
        <v>8</v>
      </c>
    </row>
    <row r="830" spans="2:17" ht="15.75">
      <c r="B830" s="431" t="s">
        <v>2214</v>
      </c>
      <c r="C830" s="432" t="s">
        <v>152</v>
      </c>
      <c r="D830" s="433">
        <v>11</v>
      </c>
      <c r="E830" s="434" t="s">
        <v>2205</v>
      </c>
      <c r="F830" s="435">
        <v>1.88771</v>
      </c>
      <c r="G830" s="437">
        <v>1.3717842395945508</v>
      </c>
      <c r="H830" s="437">
        <v>1.3407675353077264</v>
      </c>
      <c r="I830" s="437">
        <v>9.1452282639636717</v>
      </c>
      <c r="J830" s="438">
        <v>9.1452282639636717</v>
      </c>
      <c r="K830" s="440"/>
      <c r="L830" s="440"/>
      <c r="M830" s="440"/>
      <c r="N830" s="440"/>
      <c r="O830" s="440"/>
      <c r="P830" s="439">
        <v>0</v>
      </c>
      <c r="Q830" s="434">
        <f t="shared" si="12"/>
        <v>8</v>
      </c>
    </row>
    <row r="831" spans="2:17" ht="15.75">
      <c r="B831" s="431" t="s">
        <v>2215</v>
      </c>
      <c r="C831" s="432" t="s">
        <v>152</v>
      </c>
      <c r="D831" s="433">
        <v>11</v>
      </c>
      <c r="E831" s="434" t="s">
        <v>2205</v>
      </c>
      <c r="F831" s="435">
        <v>3.34497</v>
      </c>
      <c r="G831" s="437">
        <v>0</v>
      </c>
      <c r="H831" s="437">
        <v>0</v>
      </c>
      <c r="I831" s="437">
        <v>9.1452282639636717</v>
      </c>
      <c r="J831" s="438">
        <v>9.1452282639636717</v>
      </c>
      <c r="K831" s="440"/>
      <c r="L831" s="440"/>
      <c r="M831" s="440"/>
      <c r="N831" s="440"/>
      <c r="O831" s="440"/>
      <c r="P831" s="439">
        <v>-1.1591471261687691E-2</v>
      </c>
      <c r="Q831" s="434">
        <f t="shared" si="12"/>
        <v>8</v>
      </c>
    </row>
    <row r="832" spans="2:17" ht="15.75">
      <c r="B832" s="431" t="s">
        <v>2216</v>
      </c>
      <c r="C832" s="432" t="s">
        <v>152</v>
      </c>
      <c r="D832" s="433">
        <v>11</v>
      </c>
      <c r="E832" s="434" t="s">
        <v>2205</v>
      </c>
      <c r="F832" s="435">
        <v>1.7781800000000001</v>
      </c>
      <c r="G832" s="437">
        <v>0</v>
      </c>
      <c r="H832" s="437">
        <v>0</v>
      </c>
      <c r="I832" s="437">
        <v>9.1452282639636717</v>
      </c>
      <c r="J832" s="438">
        <v>9.1452282639636717</v>
      </c>
      <c r="K832" s="440"/>
      <c r="L832" s="440"/>
      <c r="M832" s="440"/>
      <c r="N832" s="440"/>
      <c r="O832" s="440"/>
      <c r="P832" s="439">
        <v>-1.1591471261687691E-2</v>
      </c>
      <c r="Q832" s="434">
        <f t="shared" si="12"/>
        <v>8</v>
      </c>
    </row>
    <row r="833" spans="2:17">
      <c r="B833" s="431" t="s">
        <v>2217</v>
      </c>
      <c r="C833" s="432" t="s">
        <v>152</v>
      </c>
      <c r="D833" s="433">
        <v>11</v>
      </c>
      <c r="E833" s="434" t="s">
        <v>2218</v>
      </c>
      <c r="F833" s="435">
        <v>19.921484165999999</v>
      </c>
      <c r="G833" s="437">
        <v>6.4778700203076003</v>
      </c>
      <c r="H833" s="437">
        <v>6.0727318461538964</v>
      </c>
      <c r="I833" s="437">
        <v>11.145746946705726</v>
      </c>
      <c r="J833" s="438">
        <v>9.1452282639636717</v>
      </c>
      <c r="K833" s="435">
        <v>19.871149403</v>
      </c>
      <c r="L833" s="437">
        <v>5.9443983715763871</v>
      </c>
      <c r="M833" s="437">
        <v>5.4369497301003546</v>
      </c>
      <c r="N833" s="437">
        <v>11.145746946705726</v>
      </c>
      <c r="O833" s="438">
        <v>9.1452282639636717</v>
      </c>
      <c r="P833" s="439">
        <v>-1.3244432674674012E-2</v>
      </c>
      <c r="Q833" s="434">
        <f t="shared" si="12"/>
        <v>8</v>
      </c>
    </row>
    <row r="834" spans="2:17">
      <c r="B834" s="431" t="s">
        <v>2219</v>
      </c>
      <c r="C834" s="432" t="s">
        <v>152</v>
      </c>
      <c r="D834" s="433">
        <v>11</v>
      </c>
      <c r="E834" s="434" t="s">
        <v>2218</v>
      </c>
      <c r="F834" s="435">
        <v>9.6587599159999993</v>
      </c>
      <c r="G834" s="437">
        <v>6.839868639089496</v>
      </c>
      <c r="H834" s="437">
        <v>6.4120903904977915</v>
      </c>
      <c r="I834" s="437">
        <v>7.6210235533030604</v>
      </c>
      <c r="J834" s="438">
        <v>7.6210235533030604</v>
      </c>
      <c r="K834" s="435">
        <v>9.4788120159999991</v>
      </c>
      <c r="L834" s="437">
        <v>6.0968188426424472</v>
      </c>
      <c r="M834" s="437">
        <v>5.576358697538824</v>
      </c>
      <c r="N834" s="437">
        <v>7.6210235533030604</v>
      </c>
      <c r="O834" s="438">
        <v>7.6210235533030604</v>
      </c>
      <c r="P834" s="439">
        <v>-1.3244432674674012E-2</v>
      </c>
      <c r="Q834" s="434">
        <f t="shared" si="12"/>
        <v>8</v>
      </c>
    </row>
    <row r="835" spans="2:17">
      <c r="B835" s="431" t="s">
        <v>2220</v>
      </c>
      <c r="C835" s="432" t="s">
        <v>152</v>
      </c>
      <c r="D835" s="433">
        <v>11</v>
      </c>
      <c r="E835" s="434" t="s">
        <v>2218</v>
      </c>
      <c r="F835" s="435">
        <v>7.1990484400000003</v>
      </c>
      <c r="G835" s="437">
        <v>5.1441908984795655</v>
      </c>
      <c r="H835" s="437">
        <v>4.8224635248869179</v>
      </c>
      <c r="I835" s="437">
        <v>8.7641770862985187</v>
      </c>
      <c r="J835" s="438">
        <v>8.7641770862985187</v>
      </c>
      <c r="K835" s="435">
        <v>7.2425635729999991</v>
      </c>
      <c r="L835" s="437">
        <v>4.877455074113958</v>
      </c>
      <c r="M835" s="437">
        <v>4.4610869580310597</v>
      </c>
      <c r="N835" s="437">
        <v>8.7641770862985187</v>
      </c>
      <c r="O835" s="438">
        <v>8.7641770862985187</v>
      </c>
      <c r="P835" s="439">
        <v>-1.3244432674674012E-2</v>
      </c>
      <c r="Q835" s="434">
        <f t="shared" si="12"/>
        <v>8</v>
      </c>
    </row>
    <row r="836" spans="2:17">
      <c r="B836" s="431" t="s">
        <v>2221</v>
      </c>
      <c r="C836" s="432" t="s">
        <v>152</v>
      </c>
      <c r="D836" s="433">
        <v>11</v>
      </c>
      <c r="E836" s="434" t="s">
        <v>2218</v>
      </c>
      <c r="F836" s="435">
        <v>10.940289259000002</v>
      </c>
      <c r="G836" s="437">
        <v>7.0684993456885881</v>
      </c>
      <c r="H836" s="437">
        <v>6.6264221027149874</v>
      </c>
      <c r="I836" s="437">
        <v>9.2404910583799591</v>
      </c>
      <c r="J836" s="438">
        <v>9.1452282639636717</v>
      </c>
      <c r="K836" s="435">
        <v>10.761706458000001</v>
      </c>
      <c r="L836" s="437">
        <v>7.1447095812216181</v>
      </c>
      <c r="M836" s="437">
        <v>6.5347953486783092</v>
      </c>
      <c r="N836" s="437">
        <v>9.2404910583799591</v>
      </c>
      <c r="O836" s="438">
        <v>9.1452282639636717</v>
      </c>
      <c r="P836" s="439">
        <v>-1.3244432674674012E-2</v>
      </c>
      <c r="Q836" s="434">
        <f t="shared" si="12"/>
        <v>8</v>
      </c>
    </row>
    <row r="837" spans="2:17">
      <c r="B837" s="431" t="s">
        <v>2222</v>
      </c>
      <c r="C837" s="432" t="s">
        <v>152</v>
      </c>
      <c r="D837" s="433">
        <v>11</v>
      </c>
      <c r="E837" s="434" t="s">
        <v>2218</v>
      </c>
      <c r="F837" s="435">
        <v>6.9910676700000005</v>
      </c>
      <c r="G837" s="437">
        <v>5.715767664977295</v>
      </c>
      <c r="H837" s="437">
        <v>5.358292805429909</v>
      </c>
      <c r="I837" s="437">
        <v>7.2399723756379073</v>
      </c>
      <c r="J837" s="438">
        <v>7.2399723756379073</v>
      </c>
      <c r="K837" s="435">
        <v>5.5107350669999997</v>
      </c>
      <c r="L837" s="437">
        <v>4.1344052776669091</v>
      </c>
      <c r="M837" s="437">
        <v>3.7814682417685144</v>
      </c>
      <c r="N837" s="437">
        <v>7.2399723756379073</v>
      </c>
      <c r="O837" s="438">
        <v>7.2399723756379073</v>
      </c>
      <c r="P837" s="439">
        <v>-1.3244432674674012E-2</v>
      </c>
      <c r="Q837" s="434">
        <f t="shared" si="12"/>
        <v>8</v>
      </c>
    </row>
    <row r="838" spans="2:17">
      <c r="B838" s="431" t="s">
        <v>2223</v>
      </c>
      <c r="C838" s="432" t="s">
        <v>152</v>
      </c>
      <c r="D838" s="433">
        <v>11</v>
      </c>
      <c r="E838" s="434" t="s">
        <v>2218</v>
      </c>
      <c r="F838" s="435">
        <v>8.435756250999999</v>
      </c>
      <c r="G838" s="437">
        <v>6.5731328147238894</v>
      </c>
      <c r="H838" s="437">
        <v>6.1620367262443958</v>
      </c>
      <c r="I838" s="437">
        <v>11.145746946705726</v>
      </c>
      <c r="J838" s="438">
        <v>9.1452282639636717</v>
      </c>
      <c r="K838" s="435">
        <v>6.4290843009999996</v>
      </c>
      <c r="L838" s="437">
        <v>5.9825034893429017</v>
      </c>
      <c r="M838" s="437">
        <v>5.4718019719599713</v>
      </c>
      <c r="N838" s="437">
        <v>11.145746946705726</v>
      </c>
      <c r="O838" s="438">
        <v>9.1452282639636717</v>
      </c>
      <c r="P838" s="439">
        <v>-1.3244432674674012E-2</v>
      </c>
      <c r="Q838" s="434">
        <f t="shared" si="12"/>
        <v>8</v>
      </c>
    </row>
    <row r="839" spans="2:17">
      <c r="B839" s="431" t="s">
        <v>2224</v>
      </c>
      <c r="C839" s="432" t="s">
        <v>152</v>
      </c>
      <c r="D839" s="433">
        <v>11</v>
      </c>
      <c r="E839" s="434" t="s">
        <v>2218</v>
      </c>
      <c r="F839" s="435">
        <v>9.6577485669999987</v>
      </c>
      <c r="G839" s="437">
        <v>7.2209198167546491</v>
      </c>
      <c r="H839" s="437">
        <v>6.7693099108597847</v>
      </c>
      <c r="I839" s="437">
        <v>10.002593413710267</v>
      </c>
      <c r="J839" s="438">
        <v>9.1452282639636717</v>
      </c>
      <c r="K839" s="435">
        <v>7.4774981559999993</v>
      </c>
      <c r="L839" s="437">
        <v>6.2682918725917673</v>
      </c>
      <c r="M839" s="437">
        <v>5.7331937859071047</v>
      </c>
      <c r="N839" s="437">
        <v>10.002593413710267</v>
      </c>
      <c r="O839" s="438">
        <v>9.1452282639636717</v>
      </c>
      <c r="P839" s="439">
        <v>-1.3244432674674012E-2</v>
      </c>
      <c r="Q839" s="434">
        <f t="shared" si="12"/>
        <v>8</v>
      </c>
    </row>
    <row r="840" spans="2:17">
      <c r="B840" s="431" t="s">
        <v>2225</v>
      </c>
      <c r="C840" s="432" t="s">
        <v>152</v>
      </c>
      <c r="D840" s="433">
        <v>11</v>
      </c>
      <c r="E840" s="434" t="s">
        <v>2226</v>
      </c>
      <c r="F840" s="435">
        <v>8.38858368</v>
      </c>
      <c r="G840" s="437">
        <v>6.1539765192922209</v>
      </c>
      <c r="H840" s="437">
        <v>5.9259373292934105</v>
      </c>
      <c r="I840" s="437">
        <v>5.9062932538098716</v>
      </c>
      <c r="J840" s="438">
        <v>9.1452282639636717</v>
      </c>
      <c r="K840" s="435">
        <v>5.2976574549999995</v>
      </c>
      <c r="L840" s="437">
        <v>3.6390387467022109</v>
      </c>
      <c r="M840" s="437">
        <v>3.3979383467659039</v>
      </c>
      <c r="N840" s="437">
        <v>5.9062932538098716</v>
      </c>
      <c r="O840" s="438">
        <v>5.9062932538098716</v>
      </c>
      <c r="P840" s="439">
        <v>-1.5411682243954283E-2</v>
      </c>
      <c r="Q840" s="434">
        <f t="shared" si="12"/>
        <v>8</v>
      </c>
    </row>
    <row r="841" spans="2:17">
      <c r="B841" s="431" t="s">
        <v>2227</v>
      </c>
      <c r="C841" s="432" t="s">
        <v>152</v>
      </c>
      <c r="D841" s="433">
        <v>11</v>
      </c>
      <c r="E841" s="434" t="s">
        <v>2226</v>
      </c>
      <c r="F841" s="435">
        <v>7.3404939480000007</v>
      </c>
      <c r="G841" s="437">
        <v>4.1344052776669091</v>
      </c>
      <c r="H841" s="437">
        <v>3.9812024781940245</v>
      </c>
      <c r="I841" s="437">
        <v>5.9062932538098716</v>
      </c>
      <c r="J841" s="438">
        <v>5.9062932538098716</v>
      </c>
      <c r="K841" s="435">
        <v>7.3609960020000011</v>
      </c>
      <c r="L841" s="437">
        <v>4.3820885431492593</v>
      </c>
      <c r="M841" s="437">
        <v>4.0917582186186277</v>
      </c>
      <c r="N841" s="437">
        <v>5.9062932538098716</v>
      </c>
      <c r="O841" s="438">
        <v>5.9062932538098716</v>
      </c>
      <c r="P841" s="439">
        <v>-1.5411682243954283E-2</v>
      </c>
      <c r="Q841" s="434">
        <f t="shared" si="12"/>
        <v>8</v>
      </c>
    </row>
    <row r="842" spans="2:17">
      <c r="B842" s="431" t="s">
        <v>2228</v>
      </c>
      <c r="C842" s="432" t="s">
        <v>152</v>
      </c>
      <c r="D842" s="433">
        <v>11</v>
      </c>
      <c r="E842" s="434" t="s">
        <v>2226</v>
      </c>
      <c r="F842" s="435">
        <v>5.6444113329999999</v>
      </c>
      <c r="G842" s="437">
        <v>4.6869294852813814</v>
      </c>
      <c r="H842" s="437">
        <v>4.5132525789664983</v>
      </c>
      <c r="I842" s="437">
        <v>5.9062932538098716</v>
      </c>
      <c r="J842" s="438">
        <v>9.1452282639636717</v>
      </c>
      <c r="K842" s="435">
        <v>8.1834117719999995</v>
      </c>
      <c r="L842" s="437">
        <v>5.2013485751293382</v>
      </c>
      <c r="M842" s="437">
        <v>4.8567391029690672</v>
      </c>
      <c r="N842" s="437">
        <v>5.9062932538098716</v>
      </c>
      <c r="O842" s="438">
        <v>5.9062932538098716</v>
      </c>
      <c r="P842" s="439">
        <v>-1.5411682243954283E-2</v>
      </c>
      <c r="Q842" s="434">
        <f t="shared" si="12"/>
        <v>8</v>
      </c>
    </row>
    <row r="843" spans="2:17">
      <c r="B843" s="431" t="s">
        <v>2229</v>
      </c>
      <c r="C843" s="432" t="s">
        <v>152</v>
      </c>
      <c r="D843" s="433">
        <v>11</v>
      </c>
      <c r="E843" s="434" t="s">
        <v>2226</v>
      </c>
      <c r="F843" s="435">
        <v>9.1278066350000007</v>
      </c>
      <c r="G843" s="437">
        <v>6.1539765192922209</v>
      </c>
      <c r="H843" s="437">
        <v>5.9259373292934105</v>
      </c>
      <c r="I843" s="437">
        <v>9.1452282639636717</v>
      </c>
      <c r="J843" s="438">
        <v>9.1452282639636717</v>
      </c>
      <c r="K843" s="435">
        <v>9.1298430939999999</v>
      </c>
      <c r="L843" s="437">
        <v>5.5252420761447185</v>
      </c>
      <c r="M843" s="437">
        <v>5.1591734060843573</v>
      </c>
      <c r="N843" s="437">
        <v>9.1452282639636717</v>
      </c>
      <c r="O843" s="438">
        <v>9.1452282639636717</v>
      </c>
      <c r="P843" s="439">
        <v>-1.5411682243954283E-2</v>
      </c>
      <c r="Q843" s="434">
        <f t="shared" si="12"/>
        <v>8</v>
      </c>
    </row>
    <row r="844" spans="2:17">
      <c r="B844" s="431" t="s">
        <v>2230</v>
      </c>
      <c r="C844" s="432" t="s">
        <v>152</v>
      </c>
      <c r="D844" s="433">
        <v>11</v>
      </c>
      <c r="E844" s="434" t="s">
        <v>2231</v>
      </c>
      <c r="F844" s="435">
        <v>18.029440000000001</v>
      </c>
      <c r="G844" s="437">
        <v>4.8584025152307007</v>
      </c>
      <c r="H844" s="437">
        <v>4.6474090345692529</v>
      </c>
      <c r="I844" s="437">
        <v>11.43153532995459</v>
      </c>
      <c r="J844" s="438">
        <v>9.1452282639636717</v>
      </c>
      <c r="K844" s="435">
        <v>18.647568956000004</v>
      </c>
      <c r="L844" s="437">
        <v>7.1066044634551035</v>
      </c>
      <c r="M844" s="437">
        <v>6.7232569915847691</v>
      </c>
      <c r="N844" s="437">
        <v>11.43153532995459</v>
      </c>
      <c r="O844" s="438">
        <v>9.1452282639636717</v>
      </c>
      <c r="P844" s="439">
        <v>-2.1927346743030207E-2</v>
      </c>
      <c r="Q844" s="434">
        <f t="shared" ref="Q844:Q907" si="13">VLOOKUP(C844,$S$11:$T$14,2,FALSE)</f>
        <v>8</v>
      </c>
    </row>
    <row r="845" spans="2:17">
      <c r="B845" s="431" t="s">
        <v>2232</v>
      </c>
      <c r="C845" s="432" t="s">
        <v>152</v>
      </c>
      <c r="D845" s="433">
        <v>11</v>
      </c>
      <c r="E845" s="434" t="s">
        <v>2231</v>
      </c>
      <c r="F845" s="435">
        <v>33.04786996</v>
      </c>
      <c r="G845" s="437">
        <v>4.6107192497483513</v>
      </c>
      <c r="H845" s="437">
        <v>4.410482299473566</v>
      </c>
      <c r="I845" s="437">
        <v>11.43153532995459</v>
      </c>
      <c r="J845" s="438">
        <v>9.1452282639636717</v>
      </c>
      <c r="K845" s="435">
        <v>46.247838293000001</v>
      </c>
      <c r="L845" s="437">
        <v>8.478388703049653</v>
      </c>
      <c r="M845" s="437">
        <v>8.0210438639550183</v>
      </c>
      <c r="N845" s="437">
        <v>11.43153532995459</v>
      </c>
      <c r="O845" s="438">
        <v>9.1452282639636717</v>
      </c>
      <c r="P845" s="439">
        <v>-2.1927346743030207E-2</v>
      </c>
      <c r="Q845" s="434">
        <f t="shared" si="13"/>
        <v>8</v>
      </c>
    </row>
    <row r="846" spans="2:17">
      <c r="B846" s="431" t="s">
        <v>2233</v>
      </c>
      <c r="C846" s="432" t="s">
        <v>152</v>
      </c>
      <c r="D846" s="433">
        <v>11</v>
      </c>
      <c r="E846" s="434" t="s">
        <v>2231</v>
      </c>
      <c r="F846" s="435">
        <v>17.190245021000003</v>
      </c>
      <c r="G846" s="437">
        <v>6.3445021081247965</v>
      </c>
      <c r="H846" s="437">
        <v>6.0689694451433764</v>
      </c>
      <c r="I846" s="437">
        <v>11.43153532995459</v>
      </c>
      <c r="J846" s="438">
        <v>9.1452282639636717</v>
      </c>
      <c r="K846" s="435">
        <v>17.147725617999999</v>
      </c>
      <c r="L846" s="437">
        <v>7.2971300522876801</v>
      </c>
      <c r="M846" s="437">
        <v>6.9035051683028597</v>
      </c>
      <c r="N846" s="437">
        <v>11.43153532995459</v>
      </c>
      <c r="O846" s="438">
        <v>9.1452282639636717</v>
      </c>
      <c r="P846" s="439">
        <v>-2.1927346743030207E-2</v>
      </c>
      <c r="Q846" s="434">
        <f t="shared" si="13"/>
        <v>8</v>
      </c>
    </row>
    <row r="847" spans="2:17">
      <c r="B847" s="431" t="s">
        <v>2234</v>
      </c>
      <c r="C847" s="432" t="s">
        <v>152</v>
      </c>
      <c r="D847" s="433">
        <v>11</v>
      </c>
      <c r="E847" s="434" t="s">
        <v>2231</v>
      </c>
      <c r="F847" s="435">
        <v>24.980718871999997</v>
      </c>
      <c r="G847" s="437">
        <v>5.4596250633507788</v>
      </c>
      <c r="H847" s="437">
        <v>5.2225213463138305</v>
      </c>
      <c r="I847" s="437">
        <v>11.43153532995459</v>
      </c>
      <c r="J847" s="438">
        <v>9.1452282639636717</v>
      </c>
      <c r="K847" s="435">
        <v>21.017206012999999</v>
      </c>
      <c r="L847" s="437">
        <v>5.5823997527944913</v>
      </c>
      <c r="M847" s="437">
        <v>5.2812715778400463</v>
      </c>
      <c r="N847" s="437">
        <v>11.43153532995459</v>
      </c>
      <c r="O847" s="438">
        <v>9.1452282639636717</v>
      </c>
      <c r="P847" s="439">
        <v>-2.1927346743030207E-2</v>
      </c>
      <c r="Q847" s="434">
        <f t="shared" si="13"/>
        <v>8</v>
      </c>
    </row>
    <row r="848" spans="2:17">
      <c r="B848" s="431" t="s">
        <v>2235</v>
      </c>
      <c r="C848" s="432" t="s">
        <v>152</v>
      </c>
      <c r="D848" s="433">
        <v>11</v>
      </c>
      <c r="E848" s="434" t="s">
        <v>2231</v>
      </c>
      <c r="F848" s="435">
        <v>40.104756491000003</v>
      </c>
      <c r="G848" s="437">
        <v>7.7924965832523787</v>
      </c>
      <c r="H848" s="437">
        <v>7.4540795887797033</v>
      </c>
      <c r="I848" s="437">
        <v>11.43153532995459</v>
      </c>
      <c r="J848" s="438">
        <v>9.1452282639636717</v>
      </c>
      <c r="K848" s="435">
        <v>41.841864549999997</v>
      </c>
      <c r="L848" s="437">
        <v>8.3069156731003346</v>
      </c>
      <c r="M848" s="437">
        <v>7.8588205049087376</v>
      </c>
      <c r="N848" s="437">
        <v>11.43153532995459</v>
      </c>
      <c r="O848" s="438">
        <v>9.1452282639636717</v>
      </c>
      <c r="P848" s="439">
        <v>-2.1927346743030207E-2</v>
      </c>
      <c r="Q848" s="434">
        <f t="shared" si="13"/>
        <v>8</v>
      </c>
    </row>
    <row r="849" spans="2:17">
      <c r="B849" s="431" t="s">
        <v>2236</v>
      </c>
      <c r="C849" s="432" t="s">
        <v>152</v>
      </c>
      <c r="D849" s="433">
        <v>11</v>
      </c>
      <c r="E849" s="434" t="s">
        <v>2231</v>
      </c>
      <c r="F849" s="435">
        <v>19.701440510000001</v>
      </c>
      <c r="G849" s="437">
        <v>5.7348202238605523</v>
      </c>
      <c r="H849" s="437">
        <v>5.4857651741386082</v>
      </c>
      <c r="I849" s="437">
        <v>11.43153532995459</v>
      </c>
      <c r="J849" s="438">
        <v>9.1452282639636717</v>
      </c>
      <c r="K849" s="435">
        <v>24.870695594999997</v>
      </c>
      <c r="L849" s="437">
        <v>8.8213347629482932</v>
      </c>
      <c r="M849" s="437">
        <v>8.3454905820475833</v>
      </c>
      <c r="N849" s="437">
        <v>11.43153532995459</v>
      </c>
      <c r="O849" s="438">
        <v>9.1452282639636717</v>
      </c>
      <c r="P849" s="439">
        <v>-2.1927346743030207E-2</v>
      </c>
      <c r="Q849" s="434">
        <f t="shared" si="13"/>
        <v>8</v>
      </c>
    </row>
    <row r="850" spans="2:17">
      <c r="B850" s="431" t="s">
        <v>2237</v>
      </c>
      <c r="C850" s="432" t="s">
        <v>1214</v>
      </c>
      <c r="D850" s="433">
        <v>11</v>
      </c>
      <c r="E850" s="434" t="s">
        <v>2238</v>
      </c>
      <c r="F850" s="435">
        <v>61.732953916999996</v>
      </c>
      <c r="G850" s="437">
        <v>3.2960926868035734</v>
      </c>
      <c r="H850" s="437">
        <v>3.0154414646537893</v>
      </c>
      <c r="I850" s="437">
        <v>9.1452282639636717</v>
      </c>
      <c r="J850" s="438">
        <v>7.6210235533030604</v>
      </c>
      <c r="K850" s="435">
        <v>73.04524720500001</v>
      </c>
      <c r="L850" s="437">
        <v>4.5154564553320631</v>
      </c>
      <c r="M850" s="437">
        <v>4.1078673912128281</v>
      </c>
      <c r="N850" s="437">
        <v>9.1452282639636717</v>
      </c>
      <c r="O850" s="438">
        <v>7.6210235533030604</v>
      </c>
      <c r="P850" s="439">
        <v>-1.0341766246594108E-2</v>
      </c>
      <c r="Q850" s="434">
        <f t="shared" si="13"/>
        <v>9</v>
      </c>
    </row>
    <row r="851" spans="2:17">
      <c r="B851" s="431" t="s">
        <v>2239</v>
      </c>
      <c r="C851" s="432" t="s">
        <v>1214</v>
      </c>
      <c r="D851" s="433">
        <v>11</v>
      </c>
      <c r="E851" s="434" t="s">
        <v>2238</v>
      </c>
      <c r="F851" s="435">
        <v>69.068118343999998</v>
      </c>
      <c r="G851" s="437">
        <v>2.8388312736053898</v>
      </c>
      <c r="H851" s="437">
        <v>2.5971143250486395</v>
      </c>
      <c r="I851" s="437">
        <v>9.1452282639636717</v>
      </c>
      <c r="J851" s="438">
        <v>7.6210235533030604</v>
      </c>
      <c r="K851" s="435">
        <v>53.290683011999995</v>
      </c>
      <c r="L851" s="437">
        <v>2.7245159203058438</v>
      </c>
      <c r="M851" s="437">
        <v>2.4785866537697649</v>
      </c>
      <c r="N851" s="437">
        <v>9.1452282639636717</v>
      </c>
      <c r="O851" s="438">
        <v>7.6210235533030604</v>
      </c>
      <c r="P851" s="439">
        <v>-1.0341766246594108E-2</v>
      </c>
      <c r="Q851" s="434">
        <f t="shared" si="13"/>
        <v>9</v>
      </c>
    </row>
    <row r="852" spans="2:17" ht="15.75">
      <c r="B852" s="431" t="s">
        <v>2240</v>
      </c>
      <c r="C852" s="432" t="s">
        <v>1214</v>
      </c>
      <c r="D852" s="433">
        <v>11</v>
      </c>
      <c r="E852" s="434" t="s">
        <v>2238</v>
      </c>
      <c r="F852" s="435">
        <v>40.454279561</v>
      </c>
      <c r="G852" s="437">
        <v>5.2013485751293382</v>
      </c>
      <c r="H852" s="437">
        <v>4.7584712130085807</v>
      </c>
      <c r="I852" s="437">
        <v>9.1452282639636717</v>
      </c>
      <c r="J852" s="438">
        <v>7.6210235533030604</v>
      </c>
      <c r="K852" s="440"/>
      <c r="L852" s="440"/>
      <c r="M852" s="440"/>
      <c r="N852" s="440"/>
      <c r="O852" s="440"/>
      <c r="P852" s="439">
        <v>-1.0341766246594108E-2</v>
      </c>
      <c r="Q852" s="434">
        <f t="shared" si="13"/>
        <v>9</v>
      </c>
    </row>
    <row r="853" spans="2:17">
      <c r="B853" s="431" t="s">
        <v>2241</v>
      </c>
      <c r="C853" s="432" t="s">
        <v>152</v>
      </c>
      <c r="D853" s="433">
        <v>11</v>
      </c>
      <c r="E853" s="434" t="s">
        <v>2242</v>
      </c>
      <c r="F853" s="435">
        <v>8.5083046390000003</v>
      </c>
      <c r="G853" s="437">
        <v>5.9825034893429017</v>
      </c>
      <c r="H853" s="437">
        <v>5.8400629300728335</v>
      </c>
      <c r="I853" s="437">
        <v>8.7641770862985187</v>
      </c>
      <c r="J853" s="438">
        <v>8.7641770862985187</v>
      </c>
      <c r="K853" s="435">
        <v>8.9173984199999996</v>
      </c>
      <c r="L853" s="437">
        <v>6.3445021081247965</v>
      </c>
      <c r="M853" s="437">
        <v>6.1141035186908237</v>
      </c>
      <c r="N853" s="437">
        <v>8.7641770862985187</v>
      </c>
      <c r="O853" s="438">
        <v>8.7641770862985187</v>
      </c>
      <c r="P853" s="439">
        <v>-2.5817890618076156E-3</v>
      </c>
      <c r="Q853" s="434">
        <f t="shared" si="13"/>
        <v>8</v>
      </c>
    </row>
    <row r="854" spans="2:17">
      <c r="B854" s="431" t="s">
        <v>2243</v>
      </c>
      <c r="C854" s="432" t="s">
        <v>152</v>
      </c>
      <c r="D854" s="433">
        <v>11</v>
      </c>
      <c r="E854" s="434" t="s">
        <v>2242</v>
      </c>
      <c r="F854" s="435">
        <v>8.8729361850000004</v>
      </c>
      <c r="G854" s="437">
        <v>7.6210235533030604</v>
      </c>
      <c r="H854" s="437">
        <v>7.43957061155775</v>
      </c>
      <c r="I854" s="437">
        <v>11.43153532995459</v>
      </c>
      <c r="J854" s="438">
        <v>9.1452282639636717</v>
      </c>
      <c r="K854" s="435">
        <v>8.1809262969999992</v>
      </c>
      <c r="L854" s="437">
        <v>8.2688105553338183</v>
      </c>
      <c r="M854" s="437">
        <v>7.9685313126480999</v>
      </c>
      <c r="N854" s="437">
        <v>11.43153532995459</v>
      </c>
      <c r="O854" s="438">
        <v>9.1452282639636717</v>
      </c>
      <c r="P854" s="439">
        <v>-2.5817890618076156E-3</v>
      </c>
      <c r="Q854" s="434">
        <f t="shared" si="13"/>
        <v>8</v>
      </c>
    </row>
    <row r="855" spans="2:17">
      <c r="B855" s="431" t="s">
        <v>2244</v>
      </c>
      <c r="C855" s="432" t="s">
        <v>152</v>
      </c>
      <c r="D855" s="433">
        <v>11</v>
      </c>
      <c r="E855" s="434" t="s">
        <v>2242</v>
      </c>
      <c r="F855" s="435">
        <v>9.4361109849999991</v>
      </c>
      <c r="G855" s="437">
        <v>7.8687068187854097</v>
      </c>
      <c r="H855" s="437">
        <v>7.6813566564333771</v>
      </c>
      <c r="I855" s="437">
        <v>9.6977524715781431</v>
      </c>
      <c r="J855" s="438">
        <v>9.1452282639636717</v>
      </c>
      <c r="K855" s="435">
        <v>8.5771107690000008</v>
      </c>
      <c r="L855" s="437">
        <v>7.0113416690388153</v>
      </c>
      <c r="M855" s="437">
        <v>6.7567270116463165</v>
      </c>
      <c r="N855" s="437">
        <v>9.6977524715781431</v>
      </c>
      <c r="O855" s="438">
        <v>9.1452282639636717</v>
      </c>
      <c r="P855" s="439">
        <v>-2.5817890618076156E-3</v>
      </c>
      <c r="Q855" s="434">
        <f t="shared" si="13"/>
        <v>8</v>
      </c>
    </row>
    <row r="856" spans="2:17">
      <c r="B856" s="431" t="s">
        <v>2245</v>
      </c>
      <c r="C856" s="432" t="s">
        <v>152</v>
      </c>
      <c r="D856" s="433">
        <v>11</v>
      </c>
      <c r="E856" s="434" t="s">
        <v>2242</v>
      </c>
      <c r="F856" s="435">
        <v>5.787910181</v>
      </c>
      <c r="G856" s="437">
        <v>5.10608578071305</v>
      </c>
      <c r="H856" s="437">
        <v>4.9845123097436916</v>
      </c>
      <c r="I856" s="437">
        <v>6.4778700203076003</v>
      </c>
      <c r="J856" s="438">
        <v>9.1452282639636717</v>
      </c>
      <c r="K856" s="435">
        <v>7.9887423790000005</v>
      </c>
      <c r="L856" s="437">
        <v>4.5535615730985786</v>
      </c>
      <c r="M856" s="437">
        <v>4.3882004233246459</v>
      </c>
      <c r="N856" s="437">
        <v>6.4778700203076003</v>
      </c>
      <c r="O856" s="438">
        <v>6.4778700203076003</v>
      </c>
      <c r="P856" s="439">
        <v>-2.5817890618076156E-3</v>
      </c>
      <c r="Q856" s="434">
        <f t="shared" si="13"/>
        <v>8</v>
      </c>
    </row>
    <row r="857" spans="2:17">
      <c r="B857" s="431" t="s">
        <v>2246</v>
      </c>
      <c r="C857" s="432" t="s">
        <v>152</v>
      </c>
      <c r="D857" s="433">
        <v>11</v>
      </c>
      <c r="E857" s="434" t="s">
        <v>2247</v>
      </c>
      <c r="F857" s="435">
        <v>7.6923974959999999</v>
      </c>
      <c r="G857" s="437">
        <v>5.8205567388352115</v>
      </c>
      <c r="H857" s="437">
        <v>5.4288367857470776</v>
      </c>
      <c r="I857" s="437">
        <v>11.43153532995459</v>
      </c>
      <c r="J857" s="438">
        <v>9.1452282639636717</v>
      </c>
      <c r="K857" s="435">
        <v>6.4332557639999992</v>
      </c>
      <c r="L857" s="437">
        <v>5.3537690461954002</v>
      </c>
      <c r="M857" s="437">
        <v>4.8392018812528486</v>
      </c>
      <c r="N857" s="437">
        <v>11.43153532995459</v>
      </c>
      <c r="O857" s="438">
        <v>9.1452282639636717</v>
      </c>
      <c r="P857" s="439">
        <v>-4.8692682743641802E-3</v>
      </c>
      <c r="Q857" s="434">
        <f t="shared" si="13"/>
        <v>8</v>
      </c>
    </row>
    <row r="858" spans="2:17">
      <c r="B858" s="431" t="s">
        <v>2248</v>
      </c>
      <c r="C858" s="432" t="s">
        <v>152</v>
      </c>
      <c r="D858" s="433">
        <v>11</v>
      </c>
      <c r="E858" s="434" t="s">
        <v>2247</v>
      </c>
      <c r="F858" s="435">
        <v>7.0650722950000002</v>
      </c>
      <c r="G858" s="437">
        <v>3.4608973211437526</v>
      </c>
      <c r="H858" s="437">
        <v>3.2279810217052596</v>
      </c>
      <c r="I858" s="437">
        <v>6.2873444314750238</v>
      </c>
      <c r="J858" s="438">
        <v>6.2873444314750238</v>
      </c>
      <c r="K858" s="435">
        <v>6.9222533399999993</v>
      </c>
      <c r="L858" s="437">
        <v>3.6961964233519837</v>
      </c>
      <c r="M858" s="437">
        <v>3.3409436475553465</v>
      </c>
      <c r="N858" s="437">
        <v>6.2873444314750238</v>
      </c>
      <c r="O858" s="438">
        <v>6.2873444314750238</v>
      </c>
      <c r="P858" s="439">
        <v>-4.8692682743641802E-3</v>
      </c>
      <c r="Q858" s="434">
        <f t="shared" si="13"/>
        <v>8</v>
      </c>
    </row>
    <row r="859" spans="2:17">
      <c r="B859" s="431" t="s">
        <v>2249</v>
      </c>
      <c r="C859" s="432" t="s">
        <v>152</v>
      </c>
      <c r="D859" s="433">
        <v>11</v>
      </c>
      <c r="E859" s="434" t="s">
        <v>2247</v>
      </c>
      <c r="F859" s="435">
        <v>10.832595311</v>
      </c>
      <c r="G859" s="437">
        <v>7.4876556411202566</v>
      </c>
      <c r="H859" s="437">
        <v>6.9837409387842939</v>
      </c>
      <c r="I859" s="437">
        <v>11.43153532995459</v>
      </c>
      <c r="J859" s="438">
        <v>9.1452282639636717</v>
      </c>
      <c r="K859" s="435">
        <v>11.398313803000001</v>
      </c>
      <c r="L859" s="437">
        <v>8.4402835852831402</v>
      </c>
      <c r="M859" s="437">
        <v>7.6290620405516441</v>
      </c>
      <c r="N859" s="437">
        <v>11.43153532995459</v>
      </c>
      <c r="O859" s="438">
        <v>9.1452282639636717</v>
      </c>
      <c r="P859" s="439">
        <v>-4.8692682743641802E-3</v>
      </c>
      <c r="Q859" s="434">
        <f t="shared" si="13"/>
        <v>8</v>
      </c>
    </row>
    <row r="860" spans="2:17">
      <c r="B860" s="431" t="s">
        <v>2250</v>
      </c>
      <c r="C860" s="432" t="s">
        <v>152</v>
      </c>
      <c r="D860" s="433">
        <v>11</v>
      </c>
      <c r="E860" s="434" t="s">
        <v>2247</v>
      </c>
      <c r="F860" s="435">
        <v>3.4416945869999997</v>
      </c>
      <c r="G860" s="437">
        <v>1.920497935432371</v>
      </c>
      <c r="H860" s="437">
        <v>1.791249584298872</v>
      </c>
      <c r="I860" s="437">
        <v>11.43153532995459</v>
      </c>
      <c r="J860" s="438">
        <v>9.1452282639636717</v>
      </c>
      <c r="K860" s="435">
        <v>3.296334978</v>
      </c>
      <c r="L860" s="437">
        <v>2.1529391538081146</v>
      </c>
      <c r="M860" s="437">
        <v>1.9460135679059496</v>
      </c>
      <c r="N860" s="437">
        <v>11.43153532995459</v>
      </c>
      <c r="O860" s="438">
        <v>9.1452282639636717</v>
      </c>
      <c r="P860" s="439">
        <v>-4.8692682743641802E-3</v>
      </c>
      <c r="Q860" s="434">
        <f t="shared" si="13"/>
        <v>8</v>
      </c>
    </row>
    <row r="861" spans="2:17">
      <c r="B861" s="431" t="s">
        <v>2251</v>
      </c>
      <c r="C861" s="432" t="s">
        <v>152</v>
      </c>
      <c r="D861" s="433">
        <v>11</v>
      </c>
      <c r="E861" s="434" t="s">
        <v>2247</v>
      </c>
      <c r="F861" s="435">
        <v>3.015251449</v>
      </c>
      <c r="G861" s="437">
        <v>3.2751348720319902</v>
      </c>
      <c r="H861" s="437">
        <v>3.0547202732239698</v>
      </c>
      <c r="I861" s="437">
        <v>11.43153532995459</v>
      </c>
      <c r="J861" s="438">
        <v>9.1452282639636717</v>
      </c>
      <c r="K861" s="435">
        <v>3.0190898070000003</v>
      </c>
      <c r="L861" s="437">
        <v>3.8486168944180452</v>
      </c>
      <c r="M861" s="437">
        <v>3.4787145196194849</v>
      </c>
      <c r="N861" s="437">
        <v>11.43153532995459</v>
      </c>
      <c r="O861" s="438">
        <v>9.1452282639636717</v>
      </c>
      <c r="P861" s="439">
        <v>-4.8692682743641802E-3</v>
      </c>
      <c r="Q861" s="434">
        <f t="shared" si="13"/>
        <v>8</v>
      </c>
    </row>
    <row r="862" spans="2:17">
      <c r="B862" s="431" t="s">
        <v>2252</v>
      </c>
      <c r="C862" s="432" t="s">
        <v>152</v>
      </c>
      <c r="D862" s="433">
        <v>11</v>
      </c>
      <c r="E862" s="434" t="s">
        <v>2247</v>
      </c>
      <c r="F862" s="435">
        <v>7.5594670000000006</v>
      </c>
      <c r="G862" s="437">
        <v>5.7757832254595556</v>
      </c>
      <c r="H862" s="437">
        <v>5.3870765027797916</v>
      </c>
      <c r="I862" s="437">
        <v>11.43153532995459</v>
      </c>
      <c r="J862" s="438">
        <v>9.1452282639636717</v>
      </c>
      <c r="K862" s="435">
        <v>8.2986436599999998</v>
      </c>
      <c r="L862" s="437">
        <v>7.9449170543184398</v>
      </c>
      <c r="M862" s="437">
        <v>7.1813067063431939</v>
      </c>
      <c r="N862" s="437">
        <v>11.43153532995459</v>
      </c>
      <c r="O862" s="438">
        <v>9.1452282639636717</v>
      </c>
      <c r="P862" s="439">
        <v>-4.8692682743641802E-3</v>
      </c>
      <c r="Q862" s="434">
        <f t="shared" si="13"/>
        <v>8</v>
      </c>
    </row>
    <row r="863" spans="2:17">
      <c r="B863" s="431" t="s">
        <v>2253</v>
      </c>
      <c r="C863" s="432" t="s">
        <v>152</v>
      </c>
      <c r="D863" s="433">
        <v>11</v>
      </c>
      <c r="E863" s="434" t="s">
        <v>2247</v>
      </c>
      <c r="F863" s="435">
        <v>8.1650826589999994</v>
      </c>
      <c r="G863" s="437">
        <v>7.1742410474906686</v>
      </c>
      <c r="H863" s="437">
        <v>6.6914189580132977</v>
      </c>
      <c r="I863" s="437">
        <v>11.43153532995459</v>
      </c>
      <c r="J863" s="438">
        <v>9.1452282639636717</v>
      </c>
      <c r="K863" s="435">
        <v>9.0508346050000004</v>
      </c>
      <c r="L863" s="437">
        <v>7.9068119365519243</v>
      </c>
      <c r="M863" s="437">
        <v>7.1468639883271594</v>
      </c>
      <c r="N863" s="437">
        <v>11.43153532995459</v>
      </c>
      <c r="O863" s="438">
        <v>9.1452282639636717</v>
      </c>
      <c r="P863" s="439">
        <v>-4.8692682743641802E-3</v>
      </c>
      <c r="Q863" s="434">
        <f t="shared" si="13"/>
        <v>8</v>
      </c>
    </row>
    <row r="864" spans="2:17">
      <c r="B864" s="431" t="s">
        <v>2254</v>
      </c>
      <c r="C864" s="432" t="s">
        <v>152</v>
      </c>
      <c r="D864" s="433">
        <v>11</v>
      </c>
      <c r="E864" s="434" t="s">
        <v>2247</v>
      </c>
      <c r="F864" s="435">
        <v>3.129050844</v>
      </c>
      <c r="G864" s="436"/>
      <c r="H864" s="436"/>
      <c r="I864" s="437">
        <v>9.1452282639636717</v>
      </c>
      <c r="J864" s="438">
        <v>9.1452282639636717</v>
      </c>
      <c r="K864" s="435">
        <v>3.1312008439999999</v>
      </c>
      <c r="L864" s="436"/>
      <c r="M864" s="436"/>
      <c r="N864" s="437">
        <v>9.1452282639636717</v>
      </c>
      <c r="O864" s="438">
        <v>9.1452282639636717</v>
      </c>
      <c r="P864" s="439">
        <v>0</v>
      </c>
      <c r="Q864" s="434">
        <f t="shared" si="13"/>
        <v>8</v>
      </c>
    </row>
    <row r="865" spans="2:17">
      <c r="B865" s="431" t="s">
        <v>2255</v>
      </c>
      <c r="C865" s="432" t="s">
        <v>152</v>
      </c>
      <c r="D865" s="433">
        <v>11</v>
      </c>
      <c r="E865" s="434" t="s">
        <v>2256</v>
      </c>
      <c r="F865" s="435">
        <v>10.786726750999998</v>
      </c>
      <c r="G865" s="437">
        <v>4.9346127507637307</v>
      </c>
      <c r="H865" s="437">
        <v>4.5546524402409556</v>
      </c>
      <c r="I865" s="437">
        <v>11.43153532995459</v>
      </c>
      <c r="J865" s="438">
        <v>9.1452282639636717</v>
      </c>
      <c r="K865" s="435">
        <v>10.72875091</v>
      </c>
      <c r="L865" s="437">
        <v>5.0870332218297927</v>
      </c>
      <c r="M865" s="437">
        <v>4.7164993930689523</v>
      </c>
      <c r="N865" s="437">
        <v>11.43153532995459</v>
      </c>
      <c r="O865" s="438">
        <v>9.1452282639636717</v>
      </c>
      <c r="P865" s="439">
        <v>-1.7101819457220557E-2</v>
      </c>
      <c r="Q865" s="434">
        <f t="shared" si="13"/>
        <v>8</v>
      </c>
    </row>
    <row r="866" spans="2:17">
      <c r="B866" s="431" t="s">
        <v>2257</v>
      </c>
      <c r="C866" s="432" t="s">
        <v>152</v>
      </c>
      <c r="D866" s="433">
        <v>11</v>
      </c>
      <c r="E866" s="434" t="s">
        <v>2256</v>
      </c>
      <c r="F866" s="435">
        <v>15.906478536000002</v>
      </c>
      <c r="G866" s="437">
        <v>3.6390387467022109</v>
      </c>
      <c r="H866" s="437">
        <v>3.3588363555444887</v>
      </c>
      <c r="I866" s="437">
        <v>11.43153532995459</v>
      </c>
      <c r="J866" s="438">
        <v>9.1452282639636717</v>
      </c>
      <c r="K866" s="435">
        <v>17.956557800000002</v>
      </c>
      <c r="L866" s="437">
        <v>5.3918741639619148</v>
      </c>
      <c r="M866" s="437">
        <v>4.9991360608184028</v>
      </c>
      <c r="N866" s="437">
        <v>11.43153532995459</v>
      </c>
      <c r="O866" s="438">
        <v>9.1452282639636717</v>
      </c>
      <c r="P866" s="439">
        <v>-1.7101819457220557E-2</v>
      </c>
      <c r="Q866" s="434">
        <f t="shared" si="13"/>
        <v>8</v>
      </c>
    </row>
    <row r="867" spans="2:17">
      <c r="B867" s="431" t="s">
        <v>2258</v>
      </c>
      <c r="C867" s="432" t="s">
        <v>152</v>
      </c>
      <c r="D867" s="433">
        <v>11</v>
      </c>
      <c r="E867" s="434" t="s">
        <v>2256</v>
      </c>
      <c r="F867" s="435">
        <v>10.453803263999999</v>
      </c>
      <c r="G867" s="437">
        <v>5.0298755451800199</v>
      </c>
      <c r="H867" s="437">
        <v>4.642580093527461</v>
      </c>
      <c r="I867" s="437">
        <v>11.43153532995459</v>
      </c>
      <c r="J867" s="438">
        <v>9.1452282639636717</v>
      </c>
      <c r="K867" s="435">
        <v>23.975063635999998</v>
      </c>
      <c r="L867" s="437">
        <v>8.9165975573645788</v>
      </c>
      <c r="M867" s="437">
        <v>8.2671225316714203</v>
      </c>
      <c r="N867" s="437">
        <v>11.43153532995459</v>
      </c>
      <c r="O867" s="438">
        <v>9.1452282639636717</v>
      </c>
      <c r="P867" s="439">
        <v>-1.7101819457220557E-2</v>
      </c>
      <c r="Q867" s="434">
        <f t="shared" si="13"/>
        <v>8</v>
      </c>
    </row>
    <row r="868" spans="2:17">
      <c r="B868" s="431" t="s">
        <v>2259</v>
      </c>
      <c r="C868" s="432" t="s">
        <v>152</v>
      </c>
      <c r="D868" s="433">
        <v>11</v>
      </c>
      <c r="E868" s="434" t="s">
        <v>2256</v>
      </c>
      <c r="F868" s="435">
        <v>3.7670518830000002</v>
      </c>
      <c r="G868" s="437">
        <v>2.0386238005085686</v>
      </c>
      <c r="H868" s="437">
        <v>1.8816517803312058</v>
      </c>
      <c r="I868" s="437">
        <v>11.43153532995459</v>
      </c>
      <c r="J868" s="438">
        <v>5.0870332218297927</v>
      </c>
      <c r="K868" s="435">
        <v>3.5547803160000004</v>
      </c>
      <c r="L868" s="437">
        <v>1.6575726228434156</v>
      </c>
      <c r="M868" s="437">
        <v>1.5368368808876363</v>
      </c>
      <c r="N868" s="437">
        <v>11.43153532995459</v>
      </c>
      <c r="O868" s="438">
        <v>5.0870332218297927</v>
      </c>
      <c r="P868" s="439">
        <v>-1.7101819457220557E-2</v>
      </c>
      <c r="Q868" s="434">
        <f t="shared" si="13"/>
        <v>8</v>
      </c>
    </row>
    <row r="869" spans="2:17">
      <c r="B869" s="431" t="s">
        <v>2260</v>
      </c>
      <c r="C869" s="432" t="s">
        <v>152</v>
      </c>
      <c r="D869" s="433">
        <v>11</v>
      </c>
      <c r="E869" s="434" t="s">
        <v>2256</v>
      </c>
      <c r="F869" s="435">
        <v>1.06189</v>
      </c>
      <c r="G869" s="436"/>
      <c r="H869" s="436"/>
      <c r="I869" s="437">
        <v>9.1452282639636717</v>
      </c>
      <c r="J869" s="438">
        <v>9.1452282639636717</v>
      </c>
      <c r="K869" s="435">
        <v>1.003772565</v>
      </c>
      <c r="L869" s="436"/>
      <c r="M869" s="436"/>
      <c r="N869" s="437">
        <v>9.1452282639636717</v>
      </c>
      <c r="O869" s="438">
        <v>9.1452282639636717</v>
      </c>
      <c r="P869" s="439">
        <v>0</v>
      </c>
      <c r="Q869" s="434">
        <f t="shared" si="13"/>
        <v>8</v>
      </c>
    </row>
    <row r="870" spans="2:17">
      <c r="B870" s="431" t="s">
        <v>2261</v>
      </c>
      <c r="C870" s="432" t="s">
        <v>152</v>
      </c>
      <c r="D870" s="433">
        <v>11</v>
      </c>
      <c r="E870" s="434" t="s">
        <v>2262</v>
      </c>
      <c r="F870" s="435">
        <v>5.4327264500000005</v>
      </c>
      <c r="G870" s="437">
        <v>2.9721991857881935</v>
      </c>
      <c r="H870" s="437">
        <v>2.7168350411635092</v>
      </c>
      <c r="I870" s="437">
        <v>7.811549142135636</v>
      </c>
      <c r="J870" s="438">
        <v>7.811549142135636</v>
      </c>
      <c r="K870" s="435">
        <v>7.2770881779999996</v>
      </c>
      <c r="L870" s="437">
        <v>7.2609301904094909</v>
      </c>
      <c r="M870" s="437">
        <v>6.3790163375122555</v>
      </c>
      <c r="N870" s="437">
        <v>7.811549142135636</v>
      </c>
      <c r="O870" s="438">
        <v>7.811549142135636</v>
      </c>
      <c r="P870" s="439">
        <v>-3.2392266085385923E-3</v>
      </c>
      <c r="Q870" s="434">
        <f t="shared" si="13"/>
        <v>8</v>
      </c>
    </row>
    <row r="871" spans="2:17">
      <c r="B871" s="431" t="s">
        <v>2263</v>
      </c>
      <c r="C871" s="432" t="s">
        <v>152</v>
      </c>
      <c r="D871" s="433">
        <v>11</v>
      </c>
      <c r="E871" s="434" t="s">
        <v>2262</v>
      </c>
      <c r="F871" s="435">
        <v>3.3891872539999999</v>
      </c>
      <c r="G871" s="437">
        <v>4.2868257487329711</v>
      </c>
      <c r="H871" s="437">
        <v>3.9185120786012146</v>
      </c>
      <c r="I871" s="437">
        <v>4.7631397208144124</v>
      </c>
      <c r="J871" s="438">
        <v>4.7631397208144124</v>
      </c>
      <c r="K871" s="435">
        <v>5.8098739630000003</v>
      </c>
      <c r="L871" s="437">
        <v>4.9536653096469889</v>
      </c>
      <c r="M871" s="437">
        <v>4.3519922533539397</v>
      </c>
      <c r="N871" s="437">
        <v>4.7631397208144124</v>
      </c>
      <c r="O871" s="438">
        <v>4.7631397208144124</v>
      </c>
      <c r="P871" s="439">
        <v>-3.2392266085385923E-3</v>
      </c>
      <c r="Q871" s="434">
        <f t="shared" si="13"/>
        <v>8</v>
      </c>
    </row>
    <row r="872" spans="2:17">
      <c r="B872" s="431" t="s">
        <v>2264</v>
      </c>
      <c r="C872" s="432" t="s">
        <v>152</v>
      </c>
      <c r="D872" s="433">
        <v>11</v>
      </c>
      <c r="E872" s="434" t="s">
        <v>2262</v>
      </c>
      <c r="F872" s="435">
        <v>9.8996068059999995</v>
      </c>
      <c r="G872" s="437">
        <v>7.582918435536544</v>
      </c>
      <c r="H872" s="437">
        <v>6.9314124768145922</v>
      </c>
      <c r="I872" s="437">
        <v>9.1452282639636717</v>
      </c>
      <c r="J872" s="438">
        <v>9.1452282639636717</v>
      </c>
      <c r="K872" s="435">
        <v>7.3138450429999997</v>
      </c>
      <c r="L872" s="437">
        <v>7.7305757668817918</v>
      </c>
      <c r="M872" s="437">
        <v>6.7916186799936957</v>
      </c>
      <c r="N872" s="437">
        <v>9.3357538527962483</v>
      </c>
      <c r="O872" s="438">
        <v>9.1452282639636717</v>
      </c>
      <c r="P872" s="439">
        <v>-3.2392266085385923E-3</v>
      </c>
      <c r="Q872" s="434">
        <f t="shared" si="13"/>
        <v>8</v>
      </c>
    </row>
    <row r="873" spans="2:17">
      <c r="B873" s="431" t="s">
        <v>2265</v>
      </c>
      <c r="C873" s="432" t="s">
        <v>152</v>
      </c>
      <c r="D873" s="433">
        <v>11</v>
      </c>
      <c r="E873" s="434" t="s">
        <v>2262</v>
      </c>
      <c r="F873" s="435">
        <v>1.670322439</v>
      </c>
      <c r="G873" s="437">
        <v>2.8959889502551626</v>
      </c>
      <c r="H873" s="437">
        <v>2.6471726042105983</v>
      </c>
      <c r="I873" s="437">
        <v>6.1920816370587364</v>
      </c>
      <c r="J873" s="438">
        <v>6.1920816370587364</v>
      </c>
      <c r="K873" s="435">
        <v>1.719880595</v>
      </c>
      <c r="L873" s="437">
        <v>3.9857953183775003</v>
      </c>
      <c r="M873" s="437">
        <v>3.5016799207755542</v>
      </c>
      <c r="N873" s="437">
        <v>6.0968188426424472</v>
      </c>
      <c r="O873" s="438">
        <v>6.0968188426424472</v>
      </c>
      <c r="P873" s="439">
        <v>-3.2392266085385923E-3</v>
      </c>
      <c r="Q873" s="434">
        <f t="shared" si="13"/>
        <v>8</v>
      </c>
    </row>
    <row r="874" spans="2:17" ht="15.75">
      <c r="B874" s="431" t="s">
        <v>2266</v>
      </c>
      <c r="C874" s="432" t="s">
        <v>152</v>
      </c>
      <c r="D874" s="433">
        <v>11</v>
      </c>
      <c r="E874" s="434" t="s">
        <v>2262</v>
      </c>
      <c r="F874" s="435">
        <v>5.7267314010000003</v>
      </c>
      <c r="G874" s="437">
        <v>3.8867220121845603</v>
      </c>
      <c r="H874" s="437">
        <v>3.5527842845984345</v>
      </c>
      <c r="I874" s="437">
        <v>9.1452282639636717</v>
      </c>
      <c r="J874" s="438">
        <v>9.1452282639636717</v>
      </c>
      <c r="K874" s="440"/>
      <c r="L874" s="440"/>
      <c r="M874" s="440"/>
      <c r="N874" s="440"/>
      <c r="O874" s="440"/>
      <c r="P874" s="439">
        <v>-3.2392266085385923E-3</v>
      </c>
      <c r="Q874" s="434">
        <f t="shared" si="13"/>
        <v>8</v>
      </c>
    </row>
    <row r="875" spans="2:17" ht="15.75">
      <c r="B875" s="431" t="s">
        <v>2267</v>
      </c>
      <c r="C875" s="432" t="s">
        <v>152</v>
      </c>
      <c r="D875" s="433">
        <v>11</v>
      </c>
      <c r="E875" s="434" t="s">
        <v>2262</v>
      </c>
      <c r="F875" s="435">
        <v>3.9860104929999998</v>
      </c>
      <c r="G875" s="437">
        <v>3.1627247746207701</v>
      </c>
      <c r="H875" s="437">
        <v>2.8909911335457852</v>
      </c>
      <c r="I875" s="437">
        <v>9.1452282639636717</v>
      </c>
      <c r="J875" s="438">
        <v>9.1452282639636717</v>
      </c>
      <c r="K875" s="440"/>
      <c r="L875" s="440"/>
      <c r="M875" s="440"/>
      <c r="N875" s="440"/>
      <c r="O875" s="440"/>
      <c r="P875" s="439">
        <v>-3.2392266085385923E-3</v>
      </c>
      <c r="Q875" s="434">
        <f t="shared" si="13"/>
        <v>8</v>
      </c>
    </row>
    <row r="876" spans="2:17" ht="15.75">
      <c r="B876" s="431" t="s">
        <v>2268</v>
      </c>
      <c r="C876" s="432" t="s">
        <v>152</v>
      </c>
      <c r="D876" s="433">
        <v>11</v>
      </c>
      <c r="E876" s="434" t="s">
        <v>2262</v>
      </c>
      <c r="F876" s="435">
        <v>2.5561466909999999</v>
      </c>
      <c r="G876" s="437">
        <v>2.8578838324886475</v>
      </c>
      <c r="H876" s="437">
        <v>2.6123413857341431</v>
      </c>
      <c r="I876" s="437">
        <v>5.9062932538098716</v>
      </c>
      <c r="J876" s="438">
        <v>5.9062932538098716</v>
      </c>
      <c r="K876" s="440"/>
      <c r="L876" s="440"/>
      <c r="M876" s="440"/>
      <c r="N876" s="440"/>
      <c r="O876" s="440"/>
      <c r="P876" s="439">
        <v>-3.2392266085385923E-3</v>
      </c>
      <c r="Q876" s="434">
        <f t="shared" si="13"/>
        <v>8</v>
      </c>
    </row>
    <row r="877" spans="2:17">
      <c r="B877" s="431" t="s">
        <v>2269</v>
      </c>
      <c r="C877" s="432" t="s">
        <v>152</v>
      </c>
      <c r="D877" s="433">
        <v>11</v>
      </c>
      <c r="E877" s="434" t="s">
        <v>2270</v>
      </c>
      <c r="F877" s="435">
        <v>5.0249944460000009</v>
      </c>
      <c r="G877" s="437">
        <v>4.0010373654841063</v>
      </c>
      <c r="H877" s="437">
        <v>3.6852711797965498</v>
      </c>
      <c r="I877" s="437">
        <v>9.5262794416288248</v>
      </c>
      <c r="J877" s="438">
        <v>9.1452282639636717</v>
      </c>
      <c r="K877" s="435">
        <v>5.0033962289999998</v>
      </c>
      <c r="L877" s="437">
        <v>4.877455074113958</v>
      </c>
      <c r="M877" s="437">
        <v>4.4268516040447565</v>
      </c>
      <c r="N877" s="437">
        <v>9.5262794416288248</v>
      </c>
      <c r="O877" s="438">
        <v>9.1452282639636717</v>
      </c>
      <c r="P877" s="439">
        <v>-2.0248021359336676E-2</v>
      </c>
      <c r="Q877" s="434">
        <f t="shared" si="13"/>
        <v>8</v>
      </c>
    </row>
    <row r="878" spans="2:17">
      <c r="B878" s="431" t="s">
        <v>2271</v>
      </c>
      <c r="C878" s="432" t="s">
        <v>152</v>
      </c>
      <c r="D878" s="433">
        <v>11</v>
      </c>
      <c r="E878" s="434" t="s">
        <v>2270</v>
      </c>
      <c r="F878" s="435">
        <v>6.9475840559999993</v>
      </c>
      <c r="G878" s="437">
        <v>6.5921853736071467</v>
      </c>
      <c r="H878" s="437">
        <v>6.0719229914743158</v>
      </c>
      <c r="I878" s="437">
        <v>10.478907385791706</v>
      </c>
      <c r="J878" s="438">
        <v>9.1452282639636717</v>
      </c>
      <c r="K878" s="435">
        <v>6.6230191810000001</v>
      </c>
      <c r="L878" s="437">
        <v>7.4114454055872256</v>
      </c>
      <c r="M878" s="437">
        <v>6.7267393514586349</v>
      </c>
      <c r="N878" s="437">
        <v>10.478907385791706</v>
      </c>
      <c r="O878" s="438">
        <v>9.1452282639636717</v>
      </c>
      <c r="P878" s="439">
        <v>-2.0248021359336676E-2</v>
      </c>
      <c r="Q878" s="434">
        <f t="shared" si="13"/>
        <v>8</v>
      </c>
    </row>
    <row r="879" spans="2:17">
      <c r="B879" s="431" t="s">
        <v>2272</v>
      </c>
      <c r="C879" s="432" t="s">
        <v>152</v>
      </c>
      <c r="D879" s="433">
        <v>11</v>
      </c>
      <c r="E879" s="434" t="s">
        <v>2270</v>
      </c>
      <c r="F879" s="435">
        <v>6.0280187170000001</v>
      </c>
      <c r="G879" s="437">
        <v>5.7538727827438105</v>
      </c>
      <c r="H879" s="437">
        <v>5.2997709347550392</v>
      </c>
      <c r="I879" s="437">
        <v>10.097856208126554</v>
      </c>
      <c r="J879" s="438">
        <v>9.1452282639636717</v>
      </c>
      <c r="K879" s="435">
        <v>6.0042190250000003</v>
      </c>
      <c r="L879" s="437">
        <v>5.9443983715763871</v>
      </c>
      <c r="M879" s="437">
        <v>5.3952253924295475</v>
      </c>
      <c r="N879" s="437">
        <v>10.097856208126554</v>
      </c>
      <c r="O879" s="438">
        <v>9.1452282639636717</v>
      </c>
      <c r="P879" s="439">
        <v>-2.0248021359336676E-2</v>
      </c>
      <c r="Q879" s="434">
        <f t="shared" si="13"/>
        <v>8</v>
      </c>
    </row>
    <row r="880" spans="2:17">
      <c r="B880" s="431" t="s">
        <v>2273</v>
      </c>
      <c r="C880" s="432" t="s">
        <v>152</v>
      </c>
      <c r="D880" s="433">
        <v>11</v>
      </c>
      <c r="E880" s="434" t="s">
        <v>2270</v>
      </c>
      <c r="F880" s="435">
        <v>5.1559316810000002</v>
      </c>
      <c r="G880" s="437">
        <v>3.981984806600849</v>
      </c>
      <c r="H880" s="437">
        <v>3.6677222694165668</v>
      </c>
      <c r="I880" s="437">
        <v>10.097856208126554</v>
      </c>
      <c r="J880" s="438">
        <v>9.1452282639636717</v>
      </c>
      <c r="K880" s="435">
        <v>6.8275204179999998</v>
      </c>
      <c r="L880" s="437">
        <v>5.7538727827438105</v>
      </c>
      <c r="M880" s="437">
        <v>5.222301501646549</v>
      </c>
      <c r="N880" s="437">
        <v>10.097856208126554</v>
      </c>
      <c r="O880" s="438">
        <v>9.1452282639636717</v>
      </c>
      <c r="P880" s="439">
        <v>-2.0248021359336676E-2</v>
      </c>
      <c r="Q880" s="434">
        <f t="shared" si="13"/>
        <v>8</v>
      </c>
    </row>
    <row r="881" spans="2:17">
      <c r="B881" s="431" t="s">
        <v>2274</v>
      </c>
      <c r="C881" s="432" t="s">
        <v>152</v>
      </c>
      <c r="D881" s="433">
        <v>11</v>
      </c>
      <c r="E881" s="434" t="s">
        <v>2275</v>
      </c>
      <c r="F881" s="435">
        <v>13.721107918999998</v>
      </c>
      <c r="G881" s="437">
        <v>6.9732365512722998</v>
      </c>
      <c r="H881" s="437">
        <v>6.5111758592051929</v>
      </c>
      <c r="I881" s="437">
        <v>11.43153532995459</v>
      </c>
      <c r="J881" s="438">
        <v>9.1452282639636717</v>
      </c>
      <c r="K881" s="435">
        <v>8.3485421119999987</v>
      </c>
      <c r="L881" s="437">
        <v>4.2868257487329711</v>
      </c>
      <c r="M881" s="437">
        <v>3.9595519550124965</v>
      </c>
      <c r="N881" s="437">
        <v>11.43153532995459</v>
      </c>
      <c r="O881" s="438">
        <v>9.1452282639636717</v>
      </c>
      <c r="P881" s="439">
        <v>-8.0129672780365757E-3</v>
      </c>
      <c r="Q881" s="434">
        <f t="shared" si="13"/>
        <v>8</v>
      </c>
    </row>
    <row r="882" spans="2:17">
      <c r="B882" s="431" t="s">
        <v>2276</v>
      </c>
      <c r="C882" s="432" t="s">
        <v>152</v>
      </c>
      <c r="D882" s="433">
        <v>11</v>
      </c>
      <c r="E882" s="434" t="s">
        <v>2275</v>
      </c>
      <c r="F882" s="435">
        <v>19.349521762000002</v>
      </c>
      <c r="G882" s="437">
        <v>8.3069156731003346</v>
      </c>
      <c r="H882" s="437">
        <v>7.7564827175231255</v>
      </c>
      <c r="I882" s="437">
        <v>11.241009741122014</v>
      </c>
      <c r="J882" s="438">
        <v>9.1452282639636717</v>
      </c>
      <c r="K882" s="435">
        <v>19.082462431</v>
      </c>
      <c r="L882" s="437">
        <v>8.5736514974659421</v>
      </c>
      <c r="M882" s="437">
        <v>7.9191039100249929</v>
      </c>
      <c r="N882" s="437">
        <v>11.241009741122014</v>
      </c>
      <c r="O882" s="438">
        <v>9.1452282639636717</v>
      </c>
      <c r="P882" s="439">
        <v>-8.0129672780365757E-3</v>
      </c>
      <c r="Q882" s="434">
        <f t="shared" si="13"/>
        <v>8</v>
      </c>
    </row>
    <row r="883" spans="2:17">
      <c r="B883" s="431" t="s">
        <v>2277</v>
      </c>
      <c r="C883" s="432" t="s">
        <v>152</v>
      </c>
      <c r="D883" s="433">
        <v>11</v>
      </c>
      <c r="E883" s="434" t="s">
        <v>2275</v>
      </c>
      <c r="F883" s="435">
        <v>4.7672109650000003</v>
      </c>
      <c r="G883" s="437">
        <v>2.5339903314732672</v>
      </c>
      <c r="H883" s="437">
        <v>2.3660830308040728</v>
      </c>
      <c r="I883" s="437">
        <v>11.717323713203454</v>
      </c>
      <c r="J883" s="438">
        <v>9.1452282639636717</v>
      </c>
      <c r="K883" s="435">
        <v>4.7657592720000004</v>
      </c>
      <c r="L883" s="437">
        <v>2.4768326548234945</v>
      </c>
      <c r="M883" s="437">
        <v>2.2877411295627761</v>
      </c>
      <c r="N883" s="437">
        <v>11.717323713203454</v>
      </c>
      <c r="O883" s="438">
        <v>9.1452282639636717</v>
      </c>
      <c r="P883" s="439">
        <v>-8.0129672780365757E-3</v>
      </c>
      <c r="Q883" s="434">
        <f t="shared" si="13"/>
        <v>8</v>
      </c>
    </row>
    <row r="884" spans="2:17">
      <c r="B884" s="431" t="s">
        <v>2278</v>
      </c>
      <c r="C884" s="432" t="s">
        <v>152</v>
      </c>
      <c r="D884" s="433">
        <v>11</v>
      </c>
      <c r="E884" s="434" t="s">
        <v>2275</v>
      </c>
      <c r="F884" s="435">
        <v>8.8649496130000003</v>
      </c>
      <c r="G884" s="437">
        <v>4.439246219799033</v>
      </c>
      <c r="H884" s="437">
        <v>4.145092828401121</v>
      </c>
      <c r="I884" s="437">
        <v>11.717323713203454</v>
      </c>
      <c r="J884" s="438">
        <v>9.1452282639636717</v>
      </c>
      <c r="K884" s="435">
        <v>8.1096881329999988</v>
      </c>
      <c r="L884" s="437">
        <v>4.2868257487329711</v>
      </c>
      <c r="M884" s="437">
        <v>3.9595519550124965</v>
      </c>
      <c r="N884" s="437">
        <v>11.717323713203454</v>
      </c>
      <c r="O884" s="438">
        <v>9.1452282639636717</v>
      </c>
      <c r="P884" s="439">
        <v>-8.0129672780365757E-3</v>
      </c>
      <c r="Q884" s="434">
        <f t="shared" si="13"/>
        <v>8</v>
      </c>
    </row>
    <row r="885" spans="2:17">
      <c r="B885" s="431" t="s">
        <v>2279</v>
      </c>
      <c r="C885" s="432" t="s">
        <v>152</v>
      </c>
      <c r="D885" s="433">
        <v>11</v>
      </c>
      <c r="E885" s="434" t="s">
        <v>2280</v>
      </c>
      <c r="F885" s="435">
        <v>8.8835414889999988</v>
      </c>
      <c r="G885" s="437">
        <v>5.1632434573628236</v>
      </c>
      <c r="H885" s="437">
        <v>5.1155545302255474</v>
      </c>
      <c r="I885" s="437">
        <v>7.811549142135636</v>
      </c>
      <c r="J885" s="438">
        <v>7.811549142135636</v>
      </c>
      <c r="K885" s="435">
        <v>9.1970806239999998</v>
      </c>
      <c r="L885" s="437">
        <v>5.5823997527944913</v>
      </c>
      <c r="M885" s="437">
        <v>5.4676600804278728</v>
      </c>
      <c r="N885" s="437">
        <v>7.811549142135636</v>
      </c>
      <c r="O885" s="438">
        <v>7.811549142135636</v>
      </c>
      <c r="P885" s="439">
        <v>-1.5543788660994373E-3</v>
      </c>
      <c r="Q885" s="434">
        <f t="shared" si="13"/>
        <v>8</v>
      </c>
    </row>
    <row r="886" spans="2:17">
      <c r="B886" s="431" t="s">
        <v>2281</v>
      </c>
      <c r="C886" s="432" t="s">
        <v>152</v>
      </c>
      <c r="D886" s="433">
        <v>11</v>
      </c>
      <c r="E886" s="434" t="s">
        <v>2280</v>
      </c>
      <c r="F886" s="435">
        <v>6.6053093699999996</v>
      </c>
      <c r="G886" s="437">
        <v>6.535027696957374</v>
      </c>
      <c r="H886" s="437">
        <v>6.4746686489570573</v>
      </c>
      <c r="I886" s="437">
        <v>9.1452282639636717</v>
      </c>
      <c r="J886" s="438">
        <v>9.1452282639636717</v>
      </c>
      <c r="K886" s="435">
        <v>9.4406983340000004</v>
      </c>
      <c r="L886" s="437">
        <v>9.1452282639636717</v>
      </c>
      <c r="M886" s="437">
        <v>8.957258834830645</v>
      </c>
      <c r="N886" s="437">
        <v>9.1452282639636717</v>
      </c>
      <c r="O886" s="438">
        <v>9.1452282639636717</v>
      </c>
      <c r="P886" s="439">
        <v>-1.5543788660994373E-3</v>
      </c>
      <c r="Q886" s="434">
        <f t="shared" si="13"/>
        <v>8</v>
      </c>
    </row>
    <row r="887" spans="2:17">
      <c r="B887" s="431" t="s">
        <v>2282</v>
      </c>
      <c r="C887" s="432" t="s">
        <v>152</v>
      </c>
      <c r="D887" s="433">
        <v>11</v>
      </c>
      <c r="E887" s="434" t="s">
        <v>2280</v>
      </c>
      <c r="F887" s="435">
        <v>12.016782407000001</v>
      </c>
      <c r="G887" s="437">
        <v>8.7260719685320041</v>
      </c>
      <c r="H887" s="437">
        <v>8.6454759219309985</v>
      </c>
      <c r="I887" s="437">
        <v>9.1452282639636717</v>
      </c>
      <c r="J887" s="438">
        <v>9.1452282639636717</v>
      </c>
      <c r="K887" s="435">
        <v>11.840017262000002</v>
      </c>
      <c r="L887" s="437">
        <v>9.1071231461971571</v>
      </c>
      <c r="M887" s="437">
        <v>8.9199369230188505</v>
      </c>
      <c r="N887" s="437">
        <v>9.1452282639636717</v>
      </c>
      <c r="O887" s="438">
        <v>9.1452282639636717</v>
      </c>
      <c r="P887" s="439">
        <v>-1.5543788660994373E-3</v>
      </c>
      <c r="Q887" s="434">
        <f t="shared" si="13"/>
        <v>8</v>
      </c>
    </row>
    <row r="888" spans="2:17">
      <c r="B888" s="431" t="s">
        <v>2283</v>
      </c>
      <c r="C888" s="432" t="s">
        <v>152</v>
      </c>
      <c r="D888" s="433">
        <v>11</v>
      </c>
      <c r="E888" s="434" t="s">
        <v>2280</v>
      </c>
      <c r="F888" s="435">
        <v>9.2944039539999999</v>
      </c>
      <c r="G888" s="437">
        <v>7.1637621401048763</v>
      </c>
      <c r="H888" s="437">
        <v>7.0975959533756665</v>
      </c>
      <c r="I888" s="437">
        <v>7.7162863477193477</v>
      </c>
      <c r="J888" s="438">
        <v>9.1452282639636717</v>
      </c>
      <c r="K888" s="435">
        <v>9.1890511639999986</v>
      </c>
      <c r="L888" s="437">
        <v>6.839868639089496</v>
      </c>
      <c r="M888" s="437">
        <v>6.6992831702170861</v>
      </c>
      <c r="N888" s="437">
        <v>7.7162863477193477</v>
      </c>
      <c r="O888" s="438">
        <v>7.7162863477193477</v>
      </c>
      <c r="P888" s="439">
        <v>-1.5543788660994373E-3</v>
      </c>
      <c r="Q888" s="434">
        <f t="shared" si="13"/>
        <v>8</v>
      </c>
    </row>
    <row r="889" spans="2:17">
      <c r="B889" s="431" t="s">
        <v>2284</v>
      </c>
      <c r="C889" s="432" t="s">
        <v>152</v>
      </c>
      <c r="D889" s="433">
        <v>11</v>
      </c>
      <c r="E889" s="434" t="s">
        <v>2280</v>
      </c>
      <c r="F889" s="435">
        <v>8.4138185669999999</v>
      </c>
      <c r="G889" s="437">
        <v>6.6493430502569195</v>
      </c>
      <c r="H889" s="437">
        <v>6.5879281588513496</v>
      </c>
      <c r="I889" s="437">
        <v>6.0968188426424472</v>
      </c>
      <c r="J889" s="438">
        <v>9.1452282639636717</v>
      </c>
      <c r="K889" s="435">
        <v>10.989586116999998</v>
      </c>
      <c r="L889" s="437">
        <v>7.8687068187854097</v>
      </c>
      <c r="M889" s="437">
        <v>7.7069747891355345</v>
      </c>
      <c r="N889" s="437">
        <v>6.0968188426424472</v>
      </c>
      <c r="O889" s="438">
        <v>9.1452282639636717</v>
      </c>
      <c r="P889" s="439">
        <v>-1.5543788660994373E-3</v>
      </c>
      <c r="Q889" s="434">
        <f t="shared" si="13"/>
        <v>8</v>
      </c>
    </row>
    <row r="890" spans="2:17">
      <c r="B890" s="431" t="s">
        <v>2285</v>
      </c>
      <c r="C890" s="432" t="s">
        <v>152</v>
      </c>
      <c r="D890" s="433">
        <v>11</v>
      </c>
      <c r="E890" s="434" t="s">
        <v>2280</v>
      </c>
      <c r="F890" s="435">
        <v>5.6244235950000006</v>
      </c>
      <c r="G890" s="437">
        <v>4.877455074113958</v>
      </c>
      <c r="H890" s="437">
        <v>4.8324057554898152</v>
      </c>
      <c r="I890" s="437">
        <v>10.669432974624284</v>
      </c>
      <c r="J890" s="438">
        <v>9.1452282639636717</v>
      </c>
      <c r="K890" s="435">
        <v>5.82865301</v>
      </c>
      <c r="L890" s="437">
        <v>5.5252420761447185</v>
      </c>
      <c r="M890" s="437">
        <v>5.4116772127101811</v>
      </c>
      <c r="N890" s="437">
        <v>10.669432974624284</v>
      </c>
      <c r="O890" s="438">
        <v>9.1452282639636717</v>
      </c>
      <c r="P890" s="439">
        <v>-1.5543788660994373E-3</v>
      </c>
      <c r="Q890" s="434">
        <f t="shared" si="13"/>
        <v>8</v>
      </c>
    </row>
    <row r="891" spans="2:17">
      <c r="B891" s="431" t="s">
        <v>2286</v>
      </c>
      <c r="C891" s="432" t="s">
        <v>152</v>
      </c>
      <c r="D891" s="433">
        <v>11</v>
      </c>
      <c r="E891" s="434" t="s">
        <v>2280</v>
      </c>
      <c r="F891" s="435">
        <v>10.316585256999998</v>
      </c>
      <c r="G891" s="437">
        <v>8.2497579964505618</v>
      </c>
      <c r="H891" s="437">
        <v>8.173561297371446</v>
      </c>
      <c r="I891" s="437">
        <v>10.478907385791706</v>
      </c>
      <c r="J891" s="438">
        <v>9.1452282639636717</v>
      </c>
      <c r="K891" s="435">
        <v>13.325165124</v>
      </c>
      <c r="L891" s="437">
        <v>8.859439880714806</v>
      </c>
      <c r="M891" s="437">
        <v>8.6773444962421866</v>
      </c>
      <c r="N891" s="437">
        <v>10.478907385791706</v>
      </c>
      <c r="O891" s="438">
        <v>9.1452282639636717</v>
      </c>
      <c r="P891" s="439">
        <v>-1.5543788660994373E-3</v>
      </c>
      <c r="Q891" s="434">
        <f t="shared" si="13"/>
        <v>8</v>
      </c>
    </row>
    <row r="892" spans="2:17">
      <c r="B892" s="431" t="s">
        <v>2287</v>
      </c>
      <c r="C892" s="432" t="s">
        <v>152</v>
      </c>
      <c r="D892" s="433">
        <v>11</v>
      </c>
      <c r="E892" s="434" t="s">
        <v>2280</v>
      </c>
      <c r="F892" s="435">
        <v>8.6213692800000015</v>
      </c>
      <c r="G892" s="437">
        <v>6.5731328147238894</v>
      </c>
      <c r="H892" s="437">
        <v>6.5124218189218217</v>
      </c>
      <c r="I892" s="437">
        <v>7.4304979644704838</v>
      </c>
      <c r="J892" s="438">
        <v>7.4304979644704838</v>
      </c>
      <c r="K892" s="435">
        <v>8.5449265109999999</v>
      </c>
      <c r="L892" s="437">
        <v>6.9351314335057843</v>
      </c>
      <c r="M892" s="437">
        <v>6.7925879497465722</v>
      </c>
      <c r="N892" s="437">
        <v>7.4304979644704838</v>
      </c>
      <c r="O892" s="438">
        <v>7.4304979644704838</v>
      </c>
      <c r="P892" s="439">
        <v>-1.5543788660994373E-3</v>
      </c>
      <c r="Q892" s="434">
        <f t="shared" si="13"/>
        <v>8</v>
      </c>
    </row>
    <row r="893" spans="2:17">
      <c r="B893" s="431" t="s">
        <v>2288</v>
      </c>
      <c r="C893" s="432" t="s">
        <v>152</v>
      </c>
      <c r="D893" s="433">
        <v>11</v>
      </c>
      <c r="E893" s="434" t="s">
        <v>2280</v>
      </c>
      <c r="F893" s="435">
        <v>7.2418291000000004</v>
      </c>
      <c r="G893" s="437">
        <v>4.2106155131999401</v>
      </c>
      <c r="H893" s="437">
        <v>4.1717252811064416</v>
      </c>
      <c r="I893" s="437">
        <v>3.1436722157375119</v>
      </c>
      <c r="J893" s="438">
        <v>5.0489281040632772</v>
      </c>
      <c r="K893" s="435">
        <v>7.2203806700000008</v>
      </c>
      <c r="L893" s="437">
        <v>4.5535615730985786</v>
      </c>
      <c r="M893" s="437">
        <v>4.4599684615094253</v>
      </c>
      <c r="N893" s="437">
        <v>3.1436722157375119</v>
      </c>
      <c r="O893" s="438">
        <v>5.0489281040632772</v>
      </c>
      <c r="P893" s="439">
        <v>-1.5543788660994373E-3</v>
      </c>
      <c r="Q893" s="434">
        <f t="shared" si="13"/>
        <v>8</v>
      </c>
    </row>
    <row r="894" spans="2:17" ht="15.75">
      <c r="B894" s="431" t="s">
        <v>2289</v>
      </c>
      <c r="C894" s="432" t="s">
        <v>152</v>
      </c>
      <c r="D894" s="433">
        <v>11</v>
      </c>
      <c r="E894" s="434" t="s">
        <v>2280</v>
      </c>
      <c r="F894" s="435">
        <v>11.500956065</v>
      </c>
      <c r="G894" s="437">
        <v>6.5921853736071467</v>
      </c>
      <c r="H894" s="437">
        <v>6.5312984039042039</v>
      </c>
      <c r="I894" s="437">
        <v>9.1452282639636717</v>
      </c>
      <c r="J894" s="438">
        <v>9.1452282639636717</v>
      </c>
      <c r="K894" s="440"/>
      <c r="L894" s="440"/>
      <c r="M894" s="440"/>
      <c r="N894" s="440"/>
      <c r="O894" s="440"/>
      <c r="P894" s="439">
        <v>-1.5543788660994373E-3</v>
      </c>
      <c r="Q894" s="434">
        <f t="shared" si="13"/>
        <v>8</v>
      </c>
    </row>
    <row r="895" spans="2:17">
      <c r="B895" s="431" t="s">
        <v>2290</v>
      </c>
      <c r="C895" s="432" t="s">
        <v>152</v>
      </c>
      <c r="D895" s="433">
        <v>11</v>
      </c>
      <c r="E895" s="434" t="s">
        <v>2291</v>
      </c>
      <c r="F895" s="435">
        <v>11.646304628999999</v>
      </c>
      <c r="G895" s="437">
        <v>7.5638658766532876</v>
      </c>
      <c r="H895" s="437">
        <v>7.387177567791138</v>
      </c>
      <c r="I895" s="437">
        <v>5.6205048705610068</v>
      </c>
      <c r="J895" s="438">
        <v>9.1452282639636717</v>
      </c>
      <c r="K895" s="435">
        <v>11.219044251</v>
      </c>
      <c r="L895" s="437">
        <v>7.1066044634551035</v>
      </c>
      <c r="M895" s="437">
        <v>6.870278810519955</v>
      </c>
      <c r="N895" s="437">
        <v>5.6205048705610068</v>
      </c>
      <c r="O895" s="438">
        <v>9.1452282639636717</v>
      </c>
      <c r="P895" s="439">
        <v>-1.1360892698127345E-2</v>
      </c>
      <c r="Q895" s="434">
        <f t="shared" si="13"/>
        <v>8</v>
      </c>
    </row>
    <row r="896" spans="2:17">
      <c r="B896" s="431" t="s">
        <v>2292</v>
      </c>
      <c r="C896" s="432" t="s">
        <v>152</v>
      </c>
      <c r="D896" s="433">
        <v>11</v>
      </c>
      <c r="E896" s="434" t="s">
        <v>2291</v>
      </c>
      <c r="F896" s="435">
        <v>13.580864183999998</v>
      </c>
      <c r="G896" s="437">
        <v>7.7543914654858632</v>
      </c>
      <c r="H896" s="437">
        <v>7.5732525694987229</v>
      </c>
      <c r="I896" s="437">
        <v>5.0489281040632772</v>
      </c>
      <c r="J896" s="438">
        <v>9.1452282639636717</v>
      </c>
      <c r="K896" s="435">
        <v>12.061266911000001</v>
      </c>
      <c r="L896" s="437">
        <v>6.6493430502569195</v>
      </c>
      <c r="M896" s="437">
        <v>6.4282233374570081</v>
      </c>
      <c r="N896" s="437">
        <v>5.0489281040632772</v>
      </c>
      <c r="O896" s="438">
        <v>9.1452282639636717</v>
      </c>
      <c r="P896" s="439">
        <v>-1.1360892698127345E-2</v>
      </c>
      <c r="Q896" s="434">
        <f t="shared" si="13"/>
        <v>8</v>
      </c>
    </row>
    <row r="897" spans="2:17">
      <c r="B897" s="431" t="s">
        <v>2293</v>
      </c>
      <c r="C897" s="432" t="s">
        <v>152</v>
      </c>
      <c r="D897" s="433">
        <v>11</v>
      </c>
      <c r="E897" s="434" t="s">
        <v>2291</v>
      </c>
      <c r="F897" s="435">
        <v>16.075810934</v>
      </c>
      <c r="G897" s="437">
        <v>7.887759377668667</v>
      </c>
      <c r="H897" s="437">
        <v>7.7035050706940327</v>
      </c>
      <c r="I897" s="437">
        <v>9.1452282639636717</v>
      </c>
      <c r="J897" s="438">
        <v>9.1452282639636717</v>
      </c>
      <c r="K897" s="435">
        <v>13.751449408000001</v>
      </c>
      <c r="L897" s="437">
        <v>7.9830221720849552</v>
      </c>
      <c r="M897" s="437">
        <v>7.7175518005572679</v>
      </c>
      <c r="N897" s="437">
        <v>9.1452282639636717</v>
      </c>
      <c r="O897" s="438">
        <v>9.1452282639636717</v>
      </c>
      <c r="P897" s="439">
        <v>-1.1360892698127345E-2</v>
      </c>
      <c r="Q897" s="434">
        <f t="shared" si="13"/>
        <v>8</v>
      </c>
    </row>
    <row r="898" spans="2:17">
      <c r="B898" s="431" t="s">
        <v>2294</v>
      </c>
      <c r="C898" s="432" t="s">
        <v>152</v>
      </c>
      <c r="D898" s="433">
        <v>11</v>
      </c>
      <c r="E898" s="434" t="s">
        <v>2291</v>
      </c>
      <c r="F898" s="435">
        <v>3.3773882089999998</v>
      </c>
      <c r="G898" s="437">
        <v>6.7827109624397233</v>
      </c>
      <c r="H898" s="437">
        <v>6.624270060790038</v>
      </c>
      <c r="I898" s="437">
        <v>10.097856208126554</v>
      </c>
      <c r="J898" s="438">
        <v>9.1452282639636717</v>
      </c>
      <c r="K898" s="435">
        <v>3.2764572289999996</v>
      </c>
      <c r="L898" s="437">
        <v>7.1066044634551035</v>
      </c>
      <c r="M898" s="437">
        <v>6.870278810519955</v>
      </c>
      <c r="N898" s="437">
        <v>10.097856208126554</v>
      </c>
      <c r="O898" s="438">
        <v>9.1452282639636717</v>
      </c>
      <c r="P898" s="439">
        <v>0</v>
      </c>
      <c r="Q898" s="434">
        <f t="shared" si="13"/>
        <v>8</v>
      </c>
    </row>
    <row r="899" spans="2:17">
      <c r="B899" s="431" t="s">
        <v>2295</v>
      </c>
      <c r="C899" s="432" t="s">
        <v>152</v>
      </c>
      <c r="D899" s="433">
        <v>11</v>
      </c>
      <c r="E899" s="434" t="s">
        <v>2291</v>
      </c>
      <c r="F899" s="435">
        <v>10.114889999999999</v>
      </c>
      <c r="G899" s="437">
        <v>7.1828146989881345</v>
      </c>
      <c r="H899" s="437">
        <v>7.0150275643759672</v>
      </c>
      <c r="I899" s="437">
        <v>12.193637685284894</v>
      </c>
      <c r="J899" s="438">
        <v>9.1452282639636717</v>
      </c>
      <c r="K899" s="435">
        <v>9.3323916220000012</v>
      </c>
      <c r="L899" s="437">
        <v>6.3063969903582819</v>
      </c>
      <c r="M899" s="437">
        <v>6.0966817326597988</v>
      </c>
      <c r="N899" s="437">
        <v>12.193637685284894</v>
      </c>
      <c r="O899" s="438">
        <v>9.1452282639636717</v>
      </c>
      <c r="P899" s="439">
        <v>-1.1360892698127345E-2</v>
      </c>
      <c r="Q899" s="434">
        <f t="shared" si="13"/>
        <v>8</v>
      </c>
    </row>
    <row r="900" spans="2:17">
      <c r="B900" s="431" t="s">
        <v>2296</v>
      </c>
      <c r="C900" s="432" t="s">
        <v>152</v>
      </c>
      <c r="D900" s="433">
        <v>11</v>
      </c>
      <c r="E900" s="434" t="s">
        <v>2291</v>
      </c>
      <c r="F900" s="435">
        <v>1.7838061229999997</v>
      </c>
      <c r="G900" s="437">
        <v>6.1158714015257054</v>
      </c>
      <c r="H900" s="437">
        <v>5.9730075548134893</v>
      </c>
      <c r="I900" s="437">
        <v>10.097856208126554</v>
      </c>
      <c r="J900" s="438">
        <v>9.1452282639636717</v>
      </c>
      <c r="K900" s="435">
        <v>1.7831097179999997</v>
      </c>
      <c r="L900" s="437">
        <v>6.4969225791908585</v>
      </c>
      <c r="M900" s="437">
        <v>6.2808715131026931</v>
      </c>
      <c r="N900" s="437">
        <v>10.097856208126554</v>
      </c>
      <c r="O900" s="438">
        <v>9.1452282639636717</v>
      </c>
      <c r="P900" s="439">
        <v>0</v>
      </c>
      <c r="Q900" s="434">
        <f t="shared" si="13"/>
        <v>8</v>
      </c>
    </row>
    <row r="901" spans="2:17">
      <c r="B901" s="431" t="s">
        <v>2297</v>
      </c>
      <c r="C901" s="432" t="s">
        <v>152</v>
      </c>
      <c r="D901" s="433">
        <v>11</v>
      </c>
      <c r="E901" s="434" t="s">
        <v>2291</v>
      </c>
      <c r="F901" s="435">
        <v>7.6630698589999993</v>
      </c>
      <c r="G901" s="437">
        <v>4.7440871619311551</v>
      </c>
      <c r="H901" s="437">
        <v>4.6332675425188752</v>
      </c>
      <c r="I901" s="437">
        <v>5.334716487312142</v>
      </c>
      <c r="J901" s="438">
        <v>5.334716487312142</v>
      </c>
      <c r="K901" s="435">
        <v>8.3014375200000003</v>
      </c>
      <c r="L901" s="437">
        <v>5.1441908984795655</v>
      </c>
      <c r="M901" s="437">
        <v>4.9731240719581438</v>
      </c>
      <c r="N901" s="437">
        <v>5.334716487312142</v>
      </c>
      <c r="O901" s="438">
        <v>5.334716487312142</v>
      </c>
      <c r="P901" s="439">
        <v>-1.1360892698127345E-2</v>
      </c>
      <c r="Q901" s="434">
        <f t="shared" si="13"/>
        <v>8</v>
      </c>
    </row>
    <row r="902" spans="2:17">
      <c r="B902" s="431" t="s">
        <v>2298</v>
      </c>
      <c r="C902" s="432" t="s">
        <v>152</v>
      </c>
      <c r="D902" s="433">
        <v>11</v>
      </c>
      <c r="E902" s="434" t="s">
        <v>2299</v>
      </c>
      <c r="F902" s="435">
        <v>4.2543871559999999</v>
      </c>
      <c r="G902" s="437">
        <v>4.1344052776669091</v>
      </c>
      <c r="H902" s="437">
        <v>3.9828653232663687</v>
      </c>
      <c r="I902" s="437">
        <v>11.43153532995459</v>
      </c>
      <c r="J902" s="438">
        <v>9.1452282639636717</v>
      </c>
      <c r="K902" s="435">
        <v>4.5043185680000004</v>
      </c>
      <c r="L902" s="437">
        <v>4.3820885431492593</v>
      </c>
      <c r="M902" s="437">
        <v>4.3438914582653245</v>
      </c>
      <c r="N902" s="437">
        <v>7.6210235533030604</v>
      </c>
      <c r="O902" s="438">
        <v>6.8589211979727542</v>
      </c>
      <c r="P902" s="439">
        <v>-6.4284824162232912E-3</v>
      </c>
      <c r="Q902" s="434">
        <f t="shared" si="13"/>
        <v>8</v>
      </c>
    </row>
    <row r="903" spans="2:17">
      <c r="B903" s="431" t="s">
        <v>2300</v>
      </c>
      <c r="C903" s="432" t="s">
        <v>152</v>
      </c>
      <c r="D903" s="433">
        <v>11</v>
      </c>
      <c r="E903" s="434" t="s">
        <v>2299</v>
      </c>
      <c r="F903" s="435">
        <v>4.9183479719999994</v>
      </c>
      <c r="G903" s="437">
        <v>4.0010373654841063</v>
      </c>
      <c r="H903" s="437">
        <v>3.8543857967093897</v>
      </c>
      <c r="I903" s="437">
        <v>11.43153532995459</v>
      </c>
      <c r="J903" s="438">
        <v>9.1452282639636717</v>
      </c>
      <c r="K903" s="435">
        <v>1.8697984650000001</v>
      </c>
      <c r="L903" s="437">
        <v>0.68589211979727538</v>
      </c>
      <c r="M903" s="437">
        <v>0.679913445641529</v>
      </c>
      <c r="N903" s="437">
        <v>5.715767664977295</v>
      </c>
      <c r="O903" s="438">
        <v>5.715767664977295</v>
      </c>
      <c r="P903" s="439">
        <v>-6.4284824162232912E-3</v>
      </c>
      <c r="Q903" s="434">
        <f t="shared" si="13"/>
        <v>8</v>
      </c>
    </row>
    <row r="904" spans="2:17">
      <c r="B904" s="431" t="s">
        <v>2301</v>
      </c>
      <c r="C904" s="432" t="s">
        <v>152</v>
      </c>
      <c r="D904" s="433">
        <v>11</v>
      </c>
      <c r="E904" s="434" t="s">
        <v>2299</v>
      </c>
      <c r="F904" s="435">
        <v>17.887951973</v>
      </c>
      <c r="G904" s="437">
        <v>4.9536653096469889</v>
      </c>
      <c r="H904" s="437">
        <v>4.7720967006878157</v>
      </c>
      <c r="I904" s="437">
        <v>11.43153532995459</v>
      </c>
      <c r="J904" s="438">
        <v>9.1452282639636717</v>
      </c>
      <c r="K904" s="435">
        <v>17.377665093000001</v>
      </c>
      <c r="L904" s="437">
        <v>4.8202973974641852</v>
      </c>
      <c r="M904" s="437">
        <v>4.7782806040918571</v>
      </c>
      <c r="N904" s="437">
        <v>6.2873444314750238</v>
      </c>
      <c r="O904" s="438">
        <v>6.2873444314750238</v>
      </c>
      <c r="P904" s="439">
        <v>-6.4284824162232912E-3</v>
      </c>
      <c r="Q904" s="434">
        <f t="shared" si="13"/>
        <v>8</v>
      </c>
    </row>
    <row r="905" spans="2:17">
      <c r="B905" s="431" t="s">
        <v>2302</v>
      </c>
      <c r="C905" s="432" t="s">
        <v>152</v>
      </c>
      <c r="D905" s="433">
        <v>11</v>
      </c>
      <c r="E905" s="434" t="s">
        <v>2299</v>
      </c>
      <c r="F905" s="435">
        <v>13.642927851</v>
      </c>
      <c r="G905" s="437">
        <v>5.3728216050786566</v>
      </c>
      <c r="H905" s="437">
        <v>5.1758894984383232</v>
      </c>
      <c r="I905" s="437">
        <v>11.43153532995459</v>
      </c>
      <c r="J905" s="438">
        <v>9.1452282639636717</v>
      </c>
      <c r="K905" s="435">
        <v>13.533609325</v>
      </c>
      <c r="L905" s="437">
        <v>5.487136958378203</v>
      </c>
      <c r="M905" s="437">
        <v>5.439307565132232</v>
      </c>
      <c r="N905" s="437">
        <v>6.4778700203076003</v>
      </c>
      <c r="O905" s="438">
        <v>6.4778700203076003</v>
      </c>
      <c r="P905" s="439">
        <v>-6.4284824162232912E-3</v>
      </c>
      <c r="Q905" s="434">
        <f t="shared" si="13"/>
        <v>8</v>
      </c>
    </row>
    <row r="906" spans="2:17">
      <c r="B906" s="431" t="s">
        <v>2303</v>
      </c>
      <c r="C906" s="432" t="s">
        <v>152</v>
      </c>
      <c r="D906" s="433">
        <v>11</v>
      </c>
      <c r="E906" s="434" t="s">
        <v>2299</v>
      </c>
      <c r="F906" s="435">
        <v>11.852029179999999</v>
      </c>
      <c r="G906" s="437">
        <v>5.2775588106623692</v>
      </c>
      <c r="H906" s="437">
        <v>5.0841184080404807</v>
      </c>
      <c r="I906" s="437">
        <v>11.43153532995459</v>
      </c>
      <c r="J906" s="438">
        <v>9.1452282639636717</v>
      </c>
      <c r="K906" s="435">
        <v>11.546392545</v>
      </c>
      <c r="L906" s="437">
        <v>5.7538727827438105</v>
      </c>
      <c r="M906" s="437">
        <v>5.7037183495483825</v>
      </c>
      <c r="N906" s="437">
        <v>7.6210235533030604</v>
      </c>
      <c r="O906" s="438">
        <v>6.8589211979727542</v>
      </c>
      <c r="P906" s="439">
        <v>-6.4284824162232912E-3</v>
      </c>
      <c r="Q906" s="434">
        <f t="shared" si="13"/>
        <v>8</v>
      </c>
    </row>
    <row r="907" spans="2:17">
      <c r="B907" s="431" t="s">
        <v>2304</v>
      </c>
      <c r="C907" s="432" t="s">
        <v>152</v>
      </c>
      <c r="D907" s="433">
        <v>11</v>
      </c>
      <c r="E907" s="434" t="s">
        <v>2299</v>
      </c>
      <c r="F907" s="435">
        <v>6.7795003960000004</v>
      </c>
      <c r="G907" s="437">
        <v>3.6199861878189536</v>
      </c>
      <c r="H907" s="437">
        <v>3.4873014351180194</v>
      </c>
      <c r="I907" s="437">
        <v>11.43153532995459</v>
      </c>
      <c r="J907" s="438">
        <v>9.1452282639636717</v>
      </c>
      <c r="K907" s="435">
        <v>6.8948922680000004</v>
      </c>
      <c r="L907" s="437">
        <v>4.058195042133879</v>
      </c>
      <c r="M907" s="437">
        <v>4.0228212200457136</v>
      </c>
      <c r="N907" s="437">
        <v>7.6210235533030604</v>
      </c>
      <c r="O907" s="438">
        <v>6.8589211979727542</v>
      </c>
      <c r="P907" s="439">
        <v>-6.4284824162232912E-3</v>
      </c>
      <c r="Q907" s="434">
        <f t="shared" si="13"/>
        <v>8</v>
      </c>
    </row>
    <row r="908" spans="2:17">
      <c r="B908" s="431" t="s">
        <v>2305</v>
      </c>
      <c r="C908" s="432" t="s">
        <v>152</v>
      </c>
      <c r="D908" s="433">
        <v>11</v>
      </c>
      <c r="E908" s="434" t="s">
        <v>2306</v>
      </c>
      <c r="F908" s="435">
        <v>25.030168894000003</v>
      </c>
      <c r="G908" s="437">
        <v>5.7344391726828885</v>
      </c>
      <c r="H908" s="437">
        <v>5.5657791970157451</v>
      </c>
      <c r="I908" s="437">
        <v>9.6215422360451139</v>
      </c>
      <c r="J908" s="438">
        <v>9.1452282639636717</v>
      </c>
      <c r="K908" s="435">
        <v>30.693259231999999</v>
      </c>
      <c r="L908" s="437">
        <v>6.8703527333027088</v>
      </c>
      <c r="M908" s="437">
        <v>6.3891581757111258</v>
      </c>
      <c r="N908" s="437">
        <v>9.6215422360451139</v>
      </c>
      <c r="O908" s="438">
        <v>9.1452282639636717</v>
      </c>
      <c r="P908" s="439">
        <v>0.12102487349721169</v>
      </c>
      <c r="Q908" s="434">
        <f t="shared" ref="Q908:Q971" si="14">VLOOKUP(C908,$S$11:$T$14,2,FALSE)</f>
        <v>8</v>
      </c>
    </row>
    <row r="909" spans="2:17">
      <c r="B909" s="431" t="s">
        <v>2307</v>
      </c>
      <c r="C909" s="432" t="s">
        <v>152</v>
      </c>
      <c r="D909" s="433">
        <v>11</v>
      </c>
      <c r="E909" s="434" t="s">
        <v>2306</v>
      </c>
      <c r="F909" s="435">
        <v>14.625222448999999</v>
      </c>
      <c r="G909" s="437">
        <v>3.8103212510626978</v>
      </c>
      <c r="H909" s="437">
        <v>3.6982529789726186</v>
      </c>
      <c r="I909" s="437">
        <v>9.1452282639636717</v>
      </c>
      <c r="J909" s="438">
        <v>9.1452282639636717</v>
      </c>
      <c r="K909" s="435">
        <v>17.257832934</v>
      </c>
      <c r="L909" s="437">
        <v>3.6961964233519837</v>
      </c>
      <c r="M909" s="437">
        <v>3.4373174877647208</v>
      </c>
      <c r="N909" s="437">
        <v>5.8110304593935833</v>
      </c>
      <c r="O909" s="438">
        <v>5.8110304593935833</v>
      </c>
      <c r="P909" s="439">
        <v>0.12102487349721169</v>
      </c>
      <c r="Q909" s="434">
        <f t="shared" si="14"/>
        <v>8</v>
      </c>
    </row>
    <row r="910" spans="2:17">
      <c r="B910" s="431" t="s">
        <v>2308</v>
      </c>
      <c r="C910" s="432" t="s">
        <v>152</v>
      </c>
      <c r="D910" s="433">
        <v>11</v>
      </c>
      <c r="E910" s="434" t="s">
        <v>2306</v>
      </c>
      <c r="F910" s="435">
        <v>17.291901613</v>
      </c>
      <c r="G910" s="437">
        <v>5.6772814960331148</v>
      </c>
      <c r="H910" s="437">
        <v>5.5103026285027292</v>
      </c>
      <c r="I910" s="437">
        <v>10.955221357873148</v>
      </c>
      <c r="J910" s="438">
        <v>9.1452282639636717</v>
      </c>
      <c r="K910" s="435">
        <v>23.717341461999997</v>
      </c>
      <c r="L910" s="437">
        <v>9.1299862168570645</v>
      </c>
      <c r="M910" s="437">
        <v>8.4905285574064635</v>
      </c>
      <c r="N910" s="437">
        <v>10.955221357873148</v>
      </c>
      <c r="O910" s="438">
        <v>9.1452282639636717</v>
      </c>
      <c r="P910" s="439">
        <v>0.12102487349721169</v>
      </c>
      <c r="Q910" s="434">
        <f t="shared" si="14"/>
        <v>8</v>
      </c>
    </row>
    <row r="911" spans="2:17">
      <c r="B911" s="431" t="s">
        <v>2309</v>
      </c>
      <c r="C911" s="432" t="s">
        <v>152</v>
      </c>
      <c r="D911" s="433">
        <v>11</v>
      </c>
      <c r="E911" s="434" t="s">
        <v>2306</v>
      </c>
      <c r="F911" s="435">
        <v>12.809339515</v>
      </c>
      <c r="G911" s="437">
        <v>2.4006224192904639</v>
      </c>
      <c r="H911" s="437">
        <v>2.3300158775466269</v>
      </c>
      <c r="I911" s="437">
        <v>9.1452282639636717</v>
      </c>
      <c r="J911" s="438">
        <v>9.1452282639636717</v>
      </c>
      <c r="K911" s="435">
        <v>14.773666862999999</v>
      </c>
      <c r="L911" s="437">
        <v>2.2472493202802397</v>
      </c>
      <c r="M911" s="437">
        <v>2.0898535962981897</v>
      </c>
      <c r="N911" s="437">
        <v>9.1452282639636717</v>
      </c>
      <c r="O911" s="438">
        <v>5.4299792817284303</v>
      </c>
      <c r="P911" s="439">
        <v>0.12102487349721169</v>
      </c>
      <c r="Q911" s="434">
        <f t="shared" si="14"/>
        <v>8</v>
      </c>
    </row>
    <row r="912" spans="2:17">
      <c r="B912" s="431" t="s">
        <v>2310</v>
      </c>
      <c r="C912" s="432" t="s">
        <v>152</v>
      </c>
      <c r="D912" s="433">
        <v>11</v>
      </c>
      <c r="E912" s="434" t="s">
        <v>2306</v>
      </c>
      <c r="F912" s="435">
        <v>10.508760760000001</v>
      </c>
      <c r="G912" s="437">
        <v>2.2291493893411447</v>
      </c>
      <c r="H912" s="437">
        <v>2.1635861720075815</v>
      </c>
      <c r="I912" s="437">
        <v>5.715767664977295</v>
      </c>
      <c r="J912" s="438">
        <v>5.715767664977295</v>
      </c>
      <c r="K912" s="435">
        <v>8.9269710249999985</v>
      </c>
      <c r="L912" s="437">
        <v>1.9909924033004245</v>
      </c>
      <c r="M912" s="437">
        <v>1.8515447292340894</v>
      </c>
      <c r="N912" s="437">
        <v>5.715767664977295</v>
      </c>
      <c r="O912" s="438">
        <v>5.715767664977295</v>
      </c>
      <c r="P912" s="439">
        <v>0.12102487349721169</v>
      </c>
      <c r="Q912" s="434">
        <f t="shared" si="14"/>
        <v>8</v>
      </c>
    </row>
    <row r="913" spans="2:17" ht="15.75">
      <c r="B913" s="431" t="s">
        <v>2311</v>
      </c>
      <c r="C913" s="432" t="s">
        <v>152</v>
      </c>
      <c r="D913" s="433">
        <v>11</v>
      </c>
      <c r="E913" s="434" t="s">
        <v>2306</v>
      </c>
      <c r="F913" s="435">
        <v>2.7858299999999998</v>
      </c>
      <c r="G913" s="437">
        <v>0</v>
      </c>
      <c r="H913" s="437">
        <v>0</v>
      </c>
      <c r="I913" s="437">
        <v>5.715767664977295</v>
      </c>
      <c r="J913" s="438">
        <v>5.4299792817284303</v>
      </c>
      <c r="K913" s="440"/>
      <c r="L913" s="440"/>
      <c r="M913" s="440"/>
      <c r="N913" s="440"/>
      <c r="O913" s="440"/>
      <c r="P913" s="439">
        <v>0</v>
      </c>
      <c r="Q913" s="434">
        <f t="shared" si="14"/>
        <v>8</v>
      </c>
    </row>
    <row r="914" spans="2:17">
      <c r="B914" s="431" t="s">
        <v>2312</v>
      </c>
      <c r="C914" s="432" t="s">
        <v>1214</v>
      </c>
      <c r="D914" s="433">
        <v>11</v>
      </c>
      <c r="E914" s="434" t="s">
        <v>2313</v>
      </c>
      <c r="F914" s="435">
        <v>70.389143795999999</v>
      </c>
      <c r="G914" s="437">
        <v>3.6761912365245633</v>
      </c>
      <c r="H914" s="437">
        <v>3.6651846759361661</v>
      </c>
      <c r="I914" s="437">
        <v>11.43153532995459</v>
      </c>
      <c r="J914" s="438">
        <v>9.1452282639636717</v>
      </c>
      <c r="K914" s="435">
        <v>69.680103205999998</v>
      </c>
      <c r="L914" s="437">
        <v>3.5056708345194076</v>
      </c>
      <c r="M914" s="437">
        <v>3.2748335031959126</v>
      </c>
      <c r="N914" s="437">
        <v>11.43153532995459</v>
      </c>
      <c r="O914" s="438">
        <v>9.1452282639636717</v>
      </c>
      <c r="P914" s="439">
        <v>1.9766276831270524E-2</v>
      </c>
      <c r="Q914" s="434">
        <f t="shared" si="14"/>
        <v>9</v>
      </c>
    </row>
    <row r="915" spans="2:17">
      <c r="B915" s="431" t="s">
        <v>2314</v>
      </c>
      <c r="C915" s="432" t="s">
        <v>152</v>
      </c>
      <c r="D915" s="433">
        <v>11</v>
      </c>
      <c r="E915" s="434" t="s">
        <v>2313</v>
      </c>
      <c r="F915" s="435">
        <v>18.879928071000002</v>
      </c>
      <c r="G915" s="437">
        <v>4.1153527187836527</v>
      </c>
      <c r="H915" s="437">
        <v>4.1030313034579526</v>
      </c>
      <c r="I915" s="437">
        <v>11.43153532995459</v>
      </c>
      <c r="J915" s="438">
        <v>9.1452282639636717</v>
      </c>
      <c r="K915" s="435">
        <v>43.050992075000003</v>
      </c>
      <c r="L915" s="437">
        <v>10.685627649675052</v>
      </c>
      <c r="M915" s="437">
        <v>9.9820128818881919</v>
      </c>
      <c r="N915" s="437">
        <v>11.43153532995459</v>
      </c>
      <c r="O915" s="438">
        <v>9.1452282639636717</v>
      </c>
      <c r="P915" s="439">
        <v>1.9766276831270524E-2</v>
      </c>
      <c r="Q915" s="434">
        <f t="shared" si="14"/>
        <v>8</v>
      </c>
    </row>
    <row r="916" spans="2:17">
      <c r="B916" s="431" t="s">
        <v>2315</v>
      </c>
      <c r="C916" s="432" t="s">
        <v>152</v>
      </c>
      <c r="D916" s="433">
        <v>11</v>
      </c>
      <c r="E916" s="434" t="s">
        <v>2313</v>
      </c>
      <c r="F916" s="435">
        <v>43.620591409999996</v>
      </c>
      <c r="G916" s="437">
        <v>7.8494637343133187</v>
      </c>
      <c r="H916" s="437">
        <v>7.8259623458872305</v>
      </c>
      <c r="I916" s="437">
        <v>11.43153532995459</v>
      </c>
      <c r="J916" s="438">
        <v>9.1452282639636717</v>
      </c>
      <c r="K916" s="435">
        <v>26.207284516000001</v>
      </c>
      <c r="L916" s="437">
        <v>5.7729253416270678</v>
      </c>
      <c r="M916" s="437">
        <v>5.3927964753715294</v>
      </c>
      <c r="N916" s="437">
        <v>11.43153532995459</v>
      </c>
      <c r="O916" s="438">
        <v>9.1452282639636717</v>
      </c>
      <c r="P916" s="439">
        <v>1.9766276831270524E-2</v>
      </c>
      <c r="Q916" s="434">
        <f t="shared" si="14"/>
        <v>8</v>
      </c>
    </row>
    <row r="917" spans="2:17">
      <c r="B917" s="431" t="s">
        <v>2316</v>
      </c>
      <c r="C917" s="432" t="s">
        <v>152</v>
      </c>
      <c r="D917" s="433">
        <v>11</v>
      </c>
      <c r="E917" s="434" t="s">
        <v>2313</v>
      </c>
      <c r="F917" s="435">
        <v>3.2796200359999998</v>
      </c>
      <c r="G917" s="436"/>
      <c r="H917" s="436"/>
      <c r="I917" s="437">
        <v>11.43153532995459</v>
      </c>
      <c r="J917" s="438">
        <v>9.1452282639636717</v>
      </c>
      <c r="K917" s="435">
        <v>8.0604392880000013</v>
      </c>
      <c r="L917" s="436"/>
      <c r="M917" s="436"/>
      <c r="N917" s="437">
        <v>11.43153532995459</v>
      </c>
      <c r="O917" s="438">
        <v>9.1452282639636717</v>
      </c>
      <c r="P917" s="439">
        <v>0</v>
      </c>
      <c r="Q917" s="434">
        <f t="shared" si="14"/>
        <v>8</v>
      </c>
    </row>
    <row r="918" spans="2:17">
      <c r="B918" s="431" t="s">
        <v>2317</v>
      </c>
      <c r="C918" s="432" t="s">
        <v>152</v>
      </c>
      <c r="D918" s="433">
        <v>11</v>
      </c>
      <c r="E918" s="434" t="s">
        <v>2318</v>
      </c>
      <c r="F918" s="435">
        <v>2.72708241</v>
      </c>
      <c r="G918" s="437">
        <v>1.257468886295005</v>
      </c>
      <c r="H918" s="437">
        <v>1.1900503737165378</v>
      </c>
      <c r="I918" s="437">
        <v>11.717323713203454</v>
      </c>
      <c r="J918" s="438">
        <v>9.1452282639636717</v>
      </c>
      <c r="K918" s="435">
        <v>2.7267833419999996</v>
      </c>
      <c r="L918" s="437">
        <v>1.1044768384624457</v>
      </c>
      <c r="M918" s="437">
        <v>1.0236614600383642</v>
      </c>
      <c r="N918" s="437">
        <v>11.717323713203454</v>
      </c>
      <c r="O918" s="438">
        <v>9.1452282639636717</v>
      </c>
      <c r="P918" s="439">
        <v>1.8321953931865309E-2</v>
      </c>
      <c r="Q918" s="434">
        <f t="shared" si="14"/>
        <v>8</v>
      </c>
    </row>
    <row r="919" spans="2:17">
      <c r="B919" s="431" t="s">
        <v>2319</v>
      </c>
      <c r="C919" s="432" t="s">
        <v>152</v>
      </c>
      <c r="D919" s="433">
        <v>11</v>
      </c>
      <c r="E919" s="434" t="s">
        <v>2318</v>
      </c>
      <c r="F919" s="435">
        <v>3.2828321549999999</v>
      </c>
      <c r="G919" s="437">
        <v>2.0005186827420531</v>
      </c>
      <c r="H919" s="437">
        <v>1.8932619581854009</v>
      </c>
      <c r="I919" s="437">
        <v>3.7152489822352419</v>
      </c>
      <c r="J919" s="438">
        <v>3.7152489822352419</v>
      </c>
      <c r="K919" s="435">
        <v>2.7881182309999999</v>
      </c>
      <c r="L919" s="437">
        <v>1.7332112816099483</v>
      </c>
      <c r="M919" s="437">
        <v>1.6063909439311714</v>
      </c>
      <c r="N919" s="437">
        <v>3.7152489822352419</v>
      </c>
      <c r="O919" s="438">
        <v>3.7152489822352419</v>
      </c>
      <c r="P919" s="439">
        <v>1.8321953931865309E-2</v>
      </c>
      <c r="Q919" s="434">
        <f t="shared" si="14"/>
        <v>8</v>
      </c>
    </row>
    <row r="920" spans="2:17">
      <c r="B920" s="431" t="s">
        <v>2320</v>
      </c>
      <c r="C920" s="432" t="s">
        <v>152</v>
      </c>
      <c r="D920" s="433">
        <v>11</v>
      </c>
      <c r="E920" s="434" t="s">
        <v>2318</v>
      </c>
      <c r="F920" s="435">
        <v>6.1895700659999999</v>
      </c>
      <c r="G920" s="437">
        <v>1.9433610060922801</v>
      </c>
      <c r="H920" s="437">
        <v>1.8391687593801036</v>
      </c>
      <c r="I920" s="437">
        <v>3.8105117766515302</v>
      </c>
      <c r="J920" s="438">
        <v>3.8105117766515302</v>
      </c>
      <c r="K920" s="435">
        <v>5.6853554000000006</v>
      </c>
      <c r="L920" s="437">
        <v>2.6292531258895555</v>
      </c>
      <c r="M920" s="437">
        <v>2.4368687508244657</v>
      </c>
      <c r="N920" s="437">
        <v>3.8105117766515302</v>
      </c>
      <c r="O920" s="438">
        <v>3.8105117766515302</v>
      </c>
      <c r="P920" s="439">
        <v>1.8321953931865309E-2</v>
      </c>
      <c r="Q920" s="434">
        <f t="shared" si="14"/>
        <v>8</v>
      </c>
    </row>
    <row r="921" spans="2:17">
      <c r="B921" s="431" t="s">
        <v>2321</v>
      </c>
      <c r="C921" s="432" t="s">
        <v>152</v>
      </c>
      <c r="D921" s="433">
        <v>11</v>
      </c>
      <c r="E921" s="434" t="s">
        <v>2318</v>
      </c>
      <c r="F921" s="435">
        <v>42.844099016999998</v>
      </c>
      <c r="G921" s="437">
        <v>9.545332000512083</v>
      </c>
      <c r="H921" s="437">
        <v>9.0335642004846282</v>
      </c>
      <c r="I921" s="437">
        <v>5.4299792817284303</v>
      </c>
      <c r="J921" s="438">
        <v>9.1452282639636717</v>
      </c>
      <c r="K921" s="435">
        <v>28.046039329000003</v>
      </c>
      <c r="L921" s="437">
        <v>6.8589211979727542</v>
      </c>
      <c r="M921" s="437">
        <v>6.3570489151942597</v>
      </c>
      <c r="N921" s="437">
        <v>5.4299792817284303</v>
      </c>
      <c r="O921" s="438">
        <v>9.1452282639636717</v>
      </c>
      <c r="P921" s="439">
        <v>1.8321953931865309E-2</v>
      </c>
      <c r="Q921" s="434">
        <f t="shared" si="14"/>
        <v>8</v>
      </c>
    </row>
    <row r="922" spans="2:17">
      <c r="B922" s="431" t="s">
        <v>2322</v>
      </c>
      <c r="C922" s="432" t="s">
        <v>152</v>
      </c>
      <c r="D922" s="433">
        <v>11</v>
      </c>
      <c r="E922" s="434" t="s">
        <v>2318</v>
      </c>
      <c r="F922" s="435">
        <v>22.123629954000002</v>
      </c>
      <c r="G922" s="437">
        <v>8.0392272207905648</v>
      </c>
      <c r="H922" s="437">
        <v>7.6082084119650464</v>
      </c>
      <c r="I922" s="437">
        <v>6.5731328147238894</v>
      </c>
      <c r="J922" s="438">
        <v>9.1452282639636717</v>
      </c>
      <c r="K922" s="435">
        <v>28.155877768</v>
      </c>
      <c r="L922" s="437">
        <v>9.1833333817301863</v>
      </c>
      <c r="M922" s="437">
        <v>8.5113821586767582</v>
      </c>
      <c r="N922" s="437">
        <v>6.5731328147238894</v>
      </c>
      <c r="O922" s="438">
        <v>9.1452282639636717</v>
      </c>
      <c r="P922" s="439">
        <v>1.8321953931865309E-2</v>
      </c>
      <c r="Q922" s="434">
        <f t="shared" si="14"/>
        <v>8</v>
      </c>
    </row>
    <row r="923" spans="2:17">
      <c r="B923" s="431" t="s">
        <v>2323</v>
      </c>
      <c r="C923" s="432" t="s">
        <v>152</v>
      </c>
      <c r="D923" s="433">
        <v>11</v>
      </c>
      <c r="E923" s="434" t="s">
        <v>2318</v>
      </c>
      <c r="F923" s="435">
        <v>4.0951672939999995</v>
      </c>
      <c r="G923" s="437">
        <v>6.2101815679978305</v>
      </c>
      <c r="H923" s="437">
        <v>5.8772260501955369</v>
      </c>
      <c r="I923" s="437">
        <v>9.1452282639636717</v>
      </c>
      <c r="J923" s="438">
        <v>9.1452282639636717</v>
      </c>
      <c r="K923" s="435">
        <v>3.4458590459999994</v>
      </c>
      <c r="L923" s="437">
        <v>6.36317361583039</v>
      </c>
      <c r="M923" s="437">
        <v>5.8975755463793851</v>
      </c>
      <c r="N923" s="437">
        <v>9.1452282639636717</v>
      </c>
      <c r="O923" s="438">
        <v>9.1452282639636717</v>
      </c>
      <c r="P923" s="439">
        <v>1.8321953931865309E-2</v>
      </c>
      <c r="Q923" s="434">
        <f t="shared" si="14"/>
        <v>8</v>
      </c>
    </row>
    <row r="924" spans="2:17">
      <c r="B924" s="431" t="s">
        <v>2324</v>
      </c>
      <c r="C924" s="432" t="s">
        <v>1214</v>
      </c>
      <c r="D924" s="433">
        <v>11</v>
      </c>
      <c r="E924" s="434" t="s">
        <v>2318</v>
      </c>
      <c r="F924" s="435">
        <v>3.4152664559999999</v>
      </c>
      <c r="G924" s="437">
        <v>2.553042890356525</v>
      </c>
      <c r="H924" s="437">
        <v>2.4161628799699399</v>
      </c>
      <c r="I924" s="437">
        <v>7.811549142135636</v>
      </c>
      <c r="J924" s="438">
        <v>7.811549142135636</v>
      </c>
      <c r="K924" s="435">
        <v>3.383027625</v>
      </c>
      <c r="L924" s="437">
        <v>2.3815698604072062</v>
      </c>
      <c r="M924" s="437">
        <v>2.207308651109118</v>
      </c>
      <c r="N924" s="437">
        <v>7.811549142135636</v>
      </c>
      <c r="O924" s="438">
        <v>7.811549142135636</v>
      </c>
      <c r="P924" s="439">
        <v>1.8321953931865309E-2</v>
      </c>
      <c r="Q924" s="434">
        <f t="shared" si="14"/>
        <v>9</v>
      </c>
    </row>
    <row r="925" spans="2:17">
      <c r="B925" s="431" t="s">
        <v>2325</v>
      </c>
      <c r="C925" s="432" t="s">
        <v>152</v>
      </c>
      <c r="D925" s="433">
        <v>11</v>
      </c>
      <c r="E925" s="434" t="s">
        <v>2318</v>
      </c>
      <c r="F925" s="435">
        <v>1.6830905030000001</v>
      </c>
      <c r="G925" s="436"/>
      <c r="H925" s="436"/>
      <c r="I925" s="437">
        <v>9.1452282639636717</v>
      </c>
      <c r="J925" s="438">
        <v>9.1452282639636717</v>
      </c>
      <c r="K925" s="435">
        <v>1.6861062780000002</v>
      </c>
      <c r="L925" s="436"/>
      <c r="M925" s="436"/>
      <c r="N925" s="437">
        <v>9.1452282639636717</v>
      </c>
      <c r="O925" s="438">
        <v>9.1452282639636717</v>
      </c>
      <c r="P925" s="439">
        <v>0</v>
      </c>
      <c r="Q925" s="434">
        <f t="shared" si="14"/>
        <v>8</v>
      </c>
    </row>
    <row r="926" spans="2:17">
      <c r="B926" s="431" t="s">
        <v>2326</v>
      </c>
      <c r="C926" s="432" t="s">
        <v>152</v>
      </c>
      <c r="D926" s="433">
        <v>11</v>
      </c>
      <c r="E926" s="434" t="s">
        <v>2327</v>
      </c>
      <c r="F926" s="435">
        <v>8.7393141770000007</v>
      </c>
      <c r="G926" s="437">
        <v>5.8300830182768406</v>
      </c>
      <c r="H926" s="437">
        <v>5.8166186233154633</v>
      </c>
      <c r="I926" s="437">
        <v>11.43153532995459</v>
      </c>
      <c r="J926" s="438">
        <v>9.1452282639636717</v>
      </c>
      <c r="K926" s="435">
        <v>5.0585454709999995</v>
      </c>
      <c r="L926" s="437">
        <v>4.1534578365501673</v>
      </c>
      <c r="M926" s="437">
        <v>4.1088394166744848</v>
      </c>
      <c r="N926" s="437">
        <v>11.43153532995459</v>
      </c>
      <c r="O926" s="438">
        <v>9.1452282639636717</v>
      </c>
      <c r="P926" s="439">
        <v>-2.4302393302593761E-2</v>
      </c>
      <c r="Q926" s="434">
        <f t="shared" si="14"/>
        <v>8</v>
      </c>
    </row>
    <row r="927" spans="2:17">
      <c r="B927" s="431" t="s">
        <v>2328</v>
      </c>
      <c r="C927" s="432" t="s">
        <v>152</v>
      </c>
      <c r="D927" s="433">
        <v>11</v>
      </c>
      <c r="E927" s="434" t="s">
        <v>2327</v>
      </c>
      <c r="F927" s="435">
        <v>5.0163282409999992</v>
      </c>
      <c r="G927" s="437">
        <v>2.4958852137067522</v>
      </c>
      <c r="H927" s="437">
        <v>2.4901210446219793</v>
      </c>
      <c r="I927" s="437">
        <v>11.43153532995459</v>
      </c>
      <c r="J927" s="438">
        <v>9.1452282639636717</v>
      </c>
      <c r="K927" s="435">
        <v>10.084237969000002</v>
      </c>
      <c r="L927" s="437">
        <v>6.3254495492415401</v>
      </c>
      <c r="M927" s="437">
        <v>6.2574985611739873</v>
      </c>
      <c r="N927" s="437">
        <v>11.43153532995459</v>
      </c>
      <c r="O927" s="438">
        <v>9.1452282639636717</v>
      </c>
      <c r="P927" s="439">
        <v>-2.4302393302593761E-2</v>
      </c>
      <c r="Q927" s="434">
        <f t="shared" si="14"/>
        <v>8</v>
      </c>
    </row>
    <row r="928" spans="2:17">
      <c r="B928" s="431" t="s">
        <v>2329</v>
      </c>
      <c r="C928" s="432" t="s">
        <v>152</v>
      </c>
      <c r="D928" s="433">
        <v>11</v>
      </c>
      <c r="E928" s="434" t="s">
        <v>2327</v>
      </c>
      <c r="F928" s="435">
        <v>10.963429086</v>
      </c>
      <c r="G928" s="437">
        <v>6.7446058446732078</v>
      </c>
      <c r="H928" s="437">
        <v>6.7290293877571044</v>
      </c>
      <c r="I928" s="437">
        <v>11.43153532995459</v>
      </c>
      <c r="J928" s="438">
        <v>9.1452282639636717</v>
      </c>
      <c r="K928" s="435">
        <v>10.965409128000001</v>
      </c>
      <c r="L928" s="437">
        <v>6.611237932490404</v>
      </c>
      <c r="M928" s="437">
        <v>6.540216869660763</v>
      </c>
      <c r="N928" s="437">
        <v>11.43153532995459</v>
      </c>
      <c r="O928" s="438">
        <v>9.1452282639636717</v>
      </c>
      <c r="P928" s="439">
        <v>-2.4302393302593761E-2</v>
      </c>
      <c r="Q928" s="434">
        <f t="shared" si="14"/>
        <v>8</v>
      </c>
    </row>
    <row r="929" spans="2:17">
      <c r="B929" s="431" t="s">
        <v>2330</v>
      </c>
      <c r="C929" s="432" t="s">
        <v>152</v>
      </c>
      <c r="D929" s="433">
        <v>11</v>
      </c>
      <c r="E929" s="434" t="s">
        <v>2327</v>
      </c>
      <c r="F929" s="435">
        <v>7.6797504990000007</v>
      </c>
      <c r="G929" s="437">
        <v>4.8965076329972161</v>
      </c>
      <c r="H929" s="437">
        <v>4.885199301281288</v>
      </c>
      <c r="I929" s="437">
        <v>6.2873444314750238</v>
      </c>
      <c r="J929" s="438">
        <v>6.2873444314750238</v>
      </c>
      <c r="K929" s="435">
        <v>5.0883607670000002</v>
      </c>
      <c r="L929" s="437">
        <v>4.2677731898497129</v>
      </c>
      <c r="M929" s="437">
        <v>4.2219267400691951</v>
      </c>
      <c r="N929" s="437">
        <v>6.2873444314750238</v>
      </c>
      <c r="O929" s="438">
        <v>6.2873444314750238</v>
      </c>
      <c r="P929" s="439">
        <v>-2.4302393302593761E-2</v>
      </c>
      <c r="Q929" s="434">
        <f t="shared" si="14"/>
        <v>8</v>
      </c>
    </row>
    <row r="930" spans="2:17">
      <c r="B930" s="431" t="s">
        <v>2331</v>
      </c>
      <c r="C930" s="432" t="s">
        <v>152</v>
      </c>
      <c r="D930" s="433">
        <v>11</v>
      </c>
      <c r="E930" s="434" t="s">
        <v>2327</v>
      </c>
      <c r="F930" s="435">
        <v>4.078415444</v>
      </c>
      <c r="G930" s="437">
        <v>4.7059820441646396</v>
      </c>
      <c r="H930" s="437">
        <v>4.6951137253559461</v>
      </c>
      <c r="I930" s="437">
        <v>13.432054012696643</v>
      </c>
      <c r="J930" s="438">
        <v>9.1452282639636717</v>
      </c>
      <c r="K930" s="435">
        <v>7.4139519190000005</v>
      </c>
      <c r="L930" s="437">
        <v>6.0968188426424472</v>
      </c>
      <c r="M930" s="437">
        <v>6.0313239143845649</v>
      </c>
      <c r="N930" s="437">
        <v>13.432054012696643</v>
      </c>
      <c r="O930" s="438">
        <v>9.1452282639636717</v>
      </c>
      <c r="P930" s="439">
        <v>-2.4302393302593761E-2</v>
      </c>
      <c r="Q930" s="434">
        <f t="shared" si="14"/>
        <v>8</v>
      </c>
    </row>
    <row r="931" spans="2:17">
      <c r="B931" s="431" t="s">
        <v>2332</v>
      </c>
      <c r="C931" s="432" t="s">
        <v>152</v>
      </c>
      <c r="D931" s="433">
        <v>11</v>
      </c>
      <c r="E931" s="434" t="s">
        <v>2327</v>
      </c>
      <c r="F931" s="435">
        <v>4.5385299999999997</v>
      </c>
      <c r="G931" s="436"/>
      <c r="H931" s="436"/>
      <c r="I931" s="437">
        <v>9.1452282639636717</v>
      </c>
      <c r="J931" s="438">
        <v>9.1452282639636717</v>
      </c>
      <c r="K931" s="435">
        <v>4.5394100000000002</v>
      </c>
      <c r="L931" s="436"/>
      <c r="M931" s="436"/>
      <c r="N931" s="437">
        <v>9.1452282639636717</v>
      </c>
      <c r="O931" s="438">
        <v>9.1452282639636717</v>
      </c>
      <c r="P931" s="439">
        <v>0</v>
      </c>
      <c r="Q931" s="434">
        <f t="shared" si="14"/>
        <v>8</v>
      </c>
    </row>
    <row r="932" spans="2:17">
      <c r="B932" s="431" t="s">
        <v>2333</v>
      </c>
      <c r="C932" s="432" t="s">
        <v>152</v>
      </c>
      <c r="D932" s="433">
        <v>11</v>
      </c>
      <c r="E932" s="434" t="s">
        <v>2334</v>
      </c>
      <c r="F932" s="435">
        <v>9.5232342899999995</v>
      </c>
      <c r="G932" s="437">
        <v>3.4980498109661045</v>
      </c>
      <c r="H932" s="437">
        <v>3.0988640759868789</v>
      </c>
      <c r="I932" s="437">
        <v>10.478907385791706</v>
      </c>
      <c r="J932" s="438">
        <v>7.6210235533030604</v>
      </c>
      <c r="K932" s="435">
        <v>9.2236676729999996</v>
      </c>
      <c r="L932" s="437">
        <v>4.1534578365501673</v>
      </c>
      <c r="M932" s="437">
        <v>3.6763454968321803</v>
      </c>
      <c r="N932" s="437">
        <v>10.478907385791706</v>
      </c>
      <c r="O932" s="438">
        <v>7.6210235533030604</v>
      </c>
      <c r="P932" s="439">
        <v>-1.2996436647151333E-3</v>
      </c>
      <c r="Q932" s="434">
        <f t="shared" si="14"/>
        <v>8</v>
      </c>
    </row>
    <row r="933" spans="2:17">
      <c r="B933" s="431" t="s">
        <v>2335</v>
      </c>
      <c r="C933" s="432" t="s">
        <v>152</v>
      </c>
      <c r="D933" s="433">
        <v>11</v>
      </c>
      <c r="E933" s="434" t="s">
        <v>2334</v>
      </c>
      <c r="F933" s="435">
        <v>17.318586649999997</v>
      </c>
      <c r="G933" s="437">
        <v>5.4471265847233621</v>
      </c>
      <c r="H933" s="437">
        <v>4.8255187327050582</v>
      </c>
      <c r="I933" s="437">
        <v>12.193637685284894</v>
      </c>
      <c r="J933" s="438">
        <v>7.6210235533030604</v>
      </c>
      <c r="K933" s="435">
        <v>17.353785869999999</v>
      </c>
      <c r="L933" s="437">
        <v>6.0587137248759326</v>
      </c>
      <c r="M933" s="437">
        <v>5.3627425137276763</v>
      </c>
      <c r="N933" s="437">
        <v>12.193637685284894</v>
      </c>
      <c r="O933" s="438">
        <v>7.6210235533030604</v>
      </c>
      <c r="P933" s="439">
        <v>-1.2996436647151333E-3</v>
      </c>
      <c r="Q933" s="434">
        <f t="shared" si="14"/>
        <v>8</v>
      </c>
    </row>
    <row r="934" spans="2:17">
      <c r="B934" s="431" t="s">
        <v>2336</v>
      </c>
      <c r="C934" s="432" t="s">
        <v>152</v>
      </c>
      <c r="D934" s="433">
        <v>11</v>
      </c>
      <c r="E934" s="434" t="s">
        <v>2334</v>
      </c>
      <c r="F934" s="435">
        <v>15.131813234999999</v>
      </c>
      <c r="G934" s="437">
        <v>7.4724135940136502</v>
      </c>
      <c r="H934" s="437">
        <v>6.6196867679850424</v>
      </c>
      <c r="I934" s="437">
        <v>12.193637685284894</v>
      </c>
      <c r="J934" s="438">
        <v>9.1452282639636717</v>
      </c>
      <c r="K934" s="435">
        <v>15.365897367000001</v>
      </c>
      <c r="L934" s="437">
        <v>9.2404910583799591</v>
      </c>
      <c r="M934" s="437">
        <v>8.1790255319431537</v>
      </c>
      <c r="N934" s="437">
        <v>12.193637685284894</v>
      </c>
      <c r="O934" s="438">
        <v>9.1452282639636717</v>
      </c>
      <c r="P934" s="439">
        <v>-1.2996436647151333E-3</v>
      </c>
      <c r="Q934" s="434">
        <f t="shared" si="14"/>
        <v>8</v>
      </c>
    </row>
    <row r="935" spans="2:17">
      <c r="B935" s="431" t="s">
        <v>2337</v>
      </c>
      <c r="C935" s="432" t="s">
        <v>152</v>
      </c>
      <c r="D935" s="433">
        <v>11</v>
      </c>
      <c r="E935" s="434" t="s">
        <v>2334</v>
      </c>
      <c r="F935" s="435">
        <v>9.8833288719999999</v>
      </c>
      <c r="G935" s="437">
        <v>4.2277628161948719</v>
      </c>
      <c r="H935" s="437">
        <v>3.745304675716167</v>
      </c>
      <c r="I935" s="437">
        <v>14.479944751275815</v>
      </c>
      <c r="J935" s="438">
        <v>9.1452282639636717</v>
      </c>
      <c r="K935" s="435">
        <v>15.521376933999999</v>
      </c>
      <c r="L935" s="437">
        <v>8.4974412619329129</v>
      </c>
      <c r="M935" s="437">
        <v>7.5213306953539121</v>
      </c>
      <c r="N935" s="437">
        <v>14.479944751275815</v>
      </c>
      <c r="O935" s="438">
        <v>9.1452282639636717</v>
      </c>
      <c r="P935" s="439">
        <v>-1.2996436647151333E-3</v>
      </c>
      <c r="Q935" s="434">
        <f t="shared" si="14"/>
        <v>8</v>
      </c>
    </row>
    <row r="936" spans="2:17">
      <c r="B936" s="431" t="s">
        <v>2338</v>
      </c>
      <c r="C936" s="432" t="s">
        <v>152</v>
      </c>
      <c r="D936" s="433">
        <v>11</v>
      </c>
      <c r="E936" s="434" t="s">
        <v>2334</v>
      </c>
      <c r="F936" s="435">
        <v>5.7096720640000003</v>
      </c>
      <c r="G936" s="437">
        <v>1.4847659137722686</v>
      </c>
      <c r="H936" s="437">
        <v>1.3153293978303784</v>
      </c>
      <c r="I936" s="437">
        <v>12.574688862950048</v>
      </c>
      <c r="J936" s="438">
        <v>9.1452282639636717</v>
      </c>
      <c r="K936" s="435">
        <v>5.7546560819999995</v>
      </c>
      <c r="L936" s="437">
        <v>1.7528354172597038</v>
      </c>
      <c r="M936" s="437">
        <v>1.5514852555438561</v>
      </c>
      <c r="N936" s="437">
        <v>12.574688862950048</v>
      </c>
      <c r="O936" s="438">
        <v>9.1452282639636717</v>
      </c>
      <c r="P936" s="439">
        <v>-1.2996436647151333E-3</v>
      </c>
      <c r="Q936" s="434">
        <f t="shared" si="14"/>
        <v>8</v>
      </c>
    </row>
    <row r="937" spans="2:17">
      <c r="B937" s="431" t="s">
        <v>2339</v>
      </c>
      <c r="C937" s="432" t="s">
        <v>152</v>
      </c>
      <c r="D937" s="433">
        <v>11</v>
      </c>
      <c r="E937" s="434" t="s">
        <v>2334</v>
      </c>
      <c r="F937" s="435">
        <v>3.05586</v>
      </c>
      <c r="G937" s="436"/>
      <c r="H937" s="436"/>
      <c r="I937" s="437">
        <v>12.574688862950048</v>
      </c>
      <c r="J937" s="438">
        <v>9.1452282639636717</v>
      </c>
      <c r="K937" s="435">
        <v>3.0446200000000005</v>
      </c>
      <c r="L937" s="436"/>
      <c r="M937" s="436"/>
      <c r="N937" s="437">
        <v>12.574688862950048</v>
      </c>
      <c r="O937" s="438">
        <v>9.1452282639636717</v>
      </c>
      <c r="P937" s="439">
        <v>0</v>
      </c>
      <c r="Q937" s="434">
        <f t="shared" si="14"/>
        <v>8</v>
      </c>
    </row>
    <row r="938" spans="2:17">
      <c r="B938" s="431" t="s">
        <v>2340</v>
      </c>
      <c r="C938" s="432" t="s">
        <v>152</v>
      </c>
      <c r="D938" s="433">
        <v>7.6</v>
      </c>
      <c r="E938" s="434" t="s">
        <v>2341</v>
      </c>
      <c r="F938" s="435">
        <v>2.917194147</v>
      </c>
      <c r="G938" s="437">
        <v>3.3682984208695048</v>
      </c>
      <c r="H938" s="437">
        <v>3.0011258450896339</v>
      </c>
      <c r="I938" s="437">
        <v>7.2399723756379073</v>
      </c>
      <c r="J938" s="438">
        <v>6.3185213460112646</v>
      </c>
      <c r="K938" s="435">
        <v>2.9288353099999997</v>
      </c>
      <c r="L938" s="437">
        <v>3.7384584630566646</v>
      </c>
      <c r="M938" s="437">
        <v>3.1729194355600923</v>
      </c>
      <c r="N938" s="437">
        <v>7.2399723756379073</v>
      </c>
      <c r="O938" s="438">
        <v>6.3185213460112646</v>
      </c>
      <c r="P938" s="439">
        <v>-1.8818416020022211E-2</v>
      </c>
      <c r="Q938" s="434">
        <f t="shared" si="14"/>
        <v>8</v>
      </c>
    </row>
    <row r="939" spans="2:17">
      <c r="B939" s="431" t="s">
        <v>2342</v>
      </c>
      <c r="C939" s="432" t="s">
        <v>152</v>
      </c>
      <c r="D939" s="433">
        <v>7.6</v>
      </c>
      <c r="E939" s="434" t="s">
        <v>2341</v>
      </c>
      <c r="F939" s="435">
        <v>3.845485526</v>
      </c>
      <c r="G939" s="437">
        <v>3.5585122405567184</v>
      </c>
      <c r="H939" s="437">
        <v>3.1706047745157133</v>
      </c>
      <c r="I939" s="437">
        <v>7.6348799597636106</v>
      </c>
      <c r="J939" s="438">
        <v>6.3185213460112646</v>
      </c>
      <c r="K939" s="435">
        <v>3.9390899170000004</v>
      </c>
      <c r="L939" s="437">
        <v>3.4093688096185777</v>
      </c>
      <c r="M939" s="437">
        <v>2.8936131472185349</v>
      </c>
      <c r="N939" s="437">
        <v>7.6348799597636106</v>
      </c>
      <c r="O939" s="438">
        <v>6.3185213460112646</v>
      </c>
      <c r="P939" s="439">
        <v>-1.8818416020022211E-2</v>
      </c>
      <c r="Q939" s="434">
        <f t="shared" si="14"/>
        <v>8</v>
      </c>
    </row>
    <row r="940" spans="2:17">
      <c r="B940" s="431" t="s">
        <v>2343</v>
      </c>
      <c r="C940" s="432" t="s">
        <v>152</v>
      </c>
      <c r="D940" s="433">
        <v>7.6</v>
      </c>
      <c r="E940" s="434" t="s">
        <v>2341</v>
      </c>
      <c r="F940" s="435">
        <v>1.9335919179999999</v>
      </c>
      <c r="G940" s="437">
        <v>1.1519454228946786</v>
      </c>
      <c r="H940" s="437">
        <v>1.0263737795208452</v>
      </c>
      <c r="I940" s="437">
        <v>7.2399723756379073</v>
      </c>
      <c r="J940" s="438">
        <v>6.3185213460112646</v>
      </c>
      <c r="K940" s="435">
        <v>1.949630282</v>
      </c>
      <c r="L940" s="437">
        <v>1.184722752377112</v>
      </c>
      <c r="M940" s="437">
        <v>1.0055026380296068</v>
      </c>
      <c r="N940" s="437">
        <v>7.2399723756379073</v>
      </c>
      <c r="O940" s="438">
        <v>6.3185213460112646</v>
      </c>
      <c r="P940" s="439">
        <v>-1.8818416020022211E-2</v>
      </c>
      <c r="Q940" s="434">
        <f t="shared" si="14"/>
        <v>8</v>
      </c>
    </row>
    <row r="941" spans="2:17">
      <c r="B941" s="431" t="s">
        <v>2344</v>
      </c>
      <c r="C941" s="432" t="s">
        <v>152</v>
      </c>
      <c r="D941" s="433">
        <v>7.6</v>
      </c>
      <c r="E941" s="434" t="s">
        <v>2341</v>
      </c>
      <c r="F941" s="435">
        <v>9.139615719</v>
      </c>
      <c r="G941" s="437">
        <v>3.7025218729012255</v>
      </c>
      <c r="H941" s="437">
        <v>3.298916157762863</v>
      </c>
      <c r="I941" s="437">
        <v>7.5032440983883761</v>
      </c>
      <c r="J941" s="438">
        <v>6.3185213460112646</v>
      </c>
      <c r="K941" s="435">
        <v>8.8602262930000002</v>
      </c>
      <c r="L941" s="437">
        <v>3.7911128076067584</v>
      </c>
      <c r="M941" s="437">
        <v>3.2176084416947415</v>
      </c>
      <c r="N941" s="437">
        <v>7.5032440983883761</v>
      </c>
      <c r="O941" s="438">
        <v>6.3185213460112646</v>
      </c>
      <c r="P941" s="439">
        <v>-1.8818416020022211E-2</v>
      </c>
      <c r="Q941" s="434">
        <f t="shared" si="14"/>
        <v>8</v>
      </c>
    </row>
    <row r="942" spans="2:17">
      <c r="B942" s="431" t="s">
        <v>2345</v>
      </c>
      <c r="C942" s="432" t="s">
        <v>152</v>
      </c>
      <c r="D942" s="433">
        <v>7.6</v>
      </c>
      <c r="E942" s="434" t="s">
        <v>2341</v>
      </c>
      <c r="F942" s="435">
        <v>5.5689631410000002</v>
      </c>
      <c r="G942" s="437">
        <v>1.9541343621153584</v>
      </c>
      <c r="H942" s="437">
        <v>1.7411174445191344</v>
      </c>
      <c r="I942" s="437">
        <v>7.766515821138845</v>
      </c>
      <c r="J942" s="438">
        <v>6.3185213460112646</v>
      </c>
      <c r="K942" s="435">
        <v>5.5389632830000002</v>
      </c>
      <c r="L942" s="437">
        <v>2.2509732295165126</v>
      </c>
      <c r="M942" s="437">
        <v>1.9104550122562525</v>
      </c>
      <c r="N942" s="437">
        <v>7.766515821138845</v>
      </c>
      <c r="O942" s="438">
        <v>6.3185213460112646</v>
      </c>
      <c r="P942" s="439">
        <v>-1.8818416020022211E-2</v>
      </c>
      <c r="Q942" s="434">
        <f t="shared" si="14"/>
        <v>8</v>
      </c>
    </row>
    <row r="943" spans="2:17">
      <c r="B943" s="431" t="s">
        <v>2346</v>
      </c>
      <c r="C943" s="432" t="s">
        <v>152</v>
      </c>
      <c r="D943" s="433">
        <v>7.6</v>
      </c>
      <c r="E943" s="434" t="s">
        <v>2341</v>
      </c>
      <c r="F943" s="435">
        <v>3.2426291269999998</v>
      </c>
      <c r="G943" s="437">
        <v>1.1415461898460351</v>
      </c>
      <c r="H943" s="437">
        <v>1.0171081494691772</v>
      </c>
      <c r="I943" s="437">
        <v>7.6348799597636106</v>
      </c>
      <c r="J943" s="438">
        <v>6.3185213460112646</v>
      </c>
      <c r="K943" s="435">
        <v>3.1002849070000003</v>
      </c>
      <c r="L943" s="437">
        <v>1.2242135107896825</v>
      </c>
      <c r="M943" s="437">
        <v>1.0390193926305937</v>
      </c>
      <c r="N943" s="437">
        <v>7.6348799597636106</v>
      </c>
      <c r="O943" s="438">
        <v>6.3185213460112646</v>
      </c>
      <c r="P943" s="439">
        <v>-1.8818416020022211E-2</v>
      </c>
      <c r="Q943" s="434">
        <f t="shared" si="14"/>
        <v>8</v>
      </c>
    </row>
    <row r="944" spans="2:17">
      <c r="B944" s="431" t="s">
        <v>2347</v>
      </c>
      <c r="C944" s="432" t="s">
        <v>152</v>
      </c>
      <c r="D944" s="433">
        <v>11</v>
      </c>
      <c r="E944" s="434" t="s">
        <v>2348</v>
      </c>
      <c r="F944" s="435">
        <v>14.836205806999999</v>
      </c>
      <c r="G944" s="437">
        <v>7.4876556411202566</v>
      </c>
      <c r="H944" s="437">
        <v>7.2884156132731164</v>
      </c>
      <c r="I944" s="437">
        <v>11.43153532995459</v>
      </c>
      <c r="J944" s="438">
        <v>9.1452282639636717</v>
      </c>
      <c r="K944" s="435">
        <v>14.384728097</v>
      </c>
      <c r="L944" s="437">
        <v>7.887759377668667</v>
      </c>
      <c r="M944" s="437">
        <v>7.4852593480120584</v>
      </c>
      <c r="N944" s="437">
        <v>11.43153532995459</v>
      </c>
      <c r="O944" s="438">
        <v>9.1452282639636717</v>
      </c>
      <c r="P944" s="439">
        <v>2.2844518213245069E-2</v>
      </c>
      <c r="Q944" s="434">
        <f t="shared" si="14"/>
        <v>8</v>
      </c>
    </row>
    <row r="945" spans="2:17">
      <c r="B945" s="431" t="s">
        <v>2349</v>
      </c>
      <c r="C945" s="432" t="s">
        <v>1214</v>
      </c>
      <c r="D945" s="433">
        <v>11</v>
      </c>
      <c r="E945" s="434" t="s">
        <v>2348</v>
      </c>
      <c r="F945" s="435">
        <v>44.592567290999995</v>
      </c>
      <c r="G945" s="437">
        <v>4.8393499563474434</v>
      </c>
      <c r="H945" s="437">
        <v>4.7105790477643046</v>
      </c>
      <c r="I945" s="437">
        <v>11.241009741122014</v>
      </c>
      <c r="J945" s="438">
        <v>9.1452282639636717</v>
      </c>
      <c r="K945" s="435">
        <v>72.627782597999996</v>
      </c>
      <c r="L945" s="437">
        <v>8.2688105553338183</v>
      </c>
      <c r="M945" s="437">
        <v>7.8468660798000789</v>
      </c>
      <c r="N945" s="437">
        <v>11.241009741122014</v>
      </c>
      <c r="O945" s="438">
        <v>9.1452282639636717</v>
      </c>
      <c r="P945" s="439">
        <v>2.2844518213245069E-2</v>
      </c>
      <c r="Q945" s="434">
        <f t="shared" si="14"/>
        <v>9</v>
      </c>
    </row>
    <row r="946" spans="2:17">
      <c r="B946" s="431" t="s">
        <v>2350</v>
      </c>
      <c r="C946" s="432" t="s">
        <v>152</v>
      </c>
      <c r="D946" s="433">
        <v>11</v>
      </c>
      <c r="E946" s="434" t="s">
        <v>2348</v>
      </c>
      <c r="F946" s="435">
        <v>18.602285907999999</v>
      </c>
      <c r="G946" s="437">
        <v>7.0684993456885881</v>
      </c>
      <c r="H946" s="437">
        <v>6.8804127036242395</v>
      </c>
      <c r="I946" s="437">
        <v>11.43153532995459</v>
      </c>
      <c r="J946" s="438">
        <v>9.1452282639636717</v>
      </c>
      <c r="K946" s="435">
        <v>22.067719229999998</v>
      </c>
      <c r="L946" s="437">
        <v>8.5545989385826857</v>
      </c>
      <c r="M946" s="437">
        <v>8.1180711286410983</v>
      </c>
      <c r="N946" s="437">
        <v>11.43153532995459</v>
      </c>
      <c r="O946" s="438">
        <v>9.1452282639636717</v>
      </c>
      <c r="P946" s="439">
        <v>2.2844518213245069E-2</v>
      </c>
      <c r="Q946" s="434">
        <f t="shared" si="14"/>
        <v>8</v>
      </c>
    </row>
    <row r="947" spans="2:17">
      <c r="B947" s="431" t="s">
        <v>2351</v>
      </c>
      <c r="C947" s="432" t="s">
        <v>152</v>
      </c>
      <c r="D947" s="433">
        <v>11</v>
      </c>
      <c r="E947" s="434" t="s">
        <v>2348</v>
      </c>
      <c r="F947" s="435">
        <v>19.830242570000003</v>
      </c>
      <c r="G947" s="437">
        <v>3.6009336289356955</v>
      </c>
      <c r="H947" s="437">
        <v>3.5051159056198951</v>
      </c>
      <c r="I947" s="437">
        <v>11.241009741122014</v>
      </c>
      <c r="J947" s="438">
        <v>9.1452282639636717</v>
      </c>
      <c r="K947" s="435">
        <v>20.437918141999997</v>
      </c>
      <c r="L947" s="437">
        <v>3.9629322477175912</v>
      </c>
      <c r="M947" s="437">
        <v>3.7607100105954303</v>
      </c>
      <c r="N947" s="437">
        <v>11.241009741122014</v>
      </c>
      <c r="O947" s="438">
        <v>9.1452282639636717</v>
      </c>
      <c r="P947" s="439">
        <v>2.2844518213245069E-2</v>
      </c>
      <c r="Q947" s="434">
        <f t="shared" si="14"/>
        <v>8</v>
      </c>
    </row>
    <row r="948" spans="2:17" ht="15.75">
      <c r="B948" s="431" t="s">
        <v>2352</v>
      </c>
      <c r="C948" s="432" t="s">
        <v>152</v>
      </c>
      <c r="D948" s="433">
        <v>11</v>
      </c>
      <c r="E948" s="434" t="s">
        <v>2348</v>
      </c>
      <c r="F948" s="435">
        <v>22.889112704000002</v>
      </c>
      <c r="G948" s="437">
        <v>5.7919779005103251</v>
      </c>
      <c r="H948" s="437">
        <v>5.6378583878753874</v>
      </c>
      <c r="I948" s="437">
        <v>9.1452282639636717</v>
      </c>
      <c r="J948" s="438">
        <v>9.1452282639636717</v>
      </c>
      <c r="K948" s="440"/>
      <c r="L948" s="440"/>
      <c r="M948" s="440"/>
      <c r="N948" s="440"/>
      <c r="O948" s="440"/>
      <c r="P948" s="439">
        <v>2.2844518213245069E-2</v>
      </c>
      <c r="Q948" s="434">
        <f t="shared" si="14"/>
        <v>8</v>
      </c>
    </row>
    <row r="949" spans="2:17">
      <c r="B949" s="431" t="s">
        <v>2353</v>
      </c>
      <c r="C949" s="432" t="s">
        <v>152</v>
      </c>
      <c r="D949" s="433">
        <v>11</v>
      </c>
      <c r="E949" s="434" t="s">
        <v>2354</v>
      </c>
      <c r="F949" s="435">
        <v>22.331159869</v>
      </c>
      <c r="G949" s="437">
        <v>7.3352351700541947</v>
      </c>
      <c r="H949" s="437">
        <v>7.1273072439739185</v>
      </c>
      <c r="I949" s="437">
        <v>11.43153532995459</v>
      </c>
      <c r="J949" s="438">
        <v>9.1452282639636717</v>
      </c>
      <c r="K949" s="435">
        <v>11.301701758</v>
      </c>
      <c r="L949" s="437">
        <v>8.9928077928976116</v>
      </c>
      <c r="M949" s="437">
        <v>8.556263725281223</v>
      </c>
      <c r="N949" s="437">
        <v>11.43153532995459</v>
      </c>
      <c r="O949" s="438">
        <v>9.1452282639636717</v>
      </c>
      <c r="P949" s="439">
        <v>-2.3440676816668837E-2</v>
      </c>
      <c r="Q949" s="434">
        <f t="shared" si="14"/>
        <v>8</v>
      </c>
    </row>
    <row r="950" spans="2:17">
      <c r="B950" s="431" t="s">
        <v>2355</v>
      </c>
      <c r="C950" s="432" t="s">
        <v>152</v>
      </c>
      <c r="D950" s="433">
        <v>11</v>
      </c>
      <c r="E950" s="434" t="s">
        <v>2354</v>
      </c>
      <c r="F950" s="435">
        <v>18.715848298000001</v>
      </c>
      <c r="G950" s="437">
        <v>6.7255532857899505</v>
      </c>
      <c r="H950" s="437">
        <v>6.5349076808384243</v>
      </c>
      <c r="I950" s="437">
        <v>10.574170180207995</v>
      </c>
      <c r="J950" s="438">
        <v>9.1452282639636717</v>
      </c>
      <c r="K950" s="435">
        <v>20.426516705999997</v>
      </c>
      <c r="L950" s="437">
        <v>7.3352351700541947</v>
      </c>
      <c r="M950" s="437">
        <v>6.9791557928670978</v>
      </c>
      <c r="N950" s="437">
        <v>10.574170180207995</v>
      </c>
      <c r="O950" s="438">
        <v>9.1452282639636717</v>
      </c>
      <c r="P950" s="439">
        <v>-2.3440676816668837E-2</v>
      </c>
      <c r="Q950" s="434">
        <f t="shared" si="14"/>
        <v>8</v>
      </c>
    </row>
    <row r="951" spans="2:17">
      <c r="B951" s="431" t="s">
        <v>2356</v>
      </c>
      <c r="C951" s="432" t="s">
        <v>152</v>
      </c>
      <c r="D951" s="433">
        <v>11</v>
      </c>
      <c r="E951" s="434" t="s">
        <v>2354</v>
      </c>
      <c r="F951" s="435">
        <v>17.620201392999999</v>
      </c>
      <c r="G951" s="437">
        <v>6.5731328147238894</v>
      </c>
      <c r="H951" s="437">
        <v>6.3868077900545508</v>
      </c>
      <c r="I951" s="437">
        <v>11.43153532995459</v>
      </c>
      <c r="J951" s="438">
        <v>9.1452282639636717</v>
      </c>
      <c r="K951" s="435">
        <v>17.478649262999998</v>
      </c>
      <c r="L951" s="437">
        <v>7.373340287820711</v>
      </c>
      <c r="M951" s="437">
        <v>7.0154111476352394</v>
      </c>
      <c r="N951" s="437">
        <v>11.43153532995459</v>
      </c>
      <c r="O951" s="438">
        <v>9.1452282639636717</v>
      </c>
      <c r="P951" s="439">
        <v>-2.3440676816668837E-2</v>
      </c>
      <c r="Q951" s="434">
        <f t="shared" si="14"/>
        <v>8</v>
      </c>
    </row>
    <row r="952" spans="2:17">
      <c r="B952" s="431" t="s">
        <v>2357</v>
      </c>
      <c r="C952" s="432" t="s">
        <v>152</v>
      </c>
      <c r="D952" s="433">
        <v>11</v>
      </c>
      <c r="E952" s="434" t="s">
        <v>2354</v>
      </c>
      <c r="F952" s="435">
        <v>7.3627084050000002</v>
      </c>
      <c r="G952" s="437">
        <v>7.4304979644704838</v>
      </c>
      <c r="H952" s="437">
        <v>7.2198696757138405</v>
      </c>
      <c r="I952" s="437">
        <v>9.1452282639636717</v>
      </c>
      <c r="J952" s="438">
        <v>9.1452282639636717</v>
      </c>
      <c r="K952" s="435">
        <v>5.1175735979999999</v>
      </c>
      <c r="L952" s="437">
        <v>5.715767664977295</v>
      </c>
      <c r="M952" s="437">
        <v>5.4383032152211159</v>
      </c>
      <c r="N952" s="437">
        <v>9.1452282639636717</v>
      </c>
      <c r="O952" s="438">
        <v>9.1452282639636717</v>
      </c>
      <c r="P952" s="439">
        <v>-2.3440676816668837E-2</v>
      </c>
      <c r="Q952" s="434">
        <f t="shared" si="14"/>
        <v>8</v>
      </c>
    </row>
    <row r="953" spans="2:17">
      <c r="B953" s="431" t="s">
        <v>2358</v>
      </c>
      <c r="C953" s="432" t="s">
        <v>152</v>
      </c>
      <c r="D953" s="433">
        <v>11</v>
      </c>
      <c r="E953" s="434" t="s">
        <v>2354</v>
      </c>
      <c r="F953" s="435">
        <v>0.60675232899999998</v>
      </c>
      <c r="G953" s="436"/>
      <c r="H953" s="436"/>
      <c r="I953" s="437">
        <v>6.3826072258913129</v>
      </c>
      <c r="J953" s="438">
        <v>6.3826072258913129</v>
      </c>
      <c r="K953" s="435">
        <v>0.62743232900000001</v>
      </c>
      <c r="L953" s="436"/>
      <c r="M953" s="436"/>
      <c r="N953" s="437">
        <v>6.3826072258913129</v>
      </c>
      <c r="O953" s="438">
        <v>6.3826072258913129</v>
      </c>
      <c r="P953" s="439">
        <v>0</v>
      </c>
      <c r="Q953" s="434">
        <f t="shared" si="14"/>
        <v>8</v>
      </c>
    </row>
    <row r="954" spans="2:17">
      <c r="B954" s="431" t="s">
        <v>2359</v>
      </c>
      <c r="C954" s="432" t="s">
        <v>152</v>
      </c>
      <c r="D954" s="433">
        <v>11</v>
      </c>
      <c r="E954" s="434" t="s">
        <v>2354</v>
      </c>
      <c r="F954" s="435">
        <v>1.22725</v>
      </c>
      <c r="G954" s="436"/>
      <c r="H954" s="436"/>
      <c r="I954" s="437">
        <v>6.1920816370587364</v>
      </c>
      <c r="J954" s="438">
        <v>6.1920816370587364</v>
      </c>
      <c r="K954" s="435">
        <v>1.2715727380000001</v>
      </c>
      <c r="L954" s="436"/>
      <c r="M954" s="436"/>
      <c r="N954" s="437">
        <v>6.1920816370587364</v>
      </c>
      <c r="O954" s="438">
        <v>6.1920816370587364</v>
      </c>
      <c r="P954" s="439">
        <v>0</v>
      </c>
      <c r="Q954" s="434">
        <f t="shared" si="14"/>
        <v>8</v>
      </c>
    </row>
    <row r="955" spans="2:17">
      <c r="B955" s="431" t="s">
        <v>2360</v>
      </c>
      <c r="C955" s="432" t="s">
        <v>152</v>
      </c>
      <c r="D955" s="433">
        <v>11</v>
      </c>
      <c r="E955" s="434" t="s">
        <v>2354</v>
      </c>
      <c r="F955" s="435">
        <v>0.63004846999999997</v>
      </c>
      <c r="G955" s="436"/>
      <c r="H955" s="436"/>
      <c r="I955" s="437">
        <v>6.3826072258913129</v>
      </c>
      <c r="J955" s="438">
        <v>6.3826072258913129</v>
      </c>
      <c r="K955" s="435">
        <v>0.64639846999999995</v>
      </c>
      <c r="L955" s="436"/>
      <c r="M955" s="436"/>
      <c r="N955" s="437">
        <v>6.3826072258913129</v>
      </c>
      <c r="O955" s="438">
        <v>6.3826072258913129</v>
      </c>
      <c r="P955" s="439">
        <v>0</v>
      </c>
      <c r="Q955" s="434">
        <f t="shared" si="14"/>
        <v>8</v>
      </c>
    </row>
    <row r="956" spans="2:17">
      <c r="B956" s="431" t="s">
        <v>2361</v>
      </c>
      <c r="C956" s="432" t="s">
        <v>152</v>
      </c>
      <c r="D956" s="433">
        <v>11</v>
      </c>
      <c r="E956" s="434" t="s">
        <v>2354</v>
      </c>
      <c r="F956" s="435">
        <v>0.22656999999999999</v>
      </c>
      <c r="G956" s="436"/>
      <c r="H956" s="436"/>
      <c r="I956" s="437">
        <v>9.1452282639636717</v>
      </c>
      <c r="J956" s="438">
        <v>9.1452282639636717</v>
      </c>
      <c r="K956" s="435">
        <v>0.59772755499999997</v>
      </c>
      <c r="L956" s="436"/>
      <c r="M956" s="436"/>
      <c r="N956" s="437">
        <v>9.1452282639636717</v>
      </c>
      <c r="O956" s="438">
        <v>9.1452282639636717</v>
      </c>
      <c r="P956" s="439">
        <v>0</v>
      </c>
      <c r="Q956" s="434">
        <f t="shared" si="14"/>
        <v>8</v>
      </c>
    </row>
    <row r="957" spans="2:17">
      <c r="B957" s="431" t="s">
        <v>2362</v>
      </c>
      <c r="C957" s="432" t="s">
        <v>152</v>
      </c>
      <c r="D957" s="433">
        <v>11</v>
      </c>
      <c r="E957" s="434" t="s">
        <v>2354</v>
      </c>
      <c r="F957" s="435">
        <v>1.71617</v>
      </c>
      <c r="G957" s="436"/>
      <c r="H957" s="436"/>
      <c r="I957" s="437">
        <v>0</v>
      </c>
      <c r="J957" s="438">
        <v>0</v>
      </c>
      <c r="K957" s="435">
        <v>1.7231899999999998</v>
      </c>
      <c r="L957" s="436"/>
      <c r="M957" s="436"/>
      <c r="N957" s="437">
        <v>0</v>
      </c>
      <c r="O957" s="438">
        <v>0</v>
      </c>
      <c r="P957" s="439">
        <v>0</v>
      </c>
      <c r="Q957" s="434">
        <f t="shared" si="14"/>
        <v>8</v>
      </c>
    </row>
    <row r="958" spans="2:17">
      <c r="B958" s="431" t="s">
        <v>2363</v>
      </c>
      <c r="C958" s="432" t="s">
        <v>152</v>
      </c>
      <c r="D958" s="433">
        <v>11</v>
      </c>
      <c r="E958" s="434" t="s">
        <v>2354</v>
      </c>
      <c r="F958" s="435">
        <v>15.19906486</v>
      </c>
      <c r="G958" s="437">
        <v>5.8681881360433561</v>
      </c>
      <c r="H958" s="437">
        <v>5.7018457951791355</v>
      </c>
      <c r="I958" s="437">
        <v>9.1452282639636717</v>
      </c>
      <c r="J958" s="438">
        <v>9.1452282639636717</v>
      </c>
      <c r="K958" s="435">
        <v>14.7762356</v>
      </c>
      <c r="L958" s="437">
        <v>6.2111341959419937</v>
      </c>
      <c r="M958" s="437">
        <v>5.9096228272069453</v>
      </c>
      <c r="N958" s="437">
        <v>9.1452282639636717</v>
      </c>
      <c r="O958" s="438">
        <v>9.1452282639636717</v>
      </c>
      <c r="P958" s="439">
        <v>-2.3440676816668837E-2</v>
      </c>
      <c r="Q958" s="434">
        <f t="shared" si="14"/>
        <v>8</v>
      </c>
    </row>
    <row r="959" spans="2:17">
      <c r="B959" s="431" t="s">
        <v>2364</v>
      </c>
      <c r="C959" s="432" t="s">
        <v>152</v>
      </c>
      <c r="D959" s="433">
        <v>11</v>
      </c>
      <c r="E959" s="434" t="s">
        <v>2354</v>
      </c>
      <c r="F959" s="435">
        <v>28.178758798</v>
      </c>
      <c r="G959" s="437">
        <v>8.1926003198007891</v>
      </c>
      <c r="H959" s="437">
        <v>7.9603691296332082</v>
      </c>
      <c r="I959" s="437">
        <v>9.1452282639636717</v>
      </c>
      <c r="J959" s="438">
        <v>9.1452282639636717</v>
      </c>
      <c r="K959" s="435">
        <v>27.668089738000003</v>
      </c>
      <c r="L959" s="437">
        <v>8.2878631142170782</v>
      </c>
      <c r="M959" s="437">
        <v>7.8855396620706184</v>
      </c>
      <c r="N959" s="437">
        <v>9.1452282639636717</v>
      </c>
      <c r="O959" s="438">
        <v>9.1452282639636717</v>
      </c>
      <c r="P959" s="439">
        <v>-2.3440676816668837E-2</v>
      </c>
      <c r="Q959" s="434">
        <f t="shared" si="14"/>
        <v>8</v>
      </c>
    </row>
    <row r="960" spans="2:17">
      <c r="B960" s="431" t="s">
        <v>2365</v>
      </c>
      <c r="C960" s="432" t="s">
        <v>152</v>
      </c>
      <c r="D960" s="433">
        <v>11</v>
      </c>
      <c r="E960" s="434" t="s">
        <v>2354</v>
      </c>
      <c r="F960" s="435">
        <v>4.3275899999999998</v>
      </c>
      <c r="G960" s="436"/>
      <c r="H960" s="436"/>
      <c r="I960" s="437">
        <v>9.1452282639636717</v>
      </c>
      <c r="J960" s="438">
        <v>9.1452282639636717</v>
      </c>
      <c r="K960" s="435">
        <v>4.3126999999999995</v>
      </c>
      <c r="L960" s="436"/>
      <c r="M960" s="436"/>
      <c r="N960" s="437">
        <v>9.1452282639636717</v>
      </c>
      <c r="O960" s="438">
        <v>9.1452282639636717</v>
      </c>
      <c r="P960" s="439">
        <v>0</v>
      </c>
      <c r="Q960" s="434">
        <f t="shared" si="14"/>
        <v>8</v>
      </c>
    </row>
    <row r="961" spans="2:17">
      <c r="B961" s="431" t="s">
        <v>2366</v>
      </c>
      <c r="C961" s="432" t="s">
        <v>152</v>
      </c>
      <c r="D961" s="433">
        <v>11</v>
      </c>
      <c r="E961" s="434" t="s">
        <v>2367</v>
      </c>
      <c r="F961" s="435">
        <v>11.490548143</v>
      </c>
      <c r="G961" s="437">
        <v>3.6199861878189536</v>
      </c>
      <c r="H961" s="437">
        <v>3.3374612008637659</v>
      </c>
      <c r="I961" s="437">
        <v>9.1452282639636717</v>
      </c>
      <c r="J961" s="438">
        <v>9.1452282639636717</v>
      </c>
      <c r="K961" s="435">
        <v>8.5297937280000014</v>
      </c>
      <c r="L961" s="437">
        <v>2.2863070659909179</v>
      </c>
      <c r="M961" s="437">
        <v>2.0320843061228038</v>
      </c>
      <c r="N961" s="437">
        <v>9.1452282639636717</v>
      </c>
      <c r="O961" s="438">
        <v>9.1452282639636717</v>
      </c>
      <c r="P961" s="439">
        <v>-1.0344089611936447E-2</v>
      </c>
      <c r="Q961" s="434">
        <f t="shared" si="14"/>
        <v>8</v>
      </c>
    </row>
    <row r="962" spans="2:17">
      <c r="B962" s="431" t="s">
        <v>2368</v>
      </c>
      <c r="C962" s="432" t="s">
        <v>152</v>
      </c>
      <c r="D962" s="433">
        <v>11</v>
      </c>
      <c r="E962" s="434" t="s">
        <v>2367</v>
      </c>
      <c r="F962" s="435">
        <v>9.5559018949999999</v>
      </c>
      <c r="G962" s="437">
        <v>7.4495505233537402</v>
      </c>
      <c r="H962" s="437">
        <v>6.8681438396722747</v>
      </c>
      <c r="I962" s="437">
        <v>9.9073306192939778</v>
      </c>
      <c r="J962" s="438">
        <v>9.1452282639636717</v>
      </c>
      <c r="K962" s="435">
        <v>8.3683069440000004</v>
      </c>
      <c r="L962" s="437">
        <v>7.4876556411202566</v>
      </c>
      <c r="M962" s="437">
        <v>6.655076102552183</v>
      </c>
      <c r="N962" s="437">
        <v>9.9073306192939778</v>
      </c>
      <c r="O962" s="438">
        <v>9.1452282639636717</v>
      </c>
      <c r="P962" s="439">
        <v>-1.0344089611936447E-2</v>
      </c>
      <c r="Q962" s="434">
        <f t="shared" si="14"/>
        <v>8</v>
      </c>
    </row>
    <row r="963" spans="2:17">
      <c r="B963" s="431" t="s">
        <v>2369</v>
      </c>
      <c r="C963" s="432" t="s">
        <v>152</v>
      </c>
      <c r="D963" s="433">
        <v>11</v>
      </c>
      <c r="E963" s="434" t="s">
        <v>2367</v>
      </c>
      <c r="F963" s="435">
        <v>7.7453670649999999</v>
      </c>
      <c r="G963" s="437">
        <v>5.5061895172614603</v>
      </c>
      <c r="H963" s="437">
        <v>5.0764541423664644</v>
      </c>
      <c r="I963" s="437">
        <v>9.3357538527962483</v>
      </c>
      <c r="J963" s="438">
        <v>9.1452282639636717</v>
      </c>
      <c r="K963" s="435">
        <v>13.059931584999999</v>
      </c>
      <c r="L963" s="437">
        <v>9.0690180284306408</v>
      </c>
      <c r="M963" s="437">
        <v>8.0606010809537878</v>
      </c>
      <c r="N963" s="437">
        <v>9.3357538527962483</v>
      </c>
      <c r="O963" s="438">
        <v>9.1452282639636717</v>
      </c>
      <c r="P963" s="439">
        <v>-1.0344089611936447E-2</v>
      </c>
      <c r="Q963" s="434">
        <f t="shared" si="14"/>
        <v>8</v>
      </c>
    </row>
    <row r="964" spans="2:17">
      <c r="B964" s="431" t="s">
        <v>2370</v>
      </c>
      <c r="C964" s="432" t="s">
        <v>152</v>
      </c>
      <c r="D964" s="433">
        <v>11</v>
      </c>
      <c r="E964" s="434" t="s">
        <v>2367</v>
      </c>
      <c r="F964" s="435">
        <v>5.5742849579999998</v>
      </c>
      <c r="G964" s="437">
        <v>8.0401798487347271</v>
      </c>
      <c r="H964" s="437">
        <v>7.4126769829710994</v>
      </c>
      <c r="I964" s="437">
        <v>10.288381796959131</v>
      </c>
      <c r="J964" s="438">
        <v>9.1452282639636717</v>
      </c>
      <c r="K964" s="435">
        <v>5.4376222560000009</v>
      </c>
      <c r="L964" s="437">
        <v>7.811549142135636</v>
      </c>
      <c r="M964" s="437">
        <v>6.9429547125862463</v>
      </c>
      <c r="N964" s="437">
        <v>10.288381796959131</v>
      </c>
      <c r="O964" s="438">
        <v>9.1452282639636717</v>
      </c>
      <c r="P964" s="439">
        <v>-1.0344089611936447E-2</v>
      </c>
      <c r="Q964" s="434">
        <f t="shared" si="14"/>
        <v>8</v>
      </c>
    </row>
    <row r="965" spans="2:17">
      <c r="B965" s="431" t="s">
        <v>2371</v>
      </c>
      <c r="C965" s="432" t="s">
        <v>152</v>
      </c>
      <c r="D965" s="433">
        <v>11</v>
      </c>
      <c r="E965" s="434" t="s">
        <v>2367</v>
      </c>
      <c r="F965" s="435">
        <v>8.6932710860000011</v>
      </c>
      <c r="G965" s="437">
        <v>5.7538727827438105</v>
      </c>
      <c r="H965" s="437">
        <v>5.304806750846617</v>
      </c>
      <c r="I965" s="437">
        <v>10.955221357873148</v>
      </c>
      <c r="J965" s="438">
        <v>9.1452282639636717</v>
      </c>
      <c r="K965" s="435">
        <v>7.8114052369999989</v>
      </c>
      <c r="L965" s="437">
        <v>8.1354426431510163</v>
      </c>
      <c r="M965" s="437">
        <v>7.2308333226203105</v>
      </c>
      <c r="N965" s="437">
        <v>10.955221357873148</v>
      </c>
      <c r="O965" s="438">
        <v>9.1452282639636717</v>
      </c>
      <c r="P965" s="439">
        <v>-1.0344089611936447E-2</v>
      </c>
      <c r="Q965" s="434">
        <f t="shared" si="14"/>
        <v>8</v>
      </c>
    </row>
    <row r="966" spans="2:17">
      <c r="B966" s="431" t="s">
        <v>2372</v>
      </c>
      <c r="C966" s="432" t="s">
        <v>152</v>
      </c>
      <c r="D966" s="433">
        <v>11</v>
      </c>
      <c r="E966" s="434" t="s">
        <v>2367</v>
      </c>
      <c r="F966" s="435">
        <v>8.9162342849999998</v>
      </c>
      <c r="G966" s="437">
        <v>8.3640733497501074</v>
      </c>
      <c r="H966" s="437">
        <v>7.7112919325220686</v>
      </c>
      <c r="I966" s="437">
        <v>9.1452282639636717</v>
      </c>
      <c r="J966" s="438">
        <v>9.1452282639636717</v>
      </c>
      <c r="K966" s="435">
        <v>10.192766456000001</v>
      </c>
      <c r="L966" s="437">
        <v>8.9928077928976116</v>
      </c>
      <c r="M966" s="437">
        <v>7.9928649374163623</v>
      </c>
      <c r="N966" s="437">
        <v>9.1452282639636717</v>
      </c>
      <c r="O966" s="438">
        <v>9.1452282639636717</v>
      </c>
      <c r="P966" s="439">
        <v>-1.0344089611936447E-2</v>
      </c>
      <c r="Q966" s="434">
        <f t="shared" si="14"/>
        <v>8</v>
      </c>
    </row>
    <row r="967" spans="2:17">
      <c r="B967" s="431" t="s">
        <v>2373</v>
      </c>
      <c r="C967" s="432" t="s">
        <v>152</v>
      </c>
      <c r="D967" s="433">
        <v>11</v>
      </c>
      <c r="E967" s="434" t="s">
        <v>2367</v>
      </c>
      <c r="F967" s="435">
        <v>0.63087000000000004</v>
      </c>
      <c r="G967" s="437">
        <v>1.8862033294425073</v>
      </c>
      <c r="H967" s="437">
        <v>1.738992941502699</v>
      </c>
      <c r="I967" s="437">
        <v>9.1452282639636717</v>
      </c>
      <c r="J967" s="438">
        <v>9.1452282639636717</v>
      </c>
      <c r="K967" s="435">
        <v>0.63934308499999992</v>
      </c>
      <c r="L967" s="437">
        <v>0.95262794416288255</v>
      </c>
      <c r="M967" s="437">
        <v>0.84670179421783498</v>
      </c>
      <c r="N967" s="437">
        <v>9.1452282639636717</v>
      </c>
      <c r="O967" s="438">
        <v>9.1452282639636717</v>
      </c>
      <c r="P967" s="439">
        <v>-1.0344089611936447E-2</v>
      </c>
      <c r="Q967" s="434">
        <f t="shared" si="14"/>
        <v>8</v>
      </c>
    </row>
    <row r="968" spans="2:17">
      <c r="B968" s="431" t="s">
        <v>2374</v>
      </c>
      <c r="C968" s="432" t="s">
        <v>152</v>
      </c>
      <c r="D968" s="433">
        <v>7.6</v>
      </c>
      <c r="E968" s="434" t="s">
        <v>2375</v>
      </c>
      <c r="F968" s="435">
        <v>8.2770797869999981</v>
      </c>
      <c r="G968" s="437">
        <v>4.5453862932868532</v>
      </c>
      <c r="H968" s="437">
        <v>4.2609131375165195</v>
      </c>
      <c r="I968" s="437">
        <v>8.0297875438893147</v>
      </c>
      <c r="J968" s="438">
        <v>6.3185213460112646</v>
      </c>
      <c r="K968" s="435">
        <v>7.7557804800000012</v>
      </c>
      <c r="L968" s="437">
        <v>4.7783817679210188</v>
      </c>
      <c r="M968" s="437">
        <v>4.283535122535846</v>
      </c>
      <c r="N968" s="437">
        <v>8.0297875438893147</v>
      </c>
      <c r="O968" s="438">
        <v>6.3185213460112646</v>
      </c>
      <c r="P968" s="439">
        <v>-1.753853118567239E-2</v>
      </c>
      <c r="Q968" s="434">
        <f t="shared" si="14"/>
        <v>8</v>
      </c>
    </row>
    <row r="969" spans="2:17">
      <c r="B969" s="431" t="s">
        <v>2376</v>
      </c>
      <c r="C969" s="432" t="s">
        <v>152</v>
      </c>
      <c r="D969" s="433">
        <v>7.6</v>
      </c>
      <c r="E969" s="434" t="s">
        <v>2375</v>
      </c>
      <c r="F969" s="435">
        <v>10.476887065</v>
      </c>
      <c r="G969" s="437">
        <v>3.6818550426653136</v>
      </c>
      <c r="H969" s="437">
        <v>3.4514260195869402</v>
      </c>
      <c r="I969" s="437">
        <v>6.7792468608245855</v>
      </c>
      <c r="J969" s="438">
        <v>6.3185213460112646</v>
      </c>
      <c r="K969" s="435">
        <v>10.231784602999999</v>
      </c>
      <c r="L969" s="437">
        <v>4.3439834253827438</v>
      </c>
      <c r="M969" s="437">
        <v>3.8941228386689501</v>
      </c>
      <c r="N969" s="437">
        <v>6.7792468608245855</v>
      </c>
      <c r="O969" s="438">
        <v>6.3185213460112646</v>
      </c>
      <c r="P969" s="439">
        <v>-1.753853118567239E-2</v>
      </c>
      <c r="Q969" s="434">
        <f t="shared" si="14"/>
        <v>8</v>
      </c>
    </row>
    <row r="970" spans="2:17">
      <c r="B970" s="431" t="s">
        <v>2377</v>
      </c>
      <c r="C970" s="432" t="s">
        <v>152</v>
      </c>
      <c r="D970" s="433">
        <v>7.6</v>
      </c>
      <c r="E970" s="434" t="s">
        <v>2375</v>
      </c>
      <c r="F970" s="435">
        <v>9.6974497359999994</v>
      </c>
      <c r="G970" s="437">
        <v>3.1987514314182026</v>
      </c>
      <c r="H970" s="437">
        <v>2.9985574642818253</v>
      </c>
      <c r="I970" s="437">
        <v>6.5817930687617334</v>
      </c>
      <c r="J970" s="438">
        <v>6.3185213460112646</v>
      </c>
      <c r="K970" s="435">
        <v>8.9652532620000009</v>
      </c>
      <c r="L970" s="437">
        <v>3.4751867403061953</v>
      </c>
      <c r="M970" s="437">
        <v>3.1152982709351602</v>
      </c>
      <c r="N970" s="437">
        <v>6.5817930687617334</v>
      </c>
      <c r="O970" s="438">
        <v>6.3185213460112646</v>
      </c>
      <c r="P970" s="439">
        <v>-1.753853118567239E-2</v>
      </c>
      <c r="Q970" s="434">
        <f t="shared" si="14"/>
        <v>8</v>
      </c>
    </row>
    <row r="971" spans="2:17">
      <c r="B971" s="431" t="s">
        <v>2378</v>
      </c>
      <c r="C971" s="432" t="s">
        <v>152</v>
      </c>
      <c r="D971" s="433">
        <v>7.6</v>
      </c>
      <c r="E971" s="434" t="s">
        <v>2375</v>
      </c>
      <c r="F971" s="435">
        <v>8.7219515839999993</v>
      </c>
      <c r="G971" s="437">
        <v>4.3090999221183077</v>
      </c>
      <c r="H971" s="437">
        <v>4.0394147569245087</v>
      </c>
      <c r="I971" s="437">
        <v>6.8450647915122023</v>
      </c>
      <c r="J971" s="438">
        <v>6.3185213460112646</v>
      </c>
      <c r="K971" s="435">
        <v>8.5300387499999992</v>
      </c>
      <c r="L971" s="437">
        <v>4.9100176292962532</v>
      </c>
      <c r="M971" s="437">
        <v>4.4015388449197532</v>
      </c>
      <c r="N971" s="437">
        <v>6.8450647915122023</v>
      </c>
      <c r="O971" s="438">
        <v>6.3185213460112646</v>
      </c>
      <c r="P971" s="439">
        <v>-1.753853118567239E-2</v>
      </c>
      <c r="Q971" s="434">
        <f t="shared" si="14"/>
        <v>8</v>
      </c>
    </row>
    <row r="972" spans="2:17">
      <c r="B972" s="431" t="s">
        <v>2379</v>
      </c>
      <c r="C972" s="432" t="s">
        <v>152</v>
      </c>
      <c r="D972" s="433">
        <v>11</v>
      </c>
      <c r="E972" s="434" t="s">
        <v>2380</v>
      </c>
      <c r="F972" s="435">
        <v>16.455854774999999</v>
      </c>
      <c r="G972" s="437">
        <v>7.4876556411202566</v>
      </c>
      <c r="H972" s="437">
        <v>7.4903014558344321</v>
      </c>
      <c r="I972" s="437">
        <v>12.384163274117473</v>
      </c>
      <c r="J972" s="438">
        <v>9.1452282639636717</v>
      </c>
      <c r="K972" s="435">
        <v>13.370711944999998</v>
      </c>
      <c r="L972" s="437">
        <v>5.1622908294186596</v>
      </c>
      <c r="M972" s="437">
        <v>5.141697867126652</v>
      </c>
      <c r="N972" s="437">
        <v>12.384163274117473</v>
      </c>
      <c r="O972" s="438">
        <v>9.1452282639636717</v>
      </c>
      <c r="P972" s="439">
        <v>1.719155875141265E-3</v>
      </c>
      <c r="Q972" s="434">
        <f t="shared" ref="Q972:Q1024" si="15">VLOOKUP(C972,$S$11:$T$14,2,FALSE)</f>
        <v>8</v>
      </c>
    </row>
    <row r="973" spans="2:17">
      <c r="B973" s="431" t="s">
        <v>2381</v>
      </c>
      <c r="C973" s="432" t="s">
        <v>152</v>
      </c>
      <c r="D973" s="433">
        <v>11</v>
      </c>
      <c r="E973" s="434" t="s">
        <v>2380</v>
      </c>
      <c r="F973" s="435">
        <v>7.022826499999999</v>
      </c>
      <c r="G973" s="437">
        <v>7.3685771480998952</v>
      </c>
      <c r="H973" s="437">
        <v>7.371180885608057</v>
      </c>
      <c r="I973" s="437">
        <v>10.288381796959131</v>
      </c>
      <c r="J973" s="438">
        <v>9.1452282639636717</v>
      </c>
      <c r="K973" s="435">
        <v>6.6108047129999994</v>
      </c>
      <c r="L973" s="437">
        <v>7.4514557792420675</v>
      </c>
      <c r="M973" s="437">
        <v>7.4217310789194837</v>
      </c>
      <c r="N973" s="437">
        <v>10.288381796959131</v>
      </c>
      <c r="O973" s="438">
        <v>9.1452282639636717</v>
      </c>
      <c r="P973" s="439">
        <v>1.719155875141265E-3</v>
      </c>
      <c r="Q973" s="434">
        <f t="shared" si="15"/>
        <v>8</v>
      </c>
    </row>
    <row r="974" spans="2:17">
      <c r="B974" s="431" t="s">
        <v>2382</v>
      </c>
      <c r="C974" s="432" t="s">
        <v>152</v>
      </c>
      <c r="D974" s="433">
        <v>11</v>
      </c>
      <c r="E974" s="434" t="s">
        <v>2380</v>
      </c>
      <c r="F974" s="435">
        <v>11.076614214000001</v>
      </c>
      <c r="G974" s="437">
        <v>8.1426826155266543</v>
      </c>
      <c r="H974" s="437">
        <v>8.1455598885356739</v>
      </c>
      <c r="I974" s="437">
        <v>11.050484152289437</v>
      </c>
      <c r="J974" s="438">
        <v>9.1452282639636717</v>
      </c>
      <c r="K974" s="435">
        <v>11.014364528</v>
      </c>
      <c r="L974" s="437">
        <v>8.6088987313999699</v>
      </c>
      <c r="M974" s="437">
        <v>8.5745568601630495</v>
      </c>
      <c r="N974" s="437">
        <v>11.050484152289437</v>
      </c>
      <c r="O974" s="438">
        <v>9.1452282639636717</v>
      </c>
      <c r="P974" s="439">
        <v>1.719155875141265E-3</v>
      </c>
      <c r="Q974" s="434">
        <f t="shared" si="15"/>
        <v>8</v>
      </c>
    </row>
    <row r="975" spans="2:17">
      <c r="B975" s="431" t="s">
        <v>2383</v>
      </c>
      <c r="C975" s="432" t="s">
        <v>152</v>
      </c>
      <c r="D975" s="433">
        <v>11</v>
      </c>
      <c r="E975" s="434" t="s">
        <v>2380</v>
      </c>
      <c r="F975" s="435">
        <v>35.126223796000005</v>
      </c>
      <c r="G975" s="437">
        <v>8.6879668507654877</v>
      </c>
      <c r="H975" s="437">
        <v>8.6910368037162868</v>
      </c>
      <c r="I975" s="437">
        <v>11.43153532995459</v>
      </c>
      <c r="J975" s="438">
        <v>9.1452282639636717</v>
      </c>
      <c r="K975" s="435">
        <v>31.267906937999999</v>
      </c>
      <c r="L975" s="437">
        <v>8.478388703049653</v>
      </c>
      <c r="M975" s="437">
        <v>8.4445674510845556</v>
      </c>
      <c r="N975" s="437">
        <v>11.43153532995459</v>
      </c>
      <c r="O975" s="438">
        <v>9.1452282639636717</v>
      </c>
      <c r="P975" s="439">
        <v>1.719155875141265E-3</v>
      </c>
      <c r="Q975" s="434">
        <f t="shared" si="15"/>
        <v>8</v>
      </c>
    </row>
    <row r="976" spans="2:17">
      <c r="B976" s="431" t="s">
        <v>2384</v>
      </c>
      <c r="C976" s="432" t="s">
        <v>152</v>
      </c>
      <c r="D976" s="433">
        <v>11</v>
      </c>
      <c r="E976" s="434" t="s">
        <v>2380</v>
      </c>
      <c r="F976" s="435">
        <v>1.6908914089999998</v>
      </c>
      <c r="G976" s="436"/>
      <c r="H976" s="436"/>
      <c r="I976" s="437">
        <v>11.241009741122014</v>
      </c>
      <c r="J976" s="438">
        <v>9.1452282639636717</v>
      </c>
      <c r="K976" s="435">
        <v>1.6908914089999998</v>
      </c>
      <c r="L976" s="436"/>
      <c r="M976" s="436"/>
      <c r="N976" s="437">
        <v>11.241009741122014</v>
      </c>
      <c r="O976" s="438">
        <v>9.1452282639636717</v>
      </c>
      <c r="P976" s="439">
        <v>0</v>
      </c>
      <c r="Q976" s="434">
        <f t="shared" si="15"/>
        <v>8</v>
      </c>
    </row>
    <row r="977" spans="2:17">
      <c r="B977" s="431" t="s">
        <v>2385</v>
      </c>
      <c r="C977" s="432" t="s">
        <v>152</v>
      </c>
      <c r="D977" s="433">
        <v>11</v>
      </c>
      <c r="E977" s="434" t="s">
        <v>2380</v>
      </c>
      <c r="F977" s="435">
        <v>7.907924285</v>
      </c>
      <c r="G977" s="437">
        <v>4.0044668260830933</v>
      </c>
      <c r="H977" s="437">
        <v>4.0058818320287051</v>
      </c>
      <c r="I977" s="437">
        <v>11.241009741122014</v>
      </c>
      <c r="J977" s="438">
        <v>9.1452282639636717</v>
      </c>
      <c r="K977" s="435">
        <v>1.916687502</v>
      </c>
      <c r="L977" s="437">
        <v>0</v>
      </c>
      <c r="M977" s="437">
        <v>0</v>
      </c>
      <c r="N977" s="437">
        <v>11.241009741122014</v>
      </c>
      <c r="O977" s="438">
        <v>9.1452282639636717</v>
      </c>
      <c r="P977" s="439">
        <v>1.719155875141265E-3</v>
      </c>
      <c r="Q977" s="434">
        <f t="shared" si="15"/>
        <v>8</v>
      </c>
    </row>
    <row r="978" spans="2:17">
      <c r="B978" s="431" t="s">
        <v>2386</v>
      </c>
      <c r="C978" s="432" t="s">
        <v>152</v>
      </c>
      <c r="D978" s="433">
        <v>11</v>
      </c>
      <c r="E978" s="434" t="s">
        <v>2380</v>
      </c>
      <c r="F978" s="435">
        <v>23.282104292</v>
      </c>
      <c r="G978" s="437">
        <v>7.0408731353078648</v>
      </c>
      <c r="H978" s="437">
        <v>7.0433610763450751</v>
      </c>
      <c r="I978" s="437">
        <v>11.050484152289437</v>
      </c>
      <c r="J978" s="438">
        <v>9.1452282639636717</v>
      </c>
      <c r="K978" s="435">
        <v>26.477778679000004</v>
      </c>
      <c r="L978" s="437">
        <v>8.7575086906893773</v>
      </c>
      <c r="M978" s="437">
        <v>8.7225739975079009</v>
      </c>
      <c r="N978" s="437">
        <v>11.050484152289437</v>
      </c>
      <c r="O978" s="438">
        <v>9.1452282639636717</v>
      </c>
      <c r="P978" s="439">
        <v>1.719155875141265E-3</v>
      </c>
      <c r="Q978" s="434">
        <f t="shared" si="15"/>
        <v>8</v>
      </c>
    </row>
    <row r="979" spans="2:17">
      <c r="B979" s="431" t="s">
        <v>2387</v>
      </c>
      <c r="C979" s="432" t="s">
        <v>152</v>
      </c>
      <c r="D979" s="433">
        <v>11</v>
      </c>
      <c r="E979" s="434" t="s">
        <v>2380</v>
      </c>
      <c r="F979" s="435">
        <v>26.449955710000001</v>
      </c>
      <c r="G979" s="437">
        <v>8.4593361441663966</v>
      </c>
      <c r="H979" s="437">
        <v>8.462325308881649</v>
      </c>
      <c r="I979" s="437">
        <v>12.193637685284894</v>
      </c>
      <c r="J979" s="438">
        <v>9.1452282639636717</v>
      </c>
      <c r="K979" s="435">
        <v>26.191505359000004</v>
      </c>
      <c r="L979" s="437">
        <v>8.7803717613492882</v>
      </c>
      <c r="M979" s="437">
        <v>8.7453458647917266</v>
      </c>
      <c r="N979" s="437">
        <v>12.193637685284894</v>
      </c>
      <c r="O979" s="438">
        <v>9.1452282639636717</v>
      </c>
      <c r="P979" s="439">
        <v>1.719155875141265E-3</v>
      </c>
      <c r="Q979" s="434">
        <f t="shared" si="15"/>
        <v>8</v>
      </c>
    </row>
    <row r="980" spans="2:17">
      <c r="B980" s="431" t="s">
        <v>2388</v>
      </c>
      <c r="C980" s="432" t="s">
        <v>152</v>
      </c>
      <c r="D980" s="433">
        <v>11</v>
      </c>
      <c r="E980" s="434" t="s">
        <v>2380</v>
      </c>
      <c r="F980" s="435">
        <v>21.872060889</v>
      </c>
      <c r="G980" s="437">
        <v>6.3711756905613575</v>
      </c>
      <c r="H980" s="437">
        <v>6.3734269893919437</v>
      </c>
      <c r="I980" s="437">
        <v>11.43153532995459</v>
      </c>
      <c r="J980" s="438">
        <v>9.1452282639636717</v>
      </c>
      <c r="K980" s="435">
        <v>11.533386973999999</v>
      </c>
      <c r="L980" s="437">
        <v>6.1968447767795505</v>
      </c>
      <c r="M980" s="437">
        <v>6.1721248617196673</v>
      </c>
      <c r="N980" s="437">
        <v>11.43153532995459</v>
      </c>
      <c r="O980" s="438">
        <v>9.1452282639636717</v>
      </c>
      <c r="P980" s="439">
        <v>1.719155875141265E-3</v>
      </c>
      <c r="Q980" s="434">
        <f t="shared" si="15"/>
        <v>8</v>
      </c>
    </row>
    <row r="981" spans="2:17">
      <c r="B981" s="431" t="s">
        <v>2389</v>
      </c>
      <c r="C981" s="432" t="s">
        <v>152</v>
      </c>
      <c r="D981" s="433">
        <v>11</v>
      </c>
      <c r="E981" s="434" t="s">
        <v>2380</v>
      </c>
      <c r="F981" s="435">
        <v>26.757954235</v>
      </c>
      <c r="G981" s="437">
        <v>8.3831259086333674</v>
      </c>
      <c r="H981" s="437">
        <v>8.3860881439367709</v>
      </c>
      <c r="I981" s="437">
        <v>12.384163274117473</v>
      </c>
      <c r="J981" s="438">
        <v>9.1452282639636717</v>
      </c>
      <c r="K981" s="435">
        <v>23.319890948000001</v>
      </c>
      <c r="L981" s="437">
        <v>10.302671216121574</v>
      </c>
      <c r="M981" s="437">
        <v>10.261572694772974</v>
      </c>
      <c r="N981" s="437">
        <v>12.384163274117473</v>
      </c>
      <c r="O981" s="438">
        <v>9.1452282639636717</v>
      </c>
      <c r="P981" s="439">
        <v>1.719155875141265E-3</v>
      </c>
      <c r="Q981" s="434">
        <f t="shared" si="15"/>
        <v>8</v>
      </c>
    </row>
    <row r="982" spans="2:17">
      <c r="B982" s="431" t="s">
        <v>2390</v>
      </c>
      <c r="C982" s="432" t="s">
        <v>152</v>
      </c>
      <c r="D982" s="433">
        <v>11</v>
      </c>
      <c r="E982" s="434" t="s">
        <v>2391</v>
      </c>
      <c r="F982" s="435">
        <v>6.7751159730000001</v>
      </c>
      <c r="G982" s="437">
        <v>4.1534578365501673</v>
      </c>
      <c r="H982" s="437">
        <v>4.1153885402809651</v>
      </c>
      <c r="I982" s="437">
        <v>6.0015560482261598</v>
      </c>
      <c r="J982" s="438">
        <v>6.0015560482261598</v>
      </c>
      <c r="K982" s="435">
        <v>6.7430542290000002</v>
      </c>
      <c r="L982" s="437">
        <v>3.981984806600849</v>
      </c>
      <c r="M982" s="437">
        <v>3.8926076669448748</v>
      </c>
      <c r="N982" s="437">
        <v>6.0015560482261598</v>
      </c>
      <c r="O982" s="438">
        <v>6.0015560482261598</v>
      </c>
      <c r="P982" s="439">
        <v>-4.873893278418584E-3</v>
      </c>
      <c r="Q982" s="434">
        <f t="shared" si="15"/>
        <v>8</v>
      </c>
    </row>
    <row r="983" spans="2:17">
      <c r="B983" s="431" t="s">
        <v>2392</v>
      </c>
      <c r="C983" s="432" t="s">
        <v>152</v>
      </c>
      <c r="D983" s="433">
        <v>11</v>
      </c>
      <c r="E983" s="434" t="s">
        <v>2391</v>
      </c>
      <c r="F983" s="435">
        <v>7.1087119920000008</v>
      </c>
      <c r="G983" s="437">
        <v>5.258506251779111</v>
      </c>
      <c r="H983" s="437">
        <v>5.2103084271447075</v>
      </c>
      <c r="I983" s="437">
        <v>11.43153532995459</v>
      </c>
      <c r="J983" s="438">
        <v>9.1452282639636717</v>
      </c>
      <c r="K983" s="435">
        <v>6.3776549630000003</v>
      </c>
      <c r="L983" s="437">
        <v>3.5818810700524382</v>
      </c>
      <c r="M983" s="437">
        <v>3.5014844085437149</v>
      </c>
      <c r="N983" s="437">
        <v>11.43153532995459</v>
      </c>
      <c r="O983" s="438">
        <v>9.1452282639636717</v>
      </c>
      <c r="P983" s="439">
        <v>-4.873893278418584E-3</v>
      </c>
      <c r="Q983" s="434">
        <f t="shared" si="15"/>
        <v>8</v>
      </c>
    </row>
    <row r="984" spans="2:17">
      <c r="B984" s="431" t="s">
        <v>2393</v>
      </c>
      <c r="C984" s="432" t="s">
        <v>152</v>
      </c>
      <c r="D984" s="433">
        <v>11</v>
      </c>
      <c r="E984" s="434" t="s">
        <v>2391</v>
      </c>
      <c r="F984" s="435">
        <v>12.371725784000001</v>
      </c>
      <c r="G984" s="437">
        <v>6.6683956091401768</v>
      </c>
      <c r="H984" s="437">
        <v>6.6072751793501725</v>
      </c>
      <c r="I984" s="437">
        <v>11.43153532995459</v>
      </c>
      <c r="J984" s="438">
        <v>9.1452282639636717</v>
      </c>
      <c r="K984" s="435">
        <v>14.851093488999998</v>
      </c>
      <c r="L984" s="437">
        <v>9.7930152659944323</v>
      </c>
      <c r="M984" s="437">
        <v>9.5732073722950517</v>
      </c>
      <c r="N984" s="437">
        <v>11.43153532995459</v>
      </c>
      <c r="O984" s="438">
        <v>9.1452282639636717</v>
      </c>
      <c r="P984" s="439">
        <v>-4.873893278418584E-3</v>
      </c>
      <c r="Q984" s="434">
        <f t="shared" si="15"/>
        <v>8</v>
      </c>
    </row>
    <row r="985" spans="2:17">
      <c r="B985" s="431" t="s">
        <v>2394</v>
      </c>
      <c r="C985" s="432" t="s">
        <v>152</v>
      </c>
      <c r="D985" s="433">
        <v>11</v>
      </c>
      <c r="E985" s="434" t="s">
        <v>2391</v>
      </c>
      <c r="F985" s="435">
        <v>22.317479590999994</v>
      </c>
      <c r="G985" s="437">
        <v>6.0396611659926744</v>
      </c>
      <c r="H985" s="437">
        <v>5.9843035195828707</v>
      </c>
      <c r="I985" s="437">
        <v>11.43153532995459</v>
      </c>
      <c r="J985" s="438">
        <v>9.1452282639636717</v>
      </c>
      <c r="K985" s="435">
        <v>17.761585438999997</v>
      </c>
      <c r="L985" s="437">
        <v>6.916078874622527</v>
      </c>
      <c r="M985" s="437">
        <v>6.7608448952200453</v>
      </c>
      <c r="N985" s="437">
        <v>11.43153532995459</v>
      </c>
      <c r="O985" s="438">
        <v>9.1452282639636717</v>
      </c>
      <c r="P985" s="439">
        <v>-4.873893278418584E-3</v>
      </c>
      <c r="Q985" s="434">
        <f t="shared" si="15"/>
        <v>8</v>
      </c>
    </row>
    <row r="986" spans="2:17">
      <c r="B986" s="431" t="s">
        <v>2395</v>
      </c>
      <c r="C986" s="432" t="s">
        <v>152</v>
      </c>
      <c r="D986" s="433">
        <v>11</v>
      </c>
      <c r="E986" s="434" t="s">
        <v>2391</v>
      </c>
      <c r="F986" s="435">
        <v>7.0331094429999998</v>
      </c>
      <c r="G986" s="437">
        <v>5.258506251779111</v>
      </c>
      <c r="H986" s="437">
        <v>5.2103084271447075</v>
      </c>
      <c r="I986" s="437">
        <v>5.9062932538098716</v>
      </c>
      <c r="J986" s="438">
        <v>5.9062932538098716</v>
      </c>
      <c r="K986" s="435">
        <v>6.8708181139999995</v>
      </c>
      <c r="L986" s="437">
        <v>5.2966113695456274</v>
      </c>
      <c r="M986" s="437">
        <v>5.1777269445486853</v>
      </c>
      <c r="N986" s="437">
        <v>5.9062932538098716</v>
      </c>
      <c r="O986" s="438">
        <v>5.9062932538098716</v>
      </c>
      <c r="P986" s="439">
        <v>-4.873893278418584E-3</v>
      </c>
      <c r="Q986" s="434">
        <f t="shared" si="15"/>
        <v>8</v>
      </c>
    </row>
    <row r="987" spans="2:17">
      <c r="B987" s="431" t="s">
        <v>2396</v>
      </c>
      <c r="C987" s="432" t="s">
        <v>152</v>
      </c>
      <c r="D987" s="433">
        <v>11</v>
      </c>
      <c r="E987" s="434" t="s">
        <v>2391</v>
      </c>
      <c r="F987" s="435">
        <v>19.535970468999999</v>
      </c>
      <c r="G987" s="437">
        <v>7.3161826111709383</v>
      </c>
      <c r="H987" s="437">
        <v>7.2491247682013338</v>
      </c>
      <c r="I987" s="437">
        <v>7.5257607588867712</v>
      </c>
      <c r="J987" s="438">
        <v>7.5257607588867712</v>
      </c>
      <c r="K987" s="435">
        <v>19.083007280999997</v>
      </c>
      <c r="L987" s="437">
        <v>6.9922891101555571</v>
      </c>
      <c r="M987" s="437">
        <v>6.8353445634869328</v>
      </c>
      <c r="N987" s="437">
        <v>7.5257607588867712</v>
      </c>
      <c r="O987" s="438">
        <v>7.5257607588867712</v>
      </c>
      <c r="P987" s="439">
        <v>-4.873893278418584E-3</v>
      </c>
      <c r="Q987" s="434">
        <f t="shared" si="15"/>
        <v>8</v>
      </c>
    </row>
    <row r="988" spans="2:17">
      <c r="B988" s="431" t="s">
        <v>2397</v>
      </c>
      <c r="C988" s="432" t="s">
        <v>152</v>
      </c>
      <c r="D988" s="433">
        <v>11</v>
      </c>
      <c r="E988" s="434" t="s">
        <v>2391</v>
      </c>
      <c r="F988" s="435">
        <v>3.4430000000000001</v>
      </c>
      <c r="G988" s="436"/>
      <c r="H988" s="436"/>
      <c r="I988" s="437">
        <v>9.1452282639636717</v>
      </c>
      <c r="J988" s="438">
        <v>9.1452282639636717</v>
      </c>
      <c r="K988" s="435">
        <v>3.4430000000000001</v>
      </c>
      <c r="L988" s="436"/>
      <c r="M988" s="436"/>
      <c r="N988" s="437">
        <v>0</v>
      </c>
      <c r="O988" s="438">
        <v>0</v>
      </c>
      <c r="P988" s="439">
        <v>0</v>
      </c>
      <c r="Q988" s="434">
        <f t="shared" si="15"/>
        <v>8</v>
      </c>
    </row>
    <row r="989" spans="2:17" ht="15.75">
      <c r="B989" s="431" t="s">
        <v>2398</v>
      </c>
      <c r="C989" s="432" t="s">
        <v>152</v>
      </c>
      <c r="D989" s="433">
        <v>11</v>
      </c>
      <c r="E989" s="434" t="s">
        <v>2391</v>
      </c>
      <c r="F989" s="435">
        <v>12.696237334999999</v>
      </c>
      <c r="G989" s="437">
        <v>5.9253458126931289</v>
      </c>
      <c r="H989" s="437">
        <v>5.8710359450797256</v>
      </c>
      <c r="I989" s="437">
        <v>9.1452282639636717</v>
      </c>
      <c r="J989" s="438">
        <v>9.1452282639636717</v>
      </c>
      <c r="K989" s="440"/>
      <c r="L989" s="440"/>
      <c r="M989" s="440"/>
      <c r="N989" s="440"/>
      <c r="O989" s="440"/>
      <c r="P989" s="439">
        <v>-4.873893278418584E-3</v>
      </c>
      <c r="Q989" s="434">
        <f t="shared" si="15"/>
        <v>8</v>
      </c>
    </row>
    <row r="990" spans="2:17">
      <c r="B990" s="431" t="s">
        <v>2399</v>
      </c>
      <c r="C990" s="432" t="s">
        <v>152</v>
      </c>
      <c r="D990" s="433">
        <v>11</v>
      </c>
      <c r="E990" s="434" t="s">
        <v>2400</v>
      </c>
      <c r="F990" s="435">
        <v>16.162549626999997</v>
      </c>
      <c r="G990" s="437">
        <v>2.819778714722132</v>
      </c>
      <c r="H990" s="437">
        <v>2.6565882911244851</v>
      </c>
      <c r="I990" s="437">
        <v>11.43153532995459</v>
      </c>
      <c r="J990" s="438">
        <v>9.1452282639636717</v>
      </c>
      <c r="K990" s="435">
        <v>25.646453105999996</v>
      </c>
      <c r="L990" s="437">
        <v>6.8208160802062388</v>
      </c>
      <c r="M990" s="437">
        <v>6.3508294736943744</v>
      </c>
      <c r="N990" s="437">
        <v>11.43153532995459</v>
      </c>
      <c r="O990" s="438">
        <v>9.1452282639636717</v>
      </c>
      <c r="P990" s="439">
        <v>2.652453127482568E-2</v>
      </c>
      <c r="Q990" s="434">
        <f t="shared" si="15"/>
        <v>8</v>
      </c>
    </row>
    <row r="991" spans="2:17">
      <c r="B991" s="431" t="s">
        <v>2401</v>
      </c>
      <c r="C991" s="432" t="s">
        <v>152</v>
      </c>
      <c r="D991" s="433">
        <v>11</v>
      </c>
      <c r="E991" s="434" t="s">
        <v>2400</v>
      </c>
      <c r="F991" s="435">
        <v>49.789080667999997</v>
      </c>
      <c r="G991" s="437">
        <v>4.9536653096469889</v>
      </c>
      <c r="H991" s="437">
        <v>4.6669794303538259</v>
      </c>
      <c r="I991" s="437">
        <v>11.43153532995459</v>
      </c>
      <c r="J991" s="438">
        <v>9.1452282639636717</v>
      </c>
      <c r="K991" s="435">
        <v>52.642671072999995</v>
      </c>
      <c r="L991" s="437">
        <v>5.258506251779111</v>
      </c>
      <c r="M991" s="437">
        <v>4.8961702087699646</v>
      </c>
      <c r="N991" s="437">
        <v>11.43153532995459</v>
      </c>
      <c r="O991" s="438">
        <v>9.1452282639636717</v>
      </c>
      <c r="P991" s="439">
        <v>2.652453127482568E-2</v>
      </c>
      <c r="Q991" s="434">
        <f t="shared" si="15"/>
        <v>8</v>
      </c>
    </row>
    <row r="992" spans="2:17">
      <c r="B992" s="431" t="s">
        <v>2402</v>
      </c>
      <c r="C992" s="432" t="s">
        <v>152</v>
      </c>
      <c r="D992" s="433">
        <v>11</v>
      </c>
      <c r="E992" s="434" t="s">
        <v>2403</v>
      </c>
      <c r="F992" s="435">
        <v>23.402597025999999</v>
      </c>
      <c r="G992" s="437">
        <v>5.0870332218297927</v>
      </c>
      <c r="H992" s="437">
        <v>5.0870332218297927</v>
      </c>
      <c r="I992" s="437">
        <v>11.43153532995459</v>
      </c>
      <c r="J992" s="438">
        <v>9.1452282639636717</v>
      </c>
      <c r="K992" s="435">
        <v>30.385858118999998</v>
      </c>
      <c r="L992" s="437">
        <v>6.4740115289750726</v>
      </c>
      <c r="M992" s="437">
        <v>6.0521111903439948</v>
      </c>
      <c r="N992" s="437">
        <v>11.43153532995459</v>
      </c>
      <c r="O992" s="438">
        <v>9.1452282639636717</v>
      </c>
      <c r="P992" s="439">
        <v>-1.955532254600989E-3</v>
      </c>
      <c r="Q992" s="434">
        <f t="shared" si="15"/>
        <v>8</v>
      </c>
    </row>
    <row r="993" spans="2:17">
      <c r="B993" s="431" t="s">
        <v>2404</v>
      </c>
      <c r="C993" s="432" t="s">
        <v>152</v>
      </c>
      <c r="D993" s="433">
        <v>11</v>
      </c>
      <c r="E993" s="434" t="s">
        <v>2403</v>
      </c>
      <c r="F993" s="435">
        <v>8.18267466</v>
      </c>
      <c r="G993" s="437">
        <v>3.4294605989863771</v>
      </c>
      <c r="H993" s="437">
        <v>3.4294605989863771</v>
      </c>
      <c r="I993" s="437">
        <v>11.43153532995459</v>
      </c>
      <c r="J993" s="438">
        <v>9.1452282639636717</v>
      </c>
      <c r="K993" s="435">
        <v>5.2901881819999996</v>
      </c>
      <c r="L993" s="437">
        <v>3.5056708345194076</v>
      </c>
      <c r="M993" s="437">
        <v>3.277212218776568</v>
      </c>
      <c r="N993" s="437">
        <v>11.43153532995459</v>
      </c>
      <c r="O993" s="438">
        <v>9.1452282639636717</v>
      </c>
      <c r="P993" s="439">
        <v>-1.955532254600989E-3</v>
      </c>
      <c r="Q993" s="434">
        <f t="shared" si="15"/>
        <v>8</v>
      </c>
    </row>
    <row r="994" spans="2:17">
      <c r="B994" s="431" t="s">
        <v>2405</v>
      </c>
      <c r="C994" s="432" t="s">
        <v>152</v>
      </c>
      <c r="D994" s="433">
        <v>11</v>
      </c>
      <c r="E994" s="434" t="s">
        <v>2403</v>
      </c>
      <c r="F994" s="435">
        <v>25.080027887</v>
      </c>
      <c r="G994" s="437">
        <v>7.2971300522876801</v>
      </c>
      <c r="H994" s="437">
        <v>7.2971300522876801</v>
      </c>
      <c r="I994" s="437">
        <v>11.43153532995459</v>
      </c>
      <c r="J994" s="438">
        <v>9.1452282639636717</v>
      </c>
      <c r="K994" s="435">
        <v>32.981363371999997</v>
      </c>
      <c r="L994" s="437">
        <v>9.2866906951215462</v>
      </c>
      <c r="M994" s="437">
        <v>8.6814928310926973</v>
      </c>
      <c r="N994" s="437">
        <v>11.43153532995459</v>
      </c>
      <c r="O994" s="438">
        <v>9.1452282639636717</v>
      </c>
      <c r="P994" s="439">
        <v>-1.955532254600989E-3</v>
      </c>
      <c r="Q994" s="434">
        <f t="shared" si="15"/>
        <v>8</v>
      </c>
    </row>
    <row r="995" spans="2:17">
      <c r="B995" s="431" t="s">
        <v>2406</v>
      </c>
      <c r="C995" s="432" t="s">
        <v>152</v>
      </c>
      <c r="D995" s="433">
        <v>11</v>
      </c>
      <c r="E995" s="434" t="s">
        <v>2403</v>
      </c>
      <c r="F995" s="435">
        <v>25.401022536999999</v>
      </c>
      <c r="G995" s="437">
        <v>7.2590249345211637</v>
      </c>
      <c r="H995" s="437">
        <v>7.2590249345211637</v>
      </c>
      <c r="I995" s="437">
        <v>11.43153532995459</v>
      </c>
      <c r="J995" s="438">
        <v>9.1452282639636717</v>
      </c>
      <c r="K995" s="435">
        <v>23.152860672999999</v>
      </c>
      <c r="L995" s="437">
        <v>9.2381962267397082</v>
      </c>
      <c r="M995" s="437">
        <v>8.6361586648728892</v>
      </c>
      <c r="N995" s="437">
        <v>11.43153532995459</v>
      </c>
      <c r="O995" s="438">
        <v>9.1452282639636717</v>
      </c>
      <c r="P995" s="439">
        <v>-1.955532254600989E-3</v>
      </c>
      <c r="Q995" s="434">
        <f t="shared" si="15"/>
        <v>8</v>
      </c>
    </row>
    <row r="996" spans="2:17">
      <c r="B996" s="431" t="s">
        <v>2407</v>
      </c>
      <c r="C996" s="432" t="s">
        <v>152</v>
      </c>
      <c r="D996" s="433">
        <v>11</v>
      </c>
      <c r="E996" s="434" t="s">
        <v>2403</v>
      </c>
      <c r="F996" s="435">
        <v>11.89539027</v>
      </c>
      <c r="G996" s="437">
        <v>2.3625173015239485</v>
      </c>
      <c r="H996" s="437">
        <v>2.3625173015239485</v>
      </c>
      <c r="I996" s="437">
        <v>11.43153532995459</v>
      </c>
      <c r="J996" s="438">
        <v>9.1452282639636717</v>
      </c>
      <c r="K996" s="435">
        <v>20.769946659000002</v>
      </c>
      <c r="L996" s="437">
        <v>3.0066570396738164</v>
      </c>
      <c r="M996" s="437">
        <v>2.8107183056279226</v>
      </c>
      <c r="N996" s="437">
        <v>11.43153532995459</v>
      </c>
      <c r="O996" s="438">
        <v>9.1452282639636717</v>
      </c>
      <c r="P996" s="439">
        <v>-1.955532254600989E-3</v>
      </c>
      <c r="Q996" s="434">
        <f t="shared" si="15"/>
        <v>8</v>
      </c>
    </row>
    <row r="997" spans="2:17">
      <c r="B997" s="431" t="s">
        <v>2408</v>
      </c>
      <c r="C997" s="432" t="s">
        <v>152</v>
      </c>
      <c r="D997" s="433">
        <v>11</v>
      </c>
      <c r="E997" s="434" t="s">
        <v>2409</v>
      </c>
      <c r="F997" s="435">
        <v>32.285349811000003</v>
      </c>
      <c r="G997" s="437">
        <v>7.0494467868053308</v>
      </c>
      <c r="H997" s="437">
        <v>6.7550383363123014</v>
      </c>
      <c r="I997" s="437">
        <v>11.050484152289437</v>
      </c>
      <c r="J997" s="438">
        <v>9.1452282639636717</v>
      </c>
      <c r="K997" s="435">
        <v>32.231208971999997</v>
      </c>
      <c r="L997" s="437">
        <v>7.4495505233537402</v>
      </c>
      <c r="M997" s="437">
        <v>6.9772273334331896</v>
      </c>
      <c r="N997" s="437">
        <v>11.050484152289437</v>
      </c>
      <c r="O997" s="438">
        <v>9.1452282639636717</v>
      </c>
      <c r="P997" s="439">
        <v>1.0598889283367718E-2</v>
      </c>
      <c r="Q997" s="434">
        <f t="shared" si="15"/>
        <v>8</v>
      </c>
    </row>
    <row r="998" spans="2:17">
      <c r="B998" s="431" t="s">
        <v>2410</v>
      </c>
      <c r="C998" s="432" t="s">
        <v>152</v>
      </c>
      <c r="D998" s="433">
        <v>11</v>
      </c>
      <c r="E998" s="434" t="s">
        <v>2409</v>
      </c>
      <c r="F998" s="435">
        <v>22.760230744000001</v>
      </c>
      <c r="G998" s="437">
        <v>8.9165975573645788</v>
      </c>
      <c r="H998" s="437">
        <v>8.5442106524166395</v>
      </c>
      <c r="I998" s="437">
        <v>11.241009741122014</v>
      </c>
      <c r="J998" s="438">
        <v>9.1452282639636717</v>
      </c>
      <c r="K998" s="435">
        <v>26.265689291999998</v>
      </c>
      <c r="L998" s="437">
        <v>8.9547026751310952</v>
      </c>
      <c r="M998" s="437">
        <v>8.3869484570680282</v>
      </c>
      <c r="N998" s="437">
        <v>11.241009741122014</v>
      </c>
      <c r="O998" s="438">
        <v>9.1452282639636717</v>
      </c>
      <c r="P998" s="439">
        <v>1.0598889283367718E-2</v>
      </c>
      <c r="Q998" s="434">
        <f t="shared" si="15"/>
        <v>8</v>
      </c>
    </row>
    <row r="999" spans="2:17">
      <c r="B999" s="431" t="s">
        <v>2411</v>
      </c>
      <c r="C999" s="432" t="s">
        <v>152</v>
      </c>
      <c r="D999" s="433">
        <v>11</v>
      </c>
      <c r="E999" s="434" t="s">
        <v>2409</v>
      </c>
      <c r="F999" s="435">
        <v>10.156234808000001</v>
      </c>
      <c r="G999" s="437">
        <v>7.4495505233537402</v>
      </c>
      <c r="H999" s="437">
        <v>7.1384324040489444</v>
      </c>
      <c r="I999" s="437">
        <v>11.907849302036031</v>
      </c>
      <c r="J999" s="438">
        <v>9.1452282639636717</v>
      </c>
      <c r="K999" s="435">
        <v>12.241306693999999</v>
      </c>
      <c r="L999" s="437">
        <v>7.7162863477193477</v>
      </c>
      <c r="M999" s="437">
        <v>7.2270513300267059</v>
      </c>
      <c r="N999" s="437">
        <v>11.907849302036031</v>
      </c>
      <c r="O999" s="438">
        <v>9.1452282639636717</v>
      </c>
      <c r="P999" s="439">
        <v>1.0598889283367718E-2</v>
      </c>
      <c r="Q999" s="434">
        <f t="shared" si="15"/>
        <v>8</v>
      </c>
    </row>
    <row r="1000" spans="2:17">
      <c r="B1000" s="431" t="s">
        <v>2412</v>
      </c>
      <c r="C1000" s="432" t="s">
        <v>152</v>
      </c>
      <c r="D1000" s="433">
        <v>11</v>
      </c>
      <c r="E1000" s="434" t="s">
        <v>2409</v>
      </c>
      <c r="F1000" s="435">
        <v>13.710432418999998</v>
      </c>
      <c r="G1000" s="437">
        <v>5.3918741639619148</v>
      </c>
      <c r="H1000" s="437">
        <v>5.1666914842604896</v>
      </c>
      <c r="I1000" s="437">
        <v>12.098374890868607</v>
      </c>
      <c r="J1000" s="438">
        <v>9.1452282639636717</v>
      </c>
      <c r="K1000" s="435">
        <v>11.632475341000001</v>
      </c>
      <c r="L1000" s="437">
        <v>5.410926722845173</v>
      </c>
      <c r="M1000" s="437">
        <v>5.0678582166113202</v>
      </c>
      <c r="N1000" s="437">
        <v>12.098374890868607</v>
      </c>
      <c r="O1000" s="438">
        <v>9.1452282639636717</v>
      </c>
      <c r="P1000" s="439">
        <v>1.0598889283367718E-2</v>
      </c>
      <c r="Q1000" s="434">
        <f t="shared" si="15"/>
        <v>8</v>
      </c>
    </row>
    <row r="1001" spans="2:17">
      <c r="B1001" s="431" t="s">
        <v>2413</v>
      </c>
      <c r="C1001" s="432" t="s">
        <v>152</v>
      </c>
      <c r="D1001" s="433">
        <v>11</v>
      </c>
      <c r="E1001" s="434" t="s">
        <v>2409</v>
      </c>
      <c r="F1001" s="435">
        <v>21.176663388000001</v>
      </c>
      <c r="G1001" s="437">
        <v>6.9922891101555571</v>
      </c>
      <c r="H1001" s="437">
        <v>6.700267755207066</v>
      </c>
      <c r="I1001" s="437">
        <v>13.336791218280354</v>
      </c>
      <c r="J1001" s="438">
        <v>9.1452282639636717</v>
      </c>
      <c r="K1001" s="435">
        <v>17.574909325</v>
      </c>
      <c r="L1001" s="437">
        <v>6.9541839923890416</v>
      </c>
      <c r="M1001" s="437">
        <v>6.5132684826166605</v>
      </c>
      <c r="N1001" s="437">
        <v>13.336791218280354</v>
      </c>
      <c r="O1001" s="438">
        <v>9.1452282639636717</v>
      </c>
      <c r="P1001" s="439">
        <v>1.0598889283367718E-2</v>
      </c>
      <c r="Q1001" s="434">
        <f t="shared" si="15"/>
        <v>8</v>
      </c>
    </row>
    <row r="1002" spans="2:17">
      <c r="B1002" s="431" t="s">
        <v>2414</v>
      </c>
      <c r="C1002" s="432" t="s">
        <v>152</v>
      </c>
      <c r="D1002" s="433">
        <v>11</v>
      </c>
      <c r="E1002" s="434" t="s">
        <v>2415</v>
      </c>
      <c r="F1002" s="435">
        <v>6.6375495989999997</v>
      </c>
      <c r="G1002" s="437">
        <v>5.5671577056878849</v>
      </c>
      <c r="H1002" s="437">
        <v>5.429583229639797</v>
      </c>
      <c r="I1002" s="437">
        <v>10.859958563456861</v>
      </c>
      <c r="J1002" s="438">
        <v>9.1452282639636717</v>
      </c>
      <c r="K1002" s="435">
        <v>6.6829262859999998</v>
      </c>
      <c r="L1002" s="437">
        <v>6.5159751380741167</v>
      </c>
      <c r="M1002" s="437">
        <v>6.3118018285478295</v>
      </c>
      <c r="N1002" s="437">
        <v>10.859958563456861</v>
      </c>
      <c r="O1002" s="438">
        <v>9.1452282639636717</v>
      </c>
      <c r="P1002" s="439">
        <v>-1.3239177234113941E-2</v>
      </c>
      <c r="Q1002" s="434">
        <f t="shared" si="15"/>
        <v>8</v>
      </c>
    </row>
    <row r="1003" spans="2:17">
      <c r="B1003" s="431" t="s">
        <v>2416</v>
      </c>
      <c r="C1003" s="432" t="s">
        <v>152</v>
      </c>
      <c r="D1003" s="433">
        <v>11</v>
      </c>
      <c r="E1003" s="434" t="s">
        <v>2415</v>
      </c>
      <c r="F1003" s="435">
        <v>2.5291783789999998</v>
      </c>
      <c r="G1003" s="437">
        <v>3.2598928249253838</v>
      </c>
      <c r="H1003" s="437">
        <v>3.1793350122907915</v>
      </c>
      <c r="I1003" s="437">
        <v>11.43153532995459</v>
      </c>
      <c r="J1003" s="438">
        <v>9.1452282639636717</v>
      </c>
      <c r="K1003" s="435">
        <v>2.4475163950000001</v>
      </c>
      <c r="L1003" s="437">
        <v>3.3913554812198616</v>
      </c>
      <c r="M1003" s="437">
        <v>3.285089840589221</v>
      </c>
      <c r="N1003" s="437">
        <v>11.43153532995459</v>
      </c>
      <c r="O1003" s="438">
        <v>9.1452282639636717</v>
      </c>
      <c r="P1003" s="439">
        <v>-1.3239177234113941E-2</v>
      </c>
      <c r="Q1003" s="434">
        <f t="shared" si="15"/>
        <v>8</v>
      </c>
    </row>
    <row r="1004" spans="2:17">
      <c r="B1004" s="431" t="s">
        <v>2417</v>
      </c>
      <c r="C1004" s="432" t="s">
        <v>152</v>
      </c>
      <c r="D1004" s="433">
        <v>11</v>
      </c>
      <c r="E1004" s="434" t="s">
        <v>2415</v>
      </c>
      <c r="F1004" s="435">
        <v>4.6416715980000012</v>
      </c>
      <c r="G1004" s="437">
        <v>7.2637880742419796</v>
      </c>
      <c r="H1004" s="437">
        <v>7.0842868114311184</v>
      </c>
      <c r="I1004" s="437">
        <v>11.43153532995459</v>
      </c>
      <c r="J1004" s="438">
        <v>9.1452282639636717</v>
      </c>
      <c r="K1004" s="435">
        <v>2.8421663760000002</v>
      </c>
      <c r="L1004" s="437">
        <v>4.363035984266002</v>
      </c>
      <c r="M1004" s="437">
        <v>4.2263234466007393</v>
      </c>
      <c r="N1004" s="437">
        <v>11.43153532995459</v>
      </c>
      <c r="O1004" s="438">
        <v>9.1452282639636717</v>
      </c>
      <c r="P1004" s="439">
        <v>-1.3239177234113941E-2</v>
      </c>
      <c r="Q1004" s="434">
        <f t="shared" si="15"/>
        <v>8</v>
      </c>
    </row>
    <row r="1005" spans="2:17">
      <c r="B1005" s="431" t="s">
        <v>2418</v>
      </c>
      <c r="C1005" s="432" t="s">
        <v>152</v>
      </c>
      <c r="D1005" s="433">
        <v>11</v>
      </c>
      <c r="E1005" s="434" t="s">
        <v>2415</v>
      </c>
      <c r="F1005" s="435">
        <v>7.3372161260000004</v>
      </c>
      <c r="G1005" s="437">
        <v>5.2689851591649033</v>
      </c>
      <c r="H1005" s="437">
        <v>5.1387790628230183</v>
      </c>
      <c r="I1005" s="437">
        <v>8.3831259086333674</v>
      </c>
      <c r="J1005" s="438">
        <v>9.1452282639636717</v>
      </c>
      <c r="K1005" s="435">
        <v>8.7363491460000002</v>
      </c>
      <c r="L1005" s="437">
        <v>7.6972337888360904</v>
      </c>
      <c r="M1005" s="437">
        <v>7.4560466044834008</v>
      </c>
      <c r="N1005" s="437">
        <v>8.3831259086333674</v>
      </c>
      <c r="O1005" s="438">
        <v>8.3831259086333674</v>
      </c>
      <c r="P1005" s="439">
        <v>-1.3239177234113941E-2</v>
      </c>
      <c r="Q1005" s="434">
        <f t="shared" si="15"/>
        <v>8</v>
      </c>
    </row>
    <row r="1006" spans="2:17">
      <c r="B1006" s="431" t="s">
        <v>2419</v>
      </c>
      <c r="C1006" s="432" t="s">
        <v>152</v>
      </c>
      <c r="D1006" s="433">
        <v>11</v>
      </c>
      <c r="E1006" s="434" t="s">
        <v>2415</v>
      </c>
      <c r="F1006" s="435">
        <v>11.564878194999999</v>
      </c>
      <c r="G1006" s="437">
        <v>7.3685771480998952</v>
      </c>
      <c r="H1006" s="437">
        <v>7.1864863588747134</v>
      </c>
      <c r="I1006" s="437">
        <v>11.43153532995459</v>
      </c>
      <c r="J1006" s="438">
        <v>9.1452282639636717</v>
      </c>
      <c r="K1006" s="435">
        <v>10.676529683</v>
      </c>
      <c r="L1006" s="437">
        <v>7.0113416690388153</v>
      </c>
      <c r="M1006" s="437">
        <v>6.791646412004682</v>
      </c>
      <c r="N1006" s="437">
        <v>11.43153532995459</v>
      </c>
      <c r="O1006" s="438">
        <v>9.1452282639636717</v>
      </c>
      <c r="P1006" s="439">
        <v>-1.3239177234113941E-2</v>
      </c>
      <c r="Q1006" s="434">
        <f t="shared" si="15"/>
        <v>8</v>
      </c>
    </row>
    <row r="1007" spans="2:17">
      <c r="B1007" s="431" t="s">
        <v>2420</v>
      </c>
      <c r="C1007" s="432" t="s">
        <v>152</v>
      </c>
      <c r="D1007" s="433">
        <v>11</v>
      </c>
      <c r="E1007" s="434" t="s">
        <v>2415</v>
      </c>
      <c r="F1007" s="435">
        <v>12.567027877000001</v>
      </c>
      <c r="G1007" s="437">
        <v>7.784875559699076</v>
      </c>
      <c r="H1007" s="437">
        <v>7.5924972882642754</v>
      </c>
      <c r="I1007" s="437">
        <v>11.43153532995459</v>
      </c>
      <c r="J1007" s="438">
        <v>9.1452282639636717</v>
      </c>
      <c r="K1007" s="435">
        <v>12.012216395999999</v>
      </c>
      <c r="L1007" s="437">
        <v>8.0401798487347271</v>
      </c>
      <c r="M1007" s="437">
        <v>7.7882467007227589</v>
      </c>
      <c r="N1007" s="437">
        <v>11.43153532995459</v>
      </c>
      <c r="O1007" s="438">
        <v>9.1452282639636717</v>
      </c>
      <c r="P1007" s="439">
        <v>-1.3239177234113941E-2</v>
      </c>
      <c r="Q1007" s="434">
        <f t="shared" si="15"/>
        <v>8</v>
      </c>
    </row>
    <row r="1008" spans="2:17">
      <c r="B1008" s="431" t="s">
        <v>2421</v>
      </c>
      <c r="C1008" s="432" t="s">
        <v>152</v>
      </c>
      <c r="D1008" s="433">
        <v>11</v>
      </c>
      <c r="E1008" s="434" t="s">
        <v>2422</v>
      </c>
      <c r="F1008" s="435">
        <v>8.9431412129999988</v>
      </c>
      <c r="G1008" s="437">
        <v>8.8975449984813224</v>
      </c>
      <c r="H1008" s="437">
        <v>8.2568250461450319</v>
      </c>
      <c r="I1008" s="437">
        <v>5.334716487312142</v>
      </c>
      <c r="J1008" s="438">
        <v>9.1452282639636717</v>
      </c>
      <c r="K1008" s="435">
        <v>6.7714061140000004</v>
      </c>
      <c r="L1008" s="437">
        <v>4.5535615730985786</v>
      </c>
      <c r="M1008" s="437">
        <v>4.0857463979040824</v>
      </c>
      <c r="N1008" s="437">
        <v>5.334716487312142</v>
      </c>
      <c r="O1008" s="438">
        <v>5.334716487312142</v>
      </c>
      <c r="P1008" s="439">
        <v>-2.0444443500949649E-2</v>
      </c>
      <c r="Q1008" s="434">
        <f t="shared" si="15"/>
        <v>8</v>
      </c>
    </row>
    <row r="1009" spans="2:17">
      <c r="B1009" s="431" t="s">
        <v>2423</v>
      </c>
      <c r="C1009" s="432" t="s">
        <v>152</v>
      </c>
      <c r="D1009" s="433">
        <v>11</v>
      </c>
      <c r="E1009" s="434" t="s">
        <v>2422</v>
      </c>
      <c r="F1009" s="435">
        <v>12.337870069000001</v>
      </c>
      <c r="G1009" s="437">
        <v>7.7353389066026059</v>
      </c>
      <c r="H1009" s="437">
        <v>7.1783104255564947</v>
      </c>
      <c r="I1009" s="437">
        <v>4.8584025152307007</v>
      </c>
      <c r="J1009" s="438">
        <v>9.1452282639636717</v>
      </c>
      <c r="K1009" s="435">
        <v>12.25124243</v>
      </c>
      <c r="L1009" s="437">
        <v>8.3259682319835928</v>
      </c>
      <c r="M1009" s="437">
        <v>7.4705906940756641</v>
      </c>
      <c r="N1009" s="437">
        <v>4.8584025152307007</v>
      </c>
      <c r="O1009" s="438">
        <v>9.1452282639636717</v>
      </c>
      <c r="P1009" s="439">
        <v>-2.0444443500949649E-2</v>
      </c>
      <c r="Q1009" s="434">
        <f t="shared" si="15"/>
        <v>8</v>
      </c>
    </row>
    <row r="1010" spans="2:17">
      <c r="B1010" s="431" t="s">
        <v>2424</v>
      </c>
      <c r="C1010" s="432" t="s">
        <v>152</v>
      </c>
      <c r="D1010" s="433">
        <v>11</v>
      </c>
      <c r="E1010" s="434" t="s">
        <v>2422</v>
      </c>
      <c r="F1010" s="435">
        <v>7.0066010389999995</v>
      </c>
      <c r="G1010" s="437">
        <v>7.6019709944198022</v>
      </c>
      <c r="H1010" s="437">
        <v>7.0545464527020716</v>
      </c>
      <c r="I1010" s="437">
        <v>11.43153532995459</v>
      </c>
      <c r="J1010" s="438">
        <v>9.1452282639636717</v>
      </c>
      <c r="K1010" s="435">
        <v>6.2618955070000002</v>
      </c>
      <c r="L1010" s="437">
        <v>8.2307054375673054</v>
      </c>
      <c r="M1010" s="437">
        <v>7.3851148280107264</v>
      </c>
      <c r="N1010" s="437">
        <v>11.43153532995459</v>
      </c>
      <c r="O1010" s="438">
        <v>9.1452282639636717</v>
      </c>
      <c r="P1010" s="439">
        <v>-2.0444443500949649E-2</v>
      </c>
      <c r="Q1010" s="434">
        <f t="shared" si="15"/>
        <v>8</v>
      </c>
    </row>
    <row r="1011" spans="2:17">
      <c r="B1011" s="431" t="s">
        <v>2425</v>
      </c>
      <c r="C1011" s="432" t="s">
        <v>152</v>
      </c>
      <c r="D1011" s="433">
        <v>11</v>
      </c>
      <c r="E1011" s="434" t="s">
        <v>2422</v>
      </c>
      <c r="F1011" s="435">
        <v>2.9148732799999997</v>
      </c>
      <c r="G1011" s="437">
        <v>2.2291493893411447</v>
      </c>
      <c r="H1011" s="437">
        <v>2.0686264034239157</v>
      </c>
      <c r="I1011" s="437">
        <v>8.3831259086333674</v>
      </c>
      <c r="J1011" s="438">
        <v>8.3831259086333674</v>
      </c>
      <c r="K1011" s="435">
        <v>2.6584737860000001</v>
      </c>
      <c r="L1011" s="437">
        <v>0.51441908984795659</v>
      </c>
      <c r="M1011" s="437">
        <v>0.4615696767506704</v>
      </c>
      <c r="N1011" s="437">
        <v>8.3831259086333674</v>
      </c>
      <c r="O1011" s="438">
        <v>8.3831259086333674</v>
      </c>
      <c r="P1011" s="439">
        <v>-2.0444443500949649E-2</v>
      </c>
      <c r="Q1011" s="434">
        <f t="shared" si="15"/>
        <v>8</v>
      </c>
    </row>
    <row r="1012" spans="2:17">
      <c r="B1012" s="431" t="s">
        <v>2426</v>
      </c>
      <c r="C1012" s="432" t="s">
        <v>1214</v>
      </c>
      <c r="D1012" s="433">
        <v>11</v>
      </c>
      <c r="E1012" s="434" t="s">
        <v>2427</v>
      </c>
      <c r="F1012" s="435">
        <v>18.907796793000003</v>
      </c>
      <c r="G1012" s="437">
        <v>1.5232520827164493</v>
      </c>
      <c r="H1012" s="437">
        <v>1.3723912662028304</v>
      </c>
      <c r="I1012" s="437">
        <v>9.1452282639636717</v>
      </c>
      <c r="J1012" s="438">
        <v>7.6210235533030604</v>
      </c>
      <c r="K1012" s="435">
        <v>18.925345463999999</v>
      </c>
      <c r="L1012" s="437">
        <v>1.4089367294169033</v>
      </c>
      <c r="M1012" s="437">
        <v>1.2731694555497628</v>
      </c>
      <c r="N1012" s="437">
        <v>9.1452282639636717</v>
      </c>
      <c r="O1012" s="438">
        <v>7.6210235533030604</v>
      </c>
      <c r="P1012" s="439">
        <v>9.328483255494957E-3</v>
      </c>
      <c r="Q1012" s="434">
        <f t="shared" si="15"/>
        <v>9</v>
      </c>
    </row>
    <row r="1013" spans="2:17">
      <c r="B1013" s="431" t="s">
        <v>2428</v>
      </c>
      <c r="C1013" s="432" t="s">
        <v>1214</v>
      </c>
      <c r="D1013" s="433">
        <v>11</v>
      </c>
      <c r="E1013" s="434" t="s">
        <v>2427</v>
      </c>
      <c r="F1013" s="435">
        <v>38.881841805999997</v>
      </c>
      <c r="G1013" s="437">
        <v>3.8667168253571398</v>
      </c>
      <c r="H1013" s="437">
        <v>3.4837624449764149</v>
      </c>
      <c r="I1013" s="437">
        <v>9.1452282639636717</v>
      </c>
      <c r="J1013" s="438">
        <v>7.6210235533030604</v>
      </c>
      <c r="K1013" s="435">
        <v>38.553134540000002</v>
      </c>
      <c r="L1013" s="437">
        <v>3.4094554121589562</v>
      </c>
      <c r="M1013" s="437">
        <v>3.0809151328009468</v>
      </c>
      <c r="N1013" s="437">
        <v>9.1452282639636717</v>
      </c>
      <c r="O1013" s="438">
        <v>7.6210235533030604</v>
      </c>
      <c r="P1013" s="439">
        <v>9.328483255494957E-3</v>
      </c>
      <c r="Q1013" s="434">
        <f t="shared" si="15"/>
        <v>9</v>
      </c>
    </row>
    <row r="1014" spans="2:17">
      <c r="B1014" s="431" t="s">
        <v>2429</v>
      </c>
      <c r="C1014" s="432" t="s">
        <v>1214</v>
      </c>
      <c r="D1014" s="433">
        <v>11</v>
      </c>
      <c r="E1014" s="434" t="s">
        <v>2427</v>
      </c>
      <c r="F1014" s="435">
        <v>41.367479824</v>
      </c>
      <c r="G1014" s="437">
        <v>5.7915968493326613</v>
      </c>
      <c r="H1014" s="437">
        <v>5.2180049668584916</v>
      </c>
      <c r="I1014" s="437">
        <v>7.6210235533030604</v>
      </c>
      <c r="J1014" s="438">
        <v>7.6210235533030604</v>
      </c>
      <c r="K1014" s="435">
        <v>34.606303177000001</v>
      </c>
      <c r="L1014" s="437">
        <v>6.2101815679978305</v>
      </c>
      <c r="M1014" s="437">
        <v>5.6117590809526048</v>
      </c>
      <c r="N1014" s="437">
        <v>7.6210235533030604</v>
      </c>
      <c r="O1014" s="438">
        <v>7.6210235533030604</v>
      </c>
      <c r="P1014" s="439">
        <v>9.328483255494957E-3</v>
      </c>
      <c r="Q1014" s="434">
        <f t="shared" si="15"/>
        <v>9</v>
      </c>
    </row>
    <row r="1015" spans="2:17">
      <c r="B1015" s="431" t="s">
        <v>2430</v>
      </c>
      <c r="C1015" s="432" t="s">
        <v>152</v>
      </c>
      <c r="D1015" s="433">
        <v>11</v>
      </c>
      <c r="E1015" s="434" t="s">
        <v>2431</v>
      </c>
      <c r="F1015" s="435">
        <v>18.254320349</v>
      </c>
      <c r="G1015" s="437">
        <v>5.5252420761447185</v>
      </c>
      <c r="H1015" s="437">
        <v>5.2532386124260082</v>
      </c>
      <c r="I1015" s="437">
        <v>9.1452282639636717</v>
      </c>
      <c r="J1015" s="438">
        <v>9.1452282639636717</v>
      </c>
      <c r="K1015" s="435">
        <v>22.043945917999999</v>
      </c>
      <c r="L1015" s="437">
        <v>7.5448133177700294</v>
      </c>
      <c r="M1015" s="437">
        <v>7.0060230816923568</v>
      </c>
      <c r="N1015" s="437">
        <v>9.1452282639636717</v>
      </c>
      <c r="O1015" s="438">
        <v>9.1452282639636717</v>
      </c>
      <c r="P1015" s="439">
        <v>7.6808584610552622E-3</v>
      </c>
      <c r="Q1015" s="434">
        <f t="shared" si="15"/>
        <v>8</v>
      </c>
    </row>
    <row r="1016" spans="2:17">
      <c r="B1016" s="431" t="s">
        <v>2432</v>
      </c>
      <c r="C1016" s="432" t="s">
        <v>152</v>
      </c>
      <c r="D1016" s="433">
        <v>11</v>
      </c>
      <c r="E1016" s="434" t="s">
        <v>2431</v>
      </c>
      <c r="F1016" s="435">
        <v>4.2922190149999997</v>
      </c>
      <c r="G1016" s="437">
        <v>3.2960926868035734</v>
      </c>
      <c r="H1016" s="437">
        <v>3.1338285515506876</v>
      </c>
      <c r="I1016" s="437">
        <v>9.1452282639636717</v>
      </c>
      <c r="J1016" s="438">
        <v>9.1452282639636717</v>
      </c>
      <c r="K1016" s="435">
        <v>4.2963477980000002</v>
      </c>
      <c r="L1016" s="437">
        <v>3.5818810700524382</v>
      </c>
      <c r="M1016" s="437">
        <v>3.326091766055967</v>
      </c>
      <c r="N1016" s="437">
        <v>9.1452282639636717</v>
      </c>
      <c r="O1016" s="438">
        <v>9.1452282639636717</v>
      </c>
      <c r="P1016" s="439">
        <v>7.6808584610552622E-3</v>
      </c>
      <c r="Q1016" s="434">
        <f t="shared" si="15"/>
        <v>8</v>
      </c>
    </row>
    <row r="1017" spans="2:17">
      <c r="B1017" s="431" t="s">
        <v>2433</v>
      </c>
      <c r="C1017" s="432" t="s">
        <v>152</v>
      </c>
      <c r="D1017" s="433">
        <v>11</v>
      </c>
      <c r="E1017" s="434" t="s">
        <v>2431</v>
      </c>
      <c r="F1017" s="435">
        <v>11.993849479</v>
      </c>
      <c r="G1017" s="437">
        <v>8.3831259086333674</v>
      </c>
      <c r="H1017" s="437">
        <v>7.9704309981636001</v>
      </c>
      <c r="I1017" s="437">
        <v>9.1452282639636717</v>
      </c>
      <c r="J1017" s="438">
        <v>9.1452282639636717</v>
      </c>
      <c r="K1017" s="435">
        <v>13.049583290000001</v>
      </c>
      <c r="L1017" s="437">
        <v>8.7641770862985187</v>
      </c>
      <c r="M1017" s="437">
        <v>8.1383096403497071</v>
      </c>
      <c r="N1017" s="437">
        <v>9.1452282639636717</v>
      </c>
      <c r="O1017" s="438">
        <v>9.1452282639636717</v>
      </c>
      <c r="P1017" s="439">
        <v>7.6808584610552622E-3</v>
      </c>
      <c r="Q1017" s="434">
        <f t="shared" si="15"/>
        <v>8</v>
      </c>
    </row>
    <row r="1018" spans="2:17">
      <c r="B1018" s="431" t="s">
        <v>2434</v>
      </c>
      <c r="C1018" s="432" t="s">
        <v>152</v>
      </c>
      <c r="D1018" s="433">
        <v>11</v>
      </c>
      <c r="E1018" s="434" t="s">
        <v>2431</v>
      </c>
      <c r="F1018" s="435">
        <v>20.576838612</v>
      </c>
      <c r="G1018" s="437">
        <v>9.3357538527962483</v>
      </c>
      <c r="H1018" s="437">
        <v>8.8761617934094623</v>
      </c>
      <c r="I1018" s="437">
        <v>9.1452282639636717</v>
      </c>
      <c r="J1018" s="438">
        <v>9.1452282639636717</v>
      </c>
      <c r="K1018" s="435">
        <v>20.534310263999998</v>
      </c>
      <c r="L1018" s="437">
        <v>9.0690180284306408</v>
      </c>
      <c r="M1018" s="437">
        <v>8.4213812800140442</v>
      </c>
      <c r="N1018" s="437">
        <v>9.1452282639636717</v>
      </c>
      <c r="O1018" s="438">
        <v>9.1452282639636717</v>
      </c>
      <c r="P1018" s="439">
        <v>7.6808584610552622E-3</v>
      </c>
      <c r="Q1018" s="434">
        <f t="shared" si="15"/>
        <v>8</v>
      </c>
    </row>
    <row r="1019" spans="2:17">
      <c r="B1019" s="431" t="s">
        <v>2435</v>
      </c>
      <c r="C1019" s="432" t="s">
        <v>152</v>
      </c>
      <c r="D1019" s="433">
        <v>11</v>
      </c>
      <c r="E1019" s="434" t="s">
        <v>2431</v>
      </c>
      <c r="F1019" s="435">
        <v>10.906077871999999</v>
      </c>
      <c r="G1019" s="437">
        <v>7.7353389066026059</v>
      </c>
      <c r="H1019" s="437">
        <v>7.3545340573964113</v>
      </c>
      <c r="I1019" s="437">
        <v>9.1452282639636717</v>
      </c>
      <c r="J1019" s="438">
        <v>9.1452282639636717</v>
      </c>
      <c r="K1019" s="435">
        <v>10.785423935000001</v>
      </c>
      <c r="L1019" s="437">
        <v>7.8687068187854097</v>
      </c>
      <c r="M1019" s="437">
        <v>7.3067866988357153</v>
      </c>
      <c r="N1019" s="437">
        <v>9.1452282639636717</v>
      </c>
      <c r="O1019" s="438">
        <v>9.1452282639636717</v>
      </c>
      <c r="P1019" s="439">
        <v>7.6808584610552622E-3</v>
      </c>
      <c r="Q1019" s="434">
        <f t="shared" si="15"/>
        <v>8</v>
      </c>
    </row>
    <row r="1020" spans="2:17">
      <c r="B1020" s="431" t="s">
        <v>2436</v>
      </c>
      <c r="C1020" s="432" t="s">
        <v>152</v>
      </c>
      <c r="D1020" s="433">
        <v>11</v>
      </c>
      <c r="E1020" s="434" t="s">
        <v>2431</v>
      </c>
      <c r="F1020" s="435">
        <v>14.651683609999999</v>
      </c>
      <c r="G1020" s="437">
        <v>7.0875519045718454</v>
      </c>
      <c r="H1020" s="437">
        <v>6.7386371166292234</v>
      </c>
      <c r="I1020" s="437">
        <v>9.1452282639636717</v>
      </c>
      <c r="J1020" s="438">
        <v>9.1452282639636717</v>
      </c>
      <c r="K1020" s="435">
        <v>14.757099529</v>
      </c>
      <c r="L1020" s="437">
        <v>7.0875519045718454</v>
      </c>
      <c r="M1020" s="437">
        <v>6.5814156221958493</v>
      </c>
      <c r="N1020" s="437">
        <v>9.1452282639636717</v>
      </c>
      <c r="O1020" s="438">
        <v>9.1452282639636717</v>
      </c>
      <c r="P1020" s="439">
        <v>7.6808584610552622E-3</v>
      </c>
      <c r="Q1020" s="434">
        <f t="shared" si="15"/>
        <v>8</v>
      </c>
    </row>
    <row r="1021" spans="2:17">
      <c r="B1021" s="431" t="s">
        <v>2437</v>
      </c>
      <c r="C1021" s="432" t="s">
        <v>152</v>
      </c>
      <c r="D1021" s="433">
        <v>7.6</v>
      </c>
      <c r="E1021" s="434" t="s">
        <v>2438</v>
      </c>
      <c r="F1021" s="435">
        <v>2.9910037890000005</v>
      </c>
      <c r="G1021" s="437">
        <v>1.7175847192240619</v>
      </c>
      <c r="H1021" s="437">
        <v>1.5540413959120527</v>
      </c>
      <c r="I1021" s="437">
        <v>2.8959889502551626</v>
      </c>
      <c r="J1021" s="438">
        <v>2.8959889502551626</v>
      </c>
      <c r="K1021" s="435">
        <v>5.1206158700000008</v>
      </c>
      <c r="L1021" s="437">
        <v>2.8170074334300219</v>
      </c>
      <c r="M1021" s="437">
        <v>2.3944563184112475</v>
      </c>
      <c r="N1021" s="437">
        <v>2.8959889502551626</v>
      </c>
      <c r="O1021" s="438">
        <v>2.8959889502551626</v>
      </c>
      <c r="P1021" s="439">
        <v>-1.1161259275058955E-2</v>
      </c>
      <c r="Q1021" s="434">
        <f t="shared" si="15"/>
        <v>8</v>
      </c>
    </row>
    <row r="1022" spans="2:17">
      <c r="B1022" s="431" t="s">
        <v>2439</v>
      </c>
      <c r="C1022" s="432" t="s">
        <v>152</v>
      </c>
      <c r="D1022" s="433">
        <v>7.6</v>
      </c>
      <c r="E1022" s="434" t="s">
        <v>2438</v>
      </c>
      <c r="F1022" s="435">
        <v>3.8386002609999994</v>
      </c>
      <c r="G1022" s="437">
        <v>2.5762454429747175</v>
      </c>
      <c r="H1022" s="437">
        <v>2.3309429919830458</v>
      </c>
      <c r="I1022" s="437">
        <v>2.8959889502551626</v>
      </c>
      <c r="J1022" s="438">
        <v>2.8959889502551626</v>
      </c>
      <c r="K1022" s="435">
        <v>3.648341066</v>
      </c>
      <c r="L1022" s="437">
        <v>2.6327172275046933</v>
      </c>
      <c r="M1022" s="437">
        <v>2.2378096433749972</v>
      </c>
      <c r="N1022" s="437">
        <v>2.8959889502551626</v>
      </c>
      <c r="O1022" s="438">
        <v>2.8959889502551626</v>
      </c>
      <c r="P1022" s="439">
        <v>-1.1161259275058955E-2</v>
      </c>
      <c r="Q1022" s="434">
        <f t="shared" si="15"/>
        <v>8</v>
      </c>
    </row>
    <row r="1023" spans="2:17">
      <c r="B1023" s="431" t="s">
        <v>2440</v>
      </c>
      <c r="C1023" s="432" t="s">
        <v>152</v>
      </c>
      <c r="D1023" s="433">
        <v>7.6</v>
      </c>
      <c r="E1023" s="434" t="s">
        <v>2438</v>
      </c>
      <c r="F1023" s="435">
        <v>4.7402270690000003</v>
      </c>
      <c r="G1023" s="437">
        <v>2.0107377825067099</v>
      </c>
      <c r="H1023" s="437">
        <v>1.8192812938807947</v>
      </c>
      <c r="I1023" s="437">
        <v>2.7643530888799281</v>
      </c>
      <c r="J1023" s="438">
        <v>2.7643530888799281</v>
      </c>
      <c r="K1023" s="435">
        <v>4.5384131660000007</v>
      </c>
      <c r="L1023" s="437">
        <v>1.777084128565668</v>
      </c>
      <c r="M1023" s="437">
        <v>1.5105215092781232</v>
      </c>
      <c r="N1023" s="437">
        <v>2.7643530888799281</v>
      </c>
      <c r="O1023" s="438">
        <v>2.7643530888799281</v>
      </c>
      <c r="P1023" s="439">
        <v>-1.1161259275058955E-2</v>
      </c>
      <c r="Q1023" s="434">
        <f t="shared" si="15"/>
        <v>8</v>
      </c>
    </row>
    <row r="1024" spans="2:17">
      <c r="B1024" s="431" t="s">
        <v>2441</v>
      </c>
      <c r="C1024" s="432" t="s">
        <v>152</v>
      </c>
      <c r="D1024" s="433">
        <v>7.6</v>
      </c>
      <c r="E1024" s="434" t="s">
        <v>2438</v>
      </c>
      <c r="F1024" s="435">
        <v>4.668425729</v>
      </c>
      <c r="G1024" s="437">
        <v>2.0208737438326025</v>
      </c>
      <c r="H1024" s="437">
        <v>1.8284521390283439</v>
      </c>
      <c r="I1024" s="437">
        <v>2.8959889502551626</v>
      </c>
      <c r="J1024" s="438">
        <v>2.8959889502551626</v>
      </c>
      <c r="K1024" s="435">
        <v>4.4365407169999997</v>
      </c>
      <c r="L1024" s="437">
        <v>2.1325009542788016</v>
      </c>
      <c r="M1024" s="437">
        <v>1.8126258111337479</v>
      </c>
      <c r="N1024" s="437">
        <v>2.8959889502551626</v>
      </c>
      <c r="O1024" s="438">
        <v>2.8959889502551626</v>
      </c>
      <c r="P1024" s="439">
        <v>-1.1161259275058955E-2</v>
      </c>
      <c r="Q1024" s="434">
        <f t="shared" si="15"/>
        <v>8</v>
      </c>
    </row>
    <row r="1025" spans="2:17">
      <c r="B1025" s="431"/>
      <c r="C1025" s="432"/>
      <c r="D1025" s="433"/>
      <c r="E1025" s="434"/>
      <c r="F1025" s="435"/>
      <c r="G1025" s="437"/>
      <c r="H1025" s="437"/>
      <c r="I1025" s="437"/>
      <c r="J1025" s="438"/>
      <c r="K1025" s="435"/>
      <c r="L1025" s="437"/>
      <c r="M1025" s="437"/>
      <c r="N1025" s="437"/>
      <c r="O1025" s="438"/>
      <c r="P1025" s="439"/>
      <c r="Q1025" s="434"/>
    </row>
    <row r="1026" spans="2:17">
      <c r="B1026" s="431"/>
      <c r="C1026" s="432"/>
      <c r="D1026" s="433"/>
      <c r="E1026" s="434"/>
      <c r="F1026" s="441"/>
      <c r="G1026" s="442"/>
      <c r="H1026" s="442"/>
      <c r="I1026" s="442"/>
      <c r="J1026" s="443"/>
      <c r="K1026" s="441"/>
      <c r="L1026" s="442"/>
      <c r="M1026" s="442"/>
      <c r="N1026" s="442"/>
      <c r="O1026" s="443"/>
      <c r="P1026" s="444"/>
      <c r="Q1026" s="434"/>
    </row>
    <row r="1027" spans="2:17">
      <c r="B1027" s="431"/>
      <c r="C1027" s="432"/>
      <c r="D1027" s="433"/>
      <c r="E1027" s="434"/>
      <c r="F1027" s="441"/>
      <c r="G1027" s="442"/>
      <c r="H1027" s="442"/>
      <c r="I1027" s="442"/>
      <c r="J1027" s="443"/>
      <c r="K1027" s="441"/>
      <c r="L1027" s="442"/>
      <c r="M1027" s="442"/>
      <c r="N1027" s="442"/>
      <c r="O1027" s="443"/>
      <c r="P1027" s="444"/>
      <c r="Q1027" s="434"/>
    </row>
    <row r="1028" spans="2:17">
      <c r="B1028" s="431"/>
      <c r="C1028" s="432"/>
      <c r="D1028" s="433"/>
      <c r="E1028" s="434"/>
      <c r="F1028" s="441"/>
      <c r="G1028" s="442"/>
      <c r="H1028" s="442"/>
      <c r="I1028" s="442"/>
      <c r="J1028" s="443"/>
      <c r="K1028" s="441"/>
      <c r="L1028" s="442"/>
      <c r="M1028" s="442"/>
      <c r="N1028" s="442"/>
      <c r="O1028" s="443"/>
      <c r="P1028" s="444"/>
      <c r="Q1028" s="434"/>
    </row>
    <row r="1029" spans="2:17">
      <c r="B1029" s="431"/>
      <c r="C1029" s="432"/>
      <c r="D1029" s="433"/>
      <c r="E1029" s="434"/>
      <c r="F1029" s="441"/>
      <c r="G1029" s="442"/>
      <c r="H1029" s="442"/>
      <c r="I1029" s="442"/>
      <c r="J1029" s="443"/>
      <c r="K1029" s="441"/>
      <c r="L1029" s="442"/>
      <c r="M1029" s="442"/>
      <c r="N1029" s="442"/>
      <c r="O1029" s="443"/>
      <c r="P1029" s="444"/>
      <c r="Q1029" s="434"/>
    </row>
    <row r="1030" spans="2:17">
      <c r="B1030" s="431"/>
      <c r="C1030" s="432"/>
      <c r="D1030" s="433"/>
      <c r="E1030" s="434"/>
      <c r="F1030" s="441"/>
      <c r="G1030" s="442"/>
      <c r="H1030" s="442"/>
      <c r="I1030" s="442"/>
      <c r="J1030" s="443"/>
      <c r="K1030" s="441"/>
      <c r="L1030" s="442"/>
      <c r="M1030" s="442"/>
      <c r="N1030" s="442"/>
      <c r="O1030" s="443"/>
      <c r="P1030" s="444"/>
      <c r="Q1030" s="434"/>
    </row>
    <row r="1031" spans="2:17">
      <c r="B1031" s="431"/>
      <c r="C1031" s="432"/>
      <c r="D1031" s="445"/>
      <c r="E1031" s="434"/>
      <c r="F1031" s="441"/>
      <c r="G1031" s="442"/>
      <c r="H1031" s="442"/>
      <c r="I1031" s="442"/>
      <c r="J1031" s="443"/>
      <c r="K1031" s="441"/>
      <c r="L1031" s="442"/>
      <c r="M1031" s="442"/>
      <c r="N1031" s="442"/>
      <c r="O1031" s="443"/>
      <c r="P1031" s="444"/>
      <c r="Q1031" s="434"/>
    </row>
    <row r="1032" spans="2:17">
      <c r="B1032" s="431"/>
      <c r="C1032" s="432"/>
      <c r="D1032" s="445"/>
      <c r="E1032" s="434"/>
      <c r="F1032" s="441"/>
      <c r="G1032" s="442"/>
      <c r="H1032" s="442"/>
      <c r="I1032" s="442"/>
      <c r="J1032" s="443"/>
      <c r="K1032" s="441"/>
      <c r="L1032" s="442"/>
      <c r="M1032" s="442"/>
      <c r="N1032" s="442"/>
      <c r="O1032" s="443"/>
      <c r="P1032" s="444"/>
      <c r="Q1032" s="434"/>
    </row>
    <row r="1033" spans="2:17">
      <c r="B1033" s="431"/>
      <c r="C1033" s="432"/>
      <c r="D1033" s="445"/>
      <c r="E1033" s="434"/>
      <c r="F1033" s="441"/>
      <c r="G1033" s="442"/>
      <c r="H1033" s="442"/>
      <c r="I1033" s="442"/>
      <c r="J1033" s="443"/>
      <c r="K1033" s="441"/>
      <c r="L1033" s="442"/>
      <c r="M1033" s="442"/>
      <c r="N1033" s="442"/>
      <c r="O1033" s="443"/>
      <c r="P1033" s="444"/>
      <c r="Q1033" s="434"/>
    </row>
    <row r="1034" spans="2:17">
      <c r="B1034" s="431"/>
      <c r="C1034" s="432"/>
      <c r="D1034" s="445"/>
      <c r="E1034" s="434"/>
      <c r="F1034" s="441"/>
      <c r="G1034" s="442"/>
      <c r="H1034" s="442"/>
      <c r="I1034" s="442"/>
      <c r="J1034" s="443"/>
      <c r="K1034" s="441"/>
      <c r="L1034" s="442"/>
      <c r="M1034" s="442"/>
      <c r="N1034" s="442"/>
      <c r="O1034" s="443"/>
      <c r="P1034" s="444"/>
      <c r="Q1034" s="434"/>
    </row>
    <row r="1035" spans="2:17">
      <c r="B1035" s="431"/>
      <c r="C1035" s="432"/>
      <c r="D1035" s="445"/>
      <c r="E1035" s="434"/>
      <c r="F1035" s="441"/>
      <c r="G1035" s="442"/>
      <c r="H1035" s="442"/>
      <c r="I1035" s="442"/>
      <c r="J1035" s="443"/>
      <c r="K1035" s="441"/>
      <c r="L1035" s="442"/>
      <c r="M1035" s="442"/>
      <c r="N1035" s="442"/>
      <c r="O1035" s="443"/>
      <c r="P1035" s="444"/>
      <c r="Q1035" s="434"/>
    </row>
    <row r="1036" spans="2:17">
      <c r="B1036" s="431"/>
      <c r="C1036" s="432"/>
      <c r="D1036" s="445"/>
      <c r="E1036" s="434"/>
      <c r="F1036" s="441"/>
      <c r="G1036" s="442"/>
      <c r="H1036" s="442"/>
      <c r="I1036" s="442"/>
      <c r="J1036" s="443"/>
      <c r="K1036" s="441"/>
      <c r="L1036" s="442"/>
      <c r="M1036" s="442"/>
      <c r="N1036" s="442"/>
      <c r="O1036" s="443"/>
      <c r="P1036" s="444"/>
      <c r="Q1036" s="434"/>
    </row>
    <row r="1037" spans="2:17">
      <c r="B1037" s="431"/>
      <c r="C1037" s="432"/>
      <c r="D1037" s="445"/>
      <c r="E1037" s="434"/>
      <c r="F1037" s="441"/>
      <c r="G1037" s="442"/>
      <c r="H1037" s="442"/>
      <c r="I1037" s="442"/>
      <c r="J1037" s="443"/>
      <c r="K1037" s="441"/>
      <c r="L1037" s="442"/>
      <c r="M1037" s="442"/>
      <c r="N1037" s="442"/>
      <c r="O1037" s="443"/>
      <c r="P1037" s="444"/>
      <c r="Q1037" s="434"/>
    </row>
    <row r="1038" spans="2:17">
      <c r="B1038" s="431"/>
      <c r="C1038" s="432"/>
      <c r="D1038" s="445"/>
      <c r="E1038" s="434"/>
      <c r="F1038" s="441"/>
      <c r="G1038" s="442"/>
      <c r="H1038" s="442"/>
      <c r="I1038" s="442"/>
      <c r="J1038" s="443"/>
      <c r="K1038" s="441"/>
      <c r="L1038" s="442"/>
      <c r="M1038" s="442"/>
      <c r="N1038" s="442"/>
      <c r="O1038" s="443"/>
      <c r="P1038" s="444"/>
      <c r="Q1038" s="434"/>
    </row>
    <row r="1039" spans="2:17">
      <c r="B1039" s="431"/>
      <c r="C1039" s="432"/>
      <c r="D1039" s="445"/>
      <c r="E1039" s="434"/>
      <c r="F1039" s="441"/>
      <c r="G1039" s="442"/>
      <c r="H1039" s="442"/>
      <c r="I1039" s="442"/>
      <c r="J1039" s="443"/>
      <c r="K1039" s="441"/>
      <c r="L1039" s="442"/>
      <c r="M1039" s="442"/>
      <c r="N1039" s="442"/>
      <c r="O1039" s="443"/>
      <c r="P1039" s="444"/>
      <c r="Q1039" s="434"/>
    </row>
    <row r="1040" spans="2:17">
      <c r="B1040" s="431"/>
      <c r="C1040" s="432"/>
      <c r="D1040" s="445"/>
      <c r="E1040" s="434"/>
      <c r="F1040" s="441"/>
      <c r="G1040" s="442"/>
      <c r="H1040" s="442"/>
      <c r="I1040" s="442"/>
      <c r="J1040" s="443"/>
      <c r="K1040" s="441"/>
      <c r="L1040" s="442"/>
      <c r="M1040" s="442"/>
      <c r="N1040" s="442"/>
      <c r="O1040" s="443"/>
      <c r="P1040" s="444"/>
      <c r="Q1040" s="434"/>
    </row>
    <row r="1041" spans="2:17">
      <c r="B1041" s="431"/>
      <c r="C1041" s="432"/>
      <c r="D1041" s="445"/>
      <c r="E1041" s="434"/>
      <c r="F1041" s="441"/>
      <c r="G1041" s="442"/>
      <c r="H1041" s="442"/>
      <c r="I1041" s="442"/>
      <c r="J1041" s="443"/>
      <c r="K1041" s="441"/>
      <c r="L1041" s="442"/>
      <c r="M1041" s="442"/>
      <c r="N1041" s="442"/>
      <c r="O1041" s="443"/>
      <c r="P1041" s="444"/>
      <c r="Q1041" s="434"/>
    </row>
    <row r="1042" spans="2:17">
      <c r="B1042" s="431"/>
      <c r="C1042" s="432"/>
      <c r="D1042" s="445"/>
      <c r="E1042" s="434"/>
      <c r="F1042" s="441"/>
      <c r="G1042" s="442"/>
      <c r="H1042" s="442"/>
      <c r="I1042" s="442"/>
      <c r="J1042" s="443"/>
      <c r="K1042" s="441"/>
      <c r="L1042" s="442"/>
      <c r="M1042" s="442"/>
      <c r="N1042" s="442"/>
      <c r="O1042" s="443"/>
      <c r="P1042" s="444"/>
      <c r="Q1042" s="434"/>
    </row>
    <row r="1043" spans="2:17">
      <c r="B1043" s="431"/>
      <c r="C1043" s="432"/>
      <c r="D1043" s="445"/>
      <c r="E1043" s="434"/>
      <c r="F1043" s="441"/>
      <c r="G1043" s="442"/>
      <c r="H1043" s="442"/>
      <c r="I1043" s="442"/>
      <c r="J1043" s="443"/>
      <c r="K1043" s="441"/>
      <c r="L1043" s="442"/>
      <c r="M1043" s="442"/>
      <c r="N1043" s="442"/>
      <c r="O1043" s="443"/>
      <c r="P1043" s="444"/>
      <c r="Q1043" s="434"/>
    </row>
    <row r="1044" spans="2:17">
      <c r="B1044" s="431"/>
      <c r="C1044" s="432"/>
      <c r="D1044" s="445"/>
      <c r="E1044" s="434"/>
      <c r="F1044" s="441"/>
      <c r="G1044" s="442"/>
      <c r="H1044" s="442"/>
      <c r="I1044" s="442"/>
      <c r="J1044" s="443"/>
      <c r="K1044" s="441"/>
      <c r="L1044" s="442"/>
      <c r="M1044" s="442"/>
      <c r="N1044" s="442"/>
      <c r="O1044" s="443"/>
      <c r="P1044" s="444"/>
      <c r="Q1044" s="434"/>
    </row>
    <row r="1045" spans="2:17">
      <c r="B1045" s="431"/>
      <c r="C1045" s="432"/>
      <c r="D1045" s="445"/>
      <c r="E1045" s="434"/>
      <c r="F1045" s="441"/>
      <c r="G1045" s="442"/>
      <c r="H1045" s="442"/>
      <c r="I1045" s="442"/>
      <c r="J1045" s="443"/>
      <c r="K1045" s="441"/>
      <c r="L1045" s="442"/>
      <c r="M1045" s="442"/>
      <c r="N1045" s="442"/>
      <c r="O1045" s="443"/>
      <c r="P1045" s="444"/>
      <c r="Q1045" s="434"/>
    </row>
  </sheetData>
  <sheetProtection password="93B3" sheet="1" objects="1" scenarios="1"/>
  <mergeCells count="14">
    <mergeCell ref="P7:P9"/>
    <mergeCell ref="Q7:Q10"/>
    <mergeCell ref="F8:F9"/>
    <mergeCell ref="G8:H9"/>
    <mergeCell ref="I8:J8"/>
    <mergeCell ref="K8:K9"/>
    <mergeCell ref="L8:M9"/>
    <mergeCell ref="N8:O8"/>
    <mergeCell ref="K7:O7"/>
    <mergeCell ref="B7:B10"/>
    <mergeCell ref="C7:C9"/>
    <mergeCell ref="D7:D9"/>
    <mergeCell ref="E7:E9"/>
    <mergeCell ref="F7:J7"/>
  </mergeCells>
  <dataValidations count="10">
    <dataValidation type="custom" operator="greaterThanOrEqual" allowBlank="1" showInputMessage="1" showErrorMessage="1" errorTitle="MW" error="Must be a number" promptTitle="MW" prompt="Enter MW" sqref="H1025:H1045 O1025:O1045 M1025:M1045">
      <formula1>ISNUMBER(K1025)</formula1>
    </dataValidation>
    <dataValidation type="whole" allowBlank="1" showInputMessage="1" showErrorMessage="1" errorTitle="Network segment ID" error="Must be a number between 1 and 100" promptTitle="Network segment ID" prompt="Enter network segment ID corresponding with network segment ID in Table 2.4.5) (Value between 1 and 100)" sqref="Q11:Q1045">
      <formula1>1</formula1>
      <formula2>100</formula2>
    </dataValidation>
    <dataValidation type="list" allowBlank="1" showInputMessage="1" showErrorMessage="1" sqref="C1025:C1045">
      <formula1>"CBD,Urban,Short rural, Long rural"</formula1>
    </dataValidation>
    <dataValidation type="custom" operator="greaterThanOrEqual" allowBlank="1" showInputMessage="1" showErrorMessage="1" errorTitle="MVA" error="Must be a number" promptTitle="MVA" prompt="Enter MVA" sqref="G1025:G1045 L1025:L1045 N1025:N1045 I1025:J1045">
      <formula1>ISNUMBER(G1025)</formula1>
    </dataValidation>
    <dataValidation type="decimal" operator="greaterThanOrEqual" allowBlank="1" showInputMessage="1" showErrorMessage="1" errorTitle="Percentage" error="Must be a number" promptTitle="Percentage" prompt="Enter average p.a. growth rate as a %" sqref="P1025:P1045">
      <formula1>0</formula1>
    </dataValidation>
    <dataValidation type="textLength" operator="lessThan" allowBlank="1" showInputMessage="1" showErrorMessage="1" errorTitle="High voltage feeder ID" error="Must be max 75 chars" promptTitle="High voltage feeder ID" prompt="Enter feeder ID (max 75 char)" sqref="B1025:B1045">
      <formula1>75</formula1>
    </dataValidation>
    <dataValidation type="custom" operator="greaterThanOrEqual" allowBlank="1" showInputMessage="1" showErrorMessage="1" errorTitle="kV voltage" error="Must be a number" promptTitle="kV voltage" prompt="Enter value in kV" sqref="D1025:D1045">
      <formula1>ISNUMBER(D1025)</formula1>
    </dataValidation>
    <dataValidation type="textLength" operator="lessThan" allowBlank="1" showInputMessage="1" showErrorMessage="1" errorTitle="Substation ID" error="Max chars is 75" promptTitle="Substation ID" prompt="Enter originating substation ID (as for first column in Table 2.4.3)" sqref="E1025:E1045">
      <formula1>75</formula1>
    </dataValidation>
    <dataValidation type="custom" operator="greaterThanOrEqual" allowBlank="1" showInputMessage="1" showErrorMessage="1" errorTitle="Route line length" error="Must be a number" promptTitle="Route line length" prompt="Enter value in KM" sqref="K1025:K1045 F1025:F1045">
      <formula1>ISNUMBER(F1025)</formula1>
    </dataValidation>
    <dataValidation allowBlank="1" showErrorMessage="1" sqref="B11:P1024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B1096"/>
  <sheetViews>
    <sheetView topLeftCell="A7" workbookViewId="0">
      <selection activeCell="K42" sqref="K42"/>
    </sheetView>
  </sheetViews>
  <sheetFormatPr defaultRowHeight="12.75"/>
  <cols>
    <col min="1" max="1" width="6.28515625" customWidth="1"/>
    <col min="2" max="2" width="31.85546875" customWidth="1"/>
    <col min="3" max="3" width="34.7109375" customWidth="1"/>
    <col min="5" max="5" width="22.28515625" customWidth="1"/>
    <col min="8" max="8" width="9.42578125" customWidth="1"/>
    <col min="13" max="13" width="9.7109375" customWidth="1"/>
  </cols>
  <sheetData>
    <row r="1" spans="1:158" ht="18">
      <c r="B1" s="362" t="s">
        <v>2442</v>
      </c>
    </row>
    <row r="10" spans="1:158" ht="15.75">
      <c r="B10" s="363" t="s">
        <v>90</v>
      </c>
    </row>
    <row r="11" spans="1:158">
      <c r="E11" s="364" t="s">
        <v>91</v>
      </c>
      <c r="F11" s="365">
        <v>2.002711700797489E-3</v>
      </c>
      <c r="G11" s="365">
        <v>2.0828026282489588E-3</v>
      </c>
      <c r="H11" s="365">
        <v>2.1649790827948357E-3</v>
      </c>
      <c r="I11" s="365">
        <v>2.2492368922792344E-3</v>
      </c>
      <c r="J11" s="365">
        <v>2.3355684374366053E-3</v>
      </c>
      <c r="K11" s="365">
        <v>2.42396253378265E-3</v>
      </c>
      <c r="L11" s="365">
        <v>2.5144043183116206E-3</v>
      </c>
      <c r="M11" s="365">
        <v>2.6068751415416875E-3</v>
      </c>
      <c r="N11" s="365">
        <v>2.7013524654510676E-3</v>
      </c>
      <c r="O11" s="365">
        <v>2.7978097678463001E-3</v>
      </c>
      <c r="P11" s="365">
        <v>2.896216453700487E-3</v>
      </c>
      <c r="Q11" s="365">
        <v>2.9965377739932953E-3</v>
      </c>
      <c r="R11" s="365">
        <v>3.09873475257613E-3</v>
      </c>
      <c r="S11" s="365">
        <v>3.2027641215748959E-3</v>
      </c>
      <c r="T11" s="365">
        <v>3.3085782658293472E-3</v>
      </c>
      <c r="U11" s="365">
        <v>3.4161251768519483E-3</v>
      </c>
      <c r="V11" s="365">
        <v>3.5253484167706074E-3</v>
      </c>
      <c r="W11" s="365">
        <v>3.6361870926984274E-3</v>
      </c>
      <c r="X11" s="365">
        <v>3.7485758419499374E-3</v>
      </c>
      <c r="Y11" s="365">
        <v>3.8624448284969464E-3</v>
      </c>
      <c r="Z11" s="365">
        <v>3.9777197510284714E-3</v>
      </c>
      <c r="AA11" s="365">
        <v>4.0943218629479619E-3</v>
      </c>
      <c r="AB11" s="365">
        <v>4.2121680046075614E-3</v>
      </c>
      <c r="AC11" s="365">
        <v>4.3311706480432628E-3</v>
      </c>
      <c r="AD11" s="365">
        <v>4.4512379544369126E-3</v>
      </c>
      <c r="AE11" s="365">
        <v>4.5722738444908973E-3</v>
      </c>
      <c r="AF11" s="365">
        <v>4.694178081859437E-3</v>
      </c>
      <c r="AG11" s="365">
        <v>4.816846369736622E-3</v>
      </c>
      <c r="AH11" s="365">
        <v>4.9401704606559082E-3</v>
      </c>
      <c r="AI11" s="365">
        <v>5.0640382795090182E-3</v>
      </c>
      <c r="AJ11" s="365">
        <v>5.188334059743953E-3</v>
      </c>
      <c r="AK11" s="365">
        <v>5.3129384926526727E-3</v>
      </c>
      <c r="AL11" s="365">
        <v>5.4377288896088703E-3</v>
      </c>
      <c r="AM11" s="365">
        <v>5.5625793570654603E-3</v>
      </c>
      <c r="AN11" s="365">
        <v>5.6873609840701897E-3</v>
      </c>
      <c r="AO11" s="365">
        <v>5.8119420420063165E-3</v>
      </c>
      <c r="AP11" s="365">
        <v>5.9361881962138579E-3</v>
      </c>
      <c r="AQ11" s="365">
        <v>6.0599627290957216E-3</v>
      </c>
      <c r="AR11" s="365">
        <v>6.1831267742623562E-3</v>
      </c>
      <c r="AS11" s="365">
        <v>6.3055395612186052E-3</v>
      </c>
      <c r="AT11" s="365">
        <v>6.4270586700475767E-3</v>
      </c>
      <c r="AU11" s="365">
        <v>6.5475402954985676E-3</v>
      </c>
      <c r="AV11" s="365">
        <v>6.666839519840019E-3</v>
      </c>
      <c r="AW11" s="365">
        <v>6.784810593793939E-3</v>
      </c>
      <c r="AX11" s="365">
        <v>6.9013072248259033E-3</v>
      </c>
      <c r="AY11" s="365">
        <v>7.0161828720244259E-3</v>
      </c>
      <c r="AZ11" s="365">
        <v>7.1292910467658484E-3</v>
      </c>
      <c r="BA11" s="365">
        <v>7.2404856183257149E-3</v>
      </c>
      <c r="BB11" s="365">
        <v>7.34962112356551E-3</v>
      </c>
      <c r="BC11" s="365">
        <v>7.4565530797944613E-3</v>
      </c>
      <c r="BD11" s="365">
        <v>7.5611382998803317E-3</v>
      </c>
      <c r="BE11" s="365">
        <v>7.6632352086607285E-3</v>
      </c>
      <c r="BF11" s="365">
        <v>7.7627041596876872E-3</v>
      </c>
      <c r="BG11" s="365">
        <v>7.859407751323275E-3</v>
      </c>
      <c r="BH11" s="365">
        <v>7.9532111411927623E-3</v>
      </c>
      <c r="BI11" s="365">
        <v>8.043982357994783E-3</v>
      </c>
      <c r="BJ11" s="365">
        <v>8.1315926096647267E-3</v>
      </c>
      <c r="BK11" s="365">
        <v>8.2159165868886819E-3</v>
      </c>
      <c r="BL11" s="365">
        <v>8.2968327609703133E-3</v>
      </c>
      <c r="BM11" s="365">
        <v>8.3742236750625927E-3</v>
      </c>
      <c r="BN11" s="365">
        <v>8.4479762277896962E-3</v>
      </c>
      <c r="BO11" s="365">
        <v>8.517981948302316E-3</v>
      </c>
      <c r="BP11" s="365">
        <v>8.5841372618313868E-3</v>
      </c>
      <c r="BQ11" s="365">
        <v>8.6463437448312998E-3</v>
      </c>
      <c r="BR11" s="365">
        <v>8.7045083688336092E-3</v>
      </c>
      <c r="BS11" s="365">
        <v>8.7585437321660922E-3</v>
      </c>
      <c r="BT11" s="365">
        <v>8.8083682787296891E-3</v>
      </c>
      <c r="BU11" s="365">
        <v>8.8539065030670151E-3</v>
      </c>
      <c r="BV11" s="365">
        <v>8.8950891410009211E-3</v>
      </c>
      <c r="BW11" s="365">
        <v>8.9318533451694399E-3</v>
      </c>
      <c r="BX11" s="365">
        <v>8.9641428448345075E-3</v>
      </c>
      <c r="BY11" s="365">
        <v>8.9919080893957164E-3</v>
      </c>
      <c r="BZ11" s="365">
        <v>9.0151063750967715E-3</v>
      </c>
      <c r="CA11" s="365">
        <v>9.033701954471127E-3</v>
      </c>
      <c r="CB11" s="365">
        <v>9.0476661281341884E-3</v>
      </c>
      <c r="CC11" s="365">
        <v>9.0569773185921604E-3</v>
      </c>
      <c r="CD11" s="365">
        <v>9.0616211258018383E-3</v>
      </c>
      <c r="CE11" s="365">
        <v>9.0615903642810598E-3</v>
      </c>
      <c r="CF11" s="365">
        <v>9.0568850816359937E-3</v>
      </c>
      <c r="CG11" s="365">
        <v>9.0475125584383691E-3</v>
      </c>
      <c r="CH11" s="365">
        <v>9.0334872894530984E-3</v>
      </c>
      <c r="CI11" s="365">
        <v>9.0148309462840387E-3</v>
      </c>
      <c r="CJ11" s="365">
        <v>8.991572321572645E-3</v>
      </c>
      <c r="CK11" s="365">
        <v>8.9637472549506398E-3</v>
      </c>
      <c r="CL11" s="365">
        <v>8.9313985410132378E-3</v>
      </c>
      <c r="CM11" s="365">
        <v>8.8945758196437037E-3</v>
      </c>
      <c r="CN11" s="365">
        <v>8.8533354490826863E-3</v>
      </c>
      <c r="CO11" s="365">
        <v>8.807740362196597E-3</v>
      </c>
      <c r="CP11" s="365">
        <v>8.7578599064581531E-3</v>
      </c>
      <c r="CQ11" s="365">
        <v>8.703769668208532E-3</v>
      </c>
      <c r="CR11" s="365">
        <v>8.6455512818244817E-3</v>
      </c>
      <c r="CS11" s="365">
        <v>8.5832922244646268E-3</v>
      </c>
      <c r="CT11" s="365">
        <v>8.5170855971171862E-3</v>
      </c>
      <c r="CU11" s="365">
        <v>8.4470298927159047E-3</v>
      </c>
      <c r="CV11" s="365">
        <v>8.3732287521322401E-3</v>
      </c>
      <c r="CW11" s="365">
        <v>8.2957907088893942E-3</v>
      </c>
      <c r="CX11" s="365">
        <v>8.2148289234775951E-3</v>
      </c>
      <c r="CY11" s="365">
        <v>8.1304609081799557E-3</v>
      </c>
      <c r="CZ11" s="365">
        <v>8.0428082433441819E-3</v>
      </c>
      <c r="DA11" s="365">
        <v>7.9519962860571877E-3</v>
      </c>
      <c r="DB11" s="365">
        <v>7.8581538721974493E-3</v>
      </c>
      <c r="DC11" s="365">
        <v>7.7614130128534223E-3</v>
      </c>
      <c r="DD11" s="365">
        <v>7.6619085861056296E-3</v>
      </c>
      <c r="DE11" s="365">
        <v>7.5597780251752201E-3</v>
      </c>
      <c r="DF11" s="365">
        <v>7.4551610039426891E-3</v>
      </c>
      <c r="DG11" s="365">
        <v>7.3481991208373208E-3</v>
      </c>
      <c r="DH11" s="365">
        <v>7.2390355820906339E-3</v>
      </c>
      <c r="DI11" s="365">
        <v>7.127814885335944E-3</v>
      </c>
      <c r="DJ11" s="365">
        <v>7.0146825045210416E-3</v>
      </c>
      <c r="DK11" s="365">
        <v>6.8997845770822214E-3</v>
      </c>
      <c r="DL11" s="365">
        <v>6.7832675943053783E-3</v>
      </c>
      <c r="DM11" s="365">
        <v>6.6652780957741197E-3</v>
      </c>
      <c r="DN11" s="365">
        <v>6.5459623687756452E-3</v>
      </c>
      <c r="DO11" s="365">
        <v>6.425466153502919E-3</v>
      </c>
      <c r="DP11" s="365">
        <v>6.3039343548565848E-3</v>
      </c>
      <c r="DQ11" s="365">
        <v>6.181510761612238E-3</v>
      </c>
      <c r="DR11" s="365">
        <v>6.0583377736784759E-3</v>
      </c>
      <c r="DS11" s="365">
        <v>5.9345561381286376E-3</v>
      </c>
      <c r="DT11" s="365">
        <v>5.8103046946447502E-3</v>
      </c>
      <c r="DU11" s="365">
        <v>5.6857201309659464E-3</v>
      </c>
      <c r="DV11" s="365">
        <v>5.5609367488859349E-3</v>
      </c>
      <c r="DW11" s="365">
        <v>5.4360862412952109E-3</v>
      </c>
      <c r="DX11" s="365">
        <v>5.3112974807136681E-3</v>
      </c>
      <c r="DY11" s="365">
        <v>5.1866963197086564E-3</v>
      </c>
      <c r="DZ11" s="365">
        <v>5.0624054035422854E-3</v>
      </c>
      <c r="EA11" s="365">
        <v>4.9385439953403797E-3</v>
      </c>
      <c r="EB11" s="365">
        <v>4.8152278140239741E-3</v>
      </c>
      <c r="EC11" s="365">
        <v>4.6925688851930667E-3</v>
      </c>
      <c r="ED11" s="365">
        <v>4.5706754051015467E-3</v>
      </c>
      <c r="EE11" s="365">
        <v>4.4496516178120834E-3</v>
      </c>
      <c r="EF11" s="365">
        <v>4.3295977055706108E-3</v>
      </c>
      <c r="EG11" s="365">
        <v>4.2106096923918701E-3</v>
      </c>
      <c r="EH11" s="365">
        <v>4.0927793608006658E-3</v>
      </c>
      <c r="EI11" s="365">
        <v>3.9761941816280977E-3</v>
      </c>
      <c r="EJ11" s="365">
        <v>3.8609372567183233E-3</v>
      </c>
      <c r="EK11" s="365">
        <v>3.7470872743594354E-3</v>
      </c>
      <c r="EL11" s="365">
        <v>3.6347184772120107E-3</v>
      </c>
      <c r="EM11" s="365">
        <v>3.5239006424709765E-3</v>
      </c>
      <c r="EN11" s="365">
        <v>3.4146990739606004E-3</v>
      </c>
      <c r="EO11" s="365">
        <v>3.3071746058289586E-3</v>
      </c>
      <c r="EP11" s="365">
        <v>3.2013836174770369E-3</v>
      </c>
      <c r="EQ11" s="365">
        <v>3.0973780593289506E-3</v>
      </c>
      <c r="ER11" s="365">
        <v>2.9952054890235082E-3</v>
      </c>
      <c r="ES11" s="365">
        <v>2.8949091175836657E-3</v>
      </c>
      <c r="ET11" s="365">
        <v>2.796527865099251E-3</v>
      </c>
      <c r="EU11" s="365">
        <v>2.700096425439807E-3</v>
      </c>
      <c r="EV11" s="365">
        <v>2.6056453394983749E-3</v>
      </c>
      <c r="EW11" s="365">
        <v>2.5132010764536152E-3</v>
      </c>
      <c r="EX11" s="365">
        <v>2.4227861225267402E-3</v>
      </c>
      <c r="EY11" s="365">
        <v>2.3344190767013817E-3</v>
      </c>
      <c r="EZ11" s="365">
        <v>2.2481147528684922E-3</v>
      </c>
      <c r="FA11" s="365">
        <v>2.1638842878548615E-3</v>
      </c>
    </row>
    <row r="12" spans="1:158">
      <c r="B12" s="366"/>
    </row>
    <row r="13" spans="1:158">
      <c r="A13" s="367" t="s">
        <v>2443</v>
      </c>
      <c r="B13" s="367" t="s">
        <v>93</v>
      </c>
      <c r="C13" s="367" t="s">
        <v>94</v>
      </c>
      <c r="D13" s="367" t="s">
        <v>92</v>
      </c>
      <c r="E13" s="367" t="s">
        <v>96</v>
      </c>
      <c r="F13" s="368">
        <v>0</v>
      </c>
      <c r="G13" s="368">
        <v>1</v>
      </c>
      <c r="H13" s="368">
        <v>2</v>
      </c>
      <c r="I13" s="368">
        <v>3</v>
      </c>
      <c r="J13" s="368">
        <v>4</v>
      </c>
      <c r="K13" s="368">
        <v>5</v>
      </c>
      <c r="L13" s="368">
        <v>6</v>
      </c>
      <c r="M13" s="368">
        <v>7</v>
      </c>
      <c r="N13" s="368">
        <v>8</v>
      </c>
      <c r="O13" s="368">
        <v>9</v>
      </c>
      <c r="P13" s="368">
        <v>10</v>
      </c>
      <c r="Q13" s="368">
        <v>11</v>
      </c>
      <c r="R13" s="368">
        <v>12</v>
      </c>
      <c r="S13" s="368">
        <v>13</v>
      </c>
      <c r="T13" s="368">
        <v>14</v>
      </c>
      <c r="U13" s="368">
        <v>15</v>
      </c>
      <c r="V13" s="368">
        <v>16</v>
      </c>
      <c r="W13" s="368">
        <v>17</v>
      </c>
      <c r="X13" s="368">
        <v>18</v>
      </c>
      <c r="Y13" s="368">
        <v>19</v>
      </c>
      <c r="Z13" s="368">
        <v>20</v>
      </c>
      <c r="AA13" s="368">
        <v>21</v>
      </c>
      <c r="AB13" s="368">
        <v>22</v>
      </c>
      <c r="AC13" s="368">
        <v>23</v>
      </c>
      <c r="AD13" s="368">
        <v>24</v>
      </c>
      <c r="AE13" s="368">
        <v>25</v>
      </c>
      <c r="AF13" s="368">
        <v>26</v>
      </c>
      <c r="AG13" s="368">
        <v>27</v>
      </c>
      <c r="AH13" s="368">
        <v>28</v>
      </c>
      <c r="AI13" s="368">
        <v>29</v>
      </c>
      <c r="AJ13" s="368">
        <v>30</v>
      </c>
      <c r="AK13" s="368">
        <v>31</v>
      </c>
      <c r="AL13" s="368">
        <v>32</v>
      </c>
      <c r="AM13" s="368">
        <v>33</v>
      </c>
      <c r="AN13" s="368">
        <v>34</v>
      </c>
      <c r="AO13" s="368">
        <v>35</v>
      </c>
      <c r="AP13" s="368">
        <v>36</v>
      </c>
      <c r="AQ13" s="368">
        <v>37</v>
      </c>
      <c r="AR13" s="368">
        <v>38</v>
      </c>
      <c r="AS13" s="368">
        <v>39</v>
      </c>
      <c r="AT13" s="368">
        <v>40</v>
      </c>
      <c r="AU13" s="368">
        <v>41</v>
      </c>
      <c r="AV13" s="368">
        <v>42</v>
      </c>
      <c r="AW13" s="368">
        <v>43</v>
      </c>
      <c r="AX13" s="368">
        <v>44</v>
      </c>
      <c r="AY13" s="368">
        <v>45</v>
      </c>
      <c r="AZ13" s="368">
        <v>46</v>
      </c>
      <c r="BA13" s="368">
        <v>47</v>
      </c>
      <c r="BB13" s="368">
        <v>48</v>
      </c>
      <c r="BC13" s="368">
        <v>49</v>
      </c>
      <c r="BD13" s="368">
        <v>50</v>
      </c>
      <c r="BE13" s="368">
        <v>51</v>
      </c>
      <c r="BF13" s="368">
        <v>52</v>
      </c>
      <c r="BG13" s="368">
        <v>53</v>
      </c>
      <c r="BH13" s="368">
        <v>54</v>
      </c>
      <c r="BI13" s="368">
        <v>55</v>
      </c>
      <c r="BJ13" s="368">
        <v>56</v>
      </c>
      <c r="BK13" s="368">
        <v>57</v>
      </c>
      <c r="BL13" s="368">
        <v>58</v>
      </c>
      <c r="BM13" s="368">
        <v>59</v>
      </c>
      <c r="BN13" s="368">
        <v>60</v>
      </c>
      <c r="BO13" s="368">
        <v>61</v>
      </c>
      <c r="BP13" s="368">
        <v>62</v>
      </c>
      <c r="BQ13" s="368">
        <v>63</v>
      </c>
      <c r="BR13" s="368">
        <v>64</v>
      </c>
      <c r="BS13" s="368">
        <v>65</v>
      </c>
      <c r="BT13" s="368">
        <v>66</v>
      </c>
      <c r="BU13" s="368">
        <v>67</v>
      </c>
      <c r="BV13" s="368">
        <v>68</v>
      </c>
      <c r="BW13" s="368">
        <v>69</v>
      </c>
      <c r="BX13" s="368">
        <v>70</v>
      </c>
      <c r="BY13" s="368">
        <v>71</v>
      </c>
      <c r="BZ13" s="368">
        <v>72</v>
      </c>
      <c r="CA13" s="368">
        <v>73</v>
      </c>
      <c r="CB13" s="368">
        <v>74</v>
      </c>
      <c r="CC13" s="368">
        <v>75</v>
      </c>
      <c r="CD13" s="368">
        <v>76</v>
      </c>
      <c r="CE13" s="368">
        <v>77</v>
      </c>
      <c r="CF13" s="368">
        <v>78</v>
      </c>
      <c r="CG13" s="368">
        <v>79</v>
      </c>
      <c r="CH13" s="368">
        <v>80</v>
      </c>
      <c r="CI13" s="368">
        <v>81</v>
      </c>
      <c r="CJ13" s="368">
        <v>82</v>
      </c>
      <c r="CK13" s="368">
        <v>83</v>
      </c>
      <c r="CL13" s="368">
        <v>84</v>
      </c>
      <c r="CM13" s="368">
        <v>85</v>
      </c>
      <c r="CN13" s="368">
        <v>86</v>
      </c>
      <c r="CO13" s="368">
        <v>87</v>
      </c>
      <c r="CP13" s="368">
        <v>88</v>
      </c>
      <c r="CQ13" s="368">
        <v>89</v>
      </c>
      <c r="CR13" s="368">
        <v>90</v>
      </c>
      <c r="CS13" s="368">
        <v>91</v>
      </c>
      <c r="CT13" s="368">
        <v>92</v>
      </c>
      <c r="CU13" s="368">
        <v>93</v>
      </c>
      <c r="CV13" s="368">
        <v>94</v>
      </c>
      <c r="CW13" s="368">
        <v>95</v>
      </c>
      <c r="CX13" s="368">
        <v>96</v>
      </c>
      <c r="CY13" s="368">
        <v>97</v>
      </c>
      <c r="CZ13" s="368">
        <v>98</v>
      </c>
      <c r="DA13" s="368">
        <v>99</v>
      </c>
      <c r="DB13" s="368">
        <v>100</v>
      </c>
      <c r="DC13" s="368">
        <v>101</v>
      </c>
      <c r="DD13" s="368">
        <v>102</v>
      </c>
      <c r="DE13" s="368">
        <v>103</v>
      </c>
      <c r="DF13" s="368">
        <v>104</v>
      </c>
      <c r="DG13" s="368">
        <v>105</v>
      </c>
      <c r="DH13" s="368">
        <v>106</v>
      </c>
      <c r="DI13" s="368">
        <v>107</v>
      </c>
      <c r="DJ13" s="368">
        <v>108</v>
      </c>
      <c r="DK13" s="368">
        <v>109</v>
      </c>
      <c r="DL13" s="368">
        <v>110</v>
      </c>
      <c r="DM13" s="368">
        <v>111</v>
      </c>
      <c r="DN13" s="368">
        <v>112</v>
      </c>
      <c r="DO13" s="368">
        <v>113</v>
      </c>
      <c r="DP13" s="368">
        <v>114</v>
      </c>
      <c r="DQ13" s="368">
        <v>115</v>
      </c>
      <c r="DR13" s="368">
        <v>116</v>
      </c>
      <c r="DS13" s="368">
        <v>117</v>
      </c>
      <c r="DT13" s="368">
        <v>118</v>
      </c>
      <c r="DU13" s="368">
        <v>119</v>
      </c>
      <c r="DV13" s="368">
        <v>120</v>
      </c>
      <c r="DW13" s="368">
        <v>121</v>
      </c>
      <c r="DX13" s="368">
        <v>122</v>
      </c>
      <c r="DY13" s="368">
        <v>123</v>
      </c>
      <c r="DZ13" s="368">
        <v>124</v>
      </c>
      <c r="EA13" s="368">
        <v>125</v>
      </c>
      <c r="EB13" s="368">
        <v>126</v>
      </c>
      <c r="EC13" s="368">
        <v>127</v>
      </c>
      <c r="ED13" s="368">
        <v>128</v>
      </c>
      <c r="EE13" s="368">
        <v>129</v>
      </c>
      <c r="EF13" s="368">
        <v>130</v>
      </c>
      <c r="EG13" s="368">
        <v>131</v>
      </c>
      <c r="EH13" s="368">
        <v>132</v>
      </c>
      <c r="EI13" s="368">
        <v>133</v>
      </c>
      <c r="EJ13" s="368">
        <v>134</v>
      </c>
      <c r="EK13" s="368">
        <v>135</v>
      </c>
      <c r="EL13" s="368">
        <v>136</v>
      </c>
      <c r="EM13" s="368">
        <v>137</v>
      </c>
      <c r="EN13" s="368">
        <v>138</v>
      </c>
      <c r="EO13" s="368">
        <v>139</v>
      </c>
      <c r="EP13" s="368">
        <v>140</v>
      </c>
      <c r="EQ13" s="368">
        <v>141</v>
      </c>
      <c r="ER13" s="368">
        <v>142</v>
      </c>
      <c r="ES13" s="368">
        <v>143</v>
      </c>
      <c r="ET13" s="368">
        <v>144</v>
      </c>
      <c r="EU13" s="368">
        <v>145</v>
      </c>
      <c r="EV13" s="368">
        <v>146</v>
      </c>
      <c r="EW13" s="368">
        <v>147</v>
      </c>
      <c r="EX13" s="368">
        <v>148</v>
      </c>
      <c r="EY13" s="368">
        <v>149</v>
      </c>
      <c r="EZ13" s="368">
        <v>150</v>
      </c>
      <c r="FA13" s="369">
        <v>151</v>
      </c>
      <c r="FB13">
        <v>151</v>
      </c>
    </row>
    <row r="14" spans="1:158">
      <c r="E14" s="370" t="s">
        <v>2444</v>
      </c>
      <c r="F14" s="371">
        <v>16.825000000000003</v>
      </c>
      <c r="G14" s="371">
        <v>0</v>
      </c>
      <c r="H14" s="371">
        <v>0</v>
      </c>
      <c r="I14" s="371">
        <v>3.9</v>
      </c>
      <c r="J14" s="371">
        <v>0</v>
      </c>
      <c r="K14" s="371">
        <v>1.95</v>
      </c>
      <c r="L14" s="371">
        <v>0</v>
      </c>
      <c r="M14" s="371">
        <v>17.7</v>
      </c>
      <c r="N14" s="371">
        <v>0</v>
      </c>
      <c r="O14" s="371">
        <v>0</v>
      </c>
      <c r="P14" s="371">
        <v>7.8</v>
      </c>
      <c r="Q14" s="371">
        <v>40.6</v>
      </c>
      <c r="R14" s="371">
        <v>0</v>
      </c>
      <c r="S14" s="371">
        <v>72.2</v>
      </c>
      <c r="T14" s="371">
        <v>113.3</v>
      </c>
      <c r="U14" s="371">
        <v>0.65</v>
      </c>
      <c r="V14" s="371">
        <v>4</v>
      </c>
      <c r="W14" s="371">
        <v>3.25</v>
      </c>
      <c r="X14" s="371">
        <v>0</v>
      </c>
      <c r="Y14" s="371">
        <v>13.5</v>
      </c>
      <c r="Z14" s="371">
        <v>128.30000000000001</v>
      </c>
      <c r="AA14" s="371">
        <v>21.9</v>
      </c>
      <c r="AB14" s="371">
        <v>2.7</v>
      </c>
      <c r="AC14" s="371">
        <v>96.899999999999991</v>
      </c>
      <c r="AD14" s="371">
        <v>0.40950000000000003</v>
      </c>
      <c r="AE14" s="371">
        <v>72.800000000000011</v>
      </c>
      <c r="AF14" s="371">
        <v>65.739999999999995</v>
      </c>
      <c r="AG14" s="371">
        <v>12.8</v>
      </c>
      <c r="AH14" s="371">
        <v>13.2</v>
      </c>
      <c r="AI14" s="371">
        <v>8.9</v>
      </c>
      <c r="AJ14" s="371">
        <v>0</v>
      </c>
      <c r="AK14" s="371">
        <v>187.35</v>
      </c>
      <c r="AL14" s="371">
        <v>123.5</v>
      </c>
      <c r="AM14" s="371">
        <v>37.599999999999994</v>
      </c>
      <c r="AN14" s="371">
        <v>30.3</v>
      </c>
      <c r="AO14" s="371">
        <v>2.85</v>
      </c>
      <c r="AP14" s="371">
        <v>62</v>
      </c>
      <c r="AQ14" s="371">
        <v>145.72500000000002</v>
      </c>
      <c r="AR14" s="371">
        <v>94.160000000000025</v>
      </c>
      <c r="AS14" s="371">
        <v>113.3</v>
      </c>
      <c r="AT14" s="371">
        <v>155.04999999999998</v>
      </c>
      <c r="AU14" s="371">
        <v>91.225577358490568</v>
      </c>
      <c r="AV14" s="371">
        <v>57.400000000000006</v>
      </c>
      <c r="AW14" s="371">
        <v>31.4</v>
      </c>
      <c r="AX14" s="371">
        <v>34.409999999999997</v>
      </c>
      <c r="AY14" s="371">
        <v>37.5</v>
      </c>
      <c r="AZ14" s="371">
        <v>38.949999999999996</v>
      </c>
      <c r="BA14" s="371">
        <v>68.400000000000006</v>
      </c>
      <c r="BB14" s="371">
        <v>41.650000000000006</v>
      </c>
      <c r="BC14" s="371">
        <v>16.7</v>
      </c>
      <c r="BD14" s="371">
        <v>274.49999999999994</v>
      </c>
      <c r="BE14" s="371">
        <v>167.36499999999995</v>
      </c>
      <c r="BF14" s="371">
        <v>178.4</v>
      </c>
      <c r="BG14" s="371">
        <v>192.29999999999998</v>
      </c>
      <c r="BH14" s="371">
        <v>105.12999999999995</v>
      </c>
      <c r="BI14" s="371">
        <v>260.14999999999998</v>
      </c>
      <c r="BJ14" s="371">
        <v>268.96020869565217</v>
      </c>
      <c r="BK14" s="371">
        <v>5.4</v>
      </c>
      <c r="BL14" s="371">
        <v>64.599999999999994</v>
      </c>
      <c r="BM14" s="371">
        <v>114.4</v>
      </c>
      <c r="BN14" s="371">
        <v>172.6</v>
      </c>
      <c r="BO14" s="371">
        <v>275.09999999999997</v>
      </c>
      <c r="BP14" s="371">
        <v>132.51</v>
      </c>
      <c r="BQ14" s="371">
        <v>148</v>
      </c>
      <c r="BR14" s="371">
        <v>128.28</v>
      </c>
      <c r="BS14" s="371">
        <v>78.75</v>
      </c>
      <c r="BT14" s="371">
        <v>149.80000000000001</v>
      </c>
      <c r="BU14" s="371">
        <v>1.3</v>
      </c>
      <c r="BV14" s="371">
        <v>184.76</v>
      </c>
      <c r="BW14" s="371">
        <v>112.84999999999998</v>
      </c>
      <c r="BX14" s="371">
        <v>146.15</v>
      </c>
      <c r="BY14" s="371">
        <v>14.3</v>
      </c>
      <c r="BZ14" s="371">
        <v>135.85</v>
      </c>
      <c r="CA14" s="371">
        <v>54.900000000000006</v>
      </c>
      <c r="CB14" s="371">
        <v>60.6</v>
      </c>
      <c r="CC14" s="371">
        <v>157.4</v>
      </c>
      <c r="CD14" s="371">
        <v>0</v>
      </c>
      <c r="CE14" s="371">
        <v>22.36</v>
      </c>
      <c r="CF14" s="371">
        <v>13.25</v>
      </c>
      <c r="CG14" s="371">
        <v>53.95</v>
      </c>
      <c r="CH14" s="371">
        <v>0</v>
      </c>
      <c r="CI14" s="371">
        <v>0.62</v>
      </c>
      <c r="CJ14" s="371">
        <v>3.9</v>
      </c>
      <c r="CK14" s="371">
        <v>2.4</v>
      </c>
      <c r="CL14" s="371">
        <v>0</v>
      </c>
      <c r="CM14" s="371">
        <v>10.4</v>
      </c>
      <c r="CN14" s="371">
        <v>0</v>
      </c>
      <c r="CO14" s="371">
        <v>0</v>
      </c>
      <c r="CP14" s="371">
        <v>0</v>
      </c>
      <c r="CQ14" s="371">
        <v>0</v>
      </c>
      <c r="CR14" s="371">
        <v>12.32</v>
      </c>
      <c r="CS14" s="371">
        <v>0</v>
      </c>
      <c r="CT14" s="371">
        <v>3.9000000000000004</v>
      </c>
      <c r="CU14" s="371">
        <v>0</v>
      </c>
      <c r="CV14" s="371">
        <v>0</v>
      </c>
      <c r="CW14" s="371">
        <v>3.9</v>
      </c>
      <c r="CX14" s="371">
        <v>0</v>
      </c>
      <c r="CY14" s="371">
        <v>3</v>
      </c>
      <c r="CZ14" s="371">
        <v>0</v>
      </c>
      <c r="DA14" s="371">
        <v>0</v>
      </c>
      <c r="DB14" s="371">
        <v>1.5</v>
      </c>
      <c r="DC14" s="371">
        <v>0</v>
      </c>
      <c r="DD14" s="371">
        <v>0</v>
      </c>
      <c r="DE14" s="371">
        <v>0.58499999999999996</v>
      </c>
      <c r="DF14" s="371">
        <v>0</v>
      </c>
      <c r="DG14" s="371">
        <v>0</v>
      </c>
      <c r="DH14" s="371">
        <v>0</v>
      </c>
      <c r="DI14" s="371">
        <v>0</v>
      </c>
      <c r="DJ14" s="371">
        <v>1.3</v>
      </c>
      <c r="DK14" s="371">
        <v>0</v>
      </c>
      <c r="DL14" s="371">
        <v>0</v>
      </c>
      <c r="DM14" s="371">
        <v>0</v>
      </c>
      <c r="DN14" s="371">
        <v>0</v>
      </c>
      <c r="DO14" s="371">
        <v>0</v>
      </c>
      <c r="DP14" s="371">
        <v>0</v>
      </c>
      <c r="DQ14" s="371">
        <v>0</v>
      </c>
      <c r="DR14" s="371">
        <v>0</v>
      </c>
      <c r="DS14" s="371">
        <v>0</v>
      </c>
      <c r="DT14" s="371">
        <v>0</v>
      </c>
      <c r="DU14" s="371">
        <v>0</v>
      </c>
      <c r="DV14" s="371">
        <v>0</v>
      </c>
      <c r="DW14" s="371">
        <v>0</v>
      </c>
      <c r="DX14" s="371">
        <v>0</v>
      </c>
      <c r="DY14" s="371">
        <v>0</v>
      </c>
      <c r="DZ14" s="371">
        <v>0</v>
      </c>
      <c r="EA14" s="371">
        <v>0</v>
      </c>
      <c r="EB14" s="371">
        <v>0</v>
      </c>
      <c r="EC14" s="371">
        <v>0</v>
      </c>
      <c r="ED14" s="371">
        <v>0.39</v>
      </c>
      <c r="EE14" s="371">
        <v>0</v>
      </c>
      <c r="EF14" s="371">
        <v>0</v>
      </c>
      <c r="EG14" s="371">
        <v>0</v>
      </c>
      <c r="EH14" s="371">
        <v>0</v>
      </c>
      <c r="EI14" s="371">
        <v>0</v>
      </c>
      <c r="EJ14" s="371">
        <v>0</v>
      </c>
      <c r="EK14" s="371">
        <v>0</v>
      </c>
      <c r="EL14" s="371">
        <v>0</v>
      </c>
      <c r="EM14" s="371">
        <v>0</v>
      </c>
      <c r="EN14" s="371">
        <v>0</v>
      </c>
      <c r="EO14" s="371">
        <v>0</v>
      </c>
      <c r="EP14" s="371">
        <v>0</v>
      </c>
      <c r="EQ14" s="371">
        <v>0</v>
      </c>
      <c r="ER14" s="371">
        <v>0</v>
      </c>
      <c r="ES14" s="371">
        <v>0</v>
      </c>
      <c r="ET14" s="371">
        <v>0</v>
      </c>
      <c r="EU14" s="371">
        <v>0</v>
      </c>
      <c r="EV14" s="371">
        <v>0</v>
      </c>
      <c r="EW14" s="371">
        <v>0</v>
      </c>
      <c r="EX14" s="371">
        <v>0</v>
      </c>
      <c r="EY14" s="371">
        <v>0</v>
      </c>
      <c r="EZ14" s="371">
        <v>0</v>
      </c>
      <c r="FA14" s="371">
        <v>0</v>
      </c>
      <c r="FB14" s="371">
        <f>SUMIF($J$45:$J$1060,"&gt;151",$H$45:$H$1060)</f>
        <v>0</v>
      </c>
    </row>
    <row r="15" spans="1:158">
      <c r="A15" s="67">
        <v>1</v>
      </c>
      <c r="B15" s="263" t="str">
        <f>VLOOKUP(A15,Switchboard!$A$21:$C$36,2,FALSE)</f>
        <v>SubTx Lines - Radial</v>
      </c>
      <c r="C15" s="258" t="str">
        <f t="shared" ref="C15:C29" si="0">IF(D15="","",IF(D15&gt;0,VLOOKUP(D15,IDtable,2)))</f>
        <v>Sub-transmission lines</v>
      </c>
      <c r="D15" s="372">
        <f>VLOOKUP(A15,Switchboard!$A$21:$C$36,3,FALSE)</f>
        <v>1</v>
      </c>
      <c r="E15" s="373" t="s">
        <v>1176</v>
      </c>
      <c r="F15" s="351">
        <v>0</v>
      </c>
      <c r="G15" s="351">
        <v>0</v>
      </c>
      <c r="H15" s="351">
        <v>0</v>
      </c>
      <c r="I15" s="351">
        <v>0</v>
      </c>
      <c r="J15" s="351">
        <v>0</v>
      </c>
      <c r="K15" s="351">
        <v>0</v>
      </c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0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0</v>
      </c>
      <c r="EE15" s="351">
        <v>0</v>
      </c>
      <c r="EF15" s="351">
        <v>0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0</v>
      </c>
      <c r="EN15" s="351">
        <v>0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</row>
    <row r="16" spans="1:158">
      <c r="A16" s="67">
        <v>2</v>
      </c>
      <c r="B16" s="266" t="str">
        <f>VLOOKUP(A16,Switchboard!$A$21:$C$36,2,FALSE)</f>
        <v>SubTx Lines - Meshed</v>
      </c>
      <c r="C16" s="258" t="str">
        <f t="shared" si="0"/>
        <v>Sub-transmission lines</v>
      </c>
      <c r="D16" s="264">
        <f>VLOOKUP(A16,Switchboard!$A$21:$C$36,3,FALSE)</f>
        <v>1</v>
      </c>
      <c r="E16" s="373" t="s">
        <v>1176</v>
      </c>
      <c r="F16" s="351">
        <v>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  <c r="W16" s="351">
        <v>0</v>
      </c>
      <c r="X16" s="351">
        <v>0</v>
      </c>
      <c r="Y16" s="351">
        <v>0</v>
      </c>
      <c r="Z16" s="351">
        <v>0</v>
      </c>
      <c r="AA16" s="351">
        <v>0</v>
      </c>
      <c r="AB16" s="351">
        <v>0</v>
      </c>
      <c r="AC16" s="351">
        <v>0</v>
      </c>
      <c r="AD16" s="351">
        <v>0</v>
      </c>
      <c r="AE16" s="351">
        <v>0</v>
      </c>
      <c r="AF16" s="351">
        <v>0</v>
      </c>
      <c r="AG16" s="351">
        <v>0</v>
      </c>
      <c r="AH16" s="351">
        <v>0</v>
      </c>
      <c r="AI16" s="351">
        <v>0</v>
      </c>
      <c r="AJ16" s="351">
        <v>0</v>
      </c>
      <c r="AK16" s="351">
        <v>0</v>
      </c>
      <c r="AL16" s="351">
        <v>0</v>
      </c>
      <c r="AM16" s="351">
        <v>0</v>
      </c>
      <c r="AN16" s="351">
        <v>0</v>
      </c>
      <c r="AO16" s="351">
        <v>0</v>
      </c>
      <c r="AP16" s="351">
        <v>0</v>
      </c>
      <c r="AQ16" s="351">
        <v>0</v>
      </c>
      <c r="AR16" s="351">
        <v>0</v>
      </c>
      <c r="AS16" s="351">
        <v>0</v>
      </c>
      <c r="AT16" s="351">
        <v>0</v>
      </c>
      <c r="AU16" s="351">
        <v>0</v>
      </c>
      <c r="AV16" s="351">
        <v>0</v>
      </c>
      <c r="AW16" s="351">
        <v>0</v>
      </c>
      <c r="AX16" s="351">
        <v>0</v>
      </c>
      <c r="AY16" s="351">
        <v>0</v>
      </c>
      <c r="AZ16" s="351">
        <v>0</v>
      </c>
      <c r="BA16" s="351">
        <v>0</v>
      </c>
      <c r="BB16" s="351">
        <v>0</v>
      </c>
      <c r="BC16" s="351">
        <v>0</v>
      </c>
      <c r="BD16" s="351">
        <v>0</v>
      </c>
      <c r="BE16" s="351">
        <v>0</v>
      </c>
      <c r="BF16" s="351">
        <v>0</v>
      </c>
      <c r="BG16" s="351">
        <v>0</v>
      </c>
      <c r="BH16" s="351">
        <v>0</v>
      </c>
      <c r="BI16" s="351">
        <v>0</v>
      </c>
      <c r="BJ16" s="351">
        <v>0</v>
      </c>
      <c r="BK16" s="351">
        <v>0</v>
      </c>
      <c r="BL16" s="351">
        <v>0</v>
      </c>
      <c r="BM16" s="351">
        <v>0</v>
      </c>
      <c r="BN16" s="351">
        <v>0</v>
      </c>
      <c r="BO16" s="351">
        <v>0</v>
      </c>
      <c r="BP16" s="351">
        <v>0</v>
      </c>
      <c r="BQ16" s="351">
        <v>0</v>
      </c>
      <c r="BR16" s="351">
        <v>0</v>
      </c>
      <c r="BS16" s="351">
        <v>0</v>
      </c>
      <c r="BT16" s="351">
        <v>0</v>
      </c>
      <c r="BU16" s="351">
        <v>0</v>
      </c>
      <c r="BV16" s="351">
        <v>0</v>
      </c>
      <c r="BW16" s="351">
        <v>0</v>
      </c>
      <c r="BX16" s="351">
        <v>0</v>
      </c>
      <c r="BY16" s="351">
        <v>0</v>
      </c>
      <c r="BZ16" s="351">
        <v>0</v>
      </c>
      <c r="CA16" s="351">
        <v>0</v>
      </c>
      <c r="CB16" s="351">
        <v>0</v>
      </c>
      <c r="CC16" s="351">
        <v>0</v>
      </c>
      <c r="CD16" s="351">
        <v>0</v>
      </c>
      <c r="CE16" s="351">
        <v>0</v>
      </c>
      <c r="CF16" s="351">
        <v>0</v>
      </c>
      <c r="CG16" s="351">
        <v>0</v>
      </c>
      <c r="CH16" s="351">
        <v>0</v>
      </c>
      <c r="CI16" s="351">
        <v>0</v>
      </c>
      <c r="CJ16" s="351">
        <v>0</v>
      </c>
      <c r="CK16" s="351">
        <v>0</v>
      </c>
      <c r="CL16" s="351">
        <v>0</v>
      </c>
      <c r="CM16" s="351">
        <v>0</v>
      </c>
      <c r="CN16" s="351">
        <v>0</v>
      </c>
      <c r="CO16" s="351">
        <v>0</v>
      </c>
      <c r="CP16" s="351">
        <v>0</v>
      </c>
      <c r="CQ16" s="351">
        <v>0</v>
      </c>
      <c r="CR16" s="351">
        <v>0</v>
      </c>
      <c r="CS16" s="351">
        <v>0</v>
      </c>
      <c r="CT16" s="351">
        <v>0</v>
      </c>
      <c r="CU16" s="351">
        <v>0</v>
      </c>
      <c r="CV16" s="351">
        <v>0</v>
      </c>
      <c r="CW16" s="351">
        <v>0</v>
      </c>
      <c r="CX16" s="351">
        <v>0</v>
      </c>
      <c r="CY16" s="351">
        <v>0</v>
      </c>
      <c r="CZ16" s="351">
        <v>0</v>
      </c>
      <c r="DA16" s="351">
        <v>0</v>
      </c>
      <c r="DB16" s="351">
        <v>0</v>
      </c>
      <c r="DC16" s="351">
        <v>0</v>
      </c>
      <c r="DD16" s="351">
        <v>0</v>
      </c>
      <c r="DE16" s="351">
        <v>0</v>
      </c>
      <c r="DF16" s="351">
        <v>0</v>
      </c>
      <c r="DG16" s="351">
        <v>0</v>
      </c>
      <c r="DH16" s="351">
        <v>0</v>
      </c>
      <c r="DI16" s="351">
        <v>0</v>
      </c>
      <c r="DJ16" s="351">
        <v>0</v>
      </c>
      <c r="DK16" s="351">
        <v>0</v>
      </c>
      <c r="DL16" s="351">
        <v>0</v>
      </c>
      <c r="DM16" s="351">
        <v>0</v>
      </c>
      <c r="DN16" s="351">
        <v>0</v>
      </c>
      <c r="DO16" s="351">
        <v>0</v>
      </c>
      <c r="DP16" s="351">
        <v>0</v>
      </c>
      <c r="DQ16" s="351">
        <v>0</v>
      </c>
      <c r="DR16" s="351">
        <v>0</v>
      </c>
      <c r="DS16" s="351">
        <v>0</v>
      </c>
      <c r="DT16" s="351">
        <v>0</v>
      </c>
      <c r="DU16" s="351">
        <v>0</v>
      </c>
      <c r="DV16" s="351">
        <v>0</v>
      </c>
      <c r="DW16" s="351">
        <v>0</v>
      </c>
      <c r="DX16" s="351">
        <v>0</v>
      </c>
      <c r="DY16" s="351">
        <v>0</v>
      </c>
      <c r="DZ16" s="351">
        <v>0</v>
      </c>
      <c r="EA16" s="351">
        <v>0</v>
      </c>
      <c r="EB16" s="351">
        <v>0</v>
      </c>
      <c r="EC16" s="351">
        <v>0</v>
      </c>
      <c r="ED16" s="351">
        <v>0</v>
      </c>
      <c r="EE16" s="351">
        <v>0</v>
      </c>
      <c r="EF16" s="351">
        <v>0</v>
      </c>
      <c r="EG16" s="351">
        <v>0</v>
      </c>
      <c r="EH16" s="351">
        <v>0</v>
      </c>
      <c r="EI16" s="351">
        <v>0</v>
      </c>
      <c r="EJ16" s="351">
        <v>0</v>
      </c>
      <c r="EK16" s="351">
        <v>0</v>
      </c>
      <c r="EL16" s="351">
        <v>0</v>
      </c>
      <c r="EM16" s="351">
        <v>0</v>
      </c>
      <c r="EN16" s="351">
        <v>0</v>
      </c>
      <c r="EO16" s="351">
        <v>0</v>
      </c>
      <c r="EP16" s="351">
        <v>0</v>
      </c>
      <c r="EQ16" s="351">
        <v>0</v>
      </c>
      <c r="ER16" s="351">
        <v>0</v>
      </c>
      <c r="ES16" s="351">
        <v>0</v>
      </c>
      <c r="ET16" s="351">
        <v>0</v>
      </c>
      <c r="EU16" s="351">
        <v>0</v>
      </c>
      <c r="EV16" s="351">
        <v>0</v>
      </c>
      <c r="EW16" s="351">
        <v>0</v>
      </c>
      <c r="EX16" s="351">
        <v>0</v>
      </c>
      <c r="EY16" s="351">
        <v>0</v>
      </c>
      <c r="EZ16" s="351">
        <v>0</v>
      </c>
      <c r="FA16" s="351">
        <v>0</v>
      </c>
    </row>
    <row r="17" spans="1:157">
      <c r="A17" s="67">
        <v>3</v>
      </c>
      <c r="B17" s="263" t="str">
        <f>VLOOKUP(A17,Switchboard!$A$21:$C$36,2,FALSE)</f>
        <v>SubTx Lines - CBD</v>
      </c>
      <c r="C17" s="258" t="str">
        <f t="shared" si="0"/>
        <v>Sub-transmission lines</v>
      </c>
      <c r="D17" s="259">
        <f>VLOOKUP(A17,Switchboard!$A$21:$C$36,3,FALSE)</f>
        <v>1</v>
      </c>
      <c r="E17" s="373" t="s">
        <v>1176</v>
      </c>
      <c r="F17" s="351">
        <v>0</v>
      </c>
      <c r="G17" s="351">
        <v>0</v>
      </c>
      <c r="H17" s="351">
        <v>0</v>
      </c>
      <c r="I17" s="351">
        <v>0</v>
      </c>
      <c r="J17" s="351">
        <v>0</v>
      </c>
      <c r="K17" s="351">
        <v>0</v>
      </c>
      <c r="L17" s="351">
        <v>0</v>
      </c>
      <c r="M17" s="351">
        <v>0</v>
      </c>
      <c r="N17" s="351">
        <v>0</v>
      </c>
      <c r="O17" s="351">
        <v>0</v>
      </c>
      <c r="P17" s="351">
        <v>0</v>
      </c>
      <c r="Q17" s="351">
        <v>0</v>
      </c>
      <c r="R17" s="351">
        <v>0</v>
      </c>
      <c r="S17" s="351">
        <v>0</v>
      </c>
      <c r="T17" s="351">
        <v>0</v>
      </c>
      <c r="U17" s="351">
        <v>0</v>
      </c>
      <c r="V17" s="351">
        <v>0</v>
      </c>
      <c r="W17" s="351">
        <v>0</v>
      </c>
      <c r="X17" s="351">
        <v>0</v>
      </c>
      <c r="Y17" s="351">
        <v>0</v>
      </c>
      <c r="Z17" s="351">
        <v>0</v>
      </c>
      <c r="AA17" s="351">
        <v>0</v>
      </c>
      <c r="AB17" s="351">
        <v>0</v>
      </c>
      <c r="AC17" s="351">
        <v>0</v>
      </c>
      <c r="AD17" s="351">
        <v>0</v>
      </c>
      <c r="AE17" s="351">
        <v>0</v>
      </c>
      <c r="AF17" s="351">
        <v>0</v>
      </c>
      <c r="AG17" s="351">
        <v>0</v>
      </c>
      <c r="AH17" s="351">
        <v>0</v>
      </c>
      <c r="AI17" s="351">
        <v>0</v>
      </c>
      <c r="AJ17" s="351">
        <v>0</v>
      </c>
      <c r="AK17" s="351">
        <v>0</v>
      </c>
      <c r="AL17" s="351">
        <v>0</v>
      </c>
      <c r="AM17" s="351">
        <v>0</v>
      </c>
      <c r="AN17" s="351">
        <v>0</v>
      </c>
      <c r="AO17" s="351">
        <v>0</v>
      </c>
      <c r="AP17" s="351">
        <v>0</v>
      </c>
      <c r="AQ17" s="351">
        <v>0</v>
      </c>
      <c r="AR17" s="351">
        <v>0</v>
      </c>
      <c r="AS17" s="351">
        <v>0</v>
      </c>
      <c r="AT17" s="351">
        <v>0</v>
      </c>
      <c r="AU17" s="351">
        <v>0</v>
      </c>
      <c r="AV17" s="351">
        <v>0</v>
      </c>
      <c r="AW17" s="351">
        <v>0</v>
      </c>
      <c r="AX17" s="351">
        <v>0</v>
      </c>
      <c r="AY17" s="351">
        <v>0</v>
      </c>
      <c r="AZ17" s="351">
        <v>0</v>
      </c>
      <c r="BA17" s="351">
        <v>0</v>
      </c>
      <c r="BB17" s="351">
        <v>0</v>
      </c>
      <c r="BC17" s="351">
        <v>0</v>
      </c>
      <c r="BD17" s="351">
        <v>0</v>
      </c>
      <c r="BE17" s="351">
        <v>0</v>
      </c>
      <c r="BF17" s="351">
        <v>0</v>
      </c>
      <c r="BG17" s="351">
        <v>0</v>
      </c>
      <c r="BH17" s="351">
        <v>0</v>
      </c>
      <c r="BI17" s="351">
        <v>0</v>
      </c>
      <c r="BJ17" s="351">
        <v>0</v>
      </c>
      <c r="BK17" s="351">
        <v>0</v>
      </c>
      <c r="BL17" s="351">
        <v>0</v>
      </c>
      <c r="BM17" s="351">
        <v>0</v>
      </c>
      <c r="BN17" s="351">
        <v>0</v>
      </c>
      <c r="BO17" s="351">
        <v>0</v>
      </c>
      <c r="BP17" s="351">
        <v>0</v>
      </c>
      <c r="BQ17" s="351">
        <v>0</v>
      </c>
      <c r="BR17" s="351">
        <v>0</v>
      </c>
      <c r="BS17" s="351">
        <v>0</v>
      </c>
      <c r="BT17" s="351">
        <v>0</v>
      </c>
      <c r="BU17" s="351">
        <v>0</v>
      </c>
      <c r="BV17" s="351">
        <v>0</v>
      </c>
      <c r="BW17" s="351">
        <v>0</v>
      </c>
      <c r="BX17" s="351">
        <v>0</v>
      </c>
      <c r="BY17" s="351">
        <v>0</v>
      </c>
      <c r="BZ17" s="351">
        <v>0</v>
      </c>
      <c r="CA17" s="351">
        <v>0</v>
      </c>
      <c r="CB17" s="351">
        <v>0</v>
      </c>
      <c r="CC17" s="351">
        <v>0</v>
      </c>
      <c r="CD17" s="351">
        <v>0</v>
      </c>
      <c r="CE17" s="351">
        <v>0</v>
      </c>
      <c r="CF17" s="351">
        <v>0</v>
      </c>
      <c r="CG17" s="351">
        <v>0</v>
      </c>
      <c r="CH17" s="351">
        <v>0</v>
      </c>
      <c r="CI17" s="351">
        <v>0</v>
      </c>
      <c r="CJ17" s="351">
        <v>0</v>
      </c>
      <c r="CK17" s="351">
        <v>0</v>
      </c>
      <c r="CL17" s="351">
        <v>0</v>
      </c>
      <c r="CM17" s="351">
        <v>0</v>
      </c>
      <c r="CN17" s="351">
        <v>0</v>
      </c>
      <c r="CO17" s="351">
        <v>0</v>
      </c>
      <c r="CP17" s="351">
        <v>0</v>
      </c>
      <c r="CQ17" s="351">
        <v>0</v>
      </c>
      <c r="CR17" s="351">
        <v>0</v>
      </c>
      <c r="CS17" s="351">
        <v>0</v>
      </c>
      <c r="CT17" s="351">
        <v>0</v>
      </c>
      <c r="CU17" s="351">
        <v>0</v>
      </c>
      <c r="CV17" s="351">
        <v>0</v>
      </c>
      <c r="CW17" s="351">
        <v>0</v>
      </c>
      <c r="CX17" s="351">
        <v>0</v>
      </c>
      <c r="CY17" s="351">
        <v>0</v>
      </c>
      <c r="CZ17" s="351">
        <v>0</v>
      </c>
      <c r="DA17" s="351">
        <v>0</v>
      </c>
      <c r="DB17" s="351">
        <v>0</v>
      </c>
      <c r="DC17" s="351">
        <v>0</v>
      </c>
      <c r="DD17" s="351">
        <v>0</v>
      </c>
      <c r="DE17" s="351">
        <v>0</v>
      </c>
      <c r="DF17" s="351">
        <v>0</v>
      </c>
      <c r="DG17" s="351">
        <v>0</v>
      </c>
      <c r="DH17" s="351">
        <v>0</v>
      </c>
      <c r="DI17" s="351">
        <v>0</v>
      </c>
      <c r="DJ17" s="351">
        <v>0</v>
      </c>
      <c r="DK17" s="351">
        <v>0</v>
      </c>
      <c r="DL17" s="351">
        <v>0</v>
      </c>
      <c r="DM17" s="351">
        <v>0</v>
      </c>
      <c r="DN17" s="351">
        <v>0</v>
      </c>
      <c r="DO17" s="351">
        <v>0</v>
      </c>
      <c r="DP17" s="351">
        <v>0</v>
      </c>
      <c r="DQ17" s="351">
        <v>0</v>
      </c>
      <c r="DR17" s="351">
        <v>0</v>
      </c>
      <c r="DS17" s="351">
        <v>0</v>
      </c>
      <c r="DT17" s="351">
        <v>0</v>
      </c>
      <c r="DU17" s="351">
        <v>0</v>
      </c>
      <c r="DV17" s="351">
        <v>0</v>
      </c>
      <c r="DW17" s="351">
        <v>0</v>
      </c>
      <c r="DX17" s="351">
        <v>0</v>
      </c>
      <c r="DY17" s="351">
        <v>0</v>
      </c>
      <c r="DZ17" s="351">
        <v>0</v>
      </c>
      <c r="EA17" s="351">
        <v>0</v>
      </c>
      <c r="EB17" s="351">
        <v>0</v>
      </c>
      <c r="EC17" s="351">
        <v>0</v>
      </c>
      <c r="ED17" s="351">
        <v>0</v>
      </c>
      <c r="EE17" s="351">
        <v>0</v>
      </c>
      <c r="EF17" s="351">
        <v>0</v>
      </c>
      <c r="EG17" s="351">
        <v>0</v>
      </c>
      <c r="EH17" s="351">
        <v>0</v>
      </c>
      <c r="EI17" s="351">
        <v>0</v>
      </c>
      <c r="EJ17" s="351">
        <v>0</v>
      </c>
      <c r="EK17" s="351">
        <v>0</v>
      </c>
      <c r="EL17" s="351">
        <v>0</v>
      </c>
      <c r="EM17" s="351">
        <v>0</v>
      </c>
      <c r="EN17" s="351">
        <v>0</v>
      </c>
      <c r="EO17" s="351">
        <v>0</v>
      </c>
      <c r="EP17" s="351">
        <v>0</v>
      </c>
      <c r="EQ17" s="351">
        <v>0</v>
      </c>
      <c r="ER17" s="351">
        <v>0</v>
      </c>
      <c r="ES17" s="351">
        <v>0</v>
      </c>
      <c r="ET17" s="351">
        <v>0</v>
      </c>
      <c r="EU17" s="351">
        <v>0</v>
      </c>
      <c r="EV17" s="351">
        <v>0</v>
      </c>
      <c r="EW17" s="351">
        <v>0</v>
      </c>
      <c r="EX17" s="351">
        <v>0</v>
      </c>
      <c r="EY17" s="351">
        <v>0</v>
      </c>
      <c r="EZ17" s="351">
        <v>0</v>
      </c>
      <c r="FA17" s="351">
        <v>0</v>
      </c>
    </row>
    <row r="18" spans="1:157">
      <c r="A18" s="67">
        <v>4</v>
      </c>
      <c r="B18" s="266" t="str">
        <f>VLOOKUP(A18,Switchboard!$A$21:$C$36,2,FALSE)</f>
        <v>SubTx Substations</v>
      </c>
      <c r="C18" s="258" t="str">
        <f t="shared" si="0"/>
        <v>Sub-transmission substations</v>
      </c>
      <c r="D18" s="264">
        <f>VLOOKUP(A18,Switchboard!$A$21:$C$36,3,FALSE)</f>
        <v>2</v>
      </c>
      <c r="E18" s="373">
        <v>-0.45723433310268341</v>
      </c>
      <c r="F18" s="351">
        <v>14.8</v>
      </c>
      <c r="G18" s="351">
        <v>0</v>
      </c>
      <c r="H18" s="351">
        <v>0</v>
      </c>
      <c r="I18" s="351">
        <v>0</v>
      </c>
      <c r="J18" s="351">
        <v>0</v>
      </c>
      <c r="K18" s="351">
        <v>0</v>
      </c>
      <c r="L18" s="351">
        <v>0</v>
      </c>
      <c r="M18" s="351">
        <v>17.7</v>
      </c>
      <c r="N18" s="351">
        <v>0</v>
      </c>
      <c r="O18" s="351">
        <v>0</v>
      </c>
      <c r="P18" s="351">
        <v>0</v>
      </c>
      <c r="Q18" s="351">
        <v>17.8</v>
      </c>
      <c r="R18" s="351">
        <v>0</v>
      </c>
      <c r="S18" s="351">
        <v>0</v>
      </c>
      <c r="T18" s="351">
        <v>82.7</v>
      </c>
      <c r="U18" s="351">
        <v>0</v>
      </c>
      <c r="V18" s="351">
        <v>0</v>
      </c>
      <c r="W18" s="351">
        <v>0</v>
      </c>
      <c r="X18" s="351">
        <v>0</v>
      </c>
      <c r="Y18" s="351">
        <v>13.5</v>
      </c>
      <c r="Z18" s="351">
        <v>40</v>
      </c>
      <c r="AA18" s="351">
        <v>0</v>
      </c>
      <c r="AB18" s="351">
        <v>0</v>
      </c>
      <c r="AC18" s="351">
        <v>10.6</v>
      </c>
      <c r="AD18" s="351">
        <v>0</v>
      </c>
      <c r="AE18" s="351">
        <v>0</v>
      </c>
      <c r="AF18" s="351">
        <v>0</v>
      </c>
      <c r="AG18" s="351">
        <v>0</v>
      </c>
      <c r="AH18" s="351">
        <v>0</v>
      </c>
      <c r="AI18" s="351">
        <v>0</v>
      </c>
      <c r="AJ18" s="351">
        <v>0</v>
      </c>
      <c r="AK18" s="351">
        <v>0</v>
      </c>
      <c r="AL18" s="351">
        <v>47.5</v>
      </c>
      <c r="AM18" s="351">
        <v>0</v>
      </c>
      <c r="AN18" s="351">
        <v>0</v>
      </c>
      <c r="AO18" s="351">
        <v>0</v>
      </c>
      <c r="AP18" s="351">
        <v>0</v>
      </c>
      <c r="AQ18" s="351">
        <v>23.75</v>
      </c>
      <c r="AR18" s="351">
        <v>0</v>
      </c>
      <c r="AS18" s="351">
        <v>0</v>
      </c>
      <c r="AT18" s="351">
        <v>0</v>
      </c>
      <c r="AU18" s="351">
        <v>0</v>
      </c>
      <c r="AV18" s="351">
        <v>0</v>
      </c>
      <c r="AW18" s="351">
        <v>31.4</v>
      </c>
      <c r="AX18" s="351">
        <v>0</v>
      </c>
      <c r="AY18" s="351">
        <v>0</v>
      </c>
      <c r="AZ18" s="351">
        <v>0</v>
      </c>
      <c r="BA18" s="351">
        <v>0</v>
      </c>
      <c r="BB18" s="351">
        <v>0</v>
      </c>
      <c r="BC18" s="351">
        <v>0</v>
      </c>
      <c r="BD18" s="351">
        <v>0</v>
      </c>
      <c r="BE18" s="351">
        <v>0</v>
      </c>
      <c r="BF18" s="351">
        <v>0</v>
      </c>
      <c r="BG18" s="351">
        <v>0</v>
      </c>
      <c r="BH18" s="351">
        <v>0</v>
      </c>
      <c r="BI18" s="351">
        <v>0</v>
      </c>
      <c r="BJ18" s="351">
        <v>0</v>
      </c>
      <c r="BK18" s="351">
        <v>0</v>
      </c>
      <c r="BL18" s="351">
        <v>0</v>
      </c>
      <c r="BM18" s="351">
        <v>0</v>
      </c>
      <c r="BN18" s="351">
        <v>0</v>
      </c>
      <c r="BO18" s="351">
        <v>0</v>
      </c>
      <c r="BP18" s="351">
        <v>0</v>
      </c>
      <c r="BQ18" s="351">
        <v>0</v>
      </c>
      <c r="BR18" s="351">
        <v>30.1</v>
      </c>
      <c r="BS18" s="351">
        <v>0</v>
      </c>
      <c r="BT18" s="351">
        <v>0</v>
      </c>
      <c r="BU18" s="351">
        <v>0</v>
      </c>
      <c r="BV18" s="351">
        <v>0</v>
      </c>
      <c r="BW18" s="351">
        <v>0</v>
      </c>
      <c r="BX18" s="351">
        <v>0</v>
      </c>
      <c r="BY18" s="351">
        <v>0</v>
      </c>
      <c r="BZ18" s="351">
        <v>0</v>
      </c>
      <c r="CA18" s="351">
        <v>0</v>
      </c>
      <c r="CB18" s="351">
        <v>0</v>
      </c>
      <c r="CC18" s="351">
        <v>0</v>
      </c>
      <c r="CD18" s="351">
        <v>0</v>
      </c>
      <c r="CE18" s="351">
        <v>0</v>
      </c>
      <c r="CF18" s="351">
        <v>0</v>
      </c>
      <c r="CG18" s="351">
        <v>0</v>
      </c>
      <c r="CH18" s="351">
        <v>0</v>
      </c>
      <c r="CI18" s="351">
        <v>0</v>
      </c>
      <c r="CJ18" s="351">
        <v>0</v>
      </c>
      <c r="CK18" s="351">
        <v>0</v>
      </c>
      <c r="CL18" s="351">
        <v>0</v>
      </c>
      <c r="CM18" s="351">
        <v>0</v>
      </c>
      <c r="CN18" s="351">
        <v>0</v>
      </c>
      <c r="CO18" s="351">
        <v>0</v>
      </c>
      <c r="CP18" s="351">
        <v>0</v>
      </c>
      <c r="CQ18" s="351">
        <v>0</v>
      </c>
      <c r="CR18" s="351">
        <v>12.32</v>
      </c>
      <c r="CS18" s="351">
        <v>0</v>
      </c>
      <c r="CT18" s="351">
        <v>0</v>
      </c>
      <c r="CU18" s="351">
        <v>0</v>
      </c>
      <c r="CV18" s="351">
        <v>0</v>
      </c>
      <c r="CW18" s="351">
        <v>0</v>
      </c>
      <c r="CX18" s="351">
        <v>0</v>
      </c>
      <c r="CY18" s="351">
        <v>0</v>
      </c>
      <c r="CZ18" s="351">
        <v>0</v>
      </c>
      <c r="DA18" s="351">
        <v>0</v>
      </c>
      <c r="DB18" s="351">
        <v>0</v>
      </c>
      <c r="DC18" s="351">
        <v>0</v>
      </c>
      <c r="DD18" s="351">
        <v>0</v>
      </c>
      <c r="DE18" s="351">
        <v>0</v>
      </c>
      <c r="DF18" s="351">
        <v>0</v>
      </c>
      <c r="DG18" s="351">
        <v>0</v>
      </c>
      <c r="DH18" s="351">
        <v>0</v>
      </c>
      <c r="DI18" s="351">
        <v>0</v>
      </c>
      <c r="DJ18" s="351">
        <v>0</v>
      </c>
      <c r="DK18" s="351">
        <v>0</v>
      </c>
      <c r="DL18" s="351">
        <v>0</v>
      </c>
      <c r="DM18" s="351">
        <v>0</v>
      </c>
      <c r="DN18" s="351">
        <v>0</v>
      </c>
      <c r="DO18" s="351">
        <v>0</v>
      </c>
      <c r="DP18" s="351">
        <v>0</v>
      </c>
      <c r="DQ18" s="351">
        <v>0</v>
      </c>
      <c r="DR18" s="351">
        <v>0</v>
      </c>
      <c r="DS18" s="351">
        <v>0</v>
      </c>
      <c r="DT18" s="351">
        <v>0</v>
      </c>
      <c r="DU18" s="351">
        <v>0</v>
      </c>
      <c r="DV18" s="351">
        <v>0</v>
      </c>
      <c r="DW18" s="351">
        <v>0</v>
      </c>
      <c r="DX18" s="351">
        <v>0</v>
      </c>
      <c r="DY18" s="351">
        <v>0</v>
      </c>
      <c r="DZ18" s="351">
        <v>0</v>
      </c>
      <c r="EA18" s="351">
        <v>0</v>
      </c>
      <c r="EB18" s="351">
        <v>0</v>
      </c>
      <c r="EC18" s="351">
        <v>0</v>
      </c>
      <c r="ED18" s="351">
        <v>0</v>
      </c>
      <c r="EE18" s="351">
        <v>0</v>
      </c>
      <c r="EF18" s="351">
        <v>0</v>
      </c>
      <c r="EG18" s="351">
        <v>0</v>
      </c>
      <c r="EH18" s="351">
        <v>0</v>
      </c>
      <c r="EI18" s="351">
        <v>0</v>
      </c>
      <c r="EJ18" s="351">
        <v>0</v>
      </c>
      <c r="EK18" s="351">
        <v>0</v>
      </c>
      <c r="EL18" s="351">
        <v>0</v>
      </c>
      <c r="EM18" s="351">
        <v>0</v>
      </c>
      <c r="EN18" s="351">
        <v>0</v>
      </c>
      <c r="EO18" s="351">
        <v>0</v>
      </c>
      <c r="EP18" s="351">
        <v>0</v>
      </c>
      <c r="EQ18" s="351">
        <v>0</v>
      </c>
      <c r="ER18" s="351">
        <v>0</v>
      </c>
      <c r="ES18" s="351">
        <v>0</v>
      </c>
      <c r="ET18" s="351">
        <v>0</v>
      </c>
      <c r="EU18" s="351">
        <v>0</v>
      </c>
      <c r="EV18" s="351">
        <v>0</v>
      </c>
      <c r="EW18" s="351">
        <v>0</v>
      </c>
      <c r="EX18" s="351">
        <v>0</v>
      </c>
      <c r="EY18" s="351">
        <v>0</v>
      </c>
      <c r="EZ18" s="351">
        <v>0</v>
      </c>
      <c r="FA18" s="351">
        <v>0</v>
      </c>
    </row>
    <row r="19" spans="1:157">
      <c r="A19" s="67">
        <v>5</v>
      </c>
      <c r="B19" s="263" t="str">
        <f>VLOOKUP(A19,Switchboard!$A$21:$C$36,2,FALSE)</f>
        <v>Zone Substations - Urban</v>
      </c>
      <c r="C19" s="258" t="str">
        <f t="shared" si="0"/>
        <v>Zone substations</v>
      </c>
      <c r="D19" s="259">
        <f>VLOOKUP(A19,Switchboard!$A$21:$C$36,3,FALSE)</f>
        <v>3</v>
      </c>
      <c r="E19" s="373">
        <v>-0.53065190286020447</v>
      </c>
      <c r="F19" s="351">
        <v>0</v>
      </c>
      <c r="G19" s="351">
        <v>0</v>
      </c>
      <c r="H19" s="351">
        <v>0</v>
      </c>
      <c r="I19" s="351">
        <v>0</v>
      </c>
      <c r="J19" s="351">
        <v>0</v>
      </c>
      <c r="K19" s="351">
        <v>0</v>
      </c>
      <c r="L19" s="351">
        <v>0</v>
      </c>
      <c r="M19" s="351">
        <v>0</v>
      </c>
      <c r="N19" s="351">
        <v>0</v>
      </c>
      <c r="O19" s="351">
        <v>0</v>
      </c>
      <c r="P19" s="351">
        <v>0</v>
      </c>
      <c r="Q19" s="351">
        <v>0</v>
      </c>
      <c r="R19" s="351">
        <v>0</v>
      </c>
      <c r="S19" s="351">
        <v>72.2</v>
      </c>
      <c r="T19" s="351">
        <v>29.9</v>
      </c>
      <c r="U19" s="351">
        <v>0</v>
      </c>
      <c r="V19" s="351">
        <v>0</v>
      </c>
      <c r="W19" s="351">
        <v>0</v>
      </c>
      <c r="X19" s="351">
        <v>0</v>
      </c>
      <c r="Y19" s="351">
        <v>0</v>
      </c>
      <c r="Z19" s="351">
        <v>84.4</v>
      </c>
      <c r="AA19" s="351">
        <v>0</v>
      </c>
      <c r="AB19" s="351">
        <v>0</v>
      </c>
      <c r="AC19" s="351">
        <v>70.2</v>
      </c>
      <c r="AD19" s="351">
        <v>0</v>
      </c>
      <c r="AE19" s="351">
        <v>72.400000000000006</v>
      </c>
      <c r="AF19" s="351">
        <v>55.9</v>
      </c>
      <c r="AG19" s="351">
        <v>0</v>
      </c>
      <c r="AH19" s="351">
        <v>7.8</v>
      </c>
      <c r="AI19" s="351">
        <v>0</v>
      </c>
      <c r="AJ19" s="351">
        <v>0</v>
      </c>
      <c r="AK19" s="351">
        <v>71.900000000000006</v>
      </c>
      <c r="AL19" s="351">
        <v>54.2</v>
      </c>
      <c r="AM19" s="351">
        <v>0</v>
      </c>
      <c r="AN19" s="351">
        <v>0</v>
      </c>
      <c r="AO19" s="351">
        <v>2.85</v>
      </c>
      <c r="AP19" s="351">
        <v>3.9</v>
      </c>
      <c r="AQ19" s="351">
        <v>89.4</v>
      </c>
      <c r="AR19" s="351">
        <v>15.8</v>
      </c>
      <c r="AS19" s="351">
        <v>94.7</v>
      </c>
      <c r="AT19" s="351">
        <v>145</v>
      </c>
      <c r="AU19" s="351">
        <v>57.87557735849056</v>
      </c>
      <c r="AV19" s="351">
        <v>0</v>
      </c>
      <c r="AW19" s="351">
        <v>0</v>
      </c>
      <c r="AX19" s="351">
        <v>30.8</v>
      </c>
      <c r="AY19" s="351">
        <v>36.200000000000003</v>
      </c>
      <c r="AZ19" s="351">
        <v>0</v>
      </c>
      <c r="BA19" s="351">
        <v>27.6</v>
      </c>
      <c r="BB19" s="351">
        <v>33.200000000000003</v>
      </c>
      <c r="BC19" s="351">
        <v>0</v>
      </c>
      <c r="BD19" s="351">
        <v>212.89999999999998</v>
      </c>
      <c r="BE19" s="351">
        <v>77.099999999999994</v>
      </c>
      <c r="BF19" s="351">
        <v>142.80000000000001</v>
      </c>
      <c r="BG19" s="351">
        <v>188.39999999999998</v>
      </c>
      <c r="BH19" s="351">
        <v>59</v>
      </c>
      <c r="BI19" s="351">
        <v>224.5</v>
      </c>
      <c r="BJ19" s="351">
        <v>194.79999999999998</v>
      </c>
      <c r="BK19" s="351">
        <v>0</v>
      </c>
      <c r="BL19" s="351">
        <v>47.4</v>
      </c>
      <c r="BM19" s="351">
        <v>114.4</v>
      </c>
      <c r="BN19" s="351">
        <v>152.9</v>
      </c>
      <c r="BO19" s="351">
        <v>213.7</v>
      </c>
      <c r="BP19" s="351">
        <v>56.5</v>
      </c>
      <c r="BQ19" s="351">
        <v>86.7</v>
      </c>
      <c r="BR19" s="351">
        <v>80.2</v>
      </c>
      <c r="BS19" s="351">
        <v>54.6</v>
      </c>
      <c r="BT19" s="351">
        <v>130.5</v>
      </c>
      <c r="BU19" s="351">
        <v>0</v>
      </c>
      <c r="BV19" s="351">
        <v>150.1</v>
      </c>
      <c r="BW19" s="351">
        <v>98.8</v>
      </c>
      <c r="BX19" s="351">
        <v>139.9</v>
      </c>
      <c r="BY19" s="351">
        <v>14.3</v>
      </c>
      <c r="BZ19" s="351">
        <v>133.9</v>
      </c>
      <c r="CA19" s="351">
        <v>46.7</v>
      </c>
      <c r="CB19" s="351">
        <v>49.1</v>
      </c>
      <c r="CC19" s="351">
        <v>144</v>
      </c>
      <c r="CD19" s="351">
        <v>0</v>
      </c>
      <c r="CE19" s="351">
        <v>0</v>
      </c>
      <c r="CF19" s="351">
        <v>0</v>
      </c>
      <c r="CG19" s="351">
        <v>25.35</v>
      </c>
      <c r="CH19" s="351">
        <v>0</v>
      </c>
      <c r="CI19" s="351">
        <v>0</v>
      </c>
      <c r="CJ19" s="351">
        <v>0</v>
      </c>
      <c r="CK19" s="351">
        <v>0</v>
      </c>
      <c r="CL19" s="351">
        <v>0</v>
      </c>
      <c r="CM19" s="351">
        <v>0</v>
      </c>
      <c r="CN19" s="351">
        <v>0</v>
      </c>
      <c r="CO19" s="351">
        <v>0</v>
      </c>
      <c r="CP19" s="351">
        <v>0</v>
      </c>
      <c r="CQ19" s="351">
        <v>0</v>
      </c>
      <c r="CR19" s="351">
        <v>0</v>
      </c>
      <c r="CS19" s="351">
        <v>0</v>
      </c>
      <c r="CT19" s="351">
        <v>0</v>
      </c>
      <c r="CU19" s="351">
        <v>0</v>
      </c>
      <c r="CV19" s="351">
        <v>0</v>
      </c>
      <c r="CW19" s="351">
        <v>0</v>
      </c>
      <c r="CX19" s="351">
        <v>0</v>
      </c>
      <c r="CY19" s="351">
        <v>0</v>
      </c>
      <c r="CZ19" s="351">
        <v>0</v>
      </c>
      <c r="DA19" s="351">
        <v>0</v>
      </c>
      <c r="DB19" s="351">
        <v>0</v>
      </c>
      <c r="DC19" s="351">
        <v>0</v>
      </c>
      <c r="DD19" s="351">
        <v>0</v>
      </c>
      <c r="DE19" s="351">
        <v>0</v>
      </c>
      <c r="DF19" s="351">
        <v>0</v>
      </c>
      <c r="DG19" s="351">
        <v>0</v>
      </c>
      <c r="DH19" s="351">
        <v>0</v>
      </c>
      <c r="DI19" s="351">
        <v>0</v>
      </c>
      <c r="DJ19" s="351">
        <v>0</v>
      </c>
      <c r="DK19" s="351">
        <v>0</v>
      </c>
      <c r="DL19" s="351">
        <v>0</v>
      </c>
      <c r="DM19" s="351">
        <v>0</v>
      </c>
      <c r="DN19" s="351">
        <v>0</v>
      </c>
      <c r="DO19" s="351">
        <v>0</v>
      </c>
      <c r="DP19" s="351">
        <v>0</v>
      </c>
      <c r="DQ19" s="351">
        <v>0</v>
      </c>
      <c r="DR19" s="351">
        <v>0</v>
      </c>
      <c r="DS19" s="351">
        <v>0</v>
      </c>
      <c r="DT19" s="351">
        <v>0</v>
      </c>
      <c r="DU19" s="351">
        <v>0</v>
      </c>
      <c r="DV19" s="351">
        <v>0</v>
      </c>
      <c r="DW19" s="351">
        <v>0</v>
      </c>
      <c r="DX19" s="351">
        <v>0</v>
      </c>
      <c r="DY19" s="351">
        <v>0</v>
      </c>
      <c r="DZ19" s="351">
        <v>0</v>
      </c>
      <c r="EA19" s="351">
        <v>0</v>
      </c>
      <c r="EB19" s="351">
        <v>0</v>
      </c>
      <c r="EC19" s="351">
        <v>0</v>
      </c>
      <c r="ED19" s="351">
        <v>0</v>
      </c>
      <c r="EE19" s="351">
        <v>0</v>
      </c>
      <c r="EF19" s="351">
        <v>0</v>
      </c>
      <c r="EG19" s="351">
        <v>0</v>
      </c>
      <c r="EH19" s="351">
        <v>0</v>
      </c>
      <c r="EI19" s="351">
        <v>0</v>
      </c>
      <c r="EJ19" s="351">
        <v>0</v>
      </c>
      <c r="EK19" s="351">
        <v>0</v>
      </c>
      <c r="EL19" s="351">
        <v>0</v>
      </c>
      <c r="EM19" s="351">
        <v>0</v>
      </c>
      <c r="EN19" s="351">
        <v>0</v>
      </c>
      <c r="EO19" s="351">
        <v>0</v>
      </c>
      <c r="EP19" s="351">
        <v>0</v>
      </c>
      <c r="EQ19" s="351">
        <v>0</v>
      </c>
      <c r="ER19" s="351">
        <v>0</v>
      </c>
      <c r="ES19" s="351">
        <v>0</v>
      </c>
      <c r="ET19" s="351">
        <v>0</v>
      </c>
      <c r="EU19" s="351">
        <v>0</v>
      </c>
      <c r="EV19" s="351">
        <v>0</v>
      </c>
      <c r="EW19" s="351">
        <v>0</v>
      </c>
      <c r="EX19" s="351">
        <v>0</v>
      </c>
      <c r="EY19" s="351">
        <v>0</v>
      </c>
      <c r="EZ19" s="351">
        <v>0</v>
      </c>
      <c r="FA19" s="351">
        <v>0</v>
      </c>
    </row>
    <row r="20" spans="1:157">
      <c r="A20" s="67">
        <v>6</v>
      </c>
      <c r="B20" s="266" t="str">
        <f>VLOOKUP(A20,Switchboard!$A$21:$C$36,2,FALSE)</f>
        <v>Zone Substations - Rural</v>
      </c>
      <c r="C20" s="258" t="str">
        <f t="shared" si="0"/>
        <v>Zone substations</v>
      </c>
      <c r="D20" s="264">
        <f>VLOOKUP(A20,Switchboard!$A$21:$C$36,3,FALSE)</f>
        <v>3</v>
      </c>
      <c r="E20" s="373">
        <v>-0.34806515668144289</v>
      </c>
      <c r="F20" s="351">
        <v>2.0250000000000004</v>
      </c>
      <c r="G20" s="351">
        <v>0</v>
      </c>
      <c r="H20" s="351">
        <v>0</v>
      </c>
      <c r="I20" s="351">
        <v>3.9</v>
      </c>
      <c r="J20" s="351">
        <v>0</v>
      </c>
      <c r="K20" s="351">
        <v>1.95</v>
      </c>
      <c r="L20" s="351">
        <v>0</v>
      </c>
      <c r="M20" s="351">
        <v>0</v>
      </c>
      <c r="N20" s="351">
        <v>0</v>
      </c>
      <c r="O20" s="351">
        <v>0</v>
      </c>
      <c r="P20" s="351">
        <v>7.8</v>
      </c>
      <c r="Q20" s="351">
        <v>22.8</v>
      </c>
      <c r="R20" s="351">
        <v>0</v>
      </c>
      <c r="S20" s="351">
        <v>0</v>
      </c>
      <c r="T20" s="351">
        <v>0.7</v>
      </c>
      <c r="U20" s="351">
        <v>0.65</v>
      </c>
      <c r="V20" s="351">
        <v>4</v>
      </c>
      <c r="W20" s="351">
        <v>3.25</v>
      </c>
      <c r="X20" s="351">
        <v>0</v>
      </c>
      <c r="Y20" s="351">
        <v>0</v>
      </c>
      <c r="Z20" s="351">
        <v>3.9</v>
      </c>
      <c r="AA20" s="351">
        <v>21.9</v>
      </c>
      <c r="AB20" s="351">
        <v>2.7</v>
      </c>
      <c r="AC20" s="351">
        <v>16.100000000000001</v>
      </c>
      <c r="AD20" s="351">
        <v>0.40950000000000003</v>
      </c>
      <c r="AE20" s="351">
        <v>0.4</v>
      </c>
      <c r="AF20" s="351">
        <v>9.8400000000000016</v>
      </c>
      <c r="AG20" s="351">
        <v>12.8</v>
      </c>
      <c r="AH20" s="351">
        <v>5.4</v>
      </c>
      <c r="AI20" s="351">
        <v>8.9</v>
      </c>
      <c r="AJ20" s="351">
        <v>0</v>
      </c>
      <c r="AK20" s="351">
        <v>115.45000000000003</v>
      </c>
      <c r="AL20" s="351">
        <v>21.8</v>
      </c>
      <c r="AM20" s="351">
        <v>37.599999999999994</v>
      </c>
      <c r="AN20" s="351">
        <v>30.3</v>
      </c>
      <c r="AO20" s="351">
        <v>0</v>
      </c>
      <c r="AP20" s="351">
        <v>58.099999999999994</v>
      </c>
      <c r="AQ20" s="351">
        <v>32.575000000000003</v>
      </c>
      <c r="AR20" s="351">
        <v>78.360000000000028</v>
      </c>
      <c r="AS20" s="351">
        <v>18.600000000000001</v>
      </c>
      <c r="AT20" s="351">
        <v>10.049999999999999</v>
      </c>
      <c r="AU20" s="351">
        <v>33.349999999999994</v>
      </c>
      <c r="AV20" s="351">
        <v>57.400000000000006</v>
      </c>
      <c r="AW20" s="351">
        <v>0</v>
      </c>
      <c r="AX20" s="351">
        <v>3.6100000000000003</v>
      </c>
      <c r="AY20" s="351">
        <v>1.3</v>
      </c>
      <c r="AZ20" s="351">
        <v>38.949999999999996</v>
      </c>
      <c r="BA20" s="351">
        <v>40.799999999999997</v>
      </c>
      <c r="BB20" s="351">
        <v>8.4499999999999993</v>
      </c>
      <c r="BC20" s="351">
        <v>16.7</v>
      </c>
      <c r="BD20" s="351">
        <v>61.599999999999994</v>
      </c>
      <c r="BE20" s="351">
        <v>90.264999999999972</v>
      </c>
      <c r="BF20" s="351">
        <v>35.6</v>
      </c>
      <c r="BG20" s="351">
        <v>3.9</v>
      </c>
      <c r="BH20" s="351">
        <v>46.129999999999988</v>
      </c>
      <c r="BI20" s="351">
        <v>35.650000000000006</v>
      </c>
      <c r="BJ20" s="351">
        <v>74.160208695652173</v>
      </c>
      <c r="BK20" s="351">
        <v>5.4</v>
      </c>
      <c r="BL20" s="351">
        <v>17.2</v>
      </c>
      <c r="BM20" s="351">
        <v>0</v>
      </c>
      <c r="BN20" s="351">
        <v>19.7</v>
      </c>
      <c r="BO20" s="351">
        <v>61.4</v>
      </c>
      <c r="BP20" s="351">
        <v>76.009999999999991</v>
      </c>
      <c r="BQ20" s="351">
        <v>61.3</v>
      </c>
      <c r="BR20" s="351">
        <v>17.98</v>
      </c>
      <c r="BS20" s="351">
        <v>24.15</v>
      </c>
      <c r="BT20" s="351">
        <v>19.3</v>
      </c>
      <c r="BU20" s="351">
        <v>1.3</v>
      </c>
      <c r="BV20" s="351">
        <v>34.660000000000004</v>
      </c>
      <c r="BW20" s="351">
        <v>14.05</v>
      </c>
      <c r="BX20" s="351">
        <v>6.25</v>
      </c>
      <c r="BY20" s="351">
        <v>0</v>
      </c>
      <c r="BZ20" s="351">
        <v>1.95</v>
      </c>
      <c r="CA20" s="351">
        <v>8.1999999999999993</v>
      </c>
      <c r="CB20" s="351">
        <v>11.5</v>
      </c>
      <c r="CC20" s="351">
        <v>13.4</v>
      </c>
      <c r="CD20" s="351">
        <v>0</v>
      </c>
      <c r="CE20" s="351">
        <v>22.36</v>
      </c>
      <c r="CF20" s="351">
        <v>13.25</v>
      </c>
      <c r="CG20" s="351">
        <v>28.6</v>
      </c>
      <c r="CH20" s="351">
        <v>0</v>
      </c>
      <c r="CI20" s="351">
        <v>0.62</v>
      </c>
      <c r="CJ20" s="351">
        <v>3.9</v>
      </c>
      <c r="CK20" s="351">
        <v>2.4</v>
      </c>
      <c r="CL20" s="351">
        <v>0</v>
      </c>
      <c r="CM20" s="351">
        <v>10.4</v>
      </c>
      <c r="CN20" s="351">
        <v>0</v>
      </c>
      <c r="CO20" s="351">
        <v>0</v>
      </c>
      <c r="CP20" s="351">
        <v>0</v>
      </c>
      <c r="CQ20" s="351">
        <v>0</v>
      </c>
      <c r="CR20" s="351">
        <v>0</v>
      </c>
      <c r="CS20" s="351">
        <v>0</v>
      </c>
      <c r="CT20" s="351">
        <v>3.9000000000000004</v>
      </c>
      <c r="CU20" s="351">
        <v>0</v>
      </c>
      <c r="CV20" s="351">
        <v>0</v>
      </c>
      <c r="CW20" s="351">
        <v>3.9</v>
      </c>
      <c r="CX20" s="351">
        <v>0</v>
      </c>
      <c r="CY20" s="351">
        <v>3</v>
      </c>
      <c r="CZ20" s="351">
        <v>0</v>
      </c>
      <c r="DA20" s="351">
        <v>0</v>
      </c>
      <c r="DB20" s="351">
        <v>1.5</v>
      </c>
      <c r="DC20" s="351">
        <v>0</v>
      </c>
      <c r="DD20" s="351">
        <v>0</v>
      </c>
      <c r="DE20" s="351">
        <v>0.58499999999999996</v>
      </c>
      <c r="DF20" s="351">
        <v>0</v>
      </c>
      <c r="DG20" s="351">
        <v>0</v>
      </c>
      <c r="DH20" s="351">
        <v>0</v>
      </c>
      <c r="DI20" s="351">
        <v>0</v>
      </c>
      <c r="DJ20" s="351">
        <v>1.3</v>
      </c>
      <c r="DK20" s="351">
        <v>0</v>
      </c>
      <c r="DL20" s="351">
        <v>0</v>
      </c>
      <c r="DM20" s="351">
        <v>0</v>
      </c>
      <c r="DN20" s="351">
        <v>0</v>
      </c>
      <c r="DO20" s="351">
        <v>0</v>
      </c>
      <c r="DP20" s="351">
        <v>0</v>
      </c>
      <c r="DQ20" s="351">
        <v>0</v>
      </c>
      <c r="DR20" s="351">
        <v>0</v>
      </c>
      <c r="DS20" s="351">
        <v>0</v>
      </c>
      <c r="DT20" s="351">
        <v>0</v>
      </c>
      <c r="DU20" s="351">
        <v>0</v>
      </c>
      <c r="DV20" s="351">
        <v>0</v>
      </c>
      <c r="DW20" s="351">
        <v>0</v>
      </c>
      <c r="DX20" s="351">
        <v>0</v>
      </c>
      <c r="DY20" s="351">
        <v>0</v>
      </c>
      <c r="DZ20" s="351">
        <v>0</v>
      </c>
      <c r="EA20" s="351">
        <v>0</v>
      </c>
      <c r="EB20" s="351">
        <v>0</v>
      </c>
      <c r="EC20" s="351">
        <v>0</v>
      </c>
      <c r="ED20" s="351">
        <v>0.39</v>
      </c>
      <c r="EE20" s="351">
        <v>0</v>
      </c>
      <c r="EF20" s="351">
        <v>0</v>
      </c>
      <c r="EG20" s="351">
        <v>0</v>
      </c>
      <c r="EH20" s="351">
        <v>0</v>
      </c>
      <c r="EI20" s="351">
        <v>0</v>
      </c>
      <c r="EJ20" s="351">
        <v>0</v>
      </c>
      <c r="EK20" s="351">
        <v>0</v>
      </c>
      <c r="EL20" s="351">
        <v>0</v>
      </c>
      <c r="EM20" s="351">
        <v>0</v>
      </c>
      <c r="EN20" s="351">
        <v>0</v>
      </c>
      <c r="EO20" s="351">
        <v>0</v>
      </c>
      <c r="EP20" s="351">
        <v>0</v>
      </c>
      <c r="EQ20" s="351">
        <v>0</v>
      </c>
      <c r="ER20" s="351">
        <v>0</v>
      </c>
      <c r="ES20" s="351">
        <v>0</v>
      </c>
      <c r="ET20" s="351">
        <v>0</v>
      </c>
      <c r="EU20" s="351">
        <v>0</v>
      </c>
      <c r="EV20" s="351">
        <v>0</v>
      </c>
      <c r="EW20" s="351">
        <v>0</v>
      </c>
      <c r="EX20" s="351">
        <v>0</v>
      </c>
      <c r="EY20" s="351">
        <v>0</v>
      </c>
      <c r="EZ20" s="351">
        <v>0</v>
      </c>
      <c r="FA20" s="351">
        <v>0</v>
      </c>
    </row>
    <row r="21" spans="1:157">
      <c r="A21" s="67">
        <v>7</v>
      </c>
      <c r="B21" s="263" t="str">
        <f>VLOOKUP(A21,Switchboard!$A$21:$C$36,2,FALSE)</f>
        <v>Distribution Feeders - CBD</v>
      </c>
      <c r="C21" s="258" t="str">
        <f t="shared" si="0"/>
        <v>Distribution feeders - CBD</v>
      </c>
      <c r="D21" s="259">
        <f>VLOOKUP(A21,Switchboard!$A$21:$C$36,3,FALSE)</f>
        <v>4</v>
      </c>
      <c r="E21" s="373" t="s">
        <v>1176</v>
      </c>
      <c r="F21" s="351">
        <v>0</v>
      </c>
      <c r="G21" s="351">
        <v>0</v>
      </c>
      <c r="H21" s="351">
        <v>0</v>
      </c>
      <c r="I21" s="351">
        <v>0</v>
      </c>
      <c r="J21" s="351">
        <v>0</v>
      </c>
      <c r="K21" s="351">
        <v>0</v>
      </c>
      <c r="L21" s="351">
        <v>0</v>
      </c>
      <c r="M21" s="351">
        <v>0</v>
      </c>
      <c r="N21" s="351">
        <v>0</v>
      </c>
      <c r="O21" s="351">
        <v>0</v>
      </c>
      <c r="P21" s="351">
        <v>0</v>
      </c>
      <c r="Q21" s="351">
        <v>0</v>
      </c>
      <c r="R21" s="351">
        <v>0</v>
      </c>
      <c r="S21" s="351">
        <v>0</v>
      </c>
      <c r="T21" s="351">
        <v>0</v>
      </c>
      <c r="U21" s="351">
        <v>0</v>
      </c>
      <c r="V21" s="351">
        <v>0</v>
      </c>
      <c r="W21" s="351">
        <v>0</v>
      </c>
      <c r="X21" s="351">
        <v>0</v>
      </c>
      <c r="Y21" s="351">
        <v>0</v>
      </c>
      <c r="Z21" s="351">
        <v>0</v>
      </c>
      <c r="AA21" s="351">
        <v>0</v>
      </c>
      <c r="AB21" s="351">
        <v>0</v>
      </c>
      <c r="AC21" s="351">
        <v>0</v>
      </c>
      <c r="AD21" s="351">
        <v>0</v>
      </c>
      <c r="AE21" s="351">
        <v>0</v>
      </c>
      <c r="AF21" s="351">
        <v>0</v>
      </c>
      <c r="AG21" s="351">
        <v>0</v>
      </c>
      <c r="AH21" s="351">
        <v>0</v>
      </c>
      <c r="AI21" s="351">
        <v>0</v>
      </c>
      <c r="AJ21" s="351">
        <v>0</v>
      </c>
      <c r="AK21" s="351">
        <v>0</v>
      </c>
      <c r="AL21" s="351">
        <v>0</v>
      </c>
      <c r="AM21" s="351">
        <v>0</v>
      </c>
      <c r="AN21" s="351">
        <v>0</v>
      </c>
      <c r="AO21" s="351">
        <v>0</v>
      </c>
      <c r="AP21" s="351">
        <v>0</v>
      </c>
      <c r="AQ21" s="351">
        <v>0</v>
      </c>
      <c r="AR21" s="351">
        <v>0</v>
      </c>
      <c r="AS21" s="351">
        <v>0</v>
      </c>
      <c r="AT21" s="351">
        <v>0</v>
      </c>
      <c r="AU21" s="351">
        <v>0</v>
      </c>
      <c r="AV21" s="351">
        <v>0</v>
      </c>
      <c r="AW21" s="351">
        <v>0</v>
      </c>
      <c r="AX21" s="351">
        <v>0</v>
      </c>
      <c r="AY21" s="351">
        <v>0</v>
      </c>
      <c r="AZ21" s="351">
        <v>0</v>
      </c>
      <c r="BA21" s="351">
        <v>0</v>
      </c>
      <c r="BB21" s="351">
        <v>0</v>
      </c>
      <c r="BC21" s="351">
        <v>0</v>
      </c>
      <c r="BD21" s="351">
        <v>0</v>
      </c>
      <c r="BE21" s="351">
        <v>0</v>
      </c>
      <c r="BF21" s="351">
        <v>0</v>
      </c>
      <c r="BG21" s="351">
        <v>0</v>
      </c>
      <c r="BH21" s="351">
        <v>0</v>
      </c>
      <c r="BI21" s="351">
        <v>0</v>
      </c>
      <c r="BJ21" s="351">
        <v>0</v>
      </c>
      <c r="BK21" s="351">
        <v>0</v>
      </c>
      <c r="BL21" s="351">
        <v>0</v>
      </c>
      <c r="BM21" s="351">
        <v>0</v>
      </c>
      <c r="BN21" s="351">
        <v>0</v>
      </c>
      <c r="BO21" s="351">
        <v>0</v>
      </c>
      <c r="BP21" s="351">
        <v>0</v>
      </c>
      <c r="BQ21" s="351">
        <v>0</v>
      </c>
      <c r="BR21" s="351">
        <v>0</v>
      </c>
      <c r="BS21" s="351">
        <v>0</v>
      </c>
      <c r="BT21" s="351">
        <v>0</v>
      </c>
      <c r="BU21" s="351">
        <v>0</v>
      </c>
      <c r="BV21" s="351">
        <v>0</v>
      </c>
      <c r="BW21" s="351">
        <v>0</v>
      </c>
      <c r="BX21" s="351">
        <v>0</v>
      </c>
      <c r="BY21" s="351">
        <v>0</v>
      </c>
      <c r="BZ21" s="351">
        <v>0</v>
      </c>
      <c r="CA21" s="351">
        <v>0</v>
      </c>
      <c r="CB21" s="351">
        <v>0</v>
      </c>
      <c r="CC21" s="351">
        <v>0</v>
      </c>
      <c r="CD21" s="351">
        <v>0</v>
      </c>
      <c r="CE21" s="351">
        <v>0</v>
      </c>
      <c r="CF21" s="351">
        <v>0</v>
      </c>
      <c r="CG21" s="351">
        <v>0</v>
      </c>
      <c r="CH21" s="351">
        <v>0</v>
      </c>
      <c r="CI21" s="351">
        <v>0</v>
      </c>
      <c r="CJ21" s="351">
        <v>0</v>
      </c>
      <c r="CK21" s="351">
        <v>0</v>
      </c>
      <c r="CL21" s="351">
        <v>0</v>
      </c>
      <c r="CM21" s="351">
        <v>0</v>
      </c>
      <c r="CN21" s="351">
        <v>0</v>
      </c>
      <c r="CO21" s="351">
        <v>0</v>
      </c>
      <c r="CP21" s="351">
        <v>0</v>
      </c>
      <c r="CQ21" s="351">
        <v>0</v>
      </c>
      <c r="CR21" s="351">
        <v>0</v>
      </c>
      <c r="CS21" s="351">
        <v>0</v>
      </c>
      <c r="CT21" s="351">
        <v>0</v>
      </c>
      <c r="CU21" s="351">
        <v>0</v>
      </c>
      <c r="CV21" s="351">
        <v>0</v>
      </c>
      <c r="CW21" s="351">
        <v>0</v>
      </c>
      <c r="CX21" s="351">
        <v>0</v>
      </c>
      <c r="CY21" s="351">
        <v>0</v>
      </c>
      <c r="CZ21" s="351">
        <v>0</v>
      </c>
      <c r="DA21" s="351">
        <v>0</v>
      </c>
      <c r="DB21" s="351">
        <v>0</v>
      </c>
      <c r="DC21" s="351">
        <v>0</v>
      </c>
      <c r="DD21" s="351">
        <v>0</v>
      </c>
      <c r="DE21" s="351">
        <v>0</v>
      </c>
      <c r="DF21" s="351">
        <v>0</v>
      </c>
      <c r="DG21" s="351">
        <v>0</v>
      </c>
      <c r="DH21" s="351">
        <v>0</v>
      </c>
      <c r="DI21" s="351">
        <v>0</v>
      </c>
      <c r="DJ21" s="351">
        <v>0</v>
      </c>
      <c r="DK21" s="351">
        <v>0</v>
      </c>
      <c r="DL21" s="351">
        <v>0</v>
      </c>
      <c r="DM21" s="351">
        <v>0</v>
      </c>
      <c r="DN21" s="351">
        <v>0</v>
      </c>
      <c r="DO21" s="351">
        <v>0</v>
      </c>
      <c r="DP21" s="351">
        <v>0</v>
      </c>
      <c r="DQ21" s="351">
        <v>0</v>
      </c>
      <c r="DR21" s="351">
        <v>0</v>
      </c>
      <c r="DS21" s="351">
        <v>0</v>
      </c>
      <c r="DT21" s="351">
        <v>0</v>
      </c>
      <c r="DU21" s="351">
        <v>0</v>
      </c>
      <c r="DV21" s="351">
        <v>0</v>
      </c>
      <c r="DW21" s="351">
        <v>0</v>
      </c>
      <c r="DX21" s="351">
        <v>0</v>
      </c>
      <c r="DY21" s="351">
        <v>0</v>
      </c>
      <c r="DZ21" s="351">
        <v>0</v>
      </c>
      <c r="EA21" s="351">
        <v>0</v>
      </c>
      <c r="EB21" s="351">
        <v>0</v>
      </c>
      <c r="EC21" s="351">
        <v>0</v>
      </c>
      <c r="ED21" s="351">
        <v>0</v>
      </c>
      <c r="EE21" s="351">
        <v>0</v>
      </c>
      <c r="EF21" s="351">
        <v>0</v>
      </c>
      <c r="EG21" s="351">
        <v>0</v>
      </c>
      <c r="EH21" s="351">
        <v>0</v>
      </c>
      <c r="EI21" s="351">
        <v>0</v>
      </c>
      <c r="EJ21" s="351">
        <v>0</v>
      </c>
      <c r="EK21" s="351">
        <v>0</v>
      </c>
      <c r="EL21" s="351">
        <v>0</v>
      </c>
      <c r="EM21" s="351">
        <v>0</v>
      </c>
      <c r="EN21" s="351">
        <v>0</v>
      </c>
      <c r="EO21" s="351">
        <v>0</v>
      </c>
      <c r="EP21" s="351">
        <v>0</v>
      </c>
      <c r="EQ21" s="351">
        <v>0</v>
      </c>
      <c r="ER21" s="351">
        <v>0</v>
      </c>
      <c r="ES21" s="351">
        <v>0</v>
      </c>
      <c r="ET21" s="351">
        <v>0</v>
      </c>
      <c r="EU21" s="351">
        <v>0</v>
      </c>
      <c r="EV21" s="351">
        <v>0</v>
      </c>
      <c r="EW21" s="351">
        <v>0</v>
      </c>
      <c r="EX21" s="351">
        <v>0</v>
      </c>
      <c r="EY21" s="351">
        <v>0</v>
      </c>
      <c r="EZ21" s="351">
        <v>0</v>
      </c>
      <c r="FA21" s="351">
        <v>0</v>
      </c>
    </row>
    <row r="22" spans="1:157">
      <c r="A22" s="67">
        <v>8</v>
      </c>
      <c r="B22" s="266" t="str">
        <f>VLOOKUP(A22,Switchboard!$A$21:$C$36,2,FALSE)</f>
        <v>Distribution Feeders - Urban</v>
      </c>
      <c r="C22" s="258" t="str">
        <f t="shared" si="0"/>
        <v>Distribution feeders - Urban</v>
      </c>
      <c r="D22" s="264">
        <f>VLOOKUP(A22,Switchboard!$A$21:$C$36,3,FALSE)</f>
        <v>5</v>
      </c>
      <c r="E22" s="373" t="s">
        <v>1176</v>
      </c>
      <c r="F22" s="351">
        <v>0</v>
      </c>
      <c r="G22" s="351">
        <v>0</v>
      </c>
      <c r="H22" s="351">
        <v>0</v>
      </c>
      <c r="I22" s="351">
        <v>0</v>
      </c>
      <c r="J22" s="351">
        <v>0</v>
      </c>
      <c r="K22" s="351">
        <v>0</v>
      </c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  <c r="W22" s="351">
        <v>0</v>
      </c>
      <c r="X22" s="351">
        <v>0</v>
      </c>
      <c r="Y22" s="351">
        <v>0</v>
      </c>
      <c r="Z22" s="351">
        <v>0</v>
      </c>
      <c r="AA22" s="351">
        <v>0</v>
      </c>
      <c r="AB22" s="351">
        <v>0</v>
      </c>
      <c r="AC22" s="351">
        <v>0</v>
      </c>
      <c r="AD22" s="351">
        <v>0</v>
      </c>
      <c r="AE22" s="351">
        <v>0</v>
      </c>
      <c r="AF22" s="351">
        <v>0</v>
      </c>
      <c r="AG22" s="351">
        <v>0</v>
      </c>
      <c r="AH22" s="351">
        <v>0</v>
      </c>
      <c r="AI22" s="351">
        <v>0</v>
      </c>
      <c r="AJ22" s="351">
        <v>0</v>
      </c>
      <c r="AK22" s="351">
        <v>0</v>
      </c>
      <c r="AL22" s="351">
        <v>0</v>
      </c>
      <c r="AM22" s="351">
        <v>0</v>
      </c>
      <c r="AN22" s="351">
        <v>0</v>
      </c>
      <c r="AO22" s="351">
        <v>0</v>
      </c>
      <c r="AP22" s="351">
        <v>0</v>
      </c>
      <c r="AQ22" s="351">
        <v>0</v>
      </c>
      <c r="AR22" s="351">
        <v>0</v>
      </c>
      <c r="AS22" s="351">
        <v>0</v>
      </c>
      <c r="AT22" s="351">
        <v>0</v>
      </c>
      <c r="AU22" s="351">
        <v>0</v>
      </c>
      <c r="AV22" s="351">
        <v>0</v>
      </c>
      <c r="AW22" s="351">
        <v>0</v>
      </c>
      <c r="AX22" s="351">
        <v>0</v>
      </c>
      <c r="AY22" s="351">
        <v>0</v>
      </c>
      <c r="AZ22" s="351">
        <v>0</v>
      </c>
      <c r="BA22" s="351">
        <v>0</v>
      </c>
      <c r="BB22" s="351">
        <v>0</v>
      </c>
      <c r="BC22" s="351">
        <v>0</v>
      </c>
      <c r="BD22" s="351">
        <v>0</v>
      </c>
      <c r="BE22" s="351">
        <v>0</v>
      </c>
      <c r="BF22" s="351">
        <v>0</v>
      </c>
      <c r="BG22" s="351">
        <v>0</v>
      </c>
      <c r="BH22" s="351">
        <v>0</v>
      </c>
      <c r="BI22" s="351">
        <v>0</v>
      </c>
      <c r="BJ22" s="351">
        <v>0</v>
      </c>
      <c r="BK22" s="351">
        <v>0</v>
      </c>
      <c r="BL22" s="351">
        <v>0</v>
      </c>
      <c r="BM22" s="351">
        <v>0</v>
      </c>
      <c r="BN22" s="351">
        <v>0</v>
      </c>
      <c r="BO22" s="351">
        <v>0</v>
      </c>
      <c r="BP22" s="351">
        <v>0</v>
      </c>
      <c r="BQ22" s="351">
        <v>0</v>
      </c>
      <c r="BR22" s="351">
        <v>0</v>
      </c>
      <c r="BS22" s="351">
        <v>0</v>
      </c>
      <c r="BT22" s="351">
        <v>0</v>
      </c>
      <c r="BU22" s="351">
        <v>0</v>
      </c>
      <c r="BV22" s="351">
        <v>0</v>
      </c>
      <c r="BW22" s="351">
        <v>0</v>
      </c>
      <c r="BX22" s="351">
        <v>0</v>
      </c>
      <c r="BY22" s="351">
        <v>0</v>
      </c>
      <c r="BZ22" s="351">
        <v>0</v>
      </c>
      <c r="CA22" s="351">
        <v>0</v>
      </c>
      <c r="CB22" s="351">
        <v>0</v>
      </c>
      <c r="CC22" s="351">
        <v>0</v>
      </c>
      <c r="CD22" s="351">
        <v>0</v>
      </c>
      <c r="CE22" s="351">
        <v>0</v>
      </c>
      <c r="CF22" s="351">
        <v>0</v>
      </c>
      <c r="CG22" s="351">
        <v>0</v>
      </c>
      <c r="CH22" s="351">
        <v>0</v>
      </c>
      <c r="CI22" s="351">
        <v>0</v>
      </c>
      <c r="CJ22" s="351">
        <v>0</v>
      </c>
      <c r="CK22" s="351">
        <v>0</v>
      </c>
      <c r="CL22" s="351">
        <v>0</v>
      </c>
      <c r="CM22" s="351">
        <v>0</v>
      </c>
      <c r="CN22" s="351">
        <v>0</v>
      </c>
      <c r="CO22" s="351">
        <v>0</v>
      </c>
      <c r="CP22" s="351">
        <v>0</v>
      </c>
      <c r="CQ22" s="351">
        <v>0</v>
      </c>
      <c r="CR22" s="351">
        <v>0</v>
      </c>
      <c r="CS22" s="351">
        <v>0</v>
      </c>
      <c r="CT22" s="351">
        <v>0</v>
      </c>
      <c r="CU22" s="351">
        <v>0</v>
      </c>
      <c r="CV22" s="351">
        <v>0</v>
      </c>
      <c r="CW22" s="351">
        <v>0</v>
      </c>
      <c r="CX22" s="351">
        <v>0</v>
      </c>
      <c r="CY22" s="351">
        <v>0</v>
      </c>
      <c r="CZ22" s="351">
        <v>0</v>
      </c>
      <c r="DA22" s="351">
        <v>0</v>
      </c>
      <c r="DB22" s="351">
        <v>0</v>
      </c>
      <c r="DC22" s="351">
        <v>0</v>
      </c>
      <c r="DD22" s="351">
        <v>0</v>
      </c>
      <c r="DE22" s="351">
        <v>0</v>
      </c>
      <c r="DF22" s="351">
        <v>0</v>
      </c>
      <c r="DG22" s="351">
        <v>0</v>
      </c>
      <c r="DH22" s="351">
        <v>0</v>
      </c>
      <c r="DI22" s="351">
        <v>0</v>
      </c>
      <c r="DJ22" s="351">
        <v>0</v>
      </c>
      <c r="DK22" s="351">
        <v>0</v>
      </c>
      <c r="DL22" s="351">
        <v>0</v>
      </c>
      <c r="DM22" s="351">
        <v>0</v>
      </c>
      <c r="DN22" s="351">
        <v>0</v>
      </c>
      <c r="DO22" s="351">
        <v>0</v>
      </c>
      <c r="DP22" s="351">
        <v>0</v>
      </c>
      <c r="DQ22" s="351">
        <v>0</v>
      </c>
      <c r="DR22" s="351">
        <v>0</v>
      </c>
      <c r="DS22" s="351">
        <v>0</v>
      </c>
      <c r="DT22" s="351">
        <v>0</v>
      </c>
      <c r="DU22" s="351">
        <v>0</v>
      </c>
      <c r="DV22" s="351">
        <v>0</v>
      </c>
      <c r="DW22" s="351">
        <v>0</v>
      </c>
      <c r="DX22" s="351">
        <v>0</v>
      </c>
      <c r="DY22" s="351">
        <v>0</v>
      </c>
      <c r="DZ22" s="351">
        <v>0</v>
      </c>
      <c r="EA22" s="351">
        <v>0</v>
      </c>
      <c r="EB22" s="351">
        <v>0</v>
      </c>
      <c r="EC22" s="351">
        <v>0</v>
      </c>
      <c r="ED22" s="351">
        <v>0</v>
      </c>
      <c r="EE22" s="351">
        <v>0</v>
      </c>
      <c r="EF22" s="351">
        <v>0</v>
      </c>
      <c r="EG22" s="351">
        <v>0</v>
      </c>
      <c r="EH22" s="351">
        <v>0</v>
      </c>
      <c r="EI22" s="351">
        <v>0</v>
      </c>
      <c r="EJ22" s="351">
        <v>0</v>
      </c>
      <c r="EK22" s="351">
        <v>0</v>
      </c>
      <c r="EL22" s="351">
        <v>0</v>
      </c>
      <c r="EM22" s="351">
        <v>0</v>
      </c>
      <c r="EN22" s="351">
        <v>0</v>
      </c>
      <c r="EO22" s="351">
        <v>0</v>
      </c>
      <c r="EP22" s="351">
        <v>0</v>
      </c>
      <c r="EQ22" s="351">
        <v>0</v>
      </c>
      <c r="ER22" s="351">
        <v>0</v>
      </c>
      <c r="ES22" s="351">
        <v>0</v>
      </c>
      <c r="ET22" s="351">
        <v>0</v>
      </c>
      <c r="EU22" s="351">
        <v>0</v>
      </c>
      <c r="EV22" s="351">
        <v>0</v>
      </c>
      <c r="EW22" s="351">
        <v>0</v>
      </c>
      <c r="EX22" s="351">
        <v>0</v>
      </c>
      <c r="EY22" s="351">
        <v>0</v>
      </c>
      <c r="EZ22" s="351">
        <v>0</v>
      </c>
      <c r="FA22" s="351">
        <v>0</v>
      </c>
    </row>
    <row r="23" spans="1:157">
      <c r="A23" s="67">
        <v>9</v>
      </c>
      <c r="B23" s="263" t="str">
        <f>VLOOKUP(A23,Switchboard!$A$21:$C$36,2,FALSE)</f>
        <v>Distribution Feeders - Short Rural</v>
      </c>
      <c r="C23" s="258" t="str">
        <f t="shared" si="0"/>
        <v>Distribution feeders - Short rural</v>
      </c>
      <c r="D23" s="259">
        <f>VLOOKUP(A23,Switchboard!$A$21:$C$36,3,FALSE)</f>
        <v>6</v>
      </c>
      <c r="E23" s="373" t="s">
        <v>1176</v>
      </c>
      <c r="F23" s="351">
        <v>0</v>
      </c>
      <c r="G23" s="351">
        <v>0</v>
      </c>
      <c r="H23" s="351">
        <v>0</v>
      </c>
      <c r="I23" s="351">
        <v>0</v>
      </c>
      <c r="J23" s="351">
        <v>0</v>
      </c>
      <c r="K23" s="351">
        <v>0</v>
      </c>
      <c r="L23" s="351">
        <v>0</v>
      </c>
      <c r="M23" s="351">
        <v>0</v>
      </c>
      <c r="N23" s="351">
        <v>0</v>
      </c>
      <c r="O23" s="351">
        <v>0</v>
      </c>
      <c r="P23" s="351">
        <v>0</v>
      </c>
      <c r="Q23" s="351">
        <v>0</v>
      </c>
      <c r="R23" s="351">
        <v>0</v>
      </c>
      <c r="S23" s="351">
        <v>0</v>
      </c>
      <c r="T23" s="351">
        <v>0</v>
      </c>
      <c r="U23" s="351">
        <v>0</v>
      </c>
      <c r="V23" s="351">
        <v>0</v>
      </c>
      <c r="W23" s="351">
        <v>0</v>
      </c>
      <c r="X23" s="351">
        <v>0</v>
      </c>
      <c r="Y23" s="351">
        <v>0</v>
      </c>
      <c r="Z23" s="351">
        <v>0</v>
      </c>
      <c r="AA23" s="351">
        <v>0</v>
      </c>
      <c r="AB23" s="351">
        <v>0</v>
      </c>
      <c r="AC23" s="351">
        <v>0</v>
      </c>
      <c r="AD23" s="351">
        <v>0</v>
      </c>
      <c r="AE23" s="351">
        <v>0</v>
      </c>
      <c r="AF23" s="351">
        <v>0</v>
      </c>
      <c r="AG23" s="351">
        <v>0</v>
      </c>
      <c r="AH23" s="351">
        <v>0</v>
      </c>
      <c r="AI23" s="351">
        <v>0</v>
      </c>
      <c r="AJ23" s="351">
        <v>0</v>
      </c>
      <c r="AK23" s="351">
        <v>0</v>
      </c>
      <c r="AL23" s="351">
        <v>0</v>
      </c>
      <c r="AM23" s="351">
        <v>0</v>
      </c>
      <c r="AN23" s="351">
        <v>0</v>
      </c>
      <c r="AO23" s="351">
        <v>0</v>
      </c>
      <c r="AP23" s="351">
        <v>0</v>
      </c>
      <c r="AQ23" s="351">
        <v>0</v>
      </c>
      <c r="AR23" s="351">
        <v>0</v>
      </c>
      <c r="AS23" s="351">
        <v>0</v>
      </c>
      <c r="AT23" s="351">
        <v>0</v>
      </c>
      <c r="AU23" s="351">
        <v>0</v>
      </c>
      <c r="AV23" s="351">
        <v>0</v>
      </c>
      <c r="AW23" s="351">
        <v>0</v>
      </c>
      <c r="AX23" s="351">
        <v>0</v>
      </c>
      <c r="AY23" s="351">
        <v>0</v>
      </c>
      <c r="AZ23" s="351">
        <v>0</v>
      </c>
      <c r="BA23" s="351">
        <v>0</v>
      </c>
      <c r="BB23" s="351">
        <v>0</v>
      </c>
      <c r="BC23" s="351">
        <v>0</v>
      </c>
      <c r="BD23" s="351">
        <v>0</v>
      </c>
      <c r="BE23" s="351">
        <v>0</v>
      </c>
      <c r="BF23" s="351">
        <v>0</v>
      </c>
      <c r="BG23" s="351">
        <v>0</v>
      </c>
      <c r="BH23" s="351">
        <v>0</v>
      </c>
      <c r="BI23" s="351">
        <v>0</v>
      </c>
      <c r="BJ23" s="351">
        <v>0</v>
      </c>
      <c r="BK23" s="351">
        <v>0</v>
      </c>
      <c r="BL23" s="351">
        <v>0</v>
      </c>
      <c r="BM23" s="351">
        <v>0</v>
      </c>
      <c r="BN23" s="351">
        <v>0</v>
      </c>
      <c r="BO23" s="351">
        <v>0</v>
      </c>
      <c r="BP23" s="351">
        <v>0</v>
      </c>
      <c r="BQ23" s="351">
        <v>0</v>
      </c>
      <c r="BR23" s="351">
        <v>0</v>
      </c>
      <c r="BS23" s="351">
        <v>0</v>
      </c>
      <c r="BT23" s="351">
        <v>0</v>
      </c>
      <c r="BU23" s="351">
        <v>0</v>
      </c>
      <c r="BV23" s="351">
        <v>0</v>
      </c>
      <c r="BW23" s="351">
        <v>0</v>
      </c>
      <c r="BX23" s="351">
        <v>0</v>
      </c>
      <c r="BY23" s="351">
        <v>0</v>
      </c>
      <c r="BZ23" s="351">
        <v>0</v>
      </c>
      <c r="CA23" s="351">
        <v>0</v>
      </c>
      <c r="CB23" s="351">
        <v>0</v>
      </c>
      <c r="CC23" s="351">
        <v>0</v>
      </c>
      <c r="CD23" s="351">
        <v>0</v>
      </c>
      <c r="CE23" s="351">
        <v>0</v>
      </c>
      <c r="CF23" s="351">
        <v>0</v>
      </c>
      <c r="CG23" s="351">
        <v>0</v>
      </c>
      <c r="CH23" s="351">
        <v>0</v>
      </c>
      <c r="CI23" s="351">
        <v>0</v>
      </c>
      <c r="CJ23" s="351">
        <v>0</v>
      </c>
      <c r="CK23" s="351">
        <v>0</v>
      </c>
      <c r="CL23" s="351">
        <v>0</v>
      </c>
      <c r="CM23" s="351">
        <v>0</v>
      </c>
      <c r="CN23" s="351">
        <v>0</v>
      </c>
      <c r="CO23" s="351">
        <v>0</v>
      </c>
      <c r="CP23" s="351">
        <v>0</v>
      </c>
      <c r="CQ23" s="351">
        <v>0</v>
      </c>
      <c r="CR23" s="351">
        <v>0</v>
      </c>
      <c r="CS23" s="351">
        <v>0</v>
      </c>
      <c r="CT23" s="351">
        <v>0</v>
      </c>
      <c r="CU23" s="351">
        <v>0</v>
      </c>
      <c r="CV23" s="351">
        <v>0</v>
      </c>
      <c r="CW23" s="351">
        <v>0</v>
      </c>
      <c r="CX23" s="351">
        <v>0</v>
      </c>
      <c r="CY23" s="351">
        <v>0</v>
      </c>
      <c r="CZ23" s="351">
        <v>0</v>
      </c>
      <c r="DA23" s="351">
        <v>0</v>
      </c>
      <c r="DB23" s="351">
        <v>0</v>
      </c>
      <c r="DC23" s="351">
        <v>0</v>
      </c>
      <c r="DD23" s="351">
        <v>0</v>
      </c>
      <c r="DE23" s="351">
        <v>0</v>
      </c>
      <c r="DF23" s="351">
        <v>0</v>
      </c>
      <c r="DG23" s="351">
        <v>0</v>
      </c>
      <c r="DH23" s="351">
        <v>0</v>
      </c>
      <c r="DI23" s="351">
        <v>0</v>
      </c>
      <c r="DJ23" s="351">
        <v>0</v>
      </c>
      <c r="DK23" s="351">
        <v>0</v>
      </c>
      <c r="DL23" s="351">
        <v>0</v>
      </c>
      <c r="DM23" s="351">
        <v>0</v>
      </c>
      <c r="DN23" s="351">
        <v>0</v>
      </c>
      <c r="DO23" s="351">
        <v>0</v>
      </c>
      <c r="DP23" s="351">
        <v>0</v>
      </c>
      <c r="DQ23" s="351">
        <v>0</v>
      </c>
      <c r="DR23" s="351">
        <v>0</v>
      </c>
      <c r="DS23" s="351">
        <v>0</v>
      </c>
      <c r="DT23" s="351">
        <v>0</v>
      </c>
      <c r="DU23" s="351">
        <v>0</v>
      </c>
      <c r="DV23" s="351">
        <v>0</v>
      </c>
      <c r="DW23" s="351">
        <v>0</v>
      </c>
      <c r="DX23" s="351">
        <v>0</v>
      </c>
      <c r="DY23" s="351">
        <v>0</v>
      </c>
      <c r="DZ23" s="351">
        <v>0</v>
      </c>
      <c r="EA23" s="351">
        <v>0</v>
      </c>
      <c r="EB23" s="351">
        <v>0</v>
      </c>
      <c r="EC23" s="351">
        <v>0</v>
      </c>
      <c r="ED23" s="351">
        <v>0</v>
      </c>
      <c r="EE23" s="351">
        <v>0</v>
      </c>
      <c r="EF23" s="351">
        <v>0</v>
      </c>
      <c r="EG23" s="351">
        <v>0</v>
      </c>
      <c r="EH23" s="351">
        <v>0</v>
      </c>
      <c r="EI23" s="351">
        <v>0</v>
      </c>
      <c r="EJ23" s="351">
        <v>0</v>
      </c>
      <c r="EK23" s="351">
        <v>0</v>
      </c>
      <c r="EL23" s="351">
        <v>0</v>
      </c>
      <c r="EM23" s="351">
        <v>0</v>
      </c>
      <c r="EN23" s="351">
        <v>0</v>
      </c>
      <c r="EO23" s="351">
        <v>0</v>
      </c>
      <c r="EP23" s="351">
        <v>0</v>
      </c>
      <c r="EQ23" s="351">
        <v>0</v>
      </c>
      <c r="ER23" s="351">
        <v>0</v>
      </c>
      <c r="ES23" s="351">
        <v>0</v>
      </c>
      <c r="ET23" s="351">
        <v>0</v>
      </c>
      <c r="EU23" s="351">
        <v>0</v>
      </c>
      <c r="EV23" s="351">
        <v>0</v>
      </c>
      <c r="EW23" s="351">
        <v>0</v>
      </c>
      <c r="EX23" s="351">
        <v>0</v>
      </c>
      <c r="EY23" s="351">
        <v>0</v>
      </c>
      <c r="EZ23" s="351">
        <v>0</v>
      </c>
      <c r="FA23" s="351">
        <v>0</v>
      </c>
    </row>
    <row r="24" spans="1:157">
      <c r="A24" s="67">
        <v>10</v>
      </c>
      <c r="B24" s="266" t="str">
        <f>VLOOKUP(A24,Switchboard!$A$21:$C$36,2,FALSE)</f>
        <v>Distribution Feeders - Long Rural</v>
      </c>
      <c r="C24" s="258" t="str">
        <f t="shared" si="0"/>
        <v>Distribution feeders - Long rural</v>
      </c>
      <c r="D24" s="264">
        <f>VLOOKUP(A24,Switchboard!$A$21:$C$36,3,FALSE)</f>
        <v>7</v>
      </c>
      <c r="E24" s="373" t="s">
        <v>1176</v>
      </c>
      <c r="F24" s="351">
        <v>0</v>
      </c>
      <c r="G24" s="351">
        <v>0</v>
      </c>
      <c r="H24" s="351">
        <v>0</v>
      </c>
      <c r="I24" s="351">
        <v>0</v>
      </c>
      <c r="J24" s="351">
        <v>0</v>
      </c>
      <c r="K24" s="351">
        <v>0</v>
      </c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  <c r="U24" s="351">
        <v>0</v>
      </c>
      <c r="V24" s="351">
        <v>0</v>
      </c>
      <c r="W24" s="351">
        <v>0</v>
      </c>
      <c r="X24" s="351">
        <v>0</v>
      </c>
      <c r="Y24" s="351">
        <v>0</v>
      </c>
      <c r="Z24" s="351">
        <v>0</v>
      </c>
      <c r="AA24" s="351">
        <v>0</v>
      </c>
      <c r="AB24" s="351">
        <v>0</v>
      </c>
      <c r="AC24" s="351">
        <v>0</v>
      </c>
      <c r="AD24" s="351">
        <v>0</v>
      </c>
      <c r="AE24" s="351">
        <v>0</v>
      </c>
      <c r="AF24" s="351">
        <v>0</v>
      </c>
      <c r="AG24" s="351">
        <v>0</v>
      </c>
      <c r="AH24" s="351">
        <v>0</v>
      </c>
      <c r="AI24" s="351">
        <v>0</v>
      </c>
      <c r="AJ24" s="351">
        <v>0</v>
      </c>
      <c r="AK24" s="351">
        <v>0</v>
      </c>
      <c r="AL24" s="351">
        <v>0</v>
      </c>
      <c r="AM24" s="351">
        <v>0</v>
      </c>
      <c r="AN24" s="351">
        <v>0</v>
      </c>
      <c r="AO24" s="351">
        <v>0</v>
      </c>
      <c r="AP24" s="351">
        <v>0</v>
      </c>
      <c r="AQ24" s="351">
        <v>0</v>
      </c>
      <c r="AR24" s="351">
        <v>0</v>
      </c>
      <c r="AS24" s="351">
        <v>0</v>
      </c>
      <c r="AT24" s="351">
        <v>0</v>
      </c>
      <c r="AU24" s="351">
        <v>0</v>
      </c>
      <c r="AV24" s="351">
        <v>0</v>
      </c>
      <c r="AW24" s="351">
        <v>0</v>
      </c>
      <c r="AX24" s="351">
        <v>0</v>
      </c>
      <c r="AY24" s="351">
        <v>0</v>
      </c>
      <c r="AZ24" s="351">
        <v>0</v>
      </c>
      <c r="BA24" s="351">
        <v>0</v>
      </c>
      <c r="BB24" s="351">
        <v>0</v>
      </c>
      <c r="BC24" s="351">
        <v>0</v>
      </c>
      <c r="BD24" s="351">
        <v>0</v>
      </c>
      <c r="BE24" s="351">
        <v>0</v>
      </c>
      <c r="BF24" s="351">
        <v>0</v>
      </c>
      <c r="BG24" s="351">
        <v>0</v>
      </c>
      <c r="BH24" s="351">
        <v>0</v>
      </c>
      <c r="BI24" s="351">
        <v>0</v>
      </c>
      <c r="BJ24" s="351">
        <v>0</v>
      </c>
      <c r="BK24" s="351">
        <v>0</v>
      </c>
      <c r="BL24" s="351">
        <v>0</v>
      </c>
      <c r="BM24" s="351">
        <v>0</v>
      </c>
      <c r="BN24" s="351">
        <v>0</v>
      </c>
      <c r="BO24" s="351">
        <v>0</v>
      </c>
      <c r="BP24" s="351">
        <v>0</v>
      </c>
      <c r="BQ24" s="351">
        <v>0</v>
      </c>
      <c r="BR24" s="351">
        <v>0</v>
      </c>
      <c r="BS24" s="351">
        <v>0</v>
      </c>
      <c r="BT24" s="351">
        <v>0</v>
      </c>
      <c r="BU24" s="351">
        <v>0</v>
      </c>
      <c r="BV24" s="351">
        <v>0</v>
      </c>
      <c r="BW24" s="351">
        <v>0</v>
      </c>
      <c r="BX24" s="351">
        <v>0</v>
      </c>
      <c r="BY24" s="351">
        <v>0</v>
      </c>
      <c r="BZ24" s="351">
        <v>0</v>
      </c>
      <c r="CA24" s="351">
        <v>0</v>
      </c>
      <c r="CB24" s="351">
        <v>0</v>
      </c>
      <c r="CC24" s="351">
        <v>0</v>
      </c>
      <c r="CD24" s="351">
        <v>0</v>
      </c>
      <c r="CE24" s="351">
        <v>0</v>
      </c>
      <c r="CF24" s="351">
        <v>0</v>
      </c>
      <c r="CG24" s="351">
        <v>0</v>
      </c>
      <c r="CH24" s="351">
        <v>0</v>
      </c>
      <c r="CI24" s="351">
        <v>0</v>
      </c>
      <c r="CJ24" s="351">
        <v>0</v>
      </c>
      <c r="CK24" s="351">
        <v>0</v>
      </c>
      <c r="CL24" s="351">
        <v>0</v>
      </c>
      <c r="CM24" s="351">
        <v>0</v>
      </c>
      <c r="CN24" s="351">
        <v>0</v>
      </c>
      <c r="CO24" s="351">
        <v>0</v>
      </c>
      <c r="CP24" s="351">
        <v>0</v>
      </c>
      <c r="CQ24" s="351">
        <v>0</v>
      </c>
      <c r="CR24" s="351">
        <v>0</v>
      </c>
      <c r="CS24" s="351">
        <v>0</v>
      </c>
      <c r="CT24" s="351">
        <v>0</v>
      </c>
      <c r="CU24" s="351">
        <v>0</v>
      </c>
      <c r="CV24" s="351">
        <v>0</v>
      </c>
      <c r="CW24" s="351">
        <v>0</v>
      </c>
      <c r="CX24" s="351">
        <v>0</v>
      </c>
      <c r="CY24" s="351">
        <v>0</v>
      </c>
      <c r="CZ24" s="351">
        <v>0</v>
      </c>
      <c r="DA24" s="351">
        <v>0</v>
      </c>
      <c r="DB24" s="351">
        <v>0</v>
      </c>
      <c r="DC24" s="351">
        <v>0</v>
      </c>
      <c r="DD24" s="351">
        <v>0</v>
      </c>
      <c r="DE24" s="351">
        <v>0</v>
      </c>
      <c r="DF24" s="351">
        <v>0</v>
      </c>
      <c r="DG24" s="351">
        <v>0</v>
      </c>
      <c r="DH24" s="351">
        <v>0</v>
      </c>
      <c r="DI24" s="351">
        <v>0</v>
      </c>
      <c r="DJ24" s="351">
        <v>0</v>
      </c>
      <c r="DK24" s="351">
        <v>0</v>
      </c>
      <c r="DL24" s="351">
        <v>0</v>
      </c>
      <c r="DM24" s="351">
        <v>0</v>
      </c>
      <c r="DN24" s="351">
        <v>0</v>
      </c>
      <c r="DO24" s="351">
        <v>0</v>
      </c>
      <c r="DP24" s="351">
        <v>0</v>
      </c>
      <c r="DQ24" s="351">
        <v>0</v>
      </c>
      <c r="DR24" s="351">
        <v>0</v>
      </c>
      <c r="DS24" s="351">
        <v>0</v>
      </c>
      <c r="DT24" s="351">
        <v>0</v>
      </c>
      <c r="DU24" s="351">
        <v>0</v>
      </c>
      <c r="DV24" s="351">
        <v>0</v>
      </c>
      <c r="DW24" s="351">
        <v>0</v>
      </c>
      <c r="DX24" s="351">
        <v>0</v>
      </c>
      <c r="DY24" s="351">
        <v>0</v>
      </c>
      <c r="DZ24" s="351">
        <v>0</v>
      </c>
      <c r="EA24" s="351">
        <v>0</v>
      </c>
      <c r="EB24" s="351">
        <v>0</v>
      </c>
      <c r="EC24" s="351">
        <v>0</v>
      </c>
      <c r="ED24" s="351">
        <v>0</v>
      </c>
      <c r="EE24" s="351">
        <v>0</v>
      </c>
      <c r="EF24" s="351">
        <v>0</v>
      </c>
      <c r="EG24" s="351">
        <v>0</v>
      </c>
      <c r="EH24" s="351">
        <v>0</v>
      </c>
      <c r="EI24" s="351">
        <v>0</v>
      </c>
      <c r="EJ24" s="351">
        <v>0</v>
      </c>
      <c r="EK24" s="351">
        <v>0</v>
      </c>
      <c r="EL24" s="351">
        <v>0</v>
      </c>
      <c r="EM24" s="351">
        <v>0</v>
      </c>
      <c r="EN24" s="351">
        <v>0</v>
      </c>
      <c r="EO24" s="351">
        <v>0</v>
      </c>
      <c r="EP24" s="351">
        <v>0</v>
      </c>
      <c r="EQ24" s="351">
        <v>0</v>
      </c>
      <c r="ER24" s="351">
        <v>0</v>
      </c>
      <c r="ES24" s="351">
        <v>0</v>
      </c>
      <c r="ET24" s="351">
        <v>0</v>
      </c>
      <c r="EU24" s="351">
        <v>0</v>
      </c>
      <c r="EV24" s="351">
        <v>0</v>
      </c>
      <c r="EW24" s="351">
        <v>0</v>
      </c>
      <c r="EX24" s="351">
        <v>0</v>
      </c>
      <c r="EY24" s="351">
        <v>0</v>
      </c>
      <c r="EZ24" s="351">
        <v>0</v>
      </c>
      <c r="FA24" s="351">
        <v>0</v>
      </c>
    </row>
    <row r="25" spans="1:157">
      <c r="A25" s="67">
        <v>11</v>
      </c>
      <c r="B25" s="263" t="str">
        <f>VLOOKUP(A25,Switchboard!$A$21:$C$36,2,FALSE)</f>
        <v>Distribution Substations - CBD</v>
      </c>
      <c r="C25" s="258" t="str">
        <f t="shared" si="0"/>
        <v>Distribution substations - CBD</v>
      </c>
      <c r="D25" s="259">
        <f>VLOOKUP(A25,Switchboard!$A$21:$C$36,3,FALSE)</f>
        <v>8</v>
      </c>
      <c r="E25" s="373" t="s">
        <v>1176</v>
      </c>
      <c r="F25" s="351">
        <v>0</v>
      </c>
      <c r="G25" s="351">
        <v>0</v>
      </c>
      <c r="H25" s="351">
        <v>0</v>
      </c>
      <c r="I25" s="351">
        <v>0</v>
      </c>
      <c r="J25" s="351">
        <v>0</v>
      </c>
      <c r="K25" s="351">
        <v>0</v>
      </c>
      <c r="L25" s="351">
        <v>0</v>
      </c>
      <c r="M25" s="351">
        <v>0</v>
      </c>
      <c r="N25" s="351">
        <v>0</v>
      </c>
      <c r="O25" s="351">
        <v>0</v>
      </c>
      <c r="P25" s="351">
        <v>0</v>
      </c>
      <c r="Q25" s="351">
        <v>0</v>
      </c>
      <c r="R25" s="351">
        <v>0</v>
      </c>
      <c r="S25" s="351">
        <v>0</v>
      </c>
      <c r="T25" s="351">
        <v>0</v>
      </c>
      <c r="U25" s="351">
        <v>0</v>
      </c>
      <c r="V25" s="351">
        <v>0</v>
      </c>
      <c r="W25" s="351">
        <v>0</v>
      </c>
      <c r="X25" s="351">
        <v>0</v>
      </c>
      <c r="Y25" s="351">
        <v>0</v>
      </c>
      <c r="Z25" s="351">
        <v>0</v>
      </c>
      <c r="AA25" s="351">
        <v>0</v>
      </c>
      <c r="AB25" s="351">
        <v>0</v>
      </c>
      <c r="AC25" s="351">
        <v>0</v>
      </c>
      <c r="AD25" s="351">
        <v>0</v>
      </c>
      <c r="AE25" s="351">
        <v>0</v>
      </c>
      <c r="AF25" s="351">
        <v>0</v>
      </c>
      <c r="AG25" s="351">
        <v>0</v>
      </c>
      <c r="AH25" s="351">
        <v>0</v>
      </c>
      <c r="AI25" s="351">
        <v>0</v>
      </c>
      <c r="AJ25" s="351">
        <v>0</v>
      </c>
      <c r="AK25" s="351">
        <v>0</v>
      </c>
      <c r="AL25" s="351">
        <v>0</v>
      </c>
      <c r="AM25" s="351">
        <v>0</v>
      </c>
      <c r="AN25" s="351">
        <v>0</v>
      </c>
      <c r="AO25" s="351">
        <v>0</v>
      </c>
      <c r="AP25" s="351">
        <v>0</v>
      </c>
      <c r="AQ25" s="351">
        <v>0</v>
      </c>
      <c r="AR25" s="351">
        <v>0</v>
      </c>
      <c r="AS25" s="351">
        <v>0</v>
      </c>
      <c r="AT25" s="351">
        <v>0</v>
      </c>
      <c r="AU25" s="351">
        <v>0</v>
      </c>
      <c r="AV25" s="351">
        <v>0</v>
      </c>
      <c r="AW25" s="351">
        <v>0</v>
      </c>
      <c r="AX25" s="351">
        <v>0</v>
      </c>
      <c r="AY25" s="351">
        <v>0</v>
      </c>
      <c r="AZ25" s="351">
        <v>0</v>
      </c>
      <c r="BA25" s="351">
        <v>0</v>
      </c>
      <c r="BB25" s="351">
        <v>0</v>
      </c>
      <c r="BC25" s="351">
        <v>0</v>
      </c>
      <c r="BD25" s="351">
        <v>0</v>
      </c>
      <c r="BE25" s="351">
        <v>0</v>
      </c>
      <c r="BF25" s="351">
        <v>0</v>
      </c>
      <c r="BG25" s="351">
        <v>0</v>
      </c>
      <c r="BH25" s="351">
        <v>0</v>
      </c>
      <c r="BI25" s="351">
        <v>0</v>
      </c>
      <c r="BJ25" s="351">
        <v>0</v>
      </c>
      <c r="BK25" s="351">
        <v>0</v>
      </c>
      <c r="BL25" s="351">
        <v>0</v>
      </c>
      <c r="BM25" s="351">
        <v>0</v>
      </c>
      <c r="BN25" s="351">
        <v>0</v>
      </c>
      <c r="BO25" s="351">
        <v>0</v>
      </c>
      <c r="BP25" s="351">
        <v>0</v>
      </c>
      <c r="BQ25" s="351">
        <v>0</v>
      </c>
      <c r="BR25" s="351">
        <v>0</v>
      </c>
      <c r="BS25" s="351">
        <v>0</v>
      </c>
      <c r="BT25" s="351">
        <v>0</v>
      </c>
      <c r="BU25" s="351">
        <v>0</v>
      </c>
      <c r="BV25" s="351">
        <v>0</v>
      </c>
      <c r="BW25" s="351">
        <v>0</v>
      </c>
      <c r="BX25" s="351">
        <v>0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  <c r="CE25" s="351">
        <v>0</v>
      </c>
      <c r="CF25" s="351">
        <v>0</v>
      </c>
      <c r="CG25" s="351">
        <v>0</v>
      </c>
      <c r="CH25" s="351">
        <v>0</v>
      </c>
      <c r="CI25" s="351">
        <v>0</v>
      </c>
      <c r="CJ25" s="351">
        <v>0</v>
      </c>
      <c r="CK25" s="351">
        <v>0</v>
      </c>
      <c r="CL25" s="351">
        <v>0</v>
      </c>
      <c r="CM25" s="351">
        <v>0</v>
      </c>
      <c r="CN25" s="351">
        <v>0</v>
      </c>
      <c r="CO25" s="351">
        <v>0</v>
      </c>
      <c r="CP25" s="351">
        <v>0</v>
      </c>
      <c r="CQ25" s="351">
        <v>0</v>
      </c>
      <c r="CR25" s="351">
        <v>0</v>
      </c>
      <c r="CS25" s="351">
        <v>0</v>
      </c>
      <c r="CT25" s="351">
        <v>0</v>
      </c>
      <c r="CU25" s="351">
        <v>0</v>
      </c>
      <c r="CV25" s="351">
        <v>0</v>
      </c>
      <c r="CW25" s="351">
        <v>0</v>
      </c>
      <c r="CX25" s="351">
        <v>0</v>
      </c>
      <c r="CY25" s="351">
        <v>0</v>
      </c>
      <c r="CZ25" s="351">
        <v>0</v>
      </c>
      <c r="DA25" s="351">
        <v>0</v>
      </c>
      <c r="DB25" s="351">
        <v>0</v>
      </c>
      <c r="DC25" s="351">
        <v>0</v>
      </c>
      <c r="DD25" s="351">
        <v>0</v>
      </c>
      <c r="DE25" s="351">
        <v>0</v>
      </c>
      <c r="DF25" s="351">
        <v>0</v>
      </c>
      <c r="DG25" s="351">
        <v>0</v>
      </c>
      <c r="DH25" s="351">
        <v>0</v>
      </c>
      <c r="DI25" s="351">
        <v>0</v>
      </c>
      <c r="DJ25" s="351">
        <v>0</v>
      </c>
      <c r="DK25" s="351">
        <v>0</v>
      </c>
      <c r="DL25" s="351">
        <v>0</v>
      </c>
      <c r="DM25" s="351">
        <v>0</v>
      </c>
      <c r="DN25" s="351">
        <v>0</v>
      </c>
      <c r="DO25" s="351">
        <v>0</v>
      </c>
      <c r="DP25" s="351">
        <v>0</v>
      </c>
      <c r="DQ25" s="351">
        <v>0</v>
      </c>
      <c r="DR25" s="351">
        <v>0</v>
      </c>
      <c r="DS25" s="351">
        <v>0</v>
      </c>
      <c r="DT25" s="351">
        <v>0</v>
      </c>
      <c r="DU25" s="351">
        <v>0</v>
      </c>
      <c r="DV25" s="351">
        <v>0</v>
      </c>
      <c r="DW25" s="351">
        <v>0</v>
      </c>
      <c r="DX25" s="351">
        <v>0</v>
      </c>
      <c r="DY25" s="351">
        <v>0</v>
      </c>
      <c r="DZ25" s="351">
        <v>0</v>
      </c>
      <c r="EA25" s="351">
        <v>0</v>
      </c>
      <c r="EB25" s="351">
        <v>0</v>
      </c>
      <c r="EC25" s="351">
        <v>0</v>
      </c>
      <c r="ED25" s="351">
        <v>0</v>
      </c>
      <c r="EE25" s="351">
        <v>0</v>
      </c>
      <c r="EF25" s="351">
        <v>0</v>
      </c>
      <c r="EG25" s="351">
        <v>0</v>
      </c>
      <c r="EH25" s="351">
        <v>0</v>
      </c>
      <c r="EI25" s="351">
        <v>0</v>
      </c>
      <c r="EJ25" s="351">
        <v>0</v>
      </c>
      <c r="EK25" s="351">
        <v>0</v>
      </c>
      <c r="EL25" s="351">
        <v>0</v>
      </c>
      <c r="EM25" s="351">
        <v>0</v>
      </c>
      <c r="EN25" s="351">
        <v>0</v>
      </c>
      <c r="EO25" s="351">
        <v>0</v>
      </c>
      <c r="EP25" s="351">
        <v>0</v>
      </c>
      <c r="EQ25" s="351">
        <v>0</v>
      </c>
      <c r="ER25" s="351">
        <v>0</v>
      </c>
      <c r="ES25" s="351">
        <v>0</v>
      </c>
      <c r="ET25" s="351">
        <v>0</v>
      </c>
      <c r="EU25" s="351">
        <v>0</v>
      </c>
      <c r="EV25" s="351">
        <v>0</v>
      </c>
      <c r="EW25" s="351">
        <v>0</v>
      </c>
      <c r="EX25" s="351">
        <v>0</v>
      </c>
      <c r="EY25" s="351">
        <v>0</v>
      </c>
      <c r="EZ25" s="351">
        <v>0</v>
      </c>
      <c r="FA25" s="351">
        <v>0</v>
      </c>
    </row>
    <row r="26" spans="1:157">
      <c r="A26" s="67">
        <v>12</v>
      </c>
      <c r="B26" s="266" t="str">
        <f>VLOOKUP(A26,Switchboard!$A$21:$C$36,2,FALSE)</f>
        <v>Distribution substations - Urban Pole</v>
      </c>
      <c r="C26" s="258" t="str">
        <f t="shared" si="0"/>
        <v>Distribution substations - Urban</v>
      </c>
      <c r="D26" s="264">
        <f>VLOOKUP(A26,Switchboard!$A$21:$C$36,3,FALSE)</f>
        <v>9</v>
      </c>
      <c r="E26" s="373" t="s">
        <v>1176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  <c r="W26" s="351">
        <v>0</v>
      </c>
      <c r="X26" s="351">
        <v>0</v>
      </c>
      <c r="Y26" s="351">
        <v>0</v>
      </c>
      <c r="Z26" s="351">
        <v>0</v>
      </c>
      <c r="AA26" s="351">
        <v>0</v>
      </c>
      <c r="AB26" s="351">
        <v>0</v>
      </c>
      <c r="AC26" s="351">
        <v>0</v>
      </c>
      <c r="AD26" s="351">
        <v>0</v>
      </c>
      <c r="AE26" s="351">
        <v>0</v>
      </c>
      <c r="AF26" s="351">
        <v>0</v>
      </c>
      <c r="AG26" s="351">
        <v>0</v>
      </c>
      <c r="AH26" s="351">
        <v>0</v>
      </c>
      <c r="AI26" s="351">
        <v>0</v>
      </c>
      <c r="AJ26" s="351">
        <v>0</v>
      </c>
      <c r="AK26" s="351">
        <v>0</v>
      </c>
      <c r="AL26" s="351">
        <v>0</v>
      </c>
      <c r="AM26" s="351">
        <v>0</v>
      </c>
      <c r="AN26" s="351">
        <v>0</v>
      </c>
      <c r="AO26" s="351">
        <v>0</v>
      </c>
      <c r="AP26" s="351">
        <v>0</v>
      </c>
      <c r="AQ26" s="351">
        <v>0</v>
      </c>
      <c r="AR26" s="351">
        <v>0</v>
      </c>
      <c r="AS26" s="351">
        <v>0</v>
      </c>
      <c r="AT26" s="351">
        <v>0</v>
      </c>
      <c r="AU26" s="351">
        <v>0</v>
      </c>
      <c r="AV26" s="351">
        <v>0</v>
      </c>
      <c r="AW26" s="351">
        <v>0</v>
      </c>
      <c r="AX26" s="351">
        <v>0</v>
      </c>
      <c r="AY26" s="351">
        <v>0</v>
      </c>
      <c r="AZ26" s="351">
        <v>0</v>
      </c>
      <c r="BA26" s="351">
        <v>0</v>
      </c>
      <c r="BB26" s="351">
        <v>0</v>
      </c>
      <c r="BC26" s="351">
        <v>0</v>
      </c>
      <c r="BD26" s="351">
        <v>0</v>
      </c>
      <c r="BE26" s="351">
        <v>0</v>
      </c>
      <c r="BF26" s="351">
        <v>0</v>
      </c>
      <c r="BG26" s="351">
        <v>0</v>
      </c>
      <c r="BH26" s="351">
        <v>0</v>
      </c>
      <c r="BI26" s="351">
        <v>0</v>
      </c>
      <c r="BJ26" s="351">
        <v>0</v>
      </c>
      <c r="BK26" s="351">
        <v>0</v>
      </c>
      <c r="BL26" s="351">
        <v>0</v>
      </c>
      <c r="BM26" s="351">
        <v>0</v>
      </c>
      <c r="BN26" s="351">
        <v>0</v>
      </c>
      <c r="BO26" s="351">
        <v>0</v>
      </c>
      <c r="BP26" s="351">
        <v>0</v>
      </c>
      <c r="BQ26" s="351">
        <v>0</v>
      </c>
      <c r="BR26" s="351">
        <v>0</v>
      </c>
      <c r="BS26" s="351">
        <v>0</v>
      </c>
      <c r="BT26" s="351">
        <v>0</v>
      </c>
      <c r="BU26" s="351">
        <v>0</v>
      </c>
      <c r="BV26" s="351">
        <v>0</v>
      </c>
      <c r="BW26" s="351">
        <v>0</v>
      </c>
      <c r="BX26" s="351">
        <v>0</v>
      </c>
      <c r="BY26" s="351">
        <v>0</v>
      </c>
      <c r="BZ26" s="351">
        <v>0</v>
      </c>
      <c r="CA26" s="351">
        <v>0</v>
      </c>
      <c r="CB26" s="351">
        <v>0</v>
      </c>
      <c r="CC26" s="351">
        <v>0</v>
      </c>
      <c r="CD26" s="351">
        <v>0</v>
      </c>
      <c r="CE26" s="351">
        <v>0</v>
      </c>
      <c r="CF26" s="351">
        <v>0</v>
      </c>
      <c r="CG26" s="351">
        <v>0</v>
      </c>
      <c r="CH26" s="351">
        <v>0</v>
      </c>
      <c r="CI26" s="351">
        <v>0</v>
      </c>
      <c r="CJ26" s="351">
        <v>0</v>
      </c>
      <c r="CK26" s="351">
        <v>0</v>
      </c>
      <c r="CL26" s="351">
        <v>0</v>
      </c>
      <c r="CM26" s="351">
        <v>0</v>
      </c>
      <c r="CN26" s="351">
        <v>0</v>
      </c>
      <c r="CO26" s="351">
        <v>0</v>
      </c>
      <c r="CP26" s="351">
        <v>0</v>
      </c>
      <c r="CQ26" s="351">
        <v>0</v>
      </c>
      <c r="CR26" s="351">
        <v>0</v>
      </c>
      <c r="CS26" s="351">
        <v>0</v>
      </c>
      <c r="CT26" s="351">
        <v>0</v>
      </c>
      <c r="CU26" s="351">
        <v>0</v>
      </c>
      <c r="CV26" s="351">
        <v>0</v>
      </c>
      <c r="CW26" s="351">
        <v>0</v>
      </c>
      <c r="CX26" s="351">
        <v>0</v>
      </c>
      <c r="CY26" s="351">
        <v>0</v>
      </c>
      <c r="CZ26" s="351">
        <v>0</v>
      </c>
      <c r="DA26" s="351">
        <v>0</v>
      </c>
      <c r="DB26" s="351">
        <v>0</v>
      </c>
      <c r="DC26" s="351">
        <v>0</v>
      </c>
      <c r="DD26" s="351">
        <v>0</v>
      </c>
      <c r="DE26" s="351">
        <v>0</v>
      </c>
      <c r="DF26" s="351">
        <v>0</v>
      </c>
      <c r="DG26" s="351">
        <v>0</v>
      </c>
      <c r="DH26" s="351">
        <v>0</v>
      </c>
      <c r="DI26" s="351">
        <v>0</v>
      </c>
      <c r="DJ26" s="351">
        <v>0</v>
      </c>
      <c r="DK26" s="351">
        <v>0</v>
      </c>
      <c r="DL26" s="351">
        <v>0</v>
      </c>
      <c r="DM26" s="351">
        <v>0</v>
      </c>
      <c r="DN26" s="351">
        <v>0</v>
      </c>
      <c r="DO26" s="351">
        <v>0</v>
      </c>
      <c r="DP26" s="351">
        <v>0</v>
      </c>
      <c r="DQ26" s="351">
        <v>0</v>
      </c>
      <c r="DR26" s="351">
        <v>0</v>
      </c>
      <c r="DS26" s="351">
        <v>0</v>
      </c>
      <c r="DT26" s="351">
        <v>0</v>
      </c>
      <c r="DU26" s="351">
        <v>0</v>
      </c>
      <c r="DV26" s="351">
        <v>0</v>
      </c>
      <c r="DW26" s="351">
        <v>0</v>
      </c>
      <c r="DX26" s="351">
        <v>0</v>
      </c>
      <c r="DY26" s="351">
        <v>0</v>
      </c>
      <c r="DZ26" s="351">
        <v>0</v>
      </c>
      <c r="EA26" s="351">
        <v>0</v>
      </c>
      <c r="EB26" s="351">
        <v>0</v>
      </c>
      <c r="EC26" s="351">
        <v>0</v>
      </c>
      <c r="ED26" s="351">
        <v>0</v>
      </c>
      <c r="EE26" s="351">
        <v>0</v>
      </c>
      <c r="EF26" s="351">
        <v>0</v>
      </c>
      <c r="EG26" s="351">
        <v>0</v>
      </c>
      <c r="EH26" s="351">
        <v>0</v>
      </c>
      <c r="EI26" s="351">
        <v>0</v>
      </c>
      <c r="EJ26" s="351">
        <v>0</v>
      </c>
      <c r="EK26" s="351">
        <v>0</v>
      </c>
      <c r="EL26" s="351">
        <v>0</v>
      </c>
      <c r="EM26" s="351">
        <v>0</v>
      </c>
      <c r="EN26" s="351">
        <v>0</v>
      </c>
      <c r="EO26" s="351">
        <v>0</v>
      </c>
      <c r="EP26" s="351">
        <v>0</v>
      </c>
      <c r="EQ26" s="351">
        <v>0</v>
      </c>
      <c r="ER26" s="351">
        <v>0</v>
      </c>
      <c r="ES26" s="351">
        <v>0</v>
      </c>
      <c r="ET26" s="351">
        <v>0</v>
      </c>
      <c r="EU26" s="351">
        <v>0</v>
      </c>
      <c r="EV26" s="351">
        <v>0</v>
      </c>
      <c r="EW26" s="351">
        <v>0</v>
      </c>
      <c r="EX26" s="351">
        <v>0</v>
      </c>
      <c r="EY26" s="351">
        <v>0</v>
      </c>
      <c r="EZ26" s="351">
        <v>0</v>
      </c>
      <c r="FA26" s="351">
        <v>0</v>
      </c>
    </row>
    <row r="27" spans="1:157">
      <c r="A27" s="67">
        <v>13</v>
      </c>
      <c r="B27" s="263" t="str">
        <f>VLOOKUP(A27,Switchboard!$A$21:$C$36,2,FALSE)</f>
        <v>Distribution substations - Urban Pad</v>
      </c>
      <c r="C27" s="258" t="str">
        <f t="shared" si="0"/>
        <v>Distribution substations - Urban</v>
      </c>
      <c r="D27" s="259">
        <f>VLOOKUP(A27,Switchboard!$A$21:$C$36,3,FALSE)</f>
        <v>9</v>
      </c>
      <c r="E27" s="373" t="s">
        <v>1176</v>
      </c>
      <c r="F27" s="351">
        <v>0</v>
      </c>
      <c r="G27" s="351">
        <v>0</v>
      </c>
      <c r="H27" s="351">
        <v>0</v>
      </c>
      <c r="I27" s="351">
        <v>0</v>
      </c>
      <c r="J27" s="351">
        <v>0</v>
      </c>
      <c r="K27" s="351">
        <v>0</v>
      </c>
      <c r="L27" s="351">
        <v>0</v>
      </c>
      <c r="M27" s="351">
        <v>0</v>
      </c>
      <c r="N27" s="351">
        <v>0</v>
      </c>
      <c r="O27" s="351">
        <v>0</v>
      </c>
      <c r="P27" s="351">
        <v>0</v>
      </c>
      <c r="Q27" s="351">
        <v>0</v>
      </c>
      <c r="R27" s="351">
        <v>0</v>
      </c>
      <c r="S27" s="351">
        <v>0</v>
      </c>
      <c r="T27" s="351">
        <v>0</v>
      </c>
      <c r="U27" s="351">
        <v>0</v>
      </c>
      <c r="V27" s="351">
        <v>0</v>
      </c>
      <c r="W27" s="351">
        <v>0</v>
      </c>
      <c r="X27" s="351">
        <v>0</v>
      </c>
      <c r="Y27" s="351">
        <v>0</v>
      </c>
      <c r="Z27" s="351">
        <v>0</v>
      </c>
      <c r="AA27" s="351">
        <v>0</v>
      </c>
      <c r="AB27" s="351">
        <v>0</v>
      </c>
      <c r="AC27" s="351">
        <v>0</v>
      </c>
      <c r="AD27" s="351">
        <v>0</v>
      </c>
      <c r="AE27" s="351">
        <v>0</v>
      </c>
      <c r="AF27" s="351">
        <v>0</v>
      </c>
      <c r="AG27" s="351">
        <v>0</v>
      </c>
      <c r="AH27" s="351">
        <v>0</v>
      </c>
      <c r="AI27" s="351">
        <v>0</v>
      </c>
      <c r="AJ27" s="351">
        <v>0</v>
      </c>
      <c r="AK27" s="351">
        <v>0</v>
      </c>
      <c r="AL27" s="351">
        <v>0</v>
      </c>
      <c r="AM27" s="351">
        <v>0</v>
      </c>
      <c r="AN27" s="351">
        <v>0</v>
      </c>
      <c r="AO27" s="351">
        <v>0</v>
      </c>
      <c r="AP27" s="351">
        <v>0</v>
      </c>
      <c r="AQ27" s="351">
        <v>0</v>
      </c>
      <c r="AR27" s="351">
        <v>0</v>
      </c>
      <c r="AS27" s="351">
        <v>0</v>
      </c>
      <c r="AT27" s="351">
        <v>0</v>
      </c>
      <c r="AU27" s="351">
        <v>0</v>
      </c>
      <c r="AV27" s="351">
        <v>0</v>
      </c>
      <c r="AW27" s="351">
        <v>0</v>
      </c>
      <c r="AX27" s="351">
        <v>0</v>
      </c>
      <c r="AY27" s="351">
        <v>0</v>
      </c>
      <c r="AZ27" s="351">
        <v>0</v>
      </c>
      <c r="BA27" s="351">
        <v>0</v>
      </c>
      <c r="BB27" s="351">
        <v>0</v>
      </c>
      <c r="BC27" s="351">
        <v>0</v>
      </c>
      <c r="BD27" s="351">
        <v>0</v>
      </c>
      <c r="BE27" s="351">
        <v>0</v>
      </c>
      <c r="BF27" s="351">
        <v>0</v>
      </c>
      <c r="BG27" s="351">
        <v>0</v>
      </c>
      <c r="BH27" s="351">
        <v>0</v>
      </c>
      <c r="BI27" s="351">
        <v>0</v>
      </c>
      <c r="BJ27" s="351">
        <v>0</v>
      </c>
      <c r="BK27" s="351">
        <v>0</v>
      </c>
      <c r="BL27" s="351">
        <v>0</v>
      </c>
      <c r="BM27" s="351">
        <v>0</v>
      </c>
      <c r="BN27" s="351">
        <v>0</v>
      </c>
      <c r="BO27" s="351">
        <v>0</v>
      </c>
      <c r="BP27" s="351">
        <v>0</v>
      </c>
      <c r="BQ27" s="351">
        <v>0</v>
      </c>
      <c r="BR27" s="351">
        <v>0</v>
      </c>
      <c r="BS27" s="351">
        <v>0</v>
      </c>
      <c r="BT27" s="351">
        <v>0</v>
      </c>
      <c r="BU27" s="351">
        <v>0</v>
      </c>
      <c r="BV27" s="351">
        <v>0</v>
      </c>
      <c r="BW27" s="351">
        <v>0</v>
      </c>
      <c r="BX27" s="351">
        <v>0</v>
      </c>
      <c r="BY27" s="351">
        <v>0</v>
      </c>
      <c r="BZ27" s="351">
        <v>0</v>
      </c>
      <c r="CA27" s="351">
        <v>0</v>
      </c>
      <c r="CB27" s="351">
        <v>0</v>
      </c>
      <c r="CC27" s="351">
        <v>0</v>
      </c>
      <c r="CD27" s="351">
        <v>0</v>
      </c>
      <c r="CE27" s="351">
        <v>0</v>
      </c>
      <c r="CF27" s="351">
        <v>0</v>
      </c>
      <c r="CG27" s="351">
        <v>0</v>
      </c>
      <c r="CH27" s="351">
        <v>0</v>
      </c>
      <c r="CI27" s="351">
        <v>0</v>
      </c>
      <c r="CJ27" s="351">
        <v>0</v>
      </c>
      <c r="CK27" s="351">
        <v>0</v>
      </c>
      <c r="CL27" s="351">
        <v>0</v>
      </c>
      <c r="CM27" s="351">
        <v>0</v>
      </c>
      <c r="CN27" s="351">
        <v>0</v>
      </c>
      <c r="CO27" s="351">
        <v>0</v>
      </c>
      <c r="CP27" s="351">
        <v>0</v>
      </c>
      <c r="CQ27" s="351">
        <v>0</v>
      </c>
      <c r="CR27" s="351">
        <v>0</v>
      </c>
      <c r="CS27" s="351">
        <v>0</v>
      </c>
      <c r="CT27" s="351">
        <v>0</v>
      </c>
      <c r="CU27" s="351">
        <v>0</v>
      </c>
      <c r="CV27" s="351">
        <v>0</v>
      </c>
      <c r="CW27" s="351">
        <v>0</v>
      </c>
      <c r="CX27" s="351">
        <v>0</v>
      </c>
      <c r="CY27" s="351">
        <v>0</v>
      </c>
      <c r="CZ27" s="351">
        <v>0</v>
      </c>
      <c r="DA27" s="351">
        <v>0</v>
      </c>
      <c r="DB27" s="351">
        <v>0</v>
      </c>
      <c r="DC27" s="351">
        <v>0</v>
      </c>
      <c r="DD27" s="351">
        <v>0</v>
      </c>
      <c r="DE27" s="351">
        <v>0</v>
      </c>
      <c r="DF27" s="351">
        <v>0</v>
      </c>
      <c r="DG27" s="351">
        <v>0</v>
      </c>
      <c r="DH27" s="351">
        <v>0</v>
      </c>
      <c r="DI27" s="351">
        <v>0</v>
      </c>
      <c r="DJ27" s="351">
        <v>0</v>
      </c>
      <c r="DK27" s="351">
        <v>0</v>
      </c>
      <c r="DL27" s="351">
        <v>0</v>
      </c>
      <c r="DM27" s="351">
        <v>0</v>
      </c>
      <c r="DN27" s="351">
        <v>0</v>
      </c>
      <c r="DO27" s="351">
        <v>0</v>
      </c>
      <c r="DP27" s="351">
        <v>0</v>
      </c>
      <c r="DQ27" s="351">
        <v>0</v>
      </c>
      <c r="DR27" s="351">
        <v>0</v>
      </c>
      <c r="DS27" s="351">
        <v>0</v>
      </c>
      <c r="DT27" s="351">
        <v>0</v>
      </c>
      <c r="DU27" s="351">
        <v>0</v>
      </c>
      <c r="DV27" s="351">
        <v>0</v>
      </c>
      <c r="DW27" s="351">
        <v>0</v>
      </c>
      <c r="DX27" s="351">
        <v>0</v>
      </c>
      <c r="DY27" s="351">
        <v>0</v>
      </c>
      <c r="DZ27" s="351">
        <v>0</v>
      </c>
      <c r="EA27" s="351">
        <v>0</v>
      </c>
      <c r="EB27" s="351">
        <v>0</v>
      </c>
      <c r="EC27" s="351">
        <v>0</v>
      </c>
      <c r="ED27" s="351">
        <v>0</v>
      </c>
      <c r="EE27" s="351">
        <v>0</v>
      </c>
      <c r="EF27" s="351">
        <v>0</v>
      </c>
      <c r="EG27" s="351">
        <v>0</v>
      </c>
      <c r="EH27" s="351">
        <v>0</v>
      </c>
      <c r="EI27" s="351">
        <v>0</v>
      </c>
      <c r="EJ27" s="351">
        <v>0</v>
      </c>
      <c r="EK27" s="351">
        <v>0</v>
      </c>
      <c r="EL27" s="351">
        <v>0</v>
      </c>
      <c r="EM27" s="351">
        <v>0</v>
      </c>
      <c r="EN27" s="351">
        <v>0</v>
      </c>
      <c r="EO27" s="351">
        <v>0</v>
      </c>
      <c r="EP27" s="351">
        <v>0</v>
      </c>
      <c r="EQ27" s="351">
        <v>0</v>
      </c>
      <c r="ER27" s="351">
        <v>0</v>
      </c>
      <c r="ES27" s="351">
        <v>0</v>
      </c>
      <c r="ET27" s="351">
        <v>0</v>
      </c>
      <c r="EU27" s="351">
        <v>0</v>
      </c>
      <c r="EV27" s="351">
        <v>0</v>
      </c>
      <c r="EW27" s="351">
        <v>0</v>
      </c>
      <c r="EX27" s="351">
        <v>0</v>
      </c>
      <c r="EY27" s="351">
        <v>0</v>
      </c>
      <c r="EZ27" s="351">
        <v>0</v>
      </c>
      <c r="FA27" s="351">
        <v>0</v>
      </c>
    </row>
    <row r="28" spans="1:157">
      <c r="A28" s="67">
        <v>14</v>
      </c>
      <c r="B28" s="266" t="str">
        <f>VLOOKUP(A28,Switchboard!$A$21:$C$36,2,FALSE)</f>
        <v>Distribution substations - Short rural</v>
      </c>
      <c r="C28" s="258" t="str">
        <f t="shared" si="0"/>
        <v>Distribution substations - Short rural</v>
      </c>
      <c r="D28" s="264">
        <f>VLOOKUP(A28,Switchboard!$A$21:$C$36,3,FALSE)</f>
        <v>10</v>
      </c>
      <c r="E28" s="373" t="s">
        <v>1176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  <c r="W28" s="351">
        <v>0</v>
      </c>
      <c r="X28" s="351">
        <v>0</v>
      </c>
      <c r="Y28" s="351">
        <v>0</v>
      </c>
      <c r="Z28" s="351">
        <v>0</v>
      </c>
      <c r="AA28" s="351">
        <v>0</v>
      </c>
      <c r="AB28" s="351">
        <v>0</v>
      </c>
      <c r="AC28" s="351">
        <v>0</v>
      </c>
      <c r="AD28" s="351">
        <v>0</v>
      </c>
      <c r="AE28" s="351">
        <v>0</v>
      </c>
      <c r="AF28" s="351">
        <v>0</v>
      </c>
      <c r="AG28" s="351">
        <v>0</v>
      </c>
      <c r="AH28" s="351">
        <v>0</v>
      </c>
      <c r="AI28" s="351">
        <v>0</v>
      </c>
      <c r="AJ28" s="351">
        <v>0</v>
      </c>
      <c r="AK28" s="351">
        <v>0</v>
      </c>
      <c r="AL28" s="351">
        <v>0</v>
      </c>
      <c r="AM28" s="351">
        <v>0</v>
      </c>
      <c r="AN28" s="351">
        <v>0</v>
      </c>
      <c r="AO28" s="351">
        <v>0</v>
      </c>
      <c r="AP28" s="351">
        <v>0</v>
      </c>
      <c r="AQ28" s="351">
        <v>0</v>
      </c>
      <c r="AR28" s="351">
        <v>0</v>
      </c>
      <c r="AS28" s="351">
        <v>0</v>
      </c>
      <c r="AT28" s="351">
        <v>0</v>
      </c>
      <c r="AU28" s="351">
        <v>0</v>
      </c>
      <c r="AV28" s="351">
        <v>0</v>
      </c>
      <c r="AW28" s="351">
        <v>0</v>
      </c>
      <c r="AX28" s="351">
        <v>0</v>
      </c>
      <c r="AY28" s="351">
        <v>0</v>
      </c>
      <c r="AZ28" s="351">
        <v>0</v>
      </c>
      <c r="BA28" s="351">
        <v>0</v>
      </c>
      <c r="BB28" s="351">
        <v>0</v>
      </c>
      <c r="BC28" s="351">
        <v>0</v>
      </c>
      <c r="BD28" s="351">
        <v>0</v>
      </c>
      <c r="BE28" s="351">
        <v>0</v>
      </c>
      <c r="BF28" s="351">
        <v>0</v>
      </c>
      <c r="BG28" s="351">
        <v>0</v>
      </c>
      <c r="BH28" s="351">
        <v>0</v>
      </c>
      <c r="BI28" s="351">
        <v>0</v>
      </c>
      <c r="BJ28" s="351">
        <v>0</v>
      </c>
      <c r="BK28" s="351">
        <v>0</v>
      </c>
      <c r="BL28" s="351">
        <v>0</v>
      </c>
      <c r="BM28" s="351">
        <v>0</v>
      </c>
      <c r="BN28" s="351">
        <v>0</v>
      </c>
      <c r="BO28" s="351">
        <v>0</v>
      </c>
      <c r="BP28" s="351">
        <v>0</v>
      </c>
      <c r="BQ28" s="351">
        <v>0</v>
      </c>
      <c r="BR28" s="351">
        <v>0</v>
      </c>
      <c r="BS28" s="351">
        <v>0</v>
      </c>
      <c r="BT28" s="351">
        <v>0</v>
      </c>
      <c r="BU28" s="351">
        <v>0</v>
      </c>
      <c r="BV28" s="351">
        <v>0</v>
      </c>
      <c r="BW28" s="351">
        <v>0</v>
      </c>
      <c r="BX28" s="351">
        <v>0</v>
      </c>
      <c r="BY28" s="351">
        <v>0</v>
      </c>
      <c r="BZ28" s="351">
        <v>0</v>
      </c>
      <c r="CA28" s="351">
        <v>0</v>
      </c>
      <c r="CB28" s="351">
        <v>0</v>
      </c>
      <c r="CC28" s="351">
        <v>0</v>
      </c>
      <c r="CD28" s="351">
        <v>0</v>
      </c>
      <c r="CE28" s="351">
        <v>0</v>
      </c>
      <c r="CF28" s="351">
        <v>0</v>
      </c>
      <c r="CG28" s="351">
        <v>0</v>
      </c>
      <c r="CH28" s="351">
        <v>0</v>
      </c>
      <c r="CI28" s="351">
        <v>0</v>
      </c>
      <c r="CJ28" s="351">
        <v>0</v>
      </c>
      <c r="CK28" s="351">
        <v>0</v>
      </c>
      <c r="CL28" s="351">
        <v>0</v>
      </c>
      <c r="CM28" s="351">
        <v>0</v>
      </c>
      <c r="CN28" s="351">
        <v>0</v>
      </c>
      <c r="CO28" s="351">
        <v>0</v>
      </c>
      <c r="CP28" s="351">
        <v>0</v>
      </c>
      <c r="CQ28" s="351">
        <v>0</v>
      </c>
      <c r="CR28" s="351">
        <v>0</v>
      </c>
      <c r="CS28" s="351">
        <v>0</v>
      </c>
      <c r="CT28" s="351">
        <v>0</v>
      </c>
      <c r="CU28" s="351">
        <v>0</v>
      </c>
      <c r="CV28" s="351">
        <v>0</v>
      </c>
      <c r="CW28" s="351">
        <v>0</v>
      </c>
      <c r="CX28" s="351">
        <v>0</v>
      </c>
      <c r="CY28" s="351">
        <v>0</v>
      </c>
      <c r="CZ28" s="351">
        <v>0</v>
      </c>
      <c r="DA28" s="351">
        <v>0</v>
      </c>
      <c r="DB28" s="351">
        <v>0</v>
      </c>
      <c r="DC28" s="351">
        <v>0</v>
      </c>
      <c r="DD28" s="351">
        <v>0</v>
      </c>
      <c r="DE28" s="351">
        <v>0</v>
      </c>
      <c r="DF28" s="351">
        <v>0</v>
      </c>
      <c r="DG28" s="351">
        <v>0</v>
      </c>
      <c r="DH28" s="351">
        <v>0</v>
      </c>
      <c r="DI28" s="351">
        <v>0</v>
      </c>
      <c r="DJ28" s="351">
        <v>0</v>
      </c>
      <c r="DK28" s="351">
        <v>0</v>
      </c>
      <c r="DL28" s="351">
        <v>0</v>
      </c>
      <c r="DM28" s="351">
        <v>0</v>
      </c>
      <c r="DN28" s="351">
        <v>0</v>
      </c>
      <c r="DO28" s="351">
        <v>0</v>
      </c>
      <c r="DP28" s="351">
        <v>0</v>
      </c>
      <c r="DQ28" s="351">
        <v>0</v>
      </c>
      <c r="DR28" s="351">
        <v>0</v>
      </c>
      <c r="DS28" s="351">
        <v>0</v>
      </c>
      <c r="DT28" s="351">
        <v>0</v>
      </c>
      <c r="DU28" s="351">
        <v>0</v>
      </c>
      <c r="DV28" s="351">
        <v>0</v>
      </c>
      <c r="DW28" s="351">
        <v>0</v>
      </c>
      <c r="DX28" s="351">
        <v>0</v>
      </c>
      <c r="DY28" s="351">
        <v>0</v>
      </c>
      <c r="DZ28" s="351">
        <v>0</v>
      </c>
      <c r="EA28" s="351">
        <v>0</v>
      </c>
      <c r="EB28" s="351">
        <v>0</v>
      </c>
      <c r="EC28" s="351">
        <v>0</v>
      </c>
      <c r="ED28" s="351">
        <v>0</v>
      </c>
      <c r="EE28" s="351">
        <v>0</v>
      </c>
      <c r="EF28" s="351">
        <v>0</v>
      </c>
      <c r="EG28" s="351">
        <v>0</v>
      </c>
      <c r="EH28" s="351">
        <v>0</v>
      </c>
      <c r="EI28" s="351">
        <v>0</v>
      </c>
      <c r="EJ28" s="351">
        <v>0</v>
      </c>
      <c r="EK28" s="351">
        <v>0</v>
      </c>
      <c r="EL28" s="351">
        <v>0</v>
      </c>
      <c r="EM28" s="351">
        <v>0</v>
      </c>
      <c r="EN28" s="351">
        <v>0</v>
      </c>
      <c r="EO28" s="351">
        <v>0</v>
      </c>
      <c r="EP28" s="351">
        <v>0</v>
      </c>
      <c r="EQ28" s="351">
        <v>0</v>
      </c>
      <c r="ER28" s="351">
        <v>0</v>
      </c>
      <c r="ES28" s="351">
        <v>0</v>
      </c>
      <c r="ET28" s="351">
        <v>0</v>
      </c>
      <c r="EU28" s="351">
        <v>0</v>
      </c>
      <c r="EV28" s="351">
        <v>0</v>
      </c>
      <c r="EW28" s="351">
        <v>0</v>
      </c>
      <c r="EX28" s="351">
        <v>0</v>
      </c>
      <c r="EY28" s="351">
        <v>0</v>
      </c>
      <c r="EZ28" s="351">
        <v>0</v>
      </c>
      <c r="FA28" s="351">
        <v>0</v>
      </c>
    </row>
    <row r="29" spans="1:157">
      <c r="A29" s="67">
        <v>15</v>
      </c>
      <c r="B29" s="375" t="str">
        <f>VLOOKUP(A29,Switchboard!$A$21:$C$36,2,FALSE)</f>
        <v>Distribution substations - Long rural</v>
      </c>
      <c r="C29" s="258" t="str">
        <f t="shared" si="0"/>
        <v>Distribution substations - Long rural</v>
      </c>
      <c r="D29" s="376">
        <f>VLOOKUP(A29,Switchboard!$A$21:$C$36,3,FALSE)</f>
        <v>11</v>
      </c>
      <c r="E29" s="373" t="s">
        <v>1176</v>
      </c>
      <c r="F29" s="351">
        <v>0</v>
      </c>
      <c r="G29" s="351">
        <v>0</v>
      </c>
      <c r="H29" s="351">
        <v>0</v>
      </c>
      <c r="I29" s="351">
        <v>0</v>
      </c>
      <c r="J29" s="351">
        <v>0</v>
      </c>
      <c r="K29" s="351">
        <v>0</v>
      </c>
      <c r="L29" s="351">
        <v>0</v>
      </c>
      <c r="M29" s="351">
        <v>0</v>
      </c>
      <c r="N29" s="351">
        <v>0</v>
      </c>
      <c r="O29" s="351">
        <v>0</v>
      </c>
      <c r="P29" s="351">
        <v>0</v>
      </c>
      <c r="Q29" s="351">
        <v>0</v>
      </c>
      <c r="R29" s="351">
        <v>0</v>
      </c>
      <c r="S29" s="351">
        <v>0</v>
      </c>
      <c r="T29" s="351">
        <v>0</v>
      </c>
      <c r="U29" s="351">
        <v>0</v>
      </c>
      <c r="V29" s="351">
        <v>0</v>
      </c>
      <c r="W29" s="351">
        <v>0</v>
      </c>
      <c r="X29" s="351">
        <v>0</v>
      </c>
      <c r="Y29" s="351">
        <v>0</v>
      </c>
      <c r="Z29" s="351">
        <v>0</v>
      </c>
      <c r="AA29" s="351">
        <v>0</v>
      </c>
      <c r="AB29" s="351">
        <v>0</v>
      </c>
      <c r="AC29" s="351">
        <v>0</v>
      </c>
      <c r="AD29" s="351">
        <v>0</v>
      </c>
      <c r="AE29" s="351">
        <v>0</v>
      </c>
      <c r="AF29" s="351">
        <v>0</v>
      </c>
      <c r="AG29" s="351">
        <v>0</v>
      </c>
      <c r="AH29" s="351">
        <v>0</v>
      </c>
      <c r="AI29" s="351">
        <v>0</v>
      </c>
      <c r="AJ29" s="351">
        <v>0</v>
      </c>
      <c r="AK29" s="351">
        <v>0</v>
      </c>
      <c r="AL29" s="351">
        <v>0</v>
      </c>
      <c r="AM29" s="351">
        <v>0</v>
      </c>
      <c r="AN29" s="351">
        <v>0</v>
      </c>
      <c r="AO29" s="351">
        <v>0</v>
      </c>
      <c r="AP29" s="351">
        <v>0</v>
      </c>
      <c r="AQ29" s="351">
        <v>0</v>
      </c>
      <c r="AR29" s="351">
        <v>0</v>
      </c>
      <c r="AS29" s="351">
        <v>0</v>
      </c>
      <c r="AT29" s="351">
        <v>0</v>
      </c>
      <c r="AU29" s="351">
        <v>0</v>
      </c>
      <c r="AV29" s="351">
        <v>0</v>
      </c>
      <c r="AW29" s="351">
        <v>0</v>
      </c>
      <c r="AX29" s="351">
        <v>0</v>
      </c>
      <c r="AY29" s="351">
        <v>0</v>
      </c>
      <c r="AZ29" s="351">
        <v>0</v>
      </c>
      <c r="BA29" s="351">
        <v>0</v>
      </c>
      <c r="BB29" s="351">
        <v>0</v>
      </c>
      <c r="BC29" s="351">
        <v>0</v>
      </c>
      <c r="BD29" s="351">
        <v>0</v>
      </c>
      <c r="BE29" s="351">
        <v>0</v>
      </c>
      <c r="BF29" s="351">
        <v>0</v>
      </c>
      <c r="BG29" s="351">
        <v>0</v>
      </c>
      <c r="BH29" s="351">
        <v>0</v>
      </c>
      <c r="BI29" s="351">
        <v>0</v>
      </c>
      <c r="BJ29" s="351">
        <v>0</v>
      </c>
      <c r="BK29" s="351">
        <v>0</v>
      </c>
      <c r="BL29" s="351">
        <v>0</v>
      </c>
      <c r="BM29" s="351">
        <v>0</v>
      </c>
      <c r="BN29" s="351">
        <v>0</v>
      </c>
      <c r="BO29" s="351">
        <v>0</v>
      </c>
      <c r="BP29" s="351">
        <v>0</v>
      </c>
      <c r="BQ29" s="351">
        <v>0</v>
      </c>
      <c r="BR29" s="351">
        <v>0</v>
      </c>
      <c r="BS29" s="351">
        <v>0</v>
      </c>
      <c r="BT29" s="351">
        <v>0</v>
      </c>
      <c r="BU29" s="351">
        <v>0</v>
      </c>
      <c r="BV29" s="351">
        <v>0</v>
      </c>
      <c r="BW29" s="351">
        <v>0</v>
      </c>
      <c r="BX29" s="351">
        <v>0</v>
      </c>
      <c r="BY29" s="351">
        <v>0</v>
      </c>
      <c r="BZ29" s="351">
        <v>0</v>
      </c>
      <c r="CA29" s="351">
        <v>0</v>
      </c>
      <c r="CB29" s="351">
        <v>0</v>
      </c>
      <c r="CC29" s="351">
        <v>0</v>
      </c>
      <c r="CD29" s="351">
        <v>0</v>
      </c>
      <c r="CE29" s="351">
        <v>0</v>
      </c>
      <c r="CF29" s="351">
        <v>0</v>
      </c>
      <c r="CG29" s="351">
        <v>0</v>
      </c>
      <c r="CH29" s="351">
        <v>0</v>
      </c>
      <c r="CI29" s="351">
        <v>0</v>
      </c>
      <c r="CJ29" s="351">
        <v>0</v>
      </c>
      <c r="CK29" s="351">
        <v>0</v>
      </c>
      <c r="CL29" s="351">
        <v>0</v>
      </c>
      <c r="CM29" s="351">
        <v>0</v>
      </c>
      <c r="CN29" s="351">
        <v>0</v>
      </c>
      <c r="CO29" s="351">
        <v>0</v>
      </c>
      <c r="CP29" s="351">
        <v>0</v>
      </c>
      <c r="CQ29" s="351">
        <v>0</v>
      </c>
      <c r="CR29" s="351">
        <v>0</v>
      </c>
      <c r="CS29" s="351">
        <v>0</v>
      </c>
      <c r="CT29" s="351">
        <v>0</v>
      </c>
      <c r="CU29" s="351">
        <v>0</v>
      </c>
      <c r="CV29" s="351">
        <v>0</v>
      </c>
      <c r="CW29" s="351">
        <v>0</v>
      </c>
      <c r="CX29" s="351">
        <v>0</v>
      </c>
      <c r="CY29" s="351">
        <v>0</v>
      </c>
      <c r="CZ29" s="351">
        <v>0</v>
      </c>
      <c r="DA29" s="351">
        <v>0</v>
      </c>
      <c r="DB29" s="351">
        <v>0</v>
      </c>
      <c r="DC29" s="351">
        <v>0</v>
      </c>
      <c r="DD29" s="351">
        <v>0</v>
      </c>
      <c r="DE29" s="351">
        <v>0</v>
      </c>
      <c r="DF29" s="351">
        <v>0</v>
      </c>
      <c r="DG29" s="351">
        <v>0</v>
      </c>
      <c r="DH29" s="351">
        <v>0</v>
      </c>
      <c r="DI29" s="351">
        <v>0</v>
      </c>
      <c r="DJ29" s="351">
        <v>0</v>
      </c>
      <c r="DK29" s="351">
        <v>0</v>
      </c>
      <c r="DL29" s="351">
        <v>0</v>
      </c>
      <c r="DM29" s="351">
        <v>0</v>
      </c>
      <c r="DN29" s="351">
        <v>0</v>
      </c>
      <c r="DO29" s="351">
        <v>0</v>
      </c>
      <c r="DP29" s="351">
        <v>0</v>
      </c>
      <c r="DQ29" s="351">
        <v>0</v>
      </c>
      <c r="DR29" s="351">
        <v>0</v>
      </c>
      <c r="DS29" s="351">
        <v>0</v>
      </c>
      <c r="DT29" s="351">
        <v>0</v>
      </c>
      <c r="DU29" s="351">
        <v>0</v>
      </c>
      <c r="DV29" s="351">
        <v>0</v>
      </c>
      <c r="DW29" s="351">
        <v>0</v>
      </c>
      <c r="DX29" s="351">
        <v>0</v>
      </c>
      <c r="DY29" s="351">
        <v>0</v>
      </c>
      <c r="DZ29" s="351">
        <v>0</v>
      </c>
      <c r="EA29" s="351">
        <v>0</v>
      </c>
      <c r="EB29" s="351">
        <v>0</v>
      </c>
      <c r="EC29" s="351">
        <v>0</v>
      </c>
      <c r="ED29" s="351">
        <v>0</v>
      </c>
      <c r="EE29" s="351">
        <v>0</v>
      </c>
      <c r="EF29" s="351">
        <v>0</v>
      </c>
      <c r="EG29" s="351">
        <v>0</v>
      </c>
      <c r="EH29" s="351">
        <v>0</v>
      </c>
      <c r="EI29" s="351">
        <v>0</v>
      </c>
      <c r="EJ29" s="351">
        <v>0</v>
      </c>
      <c r="EK29" s="351">
        <v>0</v>
      </c>
      <c r="EL29" s="351">
        <v>0</v>
      </c>
      <c r="EM29" s="351">
        <v>0</v>
      </c>
      <c r="EN29" s="351">
        <v>0</v>
      </c>
      <c r="EO29" s="351">
        <v>0</v>
      </c>
      <c r="EP29" s="351">
        <v>0</v>
      </c>
      <c r="EQ29" s="351">
        <v>0</v>
      </c>
      <c r="ER29" s="351">
        <v>0</v>
      </c>
      <c r="ES29" s="351">
        <v>0</v>
      </c>
      <c r="ET29" s="351">
        <v>0</v>
      </c>
      <c r="EU29" s="351">
        <v>0</v>
      </c>
      <c r="EV29" s="351">
        <v>0</v>
      </c>
      <c r="EW29" s="351">
        <v>0</v>
      </c>
      <c r="EX29" s="351">
        <v>0</v>
      </c>
      <c r="EY29" s="351">
        <v>0</v>
      </c>
      <c r="EZ29" s="351">
        <v>0</v>
      </c>
      <c r="FA29" s="351">
        <v>0</v>
      </c>
    </row>
    <row r="30" spans="1:157">
      <c r="A30" s="67">
        <v>16</v>
      </c>
      <c r="B30" s="375">
        <f>VLOOKUP(A30,Switchboard!$A$21:$C$36,2,FALSE)</f>
        <v>0</v>
      </c>
      <c r="C30" s="258"/>
      <c r="D30" s="376">
        <f>VLOOKUP(A30,Switchboard!$A$21:$C$36,3,FALSE)</f>
        <v>0</v>
      </c>
      <c r="E30" s="373" t="s">
        <v>1176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  <c r="W30" s="351">
        <v>0</v>
      </c>
      <c r="X30" s="351">
        <v>0</v>
      </c>
      <c r="Y30" s="351">
        <v>0</v>
      </c>
      <c r="Z30" s="351">
        <v>0</v>
      </c>
      <c r="AA30" s="351">
        <v>0</v>
      </c>
      <c r="AB30" s="351">
        <v>0</v>
      </c>
      <c r="AC30" s="351">
        <v>0</v>
      </c>
      <c r="AD30" s="351">
        <v>0</v>
      </c>
      <c r="AE30" s="351">
        <v>0</v>
      </c>
      <c r="AF30" s="351">
        <v>0</v>
      </c>
      <c r="AG30" s="351">
        <v>0</v>
      </c>
      <c r="AH30" s="351">
        <v>0</v>
      </c>
      <c r="AI30" s="351">
        <v>0</v>
      </c>
      <c r="AJ30" s="351">
        <v>0</v>
      </c>
      <c r="AK30" s="351">
        <v>0</v>
      </c>
      <c r="AL30" s="351">
        <v>0</v>
      </c>
      <c r="AM30" s="351">
        <v>0</v>
      </c>
      <c r="AN30" s="351">
        <v>0</v>
      </c>
      <c r="AO30" s="351">
        <v>0</v>
      </c>
      <c r="AP30" s="351">
        <v>0</v>
      </c>
      <c r="AQ30" s="351">
        <v>0</v>
      </c>
      <c r="AR30" s="351">
        <v>0</v>
      </c>
      <c r="AS30" s="351">
        <v>0</v>
      </c>
      <c r="AT30" s="351">
        <v>0</v>
      </c>
      <c r="AU30" s="351">
        <v>0</v>
      </c>
      <c r="AV30" s="351">
        <v>0</v>
      </c>
      <c r="AW30" s="351">
        <v>0</v>
      </c>
      <c r="AX30" s="351">
        <v>0</v>
      </c>
      <c r="AY30" s="351">
        <v>0</v>
      </c>
      <c r="AZ30" s="351">
        <v>0</v>
      </c>
      <c r="BA30" s="351">
        <v>0</v>
      </c>
      <c r="BB30" s="351">
        <v>0</v>
      </c>
      <c r="BC30" s="351">
        <v>0</v>
      </c>
      <c r="BD30" s="351">
        <v>0</v>
      </c>
      <c r="BE30" s="351">
        <v>0</v>
      </c>
      <c r="BF30" s="351">
        <v>0</v>
      </c>
      <c r="BG30" s="351">
        <v>0</v>
      </c>
      <c r="BH30" s="351">
        <v>0</v>
      </c>
      <c r="BI30" s="351">
        <v>0</v>
      </c>
      <c r="BJ30" s="351">
        <v>0</v>
      </c>
      <c r="BK30" s="351">
        <v>0</v>
      </c>
      <c r="BL30" s="351">
        <v>0</v>
      </c>
      <c r="BM30" s="351">
        <v>0</v>
      </c>
      <c r="BN30" s="351">
        <v>0</v>
      </c>
      <c r="BO30" s="351">
        <v>0</v>
      </c>
      <c r="BP30" s="351">
        <v>0</v>
      </c>
      <c r="BQ30" s="351">
        <v>0</v>
      </c>
      <c r="BR30" s="351">
        <v>0</v>
      </c>
      <c r="BS30" s="351">
        <v>0</v>
      </c>
      <c r="BT30" s="351">
        <v>0</v>
      </c>
      <c r="BU30" s="351">
        <v>0</v>
      </c>
      <c r="BV30" s="351">
        <v>0</v>
      </c>
      <c r="BW30" s="351">
        <v>0</v>
      </c>
      <c r="BX30" s="351">
        <v>0</v>
      </c>
      <c r="BY30" s="351">
        <v>0</v>
      </c>
      <c r="BZ30" s="351">
        <v>0</v>
      </c>
      <c r="CA30" s="351">
        <v>0</v>
      </c>
      <c r="CB30" s="351">
        <v>0</v>
      </c>
      <c r="CC30" s="351">
        <v>0</v>
      </c>
      <c r="CD30" s="351">
        <v>0</v>
      </c>
      <c r="CE30" s="351">
        <v>0</v>
      </c>
      <c r="CF30" s="351">
        <v>0</v>
      </c>
      <c r="CG30" s="351">
        <v>0</v>
      </c>
      <c r="CH30" s="351">
        <v>0</v>
      </c>
      <c r="CI30" s="351">
        <v>0</v>
      </c>
      <c r="CJ30" s="351">
        <v>0</v>
      </c>
      <c r="CK30" s="351">
        <v>0</v>
      </c>
      <c r="CL30" s="351">
        <v>0</v>
      </c>
      <c r="CM30" s="351">
        <v>0</v>
      </c>
      <c r="CN30" s="351">
        <v>0</v>
      </c>
      <c r="CO30" s="351">
        <v>0</v>
      </c>
      <c r="CP30" s="351">
        <v>0</v>
      </c>
      <c r="CQ30" s="351">
        <v>0</v>
      </c>
      <c r="CR30" s="351">
        <v>0</v>
      </c>
      <c r="CS30" s="351">
        <v>0</v>
      </c>
      <c r="CT30" s="351">
        <v>0</v>
      </c>
      <c r="CU30" s="351">
        <v>0</v>
      </c>
      <c r="CV30" s="351">
        <v>0</v>
      </c>
      <c r="CW30" s="351">
        <v>0</v>
      </c>
      <c r="CX30" s="351">
        <v>0</v>
      </c>
      <c r="CY30" s="351">
        <v>0</v>
      </c>
      <c r="CZ30" s="351">
        <v>0</v>
      </c>
      <c r="DA30" s="351">
        <v>0</v>
      </c>
      <c r="DB30" s="351">
        <v>0</v>
      </c>
      <c r="DC30" s="351">
        <v>0</v>
      </c>
      <c r="DD30" s="351">
        <v>0</v>
      </c>
      <c r="DE30" s="351">
        <v>0</v>
      </c>
      <c r="DF30" s="351">
        <v>0</v>
      </c>
      <c r="DG30" s="351">
        <v>0</v>
      </c>
      <c r="DH30" s="351">
        <v>0</v>
      </c>
      <c r="DI30" s="351">
        <v>0</v>
      </c>
      <c r="DJ30" s="351">
        <v>0</v>
      </c>
      <c r="DK30" s="351">
        <v>0</v>
      </c>
      <c r="DL30" s="351">
        <v>0</v>
      </c>
      <c r="DM30" s="351">
        <v>0</v>
      </c>
      <c r="DN30" s="351">
        <v>0</v>
      </c>
      <c r="DO30" s="351">
        <v>0</v>
      </c>
      <c r="DP30" s="351">
        <v>0</v>
      </c>
      <c r="DQ30" s="351">
        <v>0</v>
      </c>
      <c r="DR30" s="351">
        <v>0</v>
      </c>
      <c r="DS30" s="351">
        <v>0</v>
      </c>
      <c r="DT30" s="351">
        <v>0</v>
      </c>
      <c r="DU30" s="351">
        <v>0</v>
      </c>
      <c r="DV30" s="351">
        <v>0</v>
      </c>
      <c r="DW30" s="351">
        <v>0</v>
      </c>
      <c r="DX30" s="351">
        <v>0</v>
      </c>
      <c r="DY30" s="351">
        <v>0</v>
      </c>
      <c r="DZ30" s="351">
        <v>0</v>
      </c>
      <c r="EA30" s="351">
        <v>0</v>
      </c>
      <c r="EB30" s="351">
        <v>0</v>
      </c>
      <c r="EC30" s="351">
        <v>0</v>
      </c>
      <c r="ED30" s="351">
        <v>0</v>
      </c>
      <c r="EE30" s="351">
        <v>0</v>
      </c>
      <c r="EF30" s="351">
        <v>0</v>
      </c>
      <c r="EG30" s="351">
        <v>0</v>
      </c>
      <c r="EH30" s="351">
        <v>0</v>
      </c>
      <c r="EI30" s="351">
        <v>0</v>
      </c>
      <c r="EJ30" s="351">
        <v>0</v>
      </c>
      <c r="EK30" s="351">
        <v>0</v>
      </c>
      <c r="EL30" s="351">
        <v>0</v>
      </c>
      <c r="EM30" s="351">
        <v>0</v>
      </c>
      <c r="EN30" s="351">
        <v>0</v>
      </c>
      <c r="EO30" s="351">
        <v>0</v>
      </c>
      <c r="EP30" s="351">
        <v>0</v>
      </c>
      <c r="EQ30" s="351">
        <v>0</v>
      </c>
      <c r="ER30" s="351">
        <v>0</v>
      </c>
      <c r="ES30" s="351">
        <v>0</v>
      </c>
      <c r="ET30" s="351">
        <v>0</v>
      </c>
      <c r="EU30" s="351">
        <v>0</v>
      </c>
      <c r="EV30" s="351">
        <v>0</v>
      </c>
      <c r="EW30" s="351">
        <v>0</v>
      </c>
      <c r="EX30" s="351">
        <v>0</v>
      </c>
      <c r="EY30" s="351">
        <v>0</v>
      </c>
      <c r="EZ30" s="351">
        <v>0</v>
      </c>
      <c r="FA30" s="351">
        <v>0</v>
      </c>
    </row>
    <row r="31" spans="1:157">
      <c r="A31" s="67"/>
      <c r="B31" s="375"/>
      <c r="C31" s="377"/>
      <c r="D31" s="376"/>
      <c r="E31" s="366"/>
      <c r="F31" s="351">
        <v>0</v>
      </c>
      <c r="G31" s="351">
        <v>0</v>
      </c>
      <c r="H31" s="351">
        <v>0</v>
      </c>
      <c r="I31" s="351">
        <v>0</v>
      </c>
      <c r="J31" s="351">
        <v>0</v>
      </c>
      <c r="K31" s="351">
        <v>0</v>
      </c>
      <c r="L31" s="351">
        <v>0</v>
      </c>
      <c r="M31" s="351">
        <v>0</v>
      </c>
      <c r="N31" s="351">
        <v>0</v>
      </c>
      <c r="O31" s="351">
        <v>0</v>
      </c>
      <c r="P31" s="351">
        <v>0</v>
      </c>
      <c r="Q31" s="351">
        <v>0</v>
      </c>
      <c r="R31" s="351">
        <v>0</v>
      </c>
      <c r="S31" s="351">
        <v>0</v>
      </c>
      <c r="T31" s="351">
        <v>0</v>
      </c>
      <c r="U31" s="351">
        <v>0</v>
      </c>
      <c r="V31" s="351">
        <v>0</v>
      </c>
      <c r="W31" s="351">
        <v>0</v>
      </c>
      <c r="X31" s="351">
        <v>0</v>
      </c>
      <c r="Y31" s="351">
        <v>0</v>
      </c>
      <c r="Z31" s="351">
        <v>0</v>
      </c>
      <c r="AA31" s="351">
        <v>0</v>
      </c>
      <c r="AB31" s="351">
        <v>0</v>
      </c>
      <c r="AC31" s="351">
        <v>0</v>
      </c>
      <c r="AD31" s="351">
        <v>0</v>
      </c>
      <c r="AE31" s="351">
        <v>0</v>
      </c>
      <c r="AF31" s="351">
        <v>0</v>
      </c>
      <c r="AG31" s="351">
        <v>0</v>
      </c>
      <c r="AH31" s="351">
        <v>0</v>
      </c>
      <c r="AI31" s="351">
        <v>0</v>
      </c>
      <c r="AJ31" s="351">
        <v>0</v>
      </c>
      <c r="AK31" s="351">
        <v>0</v>
      </c>
      <c r="AL31" s="351">
        <v>0</v>
      </c>
      <c r="AM31" s="351">
        <v>0</v>
      </c>
      <c r="AN31" s="351">
        <v>0</v>
      </c>
      <c r="AO31" s="351">
        <v>0</v>
      </c>
      <c r="AP31" s="351">
        <v>0</v>
      </c>
      <c r="AQ31" s="351">
        <v>0</v>
      </c>
      <c r="AR31" s="351">
        <v>0</v>
      </c>
      <c r="AS31" s="351">
        <v>0</v>
      </c>
      <c r="AT31" s="351">
        <v>0</v>
      </c>
      <c r="AU31" s="351">
        <v>0</v>
      </c>
      <c r="AV31" s="351">
        <v>0</v>
      </c>
      <c r="AW31" s="351">
        <v>0</v>
      </c>
      <c r="AX31" s="351">
        <v>0</v>
      </c>
      <c r="AY31" s="351">
        <v>0</v>
      </c>
      <c r="AZ31" s="351">
        <v>0</v>
      </c>
      <c r="BA31" s="351">
        <v>0</v>
      </c>
      <c r="BB31" s="351">
        <v>0</v>
      </c>
      <c r="BC31" s="351">
        <v>0</v>
      </c>
      <c r="BD31" s="351">
        <v>0</v>
      </c>
      <c r="BE31" s="351">
        <v>0</v>
      </c>
      <c r="BF31" s="351">
        <v>0</v>
      </c>
      <c r="BG31" s="351">
        <v>0</v>
      </c>
      <c r="BH31" s="351">
        <v>0</v>
      </c>
      <c r="BI31" s="351">
        <v>0</v>
      </c>
      <c r="BJ31" s="351">
        <v>0</v>
      </c>
      <c r="BK31" s="351">
        <v>0</v>
      </c>
      <c r="BL31" s="351">
        <v>0</v>
      </c>
      <c r="BM31" s="351">
        <v>0</v>
      </c>
      <c r="BN31" s="351">
        <v>0</v>
      </c>
      <c r="BO31" s="351">
        <v>0</v>
      </c>
      <c r="BP31" s="351">
        <v>0</v>
      </c>
      <c r="BQ31" s="351">
        <v>0</v>
      </c>
      <c r="BR31" s="351">
        <v>0</v>
      </c>
      <c r="BS31" s="351">
        <v>0</v>
      </c>
      <c r="BT31" s="351">
        <v>0</v>
      </c>
      <c r="BU31" s="351">
        <v>0</v>
      </c>
      <c r="BV31" s="351">
        <v>0</v>
      </c>
      <c r="BW31" s="351">
        <v>0</v>
      </c>
      <c r="BX31" s="351">
        <v>0</v>
      </c>
      <c r="BY31" s="351">
        <v>0</v>
      </c>
      <c r="BZ31" s="351">
        <v>0</v>
      </c>
      <c r="CA31" s="351">
        <v>0</v>
      </c>
      <c r="CB31" s="351">
        <v>0</v>
      </c>
      <c r="CC31" s="351">
        <v>0</v>
      </c>
      <c r="CD31" s="351">
        <v>0</v>
      </c>
      <c r="CE31" s="351">
        <v>0</v>
      </c>
      <c r="CF31" s="351">
        <v>0</v>
      </c>
      <c r="CG31" s="351">
        <v>0</v>
      </c>
      <c r="CH31" s="351">
        <v>0</v>
      </c>
      <c r="CI31" s="351">
        <v>0</v>
      </c>
      <c r="CJ31" s="351">
        <v>0</v>
      </c>
      <c r="CK31" s="351">
        <v>0</v>
      </c>
      <c r="CL31" s="351">
        <v>0</v>
      </c>
      <c r="CM31" s="351">
        <v>0</v>
      </c>
      <c r="CN31" s="351">
        <v>0</v>
      </c>
      <c r="CO31" s="351">
        <v>0</v>
      </c>
      <c r="CP31" s="351">
        <v>0</v>
      </c>
      <c r="CQ31" s="351">
        <v>0</v>
      </c>
      <c r="CR31" s="351">
        <v>0</v>
      </c>
      <c r="CS31" s="351">
        <v>0</v>
      </c>
      <c r="CT31" s="351">
        <v>0</v>
      </c>
      <c r="CU31" s="351">
        <v>0</v>
      </c>
      <c r="CV31" s="351">
        <v>0</v>
      </c>
      <c r="CW31" s="351">
        <v>0</v>
      </c>
      <c r="CX31" s="351">
        <v>0</v>
      </c>
      <c r="CY31" s="351">
        <v>0</v>
      </c>
      <c r="CZ31" s="351">
        <v>0</v>
      </c>
      <c r="DA31" s="351">
        <v>0</v>
      </c>
      <c r="DB31" s="351">
        <v>0</v>
      </c>
      <c r="DC31" s="351">
        <v>0</v>
      </c>
      <c r="DD31" s="351">
        <v>0</v>
      </c>
      <c r="DE31" s="351">
        <v>0</v>
      </c>
      <c r="DF31" s="351">
        <v>0</v>
      </c>
      <c r="DG31" s="351">
        <v>0</v>
      </c>
      <c r="DH31" s="351">
        <v>0</v>
      </c>
      <c r="DI31" s="351">
        <v>0</v>
      </c>
      <c r="DJ31" s="351">
        <v>0</v>
      </c>
      <c r="DK31" s="351">
        <v>0</v>
      </c>
      <c r="DL31" s="351">
        <v>0</v>
      </c>
      <c r="DM31" s="351">
        <v>0</v>
      </c>
      <c r="DN31" s="351">
        <v>0</v>
      </c>
      <c r="DO31" s="351">
        <v>0</v>
      </c>
      <c r="DP31" s="351">
        <v>0</v>
      </c>
      <c r="DQ31" s="351">
        <v>0</v>
      </c>
      <c r="DR31" s="351">
        <v>0</v>
      </c>
      <c r="DS31" s="351">
        <v>0</v>
      </c>
      <c r="DT31" s="351">
        <v>0</v>
      </c>
      <c r="DU31" s="351">
        <v>0</v>
      </c>
      <c r="DV31" s="351">
        <v>0</v>
      </c>
      <c r="DW31" s="351">
        <v>0</v>
      </c>
      <c r="DX31" s="351">
        <v>0</v>
      </c>
      <c r="DY31" s="351">
        <v>0</v>
      </c>
      <c r="DZ31" s="351">
        <v>0</v>
      </c>
      <c r="EA31" s="351">
        <v>0</v>
      </c>
      <c r="EB31" s="351">
        <v>0</v>
      </c>
      <c r="EC31" s="351">
        <v>0</v>
      </c>
      <c r="ED31" s="351">
        <v>0</v>
      </c>
      <c r="EE31" s="351">
        <v>0</v>
      </c>
      <c r="EF31" s="351">
        <v>0</v>
      </c>
      <c r="EG31" s="351">
        <v>0</v>
      </c>
      <c r="EH31" s="351">
        <v>0</v>
      </c>
      <c r="EI31" s="351">
        <v>0</v>
      </c>
      <c r="EJ31" s="351">
        <v>0</v>
      </c>
      <c r="EK31" s="351">
        <v>0</v>
      </c>
      <c r="EL31" s="351">
        <v>0</v>
      </c>
      <c r="EM31" s="351">
        <v>0</v>
      </c>
      <c r="EN31" s="351">
        <v>0</v>
      </c>
      <c r="EO31" s="351">
        <v>0</v>
      </c>
      <c r="EP31" s="351">
        <v>0</v>
      </c>
      <c r="EQ31" s="351">
        <v>0</v>
      </c>
      <c r="ER31" s="351">
        <v>0</v>
      </c>
      <c r="ES31" s="351">
        <v>0</v>
      </c>
      <c r="ET31" s="351">
        <v>0</v>
      </c>
      <c r="EU31" s="351">
        <v>0</v>
      </c>
      <c r="EV31" s="351">
        <v>0</v>
      </c>
      <c r="EW31" s="351">
        <v>0</v>
      </c>
      <c r="EX31" s="351">
        <v>0</v>
      </c>
      <c r="EY31" s="351">
        <v>0</v>
      </c>
      <c r="EZ31" s="351">
        <v>0</v>
      </c>
      <c r="FA31" s="351">
        <v>0</v>
      </c>
    </row>
    <row r="32" spans="1:157">
      <c r="A32" s="67"/>
      <c r="B32" s="375"/>
      <c r="C32" s="377"/>
      <c r="D32" s="376"/>
      <c r="E32" s="366"/>
      <c r="F32" s="351">
        <v>0</v>
      </c>
      <c r="G32" s="351">
        <v>0</v>
      </c>
      <c r="H32" s="351">
        <v>0</v>
      </c>
      <c r="I32" s="351">
        <v>0</v>
      </c>
      <c r="J32" s="351">
        <v>0</v>
      </c>
      <c r="K32" s="351">
        <v>0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0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</row>
    <row r="33" spans="1:157">
      <c r="A33" s="67"/>
      <c r="B33" s="375"/>
      <c r="C33" s="377"/>
      <c r="D33" s="376"/>
      <c r="E33" s="366"/>
      <c r="F33" s="351">
        <v>0</v>
      </c>
      <c r="G33" s="351">
        <v>0</v>
      </c>
      <c r="H33" s="351">
        <v>0</v>
      </c>
      <c r="I33" s="351">
        <v>0</v>
      </c>
      <c r="J33" s="351">
        <v>0</v>
      </c>
      <c r="K33" s="351">
        <v>0</v>
      </c>
      <c r="L33" s="351">
        <v>0</v>
      </c>
      <c r="M33" s="351">
        <v>0</v>
      </c>
      <c r="N33" s="351">
        <v>0</v>
      </c>
      <c r="O33" s="351">
        <v>0</v>
      </c>
      <c r="P33" s="351">
        <v>0</v>
      </c>
      <c r="Q33" s="351">
        <v>0</v>
      </c>
      <c r="R33" s="351">
        <v>0</v>
      </c>
      <c r="S33" s="351">
        <v>0</v>
      </c>
      <c r="T33" s="351">
        <v>0</v>
      </c>
      <c r="U33" s="351">
        <v>0</v>
      </c>
      <c r="V33" s="351">
        <v>0</v>
      </c>
      <c r="W33" s="351">
        <v>0</v>
      </c>
      <c r="X33" s="351">
        <v>0</v>
      </c>
      <c r="Y33" s="351">
        <v>0</v>
      </c>
      <c r="Z33" s="351">
        <v>0</v>
      </c>
      <c r="AA33" s="351">
        <v>0</v>
      </c>
      <c r="AB33" s="351">
        <v>0</v>
      </c>
      <c r="AC33" s="351">
        <v>0</v>
      </c>
      <c r="AD33" s="351">
        <v>0</v>
      </c>
      <c r="AE33" s="351">
        <v>0</v>
      </c>
      <c r="AF33" s="351">
        <v>0</v>
      </c>
      <c r="AG33" s="351">
        <v>0</v>
      </c>
      <c r="AH33" s="351">
        <v>0</v>
      </c>
      <c r="AI33" s="351">
        <v>0</v>
      </c>
      <c r="AJ33" s="351">
        <v>0</v>
      </c>
      <c r="AK33" s="351">
        <v>0</v>
      </c>
      <c r="AL33" s="351">
        <v>0</v>
      </c>
      <c r="AM33" s="351">
        <v>0</v>
      </c>
      <c r="AN33" s="351">
        <v>0</v>
      </c>
      <c r="AO33" s="351">
        <v>0</v>
      </c>
      <c r="AP33" s="351">
        <v>0</v>
      </c>
      <c r="AQ33" s="351">
        <v>0</v>
      </c>
      <c r="AR33" s="351">
        <v>0</v>
      </c>
      <c r="AS33" s="351">
        <v>0</v>
      </c>
      <c r="AT33" s="351">
        <v>0</v>
      </c>
      <c r="AU33" s="351">
        <v>0</v>
      </c>
      <c r="AV33" s="351">
        <v>0</v>
      </c>
      <c r="AW33" s="351">
        <v>0</v>
      </c>
      <c r="AX33" s="351">
        <v>0</v>
      </c>
      <c r="AY33" s="351">
        <v>0</v>
      </c>
      <c r="AZ33" s="351">
        <v>0</v>
      </c>
      <c r="BA33" s="351">
        <v>0</v>
      </c>
      <c r="BB33" s="351">
        <v>0</v>
      </c>
      <c r="BC33" s="351">
        <v>0</v>
      </c>
      <c r="BD33" s="351">
        <v>0</v>
      </c>
      <c r="BE33" s="351">
        <v>0</v>
      </c>
      <c r="BF33" s="351">
        <v>0</v>
      </c>
      <c r="BG33" s="351">
        <v>0</v>
      </c>
      <c r="BH33" s="351">
        <v>0</v>
      </c>
      <c r="BI33" s="351">
        <v>0</v>
      </c>
      <c r="BJ33" s="351">
        <v>0</v>
      </c>
      <c r="BK33" s="351">
        <v>0</v>
      </c>
      <c r="BL33" s="351">
        <v>0</v>
      </c>
      <c r="BM33" s="351">
        <v>0</v>
      </c>
      <c r="BN33" s="351">
        <v>0</v>
      </c>
      <c r="BO33" s="351">
        <v>0</v>
      </c>
      <c r="BP33" s="351">
        <v>0</v>
      </c>
      <c r="BQ33" s="351">
        <v>0</v>
      </c>
      <c r="BR33" s="351">
        <v>0</v>
      </c>
      <c r="BS33" s="351">
        <v>0</v>
      </c>
      <c r="BT33" s="351">
        <v>0</v>
      </c>
      <c r="BU33" s="351">
        <v>0</v>
      </c>
      <c r="BV33" s="351">
        <v>0</v>
      </c>
      <c r="BW33" s="351">
        <v>0</v>
      </c>
      <c r="BX33" s="351">
        <v>0</v>
      </c>
      <c r="BY33" s="351">
        <v>0</v>
      </c>
      <c r="BZ33" s="351">
        <v>0</v>
      </c>
      <c r="CA33" s="351">
        <v>0</v>
      </c>
      <c r="CB33" s="351">
        <v>0</v>
      </c>
      <c r="CC33" s="351">
        <v>0</v>
      </c>
      <c r="CD33" s="351">
        <v>0</v>
      </c>
      <c r="CE33" s="351">
        <v>0</v>
      </c>
      <c r="CF33" s="351">
        <v>0</v>
      </c>
      <c r="CG33" s="351">
        <v>0</v>
      </c>
      <c r="CH33" s="351">
        <v>0</v>
      </c>
      <c r="CI33" s="351">
        <v>0</v>
      </c>
      <c r="CJ33" s="351">
        <v>0</v>
      </c>
      <c r="CK33" s="351">
        <v>0</v>
      </c>
      <c r="CL33" s="351">
        <v>0</v>
      </c>
      <c r="CM33" s="351">
        <v>0</v>
      </c>
      <c r="CN33" s="351">
        <v>0</v>
      </c>
      <c r="CO33" s="351">
        <v>0</v>
      </c>
      <c r="CP33" s="351">
        <v>0</v>
      </c>
      <c r="CQ33" s="351">
        <v>0</v>
      </c>
      <c r="CR33" s="351">
        <v>0</v>
      </c>
      <c r="CS33" s="351">
        <v>0</v>
      </c>
      <c r="CT33" s="351">
        <v>0</v>
      </c>
      <c r="CU33" s="351">
        <v>0</v>
      </c>
      <c r="CV33" s="351">
        <v>0</v>
      </c>
      <c r="CW33" s="351">
        <v>0</v>
      </c>
      <c r="CX33" s="351">
        <v>0</v>
      </c>
      <c r="CY33" s="351">
        <v>0</v>
      </c>
      <c r="CZ33" s="351">
        <v>0</v>
      </c>
      <c r="DA33" s="351">
        <v>0</v>
      </c>
      <c r="DB33" s="351">
        <v>0</v>
      </c>
      <c r="DC33" s="351">
        <v>0</v>
      </c>
      <c r="DD33" s="351">
        <v>0</v>
      </c>
      <c r="DE33" s="351">
        <v>0</v>
      </c>
      <c r="DF33" s="351">
        <v>0</v>
      </c>
      <c r="DG33" s="351">
        <v>0</v>
      </c>
      <c r="DH33" s="351">
        <v>0</v>
      </c>
      <c r="DI33" s="351">
        <v>0</v>
      </c>
      <c r="DJ33" s="351">
        <v>0</v>
      </c>
      <c r="DK33" s="351">
        <v>0</v>
      </c>
      <c r="DL33" s="351">
        <v>0</v>
      </c>
      <c r="DM33" s="351">
        <v>0</v>
      </c>
      <c r="DN33" s="351">
        <v>0</v>
      </c>
      <c r="DO33" s="351">
        <v>0</v>
      </c>
      <c r="DP33" s="351">
        <v>0</v>
      </c>
      <c r="DQ33" s="351">
        <v>0</v>
      </c>
      <c r="DR33" s="351">
        <v>0</v>
      </c>
      <c r="DS33" s="351">
        <v>0</v>
      </c>
      <c r="DT33" s="351">
        <v>0</v>
      </c>
      <c r="DU33" s="351">
        <v>0</v>
      </c>
      <c r="DV33" s="351">
        <v>0</v>
      </c>
      <c r="DW33" s="351">
        <v>0</v>
      </c>
      <c r="DX33" s="351">
        <v>0</v>
      </c>
      <c r="DY33" s="351">
        <v>0</v>
      </c>
      <c r="DZ33" s="351">
        <v>0</v>
      </c>
      <c r="EA33" s="351">
        <v>0</v>
      </c>
      <c r="EB33" s="351">
        <v>0</v>
      </c>
      <c r="EC33" s="351">
        <v>0</v>
      </c>
      <c r="ED33" s="351">
        <v>0</v>
      </c>
      <c r="EE33" s="351">
        <v>0</v>
      </c>
      <c r="EF33" s="351">
        <v>0</v>
      </c>
      <c r="EG33" s="351">
        <v>0</v>
      </c>
      <c r="EH33" s="351">
        <v>0</v>
      </c>
      <c r="EI33" s="351">
        <v>0</v>
      </c>
      <c r="EJ33" s="351">
        <v>0</v>
      </c>
      <c r="EK33" s="351">
        <v>0</v>
      </c>
      <c r="EL33" s="351">
        <v>0</v>
      </c>
      <c r="EM33" s="351">
        <v>0</v>
      </c>
      <c r="EN33" s="351">
        <v>0</v>
      </c>
      <c r="EO33" s="351">
        <v>0</v>
      </c>
      <c r="EP33" s="351">
        <v>0</v>
      </c>
      <c r="EQ33" s="351">
        <v>0</v>
      </c>
      <c r="ER33" s="351">
        <v>0</v>
      </c>
      <c r="ES33" s="351">
        <v>0</v>
      </c>
      <c r="ET33" s="351">
        <v>0</v>
      </c>
      <c r="EU33" s="351">
        <v>0</v>
      </c>
      <c r="EV33" s="351">
        <v>0</v>
      </c>
      <c r="EW33" s="351">
        <v>0</v>
      </c>
      <c r="EX33" s="351">
        <v>0</v>
      </c>
      <c r="EY33" s="351">
        <v>0</v>
      </c>
      <c r="EZ33" s="351">
        <v>0</v>
      </c>
      <c r="FA33" s="351">
        <v>0</v>
      </c>
    </row>
    <row r="34" spans="1:157">
      <c r="A34" s="67"/>
      <c r="B34" s="375"/>
      <c r="C34" s="377" t="str">
        <f t="shared" ref="C34:C35" si="1">IF(D34="","",IF(D34&gt;0,VLOOKUP(D34,IDtable,2)))</f>
        <v/>
      </c>
      <c r="D34" s="376"/>
    </row>
    <row r="35" spans="1:157">
      <c r="A35" s="67"/>
      <c r="B35" s="375"/>
      <c r="C35" s="377" t="str">
        <f t="shared" si="1"/>
        <v/>
      </c>
      <c r="D35" s="376"/>
      <c r="E35" s="562" t="s">
        <v>98</v>
      </c>
      <c r="F35" s="563"/>
      <c r="G35" s="563"/>
      <c r="H35" s="564"/>
    </row>
    <row r="36" spans="1:157">
      <c r="A36" s="67"/>
      <c r="B36" s="375"/>
      <c r="C36" s="377"/>
      <c r="D36" s="376"/>
      <c r="E36" s="378" t="s">
        <v>99</v>
      </c>
      <c r="F36" s="69">
        <v>4</v>
      </c>
      <c r="G36" s="69">
        <v>5</v>
      </c>
      <c r="H36" s="379">
        <v>6</v>
      </c>
      <c r="L36" s="380" t="s">
        <v>100</v>
      </c>
      <c r="M36" s="367" t="s">
        <v>40</v>
      </c>
    </row>
    <row r="37" spans="1:157">
      <c r="A37" s="67"/>
      <c r="B37" s="375"/>
      <c r="C37" s="377"/>
      <c r="D37" s="376"/>
      <c r="E37" s="381" t="s">
        <v>101</v>
      </c>
      <c r="F37" s="382">
        <v>28.76923076923077</v>
      </c>
      <c r="G37" s="382">
        <v>55.258064516129032</v>
      </c>
      <c r="H37" s="383">
        <v>50.536000000000001</v>
      </c>
      <c r="K37" s="364" t="s">
        <v>102</v>
      </c>
      <c r="L37" s="384">
        <v>0.12102487349721169</v>
      </c>
      <c r="M37" s="351">
        <v>128</v>
      </c>
    </row>
    <row r="38" spans="1:157">
      <c r="A38" s="67"/>
      <c r="B38" s="375"/>
      <c r="C38" s="377"/>
      <c r="D38" s="376"/>
      <c r="E38" s="381" t="s">
        <v>103</v>
      </c>
      <c r="F38" s="382">
        <v>25.050461892461005</v>
      </c>
      <c r="G38" s="382">
        <v>14.890107035126766</v>
      </c>
      <c r="H38" s="383">
        <v>22.625480180841567</v>
      </c>
      <c r="K38" s="364" t="s">
        <v>104</v>
      </c>
      <c r="L38" s="384">
        <v>-0.11175800007767189</v>
      </c>
      <c r="M38" s="351">
        <v>0</v>
      </c>
    </row>
    <row r="39" spans="1:157">
      <c r="A39" s="67"/>
      <c r="B39" s="375"/>
      <c r="C39" s="377"/>
      <c r="D39" s="376"/>
      <c r="E39" s="386"/>
      <c r="F39" s="387"/>
      <c r="G39" s="387"/>
      <c r="H39" s="387"/>
      <c r="K39" s="364" t="s">
        <v>105</v>
      </c>
      <c r="L39" s="384">
        <v>-3.9974989456936687E-3</v>
      </c>
      <c r="M39" s="351">
        <v>50.974719101123597</v>
      </c>
    </row>
    <row r="40" spans="1:157">
      <c r="A40" s="67"/>
      <c r="B40" s="375"/>
      <c r="C40" s="377"/>
      <c r="D40" s="376"/>
      <c r="K40" s="364" t="s">
        <v>106</v>
      </c>
      <c r="L40">
        <v>0</v>
      </c>
      <c r="M40" s="351">
        <v>77</v>
      </c>
    </row>
    <row r="41" spans="1:157">
      <c r="K41" s="364" t="s">
        <v>107</v>
      </c>
      <c r="M41" s="351">
        <v>21.464597283447734</v>
      </c>
    </row>
    <row r="42" spans="1:157">
      <c r="J42" s="364" t="s">
        <v>108</v>
      </c>
      <c r="K42" s="364" t="s">
        <v>2608</v>
      </c>
    </row>
    <row r="44" spans="1:157" ht="38.25">
      <c r="A44" s="389" t="s">
        <v>99</v>
      </c>
      <c r="B44" s="390" t="s">
        <v>109</v>
      </c>
      <c r="C44" s="390" t="s">
        <v>110</v>
      </c>
      <c r="D44" s="391" t="s">
        <v>111</v>
      </c>
      <c r="E44" s="392" t="s">
        <v>112</v>
      </c>
      <c r="F44" s="393" t="s">
        <v>113</v>
      </c>
      <c r="G44" s="393"/>
      <c r="H44" s="393" t="s">
        <v>114</v>
      </c>
      <c r="I44" s="393" t="s">
        <v>115</v>
      </c>
      <c r="J44" s="394" t="s">
        <v>116</v>
      </c>
      <c r="K44" s="393" t="s">
        <v>117</v>
      </c>
      <c r="L44" s="393" t="s">
        <v>118</v>
      </c>
      <c r="M44" s="395" t="s">
        <v>119</v>
      </c>
      <c r="N44" s="395" t="s">
        <v>120</v>
      </c>
      <c r="O44" s="393" t="s">
        <v>121</v>
      </c>
      <c r="P44" s="396" t="s">
        <v>122</v>
      </c>
    </row>
    <row r="45" spans="1:157">
      <c r="A45">
        <v>5</v>
      </c>
      <c r="B45" t="s">
        <v>2469</v>
      </c>
      <c r="C45" t="s">
        <v>79</v>
      </c>
      <c r="D45">
        <v>3</v>
      </c>
      <c r="E45" s="351" t="s">
        <v>2181</v>
      </c>
      <c r="H45" s="333">
        <v>14.3</v>
      </c>
      <c r="I45" s="333">
        <v>10.162974869370419</v>
      </c>
      <c r="J45">
        <v>71</v>
      </c>
      <c r="K45" s="364" t="s">
        <v>2445</v>
      </c>
      <c r="L45" s="384">
        <v>1.3075991779902152E-2</v>
      </c>
    </row>
    <row r="46" spans="1:157">
      <c r="A46">
        <v>5</v>
      </c>
      <c r="B46" t="s">
        <v>2469</v>
      </c>
      <c r="C46" t="s">
        <v>79</v>
      </c>
      <c r="D46">
        <v>3</v>
      </c>
      <c r="E46" s="351" t="s">
        <v>2367</v>
      </c>
      <c r="H46" s="333">
        <v>49.4</v>
      </c>
      <c r="I46" s="333">
        <v>29.595520034378605</v>
      </c>
      <c r="J46">
        <v>60</v>
      </c>
      <c r="K46" s="364" t="s">
        <v>2445</v>
      </c>
      <c r="L46" s="384">
        <v>-1.0344089611936447E-2</v>
      </c>
    </row>
    <row r="47" spans="1:157">
      <c r="A47">
        <v>5</v>
      </c>
      <c r="B47" t="s">
        <v>2469</v>
      </c>
      <c r="C47" t="s">
        <v>79</v>
      </c>
      <c r="D47">
        <v>3</v>
      </c>
      <c r="E47" s="351" t="s">
        <v>2262</v>
      </c>
      <c r="H47" s="333">
        <v>71.900000000000006</v>
      </c>
      <c r="I47" s="333">
        <v>22.578605461700313</v>
      </c>
      <c r="J47">
        <v>31</v>
      </c>
      <c r="K47" s="364" t="s">
        <v>2445</v>
      </c>
      <c r="L47" s="384">
        <v>-3.2392266085385923E-3</v>
      </c>
    </row>
    <row r="48" spans="1:157">
      <c r="A48">
        <v>5</v>
      </c>
      <c r="B48" t="s">
        <v>2469</v>
      </c>
      <c r="C48" t="s">
        <v>79</v>
      </c>
      <c r="D48">
        <v>3</v>
      </c>
      <c r="E48" s="351" t="s">
        <v>1161</v>
      </c>
      <c r="H48" s="333">
        <v>77.099999999999994</v>
      </c>
      <c r="I48" s="333">
        <v>39.616384706313113</v>
      </c>
      <c r="J48">
        <v>51</v>
      </c>
      <c r="K48" s="364" t="s">
        <v>2445</v>
      </c>
      <c r="L48" s="384">
        <v>-8.9508856946453053E-3</v>
      </c>
    </row>
    <row r="49" spans="1:12">
      <c r="A49">
        <v>5</v>
      </c>
      <c r="B49" t="s">
        <v>2469</v>
      </c>
      <c r="C49" t="s">
        <v>79</v>
      </c>
      <c r="D49">
        <v>3</v>
      </c>
      <c r="E49" s="351" t="s">
        <v>1099</v>
      </c>
      <c r="H49" s="333">
        <v>93</v>
      </c>
      <c r="I49" s="333">
        <v>50.908607544638627</v>
      </c>
      <c r="J49">
        <v>55</v>
      </c>
      <c r="K49" s="364" t="s">
        <v>2445</v>
      </c>
      <c r="L49" s="384">
        <v>-8.7391604986862825E-3</v>
      </c>
    </row>
    <row r="50" spans="1:12">
      <c r="A50">
        <v>5</v>
      </c>
      <c r="B50" t="s">
        <v>2469</v>
      </c>
      <c r="C50" t="s">
        <v>79</v>
      </c>
      <c r="D50">
        <v>3</v>
      </c>
      <c r="E50" s="351" t="s">
        <v>1189</v>
      </c>
      <c r="H50" s="333">
        <v>72.400000000000006</v>
      </c>
      <c r="I50" s="333">
        <v>40.008677691867433</v>
      </c>
      <c r="J50">
        <v>55</v>
      </c>
      <c r="K50" s="364" t="s">
        <v>2445</v>
      </c>
      <c r="L50" s="384">
        <v>-1.0305549520831403E-2</v>
      </c>
    </row>
    <row r="51" spans="1:12">
      <c r="A51">
        <v>5</v>
      </c>
      <c r="B51" t="s">
        <v>2469</v>
      </c>
      <c r="C51" t="s">
        <v>79</v>
      </c>
      <c r="D51">
        <v>3</v>
      </c>
      <c r="E51" s="351" t="s">
        <v>1132</v>
      </c>
      <c r="H51" s="333">
        <v>77.099999999999994</v>
      </c>
      <c r="I51" s="333">
        <v>41.156011172206519</v>
      </c>
      <c r="J51">
        <v>53</v>
      </c>
      <c r="K51" s="364" t="s">
        <v>2445</v>
      </c>
      <c r="L51" s="384">
        <v>-9.6850094278372323E-3</v>
      </c>
    </row>
    <row r="52" spans="1:12">
      <c r="A52">
        <v>4</v>
      </c>
      <c r="B52" t="s">
        <v>2468</v>
      </c>
      <c r="C52" t="s">
        <v>78</v>
      </c>
      <c r="D52">
        <v>2</v>
      </c>
      <c r="E52" s="351" t="s">
        <v>2471</v>
      </c>
      <c r="H52" s="333">
        <v>47.5</v>
      </c>
      <c r="I52" s="333">
        <v>15.388744025479715</v>
      </c>
      <c r="J52">
        <v>32</v>
      </c>
      <c r="K52" s="364" t="s">
        <v>2445</v>
      </c>
      <c r="L52" s="384">
        <v>-8.825582039680091E-3</v>
      </c>
    </row>
    <row r="53" spans="1:12">
      <c r="A53">
        <v>5</v>
      </c>
      <c r="B53" t="s">
        <v>2469</v>
      </c>
      <c r="C53" t="s">
        <v>79</v>
      </c>
      <c r="D53">
        <v>3</v>
      </c>
      <c r="E53" s="351" t="s">
        <v>2152</v>
      </c>
      <c r="H53" s="333">
        <v>59</v>
      </c>
      <c r="I53" s="333">
        <v>32.091060888949727</v>
      </c>
      <c r="J53">
        <v>54</v>
      </c>
      <c r="K53" s="364" t="s">
        <v>2445</v>
      </c>
      <c r="L53" s="384">
        <v>5.2698772058576981E-3</v>
      </c>
    </row>
    <row r="54" spans="1:12">
      <c r="A54">
        <v>5</v>
      </c>
      <c r="B54" t="s">
        <v>2469</v>
      </c>
      <c r="C54" t="s">
        <v>79</v>
      </c>
      <c r="D54">
        <v>3</v>
      </c>
      <c r="E54" s="351" t="s">
        <v>2280</v>
      </c>
      <c r="H54" s="333">
        <v>73.8</v>
      </c>
      <c r="I54" s="333">
        <v>49.840147466244012</v>
      </c>
      <c r="J54">
        <v>68</v>
      </c>
      <c r="K54" s="364" t="s">
        <v>2445</v>
      </c>
      <c r="L54" s="384">
        <v>-1.5543788660994373E-3</v>
      </c>
    </row>
    <row r="55" spans="1:12">
      <c r="A55">
        <v>5</v>
      </c>
      <c r="B55" t="s">
        <v>2469</v>
      </c>
      <c r="C55" t="s">
        <v>79</v>
      </c>
      <c r="D55">
        <v>3</v>
      </c>
      <c r="E55" s="351" t="s">
        <v>2218</v>
      </c>
      <c r="H55" s="333">
        <v>55.7</v>
      </c>
      <c r="I55" s="333">
        <v>36.987948293525953</v>
      </c>
      <c r="J55">
        <v>66</v>
      </c>
      <c r="K55" s="364" t="s">
        <v>2445</v>
      </c>
      <c r="L55" s="384">
        <v>-1.3244432674674012E-2</v>
      </c>
    </row>
    <row r="56" spans="1:12">
      <c r="A56">
        <v>5</v>
      </c>
      <c r="B56" t="s">
        <v>2469</v>
      </c>
      <c r="C56" t="s">
        <v>79</v>
      </c>
      <c r="D56">
        <v>3</v>
      </c>
      <c r="E56" s="351" t="s">
        <v>1956</v>
      </c>
      <c r="H56" s="333">
        <v>31.2</v>
      </c>
      <c r="I56" s="333">
        <v>11.465411313580388</v>
      </c>
      <c r="J56">
        <v>37</v>
      </c>
      <c r="K56" s="364" t="s">
        <v>2445</v>
      </c>
      <c r="L56" s="384">
        <v>4.5869822436319652E-3</v>
      </c>
    </row>
    <row r="57" spans="1:12">
      <c r="A57">
        <v>5</v>
      </c>
      <c r="B57" t="s">
        <v>2469</v>
      </c>
      <c r="C57" t="s">
        <v>79</v>
      </c>
      <c r="D57">
        <v>3</v>
      </c>
      <c r="E57" s="351" t="s">
        <v>2431</v>
      </c>
      <c r="H57" s="333">
        <v>50.5</v>
      </c>
      <c r="I57" s="333">
        <v>34.147017573598468</v>
      </c>
      <c r="J57">
        <v>68</v>
      </c>
      <c r="K57" s="364" t="s">
        <v>2445</v>
      </c>
      <c r="L57" s="384">
        <v>7.6808584610552622E-3</v>
      </c>
    </row>
    <row r="58" spans="1:12">
      <c r="A58">
        <v>5</v>
      </c>
      <c r="B58" t="s">
        <v>2469</v>
      </c>
      <c r="C58" t="s">
        <v>79</v>
      </c>
      <c r="D58">
        <v>3</v>
      </c>
      <c r="E58" s="351" t="s">
        <v>1961</v>
      </c>
      <c r="H58" s="333">
        <v>57.8</v>
      </c>
      <c r="I58" s="333">
        <v>43.55524492409112</v>
      </c>
      <c r="J58">
        <v>75</v>
      </c>
      <c r="K58" s="364" t="s">
        <v>2445</v>
      </c>
      <c r="L58" s="384">
        <v>1.7924393186455001E-2</v>
      </c>
    </row>
    <row r="59" spans="1:12">
      <c r="A59">
        <v>5</v>
      </c>
      <c r="B59" t="s">
        <v>2469</v>
      </c>
      <c r="C59" t="s">
        <v>79</v>
      </c>
      <c r="D59">
        <v>3</v>
      </c>
      <c r="E59" s="351" t="s">
        <v>2133</v>
      </c>
      <c r="H59" s="333">
        <v>46.7</v>
      </c>
      <c r="I59" s="333">
        <v>34.012522045881042</v>
      </c>
      <c r="J59">
        <v>73</v>
      </c>
      <c r="K59" s="364" t="s">
        <v>2445</v>
      </c>
      <c r="L59" s="384">
        <v>5.6141287238702375E-3</v>
      </c>
    </row>
    <row r="60" spans="1:12">
      <c r="A60">
        <v>5</v>
      </c>
      <c r="B60" t="s">
        <v>2469</v>
      </c>
      <c r="C60" t="s">
        <v>79</v>
      </c>
      <c r="D60">
        <v>3</v>
      </c>
      <c r="E60" s="351" t="s">
        <v>2126</v>
      </c>
      <c r="H60" s="333">
        <v>61.7</v>
      </c>
      <c r="I60" s="333">
        <v>32.293353022713148</v>
      </c>
      <c r="J60">
        <v>52</v>
      </c>
      <c r="K60" s="364" t="s">
        <v>2445</v>
      </c>
      <c r="L60" s="384">
        <v>5.2321562200248195E-3</v>
      </c>
    </row>
    <row r="61" spans="1:12">
      <c r="A61">
        <v>5</v>
      </c>
      <c r="B61" t="s">
        <v>2469</v>
      </c>
      <c r="C61" t="s">
        <v>79</v>
      </c>
      <c r="D61">
        <v>3</v>
      </c>
      <c r="E61" s="351" t="s">
        <v>2275</v>
      </c>
      <c r="H61" s="333">
        <v>26.5</v>
      </c>
      <c r="I61" s="333">
        <v>17.604106614892558</v>
      </c>
      <c r="J61">
        <v>66</v>
      </c>
      <c r="K61" s="364" t="s">
        <v>2445</v>
      </c>
      <c r="L61" s="384">
        <v>-8.0129672780365757E-3</v>
      </c>
    </row>
    <row r="62" spans="1:12">
      <c r="A62">
        <v>5</v>
      </c>
      <c r="B62" t="s">
        <v>2469</v>
      </c>
      <c r="C62" t="s">
        <v>79</v>
      </c>
      <c r="D62">
        <v>3</v>
      </c>
      <c r="E62" s="351" t="s">
        <v>2112</v>
      </c>
      <c r="H62" s="333">
        <v>28.3</v>
      </c>
      <c r="I62" s="333">
        <v>16.768493702353954</v>
      </c>
      <c r="J62">
        <v>59</v>
      </c>
      <c r="K62" s="364" t="s">
        <v>2445</v>
      </c>
      <c r="L62" s="384">
        <v>9.6906232808087189E-3</v>
      </c>
    </row>
    <row r="63" spans="1:12">
      <c r="A63">
        <v>5</v>
      </c>
      <c r="B63" t="s">
        <v>2469</v>
      </c>
      <c r="C63" t="s">
        <v>79</v>
      </c>
      <c r="D63">
        <v>3</v>
      </c>
      <c r="E63" s="351" t="s">
        <v>1991</v>
      </c>
      <c r="H63" s="333">
        <v>26.6</v>
      </c>
      <c r="I63" s="333">
        <v>18.632322193274181</v>
      </c>
      <c r="J63">
        <v>70</v>
      </c>
      <c r="K63" s="364" t="s">
        <v>2445</v>
      </c>
      <c r="L63" s="384">
        <v>7.8600077742791985E-3</v>
      </c>
    </row>
    <row r="64" spans="1:12">
      <c r="A64">
        <v>5</v>
      </c>
      <c r="B64" t="s">
        <v>2469</v>
      </c>
      <c r="C64" t="s">
        <v>79</v>
      </c>
      <c r="D64">
        <v>3</v>
      </c>
      <c r="E64" s="351" t="s">
        <v>2145</v>
      </c>
      <c r="H64" s="333">
        <v>51.7</v>
      </c>
      <c r="I64" s="333">
        <v>33.261195340567348</v>
      </c>
      <c r="J64">
        <v>64</v>
      </c>
      <c r="K64" s="364" t="s">
        <v>2445</v>
      </c>
      <c r="L64" s="384">
        <v>4.9882223416681803E-3</v>
      </c>
    </row>
    <row r="65" spans="1:12">
      <c r="A65">
        <v>5</v>
      </c>
      <c r="B65" t="s">
        <v>2469</v>
      </c>
      <c r="C65" t="s">
        <v>79</v>
      </c>
      <c r="D65">
        <v>3</v>
      </c>
      <c r="E65" s="351" t="s">
        <v>2091</v>
      </c>
      <c r="H65" s="333">
        <v>84.6</v>
      </c>
      <c r="I65" s="333">
        <v>42.056997303142779</v>
      </c>
      <c r="J65">
        <v>50</v>
      </c>
      <c r="K65" s="364" t="s">
        <v>2445</v>
      </c>
      <c r="L65" s="384">
        <v>3.6431224801407591E-3</v>
      </c>
    </row>
    <row r="66" spans="1:12">
      <c r="A66">
        <v>5</v>
      </c>
      <c r="B66" t="s">
        <v>2469</v>
      </c>
      <c r="C66" t="s">
        <v>79</v>
      </c>
      <c r="D66">
        <v>3</v>
      </c>
      <c r="E66" s="351" t="s">
        <v>2409</v>
      </c>
      <c r="H66" s="333">
        <v>49.1</v>
      </c>
      <c r="I66" s="333">
        <v>29.978541004549037</v>
      </c>
      <c r="J66">
        <v>61</v>
      </c>
      <c r="K66" s="364" t="s">
        <v>2445</v>
      </c>
      <c r="L66" s="384">
        <v>1.0598889283367718E-2</v>
      </c>
    </row>
    <row r="67" spans="1:12">
      <c r="A67">
        <v>5</v>
      </c>
      <c r="B67" t="s">
        <v>2469</v>
      </c>
      <c r="C67" t="s">
        <v>79</v>
      </c>
      <c r="D67">
        <v>3</v>
      </c>
      <c r="E67" s="351" t="s">
        <v>2141</v>
      </c>
      <c r="H67" s="333">
        <v>31.2</v>
      </c>
      <c r="I67" s="333">
        <v>17.16429881825416</v>
      </c>
      <c r="J67">
        <v>55</v>
      </c>
      <c r="K67" s="364" t="s">
        <v>2445</v>
      </c>
      <c r="L67" s="384">
        <v>-3.0266077554357285E-3</v>
      </c>
    </row>
    <row r="68" spans="1:12">
      <c r="A68">
        <v>4</v>
      </c>
      <c r="B68" t="s">
        <v>2468</v>
      </c>
      <c r="C68" t="s">
        <v>78</v>
      </c>
      <c r="D68">
        <v>2</v>
      </c>
      <c r="E68" s="351" t="s">
        <v>2473</v>
      </c>
      <c r="H68" s="333">
        <v>23.75</v>
      </c>
      <c r="I68" s="333">
        <v>8.684525471888012</v>
      </c>
      <c r="J68">
        <v>37</v>
      </c>
      <c r="K68" s="364" t="s">
        <v>2445</v>
      </c>
      <c r="L68" s="384">
        <v>-8.7058338099673671E-3</v>
      </c>
    </row>
    <row r="69" spans="1:12">
      <c r="A69">
        <v>5</v>
      </c>
      <c r="B69" t="s">
        <v>2469</v>
      </c>
      <c r="C69" t="s">
        <v>79</v>
      </c>
      <c r="D69">
        <v>3</v>
      </c>
      <c r="E69" s="351" t="s">
        <v>1927</v>
      </c>
      <c r="H69" s="333">
        <v>27.3</v>
      </c>
      <c r="I69" s="333">
        <v>16.282956842300997</v>
      </c>
      <c r="J69">
        <v>60</v>
      </c>
      <c r="K69" s="364" t="s">
        <v>2445</v>
      </c>
      <c r="L69" s="384">
        <v>1.9384326464521706E-2</v>
      </c>
    </row>
    <row r="70" spans="1:12">
      <c r="A70">
        <v>5</v>
      </c>
      <c r="B70" t="s">
        <v>2469</v>
      </c>
      <c r="C70" t="s">
        <v>79</v>
      </c>
      <c r="D70">
        <v>3</v>
      </c>
      <c r="E70" s="351" t="s">
        <v>1969</v>
      </c>
      <c r="H70" s="333">
        <v>58.2</v>
      </c>
      <c r="I70" s="333">
        <v>43.528134900245298</v>
      </c>
      <c r="J70">
        <v>75</v>
      </c>
      <c r="K70" s="364" t="s">
        <v>2445</v>
      </c>
      <c r="L70" s="384">
        <v>-2.8611491351985263E-2</v>
      </c>
    </row>
    <row r="71" spans="1:12">
      <c r="A71">
        <v>5</v>
      </c>
      <c r="B71" t="s">
        <v>2469</v>
      </c>
      <c r="C71" t="s">
        <v>79</v>
      </c>
      <c r="D71">
        <v>3</v>
      </c>
      <c r="E71" s="351" t="s">
        <v>2018</v>
      </c>
      <c r="H71" s="333">
        <v>56.4</v>
      </c>
      <c r="I71" s="333">
        <v>22.442806255089511</v>
      </c>
      <c r="J71">
        <v>40</v>
      </c>
      <c r="K71" s="364" t="s">
        <v>2445</v>
      </c>
      <c r="L71" s="384">
        <v>1.2527560101838198E-3</v>
      </c>
    </row>
    <row r="72" spans="1:12">
      <c r="A72">
        <v>5</v>
      </c>
      <c r="B72" t="s">
        <v>2469</v>
      </c>
      <c r="C72" t="s">
        <v>79</v>
      </c>
      <c r="D72">
        <v>3</v>
      </c>
      <c r="E72" s="351" t="s">
        <v>2026</v>
      </c>
      <c r="H72" s="333">
        <v>84.4</v>
      </c>
      <c r="I72" s="333">
        <v>16.60250988746057</v>
      </c>
      <c r="J72">
        <v>20</v>
      </c>
      <c r="K72" s="364" t="s">
        <v>2445</v>
      </c>
      <c r="L72" s="384">
        <v>-0.11175800007767189</v>
      </c>
    </row>
    <row r="73" spans="1:12">
      <c r="A73">
        <v>5</v>
      </c>
      <c r="B73" t="s">
        <v>2469</v>
      </c>
      <c r="C73" t="s">
        <v>79</v>
      </c>
      <c r="D73">
        <v>3</v>
      </c>
      <c r="E73" s="351" t="s">
        <v>2031</v>
      </c>
      <c r="H73" s="333">
        <v>59.6</v>
      </c>
      <c r="I73" s="333">
        <v>41.471626666150165</v>
      </c>
      <c r="J73">
        <v>70</v>
      </c>
      <c r="K73" s="364" t="s">
        <v>2445</v>
      </c>
      <c r="L73" s="384">
        <v>2.7632889343853773E-2</v>
      </c>
    </row>
    <row r="74" spans="1:12">
      <c r="A74">
        <v>5</v>
      </c>
      <c r="B74" t="s">
        <v>2469</v>
      </c>
      <c r="C74" t="s">
        <v>79</v>
      </c>
      <c r="D74">
        <v>3</v>
      </c>
      <c r="E74" s="351" t="s">
        <v>2041</v>
      </c>
      <c r="H74" s="333">
        <v>27.6</v>
      </c>
      <c r="I74" s="333">
        <v>17.91823383786258</v>
      </c>
      <c r="J74">
        <v>65</v>
      </c>
      <c r="K74" s="364" t="s">
        <v>2445</v>
      </c>
      <c r="L74" s="384">
        <v>7.6830043346447496E-3</v>
      </c>
    </row>
    <row r="75" spans="1:12">
      <c r="A75">
        <v>5</v>
      </c>
      <c r="B75" t="s">
        <v>2469</v>
      </c>
      <c r="C75" t="s">
        <v>79</v>
      </c>
      <c r="D75">
        <v>3</v>
      </c>
      <c r="E75" s="351" t="s">
        <v>2474</v>
      </c>
      <c r="H75" s="333">
        <v>54.2</v>
      </c>
      <c r="I75" s="333">
        <v>17.341673657676139</v>
      </c>
      <c r="J75">
        <v>32</v>
      </c>
      <c r="K75" s="364" t="s">
        <v>2445</v>
      </c>
      <c r="L75" s="384">
        <v>-9.8260330747052538E-2</v>
      </c>
    </row>
    <row r="76" spans="1:12">
      <c r="A76">
        <v>6</v>
      </c>
      <c r="B76" t="s">
        <v>2470</v>
      </c>
      <c r="C76" t="s">
        <v>79</v>
      </c>
      <c r="D76">
        <v>3</v>
      </c>
      <c r="E76" s="351" t="s">
        <v>2054</v>
      </c>
      <c r="H76" s="333">
        <v>57.660208695652173</v>
      </c>
      <c r="I76" s="333">
        <v>32.336173263724675</v>
      </c>
      <c r="J76">
        <v>56</v>
      </c>
      <c r="K76" s="364" t="s">
        <v>2445</v>
      </c>
      <c r="L76" s="384">
        <v>3.0527553004433328E-2</v>
      </c>
    </row>
    <row r="77" spans="1:12">
      <c r="A77">
        <v>5</v>
      </c>
      <c r="B77" t="s">
        <v>2469</v>
      </c>
      <c r="C77" t="s">
        <v>79</v>
      </c>
      <c r="D77">
        <v>3</v>
      </c>
      <c r="E77" s="351" t="s">
        <v>2306</v>
      </c>
      <c r="H77" s="333">
        <v>70.2</v>
      </c>
      <c r="I77" s="333">
        <v>16.262315495029004</v>
      </c>
      <c r="J77">
        <v>23</v>
      </c>
      <c r="K77" s="364" t="s">
        <v>2445</v>
      </c>
      <c r="L77" s="384">
        <v>0.12102487349721169</v>
      </c>
    </row>
    <row r="78" spans="1:12">
      <c r="A78">
        <v>5</v>
      </c>
      <c r="B78" t="s">
        <v>2469</v>
      </c>
      <c r="C78" t="s">
        <v>79</v>
      </c>
      <c r="D78">
        <v>3</v>
      </c>
      <c r="E78" s="351" t="s">
        <v>2313</v>
      </c>
      <c r="H78" s="333">
        <v>27.5</v>
      </c>
      <c r="I78" s="333">
        <v>15.822762745680821</v>
      </c>
      <c r="J78">
        <v>58</v>
      </c>
      <c r="K78" s="364" t="s">
        <v>2445</v>
      </c>
      <c r="L78" s="384">
        <v>1.9766276831270524E-2</v>
      </c>
    </row>
    <row r="79" spans="1:12">
      <c r="A79">
        <v>5</v>
      </c>
      <c r="B79" t="s">
        <v>2469</v>
      </c>
      <c r="C79" t="s">
        <v>79</v>
      </c>
      <c r="D79">
        <v>3</v>
      </c>
      <c r="E79" s="351" t="s">
        <v>2318</v>
      </c>
      <c r="H79" s="333">
        <v>56.2</v>
      </c>
      <c r="I79" s="333">
        <v>31.370078653922807</v>
      </c>
      <c r="J79">
        <v>56</v>
      </c>
      <c r="K79" s="364" t="s">
        <v>2445</v>
      </c>
      <c r="L79" s="384">
        <v>1.8321953931865309E-2</v>
      </c>
    </row>
    <row r="80" spans="1:12">
      <c r="A80">
        <v>5</v>
      </c>
      <c r="B80" t="s">
        <v>2469</v>
      </c>
      <c r="C80" t="s">
        <v>79</v>
      </c>
      <c r="D80">
        <v>3</v>
      </c>
      <c r="E80" s="351" t="s">
        <v>2380</v>
      </c>
      <c r="H80" s="333">
        <v>72.599999999999994</v>
      </c>
      <c r="I80" s="333">
        <v>52.197223547447194</v>
      </c>
      <c r="J80">
        <v>72</v>
      </c>
      <c r="K80" s="364" t="s">
        <v>2445</v>
      </c>
      <c r="L80" s="384">
        <v>1.719155875141265E-3</v>
      </c>
    </row>
    <row r="81" spans="1:12">
      <c r="A81">
        <v>5</v>
      </c>
      <c r="B81" t="s">
        <v>2469</v>
      </c>
      <c r="C81" t="s">
        <v>79</v>
      </c>
      <c r="D81">
        <v>3</v>
      </c>
      <c r="E81" s="351" t="s">
        <v>2427</v>
      </c>
      <c r="H81" s="333">
        <v>14.9</v>
      </c>
      <c r="I81" s="333">
        <v>9.0375985639929279</v>
      </c>
      <c r="J81">
        <v>61</v>
      </c>
      <c r="K81" s="364" t="s">
        <v>2445</v>
      </c>
      <c r="L81" s="384">
        <v>9.328483255494957E-3</v>
      </c>
    </row>
    <row r="82" spans="1:12">
      <c r="A82">
        <v>6</v>
      </c>
      <c r="B82" t="s">
        <v>2470</v>
      </c>
      <c r="C82" t="s">
        <v>79</v>
      </c>
      <c r="D82">
        <v>3</v>
      </c>
      <c r="E82" s="555"/>
      <c r="F82" s="556"/>
      <c r="G82" s="556"/>
      <c r="H82" s="557"/>
      <c r="I82" s="557"/>
      <c r="J82" s="556"/>
      <c r="K82" s="559"/>
      <c r="L82" s="560"/>
    </row>
    <row r="83" spans="1:12">
      <c r="A83">
        <v>5</v>
      </c>
      <c r="B83" t="s">
        <v>2469</v>
      </c>
      <c r="C83" t="s">
        <v>79</v>
      </c>
      <c r="D83">
        <v>3</v>
      </c>
      <c r="E83" s="555"/>
      <c r="F83" s="556"/>
      <c r="G83" s="556"/>
      <c r="H83" s="557"/>
      <c r="I83" s="557"/>
      <c r="J83" s="556"/>
      <c r="K83" s="559"/>
      <c r="L83" s="560"/>
    </row>
    <row r="84" spans="1:12">
      <c r="A84">
        <v>5</v>
      </c>
      <c r="B84" t="s">
        <v>2469</v>
      </c>
      <c r="C84" t="s">
        <v>79</v>
      </c>
      <c r="D84">
        <v>3</v>
      </c>
      <c r="E84" s="351" t="s">
        <v>1940</v>
      </c>
      <c r="H84" s="333">
        <v>27.5</v>
      </c>
      <c r="I84" s="333">
        <v>17.193972481444149</v>
      </c>
      <c r="J84">
        <v>63</v>
      </c>
      <c r="K84" s="364" t="s">
        <v>2445</v>
      </c>
      <c r="L84" s="384">
        <v>-2.4896165669603953E-2</v>
      </c>
    </row>
    <row r="85" spans="1:12">
      <c r="A85">
        <v>5</v>
      </c>
      <c r="B85" t="s">
        <v>2469</v>
      </c>
      <c r="C85" t="s">
        <v>79</v>
      </c>
      <c r="D85">
        <v>3</v>
      </c>
      <c r="E85" s="351" t="s">
        <v>1945</v>
      </c>
      <c r="H85" s="333">
        <v>19.899999999999999</v>
      </c>
      <c r="I85" s="333">
        <v>13.09634755895468</v>
      </c>
      <c r="J85">
        <v>66</v>
      </c>
      <c r="K85" s="364" t="s">
        <v>2445</v>
      </c>
      <c r="L85" s="384">
        <v>-1.4892581653263903E-2</v>
      </c>
    </row>
    <row r="86" spans="1:12">
      <c r="A86">
        <v>5</v>
      </c>
      <c r="B86" t="s">
        <v>2469</v>
      </c>
      <c r="C86" t="s">
        <v>79</v>
      </c>
      <c r="D86">
        <v>3</v>
      </c>
      <c r="E86" s="351" t="s">
        <v>1981</v>
      </c>
      <c r="H86" s="333">
        <v>29.9</v>
      </c>
      <c r="I86" s="333">
        <v>4.1475585186551207</v>
      </c>
      <c r="J86">
        <v>14</v>
      </c>
      <c r="K86" s="364" t="s">
        <v>2445</v>
      </c>
      <c r="L86" s="384">
        <v>1.7745898888126721E-2</v>
      </c>
    </row>
    <row r="87" spans="1:12">
      <c r="A87">
        <v>4</v>
      </c>
      <c r="B87" t="s">
        <v>2468</v>
      </c>
      <c r="C87" t="s">
        <v>78</v>
      </c>
      <c r="D87">
        <v>2</v>
      </c>
      <c r="E87" s="351" t="s">
        <v>2478</v>
      </c>
      <c r="H87" s="333">
        <v>27.3</v>
      </c>
      <c r="I87" s="333">
        <v>3.944</v>
      </c>
      <c r="J87">
        <v>14</v>
      </c>
      <c r="K87" s="364" t="s">
        <v>2445</v>
      </c>
      <c r="L87" s="384">
        <v>-1.1591471261687691E-2</v>
      </c>
    </row>
    <row r="88" spans="1:12">
      <c r="A88">
        <v>5</v>
      </c>
      <c r="B88" t="s">
        <v>2469</v>
      </c>
      <c r="C88" t="s">
        <v>79</v>
      </c>
      <c r="D88">
        <v>3</v>
      </c>
      <c r="E88" s="351" t="s">
        <v>1978</v>
      </c>
      <c r="H88" s="333">
        <v>6.8</v>
      </c>
      <c r="I88" s="333">
        <v>3.5842412096322529</v>
      </c>
      <c r="J88">
        <v>53</v>
      </c>
      <c r="K88" s="364" t="s">
        <v>2445</v>
      </c>
      <c r="L88" s="384">
        <v>-1.0813694073409374E-2</v>
      </c>
    </row>
    <row r="89" spans="1:12">
      <c r="A89">
        <v>5</v>
      </c>
      <c r="B89" t="s">
        <v>2469</v>
      </c>
      <c r="C89" t="s">
        <v>79</v>
      </c>
      <c r="D89">
        <v>3</v>
      </c>
      <c r="E89" s="351" t="s">
        <v>1996</v>
      </c>
      <c r="H89" s="333">
        <v>48.4</v>
      </c>
      <c r="I89" s="333">
        <v>26.95701681800324</v>
      </c>
      <c r="J89">
        <v>56</v>
      </c>
      <c r="K89" s="364" t="s">
        <v>2445</v>
      </c>
      <c r="L89" s="384">
        <v>-2.5147696380400819E-2</v>
      </c>
    </row>
    <row r="90" spans="1:12">
      <c r="A90">
        <v>5</v>
      </c>
      <c r="B90" t="s">
        <v>2469</v>
      </c>
      <c r="C90" t="s">
        <v>79</v>
      </c>
      <c r="D90">
        <v>3</v>
      </c>
      <c r="E90" s="351" t="s">
        <v>2006</v>
      </c>
      <c r="H90" s="333">
        <v>26.4</v>
      </c>
      <c r="I90" s="333">
        <v>18.425164014731653</v>
      </c>
      <c r="J90">
        <v>70</v>
      </c>
      <c r="K90" s="364" t="s">
        <v>2445</v>
      </c>
      <c r="L90" s="384">
        <v>-3.0203076084409308E-2</v>
      </c>
    </row>
    <row r="91" spans="1:12">
      <c r="A91">
        <v>5</v>
      </c>
      <c r="B91" t="s">
        <v>2469</v>
      </c>
      <c r="C91" t="s">
        <v>79</v>
      </c>
      <c r="D91">
        <v>3</v>
      </c>
      <c r="E91" s="351" t="s">
        <v>2061</v>
      </c>
      <c r="H91" s="333">
        <v>25.8</v>
      </c>
      <c r="I91" s="333">
        <v>17.508982878349183</v>
      </c>
      <c r="J91">
        <v>68</v>
      </c>
      <c r="K91" s="364" t="s">
        <v>2445</v>
      </c>
      <c r="L91" s="384">
        <v>5.5499286707509921E-3</v>
      </c>
    </row>
    <row r="92" spans="1:12">
      <c r="A92">
        <v>5</v>
      </c>
      <c r="B92" t="s">
        <v>2469</v>
      </c>
      <c r="C92" t="s">
        <v>79</v>
      </c>
      <c r="D92">
        <v>3</v>
      </c>
      <c r="E92" s="351" t="s">
        <v>2066</v>
      </c>
      <c r="H92" s="333">
        <v>27.3</v>
      </c>
      <c r="I92" s="333">
        <v>19.002378737079617</v>
      </c>
      <c r="J92">
        <v>70</v>
      </c>
      <c r="K92" s="364" t="s">
        <v>2445</v>
      </c>
      <c r="L92" s="384">
        <v>2.0563363605737406E-2</v>
      </c>
    </row>
    <row r="93" spans="1:12">
      <c r="A93">
        <v>5</v>
      </c>
      <c r="B93" t="s">
        <v>2469</v>
      </c>
      <c r="C93" t="s">
        <v>79</v>
      </c>
      <c r="D93">
        <v>3</v>
      </c>
      <c r="E93" s="351" t="s">
        <v>2071</v>
      </c>
      <c r="H93" s="333">
        <v>49</v>
      </c>
      <c r="I93" s="333">
        <v>35.337359762027376</v>
      </c>
      <c r="J93">
        <v>72</v>
      </c>
      <c r="K93" s="364" t="s">
        <v>2445</v>
      </c>
      <c r="L93" s="384">
        <v>-2.7592221978456344E-3</v>
      </c>
    </row>
    <row r="94" spans="1:12">
      <c r="A94">
        <v>5</v>
      </c>
      <c r="B94" t="s">
        <v>2469</v>
      </c>
      <c r="C94" t="s">
        <v>79</v>
      </c>
      <c r="D94">
        <v>3</v>
      </c>
      <c r="E94" s="351" t="s">
        <v>2078</v>
      </c>
      <c r="H94" s="333">
        <v>21.1</v>
      </c>
      <c r="I94" s="333">
        <v>11.732980554753137</v>
      </c>
      <c r="J94">
        <v>56</v>
      </c>
      <c r="K94" s="364" t="s">
        <v>2445</v>
      </c>
      <c r="L94" s="384">
        <v>-9.7182806060341909E-3</v>
      </c>
    </row>
    <row r="95" spans="1:12">
      <c r="A95">
        <v>5</v>
      </c>
      <c r="B95" t="s">
        <v>2469</v>
      </c>
      <c r="C95" t="s">
        <v>79</v>
      </c>
      <c r="D95">
        <v>3</v>
      </c>
      <c r="E95" s="351" t="s">
        <v>2117</v>
      </c>
      <c r="H95" s="333">
        <v>55.7</v>
      </c>
      <c r="I95" s="333">
        <v>29.104651043285177</v>
      </c>
      <c r="J95">
        <v>52</v>
      </c>
      <c r="K95" s="364" t="s">
        <v>2445</v>
      </c>
      <c r="L95" s="384">
        <v>-1.3093491915768807E-3</v>
      </c>
    </row>
    <row r="96" spans="1:12">
      <c r="A96">
        <v>5</v>
      </c>
      <c r="B96" t="s">
        <v>2469</v>
      </c>
      <c r="C96" t="s">
        <v>79</v>
      </c>
      <c r="D96">
        <v>3</v>
      </c>
      <c r="E96" s="351" t="s">
        <v>2167</v>
      </c>
      <c r="H96" s="333">
        <v>76.2</v>
      </c>
      <c r="I96" s="333">
        <v>45.756860130138556</v>
      </c>
      <c r="J96">
        <v>60</v>
      </c>
      <c r="K96" s="364" t="s">
        <v>2445</v>
      </c>
      <c r="L96" s="384">
        <v>-2.0584602124039453E-2</v>
      </c>
    </row>
    <row r="97" spans="1:12">
      <c r="A97">
        <v>5</v>
      </c>
      <c r="B97" t="s">
        <v>2469</v>
      </c>
      <c r="C97" t="s">
        <v>79</v>
      </c>
      <c r="D97">
        <v>3</v>
      </c>
      <c r="E97" s="555"/>
      <c r="F97" s="556"/>
      <c r="G97" s="556"/>
      <c r="H97" s="557"/>
      <c r="I97" s="557"/>
      <c r="J97" s="556"/>
      <c r="K97" s="559"/>
      <c r="L97" s="560"/>
    </row>
    <row r="98" spans="1:12">
      <c r="A98">
        <v>5</v>
      </c>
      <c r="B98" t="s">
        <v>2469</v>
      </c>
      <c r="C98" t="s">
        <v>79</v>
      </c>
      <c r="D98">
        <v>3</v>
      </c>
      <c r="E98" s="555"/>
      <c r="F98" s="556"/>
      <c r="G98" s="556"/>
      <c r="H98" s="557"/>
      <c r="I98" s="557"/>
      <c r="J98" s="556"/>
      <c r="K98" s="559"/>
      <c r="L98" s="560"/>
    </row>
    <row r="99" spans="1:12">
      <c r="A99">
        <v>5</v>
      </c>
      <c r="B99" t="s">
        <v>2469</v>
      </c>
      <c r="C99" t="s">
        <v>79</v>
      </c>
      <c r="D99">
        <v>3</v>
      </c>
      <c r="E99" s="351" t="s">
        <v>2185</v>
      </c>
      <c r="H99" s="333">
        <v>55.9</v>
      </c>
      <c r="I99" s="333">
        <v>14.269435455015778</v>
      </c>
      <c r="J99">
        <v>26</v>
      </c>
      <c r="K99" s="364" t="s">
        <v>2445</v>
      </c>
      <c r="L99" s="384">
        <v>-5.2772941209669466E-2</v>
      </c>
    </row>
    <row r="100" spans="1:12">
      <c r="A100">
        <v>5</v>
      </c>
      <c r="B100" t="s">
        <v>2469</v>
      </c>
      <c r="C100" t="s">
        <v>79</v>
      </c>
      <c r="D100">
        <v>3</v>
      </c>
      <c r="E100" s="351" t="s">
        <v>2199</v>
      </c>
      <c r="H100" s="333">
        <v>27.6</v>
      </c>
      <c r="I100" s="333">
        <v>12.930694800153685</v>
      </c>
      <c r="J100">
        <v>47</v>
      </c>
      <c r="K100" s="364" t="s">
        <v>2445</v>
      </c>
      <c r="L100" s="384">
        <v>-9.3766380082321854E-3</v>
      </c>
    </row>
    <row r="101" spans="1:12">
      <c r="A101">
        <v>5</v>
      </c>
      <c r="B101" t="s">
        <v>2469</v>
      </c>
      <c r="C101" t="s">
        <v>79</v>
      </c>
      <c r="D101">
        <v>3</v>
      </c>
      <c r="E101" s="351" t="s">
        <v>2481</v>
      </c>
      <c r="H101" s="333">
        <v>72.2</v>
      </c>
      <c r="I101" s="333">
        <v>9.73</v>
      </c>
      <c r="J101">
        <v>13</v>
      </c>
      <c r="K101" s="364" t="s">
        <v>2445</v>
      </c>
      <c r="L101" s="384">
        <v>-1.1591471261687691E-2</v>
      </c>
    </row>
    <row r="102" spans="1:12">
      <c r="A102">
        <v>5</v>
      </c>
      <c r="B102" t="s">
        <v>2469</v>
      </c>
      <c r="C102" t="s">
        <v>79</v>
      </c>
      <c r="D102">
        <v>3</v>
      </c>
      <c r="E102" s="351" t="s">
        <v>2482</v>
      </c>
      <c r="H102" s="333">
        <v>9.5</v>
      </c>
      <c r="I102" s="333">
        <v>5.8</v>
      </c>
      <c r="J102">
        <v>61</v>
      </c>
      <c r="K102" s="364" t="s">
        <v>2445</v>
      </c>
      <c r="L102" s="384">
        <v>0</v>
      </c>
    </row>
    <row r="103" spans="1:12">
      <c r="A103">
        <v>5</v>
      </c>
      <c r="B103" t="s">
        <v>2469</v>
      </c>
      <c r="C103" t="s">
        <v>79</v>
      </c>
      <c r="D103">
        <v>3</v>
      </c>
      <c r="E103" s="351" t="s">
        <v>2247</v>
      </c>
      <c r="H103" s="333">
        <v>51.1</v>
      </c>
      <c r="I103" s="333">
        <v>30.293415641659223</v>
      </c>
      <c r="J103">
        <v>59</v>
      </c>
      <c r="K103" s="364" t="s">
        <v>2445</v>
      </c>
      <c r="L103" s="384">
        <v>-4.8692682743641802E-3</v>
      </c>
    </row>
    <row r="104" spans="1:12">
      <c r="A104">
        <v>5</v>
      </c>
      <c r="B104" t="s">
        <v>2469</v>
      </c>
      <c r="C104" t="s">
        <v>79</v>
      </c>
      <c r="D104">
        <v>3</v>
      </c>
      <c r="E104" s="351" t="s">
        <v>2341</v>
      </c>
      <c r="H104" s="333">
        <v>19.899999999999999</v>
      </c>
      <c r="I104" s="333">
        <v>11.586514404382866</v>
      </c>
      <c r="J104">
        <v>58</v>
      </c>
      <c r="K104" s="364" t="s">
        <v>2445</v>
      </c>
      <c r="L104" s="384">
        <v>-1.8818416020022211E-2</v>
      </c>
    </row>
    <row r="105" spans="1:12">
      <c r="A105">
        <v>5</v>
      </c>
      <c r="B105" t="s">
        <v>2469</v>
      </c>
      <c r="C105" t="s">
        <v>79</v>
      </c>
      <c r="D105">
        <v>3</v>
      </c>
      <c r="E105" s="351" t="s">
        <v>2334</v>
      </c>
      <c r="H105" s="333">
        <v>47.2</v>
      </c>
      <c r="I105" s="333">
        <v>25.243114637144156</v>
      </c>
      <c r="J105">
        <v>53</v>
      </c>
      <c r="K105" s="364" t="s">
        <v>2445</v>
      </c>
      <c r="L105" s="384">
        <v>-1.2996436647151333E-3</v>
      </c>
    </row>
    <row r="106" spans="1:12">
      <c r="A106">
        <v>5</v>
      </c>
      <c r="B106" t="s">
        <v>2469</v>
      </c>
      <c r="C106" t="s">
        <v>79</v>
      </c>
      <c r="D106">
        <v>3</v>
      </c>
      <c r="E106" s="351" t="s">
        <v>2375</v>
      </c>
      <c r="H106" s="333">
        <v>22.7</v>
      </c>
      <c r="I106" s="333">
        <v>12.736012417013963</v>
      </c>
      <c r="J106">
        <v>56</v>
      </c>
      <c r="K106" s="364" t="s">
        <v>2445</v>
      </c>
      <c r="L106" s="384">
        <v>-1.753853118567239E-2</v>
      </c>
    </row>
    <row r="107" spans="1:12">
      <c r="A107">
        <v>5</v>
      </c>
      <c r="B107" t="s">
        <v>2469</v>
      </c>
      <c r="C107" t="s">
        <v>79</v>
      </c>
      <c r="D107">
        <v>3</v>
      </c>
      <c r="E107" s="351"/>
      <c r="H107" s="333"/>
      <c r="I107" s="333"/>
      <c r="K107" s="364"/>
      <c r="L107" s="384"/>
    </row>
    <row r="108" spans="1:12">
      <c r="A108">
        <v>5</v>
      </c>
      <c r="B108" t="s">
        <v>2469</v>
      </c>
      <c r="C108" t="s">
        <v>79</v>
      </c>
      <c r="D108">
        <v>3</v>
      </c>
      <c r="E108" s="351" t="s">
        <v>2415</v>
      </c>
      <c r="H108" s="333">
        <v>49</v>
      </c>
      <c r="I108" s="333">
        <v>29.863123043229841</v>
      </c>
      <c r="J108">
        <v>61</v>
      </c>
      <c r="K108" s="364" t="s">
        <v>2445</v>
      </c>
      <c r="L108" s="384">
        <v>-1.3239177234113941E-2</v>
      </c>
    </row>
    <row r="109" spans="1:12">
      <c r="A109">
        <v>5</v>
      </c>
      <c r="B109" t="s">
        <v>2469</v>
      </c>
      <c r="C109" t="s">
        <v>79</v>
      </c>
      <c r="D109">
        <v>3</v>
      </c>
      <c r="E109" s="351" t="s">
        <v>2438</v>
      </c>
      <c r="H109" s="333">
        <v>10</v>
      </c>
      <c r="I109" s="333">
        <v>6.8678029802628631</v>
      </c>
      <c r="J109">
        <v>69</v>
      </c>
      <c r="K109" s="364" t="s">
        <v>2445</v>
      </c>
      <c r="L109" s="384">
        <v>-1.1161259275058955E-2</v>
      </c>
    </row>
    <row r="110" spans="1:12">
      <c r="A110">
        <v>4</v>
      </c>
      <c r="B110" t="s">
        <v>2468</v>
      </c>
      <c r="C110" t="s">
        <v>78</v>
      </c>
      <c r="D110">
        <v>2</v>
      </c>
      <c r="E110" s="351" t="s">
        <v>2484</v>
      </c>
      <c r="H110" s="333">
        <v>55.4</v>
      </c>
      <c r="I110" s="333">
        <v>7.9563411179206458</v>
      </c>
      <c r="J110">
        <v>14</v>
      </c>
      <c r="K110" s="364" t="s">
        <v>2445</v>
      </c>
      <c r="L110" s="384">
        <v>-1.1591471261687802E-2</v>
      </c>
    </row>
    <row r="111" spans="1:12">
      <c r="A111">
        <v>5</v>
      </c>
      <c r="B111" t="s">
        <v>2469</v>
      </c>
      <c r="C111" t="s">
        <v>79</v>
      </c>
      <c r="D111">
        <v>3</v>
      </c>
      <c r="E111" s="351" t="s">
        <v>1922</v>
      </c>
      <c r="H111" s="333">
        <v>33.200000000000003</v>
      </c>
      <c r="I111" s="333">
        <v>16.087835889317383</v>
      </c>
      <c r="J111">
        <v>48</v>
      </c>
      <c r="K111" s="364" t="s">
        <v>2445</v>
      </c>
      <c r="L111" s="384">
        <v>3.7531072699692691E-2</v>
      </c>
    </row>
    <row r="112" spans="1:12">
      <c r="A112">
        <v>5</v>
      </c>
      <c r="B112" t="s">
        <v>2469</v>
      </c>
      <c r="C112" t="s">
        <v>79</v>
      </c>
      <c r="D112">
        <v>3</v>
      </c>
      <c r="E112" s="351" t="s">
        <v>1933</v>
      </c>
      <c r="H112" s="333">
        <v>27</v>
      </c>
      <c r="I112" s="333">
        <v>17.59352451385195</v>
      </c>
      <c r="J112">
        <v>65</v>
      </c>
      <c r="K112" s="364" t="s">
        <v>2445</v>
      </c>
      <c r="L112" s="384">
        <v>9.9617886728666782E-3</v>
      </c>
    </row>
    <row r="113" spans="1:12">
      <c r="A113">
        <v>5</v>
      </c>
      <c r="B113" t="s">
        <v>2469</v>
      </c>
      <c r="C113" t="s">
        <v>79</v>
      </c>
      <c r="D113">
        <v>3</v>
      </c>
      <c r="E113" s="351" t="s">
        <v>1950</v>
      </c>
      <c r="H113" s="333">
        <v>57.87557735849056</v>
      </c>
      <c r="I113" s="333">
        <v>23.964176735615819</v>
      </c>
      <c r="J113">
        <v>41</v>
      </c>
      <c r="K113" s="364" t="s">
        <v>2445</v>
      </c>
      <c r="L113" s="384">
        <v>-2.436382091490874E-2</v>
      </c>
    </row>
    <row r="114" spans="1:12">
      <c r="A114">
        <v>5</v>
      </c>
      <c r="B114" t="s">
        <v>2469</v>
      </c>
      <c r="C114" t="s">
        <v>79</v>
      </c>
      <c r="D114">
        <v>3</v>
      </c>
      <c r="E114" s="351" t="s">
        <v>1985</v>
      </c>
      <c r="H114" s="333">
        <v>36.200000000000003</v>
      </c>
      <c r="I114" s="333">
        <v>16.335320598451908</v>
      </c>
      <c r="J114">
        <v>45</v>
      </c>
      <c r="K114" s="364" t="s">
        <v>2445</v>
      </c>
      <c r="L114" s="384">
        <v>-9.3128358822857082E-3</v>
      </c>
    </row>
    <row r="115" spans="1:12">
      <c r="A115">
        <v>5</v>
      </c>
      <c r="B115" t="s">
        <v>2469</v>
      </c>
      <c r="C115" t="s">
        <v>79</v>
      </c>
      <c r="D115">
        <v>3</v>
      </c>
      <c r="E115" s="351" t="s">
        <v>1318</v>
      </c>
      <c r="H115" s="333">
        <v>3.25</v>
      </c>
      <c r="I115" s="333">
        <v>2.5542722282629908</v>
      </c>
      <c r="J115">
        <v>79</v>
      </c>
      <c r="K115" s="364" t="s">
        <v>2445</v>
      </c>
      <c r="L115" s="384">
        <v>5.4968956129781699E-3</v>
      </c>
    </row>
    <row r="116" spans="1:12">
      <c r="A116">
        <v>5</v>
      </c>
      <c r="B116" t="s">
        <v>2469</v>
      </c>
      <c r="C116" t="s">
        <v>79</v>
      </c>
      <c r="D116">
        <v>3</v>
      </c>
      <c r="E116" s="351" t="s">
        <v>2012</v>
      </c>
      <c r="H116" s="333">
        <v>22.1</v>
      </c>
      <c r="I116" s="333">
        <v>17.48620980370606</v>
      </c>
      <c r="J116">
        <v>79</v>
      </c>
      <c r="K116" s="364" t="s">
        <v>2445</v>
      </c>
      <c r="L116" s="384">
        <v>-3.4398956013656612E-2</v>
      </c>
    </row>
    <row r="117" spans="1:12">
      <c r="A117">
        <v>5</v>
      </c>
      <c r="B117" t="s">
        <v>2469</v>
      </c>
      <c r="C117" t="s">
        <v>79</v>
      </c>
      <c r="D117">
        <v>3</v>
      </c>
      <c r="E117" s="351" t="s">
        <v>2084</v>
      </c>
      <c r="H117" s="333">
        <v>27.9</v>
      </c>
      <c r="I117" s="333">
        <v>15.435951889477199</v>
      </c>
      <c r="J117">
        <v>55</v>
      </c>
      <c r="K117" s="364" t="s">
        <v>2445</v>
      </c>
      <c r="L117" s="384">
        <v>8.2219835906187644E-3</v>
      </c>
    </row>
    <row r="118" spans="1:12">
      <c r="A118">
        <v>5</v>
      </c>
      <c r="B118" t="s">
        <v>2469</v>
      </c>
      <c r="C118" t="s">
        <v>79</v>
      </c>
      <c r="D118">
        <v>3</v>
      </c>
      <c r="E118" s="351" t="s">
        <v>2101</v>
      </c>
      <c r="H118" s="333">
        <v>31.6</v>
      </c>
      <c r="I118" s="333">
        <v>12.247481133655924</v>
      </c>
      <c r="J118">
        <v>39</v>
      </c>
      <c r="K118" s="364" t="s">
        <v>2445</v>
      </c>
      <c r="L118" s="384">
        <v>-1.1307186101238043E-2</v>
      </c>
    </row>
    <row r="119" spans="1:12">
      <c r="A119">
        <v>5</v>
      </c>
      <c r="B119" t="s">
        <v>2469</v>
      </c>
      <c r="C119" t="s">
        <v>79</v>
      </c>
      <c r="D119">
        <v>3</v>
      </c>
      <c r="E119" s="351" t="s">
        <v>2105</v>
      </c>
      <c r="H119" s="333">
        <v>59.8</v>
      </c>
      <c r="I119" s="333">
        <v>30.072238642486806</v>
      </c>
      <c r="J119">
        <v>50</v>
      </c>
      <c r="K119" s="364" t="s">
        <v>2445</v>
      </c>
      <c r="L119" s="384">
        <v>-1.3422819358655858E-2</v>
      </c>
    </row>
    <row r="120" spans="1:12">
      <c r="A120">
        <v>6</v>
      </c>
      <c r="B120" t="s">
        <v>2470</v>
      </c>
      <c r="C120" t="s">
        <v>79</v>
      </c>
      <c r="D120">
        <v>3</v>
      </c>
      <c r="E120" s="555"/>
      <c r="F120" s="556"/>
      <c r="G120" s="556"/>
      <c r="H120" s="557"/>
      <c r="I120" s="557"/>
      <c r="J120" s="556"/>
      <c r="K120" s="559"/>
      <c r="L120" s="560"/>
    </row>
    <row r="121" spans="1:12">
      <c r="A121">
        <v>5</v>
      </c>
      <c r="B121" t="s">
        <v>2469</v>
      </c>
      <c r="C121" t="s">
        <v>79</v>
      </c>
      <c r="D121">
        <v>3</v>
      </c>
      <c r="E121" s="351" t="s">
        <v>2158</v>
      </c>
      <c r="H121" s="333">
        <v>49.1</v>
      </c>
      <c r="I121" s="333">
        <v>36.473800345392952</v>
      </c>
      <c r="J121">
        <v>74</v>
      </c>
      <c r="K121" s="364" t="s">
        <v>2445</v>
      </c>
      <c r="L121" s="384">
        <v>-1.1344935776648746E-2</v>
      </c>
    </row>
    <row r="122" spans="1:12">
      <c r="A122">
        <v>5</v>
      </c>
      <c r="B122" t="s">
        <v>2469</v>
      </c>
      <c r="C122" t="s">
        <v>79</v>
      </c>
      <c r="D122">
        <v>3</v>
      </c>
      <c r="E122" s="351" t="s">
        <v>2190</v>
      </c>
      <c r="H122" s="333">
        <v>71.2</v>
      </c>
      <c r="I122" s="333">
        <v>43.272331435375953</v>
      </c>
      <c r="J122">
        <v>61</v>
      </c>
      <c r="K122" s="364" t="s">
        <v>2445</v>
      </c>
      <c r="L122" s="384">
        <v>-3.7164468713752896E-3</v>
      </c>
    </row>
    <row r="123" spans="1:12">
      <c r="A123">
        <v>5</v>
      </c>
      <c r="B123" t="s">
        <v>2469</v>
      </c>
      <c r="C123" t="s">
        <v>79</v>
      </c>
      <c r="D123">
        <v>3</v>
      </c>
      <c r="E123" s="351" t="s">
        <v>2226</v>
      </c>
      <c r="H123" s="333">
        <v>28.2</v>
      </c>
      <c r="I123" s="333">
        <v>17.381956048728316</v>
      </c>
      <c r="J123">
        <v>62</v>
      </c>
      <c r="K123" s="364" t="s">
        <v>2445</v>
      </c>
      <c r="L123" s="384">
        <v>-1.5411682243954283E-2</v>
      </c>
    </row>
    <row r="124" spans="1:12">
      <c r="A124">
        <v>6</v>
      </c>
      <c r="B124" t="s">
        <v>2470</v>
      </c>
      <c r="C124" t="s">
        <v>79</v>
      </c>
      <c r="D124">
        <v>3</v>
      </c>
      <c r="E124" s="351" t="s">
        <v>2238</v>
      </c>
      <c r="H124" s="333">
        <v>15.5</v>
      </c>
      <c r="I124" s="333">
        <v>9.4687776853389316</v>
      </c>
      <c r="J124">
        <v>61</v>
      </c>
      <c r="K124" s="364" t="s">
        <v>2445</v>
      </c>
      <c r="L124" s="384">
        <v>-1.0341766246594108E-2</v>
      </c>
    </row>
    <row r="125" spans="1:12">
      <c r="A125">
        <v>6</v>
      </c>
      <c r="B125" t="s">
        <v>2470</v>
      </c>
      <c r="C125" t="s">
        <v>79</v>
      </c>
      <c r="D125">
        <v>3</v>
      </c>
      <c r="E125" s="351" t="s">
        <v>2486</v>
      </c>
      <c r="H125" s="333">
        <v>5.4</v>
      </c>
      <c r="I125" s="333">
        <v>2.1196477104413725</v>
      </c>
      <c r="J125">
        <v>39</v>
      </c>
      <c r="K125" s="364" t="s">
        <v>2445</v>
      </c>
      <c r="L125" s="384">
        <v>1.4255011945661034E-2</v>
      </c>
    </row>
    <row r="126" spans="1:12">
      <c r="A126">
        <v>5</v>
      </c>
      <c r="B126" t="s">
        <v>2469</v>
      </c>
      <c r="C126" t="s">
        <v>79</v>
      </c>
      <c r="D126">
        <v>3</v>
      </c>
      <c r="E126" s="351" t="s">
        <v>2231</v>
      </c>
      <c r="H126" s="333">
        <v>57.3</v>
      </c>
      <c r="I126" s="333">
        <v>30.229437144130046</v>
      </c>
      <c r="J126">
        <v>53</v>
      </c>
      <c r="K126" s="364" t="s">
        <v>2445</v>
      </c>
      <c r="L126" s="384">
        <v>-2.1927346743030207E-2</v>
      </c>
    </row>
    <row r="127" spans="1:12">
      <c r="A127">
        <v>5</v>
      </c>
      <c r="B127" t="s">
        <v>2469</v>
      </c>
      <c r="C127" t="s">
        <v>79</v>
      </c>
      <c r="D127">
        <v>3</v>
      </c>
      <c r="E127" s="351" t="s">
        <v>2242</v>
      </c>
      <c r="H127" s="333">
        <v>28</v>
      </c>
      <c r="I127" s="333">
        <v>21.088596187651284</v>
      </c>
      <c r="J127">
        <v>75</v>
      </c>
      <c r="K127" s="364" t="s">
        <v>2445</v>
      </c>
      <c r="L127" s="384">
        <v>-2.5817890618076156E-3</v>
      </c>
    </row>
    <row r="128" spans="1:12">
      <c r="A128">
        <v>5</v>
      </c>
      <c r="B128" t="s">
        <v>2469</v>
      </c>
      <c r="C128" t="s">
        <v>79</v>
      </c>
      <c r="D128">
        <v>3</v>
      </c>
      <c r="E128" s="351" t="s">
        <v>2256</v>
      </c>
      <c r="H128" s="333">
        <v>28.3</v>
      </c>
      <c r="I128" s="333">
        <v>17.539840721239141</v>
      </c>
      <c r="J128">
        <v>62</v>
      </c>
      <c r="K128" s="364" t="s">
        <v>2445</v>
      </c>
      <c r="L128" s="384">
        <v>-1.7101819457220557E-2</v>
      </c>
    </row>
    <row r="129" spans="1:12">
      <c r="A129">
        <v>5</v>
      </c>
      <c r="B129" t="s">
        <v>2469</v>
      </c>
      <c r="C129" t="s">
        <v>79</v>
      </c>
      <c r="D129">
        <v>3</v>
      </c>
      <c r="E129" s="351" t="s">
        <v>2270</v>
      </c>
      <c r="H129" s="333">
        <v>25.4</v>
      </c>
      <c r="I129" s="333">
        <v>17.60574104499738</v>
      </c>
      <c r="J129">
        <v>69</v>
      </c>
      <c r="K129" s="364" t="s">
        <v>2445</v>
      </c>
      <c r="L129" s="384">
        <v>-2.0248021359336676E-2</v>
      </c>
    </row>
    <row r="130" spans="1:12">
      <c r="A130">
        <v>5</v>
      </c>
      <c r="B130" t="s">
        <v>2469</v>
      </c>
      <c r="C130" t="s">
        <v>79</v>
      </c>
      <c r="D130">
        <v>3</v>
      </c>
      <c r="E130" s="351" t="s">
        <v>2291</v>
      </c>
      <c r="H130" s="333">
        <v>57.5</v>
      </c>
      <c r="I130" s="333">
        <v>39.736540801235186</v>
      </c>
      <c r="J130">
        <v>69</v>
      </c>
      <c r="K130" s="364" t="s">
        <v>2445</v>
      </c>
      <c r="L130" s="384">
        <v>-1.1360892698127345E-2</v>
      </c>
    </row>
    <row r="131" spans="1:12">
      <c r="A131">
        <v>5</v>
      </c>
      <c r="B131" t="s">
        <v>2469</v>
      </c>
      <c r="C131" t="s">
        <v>79</v>
      </c>
      <c r="D131">
        <v>3</v>
      </c>
      <c r="E131" s="351" t="s">
        <v>2299</v>
      </c>
      <c r="H131" s="333">
        <v>58.2</v>
      </c>
      <c r="I131" s="333">
        <v>21.591133330170852</v>
      </c>
      <c r="J131">
        <v>37</v>
      </c>
      <c r="K131" s="364" t="s">
        <v>2445</v>
      </c>
      <c r="L131" s="384">
        <v>-6.4284824162232912E-3</v>
      </c>
    </row>
    <row r="132" spans="1:12">
      <c r="A132">
        <v>5</v>
      </c>
      <c r="B132" t="s">
        <v>2469</v>
      </c>
      <c r="C132" t="s">
        <v>79</v>
      </c>
      <c r="D132">
        <v>3</v>
      </c>
      <c r="E132" s="351" t="s">
        <v>2327</v>
      </c>
      <c r="H132" s="333">
        <v>28.4</v>
      </c>
      <c r="I132" s="333">
        <v>18.748637773376355</v>
      </c>
      <c r="J132">
        <v>66</v>
      </c>
      <c r="K132" s="364" t="s">
        <v>2445</v>
      </c>
      <c r="L132" s="384">
        <v>-2.4302393302593761E-2</v>
      </c>
    </row>
    <row r="133" spans="1:12">
      <c r="A133">
        <v>5</v>
      </c>
      <c r="B133" t="s">
        <v>2469</v>
      </c>
      <c r="C133" t="s">
        <v>79</v>
      </c>
      <c r="D133">
        <v>3</v>
      </c>
      <c r="E133" s="351" t="s">
        <v>2348</v>
      </c>
      <c r="H133" s="333">
        <v>63.1</v>
      </c>
      <c r="I133" s="333">
        <v>24.375981028598286</v>
      </c>
      <c r="J133">
        <v>39</v>
      </c>
      <c r="K133" s="364" t="s">
        <v>2445</v>
      </c>
      <c r="L133" s="384">
        <v>2.2844518213245069E-2</v>
      </c>
    </row>
    <row r="134" spans="1:12">
      <c r="A134">
        <v>5</v>
      </c>
      <c r="B134" t="s">
        <v>2469</v>
      </c>
      <c r="C134" t="s">
        <v>79</v>
      </c>
      <c r="D134">
        <v>3</v>
      </c>
      <c r="E134" s="351" t="s">
        <v>2354</v>
      </c>
      <c r="H134" s="333">
        <v>88.6</v>
      </c>
      <c r="I134" s="333">
        <v>35.102396224378495</v>
      </c>
      <c r="J134">
        <v>40</v>
      </c>
      <c r="K134" s="364" t="s">
        <v>2445</v>
      </c>
      <c r="L134" s="384">
        <v>-2.3440676816668837E-2</v>
      </c>
    </row>
    <row r="135" spans="1:12">
      <c r="A135">
        <v>5</v>
      </c>
      <c r="B135" t="s">
        <v>2469</v>
      </c>
      <c r="C135" t="s">
        <v>79</v>
      </c>
      <c r="D135">
        <v>3</v>
      </c>
      <c r="E135" s="351" t="s">
        <v>2391</v>
      </c>
      <c r="H135" s="333">
        <v>59.2</v>
      </c>
      <c r="I135" s="333">
        <v>37.166974091708617</v>
      </c>
      <c r="J135">
        <v>63</v>
      </c>
      <c r="K135" s="364" t="s">
        <v>2445</v>
      </c>
      <c r="L135" s="384">
        <v>-4.873893278418584E-3</v>
      </c>
    </row>
    <row r="136" spans="1:12">
      <c r="A136">
        <v>5</v>
      </c>
      <c r="B136" t="s">
        <v>2469</v>
      </c>
      <c r="C136" t="s">
        <v>79</v>
      </c>
      <c r="D136">
        <v>3</v>
      </c>
      <c r="E136" s="351" t="s">
        <v>2400</v>
      </c>
      <c r="H136" s="333">
        <v>15.8</v>
      </c>
      <c r="I136" s="333">
        <v>5.959003437602969</v>
      </c>
      <c r="J136">
        <v>38</v>
      </c>
      <c r="K136" s="364" t="s">
        <v>2445</v>
      </c>
      <c r="L136" s="384">
        <v>2.652453127482568E-2</v>
      </c>
    </row>
    <row r="137" spans="1:12">
      <c r="A137">
        <v>5</v>
      </c>
      <c r="B137" t="s">
        <v>2469</v>
      </c>
      <c r="C137" t="s">
        <v>79</v>
      </c>
      <c r="D137">
        <v>3</v>
      </c>
      <c r="E137" s="351" t="s">
        <v>2403</v>
      </c>
      <c r="H137" s="333">
        <v>35</v>
      </c>
      <c r="I137" s="333">
        <v>20.734497671023988</v>
      </c>
      <c r="J137">
        <v>59</v>
      </c>
      <c r="K137" s="364" t="s">
        <v>2445</v>
      </c>
      <c r="L137" s="384">
        <v>-1.955532254600989E-3</v>
      </c>
    </row>
    <row r="138" spans="1:12">
      <c r="A138">
        <v>5</v>
      </c>
      <c r="B138" t="s">
        <v>2469</v>
      </c>
      <c r="C138" t="s">
        <v>79</v>
      </c>
      <c r="D138">
        <v>3</v>
      </c>
      <c r="E138" s="351" t="s">
        <v>2422</v>
      </c>
      <c r="H138" s="333">
        <v>40.1</v>
      </c>
      <c r="I138" s="333">
        <v>20.052480203763526</v>
      </c>
      <c r="J138">
        <v>50</v>
      </c>
      <c r="K138" s="364" t="s">
        <v>2445</v>
      </c>
      <c r="L138" s="384">
        <v>-2.0444443500949649E-2</v>
      </c>
    </row>
    <row r="139" spans="1:12">
      <c r="A139">
        <v>6</v>
      </c>
      <c r="B139" t="s">
        <v>2470</v>
      </c>
      <c r="C139" t="s">
        <v>79</v>
      </c>
      <c r="D139">
        <v>3</v>
      </c>
      <c r="E139" s="351" t="s">
        <v>1883</v>
      </c>
      <c r="H139" s="333">
        <v>6.7</v>
      </c>
      <c r="I139" s="333">
        <v>4.0046105416062669</v>
      </c>
      <c r="J139">
        <v>60</v>
      </c>
      <c r="K139" s="364" t="s">
        <v>2445</v>
      </c>
      <c r="L139" s="384">
        <v>-2.2640911208573145E-2</v>
      </c>
    </row>
    <row r="140" spans="1:12">
      <c r="A140">
        <v>4</v>
      </c>
      <c r="B140" t="s">
        <v>2468</v>
      </c>
      <c r="C140" t="s">
        <v>78</v>
      </c>
      <c r="D140">
        <v>2</v>
      </c>
      <c r="E140" s="351" t="s">
        <v>2487</v>
      </c>
      <c r="H140" s="333">
        <v>10.6</v>
      </c>
      <c r="I140" s="333">
        <v>2.4096872887746716</v>
      </c>
      <c r="J140">
        <v>23</v>
      </c>
      <c r="K140" s="364" t="s">
        <v>2445</v>
      </c>
      <c r="L140" s="384">
        <v>1.3364715834440322E-2</v>
      </c>
    </row>
    <row r="141" spans="1:12">
      <c r="A141">
        <v>6</v>
      </c>
      <c r="B141" t="s">
        <v>2470</v>
      </c>
      <c r="C141" t="s">
        <v>79</v>
      </c>
      <c r="D141">
        <v>3</v>
      </c>
      <c r="E141" s="351" t="s">
        <v>1225</v>
      </c>
      <c r="H141" s="333">
        <v>3.9</v>
      </c>
      <c r="I141" s="333">
        <v>0.38826454736045174</v>
      </c>
      <c r="J141">
        <v>10</v>
      </c>
      <c r="K141" s="364" t="s">
        <v>2445</v>
      </c>
      <c r="L141" s="384">
        <v>-1.45458653734718E-2</v>
      </c>
    </row>
    <row r="142" spans="1:12">
      <c r="A142">
        <v>6</v>
      </c>
      <c r="B142" t="s">
        <v>2470</v>
      </c>
      <c r="C142" t="s">
        <v>79</v>
      </c>
      <c r="D142">
        <v>3</v>
      </c>
      <c r="E142" s="351" t="s">
        <v>1300</v>
      </c>
      <c r="H142" s="333">
        <v>0.65</v>
      </c>
      <c r="I142" s="333">
        <v>0.50725391606181891</v>
      </c>
      <c r="J142">
        <v>78</v>
      </c>
      <c r="K142" s="364" t="s">
        <v>2445</v>
      </c>
      <c r="L142" s="384">
        <v>2.6000400481428931E-2</v>
      </c>
    </row>
    <row r="143" spans="1:12">
      <c r="A143">
        <v>4</v>
      </c>
      <c r="B143" t="s">
        <v>2468</v>
      </c>
      <c r="C143" t="s">
        <v>78</v>
      </c>
      <c r="D143">
        <v>2</v>
      </c>
      <c r="E143" s="351" t="s">
        <v>2488</v>
      </c>
      <c r="H143" s="333">
        <v>40</v>
      </c>
      <c r="I143" s="333">
        <v>7.9</v>
      </c>
      <c r="J143">
        <v>20</v>
      </c>
      <c r="K143" s="364" t="s">
        <v>2445</v>
      </c>
      <c r="L143" s="384">
        <v>-1.9648488875955383E-2</v>
      </c>
    </row>
    <row r="144" spans="1:12">
      <c r="A144">
        <v>6</v>
      </c>
      <c r="B144" t="s">
        <v>2470</v>
      </c>
      <c r="C144" t="s">
        <v>79</v>
      </c>
      <c r="D144">
        <v>3</v>
      </c>
      <c r="E144" s="351" t="s">
        <v>1396</v>
      </c>
      <c r="H144" s="333">
        <v>33.4</v>
      </c>
      <c r="I144" s="333">
        <v>11.087755710648898</v>
      </c>
      <c r="J144">
        <v>33</v>
      </c>
      <c r="K144" s="364" t="s">
        <v>2445</v>
      </c>
      <c r="L144" s="384">
        <v>-1.5037766638188121E-2</v>
      </c>
    </row>
    <row r="145" spans="1:12">
      <c r="A145">
        <v>6</v>
      </c>
      <c r="B145" t="s">
        <v>2470</v>
      </c>
      <c r="C145" t="s">
        <v>79</v>
      </c>
      <c r="D145">
        <v>3</v>
      </c>
      <c r="E145" s="351" t="s">
        <v>1458</v>
      </c>
      <c r="H145" s="333">
        <v>8</v>
      </c>
      <c r="I145" s="333">
        <v>3.113451128504988</v>
      </c>
      <c r="J145">
        <v>39</v>
      </c>
      <c r="K145" s="364" t="s">
        <v>2445</v>
      </c>
      <c r="L145" s="384">
        <v>2.6858634554989713E-2</v>
      </c>
    </row>
    <row r="146" spans="1:12">
      <c r="A146">
        <v>6</v>
      </c>
      <c r="B146" t="s">
        <v>2470</v>
      </c>
      <c r="C146" t="s">
        <v>79</v>
      </c>
      <c r="D146">
        <v>3</v>
      </c>
      <c r="E146" s="351" t="s">
        <v>2489</v>
      </c>
      <c r="H146" s="333">
        <v>2.6</v>
      </c>
      <c r="I146" s="333">
        <v>1.9279028429903315</v>
      </c>
      <c r="J146">
        <v>74</v>
      </c>
      <c r="K146" s="364" t="s">
        <v>2445</v>
      </c>
      <c r="L146" s="384">
        <v>2.974036231427668E-3</v>
      </c>
    </row>
    <row r="147" spans="1:12">
      <c r="A147">
        <v>6</v>
      </c>
      <c r="B147" t="s">
        <v>2470</v>
      </c>
      <c r="C147" t="s">
        <v>79</v>
      </c>
      <c r="D147">
        <v>3</v>
      </c>
      <c r="E147" s="351" t="s">
        <v>1611</v>
      </c>
      <c r="H147" s="333">
        <v>14.2</v>
      </c>
      <c r="I147" s="333">
        <v>5.1962104286075608</v>
      </c>
      <c r="J147">
        <v>37</v>
      </c>
      <c r="K147" s="364" t="s">
        <v>2445</v>
      </c>
      <c r="L147" s="384">
        <v>-1.4526063798946831E-2</v>
      </c>
    </row>
    <row r="148" spans="1:12">
      <c r="A148">
        <v>6</v>
      </c>
      <c r="B148" t="s">
        <v>2470</v>
      </c>
      <c r="C148" t="s">
        <v>79</v>
      </c>
      <c r="D148">
        <v>3</v>
      </c>
      <c r="E148" s="351" t="s">
        <v>1662</v>
      </c>
      <c r="H148" s="333">
        <v>1.95</v>
      </c>
      <c r="I148" s="333">
        <v>0.78400000000000003</v>
      </c>
      <c r="J148">
        <v>40</v>
      </c>
      <c r="K148" s="364" t="s">
        <v>2445</v>
      </c>
      <c r="L148" s="384">
        <v>8.6670672138944305E-3</v>
      </c>
    </row>
    <row r="149" spans="1:12">
      <c r="A149">
        <v>6</v>
      </c>
      <c r="B149" t="s">
        <v>2470</v>
      </c>
      <c r="C149" t="s">
        <v>79</v>
      </c>
      <c r="D149">
        <v>3</v>
      </c>
      <c r="E149" s="555"/>
      <c r="F149" s="556"/>
      <c r="G149" s="556"/>
      <c r="H149" s="557"/>
      <c r="I149" s="557"/>
      <c r="J149" s="556"/>
      <c r="K149" s="559"/>
      <c r="L149" s="560"/>
    </row>
    <row r="150" spans="1:12">
      <c r="A150">
        <v>6</v>
      </c>
      <c r="B150" t="s">
        <v>2470</v>
      </c>
      <c r="C150" t="s">
        <v>79</v>
      </c>
      <c r="D150">
        <v>3</v>
      </c>
      <c r="E150" s="351" t="s">
        <v>1742</v>
      </c>
      <c r="H150" s="333">
        <v>0.40950000000000003</v>
      </c>
      <c r="I150" s="333">
        <v>0.1</v>
      </c>
      <c r="J150">
        <v>24</v>
      </c>
      <c r="K150" s="364" t="s">
        <v>2445</v>
      </c>
      <c r="L150" s="384">
        <v>-1.9648488875955383E-2</v>
      </c>
    </row>
    <row r="151" spans="1:12">
      <c r="A151">
        <v>6</v>
      </c>
      <c r="B151" t="s">
        <v>2470</v>
      </c>
      <c r="C151" t="s">
        <v>79</v>
      </c>
      <c r="D151">
        <v>3</v>
      </c>
      <c r="E151" s="351" t="s">
        <v>1777</v>
      </c>
      <c r="H151" s="333">
        <v>7.13</v>
      </c>
      <c r="I151" s="333">
        <v>3.8600651887633255</v>
      </c>
      <c r="J151">
        <v>54</v>
      </c>
      <c r="K151" s="364" t="s">
        <v>2445</v>
      </c>
      <c r="L151" s="384">
        <v>4.7247488193153941E-3</v>
      </c>
    </row>
    <row r="152" spans="1:12">
      <c r="A152">
        <v>6</v>
      </c>
      <c r="B152" t="s">
        <v>2470</v>
      </c>
      <c r="C152" t="s">
        <v>79</v>
      </c>
      <c r="D152">
        <v>3</v>
      </c>
      <c r="E152" s="351" t="s">
        <v>1838</v>
      </c>
      <c r="H152" s="333">
        <v>62.7</v>
      </c>
      <c r="I152" s="333">
        <v>19.709200074659396</v>
      </c>
      <c r="J152">
        <v>31</v>
      </c>
      <c r="K152" s="364" t="s">
        <v>2445</v>
      </c>
      <c r="L152" s="384">
        <v>-1.319900488195247E-2</v>
      </c>
    </row>
    <row r="153" spans="1:12">
      <c r="A153">
        <v>4</v>
      </c>
      <c r="B153" t="s">
        <v>2468</v>
      </c>
      <c r="C153" t="s">
        <v>78</v>
      </c>
      <c r="D153">
        <v>2</v>
      </c>
      <c r="E153" s="351" t="s">
        <v>2491</v>
      </c>
      <c r="H153" s="333">
        <v>17.7</v>
      </c>
      <c r="I153" s="333">
        <v>1.2</v>
      </c>
      <c r="J153">
        <v>7</v>
      </c>
      <c r="K153" s="364" t="s">
        <v>2445</v>
      </c>
      <c r="L153" s="384">
        <v>-1.9648488875955383E-2</v>
      </c>
    </row>
    <row r="154" spans="1:12">
      <c r="A154">
        <v>6</v>
      </c>
      <c r="B154" t="s">
        <v>2470</v>
      </c>
      <c r="C154" t="s">
        <v>79</v>
      </c>
      <c r="D154">
        <v>3</v>
      </c>
      <c r="E154" s="351" t="s">
        <v>1763</v>
      </c>
      <c r="H154" s="333">
        <v>16.600000000000001</v>
      </c>
      <c r="I154" s="333">
        <v>6.0532224505240908</v>
      </c>
      <c r="J154">
        <v>36</v>
      </c>
      <c r="K154" s="364" t="s">
        <v>2445</v>
      </c>
      <c r="L154" s="384">
        <v>-9.8513816894150175E-3</v>
      </c>
    </row>
    <row r="155" spans="1:12">
      <c r="A155">
        <v>6</v>
      </c>
      <c r="B155" t="s">
        <v>2470</v>
      </c>
      <c r="C155" t="s">
        <v>79</v>
      </c>
      <c r="D155">
        <v>3</v>
      </c>
      <c r="E155" s="351" t="s">
        <v>1228</v>
      </c>
      <c r="H155" s="333">
        <v>28.96</v>
      </c>
      <c r="I155" s="333">
        <v>18.008856858341314</v>
      </c>
      <c r="J155">
        <v>62</v>
      </c>
      <c r="K155" s="364" t="s">
        <v>2445</v>
      </c>
      <c r="L155" s="384">
        <v>-1.0801105332098437E-2</v>
      </c>
    </row>
    <row r="156" spans="1:12">
      <c r="A156">
        <v>6</v>
      </c>
      <c r="B156" t="s">
        <v>2470</v>
      </c>
      <c r="C156" t="s">
        <v>79</v>
      </c>
      <c r="D156">
        <v>3</v>
      </c>
      <c r="E156" s="351" t="s">
        <v>1249</v>
      </c>
      <c r="H156" s="333">
        <v>8.9</v>
      </c>
      <c r="I156" s="333">
        <v>6.57310974160026</v>
      </c>
      <c r="J156">
        <v>74</v>
      </c>
      <c r="K156" s="364" t="s">
        <v>2445</v>
      </c>
      <c r="L156" s="384">
        <v>7.4120753802737749E-3</v>
      </c>
    </row>
    <row r="157" spans="1:12">
      <c r="A157">
        <v>6</v>
      </c>
      <c r="B157" t="s">
        <v>2470</v>
      </c>
      <c r="C157" t="s">
        <v>79</v>
      </c>
      <c r="D157">
        <v>3</v>
      </c>
      <c r="E157" s="351" t="s">
        <v>1357</v>
      </c>
      <c r="H157" s="333">
        <v>13.6</v>
      </c>
      <c r="I157" s="333">
        <v>8.6657950004238469</v>
      </c>
      <c r="J157">
        <v>64</v>
      </c>
      <c r="K157" s="364" t="s">
        <v>2445</v>
      </c>
      <c r="L157" s="384">
        <v>1.5187462961689491E-2</v>
      </c>
    </row>
    <row r="158" spans="1:12">
      <c r="A158">
        <v>6</v>
      </c>
      <c r="B158" t="s">
        <v>2470</v>
      </c>
      <c r="C158" t="s">
        <v>79</v>
      </c>
      <c r="D158">
        <v>3</v>
      </c>
      <c r="E158" s="351" t="s">
        <v>1394</v>
      </c>
      <c r="H158" s="333">
        <v>1.3</v>
      </c>
      <c r="I158" s="333">
        <v>0.3</v>
      </c>
      <c r="J158">
        <v>23</v>
      </c>
      <c r="K158" s="364" t="s">
        <v>2445</v>
      </c>
      <c r="L158" s="384">
        <v>1.6166582609560276E-3</v>
      </c>
    </row>
    <row r="159" spans="1:12">
      <c r="A159">
        <v>6</v>
      </c>
      <c r="B159" t="s">
        <v>2470</v>
      </c>
      <c r="C159" t="s">
        <v>79</v>
      </c>
      <c r="D159">
        <v>3</v>
      </c>
      <c r="E159" s="351" t="s">
        <v>1507</v>
      </c>
      <c r="H159" s="333">
        <v>4.3</v>
      </c>
      <c r="I159" s="333">
        <v>2.954949239720881</v>
      </c>
      <c r="J159">
        <v>69</v>
      </c>
      <c r="K159" s="364" t="s">
        <v>2445</v>
      </c>
      <c r="L159" s="384">
        <v>1.461556854282442E-2</v>
      </c>
    </row>
    <row r="160" spans="1:12">
      <c r="A160">
        <v>6</v>
      </c>
      <c r="B160" t="s">
        <v>2470</v>
      </c>
      <c r="C160" t="s">
        <v>79</v>
      </c>
      <c r="D160">
        <v>3</v>
      </c>
      <c r="E160" s="351" t="s">
        <v>1509</v>
      </c>
      <c r="H160" s="333">
        <v>0.65</v>
      </c>
      <c r="I160" s="333">
        <v>0.4</v>
      </c>
      <c r="J160">
        <v>62</v>
      </c>
      <c r="K160" s="364" t="s">
        <v>2445</v>
      </c>
      <c r="L160" s="384">
        <v>1.6166582609560276E-3</v>
      </c>
    </row>
    <row r="161" spans="1:12">
      <c r="A161">
        <v>6</v>
      </c>
      <c r="B161" t="s">
        <v>2470</v>
      </c>
      <c r="C161" t="s">
        <v>79</v>
      </c>
      <c r="D161">
        <v>3</v>
      </c>
      <c r="E161" s="351" t="s">
        <v>1639</v>
      </c>
      <c r="H161" s="333">
        <v>13.4</v>
      </c>
      <c r="I161" s="333">
        <v>10.019987595757554</v>
      </c>
      <c r="J161">
        <v>75</v>
      </c>
      <c r="K161" s="364" t="s">
        <v>2445</v>
      </c>
      <c r="L161" s="384">
        <v>-1.9624628440292335E-3</v>
      </c>
    </row>
    <row r="162" spans="1:12">
      <c r="A162">
        <v>6</v>
      </c>
      <c r="B162" t="s">
        <v>2470</v>
      </c>
      <c r="C162" t="s">
        <v>79</v>
      </c>
      <c r="D162">
        <v>3</v>
      </c>
      <c r="E162" s="351" t="s">
        <v>1793</v>
      </c>
      <c r="H162" s="333">
        <v>8.9</v>
      </c>
      <c r="I162" s="333">
        <v>6.0425229017137347</v>
      </c>
      <c r="J162">
        <v>68</v>
      </c>
      <c r="K162" s="364" t="s">
        <v>2445</v>
      </c>
      <c r="L162" s="384">
        <v>1.3356318443602744E-2</v>
      </c>
    </row>
    <row r="163" spans="1:12">
      <c r="A163">
        <v>6</v>
      </c>
      <c r="B163" t="s">
        <v>2470</v>
      </c>
      <c r="C163" t="s">
        <v>79</v>
      </c>
      <c r="D163">
        <v>3</v>
      </c>
      <c r="E163" s="351" t="s">
        <v>1880</v>
      </c>
      <c r="H163" s="333">
        <v>3</v>
      </c>
      <c r="I163" s="333">
        <v>2.9</v>
      </c>
      <c r="J163">
        <v>97</v>
      </c>
      <c r="K163" s="364" t="s">
        <v>2445</v>
      </c>
      <c r="L163" s="384">
        <v>1.6166582609560276E-3</v>
      </c>
    </row>
    <row r="164" spans="1:12">
      <c r="A164">
        <v>6</v>
      </c>
      <c r="B164" t="s">
        <v>2470</v>
      </c>
      <c r="C164" t="s">
        <v>79</v>
      </c>
      <c r="D164">
        <v>3</v>
      </c>
      <c r="E164" s="351" t="s">
        <v>1277</v>
      </c>
      <c r="H164" s="333">
        <v>3.9</v>
      </c>
      <c r="I164" s="333">
        <v>0.79764122103405133</v>
      </c>
      <c r="J164">
        <v>20</v>
      </c>
      <c r="K164" s="364" t="s">
        <v>2445</v>
      </c>
      <c r="L164" s="384">
        <v>-5.3135106044519542E-3</v>
      </c>
    </row>
    <row r="165" spans="1:12">
      <c r="A165">
        <v>6</v>
      </c>
      <c r="B165" t="s">
        <v>2470</v>
      </c>
      <c r="C165" t="s">
        <v>79</v>
      </c>
      <c r="D165">
        <v>3</v>
      </c>
      <c r="E165" s="351" t="s">
        <v>1327</v>
      </c>
      <c r="H165" s="333">
        <v>2.7</v>
      </c>
      <c r="I165" s="333">
        <v>0.6</v>
      </c>
      <c r="J165">
        <v>22</v>
      </c>
      <c r="K165" s="364" t="s">
        <v>2445</v>
      </c>
      <c r="L165" s="384">
        <v>-4.9273771914037923E-4</v>
      </c>
    </row>
    <row r="166" spans="1:12">
      <c r="A166">
        <v>6</v>
      </c>
      <c r="B166" t="s">
        <v>2470</v>
      </c>
      <c r="C166" t="s">
        <v>79</v>
      </c>
      <c r="D166">
        <v>3</v>
      </c>
      <c r="E166" s="351" t="s">
        <v>1774</v>
      </c>
      <c r="H166" s="333">
        <v>2.6</v>
      </c>
      <c r="I166" s="333">
        <v>1</v>
      </c>
      <c r="J166">
        <v>38</v>
      </c>
      <c r="K166" s="364" t="s">
        <v>2445</v>
      </c>
      <c r="L166" s="384">
        <v>-4.9273771914037923E-4</v>
      </c>
    </row>
    <row r="167" spans="1:12">
      <c r="A167">
        <v>6</v>
      </c>
      <c r="B167" t="s">
        <v>2470</v>
      </c>
      <c r="C167" t="s">
        <v>79</v>
      </c>
      <c r="D167">
        <v>3</v>
      </c>
      <c r="E167" s="351" t="s">
        <v>1313</v>
      </c>
      <c r="H167" s="333">
        <v>12.6</v>
      </c>
      <c r="I167" s="333">
        <v>9.7722048793565062</v>
      </c>
      <c r="J167">
        <v>78</v>
      </c>
      <c r="K167" s="364" t="s">
        <v>2445</v>
      </c>
      <c r="L167" s="384">
        <v>4.4953270928675959E-3</v>
      </c>
    </row>
    <row r="168" spans="1:12">
      <c r="A168">
        <v>6</v>
      </c>
      <c r="B168" t="s">
        <v>2470</v>
      </c>
      <c r="C168" t="s">
        <v>79</v>
      </c>
      <c r="D168">
        <v>3</v>
      </c>
      <c r="E168" s="351" t="s">
        <v>1284</v>
      </c>
      <c r="H168" s="333">
        <v>11.1</v>
      </c>
      <c r="I168" s="333">
        <v>4</v>
      </c>
      <c r="J168">
        <v>36</v>
      </c>
      <c r="K168" s="364" t="s">
        <v>2445</v>
      </c>
      <c r="L168" s="384">
        <v>-2.9869912700745127E-3</v>
      </c>
    </row>
    <row r="169" spans="1:12">
      <c r="A169">
        <v>6</v>
      </c>
      <c r="B169" t="s">
        <v>2470</v>
      </c>
      <c r="C169" t="s">
        <v>79</v>
      </c>
      <c r="D169">
        <v>3</v>
      </c>
      <c r="E169" s="351" t="s">
        <v>1370</v>
      </c>
      <c r="H169" s="333">
        <v>3.9</v>
      </c>
      <c r="I169" s="333">
        <v>0.4</v>
      </c>
      <c r="J169">
        <v>10</v>
      </c>
      <c r="K169" s="364" t="s">
        <v>2445</v>
      </c>
      <c r="L169" s="384">
        <v>-1.7408652230077593E-2</v>
      </c>
    </row>
    <row r="170" spans="1:12">
      <c r="A170">
        <v>6</v>
      </c>
      <c r="B170" t="s">
        <v>2470</v>
      </c>
      <c r="C170" t="s">
        <v>79</v>
      </c>
      <c r="D170">
        <v>3</v>
      </c>
      <c r="E170" s="351" t="s">
        <v>1372</v>
      </c>
      <c r="H170" s="333">
        <v>4.3</v>
      </c>
      <c r="I170" s="333">
        <v>2.3014576091232257</v>
      </c>
      <c r="J170">
        <v>54</v>
      </c>
      <c r="K170" s="364" t="s">
        <v>2445</v>
      </c>
      <c r="L170" s="384">
        <v>-3.5038536945798726E-2</v>
      </c>
    </row>
    <row r="171" spans="1:12">
      <c r="A171">
        <v>6</v>
      </c>
      <c r="B171" t="s">
        <v>2470</v>
      </c>
      <c r="C171" t="s">
        <v>79</v>
      </c>
      <c r="D171">
        <v>3</v>
      </c>
      <c r="E171" s="351" t="s">
        <v>1376</v>
      </c>
      <c r="H171" s="333">
        <v>14.6</v>
      </c>
      <c r="I171" s="333">
        <v>8.0711292689063523</v>
      </c>
      <c r="J171">
        <v>55</v>
      </c>
      <c r="K171" s="364" t="s">
        <v>2445</v>
      </c>
      <c r="L171" s="384">
        <v>-9.9374314602298508E-3</v>
      </c>
    </row>
    <row r="172" spans="1:12">
      <c r="A172">
        <v>6</v>
      </c>
      <c r="B172" t="s">
        <v>2470</v>
      </c>
      <c r="C172" t="s">
        <v>79</v>
      </c>
      <c r="D172">
        <v>3</v>
      </c>
      <c r="E172" s="351" t="s">
        <v>1414</v>
      </c>
      <c r="H172" s="333">
        <v>3</v>
      </c>
      <c r="I172" s="333">
        <v>2.1</v>
      </c>
      <c r="J172">
        <v>70</v>
      </c>
      <c r="K172" s="364" t="s">
        <v>2445</v>
      </c>
      <c r="L172" s="384">
        <v>-7.4999999999999997E-3</v>
      </c>
    </row>
    <row r="173" spans="1:12">
      <c r="A173">
        <v>6</v>
      </c>
      <c r="B173" t="s">
        <v>2470</v>
      </c>
      <c r="C173" t="s">
        <v>79</v>
      </c>
      <c r="D173">
        <v>3</v>
      </c>
      <c r="E173" s="351" t="s">
        <v>1447</v>
      </c>
      <c r="H173" s="333">
        <v>16.5</v>
      </c>
      <c r="I173" s="333">
        <v>5.6236419347496858</v>
      </c>
      <c r="J173">
        <v>34</v>
      </c>
      <c r="K173" s="364" t="s">
        <v>2445</v>
      </c>
      <c r="L173" s="384">
        <v>-1.2438500885156412E-2</v>
      </c>
    </row>
    <row r="174" spans="1:12">
      <c r="A174">
        <v>6</v>
      </c>
      <c r="B174" t="s">
        <v>2470</v>
      </c>
      <c r="C174" t="s">
        <v>79</v>
      </c>
      <c r="D174">
        <v>3</v>
      </c>
      <c r="E174" s="351" t="s">
        <v>1522</v>
      </c>
      <c r="H174" s="333">
        <v>4.8</v>
      </c>
      <c r="I174" s="333">
        <v>3.8</v>
      </c>
      <c r="J174">
        <v>79</v>
      </c>
      <c r="K174" s="364" t="s">
        <v>2445</v>
      </c>
      <c r="L174" s="384">
        <v>2.2000000000000002E-2</v>
      </c>
    </row>
    <row r="175" spans="1:12">
      <c r="A175">
        <v>6</v>
      </c>
      <c r="B175" t="s">
        <v>2470</v>
      </c>
      <c r="C175" t="s">
        <v>79</v>
      </c>
      <c r="D175">
        <v>3</v>
      </c>
      <c r="E175" s="351" t="s">
        <v>1765</v>
      </c>
      <c r="H175" s="333">
        <v>3.9</v>
      </c>
      <c r="I175" s="333">
        <v>1.8025443470734714</v>
      </c>
      <c r="J175">
        <v>46</v>
      </c>
      <c r="K175" s="364" t="s">
        <v>2445</v>
      </c>
      <c r="L175" s="384">
        <v>-3.9080904144059514E-2</v>
      </c>
    </row>
    <row r="176" spans="1:12">
      <c r="A176">
        <v>6</v>
      </c>
      <c r="B176" t="s">
        <v>2470</v>
      </c>
      <c r="C176" t="s">
        <v>79</v>
      </c>
      <c r="D176">
        <v>3</v>
      </c>
      <c r="E176" s="351" t="s">
        <v>1857</v>
      </c>
      <c r="H176" s="333">
        <v>2.6</v>
      </c>
      <c r="I176" s="333">
        <v>1.2</v>
      </c>
      <c r="J176">
        <v>46</v>
      </c>
      <c r="K176" s="364" t="s">
        <v>2445</v>
      </c>
      <c r="L176" s="384">
        <v>-7.4999999999999997E-3</v>
      </c>
    </row>
    <row r="177" spans="1:12">
      <c r="A177">
        <v>6</v>
      </c>
      <c r="B177" t="s">
        <v>2470</v>
      </c>
      <c r="C177" t="s">
        <v>79</v>
      </c>
      <c r="D177">
        <v>3</v>
      </c>
      <c r="E177" s="351" t="s">
        <v>1241</v>
      </c>
      <c r="H177" s="333">
        <v>3.9</v>
      </c>
      <c r="I177" s="333">
        <v>3.3</v>
      </c>
      <c r="J177">
        <v>85</v>
      </c>
      <c r="K177" s="364" t="s">
        <v>2445</v>
      </c>
      <c r="L177" s="384">
        <v>1.4768245898567178E-2</v>
      </c>
    </row>
    <row r="178" spans="1:12">
      <c r="A178">
        <v>6</v>
      </c>
      <c r="B178" t="s">
        <v>2470</v>
      </c>
      <c r="C178" t="s">
        <v>79</v>
      </c>
      <c r="D178">
        <v>3</v>
      </c>
      <c r="E178" s="351" t="s">
        <v>1365</v>
      </c>
      <c r="H178" s="333">
        <v>2.4</v>
      </c>
      <c r="I178" s="333">
        <v>2</v>
      </c>
      <c r="J178">
        <v>83</v>
      </c>
      <c r="K178" s="364" t="s">
        <v>2445</v>
      </c>
      <c r="L178" s="384">
        <v>1.4768245898567178E-2</v>
      </c>
    </row>
    <row r="179" spans="1:12">
      <c r="A179">
        <v>6</v>
      </c>
      <c r="B179" t="s">
        <v>2470</v>
      </c>
      <c r="C179" t="s">
        <v>79</v>
      </c>
      <c r="D179">
        <v>3</v>
      </c>
      <c r="E179" s="351" t="s">
        <v>1530</v>
      </c>
      <c r="H179" s="333">
        <v>3.9</v>
      </c>
      <c r="I179" s="333">
        <v>2.2000000000000002</v>
      </c>
      <c r="J179">
        <v>56</v>
      </c>
      <c r="K179" s="364" t="s">
        <v>2445</v>
      </c>
      <c r="L179" s="384">
        <v>1.4768245898567178E-2</v>
      </c>
    </row>
    <row r="180" spans="1:12">
      <c r="A180">
        <v>6</v>
      </c>
      <c r="B180" t="s">
        <v>2470</v>
      </c>
      <c r="C180" t="s">
        <v>79</v>
      </c>
      <c r="D180">
        <v>3</v>
      </c>
      <c r="E180" s="351" t="s">
        <v>1751</v>
      </c>
      <c r="H180" s="333">
        <v>3.9</v>
      </c>
      <c r="I180" s="333">
        <v>1.8</v>
      </c>
      <c r="J180">
        <v>46</v>
      </c>
      <c r="K180" s="364" t="s">
        <v>2445</v>
      </c>
      <c r="L180" s="384">
        <v>1.4768245898567178E-2</v>
      </c>
    </row>
    <row r="181" spans="1:12">
      <c r="A181">
        <v>6</v>
      </c>
      <c r="B181" t="s">
        <v>2470</v>
      </c>
      <c r="C181" t="s">
        <v>79</v>
      </c>
      <c r="D181">
        <v>3</v>
      </c>
      <c r="E181" s="351" t="s">
        <v>1756</v>
      </c>
      <c r="H181" s="333">
        <v>1.3</v>
      </c>
      <c r="I181" s="333">
        <v>0.9</v>
      </c>
      <c r="J181">
        <v>69</v>
      </c>
      <c r="K181" s="364" t="s">
        <v>2445</v>
      </c>
      <c r="L181" s="384">
        <v>1.4768245898567178E-2</v>
      </c>
    </row>
    <row r="182" spans="1:12">
      <c r="A182">
        <v>6</v>
      </c>
      <c r="B182" t="s">
        <v>2470</v>
      </c>
      <c r="C182" t="s">
        <v>79</v>
      </c>
      <c r="D182">
        <v>3</v>
      </c>
      <c r="E182" s="351" t="s">
        <v>1861</v>
      </c>
      <c r="H182" s="333">
        <v>0.65</v>
      </c>
      <c r="I182" s="333">
        <v>0.5</v>
      </c>
      <c r="J182">
        <v>77</v>
      </c>
      <c r="K182" s="364" t="s">
        <v>2445</v>
      </c>
      <c r="L182" s="384">
        <v>1.4768245898567178E-2</v>
      </c>
    </row>
    <row r="183" spans="1:12">
      <c r="A183">
        <v>6</v>
      </c>
      <c r="B183" t="s">
        <v>2470</v>
      </c>
      <c r="C183" t="s">
        <v>79</v>
      </c>
      <c r="D183">
        <v>3</v>
      </c>
      <c r="E183" s="351" t="s">
        <v>1290</v>
      </c>
      <c r="H183" s="333">
        <v>3.9</v>
      </c>
      <c r="I183" s="333">
        <v>1.8165748803446098</v>
      </c>
      <c r="J183">
        <v>47</v>
      </c>
      <c r="K183" s="364" t="s">
        <v>2445</v>
      </c>
      <c r="L183" s="384">
        <v>-8.3656156165596851E-3</v>
      </c>
    </row>
    <row r="184" spans="1:12">
      <c r="A184">
        <v>6</v>
      </c>
      <c r="B184" t="s">
        <v>2470</v>
      </c>
      <c r="C184" t="s">
        <v>79</v>
      </c>
      <c r="D184">
        <v>3</v>
      </c>
      <c r="E184" s="351" t="s">
        <v>1294</v>
      </c>
      <c r="H184" s="333">
        <v>1.3</v>
      </c>
      <c r="I184" s="333">
        <v>0.9</v>
      </c>
      <c r="J184">
        <v>69</v>
      </c>
      <c r="K184" s="364" t="s">
        <v>2445</v>
      </c>
      <c r="L184" s="384">
        <v>-8.2000000000000007E-3</v>
      </c>
    </row>
    <row r="185" spans="1:12">
      <c r="A185">
        <v>6</v>
      </c>
      <c r="B185" t="s">
        <v>2470</v>
      </c>
      <c r="C185" t="s">
        <v>79</v>
      </c>
      <c r="D185">
        <v>3</v>
      </c>
      <c r="E185" s="351" t="s">
        <v>1525</v>
      </c>
      <c r="H185" s="333">
        <v>6.5</v>
      </c>
      <c r="I185" s="333">
        <v>4.0999999999999996</v>
      </c>
      <c r="J185">
        <v>63</v>
      </c>
      <c r="K185" s="364" t="s">
        <v>2445</v>
      </c>
      <c r="L185" s="384">
        <v>3.673174292875947E-3</v>
      </c>
    </row>
    <row r="186" spans="1:12">
      <c r="A186">
        <v>6</v>
      </c>
      <c r="B186" t="s">
        <v>2470</v>
      </c>
      <c r="C186" t="s">
        <v>79</v>
      </c>
      <c r="D186">
        <v>3</v>
      </c>
      <c r="E186" s="351" t="s">
        <v>1635</v>
      </c>
      <c r="H186" s="333">
        <v>8.9</v>
      </c>
      <c r="I186" s="333">
        <v>2.4136109227501703</v>
      </c>
      <c r="J186">
        <v>27</v>
      </c>
      <c r="K186" s="364" t="s">
        <v>2445</v>
      </c>
      <c r="L186" s="384">
        <v>-6.1528258273820802E-3</v>
      </c>
    </row>
    <row r="187" spans="1:12">
      <c r="A187">
        <v>6</v>
      </c>
      <c r="B187" t="s">
        <v>2470</v>
      </c>
      <c r="C187" t="s">
        <v>79</v>
      </c>
      <c r="D187">
        <v>3</v>
      </c>
      <c r="E187" s="351" t="s">
        <v>1727</v>
      </c>
      <c r="H187" s="333">
        <v>0.65</v>
      </c>
      <c r="I187" s="333">
        <v>0.5</v>
      </c>
      <c r="J187">
        <v>77</v>
      </c>
      <c r="K187" s="364" t="s">
        <v>2445</v>
      </c>
      <c r="L187" s="384">
        <v>3.673174292875947E-3</v>
      </c>
    </row>
    <row r="188" spans="1:12">
      <c r="A188">
        <v>6</v>
      </c>
      <c r="B188" t="s">
        <v>2470</v>
      </c>
      <c r="C188" t="s">
        <v>79</v>
      </c>
      <c r="D188">
        <v>3</v>
      </c>
      <c r="E188" s="351" t="s">
        <v>2493</v>
      </c>
      <c r="H188" s="333">
        <v>3.9</v>
      </c>
      <c r="I188" s="333">
        <v>3.2</v>
      </c>
      <c r="J188">
        <v>82</v>
      </c>
      <c r="K188" s="364" t="s">
        <v>2445</v>
      </c>
      <c r="L188" s="384">
        <v>1.18E-2</v>
      </c>
    </row>
    <row r="189" spans="1:12">
      <c r="A189">
        <v>6</v>
      </c>
      <c r="B189" t="s">
        <v>2470</v>
      </c>
      <c r="C189" t="s">
        <v>79</v>
      </c>
      <c r="D189">
        <v>3</v>
      </c>
      <c r="E189" s="351" t="s">
        <v>1849</v>
      </c>
      <c r="H189" s="333">
        <v>2.6</v>
      </c>
      <c r="I189" s="333">
        <v>1.7</v>
      </c>
      <c r="J189">
        <v>65</v>
      </c>
      <c r="K189" s="364" t="s">
        <v>2445</v>
      </c>
      <c r="L189" s="384">
        <v>6.8000000000000005E-3</v>
      </c>
    </row>
    <row r="190" spans="1:12">
      <c r="A190">
        <v>6</v>
      </c>
      <c r="B190" t="s">
        <v>2470</v>
      </c>
      <c r="C190" t="s">
        <v>79</v>
      </c>
      <c r="D190">
        <v>3</v>
      </c>
      <c r="E190" s="351" t="s">
        <v>1556</v>
      </c>
      <c r="H190" s="333">
        <v>14.5</v>
      </c>
      <c r="I190" s="333">
        <v>5.4800538163391188</v>
      </c>
      <c r="J190">
        <v>38</v>
      </c>
      <c r="K190" s="364" t="s">
        <v>2445</v>
      </c>
      <c r="L190" s="384">
        <v>-2.1042544076067871E-2</v>
      </c>
    </row>
    <row r="191" spans="1:12">
      <c r="A191">
        <v>6</v>
      </c>
      <c r="B191" t="s">
        <v>2470</v>
      </c>
      <c r="C191" t="s">
        <v>79</v>
      </c>
      <c r="D191">
        <v>3</v>
      </c>
      <c r="E191" s="351" t="s">
        <v>1595</v>
      </c>
      <c r="H191" s="333">
        <v>26</v>
      </c>
      <c r="I191" s="333">
        <v>15.94912429331848</v>
      </c>
      <c r="J191">
        <v>61</v>
      </c>
      <c r="K191" s="364" t="s">
        <v>2445</v>
      </c>
      <c r="L191" s="384">
        <v>8.8565518513419317E-3</v>
      </c>
    </row>
    <row r="192" spans="1:12">
      <c r="A192">
        <v>6</v>
      </c>
      <c r="B192" t="s">
        <v>2470</v>
      </c>
      <c r="C192" t="s">
        <v>79</v>
      </c>
      <c r="D192">
        <v>3</v>
      </c>
      <c r="E192" s="351" t="s">
        <v>1599</v>
      </c>
      <c r="H192" s="333">
        <v>28.5</v>
      </c>
      <c r="I192" s="333">
        <v>14.490730663480091</v>
      </c>
      <c r="J192">
        <v>51</v>
      </c>
      <c r="K192" s="364" t="s">
        <v>2445</v>
      </c>
      <c r="L192" s="384">
        <v>-7.1722145015294947E-3</v>
      </c>
    </row>
    <row r="193" spans="1:12">
      <c r="A193">
        <v>6</v>
      </c>
      <c r="B193" t="s">
        <v>2470</v>
      </c>
      <c r="C193" t="s">
        <v>79</v>
      </c>
      <c r="D193">
        <v>3</v>
      </c>
      <c r="E193" s="351" t="s">
        <v>1608</v>
      </c>
      <c r="H193" s="333">
        <v>2.6</v>
      </c>
      <c r="I193" s="333">
        <v>2.4</v>
      </c>
      <c r="J193">
        <v>92</v>
      </c>
      <c r="K193" s="364" t="s">
        <v>2445</v>
      </c>
      <c r="L193" s="384">
        <v>2.18E-2</v>
      </c>
    </row>
    <row r="194" spans="1:12">
      <c r="A194">
        <v>6</v>
      </c>
      <c r="B194" t="s">
        <v>2470</v>
      </c>
      <c r="C194" t="s">
        <v>79</v>
      </c>
      <c r="D194">
        <v>3</v>
      </c>
      <c r="E194" s="351" t="s">
        <v>1261</v>
      </c>
      <c r="H194" s="333">
        <v>0.78</v>
      </c>
      <c r="I194" s="333">
        <v>0.3</v>
      </c>
      <c r="J194">
        <v>38</v>
      </c>
      <c r="K194" s="364" t="s">
        <v>2445</v>
      </c>
      <c r="L194" s="384">
        <v>-1.1159547306699769E-2</v>
      </c>
    </row>
    <row r="195" spans="1:12">
      <c r="A195">
        <v>6</v>
      </c>
      <c r="B195" t="s">
        <v>2470</v>
      </c>
      <c r="C195" t="s">
        <v>79</v>
      </c>
      <c r="D195">
        <v>3</v>
      </c>
      <c r="E195" s="351" t="s">
        <v>1296</v>
      </c>
      <c r="H195" s="333">
        <v>1.95</v>
      </c>
      <c r="I195" s="333">
        <v>1.4</v>
      </c>
      <c r="J195">
        <v>72</v>
      </c>
      <c r="K195" s="364" t="s">
        <v>2445</v>
      </c>
      <c r="L195" s="384">
        <v>-1.1159547306699769E-2</v>
      </c>
    </row>
    <row r="196" spans="1:12">
      <c r="A196">
        <v>6</v>
      </c>
      <c r="B196" t="s">
        <v>2470</v>
      </c>
      <c r="C196" t="s">
        <v>79</v>
      </c>
      <c r="D196">
        <v>3</v>
      </c>
      <c r="E196" s="351" t="s">
        <v>1330</v>
      </c>
      <c r="H196" s="333">
        <v>0.65</v>
      </c>
      <c r="I196" s="333">
        <v>0.5</v>
      </c>
      <c r="J196">
        <v>77</v>
      </c>
      <c r="K196" s="364" t="s">
        <v>2445</v>
      </c>
      <c r="L196" s="384">
        <v>-1.1159547306699769E-2</v>
      </c>
    </row>
    <row r="197" spans="1:12">
      <c r="A197">
        <v>6</v>
      </c>
      <c r="B197" t="s">
        <v>2470</v>
      </c>
      <c r="C197" t="s">
        <v>79</v>
      </c>
      <c r="D197">
        <v>3</v>
      </c>
      <c r="E197" s="351" t="s">
        <v>1332</v>
      </c>
      <c r="H197" s="333">
        <v>1.3</v>
      </c>
      <c r="I197" s="333">
        <v>0.33524218936234174</v>
      </c>
      <c r="J197">
        <v>26</v>
      </c>
      <c r="K197" s="364" t="s">
        <v>2445</v>
      </c>
      <c r="L197" s="384">
        <v>-1.547429050944682E-2</v>
      </c>
    </row>
    <row r="198" spans="1:12">
      <c r="A198">
        <v>6</v>
      </c>
      <c r="B198" t="s">
        <v>2470</v>
      </c>
      <c r="C198" t="s">
        <v>79</v>
      </c>
      <c r="D198">
        <v>3</v>
      </c>
      <c r="E198" s="351" t="s">
        <v>1435</v>
      </c>
      <c r="H198" s="333">
        <v>8.9</v>
      </c>
      <c r="I198" s="333">
        <v>2.5499999999999998</v>
      </c>
      <c r="J198">
        <v>29</v>
      </c>
      <c r="K198" s="364" t="s">
        <v>2445</v>
      </c>
      <c r="L198" s="384">
        <v>-2.3019491157101002E-2</v>
      </c>
    </row>
    <row r="199" spans="1:12">
      <c r="A199">
        <v>6</v>
      </c>
      <c r="B199" t="s">
        <v>2470</v>
      </c>
      <c r="C199" t="s">
        <v>79</v>
      </c>
      <c r="D199">
        <v>3</v>
      </c>
      <c r="E199" s="555"/>
      <c r="F199" s="556"/>
      <c r="G199" s="556"/>
      <c r="H199" s="557"/>
      <c r="I199" s="557"/>
      <c r="J199" s="556"/>
      <c r="K199" s="559"/>
      <c r="L199" s="560"/>
    </row>
    <row r="200" spans="1:12">
      <c r="A200">
        <v>6</v>
      </c>
      <c r="B200" t="s">
        <v>2470</v>
      </c>
      <c r="C200" t="s">
        <v>79</v>
      </c>
      <c r="D200">
        <v>3</v>
      </c>
      <c r="E200" s="555"/>
      <c r="F200" s="556"/>
      <c r="G200" s="556"/>
      <c r="H200" s="557"/>
      <c r="I200" s="557"/>
      <c r="J200" s="556"/>
      <c r="K200" s="559"/>
      <c r="L200" s="560"/>
    </row>
    <row r="201" spans="1:12">
      <c r="A201">
        <v>6</v>
      </c>
      <c r="B201" t="s">
        <v>2470</v>
      </c>
      <c r="C201" t="s">
        <v>79</v>
      </c>
      <c r="D201">
        <v>3</v>
      </c>
      <c r="E201" s="351" t="s">
        <v>1450</v>
      </c>
      <c r="H201" s="333">
        <v>1.3</v>
      </c>
      <c r="I201" s="333">
        <v>0.8</v>
      </c>
      <c r="J201">
        <v>62</v>
      </c>
      <c r="K201" s="364" t="s">
        <v>2445</v>
      </c>
      <c r="L201" s="384">
        <v>-1.1159547306699769E-2</v>
      </c>
    </row>
    <row r="202" spans="1:12">
      <c r="A202">
        <v>6</v>
      </c>
      <c r="B202" t="s">
        <v>2470</v>
      </c>
      <c r="C202" t="s">
        <v>79</v>
      </c>
      <c r="D202">
        <v>3</v>
      </c>
      <c r="E202" s="351" t="s">
        <v>1474</v>
      </c>
      <c r="H202" s="333">
        <v>2.6</v>
      </c>
      <c r="I202" s="333">
        <v>1.3</v>
      </c>
      <c r="J202">
        <v>50</v>
      </c>
      <c r="K202" s="364" t="s">
        <v>2445</v>
      </c>
      <c r="L202" s="384">
        <v>-1.1159547306699769E-2</v>
      </c>
    </row>
    <row r="203" spans="1:12">
      <c r="A203">
        <v>6</v>
      </c>
      <c r="B203" t="s">
        <v>2470</v>
      </c>
      <c r="C203" t="s">
        <v>79</v>
      </c>
      <c r="D203">
        <v>3</v>
      </c>
      <c r="E203" s="351" t="s">
        <v>1542</v>
      </c>
      <c r="H203" s="333">
        <v>6.5</v>
      </c>
      <c r="I203" s="333">
        <v>2.0155349896110248</v>
      </c>
      <c r="J203">
        <v>31</v>
      </c>
      <c r="K203" s="364" t="s">
        <v>2445</v>
      </c>
      <c r="L203" s="384">
        <v>2.9834735556133474E-3</v>
      </c>
    </row>
    <row r="204" spans="1:12">
      <c r="A204">
        <v>6</v>
      </c>
      <c r="B204" t="s">
        <v>2470</v>
      </c>
      <c r="C204" t="s">
        <v>79</v>
      </c>
      <c r="D204">
        <v>3</v>
      </c>
      <c r="E204" s="351" t="s">
        <v>1631</v>
      </c>
      <c r="H204" s="333">
        <v>3.9</v>
      </c>
      <c r="I204" s="333">
        <v>1.6</v>
      </c>
      <c r="J204">
        <v>41</v>
      </c>
      <c r="K204" s="364" t="s">
        <v>2445</v>
      </c>
      <c r="L204" s="384">
        <v>-1.1159547306699769E-2</v>
      </c>
    </row>
    <row r="205" spans="1:12">
      <c r="A205">
        <v>6</v>
      </c>
      <c r="B205" t="s">
        <v>2470</v>
      </c>
      <c r="C205" t="s">
        <v>79</v>
      </c>
      <c r="D205">
        <v>3</v>
      </c>
      <c r="E205" s="351" t="s">
        <v>1673</v>
      </c>
      <c r="H205" s="333">
        <v>2.6</v>
      </c>
      <c r="I205" s="333">
        <v>1.6</v>
      </c>
      <c r="J205">
        <v>62</v>
      </c>
      <c r="K205" s="364" t="s">
        <v>2445</v>
      </c>
      <c r="L205" s="384">
        <v>-1.1159547306699769E-2</v>
      </c>
    </row>
    <row r="206" spans="1:12">
      <c r="A206">
        <v>6</v>
      </c>
      <c r="B206" t="s">
        <v>2470</v>
      </c>
      <c r="C206" t="s">
        <v>79</v>
      </c>
      <c r="D206">
        <v>3</v>
      </c>
      <c r="E206" s="351" t="s">
        <v>1807</v>
      </c>
      <c r="H206" s="333">
        <v>3.9</v>
      </c>
      <c r="I206" s="333">
        <v>3.1</v>
      </c>
      <c r="J206">
        <v>79</v>
      </c>
      <c r="K206" s="364" t="s">
        <v>2445</v>
      </c>
      <c r="L206" s="384">
        <v>-1.1159547306699769E-2</v>
      </c>
    </row>
    <row r="207" spans="1:12">
      <c r="A207">
        <v>6</v>
      </c>
      <c r="B207" t="s">
        <v>2470</v>
      </c>
      <c r="C207" t="s">
        <v>79</v>
      </c>
      <c r="D207">
        <v>3</v>
      </c>
      <c r="E207" s="351" t="s">
        <v>1897</v>
      </c>
      <c r="H207" s="333">
        <v>8.1</v>
      </c>
      <c r="I207" s="333">
        <v>3.2165949638696887</v>
      </c>
      <c r="J207">
        <v>40</v>
      </c>
      <c r="K207" s="364" t="s">
        <v>2445</v>
      </c>
      <c r="L207" s="384">
        <v>-2.6294703516559603E-2</v>
      </c>
    </row>
    <row r="208" spans="1:12">
      <c r="A208">
        <v>6</v>
      </c>
      <c r="B208" t="s">
        <v>2470</v>
      </c>
      <c r="C208" t="s">
        <v>79</v>
      </c>
      <c r="D208">
        <v>3</v>
      </c>
      <c r="E208" s="351" t="s">
        <v>1256</v>
      </c>
      <c r="H208" s="333">
        <v>28</v>
      </c>
      <c r="I208" s="333">
        <v>11.718229897081137</v>
      </c>
      <c r="J208">
        <v>42</v>
      </c>
      <c r="K208" s="364" t="s">
        <v>2445</v>
      </c>
      <c r="L208" s="384">
        <v>-3.3300563581711073E-2</v>
      </c>
    </row>
    <row r="209" spans="1:12">
      <c r="A209">
        <v>6</v>
      </c>
      <c r="B209" t="s">
        <v>2470</v>
      </c>
      <c r="C209" t="s">
        <v>79</v>
      </c>
      <c r="D209">
        <v>3</v>
      </c>
      <c r="E209" s="351" t="s">
        <v>1389</v>
      </c>
      <c r="H209" s="333">
        <v>15.4</v>
      </c>
      <c r="I209" s="333">
        <v>10.199999999999999</v>
      </c>
      <c r="J209">
        <v>66</v>
      </c>
      <c r="K209" s="364" t="s">
        <v>2445</v>
      </c>
      <c r="L209" s="384">
        <v>-8.9454670299474737E-3</v>
      </c>
    </row>
    <row r="210" spans="1:12">
      <c r="A210">
        <v>6</v>
      </c>
      <c r="B210" t="s">
        <v>2470</v>
      </c>
      <c r="C210" t="s">
        <v>79</v>
      </c>
      <c r="D210">
        <v>3</v>
      </c>
      <c r="E210" s="351" t="s">
        <v>1493</v>
      </c>
      <c r="H210" s="333">
        <v>20.399999999999999</v>
      </c>
      <c r="I210" s="333">
        <v>10.997489815223435</v>
      </c>
      <c r="J210">
        <v>54</v>
      </c>
      <c r="K210" s="364" t="s">
        <v>2445</v>
      </c>
      <c r="L210" s="384">
        <v>-1.6784521150535858E-2</v>
      </c>
    </row>
    <row r="211" spans="1:12">
      <c r="A211">
        <v>6</v>
      </c>
      <c r="B211" t="s">
        <v>2470</v>
      </c>
      <c r="C211" t="s">
        <v>79</v>
      </c>
      <c r="D211">
        <v>3</v>
      </c>
      <c r="E211" s="351" t="s">
        <v>1499</v>
      </c>
      <c r="H211" s="333">
        <v>19.899999999999999</v>
      </c>
      <c r="I211" s="333">
        <v>12.135971463985442</v>
      </c>
      <c r="J211">
        <v>61</v>
      </c>
      <c r="K211" s="364" t="s">
        <v>2445</v>
      </c>
      <c r="L211" s="384">
        <v>-1.188764110792695E-2</v>
      </c>
    </row>
    <row r="212" spans="1:12">
      <c r="A212">
        <v>6</v>
      </c>
      <c r="B212" t="s">
        <v>2470</v>
      </c>
      <c r="C212" t="s">
        <v>79</v>
      </c>
      <c r="D212">
        <v>3</v>
      </c>
      <c r="E212" s="351" t="s">
        <v>1511</v>
      </c>
      <c r="H212" s="333">
        <v>6.5</v>
      </c>
      <c r="I212" s="333">
        <v>5</v>
      </c>
      <c r="J212">
        <v>77</v>
      </c>
      <c r="K212" s="364" t="s">
        <v>2445</v>
      </c>
      <c r="L212" s="384">
        <v>-1.116662794513823E-2</v>
      </c>
    </row>
    <row r="213" spans="1:12">
      <c r="A213">
        <v>4</v>
      </c>
      <c r="B213" t="s">
        <v>2468</v>
      </c>
      <c r="C213" t="s">
        <v>78</v>
      </c>
      <c r="D213">
        <v>2</v>
      </c>
      <c r="E213" s="351" t="s">
        <v>2496</v>
      </c>
      <c r="H213" s="333">
        <v>12.32</v>
      </c>
      <c r="I213" s="333">
        <v>11.132108183433964</v>
      </c>
      <c r="J213">
        <v>90</v>
      </c>
      <c r="K213" s="364" t="s">
        <v>2445</v>
      </c>
      <c r="L213" s="384">
        <v>1.3175779484167593E-2</v>
      </c>
    </row>
    <row r="214" spans="1:12">
      <c r="A214">
        <v>6</v>
      </c>
      <c r="B214" t="s">
        <v>2470</v>
      </c>
      <c r="C214" t="s">
        <v>79</v>
      </c>
      <c r="D214">
        <v>3</v>
      </c>
      <c r="E214" s="351" t="s">
        <v>1652</v>
      </c>
      <c r="H214" s="333">
        <v>3.25</v>
      </c>
      <c r="I214" s="333">
        <v>2.2676492048515997</v>
      </c>
      <c r="J214">
        <v>70</v>
      </c>
      <c r="K214" s="364" t="s">
        <v>2445</v>
      </c>
      <c r="L214" s="384">
        <v>-4.0409119112204683E-3</v>
      </c>
    </row>
    <row r="215" spans="1:12">
      <c r="A215">
        <v>6</v>
      </c>
      <c r="B215" t="s">
        <v>2470</v>
      </c>
      <c r="C215" t="s">
        <v>79</v>
      </c>
      <c r="D215">
        <v>3</v>
      </c>
      <c r="E215" s="351" t="s">
        <v>1729</v>
      </c>
      <c r="H215" s="333">
        <v>15.2</v>
      </c>
      <c r="I215" s="333">
        <v>7.5322242462794975</v>
      </c>
      <c r="J215">
        <v>50</v>
      </c>
      <c r="K215" s="364" t="s">
        <v>2445</v>
      </c>
      <c r="L215" s="384">
        <v>-1.9036406813791817E-2</v>
      </c>
    </row>
    <row r="216" spans="1:12">
      <c r="A216">
        <v>6</v>
      </c>
      <c r="B216" t="s">
        <v>2470</v>
      </c>
      <c r="C216" t="s">
        <v>79</v>
      </c>
      <c r="D216">
        <v>3</v>
      </c>
      <c r="E216" s="351" t="s">
        <v>1744</v>
      </c>
      <c r="H216" s="333">
        <v>28.5</v>
      </c>
      <c r="I216" s="333">
        <v>17.953644889812956</v>
      </c>
      <c r="J216">
        <v>63</v>
      </c>
      <c r="K216" s="364" t="s">
        <v>2445</v>
      </c>
      <c r="L216" s="384">
        <v>-6.8442667662784729E-3</v>
      </c>
    </row>
    <row r="217" spans="1:12">
      <c r="A217">
        <v>6</v>
      </c>
      <c r="B217" t="s">
        <v>2470</v>
      </c>
      <c r="C217" t="s">
        <v>79</v>
      </c>
      <c r="D217">
        <v>3</v>
      </c>
      <c r="E217" s="351" t="s">
        <v>1906</v>
      </c>
      <c r="H217" s="333">
        <v>18.8</v>
      </c>
      <c r="I217" s="333">
        <v>6</v>
      </c>
      <c r="J217">
        <v>32</v>
      </c>
      <c r="K217" s="364" t="s">
        <v>2445</v>
      </c>
      <c r="L217" s="384">
        <v>-1.116662794513823E-2</v>
      </c>
    </row>
    <row r="218" spans="1:12">
      <c r="A218">
        <v>6</v>
      </c>
      <c r="B218" t="s">
        <v>2470</v>
      </c>
      <c r="C218" t="s">
        <v>79</v>
      </c>
      <c r="D218">
        <v>3</v>
      </c>
      <c r="E218" s="351" t="s">
        <v>1803</v>
      </c>
      <c r="H218" s="333">
        <v>3.9</v>
      </c>
      <c r="I218" s="333">
        <v>1.4</v>
      </c>
      <c r="J218">
        <v>36</v>
      </c>
      <c r="K218" s="364" t="s">
        <v>2445</v>
      </c>
      <c r="L218" s="384">
        <v>-7.3871908500443562E-3</v>
      </c>
    </row>
    <row r="219" spans="1:12">
      <c r="A219">
        <v>6</v>
      </c>
      <c r="B219" t="s">
        <v>2470</v>
      </c>
      <c r="C219" t="s">
        <v>79</v>
      </c>
      <c r="D219">
        <v>3</v>
      </c>
      <c r="E219" s="555"/>
      <c r="F219" s="556"/>
      <c r="G219" s="556"/>
      <c r="H219" s="557"/>
      <c r="I219" s="557"/>
      <c r="J219" s="556"/>
      <c r="K219" s="559"/>
      <c r="L219" s="560"/>
    </row>
    <row r="220" spans="1:12">
      <c r="A220">
        <v>6</v>
      </c>
      <c r="B220" t="s">
        <v>2470</v>
      </c>
      <c r="C220" t="s">
        <v>79</v>
      </c>
      <c r="D220">
        <v>3</v>
      </c>
      <c r="E220" s="351" t="s">
        <v>1288</v>
      </c>
      <c r="H220" s="333">
        <v>2.6</v>
      </c>
      <c r="I220" s="333">
        <v>1.4</v>
      </c>
      <c r="J220">
        <v>54</v>
      </c>
      <c r="K220" s="364" t="s">
        <v>2445</v>
      </c>
      <c r="L220" s="384">
        <v>-7.3871908500443562E-3</v>
      </c>
    </row>
    <row r="221" spans="1:12">
      <c r="A221">
        <v>6</v>
      </c>
      <c r="B221" t="s">
        <v>2470</v>
      </c>
      <c r="C221" t="s">
        <v>79</v>
      </c>
      <c r="D221">
        <v>3</v>
      </c>
      <c r="E221" s="351" t="s">
        <v>1337</v>
      </c>
      <c r="H221" s="333">
        <v>2.6</v>
      </c>
      <c r="I221" s="333">
        <v>1.5</v>
      </c>
      <c r="J221">
        <v>58</v>
      </c>
      <c r="K221" s="364" t="s">
        <v>2445</v>
      </c>
      <c r="L221" s="384">
        <v>-7.3871908500443562E-3</v>
      </c>
    </row>
    <row r="222" spans="1:12">
      <c r="A222">
        <v>6</v>
      </c>
      <c r="B222" t="s">
        <v>2470</v>
      </c>
      <c r="C222" t="s">
        <v>79</v>
      </c>
      <c r="D222">
        <v>3</v>
      </c>
      <c r="E222" s="351" t="s">
        <v>1565</v>
      </c>
      <c r="H222" s="333">
        <v>1.3</v>
      </c>
      <c r="I222" s="333">
        <v>1.1000000000000001</v>
      </c>
      <c r="J222">
        <v>85</v>
      </c>
      <c r="K222" s="364" t="s">
        <v>2445</v>
      </c>
      <c r="L222" s="384">
        <v>-7.3871908500443562E-3</v>
      </c>
    </row>
    <row r="223" spans="1:12">
      <c r="A223">
        <v>6</v>
      </c>
      <c r="B223" t="s">
        <v>2470</v>
      </c>
      <c r="C223" t="s">
        <v>79</v>
      </c>
      <c r="D223">
        <v>3</v>
      </c>
      <c r="E223" s="351" t="s">
        <v>1725</v>
      </c>
      <c r="H223" s="333">
        <v>0.65</v>
      </c>
      <c r="I223" s="333">
        <v>0.2</v>
      </c>
      <c r="J223">
        <v>31</v>
      </c>
      <c r="K223" s="364" t="s">
        <v>2445</v>
      </c>
      <c r="L223" s="384">
        <v>-7.3871908500443562E-3</v>
      </c>
    </row>
    <row r="224" spans="1:12">
      <c r="A224">
        <v>6</v>
      </c>
      <c r="B224" t="s">
        <v>2470</v>
      </c>
      <c r="C224" t="s">
        <v>79</v>
      </c>
      <c r="D224">
        <v>3</v>
      </c>
      <c r="E224" s="351" t="s">
        <v>1733</v>
      </c>
      <c r="H224" s="333">
        <v>3.25</v>
      </c>
      <c r="I224" s="333">
        <v>2</v>
      </c>
      <c r="J224">
        <v>62</v>
      </c>
      <c r="K224" s="364" t="s">
        <v>2445</v>
      </c>
      <c r="L224" s="384">
        <v>-7.3871908500443562E-3</v>
      </c>
    </row>
    <row r="225" spans="1:12">
      <c r="A225">
        <v>6</v>
      </c>
      <c r="B225" t="s">
        <v>2470</v>
      </c>
      <c r="C225" t="s">
        <v>79</v>
      </c>
      <c r="D225">
        <v>3</v>
      </c>
      <c r="E225" s="351" t="s">
        <v>1738</v>
      </c>
      <c r="H225" s="333">
        <v>8.1999999999999993</v>
      </c>
      <c r="I225" s="333">
        <v>5.9972256037813061</v>
      </c>
      <c r="J225">
        <v>73</v>
      </c>
      <c r="K225" s="364" t="s">
        <v>2445</v>
      </c>
      <c r="L225" s="384">
        <v>-3.952668481036592E-3</v>
      </c>
    </row>
    <row r="226" spans="1:12">
      <c r="A226">
        <v>6</v>
      </c>
      <c r="B226" t="s">
        <v>2470</v>
      </c>
      <c r="C226" t="s">
        <v>79</v>
      </c>
      <c r="D226">
        <v>3</v>
      </c>
      <c r="E226" s="351" t="s">
        <v>1758</v>
      </c>
      <c r="H226" s="333">
        <v>3.25</v>
      </c>
      <c r="I226" s="333">
        <v>2.1</v>
      </c>
      <c r="J226">
        <v>65</v>
      </c>
      <c r="K226" s="364" t="s">
        <v>2445</v>
      </c>
      <c r="L226" s="384">
        <v>-7.3871908500443562E-3</v>
      </c>
    </row>
    <row r="227" spans="1:12">
      <c r="A227">
        <v>6</v>
      </c>
      <c r="B227" t="s">
        <v>2470</v>
      </c>
      <c r="C227" t="s">
        <v>79</v>
      </c>
      <c r="D227">
        <v>3</v>
      </c>
      <c r="E227" s="351" t="s">
        <v>1803</v>
      </c>
      <c r="H227" s="333">
        <v>3.9</v>
      </c>
      <c r="I227" s="333">
        <v>1.4</v>
      </c>
      <c r="J227">
        <v>36</v>
      </c>
      <c r="K227" s="364" t="s">
        <v>2445</v>
      </c>
      <c r="L227" s="384">
        <v>-7.3871908500443562E-3</v>
      </c>
    </row>
    <row r="228" spans="1:12">
      <c r="A228">
        <v>6</v>
      </c>
      <c r="B228" t="s">
        <v>2470</v>
      </c>
      <c r="C228" t="s">
        <v>79</v>
      </c>
      <c r="D228">
        <v>3</v>
      </c>
      <c r="E228" s="351" t="s">
        <v>1845</v>
      </c>
      <c r="H228" s="333">
        <v>12</v>
      </c>
      <c r="I228" s="333">
        <v>7.0021892556858232</v>
      </c>
      <c r="J228">
        <v>58</v>
      </c>
      <c r="K228" s="364" t="s">
        <v>2445</v>
      </c>
      <c r="L228" s="384">
        <v>-1.2375520051650102E-2</v>
      </c>
    </row>
    <row r="229" spans="1:12">
      <c r="A229">
        <v>6</v>
      </c>
      <c r="B229" t="s">
        <v>2470</v>
      </c>
      <c r="C229" t="s">
        <v>79</v>
      </c>
      <c r="D229">
        <v>3</v>
      </c>
      <c r="E229" s="351" t="s">
        <v>1263</v>
      </c>
      <c r="H229" s="333">
        <v>3.9</v>
      </c>
      <c r="I229" s="333">
        <v>2.4</v>
      </c>
      <c r="J229">
        <v>62</v>
      </c>
      <c r="K229" s="364" t="s">
        <v>2445</v>
      </c>
      <c r="L229" s="384">
        <v>-1.35E-2</v>
      </c>
    </row>
    <row r="230" spans="1:12">
      <c r="A230">
        <v>6</v>
      </c>
      <c r="B230" t="s">
        <v>2470</v>
      </c>
      <c r="C230" t="s">
        <v>79</v>
      </c>
      <c r="D230">
        <v>3</v>
      </c>
      <c r="E230" s="351" t="s">
        <v>1422</v>
      </c>
      <c r="H230" s="333">
        <v>3.6</v>
      </c>
      <c r="I230" s="333">
        <v>2.2999999999999998</v>
      </c>
      <c r="J230">
        <v>64</v>
      </c>
      <c r="K230" s="364" t="s">
        <v>2445</v>
      </c>
      <c r="L230" s="384">
        <v>1.8499999999999999E-2</v>
      </c>
    </row>
    <row r="231" spans="1:12">
      <c r="A231">
        <v>6</v>
      </c>
      <c r="B231" t="s">
        <v>2470</v>
      </c>
      <c r="C231" t="s">
        <v>79</v>
      </c>
      <c r="D231">
        <v>3</v>
      </c>
      <c r="E231" s="351" t="s">
        <v>1486</v>
      </c>
      <c r="H231" s="333">
        <v>12.8</v>
      </c>
      <c r="I231" s="333">
        <v>6.408443015650934</v>
      </c>
      <c r="J231">
        <v>50</v>
      </c>
      <c r="K231" s="364" t="s">
        <v>2445</v>
      </c>
      <c r="L231" s="384">
        <v>-2.1182468443587954E-2</v>
      </c>
    </row>
    <row r="232" spans="1:12">
      <c r="A232">
        <v>6</v>
      </c>
      <c r="B232" t="s">
        <v>2470</v>
      </c>
      <c r="C232" t="s">
        <v>79</v>
      </c>
      <c r="D232">
        <v>3</v>
      </c>
      <c r="E232" s="351" t="s">
        <v>1589</v>
      </c>
      <c r="H232" s="333">
        <v>2.6</v>
      </c>
      <c r="I232" s="333">
        <v>1.7</v>
      </c>
      <c r="J232">
        <v>65</v>
      </c>
      <c r="K232" s="364" t="s">
        <v>2445</v>
      </c>
      <c r="L232" s="384">
        <v>-1.35E-2</v>
      </c>
    </row>
    <row r="233" spans="1:12">
      <c r="A233">
        <v>6</v>
      </c>
      <c r="B233" t="s">
        <v>2470</v>
      </c>
      <c r="C233" t="s">
        <v>79</v>
      </c>
      <c r="D233">
        <v>3</v>
      </c>
      <c r="E233" s="351" t="s">
        <v>1215</v>
      </c>
      <c r="H233" s="333">
        <v>12.6</v>
      </c>
      <c r="I233" s="333">
        <v>7.0500000000000007</v>
      </c>
      <c r="J233">
        <v>56</v>
      </c>
      <c r="K233" s="364" t="s">
        <v>2445</v>
      </c>
      <c r="L233" s="384">
        <v>1.3939135665735902E-2</v>
      </c>
    </row>
    <row r="234" spans="1:12">
      <c r="A234">
        <v>4</v>
      </c>
      <c r="B234" t="s">
        <v>2468</v>
      </c>
      <c r="C234" t="s">
        <v>78</v>
      </c>
      <c r="D234">
        <v>2</v>
      </c>
      <c r="E234" s="351" t="s">
        <v>2497</v>
      </c>
      <c r="H234" s="333">
        <v>30.1</v>
      </c>
      <c r="I234" s="333">
        <v>19.255164120781838</v>
      </c>
      <c r="J234">
        <v>64</v>
      </c>
      <c r="K234" s="364" t="s">
        <v>2445</v>
      </c>
      <c r="L234" s="384">
        <v>4.5623385756647261E-2</v>
      </c>
    </row>
    <row r="235" spans="1:12">
      <c r="A235">
        <v>6</v>
      </c>
      <c r="B235" t="s">
        <v>2470</v>
      </c>
      <c r="C235" t="s">
        <v>79</v>
      </c>
      <c r="D235">
        <v>3</v>
      </c>
      <c r="E235" s="351" t="s">
        <v>1409</v>
      </c>
      <c r="H235" s="333">
        <v>6.8</v>
      </c>
      <c r="I235" s="333">
        <v>4.3095409704425434</v>
      </c>
      <c r="J235">
        <v>63</v>
      </c>
      <c r="K235" s="364" t="s">
        <v>2445</v>
      </c>
      <c r="L235" s="384">
        <v>-8.3082067760156253E-3</v>
      </c>
    </row>
    <row r="236" spans="1:12">
      <c r="A236">
        <v>6</v>
      </c>
      <c r="B236" t="s">
        <v>2470</v>
      </c>
      <c r="C236" t="s">
        <v>79</v>
      </c>
      <c r="D236">
        <v>3</v>
      </c>
      <c r="E236" s="351" t="s">
        <v>1476</v>
      </c>
      <c r="H236" s="333">
        <v>6.5</v>
      </c>
      <c r="I236" s="333">
        <v>4.0999999999999996</v>
      </c>
      <c r="J236">
        <v>63</v>
      </c>
      <c r="K236" s="364" t="s">
        <v>2445</v>
      </c>
      <c r="L236" s="384">
        <v>2.5000000000000005E-3</v>
      </c>
    </row>
    <row r="237" spans="1:12">
      <c r="A237">
        <v>6</v>
      </c>
      <c r="B237" t="s">
        <v>2470</v>
      </c>
      <c r="C237" t="s">
        <v>79</v>
      </c>
      <c r="D237">
        <v>3</v>
      </c>
      <c r="E237" s="351" t="s">
        <v>1535</v>
      </c>
      <c r="H237" s="333">
        <v>6.5</v>
      </c>
      <c r="I237" s="333">
        <v>5.1663882376763945</v>
      </c>
      <c r="J237">
        <v>79</v>
      </c>
      <c r="K237" s="364" t="s">
        <v>2445</v>
      </c>
      <c r="L237" s="384">
        <v>3.7682934211962893E-2</v>
      </c>
    </row>
    <row r="238" spans="1:12">
      <c r="A238">
        <v>6</v>
      </c>
      <c r="B238" t="s">
        <v>2470</v>
      </c>
      <c r="C238" t="s">
        <v>79</v>
      </c>
      <c r="D238">
        <v>3</v>
      </c>
      <c r="E238" s="351" t="s">
        <v>1545</v>
      </c>
      <c r="H238" s="333">
        <v>6.5</v>
      </c>
      <c r="I238" s="333">
        <v>4.0999999999999996</v>
      </c>
      <c r="J238">
        <v>63</v>
      </c>
      <c r="K238" s="364" t="s">
        <v>2445</v>
      </c>
      <c r="L238" s="384">
        <v>1.4766154434973311E-2</v>
      </c>
    </row>
    <row r="239" spans="1:12">
      <c r="A239">
        <v>5</v>
      </c>
      <c r="B239" t="s">
        <v>2469</v>
      </c>
      <c r="C239" t="s">
        <v>79</v>
      </c>
      <c r="D239">
        <v>3</v>
      </c>
      <c r="E239" s="351" t="s">
        <v>1567</v>
      </c>
      <c r="H239" s="333">
        <v>72.400000000000006</v>
      </c>
      <c r="I239" s="333">
        <v>18.162332095271466</v>
      </c>
      <c r="J239">
        <v>25</v>
      </c>
      <c r="K239" s="364" t="s">
        <v>2445</v>
      </c>
      <c r="L239" s="384">
        <v>3.8226375609887286E-2</v>
      </c>
    </row>
    <row r="240" spans="1:12">
      <c r="A240">
        <v>6</v>
      </c>
      <c r="B240" t="s">
        <v>2470</v>
      </c>
      <c r="C240" t="s">
        <v>79</v>
      </c>
      <c r="D240">
        <v>3</v>
      </c>
      <c r="E240" s="351" t="s">
        <v>1605</v>
      </c>
      <c r="H240" s="333">
        <v>4.5999999999999996</v>
      </c>
      <c r="I240" s="333">
        <v>2.4</v>
      </c>
      <c r="J240">
        <v>52</v>
      </c>
      <c r="K240" s="364" t="s">
        <v>2445</v>
      </c>
      <c r="L240" s="384">
        <v>1.4766154434973311E-2</v>
      </c>
    </row>
    <row r="241" spans="1:12">
      <c r="A241">
        <v>6</v>
      </c>
      <c r="B241" t="s">
        <v>2470</v>
      </c>
      <c r="C241" t="s">
        <v>79</v>
      </c>
      <c r="D241">
        <v>3</v>
      </c>
      <c r="E241" s="351" t="s">
        <v>1616</v>
      </c>
      <c r="H241" s="333">
        <v>9.1999999999999993</v>
      </c>
      <c r="I241" s="333">
        <v>5.9811349975573567</v>
      </c>
      <c r="J241">
        <v>65</v>
      </c>
      <c r="K241" s="364" t="s">
        <v>2445</v>
      </c>
      <c r="L241" s="384">
        <v>5.5447899291638514E-4</v>
      </c>
    </row>
    <row r="242" spans="1:12">
      <c r="A242">
        <v>6</v>
      </c>
      <c r="B242" t="s">
        <v>2470</v>
      </c>
      <c r="C242" t="s">
        <v>79</v>
      </c>
      <c r="D242">
        <v>3</v>
      </c>
      <c r="E242" s="351" t="s">
        <v>1670</v>
      </c>
      <c r="H242" s="333">
        <v>3.9</v>
      </c>
      <c r="I242" s="333">
        <v>1.6</v>
      </c>
      <c r="J242">
        <v>41</v>
      </c>
      <c r="K242" s="364" t="s">
        <v>2445</v>
      </c>
      <c r="L242" s="384">
        <v>1.4766154434973311E-2</v>
      </c>
    </row>
    <row r="243" spans="1:12">
      <c r="A243">
        <v>6</v>
      </c>
      <c r="B243" t="s">
        <v>2470</v>
      </c>
      <c r="C243" t="s">
        <v>79</v>
      </c>
      <c r="D243">
        <v>3</v>
      </c>
      <c r="E243" s="351" t="s">
        <v>1785</v>
      </c>
      <c r="H243" s="333">
        <v>17.7</v>
      </c>
      <c r="I243" s="333">
        <v>8.9</v>
      </c>
      <c r="J243">
        <v>50</v>
      </c>
      <c r="K243" s="364" t="s">
        <v>2445</v>
      </c>
      <c r="L243" s="384">
        <v>1.4766154434973311E-2</v>
      </c>
    </row>
    <row r="244" spans="1:12">
      <c r="A244">
        <v>6</v>
      </c>
      <c r="B244" t="s">
        <v>2470</v>
      </c>
      <c r="C244" t="s">
        <v>79</v>
      </c>
      <c r="D244">
        <v>3</v>
      </c>
      <c r="E244" s="351" t="s">
        <v>1796</v>
      </c>
      <c r="H244" s="333">
        <v>16.7</v>
      </c>
      <c r="I244" s="333">
        <v>8.2594704181215644</v>
      </c>
      <c r="J244">
        <v>49</v>
      </c>
      <c r="K244" s="364" t="s">
        <v>2445</v>
      </c>
      <c r="L244" s="384">
        <v>1.1934748881102353E-2</v>
      </c>
    </row>
    <row r="245" spans="1:12">
      <c r="A245">
        <v>6</v>
      </c>
      <c r="B245" t="s">
        <v>2470</v>
      </c>
      <c r="C245" t="s">
        <v>79</v>
      </c>
      <c r="D245">
        <v>3</v>
      </c>
      <c r="E245" s="555"/>
      <c r="F245" s="556"/>
      <c r="G245" s="556"/>
      <c r="H245" s="557"/>
      <c r="I245" s="557"/>
      <c r="J245" s="556"/>
      <c r="K245" s="559"/>
      <c r="L245" s="560"/>
    </row>
    <row r="246" spans="1:12">
      <c r="A246">
        <v>4</v>
      </c>
      <c r="B246" t="s">
        <v>2468</v>
      </c>
      <c r="C246" t="s">
        <v>78</v>
      </c>
      <c r="D246">
        <v>2</v>
      </c>
      <c r="E246" s="351" t="s">
        <v>2499</v>
      </c>
      <c r="H246" s="333">
        <v>31.4</v>
      </c>
      <c r="I246" s="333">
        <v>13.38023224026632</v>
      </c>
      <c r="J246">
        <v>43</v>
      </c>
      <c r="K246" s="364" t="s">
        <v>2445</v>
      </c>
      <c r="L246" s="384">
        <v>-1.2722521812505549E-2</v>
      </c>
    </row>
    <row r="247" spans="1:12">
      <c r="A247">
        <v>6</v>
      </c>
      <c r="B247" t="s">
        <v>2470</v>
      </c>
      <c r="C247" t="s">
        <v>79</v>
      </c>
      <c r="D247">
        <v>3</v>
      </c>
      <c r="E247" s="351" t="s">
        <v>1831</v>
      </c>
      <c r="H247" s="333">
        <v>17.2</v>
      </c>
      <c r="I247" s="333">
        <v>5.2888673000465287</v>
      </c>
      <c r="J247">
        <v>31</v>
      </c>
      <c r="K247" s="364" t="s">
        <v>2445</v>
      </c>
      <c r="L247" s="384">
        <v>1.3026416896482651E-2</v>
      </c>
    </row>
    <row r="248" spans="1:12">
      <c r="A248">
        <v>6</v>
      </c>
      <c r="B248" t="s">
        <v>2470</v>
      </c>
      <c r="C248" t="s">
        <v>79</v>
      </c>
      <c r="D248">
        <v>3</v>
      </c>
      <c r="E248" s="351" t="s">
        <v>1835</v>
      </c>
      <c r="H248" s="333">
        <v>1.3</v>
      </c>
      <c r="I248" s="333">
        <v>1.4</v>
      </c>
      <c r="J248">
        <v>108</v>
      </c>
      <c r="K248" s="364" t="s">
        <v>2445</v>
      </c>
      <c r="L248" s="384">
        <v>2.75E-2</v>
      </c>
    </row>
    <row r="249" spans="1:12">
      <c r="A249">
        <v>6</v>
      </c>
      <c r="B249" t="s">
        <v>2470</v>
      </c>
      <c r="C249" t="s">
        <v>79</v>
      </c>
      <c r="D249">
        <v>3</v>
      </c>
      <c r="E249" s="351" t="s">
        <v>1901</v>
      </c>
      <c r="H249" s="333">
        <v>13</v>
      </c>
      <c r="I249" s="333">
        <v>7.8520675353750899</v>
      </c>
      <c r="J249">
        <v>60</v>
      </c>
      <c r="K249" s="364" t="s">
        <v>2445</v>
      </c>
      <c r="L249" s="384">
        <v>7.7542660193727908E-3</v>
      </c>
    </row>
    <row r="250" spans="1:12">
      <c r="A250">
        <v>6</v>
      </c>
      <c r="B250" t="s">
        <v>2470</v>
      </c>
      <c r="C250" t="s">
        <v>79</v>
      </c>
      <c r="D250">
        <v>3</v>
      </c>
      <c r="E250" s="351" t="s">
        <v>1909</v>
      </c>
      <c r="H250" s="333">
        <v>5.2</v>
      </c>
      <c r="I250" s="333">
        <v>2.0146699795113743</v>
      </c>
      <c r="J250">
        <v>39</v>
      </c>
      <c r="K250" s="364" t="s">
        <v>2445</v>
      </c>
      <c r="L250" s="384">
        <v>-1.2879035135036521E-2</v>
      </c>
    </row>
    <row r="251" spans="1:12">
      <c r="A251">
        <v>6</v>
      </c>
      <c r="B251" t="s">
        <v>2470</v>
      </c>
      <c r="C251" t="s">
        <v>79</v>
      </c>
      <c r="D251">
        <v>3</v>
      </c>
      <c r="E251" s="351" t="s">
        <v>1562</v>
      </c>
      <c r="H251" s="333">
        <v>1.3</v>
      </c>
      <c r="I251" s="333">
        <v>0.8</v>
      </c>
      <c r="J251">
        <v>62</v>
      </c>
      <c r="K251" s="364" t="s">
        <v>2445</v>
      </c>
      <c r="L251" s="384">
        <v>-1.105765056044028E-2</v>
      </c>
    </row>
    <row r="252" spans="1:12">
      <c r="A252">
        <v>6</v>
      </c>
      <c r="B252" t="s">
        <v>2470</v>
      </c>
      <c r="C252" t="s">
        <v>79</v>
      </c>
      <c r="D252">
        <v>3</v>
      </c>
      <c r="E252" s="351" t="s">
        <v>1812</v>
      </c>
      <c r="H252" s="333">
        <v>1.3</v>
      </c>
      <c r="I252" s="333">
        <v>0.7</v>
      </c>
      <c r="J252">
        <v>54</v>
      </c>
      <c r="K252" s="364" t="s">
        <v>2445</v>
      </c>
      <c r="L252" s="384">
        <v>-1.105765056044028E-2</v>
      </c>
    </row>
    <row r="253" spans="1:12">
      <c r="A253">
        <v>6</v>
      </c>
      <c r="B253" t="s">
        <v>2470</v>
      </c>
      <c r="C253" t="s">
        <v>79</v>
      </c>
      <c r="D253">
        <v>3</v>
      </c>
      <c r="E253" s="351" t="s">
        <v>1800</v>
      </c>
      <c r="H253" s="333">
        <v>6.5</v>
      </c>
      <c r="I253" s="333">
        <v>3.1</v>
      </c>
      <c r="J253">
        <v>48</v>
      </c>
      <c r="K253" s="364" t="s">
        <v>2445</v>
      </c>
      <c r="L253" s="384">
        <v>-1.105765056044028E-2</v>
      </c>
    </row>
    <row r="254" spans="1:12">
      <c r="A254">
        <v>6</v>
      </c>
      <c r="B254" t="s">
        <v>2470</v>
      </c>
      <c r="C254" t="s">
        <v>79</v>
      </c>
      <c r="D254">
        <v>3</v>
      </c>
      <c r="E254" s="351" t="s">
        <v>1305</v>
      </c>
      <c r="H254" s="333">
        <v>14.2</v>
      </c>
      <c r="I254" s="333">
        <v>6.711097917377157</v>
      </c>
      <c r="J254">
        <v>47</v>
      </c>
      <c r="K254" s="364" t="s">
        <v>2445</v>
      </c>
      <c r="L254" s="384">
        <v>-1.7746440407370057E-2</v>
      </c>
    </row>
    <row r="255" spans="1:12">
      <c r="A255">
        <v>6</v>
      </c>
      <c r="B255" t="s">
        <v>2470</v>
      </c>
      <c r="C255" t="s">
        <v>79</v>
      </c>
      <c r="D255">
        <v>3</v>
      </c>
      <c r="E255" s="351" t="s">
        <v>1681</v>
      </c>
      <c r="H255" s="333">
        <v>1.3</v>
      </c>
      <c r="I255" s="333">
        <v>0.58499999999999996</v>
      </c>
      <c r="J255">
        <v>45</v>
      </c>
      <c r="K255" s="364" t="s">
        <v>2445</v>
      </c>
      <c r="L255" s="384">
        <v>-1.713628561153957E-2</v>
      </c>
    </row>
    <row r="256" spans="1:12">
      <c r="A256">
        <v>5</v>
      </c>
      <c r="B256" t="s">
        <v>2469</v>
      </c>
      <c r="C256" t="s">
        <v>79</v>
      </c>
      <c r="D256">
        <v>3</v>
      </c>
      <c r="E256" s="351" t="s">
        <v>1709</v>
      </c>
      <c r="H256" s="333">
        <v>30.8</v>
      </c>
      <c r="I256" s="333">
        <v>13.702838562267063</v>
      </c>
      <c r="J256">
        <v>44</v>
      </c>
      <c r="K256" s="364" t="s">
        <v>2445</v>
      </c>
      <c r="L256" s="384">
        <v>-1.1688331069083846E-2</v>
      </c>
    </row>
    <row r="257" spans="1:12">
      <c r="A257">
        <v>5</v>
      </c>
      <c r="B257" t="s">
        <v>2469</v>
      </c>
      <c r="C257" t="s">
        <v>79</v>
      </c>
      <c r="D257">
        <v>3</v>
      </c>
      <c r="E257" s="351" t="s">
        <v>1713</v>
      </c>
      <c r="H257" s="333">
        <v>12.3</v>
      </c>
      <c r="I257" s="333">
        <v>8.8630902480876461</v>
      </c>
      <c r="J257">
        <v>72</v>
      </c>
      <c r="K257" s="364" t="s">
        <v>2445</v>
      </c>
      <c r="L257" s="384">
        <v>-1.6339104887271305E-2</v>
      </c>
    </row>
    <row r="258" spans="1:12">
      <c r="A258">
        <v>6</v>
      </c>
      <c r="B258" t="s">
        <v>2470</v>
      </c>
      <c r="C258" t="s">
        <v>79</v>
      </c>
      <c r="D258">
        <v>3</v>
      </c>
      <c r="E258" s="351" t="s">
        <v>1827</v>
      </c>
      <c r="H258" s="333">
        <v>1.3</v>
      </c>
      <c r="I258" s="333">
        <v>1.3</v>
      </c>
      <c r="J258">
        <v>100</v>
      </c>
      <c r="K258" s="364" t="s">
        <v>2445</v>
      </c>
      <c r="L258" s="384">
        <v>-8.6542313911845969E-3</v>
      </c>
    </row>
    <row r="259" spans="1:12">
      <c r="A259">
        <v>6</v>
      </c>
      <c r="B259" t="s">
        <v>2470</v>
      </c>
      <c r="C259" t="s">
        <v>79</v>
      </c>
      <c r="D259">
        <v>3</v>
      </c>
      <c r="E259" s="351" t="s">
        <v>1829</v>
      </c>
      <c r="H259" s="333">
        <v>0</v>
      </c>
      <c r="I259" s="333">
        <v>0.6</v>
      </c>
      <c r="J259">
        <v>0</v>
      </c>
      <c r="K259" s="364" t="s">
        <v>2445</v>
      </c>
      <c r="L259" s="384">
        <v>-8.6542313911845969E-3</v>
      </c>
    </row>
    <row r="260" spans="1:12">
      <c r="A260">
        <v>6</v>
      </c>
      <c r="B260" t="s">
        <v>2470</v>
      </c>
      <c r="C260" t="s">
        <v>79</v>
      </c>
      <c r="D260">
        <v>3</v>
      </c>
      <c r="E260" s="351" t="s">
        <v>1325</v>
      </c>
      <c r="H260" s="333">
        <v>2.7</v>
      </c>
      <c r="I260" s="333">
        <v>1.201156986217184</v>
      </c>
      <c r="J260">
        <v>44</v>
      </c>
      <c r="K260" s="364" t="s">
        <v>2445</v>
      </c>
      <c r="L260" s="384">
        <v>-2.7992422487630453E-2</v>
      </c>
    </row>
    <row r="261" spans="1:12">
      <c r="A261">
        <v>6</v>
      </c>
      <c r="B261" t="s">
        <v>2470</v>
      </c>
      <c r="C261" t="s">
        <v>79</v>
      </c>
      <c r="D261">
        <v>3</v>
      </c>
      <c r="E261" s="351" t="s">
        <v>1678</v>
      </c>
      <c r="H261" s="333">
        <v>8</v>
      </c>
      <c r="I261" s="333">
        <v>0.86</v>
      </c>
      <c r="J261">
        <v>11</v>
      </c>
      <c r="K261" s="364" t="s">
        <v>2445</v>
      </c>
      <c r="L261" s="384">
        <v>-1.6065701599676019E-2</v>
      </c>
    </row>
    <row r="262" spans="1:12">
      <c r="A262">
        <v>6</v>
      </c>
      <c r="B262" t="s">
        <v>2470</v>
      </c>
      <c r="C262" t="s">
        <v>79</v>
      </c>
      <c r="D262">
        <v>3</v>
      </c>
      <c r="E262" s="351" t="s">
        <v>1684</v>
      </c>
      <c r="H262" s="333">
        <v>1.95</v>
      </c>
      <c r="I262" s="333">
        <v>0.8</v>
      </c>
      <c r="J262">
        <v>41</v>
      </c>
      <c r="K262" s="364" t="s">
        <v>2445</v>
      </c>
      <c r="L262" s="384">
        <v>-8.6542313911845969E-3</v>
      </c>
    </row>
    <row r="263" spans="1:12">
      <c r="A263">
        <v>6</v>
      </c>
      <c r="B263" t="s">
        <v>2470</v>
      </c>
      <c r="C263" t="s">
        <v>79</v>
      </c>
      <c r="D263">
        <v>3</v>
      </c>
      <c r="E263" s="351" t="s">
        <v>1343</v>
      </c>
      <c r="H263" s="333">
        <v>3.9</v>
      </c>
      <c r="I263" s="333">
        <v>2.0773559311863057</v>
      </c>
      <c r="J263">
        <v>53</v>
      </c>
      <c r="K263" s="364" t="s">
        <v>2445</v>
      </c>
      <c r="L263" s="384">
        <v>-1.055070012296222E-2</v>
      </c>
    </row>
    <row r="264" spans="1:12">
      <c r="A264">
        <v>6</v>
      </c>
      <c r="B264" t="s">
        <v>2470</v>
      </c>
      <c r="C264" t="s">
        <v>79</v>
      </c>
      <c r="D264">
        <v>3</v>
      </c>
      <c r="E264" s="351" t="s">
        <v>1824</v>
      </c>
      <c r="H264" s="333">
        <v>5.4</v>
      </c>
      <c r="I264" s="333">
        <v>2.5</v>
      </c>
      <c r="J264">
        <v>46</v>
      </c>
      <c r="K264" s="364" t="s">
        <v>2445</v>
      </c>
      <c r="L264" s="384">
        <v>-8.6542313911845969E-3</v>
      </c>
    </row>
    <row r="265" spans="1:12">
      <c r="A265">
        <v>5</v>
      </c>
      <c r="B265" t="s">
        <v>2469</v>
      </c>
      <c r="C265" t="s">
        <v>79</v>
      </c>
      <c r="D265">
        <v>3</v>
      </c>
      <c r="E265" s="351" t="s">
        <v>1863</v>
      </c>
      <c r="H265" s="333">
        <v>28.5</v>
      </c>
      <c r="I265" s="333">
        <v>18.221630267179624</v>
      </c>
      <c r="J265">
        <v>64</v>
      </c>
      <c r="K265" s="364" t="s">
        <v>2445</v>
      </c>
      <c r="L265" s="384">
        <v>-1.0809021726621015E-3</v>
      </c>
    </row>
    <row r="266" spans="1:12">
      <c r="A266">
        <v>6</v>
      </c>
      <c r="B266" t="s">
        <v>2470</v>
      </c>
      <c r="C266" t="s">
        <v>79</v>
      </c>
      <c r="D266">
        <v>3</v>
      </c>
      <c r="E266" s="351" t="s">
        <v>1874</v>
      </c>
      <c r="H266" s="333">
        <v>31</v>
      </c>
      <c r="I266" s="333">
        <v>16.173448655031599</v>
      </c>
      <c r="J266">
        <v>52</v>
      </c>
      <c r="K266" s="364" t="s">
        <v>2445</v>
      </c>
      <c r="L266" s="384">
        <v>-8.2367198218590287E-3</v>
      </c>
    </row>
    <row r="267" spans="1:12">
      <c r="A267">
        <v>5</v>
      </c>
      <c r="B267" t="s">
        <v>2469</v>
      </c>
      <c r="C267" t="s">
        <v>79</v>
      </c>
      <c r="D267">
        <v>3</v>
      </c>
      <c r="E267" s="351" t="s">
        <v>1871</v>
      </c>
      <c r="H267" s="333">
        <v>2.85</v>
      </c>
      <c r="I267" s="333">
        <v>1</v>
      </c>
      <c r="J267">
        <v>35</v>
      </c>
      <c r="K267" s="364" t="s">
        <v>2445</v>
      </c>
      <c r="L267" s="384">
        <v>-7.4162412683649315E-3</v>
      </c>
    </row>
    <row r="268" spans="1:12">
      <c r="A268">
        <v>4</v>
      </c>
      <c r="B268" t="s">
        <v>2468</v>
      </c>
      <c r="C268" t="s">
        <v>78</v>
      </c>
      <c r="D268">
        <v>2</v>
      </c>
      <c r="E268" s="351" t="s">
        <v>2500</v>
      </c>
      <c r="H268" s="333">
        <v>17.8</v>
      </c>
      <c r="I268" s="333">
        <v>1.9768015039895295</v>
      </c>
      <c r="J268">
        <v>11</v>
      </c>
      <c r="K268" s="364" t="s">
        <v>2445</v>
      </c>
      <c r="L268" s="384">
        <v>-4.352727991083416E-2</v>
      </c>
    </row>
    <row r="269" spans="1:12">
      <c r="A269">
        <v>6</v>
      </c>
      <c r="B269" t="s">
        <v>2470</v>
      </c>
      <c r="C269" t="s">
        <v>79</v>
      </c>
      <c r="D269">
        <v>3</v>
      </c>
      <c r="E269" s="351" t="s">
        <v>1321</v>
      </c>
      <c r="H269" s="333">
        <v>6.5</v>
      </c>
      <c r="I269" s="333">
        <v>2.4023283099953754</v>
      </c>
      <c r="J269">
        <v>37</v>
      </c>
      <c r="K269" s="364" t="s">
        <v>2445</v>
      </c>
      <c r="L269" s="384">
        <v>2.9216760990334434E-2</v>
      </c>
    </row>
    <row r="270" spans="1:12">
      <c r="A270">
        <v>6</v>
      </c>
      <c r="B270" t="s">
        <v>2470</v>
      </c>
      <c r="C270" t="s">
        <v>79</v>
      </c>
      <c r="D270">
        <v>3</v>
      </c>
      <c r="E270" s="351" t="s">
        <v>1339</v>
      </c>
      <c r="H270" s="333">
        <v>3.9</v>
      </c>
      <c r="I270" s="333">
        <v>2.0081086252866918</v>
      </c>
      <c r="J270">
        <v>51</v>
      </c>
      <c r="K270" s="364" t="s">
        <v>2445</v>
      </c>
      <c r="L270" s="384">
        <v>2.9225796433322904E-2</v>
      </c>
    </row>
    <row r="271" spans="1:12">
      <c r="A271">
        <v>6</v>
      </c>
      <c r="B271" t="s">
        <v>2470</v>
      </c>
      <c r="C271" t="s">
        <v>79</v>
      </c>
      <c r="D271">
        <v>3</v>
      </c>
      <c r="E271" s="351" t="s">
        <v>1239</v>
      </c>
      <c r="H271" s="333">
        <v>3.9</v>
      </c>
      <c r="I271" s="333">
        <v>0.83199999999999996</v>
      </c>
      <c r="J271">
        <v>21</v>
      </c>
      <c r="K271" s="364" t="s">
        <v>2445</v>
      </c>
      <c r="L271" s="384">
        <v>7.5994497548537154E-3</v>
      </c>
    </row>
    <row r="272" spans="1:12">
      <c r="A272">
        <v>6</v>
      </c>
      <c r="B272" t="s">
        <v>2470</v>
      </c>
      <c r="C272" t="s">
        <v>79</v>
      </c>
      <c r="D272">
        <v>3</v>
      </c>
      <c r="E272" s="351" t="s">
        <v>1761</v>
      </c>
      <c r="H272" s="333">
        <v>0.65</v>
      </c>
      <c r="I272" s="333">
        <v>0.1</v>
      </c>
      <c r="J272">
        <v>15</v>
      </c>
      <c r="K272" s="364" t="s">
        <v>2445</v>
      </c>
      <c r="L272" s="384">
        <v>1.8121660415981733E-3</v>
      </c>
    </row>
    <row r="273" spans="1:12">
      <c r="A273">
        <v>6</v>
      </c>
      <c r="B273" t="s">
        <v>2470</v>
      </c>
      <c r="C273" t="s">
        <v>79</v>
      </c>
      <c r="D273">
        <v>3</v>
      </c>
      <c r="E273" s="351" t="s">
        <v>1350</v>
      </c>
      <c r="H273" s="333">
        <v>1.3</v>
      </c>
      <c r="I273" s="333">
        <v>0.7</v>
      </c>
      <c r="J273">
        <v>54</v>
      </c>
      <c r="K273" s="364" t="s">
        <v>2445</v>
      </c>
      <c r="L273" s="384">
        <v>1.8121660415981733E-3</v>
      </c>
    </row>
    <row r="274" spans="1:12">
      <c r="A274">
        <v>6</v>
      </c>
      <c r="B274" t="s">
        <v>2470</v>
      </c>
      <c r="C274" t="s">
        <v>79</v>
      </c>
      <c r="D274">
        <v>3</v>
      </c>
      <c r="E274" s="351" t="s">
        <v>1302</v>
      </c>
      <c r="H274" s="333">
        <v>3.25</v>
      </c>
      <c r="I274" s="333">
        <v>2.2276079990875775</v>
      </c>
      <c r="J274">
        <v>69</v>
      </c>
      <c r="K274" s="364" t="s">
        <v>2445</v>
      </c>
      <c r="L274" s="384">
        <v>3.3257567863600457E-3</v>
      </c>
    </row>
    <row r="275" spans="1:12">
      <c r="A275">
        <v>6</v>
      </c>
      <c r="B275" t="s">
        <v>2470</v>
      </c>
      <c r="C275" t="s">
        <v>79</v>
      </c>
      <c r="D275">
        <v>3</v>
      </c>
      <c r="E275" s="351" t="s">
        <v>1490</v>
      </c>
      <c r="H275" s="333">
        <v>1.3</v>
      </c>
      <c r="I275" s="333">
        <v>0.8</v>
      </c>
      <c r="J275">
        <v>62</v>
      </c>
      <c r="K275" s="364" t="s">
        <v>2445</v>
      </c>
      <c r="L275" s="384">
        <v>1.8121660415981733E-3</v>
      </c>
    </row>
    <row r="276" spans="1:12">
      <c r="A276">
        <v>6</v>
      </c>
      <c r="B276" t="s">
        <v>2470</v>
      </c>
      <c r="C276" t="s">
        <v>79</v>
      </c>
      <c r="D276">
        <v>3</v>
      </c>
      <c r="E276" s="351" t="s">
        <v>1237</v>
      </c>
      <c r="H276" s="333">
        <v>3.9</v>
      </c>
      <c r="I276" s="333">
        <v>1.8444981876478392</v>
      </c>
      <c r="J276">
        <v>47</v>
      </c>
      <c r="K276" s="364" t="s">
        <v>2445</v>
      </c>
      <c r="L276" s="384">
        <v>2.7763085052447956E-3</v>
      </c>
    </row>
    <row r="277" spans="1:12">
      <c r="A277">
        <v>6</v>
      </c>
      <c r="B277" t="s">
        <v>2470</v>
      </c>
      <c r="C277" t="s">
        <v>79</v>
      </c>
      <c r="D277">
        <v>3</v>
      </c>
      <c r="E277" s="555"/>
      <c r="F277" s="556"/>
      <c r="G277" s="556"/>
      <c r="H277" s="557"/>
      <c r="I277" s="557"/>
      <c r="J277" s="556"/>
      <c r="K277" s="559"/>
      <c r="L277" s="560"/>
    </row>
    <row r="278" spans="1:12">
      <c r="A278">
        <v>6</v>
      </c>
      <c r="B278" t="s">
        <v>2470</v>
      </c>
      <c r="C278" t="s">
        <v>79</v>
      </c>
      <c r="D278">
        <v>3</v>
      </c>
      <c r="E278" s="555"/>
      <c r="F278" s="556"/>
      <c r="G278" s="556"/>
      <c r="H278" s="557"/>
      <c r="I278" s="557"/>
      <c r="J278" s="556"/>
      <c r="K278" s="559"/>
      <c r="L278" s="560"/>
    </row>
    <row r="279" spans="1:12">
      <c r="A279">
        <v>6</v>
      </c>
      <c r="B279" t="s">
        <v>2470</v>
      </c>
      <c r="C279" t="s">
        <v>79</v>
      </c>
      <c r="D279">
        <v>3</v>
      </c>
      <c r="E279" s="555"/>
      <c r="F279" s="556"/>
      <c r="G279" s="556"/>
      <c r="H279" s="557"/>
      <c r="I279" s="557"/>
      <c r="J279" s="556"/>
      <c r="K279" s="559"/>
      <c r="L279" s="560"/>
    </row>
    <row r="280" spans="1:12">
      <c r="A280">
        <v>6</v>
      </c>
      <c r="B280" t="s">
        <v>2470</v>
      </c>
      <c r="C280" t="s">
        <v>79</v>
      </c>
      <c r="D280">
        <v>3</v>
      </c>
      <c r="E280" s="351" t="s">
        <v>1266</v>
      </c>
      <c r="H280" s="333">
        <v>1.3</v>
      </c>
      <c r="I280" s="333">
        <v>0.6</v>
      </c>
      <c r="J280">
        <v>46</v>
      </c>
      <c r="K280" s="364" t="s">
        <v>2445</v>
      </c>
      <c r="L280" s="384">
        <v>-2.5127622114473502E-2</v>
      </c>
    </row>
    <row r="281" spans="1:12">
      <c r="A281">
        <v>6</v>
      </c>
      <c r="B281" t="s">
        <v>2470</v>
      </c>
      <c r="C281" t="s">
        <v>79</v>
      </c>
      <c r="D281">
        <v>3</v>
      </c>
      <c r="E281" s="351" t="s">
        <v>1346</v>
      </c>
      <c r="H281" s="333">
        <v>0.26</v>
      </c>
      <c r="I281" s="333">
        <v>0.2</v>
      </c>
      <c r="J281">
        <v>77</v>
      </c>
      <c r="K281" s="364" t="s">
        <v>2445</v>
      </c>
      <c r="L281" s="384">
        <v>8.6999999999999994E-3</v>
      </c>
    </row>
    <row r="282" spans="1:12">
      <c r="A282">
        <v>6</v>
      </c>
      <c r="B282" t="s">
        <v>2470</v>
      </c>
      <c r="C282" t="s">
        <v>79</v>
      </c>
      <c r="D282">
        <v>3</v>
      </c>
      <c r="E282" s="351" t="s">
        <v>2504</v>
      </c>
      <c r="H282" s="333">
        <v>0.2</v>
      </c>
      <c r="I282" s="333">
        <v>0</v>
      </c>
      <c r="J282">
        <v>0</v>
      </c>
      <c r="K282" s="364" t="s">
        <v>2445</v>
      </c>
      <c r="L282" s="384">
        <v>-2.5127622114473502E-2</v>
      </c>
    </row>
    <row r="283" spans="1:12">
      <c r="A283">
        <v>6</v>
      </c>
      <c r="B283" t="s">
        <v>2470</v>
      </c>
      <c r="C283" t="s">
        <v>79</v>
      </c>
      <c r="D283">
        <v>3</v>
      </c>
      <c r="E283" s="351" t="s">
        <v>1431</v>
      </c>
      <c r="H283" s="333">
        <v>0.90999999999999992</v>
      </c>
      <c r="I283" s="333">
        <v>0.4</v>
      </c>
      <c r="J283">
        <v>44</v>
      </c>
      <c r="K283" s="364" t="s">
        <v>2445</v>
      </c>
      <c r="L283" s="384">
        <v>-2.5127622114473502E-2</v>
      </c>
    </row>
    <row r="284" spans="1:12">
      <c r="A284">
        <v>6</v>
      </c>
      <c r="B284" t="s">
        <v>2470</v>
      </c>
      <c r="C284" t="s">
        <v>79</v>
      </c>
      <c r="D284">
        <v>3</v>
      </c>
      <c r="E284" s="351" t="s">
        <v>1518</v>
      </c>
      <c r="H284" s="333">
        <v>6.5</v>
      </c>
      <c r="I284" s="333">
        <v>3.2278235329195679</v>
      </c>
      <c r="J284">
        <v>50</v>
      </c>
      <c r="K284" s="364" t="s">
        <v>2445</v>
      </c>
      <c r="L284" s="384">
        <v>-2.5268437422553136E-2</v>
      </c>
    </row>
    <row r="285" spans="1:12">
      <c r="A285">
        <v>6</v>
      </c>
      <c r="B285" t="s">
        <v>2470</v>
      </c>
      <c r="C285" t="s">
        <v>79</v>
      </c>
      <c r="D285">
        <v>3</v>
      </c>
      <c r="E285" s="351" t="s">
        <v>1553</v>
      </c>
      <c r="H285" s="333">
        <v>2.6</v>
      </c>
      <c r="I285" s="333">
        <v>1.6784242484964493</v>
      </c>
      <c r="J285">
        <v>65</v>
      </c>
      <c r="K285" s="364" t="s">
        <v>2445</v>
      </c>
      <c r="L285" s="384">
        <v>1.9715667067661258E-3</v>
      </c>
    </row>
    <row r="286" spans="1:12">
      <c r="A286">
        <v>6</v>
      </c>
      <c r="B286" t="s">
        <v>2470</v>
      </c>
      <c r="C286" t="s">
        <v>79</v>
      </c>
      <c r="D286">
        <v>3</v>
      </c>
      <c r="E286" s="351" t="s">
        <v>1707</v>
      </c>
      <c r="H286" s="333">
        <v>1.3</v>
      </c>
      <c r="I286" s="333">
        <v>0.5</v>
      </c>
      <c r="J286">
        <v>38</v>
      </c>
      <c r="K286" s="364" t="s">
        <v>2445</v>
      </c>
      <c r="L286" s="384">
        <v>-2.5127622114473502E-2</v>
      </c>
    </row>
    <row r="287" spans="1:12">
      <c r="A287">
        <v>6</v>
      </c>
      <c r="B287" t="s">
        <v>2470</v>
      </c>
      <c r="C287" t="s">
        <v>79</v>
      </c>
      <c r="D287">
        <v>3</v>
      </c>
      <c r="E287" s="351" t="s">
        <v>1723</v>
      </c>
      <c r="H287" s="333">
        <v>2.6</v>
      </c>
      <c r="I287" s="333">
        <v>1.4</v>
      </c>
      <c r="J287">
        <v>54</v>
      </c>
      <c r="K287" s="364" t="s">
        <v>2445</v>
      </c>
      <c r="L287" s="384">
        <v>-2.5127622114473502E-2</v>
      </c>
    </row>
    <row r="288" spans="1:12">
      <c r="A288">
        <v>6</v>
      </c>
      <c r="B288" t="s">
        <v>2470</v>
      </c>
      <c r="C288" t="s">
        <v>79</v>
      </c>
      <c r="D288">
        <v>3</v>
      </c>
      <c r="E288" s="351" t="s">
        <v>1528</v>
      </c>
      <c r="H288" s="333">
        <v>1.3</v>
      </c>
      <c r="I288" s="333">
        <v>0.7</v>
      </c>
      <c r="J288">
        <v>54</v>
      </c>
      <c r="K288" s="364" t="s">
        <v>2445</v>
      </c>
      <c r="L288" s="384">
        <v>4.1841688320130244E-2</v>
      </c>
    </row>
    <row r="289" spans="1:12">
      <c r="A289">
        <v>6</v>
      </c>
      <c r="B289" t="s">
        <v>2470</v>
      </c>
      <c r="C289" t="s">
        <v>79</v>
      </c>
      <c r="D289">
        <v>3</v>
      </c>
      <c r="E289" s="351" t="s">
        <v>1854</v>
      </c>
      <c r="H289" s="333">
        <v>5.4</v>
      </c>
      <c r="I289" s="333">
        <v>1.4917125605374708</v>
      </c>
      <c r="J289">
        <v>28</v>
      </c>
      <c r="K289" s="364" t="s">
        <v>2445</v>
      </c>
      <c r="L289" s="384">
        <v>1.2662699997108895E-2</v>
      </c>
    </row>
    <row r="290" spans="1:12">
      <c r="A290">
        <v>6</v>
      </c>
      <c r="B290" t="s">
        <v>2470</v>
      </c>
      <c r="C290" t="s">
        <v>79</v>
      </c>
      <c r="D290">
        <v>3</v>
      </c>
      <c r="E290" s="351" t="s">
        <v>1919</v>
      </c>
      <c r="H290" s="333">
        <v>2.6</v>
      </c>
      <c r="I290" s="333">
        <v>1.5149031155416171</v>
      </c>
      <c r="J290">
        <v>58</v>
      </c>
      <c r="K290" s="364" t="s">
        <v>2445</v>
      </c>
      <c r="L290" s="384">
        <v>-3.158726285377389E-3</v>
      </c>
    </row>
    <row r="291" spans="1:12">
      <c r="A291">
        <v>6</v>
      </c>
      <c r="B291" t="s">
        <v>2470</v>
      </c>
      <c r="C291" t="s">
        <v>79</v>
      </c>
      <c r="D291">
        <v>3</v>
      </c>
      <c r="E291" s="351" t="s">
        <v>1363</v>
      </c>
      <c r="H291" s="333">
        <v>3</v>
      </c>
      <c r="I291" s="333">
        <v>0.96630391772303126</v>
      </c>
      <c r="J291">
        <v>32</v>
      </c>
      <c r="K291" s="364" t="s">
        <v>2445</v>
      </c>
      <c r="L291" s="384">
        <v>-1.0066361663554457E-2</v>
      </c>
    </row>
    <row r="292" spans="1:12">
      <c r="A292">
        <v>6</v>
      </c>
      <c r="B292" t="s">
        <v>2470</v>
      </c>
      <c r="C292" t="s">
        <v>79</v>
      </c>
      <c r="D292">
        <v>3</v>
      </c>
      <c r="E292" s="351" t="s">
        <v>1704</v>
      </c>
      <c r="H292" s="333">
        <v>3.25</v>
      </c>
      <c r="I292" s="333">
        <v>1.8</v>
      </c>
      <c r="J292">
        <v>55</v>
      </c>
      <c r="K292" s="364" t="s">
        <v>2445</v>
      </c>
      <c r="L292" s="384">
        <v>4.1841688320130244E-2</v>
      </c>
    </row>
    <row r="293" spans="1:12">
      <c r="A293">
        <v>6</v>
      </c>
      <c r="B293" t="s">
        <v>2470</v>
      </c>
      <c r="C293" t="s">
        <v>79</v>
      </c>
      <c r="D293">
        <v>3</v>
      </c>
      <c r="E293" s="555"/>
      <c r="F293" s="556"/>
      <c r="G293" s="556"/>
      <c r="H293" s="557"/>
      <c r="I293" s="557"/>
      <c r="J293" s="556"/>
      <c r="K293" s="559"/>
      <c r="L293" s="560"/>
    </row>
    <row r="294" spans="1:12">
      <c r="A294">
        <v>6</v>
      </c>
      <c r="B294" t="s">
        <v>2470</v>
      </c>
      <c r="C294" t="s">
        <v>79</v>
      </c>
      <c r="D294">
        <v>3</v>
      </c>
      <c r="E294" s="351" t="s">
        <v>1782</v>
      </c>
      <c r="H294" s="333">
        <v>2.7</v>
      </c>
      <c r="I294" s="333">
        <v>0.83751305622107508</v>
      </c>
      <c r="J294">
        <v>31</v>
      </c>
      <c r="K294" s="364" t="s">
        <v>2445</v>
      </c>
      <c r="L294" s="384">
        <v>-2.7681167458333267E-2</v>
      </c>
    </row>
    <row r="295" spans="1:12">
      <c r="A295">
        <v>6</v>
      </c>
      <c r="B295" t="s">
        <v>2470</v>
      </c>
      <c r="C295" t="s">
        <v>79</v>
      </c>
      <c r="D295">
        <v>3</v>
      </c>
      <c r="E295" s="351" t="s">
        <v>1244</v>
      </c>
      <c r="H295" s="333">
        <v>5</v>
      </c>
      <c r="I295" s="333">
        <v>2.7315430578040805</v>
      </c>
      <c r="J295">
        <v>55</v>
      </c>
      <c r="K295" s="364" t="s">
        <v>2445</v>
      </c>
      <c r="L295" s="384">
        <v>-3.5400120691444492E-2</v>
      </c>
    </row>
    <row r="296" spans="1:12">
      <c r="A296">
        <v>6</v>
      </c>
      <c r="B296" t="s">
        <v>2470</v>
      </c>
      <c r="C296" t="s">
        <v>79</v>
      </c>
      <c r="D296">
        <v>3</v>
      </c>
      <c r="E296" s="351" t="s">
        <v>1637</v>
      </c>
      <c r="H296" s="333">
        <v>1.3</v>
      </c>
      <c r="I296" s="333">
        <v>0.8</v>
      </c>
      <c r="J296">
        <v>62</v>
      </c>
      <c r="K296" s="364" t="s">
        <v>2445</v>
      </c>
      <c r="L296" s="384">
        <v>-1.1641274077212049E-2</v>
      </c>
    </row>
    <row r="297" spans="1:12">
      <c r="A297">
        <v>6</v>
      </c>
      <c r="B297" t="s">
        <v>2470</v>
      </c>
      <c r="C297" t="s">
        <v>79</v>
      </c>
      <c r="D297">
        <v>3</v>
      </c>
      <c r="E297" s="351" t="s">
        <v>1655</v>
      </c>
      <c r="H297" s="333">
        <v>1.3</v>
      </c>
      <c r="I297" s="333">
        <v>0.3</v>
      </c>
      <c r="J297">
        <v>23</v>
      </c>
      <c r="K297" s="364" t="s">
        <v>2445</v>
      </c>
      <c r="L297" s="384">
        <v>-1.1641274077212049E-2</v>
      </c>
    </row>
    <row r="298" spans="1:12">
      <c r="A298">
        <v>6</v>
      </c>
      <c r="B298" t="s">
        <v>2470</v>
      </c>
      <c r="C298" t="s">
        <v>79</v>
      </c>
      <c r="D298">
        <v>3</v>
      </c>
      <c r="E298" s="351" t="s">
        <v>1438</v>
      </c>
      <c r="H298" s="333">
        <v>16</v>
      </c>
      <c r="I298" s="333">
        <v>8.178393742768046</v>
      </c>
      <c r="J298">
        <v>51</v>
      </c>
      <c r="K298" s="364" t="s">
        <v>2445</v>
      </c>
      <c r="L298" s="384">
        <v>-1.0877903693128355E-3</v>
      </c>
    </row>
    <row r="299" spans="1:12">
      <c r="A299">
        <v>6</v>
      </c>
      <c r="B299" t="s">
        <v>2470</v>
      </c>
      <c r="C299" t="s">
        <v>79</v>
      </c>
      <c r="D299">
        <v>3</v>
      </c>
      <c r="E299" s="351" t="s">
        <v>1559</v>
      </c>
      <c r="H299" s="333">
        <v>12.8</v>
      </c>
      <c r="I299" s="333">
        <v>7.0184359348592338</v>
      </c>
      <c r="J299">
        <v>55</v>
      </c>
      <c r="K299" s="364" t="s">
        <v>2445</v>
      </c>
      <c r="L299" s="384">
        <v>2.3185955001551184E-2</v>
      </c>
    </row>
    <row r="300" spans="1:12">
      <c r="A300">
        <v>6</v>
      </c>
      <c r="B300" t="s">
        <v>2470</v>
      </c>
      <c r="C300" t="s">
        <v>79</v>
      </c>
      <c r="D300">
        <v>3</v>
      </c>
      <c r="E300" s="351" t="s">
        <v>1851</v>
      </c>
      <c r="H300" s="333">
        <v>16.2</v>
      </c>
      <c r="I300" s="333">
        <v>6.8719796016159327</v>
      </c>
      <c r="J300">
        <v>42</v>
      </c>
      <c r="K300" s="364" t="s">
        <v>2445</v>
      </c>
      <c r="L300" s="384">
        <v>3.9109035439017781E-3</v>
      </c>
    </row>
    <row r="301" spans="1:12">
      <c r="A301">
        <v>6</v>
      </c>
      <c r="B301" t="s">
        <v>2470</v>
      </c>
      <c r="C301" t="s">
        <v>79</v>
      </c>
      <c r="D301">
        <v>3</v>
      </c>
      <c r="E301" s="351" t="s">
        <v>1220</v>
      </c>
      <c r="H301" s="333">
        <v>6.5</v>
      </c>
      <c r="I301" s="333">
        <v>4.1244432180284631</v>
      </c>
      <c r="J301">
        <v>63</v>
      </c>
      <c r="K301" s="364" t="s">
        <v>2445</v>
      </c>
      <c r="L301" s="384">
        <v>-7.9998705711281648E-4</v>
      </c>
    </row>
    <row r="302" spans="1:12">
      <c r="A302">
        <v>6</v>
      </c>
      <c r="B302" t="s">
        <v>2470</v>
      </c>
      <c r="C302" t="s">
        <v>79</v>
      </c>
      <c r="D302">
        <v>3</v>
      </c>
      <c r="E302" s="351" t="s">
        <v>1583</v>
      </c>
      <c r="H302" s="333">
        <v>25.6</v>
      </c>
      <c r="I302" s="333">
        <v>15.949999999999994</v>
      </c>
      <c r="J302">
        <v>62</v>
      </c>
      <c r="K302" s="364" t="s">
        <v>2445</v>
      </c>
      <c r="L302" s="384">
        <v>8.9173785142482309E-4</v>
      </c>
    </row>
    <row r="303" spans="1:12">
      <c r="A303">
        <v>6</v>
      </c>
      <c r="B303" t="s">
        <v>2470</v>
      </c>
      <c r="C303" t="s">
        <v>79</v>
      </c>
      <c r="D303">
        <v>3</v>
      </c>
      <c r="E303" s="351" t="s">
        <v>1387</v>
      </c>
      <c r="H303" s="333">
        <v>1.3</v>
      </c>
      <c r="I303" s="333">
        <v>1.2</v>
      </c>
      <c r="J303">
        <v>92</v>
      </c>
      <c r="K303" s="364" t="s">
        <v>2445</v>
      </c>
      <c r="L303" s="384">
        <v>0.01</v>
      </c>
    </row>
    <row r="304" spans="1:12">
      <c r="A304">
        <v>6</v>
      </c>
      <c r="B304" t="s">
        <v>2470</v>
      </c>
      <c r="C304" t="s">
        <v>79</v>
      </c>
      <c r="D304">
        <v>3</v>
      </c>
      <c r="E304" s="351" t="s">
        <v>1591</v>
      </c>
      <c r="H304" s="333">
        <v>3.9</v>
      </c>
      <c r="I304" s="333">
        <v>3.3</v>
      </c>
      <c r="J304">
        <v>85</v>
      </c>
      <c r="K304" s="364" t="s">
        <v>2445</v>
      </c>
      <c r="L304" s="384">
        <v>0.02</v>
      </c>
    </row>
    <row r="305" spans="1:12">
      <c r="A305">
        <v>6</v>
      </c>
      <c r="B305" t="s">
        <v>2470</v>
      </c>
      <c r="C305" t="s">
        <v>79</v>
      </c>
      <c r="D305">
        <v>3</v>
      </c>
      <c r="E305" s="351" t="s">
        <v>1466</v>
      </c>
      <c r="H305" s="333">
        <v>1.3</v>
      </c>
      <c r="I305" s="333">
        <v>0.9</v>
      </c>
      <c r="J305">
        <v>69</v>
      </c>
      <c r="K305" s="364" t="s">
        <v>2445</v>
      </c>
      <c r="L305" s="384">
        <v>5.6116107121297887E-3</v>
      </c>
    </row>
    <row r="306" spans="1:12">
      <c r="A306">
        <v>6</v>
      </c>
      <c r="B306" t="s">
        <v>2470</v>
      </c>
      <c r="C306" t="s">
        <v>79</v>
      </c>
      <c r="D306">
        <v>3</v>
      </c>
      <c r="E306" s="351" t="s">
        <v>1810</v>
      </c>
      <c r="H306" s="333">
        <v>1.3</v>
      </c>
      <c r="I306" s="333">
        <v>0.7</v>
      </c>
      <c r="J306">
        <v>54</v>
      </c>
      <c r="K306" s="364" t="s">
        <v>2445</v>
      </c>
      <c r="L306" s="384">
        <v>5.6116107121297887E-3</v>
      </c>
    </row>
    <row r="307" spans="1:12">
      <c r="A307">
        <v>6</v>
      </c>
      <c r="B307" t="s">
        <v>2470</v>
      </c>
      <c r="C307" t="s">
        <v>79</v>
      </c>
      <c r="D307">
        <v>3</v>
      </c>
      <c r="E307" s="351" t="s">
        <v>1472</v>
      </c>
      <c r="H307" s="333">
        <v>11.875</v>
      </c>
      <c r="I307" s="333">
        <v>4.38</v>
      </c>
      <c r="J307">
        <v>37</v>
      </c>
      <c r="K307" s="364" t="s">
        <v>2445</v>
      </c>
      <c r="L307" s="384">
        <v>-8.3267862792296699E-3</v>
      </c>
    </row>
    <row r="308" spans="1:12">
      <c r="A308">
        <v>6</v>
      </c>
      <c r="B308" t="s">
        <v>2470</v>
      </c>
      <c r="C308" t="s">
        <v>79</v>
      </c>
      <c r="D308">
        <v>3</v>
      </c>
      <c r="E308" s="555"/>
      <c r="F308" s="556"/>
      <c r="G308" s="556"/>
      <c r="H308" s="557"/>
      <c r="I308" s="557"/>
      <c r="J308" s="556"/>
      <c r="K308" s="559"/>
      <c r="L308" s="560"/>
    </row>
    <row r="309" spans="1:12">
      <c r="A309">
        <v>6</v>
      </c>
      <c r="B309" t="s">
        <v>2470</v>
      </c>
      <c r="C309" t="s">
        <v>79</v>
      </c>
      <c r="D309">
        <v>3</v>
      </c>
      <c r="E309" s="351" t="s">
        <v>1452</v>
      </c>
      <c r="H309" s="333">
        <v>16.600000000000001</v>
      </c>
      <c r="I309" s="333">
        <v>5.1709321210453041</v>
      </c>
      <c r="J309">
        <v>31</v>
      </c>
      <c r="K309" s="364" t="s">
        <v>2445</v>
      </c>
      <c r="L309" s="384">
        <v>3.021602813344515E-3</v>
      </c>
    </row>
    <row r="310" spans="1:12">
      <c r="A310">
        <v>6</v>
      </c>
      <c r="B310" t="s">
        <v>2470</v>
      </c>
      <c r="C310" t="s">
        <v>79</v>
      </c>
      <c r="D310">
        <v>3</v>
      </c>
      <c r="E310" s="351" t="s">
        <v>1272</v>
      </c>
      <c r="H310" s="333">
        <v>13.4</v>
      </c>
      <c r="I310" s="333">
        <v>10.541720691464258</v>
      </c>
      <c r="J310">
        <v>79</v>
      </c>
      <c r="K310" s="364" t="s">
        <v>2445</v>
      </c>
      <c r="L310" s="384">
        <v>6.3486686086324795E-3</v>
      </c>
    </row>
    <row r="311" spans="1:12">
      <c r="A311">
        <v>6</v>
      </c>
      <c r="B311" t="s">
        <v>2470</v>
      </c>
      <c r="C311" t="s">
        <v>79</v>
      </c>
      <c r="D311">
        <v>3</v>
      </c>
      <c r="E311" s="351" t="s">
        <v>1468</v>
      </c>
      <c r="H311" s="333">
        <v>1.3</v>
      </c>
      <c r="I311" s="333">
        <v>0.6</v>
      </c>
      <c r="J311">
        <v>46</v>
      </c>
      <c r="K311" s="364" t="s">
        <v>2445</v>
      </c>
      <c r="L311" s="384">
        <v>4.8122982544498427E-3</v>
      </c>
    </row>
    <row r="312" spans="1:12">
      <c r="A312">
        <v>6</v>
      </c>
      <c r="B312" t="s">
        <v>2470</v>
      </c>
      <c r="C312" t="s">
        <v>79</v>
      </c>
      <c r="D312">
        <v>3</v>
      </c>
      <c r="E312" s="351" t="s">
        <v>1644</v>
      </c>
      <c r="H312" s="333">
        <v>13.8</v>
      </c>
      <c r="I312" s="333">
        <v>4.7</v>
      </c>
      <c r="J312">
        <v>34</v>
      </c>
      <c r="K312" s="364" t="s">
        <v>2445</v>
      </c>
      <c r="L312" s="384">
        <v>-7.3000000000000001E-3</v>
      </c>
    </row>
    <row r="313" spans="1:12">
      <c r="A313">
        <v>6</v>
      </c>
      <c r="B313" t="s">
        <v>2470</v>
      </c>
      <c r="C313" t="s">
        <v>79</v>
      </c>
      <c r="D313">
        <v>3</v>
      </c>
      <c r="E313" s="351" t="s">
        <v>1622</v>
      </c>
      <c r="H313" s="333">
        <v>27.8</v>
      </c>
      <c r="I313" s="333">
        <v>10.596744418970664</v>
      </c>
      <c r="J313">
        <v>38</v>
      </c>
      <c r="K313" s="364" t="s">
        <v>2445</v>
      </c>
      <c r="L313" s="384">
        <v>2.3239383824453785E-3</v>
      </c>
    </row>
    <row r="314" spans="1:12">
      <c r="A314">
        <v>6</v>
      </c>
      <c r="B314" t="s">
        <v>2470</v>
      </c>
      <c r="C314" t="s">
        <v>79</v>
      </c>
      <c r="D314">
        <v>3</v>
      </c>
      <c r="E314" s="351" t="s">
        <v>1627</v>
      </c>
      <c r="H314" s="333">
        <v>17.2</v>
      </c>
      <c r="I314" s="333">
        <v>6.5</v>
      </c>
      <c r="J314">
        <v>38</v>
      </c>
      <c r="K314" s="364" t="s">
        <v>2445</v>
      </c>
      <c r="L314" s="384">
        <v>7.5657236625155111E-3</v>
      </c>
    </row>
    <row r="315" spans="1:12">
      <c r="A315">
        <v>6</v>
      </c>
      <c r="B315" t="s">
        <v>2470</v>
      </c>
      <c r="C315" t="s">
        <v>79</v>
      </c>
      <c r="D315">
        <v>3</v>
      </c>
      <c r="E315" s="351" t="s">
        <v>1504</v>
      </c>
      <c r="H315" s="333">
        <v>3.9</v>
      </c>
      <c r="I315" s="333">
        <v>1.5</v>
      </c>
      <c r="J315">
        <v>38</v>
      </c>
      <c r="K315" s="364" t="s">
        <v>2445</v>
      </c>
      <c r="L315" s="384">
        <v>7.5657236625155111E-3</v>
      </c>
    </row>
    <row r="316" spans="1:12">
      <c r="A316">
        <v>6</v>
      </c>
      <c r="B316" t="s">
        <v>2470</v>
      </c>
      <c r="C316" t="s">
        <v>79</v>
      </c>
      <c r="D316">
        <v>3</v>
      </c>
      <c r="E316" s="351" t="s">
        <v>1461</v>
      </c>
      <c r="H316" s="333">
        <v>3.9</v>
      </c>
      <c r="I316" s="333">
        <v>3.7</v>
      </c>
      <c r="J316">
        <v>95</v>
      </c>
      <c r="K316" s="364" t="s">
        <v>2445</v>
      </c>
      <c r="L316" s="384">
        <v>9.0000000000000011E-3</v>
      </c>
    </row>
    <row r="317" spans="1:12">
      <c r="A317">
        <v>6</v>
      </c>
      <c r="B317" t="s">
        <v>2470</v>
      </c>
      <c r="C317" t="s">
        <v>79</v>
      </c>
      <c r="D317">
        <v>3</v>
      </c>
      <c r="E317" s="351" t="s">
        <v>1427</v>
      </c>
      <c r="H317" s="333">
        <v>1.3</v>
      </c>
      <c r="I317" s="333">
        <v>0.9</v>
      </c>
      <c r="J317">
        <v>69</v>
      </c>
      <c r="K317" s="364" t="s">
        <v>2445</v>
      </c>
      <c r="L317" s="384">
        <v>7.5657236625155111E-3</v>
      </c>
    </row>
    <row r="318" spans="1:12">
      <c r="A318">
        <v>5</v>
      </c>
      <c r="B318" t="s">
        <v>2469</v>
      </c>
      <c r="C318" t="s">
        <v>79</v>
      </c>
      <c r="D318">
        <v>3</v>
      </c>
      <c r="E318" s="351" t="s">
        <v>1574</v>
      </c>
      <c r="H318" s="333">
        <v>25.4</v>
      </c>
      <c r="I318" s="333">
        <v>13.285716429055817</v>
      </c>
      <c r="J318">
        <v>52</v>
      </c>
      <c r="K318" s="364" t="s">
        <v>2445</v>
      </c>
      <c r="L318" s="384">
        <v>-2.027900365199975E-2</v>
      </c>
    </row>
    <row r="319" spans="1:12">
      <c r="A319">
        <v>6</v>
      </c>
      <c r="B319" t="s">
        <v>2470</v>
      </c>
      <c r="C319" t="s">
        <v>79</v>
      </c>
      <c r="D319">
        <v>3</v>
      </c>
      <c r="E319" s="351" t="s">
        <v>1814</v>
      </c>
      <c r="H319" s="333">
        <v>9.5</v>
      </c>
      <c r="I319" s="333">
        <v>4.4000000000000004</v>
      </c>
      <c r="J319">
        <v>46</v>
      </c>
      <c r="K319" s="364" t="s">
        <v>2445</v>
      </c>
      <c r="L319" s="384">
        <v>-1.7611774106358169E-2</v>
      </c>
    </row>
    <row r="320" spans="1:12">
      <c r="A320">
        <v>6</v>
      </c>
      <c r="B320" t="s">
        <v>2470</v>
      </c>
      <c r="C320" t="s">
        <v>79</v>
      </c>
      <c r="D320">
        <v>3</v>
      </c>
      <c r="E320" s="351" t="s">
        <v>1334</v>
      </c>
      <c r="H320" s="333">
        <v>13.5</v>
      </c>
      <c r="I320" s="333">
        <v>3.1279580110287211</v>
      </c>
      <c r="J320">
        <v>23</v>
      </c>
      <c r="K320" s="364" t="s">
        <v>2445</v>
      </c>
      <c r="L320" s="384">
        <v>2.4521439470799322E-3</v>
      </c>
    </row>
    <row r="321" spans="1:12">
      <c r="A321">
        <v>6</v>
      </c>
      <c r="B321" t="s">
        <v>2470</v>
      </c>
      <c r="C321" t="s">
        <v>79</v>
      </c>
      <c r="D321">
        <v>3</v>
      </c>
      <c r="E321" s="351" t="s">
        <v>1664</v>
      </c>
      <c r="H321" s="333">
        <v>3.9</v>
      </c>
      <c r="I321" s="333">
        <v>2.5388605843226557</v>
      </c>
      <c r="J321">
        <v>65</v>
      </c>
      <c r="K321" s="364" t="s">
        <v>2445</v>
      </c>
      <c r="L321" s="384">
        <v>1.4394092867575647E-2</v>
      </c>
    </row>
    <row r="322" spans="1:12">
      <c r="A322">
        <v>6</v>
      </c>
      <c r="B322" t="s">
        <v>2470</v>
      </c>
      <c r="C322" t="s">
        <v>79</v>
      </c>
      <c r="D322">
        <v>3</v>
      </c>
      <c r="E322" s="555"/>
      <c r="F322" s="556"/>
      <c r="G322" s="556"/>
      <c r="H322" s="557"/>
      <c r="I322" s="557"/>
      <c r="J322" s="556"/>
      <c r="K322" s="559"/>
      <c r="L322" s="560"/>
    </row>
    <row r="323" spans="1:12">
      <c r="A323">
        <v>6</v>
      </c>
      <c r="B323" t="s">
        <v>2470</v>
      </c>
      <c r="C323" t="s">
        <v>79</v>
      </c>
      <c r="D323">
        <v>3</v>
      </c>
      <c r="E323" s="351" t="s">
        <v>1620</v>
      </c>
      <c r="H323" s="333">
        <v>3.9</v>
      </c>
      <c r="I323" s="333">
        <v>1.0459999999999998</v>
      </c>
      <c r="J323">
        <v>27</v>
      </c>
      <c r="K323" s="364" t="s">
        <v>2445</v>
      </c>
      <c r="L323" s="384">
        <v>-2.294762155334884E-2</v>
      </c>
    </row>
    <row r="324" spans="1:12">
      <c r="A324">
        <v>6</v>
      </c>
      <c r="B324" t="s">
        <v>2470</v>
      </c>
      <c r="C324" t="s">
        <v>79</v>
      </c>
      <c r="D324">
        <v>3</v>
      </c>
      <c r="E324" s="555"/>
      <c r="F324" s="556"/>
      <c r="G324" s="556"/>
      <c r="H324" s="557"/>
      <c r="I324" s="557"/>
      <c r="J324" s="556"/>
      <c r="K324" s="559"/>
      <c r="L324" s="560"/>
    </row>
    <row r="325" spans="1:12">
      <c r="A325">
        <v>6</v>
      </c>
      <c r="B325" t="s">
        <v>2470</v>
      </c>
      <c r="C325" t="s">
        <v>79</v>
      </c>
      <c r="D325">
        <v>3</v>
      </c>
      <c r="E325" s="555"/>
      <c r="F325" s="556"/>
      <c r="G325" s="556"/>
      <c r="H325" s="557"/>
      <c r="I325" s="557"/>
      <c r="J325" s="556"/>
      <c r="K325" s="559"/>
      <c r="L325" s="560"/>
    </row>
    <row r="326" spans="1:12">
      <c r="A326">
        <v>6</v>
      </c>
      <c r="B326" t="s">
        <v>2470</v>
      </c>
      <c r="C326" t="s">
        <v>79</v>
      </c>
      <c r="D326">
        <v>3</v>
      </c>
      <c r="E326" s="351" t="s">
        <v>1252</v>
      </c>
      <c r="H326" s="333">
        <v>2.7</v>
      </c>
      <c r="I326" s="333">
        <v>1.1000000000000001</v>
      </c>
      <c r="J326">
        <v>41</v>
      </c>
      <c r="K326" s="364" t="s">
        <v>2445</v>
      </c>
      <c r="L326" s="384">
        <v>7.089124781671341E-3</v>
      </c>
    </row>
    <row r="327" spans="1:12">
      <c r="A327">
        <v>6</v>
      </c>
      <c r="B327" t="s">
        <v>2470</v>
      </c>
      <c r="C327" t="s">
        <v>79</v>
      </c>
      <c r="D327">
        <v>3</v>
      </c>
      <c r="E327" s="351" t="s">
        <v>2507</v>
      </c>
      <c r="H327" s="333">
        <v>0.65</v>
      </c>
      <c r="I327" s="333">
        <v>0.5</v>
      </c>
      <c r="J327">
        <v>77</v>
      </c>
      <c r="K327" s="364" t="s">
        <v>2445</v>
      </c>
      <c r="L327" s="384">
        <v>0</v>
      </c>
    </row>
    <row r="328" spans="1:12">
      <c r="A328">
        <v>6</v>
      </c>
      <c r="B328" t="s">
        <v>2470</v>
      </c>
      <c r="C328" t="s">
        <v>79</v>
      </c>
      <c r="D328">
        <v>3</v>
      </c>
      <c r="E328" s="351" t="s">
        <v>1442</v>
      </c>
      <c r="H328" s="333">
        <v>1.3</v>
      </c>
      <c r="I328" s="333">
        <v>1</v>
      </c>
      <c r="J328">
        <v>77</v>
      </c>
      <c r="K328" s="364" t="s">
        <v>2445</v>
      </c>
      <c r="L328" s="384">
        <v>0</v>
      </c>
    </row>
    <row r="329" spans="1:12">
      <c r="A329">
        <v>6</v>
      </c>
      <c r="B329" t="s">
        <v>2470</v>
      </c>
      <c r="C329" t="s">
        <v>79</v>
      </c>
      <c r="D329">
        <v>3</v>
      </c>
      <c r="E329" s="351" t="s">
        <v>1549</v>
      </c>
      <c r="H329" s="333">
        <v>13.2</v>
      </c>
      <c r="I329" s="333">
        <v>5.5712561116714117</v>
      </c>
      <c r="J329">
        <v>42</v>
      </c>
      <c r="K329" s="364" t="s">
        <v>2445</v>
      </c>
      <c r="L329" s="384">
        <v>-1.4308060294367375E-2</v>
      </c>
    </row>
    <row r="330" spans="1:12">
      <c r="A330">
        <v>6</v>
      </c>
      <c r="B330" t="s">
        <v>2470</v>
      </c>
      <c r="C330" t="s">
        <v>79</v>
      </c>
      <c r="D330">
        <v>3</v>
      </c>
      <c r="E330" s="351" t="s">
        <v>1753</v>
      </c>
      <c r="H330" s="333">
        <v>6.5</v>
      </c>
      <c r="I330" s="333">
        <v>2.9967279230734731</v>
      </c>
      <c r="J330">
        <v>46</v>
      </c>
      <c r="K330" s="364" t="s">
        <v>2445</v>
      </c>
      <c r="L330" s="384">
        <v>1.3292256596450169E-2</v>
      </c>
    </row>
    <row r="331" spans="1:12">
      <c r="A331">
        <v>6</v>
      </c>
      <c r="B331" t="s">
        <v>2470</v>
      </c>
      <c r="C331" t="s">
        <v>79</v>
      </c>
      <c r="D331">
        <v>3</v>
      </c>
      <c r="E331" s="351" t="s">
        <v>1642</v>
      </c>
      <c r="H331" s="333">
        <v>2.6</v>
      </c>
      <c r="I331" s="333">
        <v>1.4</v>
      </c>
      <c r="J331">
        <v>54</v>
      </c>
      <c r="K331" s="364" t="s">
        <v>2445</v>
      </c>
      <c r="L331" s="384">
        <v>-3.0633137860859305E-3</v>
      </c>
    </row>
    <row r="332" spans="1:12">
      <c r="A332">
        <v>6</v>
      </c>
      <c r="B332" t="s">
        <v>2470</v>
      </c>
      <c r="C332" t="s">
        <v>79</v>
      </c>
      <c r="D332">
        <v>3</v>
      </c>
      <c r="E332" s="351" t="s">
        <v>1887</v>
      </c>
      <c r="H332" s="333">
        <v>1.3</v>
      </c>
      <c r="I332" s="333">
        <v>0.7</v>
      </c>
      <c r="J332">
        <v>54</v>
      </c>
      <c r="K332" s="364" t="s">
        <v>2445</v>
      </c>
      <c r="L332" s="384">
        <v>-3.0633137860859305E-3</v>
      </c>
    </row>
    <row r="333" spans="1:12">
      <c r="A333">
        <v>6</v>
      </c>
      <c r="B333" t="s">
        <v>2470</v>
      </c>
      <c r="C333" t="s">
        <v>79</v>
      </c>
      <c r="D333">
        <v>3</v>
      </c>
      <c r="E333" s="351" t="s">
        <v>1270</v>
      </c>
      <c r="H333" s="333">
        <v>0.2</v>
      </c>
      <c r="I333" s="333">
        <v>0</v>
      </c>
      <c r="J333">
        <v>0</v>
      </c>
      <c r="K333" s="364" t="s">
        <v>2445</v>
      </c>
      <c r="L333" s="384">
        <v>0</v>
      </c>
    </row>
    <row r="334" spans="1:12">
      <c r="A334">
        <v>6</v>
      </c>
      <c r="B334" t="s">
        <v>2470</v>
      </c>
      <c r="C334" t="s">
        <v>79</v>
      </c>
      <c r="D334">
        <v>3</v>
      </c>
      <c r="E334" s="351" t="s">
        <v>1282</v>
      </c>
      <c r="H334" s="333">
        <v>1.3</v>
      </c>
      <c r="I334" s="333">
        <v>0.87323924363036565</v>
      </c>
      <c r="J334">
        <v>67</v>
      </c>
      <c r="K334" s="364" t="s">
        <v>2445</v>
      </c>
      <c r="L334" s="384">
        <v>-1.4071009143128199E-2</v>
      </c>
    </row>
    <row r="335" spans="1:12">
      <c r="A335">
        <v>6</v>
      </c>
      <c r="B335" t="s">
        <v>2470</v>
      </c>
      <c r="C335" t="s">
        <v>79</v>
      </c>
      <c r="D335">
        <v>3</v>
      </c>
      <c r="E335" s="351" t="s">
        <v>1292</v>
      </c>
      <c r="H335" s="333">
        <v>0.3</v>
      </c>
      <c r="I335" s="333">
        <v>0.1</v>
      </c>
      <c r="J335">
        <v>33</v>
      </c>
      <c r="K335" s="364" t="s">
        <v>2445</v>
      </c>
      <c r="L335" s="384">
        <v>0</v>
      </c>
    </row>
    <row r="336" spans="1:12">
      <c r="A336">
        <v>6</v>
      </c>
      <c r="B336" t="s">
        <v>2470</v>
      </c>
      <c r="C336" t="s">
        <v>79</v>
      </c>
      <c r="D336">
        <v>3</v>
      </c>
      <c r="E336" s="351" t="s">
        <v>1341</v>
      </c>
      <c r="H336" s="333">
        <v>2.6</v>
      </c>
      <c r="I336" s="333">
        <v>2</v>
      </c>
      <c r="J336">
        <v>77</v>
      </c>
      <c r="K336" s="364" t="s">
        <v>2445</v>
      </c>
      <c r="L336" s="384">
        <v>0</v>
      </c>
    </row>
    <row r="337" spans="1:12">
      <c r="A337">
        <v>6</v>
      </c>
      <c r="B337" t="s">
        <v>2470</v>
      </c>
      <c r="C337" t="s">
        <v>79</v>
      </c>
      <c r="D337">
        <v>3</v>
      </c>
      <c r="E337" s="351" t="s">
        <v>1383</v>
      </c>
      <c r="H337" s="333">
        <v>4.8</v>
      </c>
      <c r="I337" s="333">
        <v>2.4</v>
      </c>
      <c r="J337">
        <v>50</v>
      </c>
      <c r="K337" s="364" t="s">
        <v>2445</v>
      </c>
      <c r="L337" s="384">
        <v>0</v>
      </c>
    </row>
    <row r="338" spans="1:12">
      <c r="A338">
        <v>6</v>
      </c>
      <c r="B338" t="s">
        <v>2470</v>
      </c>
      <c r="C338" t="s">
        <v>79</v>
      </c>
      <c r="D338">
        <v>3</v>
      </c>
      <c r="E338" s="351" t="s">
        <v>1433</v>
      </c>
      <c r="H338" s="333">
        <v>3.9</v>
      </c>
      <c r="I338" s="333">
        <v>3</v>
      </c>
      <c r="J338">
        <v>77</v>
      </c>
      <c r="K338" s="364" t="s">
        <v>2445</v>
      </c>
      <c r="L338" s="384">
        <v>0</v>
      </c>
    </row>
    <row r="339" spans="1:12">
      <c r="A339">
        <v>6</v>
      </c>
      <c r="B339" t="s">
        <v>2470</v>
      </c>
      <c r="C339" t="s">
        <v>79</v>
      </c>
      <c r="D339">
        <v>3</v>
      </c>
      <c r="E339" s="351" t="s">
        <v>1667</v>
      </c>
      <c r="H339" s="333">
        <v>6.5</v>
      </c>
      <c r="I339" s="333">
        <v>1.9831029725728049</v>
      </c>
      <c r="J339">
        <v>31</v>
      </c>
      <c r="K339" s="364" t="s">
        <v>2445</v>
      </c>
      <c r="L339" s="384">
        <v>-2.6961515422953442E-2</v>
      </c>
    </row>
    <row r="340" spans="1:12">
      <c r="A340">
        <v>6</v>
      </c>
      <c r="B340" t="s">
        <v>2470</v>
      </c>
      <c r="C340" t="s">
        <v>79</v>
      </c>
      <c r="D340">
        <v>3</v>
      </c>
      <c r="E340" s="351" t="s">
        <v>1696</v>
      </c>
      <c r="H340" s="333">
        <v>5.4</v>
      </c>
      <c r="I340" s="333">
        <v>3.0621877456406259</v>
      </c>
      <c r="J340">
        <v>57</v>
      </c>
      <c r="K340" s="364" t="s">
        <v>2445</v>
      </c>
      <c r="L340" s="384">
        <v>-2.9600039331753702E-2</v>
      </c>
    </row>
    <row r="341" spans="1:12">
      <c r="A341">
        <v>6</v>
      </c>
      <c r="B341" t="s">
        <v>2470</v>
      </c>
      <c r="C341" t="s">
        <v>79</v>
      </c>
      <c r="D341">
        <v>3</v>
      </c>
      <c r="E341" s="555"/>
      <c r="F341" s="556"/>
      <c r="G341" s="556"/>
      <c r="H341" s="557"/>
      <c r="I341" s="557"/>
      <c r="J341" s="556"/>
      <c r="K341" s="559"/>
      <c r="L341" s="560"/>
    </row>
    <row r="342" spans="1:12">
      <c r="A342">
        <v>6</v>
      </c>
      <c r="B342" t="s">
        <v>2470</v>
      </c>
      <c r="C342" t="s">
        <v>79</v>
      </c>
      <c r="D342">
        <v>3</v>
      </c>
      <c r="E342" s="351" t="s">
        <v>1717</v>
      </c>
      <c r="H342" s="333">
        <v>40.5</v>
      </c>
      <c r="I342" s="333">
        <v>20.832830489751473</v>
      </c>
      <c r="J342">
        <v>51</v>
      </c>
      <c r="K342" s="364" t="s">
        <v>2445</v>
      </c>
      <c r="L342" s="384">
        <v>-3.1478206232866346E-2</v>
      </c>
    </row>
    <row r="343" spans="1:12">
      <c r="A343">
        <v>6</v>
      </c>
      <c r="B343" t="s">
        <v>2470</v>
      </c>
      <c r="C343" t="s">
        <v>79</v>
      </c>
      <c r="D343">
        <v>3</v>
      </c>
      <c r="E343" s="351" t="s">
        <v>1889</v>
      </c>
      <c r="H343" s="333">
        <v>1.3</v>
      </c>
      <c r="I343" s="333">
        <v>0.8</v>
      </c>
      <c r="J343">
        <v>62</v>
      </c>
      <c r="K343" s="364" t="s">
        <v>2445</v>
      </c>
      <c r="L343" s="384">
        <v>0</v>
      </c>
    </row>
    <row r="344" spans="1:12">
      <c r="A344">
        <v>6</v>
      </c>
      <c r="B344" t="s">
        <v>2470</v>
      </c>
      <c r="C344" t="s">
        <v>79</v>
      </c>
      <c r="D344">
        <v>3</v>
      </c>
      <c r="E344" s="351" t="s">
        <v>1891</v>
      </c>
      <c r="H344" s="333">
        <v>0.13</v>
      </c>
      <c r="I344" s="333">
        <v>0.1</v>
      </c>
      <c r="J344">
        <v>77</v>
      </c>
      <c r="K344" s="364" t="s">
        <v>2445</v>
      </c>
      <c r="L344" s="384">
        <v>0</v>
      </c>
    </row>
    <row r="345" spans="1:12">
      <c r="A345">
        <v>6</v>
      </c>
      <c r="B345" t="s">
        <v>2470</v>
      </c>
      <c r="C345" t="s">
        <v>79</v>
      </c>
      <c r="D345">
        <v>3</v>
      </c>
      <c r="E345" s="351" t="s">
        <v>1895</v>
      </c>
      <c r="H345" s="333">
        <v>0.26</v>
      </c>
      <c r="I345" s="333">
        <v>0.1</v>
      </c>
      <c r="J345">
        <v>38</v>
      </c>
      <c r="K345" s="364" t="s">
        <v>2445</v>
      </c>
      <c r="L345" s="384">
        <v>0</v>
      </c>
    </row>
    <row r="346" spans="1:12">
      <c r="A346">
        <v>6</v>
      </c>
      <c r="B346" t="s">
        <v>2470</v>
      </c>
      <c r="C346" t="s">
        <v>79</v>
      </c>
      <c r="D346">
        <v>3</v>
      </c>
      <c r="E346" s="351" t="s">
        <v>1917</v>
      </c>
      <c r="H346" s="333">
        <v>0.39</v>
      </c>
      <c r="I346" s="333">
        <v>0.1</v>
      </c>
      <c r="J346">
        <v>26</v>
      </c>
      <c r="K346" s="364" t="s">
        <v>2445</v>
      </c>
      <c r="L346" s="384">
        <v>0</v>
      </c>
    </row>
    <row r="347" spans="1:12">
      <c r="A347">
        <v>5</v>
      </c>
      <c r="B347" t="s">
        <v>2469</v>
      </c>
      <c r="C347" t="s">
        <v>79</v>
      </c>
      <c r="D347">
        <v>3</v>
      </c>
      <c r="E347" s="555"/>
      <c r="F347" s="556"/>
      <c r="G347" s="556"/>
      <c r="H347" s="557"/>
      <c r="I347" s="557"/>
      <c r="J347" s="556"/>
      <c r="K347" s="559"/>
      <c r="L347" s="560"/>
    </row>
    <row r="348" spans="1:12">
      <c r="A348">
        <v>5</v>
      </c>
      <c r="B348" t="s">
        <v>2469</v>
      </c>
      <c r="C348" t="s">
        <v>79</v>
      </c>
      <c r="D348">
        <v>3</v>
      </c>
      <c r="E348" s="351" t="s">
        <v>1686</v>
      </c>
      <c r="H348" s="333">
        <v>28.4</v>
      </c>
      <c r="I348" s="333">
        <v>14.258045836894119</v>
      </c>
      <c r="J348">
        <v>50</v>
      </c>
      <c r="K348" s="364" t="s">
        <v>2445</v>
      </c>
      <c r="L348" s="384">
        <v>-2.084532400545136E-2</v>
      </c>
    </row>
    <row r="349" spans="1:12">
      <c r="A349">
        <v>6</v>
      </c>
      <c r="B349" t="s">
        <v>2470</v>
      </c>
      <c r="C349" t="s">
        <v>79</v>
      </c>
      <c r="D349">
        <v>3</v>
      </c>
      <c r="E349" s="351" t="s">
        <v>1691</v>
      </c>
      <c r="H349" s="333">
        <v>14.8</v>
      </c>
      <c r="I349" s="333">
        <v>5.283886713626039</v>
      </c>
      <c r="J349">
        <v>36</v>
      </c>
      <c r="K349" s="364" t="s">
        <v>2445</v>
      </c>
      <c r="L349" s="384">
        <v>-1.4842892190789936E-2</v>
      </c>
    </row>
    <row r="350" spans="1:12">
      <c r="A350">
        <v>6</v>
      </c>
      <c r="B350" t="s">
        <v>2470</v>
      </c>
      <c r="C350" t="s">
        <v>79</v>
      </c>
      <c r="D350">
        <v>3</v>
      </c>
      <c r="E350" s="351" t="s">
        <v>2510</v>
      </c>
      <c r="H350" s="333">
        <v>14.8</v>
      </c>
      <c r="I350" s="333">
        <v>1.6766419883386969</v>
      </c>
      <c r="J350">
        <v>11</v>
      </c>
      <c r="K350" s="364" t="s">
        <v>2445</v>
      </c>
      <c r="L350" s="384">
        <v>-2.5750145824048554E-2</v>
      </c>
    </row>
    <row r="351" spans="1:12">
      <c r="A351">
        <v>6</v>
      </c>
      <c r="B351" t="s">
        <v>2470</v>
      </c>
      <c r="C351" t="s">
        <v>79</v>
      </c>
      <c r="D351">
        <v>3</v>
      </c>
      <c r="E351" s="351" t="s">
        <v>1736</v>
      </c>
      <c r="H351" s="333">
        <v>3.25</v>
      </c>
      <c r="I351" s="333">
        <v>2</v>
      </c>
      <c r="J351">
        <v>62</v>
      </c>
      <c r="K351" s="364" t="s">
        <v>2445</v>
      </c>
      <c r="L351" s="384">
        <v>-1.701054839359617E-2</v>
      </c>
    </row>
    <row r="352" spans="1:12">
      <c r="A352">
        <v>6</v>
      </c>
      <c r="B352" t="s">
        <v>2470</v>
      </c>
      <c r="C352" t="s">
        <v>79</v>
      </c>
      <c r="D352">
        <v>3</v>
      </c>
      <c r="E352" s="351" t="s">
        <v>1789</v>
      </c>
      <c r="H352" s="333">
        <v>3.25</v>
      </c>
      <c r="I352" s="333">
        <v>0.56859331581578421</v>
      </c>
      <c r="J352">
        <v>17</v>
      </c>
      <c r="K352" s="364" t="s">
        <v>2445</v>
      </c>
      <c r="L352" s="384">
        <v>-1.7214810322548457E-2</v>
      </c>
    </row>
    <row r="353" spans="1:12">
      <c r="A353">
        <v>6</v>
      </c>
      <c r="B353" t="s">
        <v>2470</v>
      </c>
      <c r="C353" t="s">
        <v>79</v>
      </c>
      <c r="D353">
        <v>3</v>
      </c>
      <c r="E353" s="351" t="s">
        <v>1791</v>
      </c>
      <c r="H353" s="333">
        <v>3.9</v>
      </c>
      <c r="I353" s="333">
        <v>1.8471390183051175</v>
      </c>
      <c r="J353">
        <v>47</v>
      </c>
      <c r="K353" s="364" t="s">
        <v>2445</v>
      </c>
      <c r="L353" s="384">
        <v>-1.7214810322548457E-2</v>
      </c>
    </row>
    <row r="354" spans="1:12">
      <c r="A354">
        <v>6</v>
      </c>
      <c r="B354" t="s">
        <v>2470</v>
      </c>
      <c r="C354" t="s">
        <v>79</v>
      </c>
      <c r="D354">
        <v>3</v>
      </c>
      <c r="E354" s="351" t="s">
        <v>1223</v>
      </c>
      <c r="H354" s="333">
        <v>1.95</v>
      </c>
      <c r="I354" s="333">
        <v>0.1</v>
      </c>
      <c r="J354">
        <v>5</v>
      </c>
      <c r="K354" s="364" t="s">
        <v>2445</v>
      </c>
      <c r="L354" s="384">
        <v>-1.7408652230077593E-2</v>
      </c>
    </row>
    <row r="355" spans="1:12">
      <c r="A355">
        <v>6</v>
      </c>
      <c r="B355" t="s">
        <v>2470</v>
      </c>
      <c r="C355" t="s">
        <v>79</v>
      </c>
      <c r="D355">
        <v>3</v>
      </c>
      <c r="E355" s="351" t="s">
        <v>1247</v>
      </c>
      <c r="H355" s="333">
        <v>0.65</v>
      </c>
      <c r="I355" s="333">
        <v>0.3</v>
      </c>
      <c r="J355">
        <v>46</v>
      </c>
      <c r="K355" s="364" t="s">
        <v>2445</v>
      </c>
      <c r="L355" s="384">
        <v>-3.0633137860859305E-3</v>
      </c>
    </row>
    <row r="356" spans="1:12">
      <c r="A356">
        <v>6</v>
      </c>
      <c r="B356" t="s">
        <v>2470</v>
      </c>
      <c r="C356" t="s">
        <v>79</v>
      </c>
      <c r="D356">
        <v>3</v>
      </c>
      <c r="E356" s="351" t="s">
        <v>1254</v>
      </c>
      <c r="H356" s="333">
        <v>0.4</v>
      </c>
      <c r="I356" s="333">
        <v>0.1</v>
      </c>
      <c r="J356">
        <v>25</v>
      </c>
      <c r="K356" s="364" t="s">
        <v>2445</v>
      </c>
      <c r="L356" s="384">
        <v>3.673174292875947E-3</v>
      </c>
    </row>
    <row r="357" spans="1:12">
      <c r="A357">
        <v>6</v>
      </c>
      <c r="B357" t="s">
        <v>2470</v>
      </c>
      <c r="C357" t="s">
        <v>79</v>
      </c>
      <c r="D357">
        <v>3</v>
      </c>
      <c r="E357" s="351" t="s">
        <v>1268</v>
      </c>
      <c r="H357" s="333">
        <v>1.3</v>
      </c>
      <c r="I357" s="333">
        <v>0.6</v>
      </c>
      <c r="J357">
        <v>46</v>
      </c>
      <c r="K357" s="364" t="s">
        <v>2445</v>
      </c>
      <c r="L357" s="384">
        <v>-3.0633137860859305E-3</v>
      </c>
    </row>
    <row r="358" spans="1:12">
      <c r="A358">
        <v>6</v>
      </c>
      <c r="B358" t="s">
        <v>2470</v>
      </c>
      <c r="C358" t="s">
        <v>79</v>
      </c>
      <c r="D358">
        <v>3</v>
      </c>
      <c r="E358" s="351" t="s">
        <v>1280</v>
      </c>
      <c r="H358" s="333">
        <v>0.65</v>
      </c>
      <c r="I358" s="333">
        <v>0.5</v>
      </c>
      <c r="J358">
        <v>77</v>
      </c>
      <c r="K358" s="364" t="s">
        <v>2445</v>
      </c>
      <c r="L358" s="384">
        <v>1.4766154434973311E-2</v>
      </c>
    </row>
    <row r="359" spans="1:12">
      <c r="A359">
        <v>6</v>
      </c>
      <c r="B359" t="s">
        <v>2470</v>
      </c>
      <c r="C359" t="s">
        <v>79</v>
      </c>
      <c r="D359">
        <v>3</v>
      </c>
      <c r="E359" s="351" t="s">
        <v>1309</v>
      </c>
      <c r="H359" s="333">
        <v>0.62</v>
      </c>
      <c r="I359" s="333">
        <v>0.5</v>
      </c>
      <c r="J359">
        <v>81</v>
      </c>
      <c r="K359" s="364" t="s">
        <v>2445</v>
      </c>
      <c r="L359" s="384">
        <v>3.4685404158407707E-4</v>
      </c>
    </row>
    <row r="360" spans="1:12">
      <c r="A360">
        <v>6</v>
      </c>
      <c r="B360" t="s">
        <v>2470</v>
      </c>
      <c r="C360" t="s">
        <v>79</v>
      </c>
      <c r="D360">
        <v>3</v>
      </c>
      <c r="E360" s="351" t="s">
        <v>1311</v>
      </c>
      <c r="H360" s="333">
        <v>1.3</v>
      </c>
      <c r="I360" s="333">
        <v>1</v>
      </c>
      <c r="J360">
        <v>77</v>
      </c>
      <c r="K360" s="364" t="s">
        <v>2445</v>
      </c>
      <c r="L360" s="384">
        <v>-1.1641274077212049E-2</v>
      </c>
    </row>
    <row r="361" spans="1:12">
      <c r="A361">
        <v>6</v>
      </c>
      <c r="B361" t="s">
        <v>2470</v>
      </c>
      <c r="C361" t="s">
        <v>79</v>
      </c>
      <c r="D361">
        <v>3</v>
      </c>
      <c r="E361" s="351" t="s">
        <v>1353</v>
      </c>
      <c r="H361" s="333">
        <v>0.39</v>
      </c>
      <c r="I361" s="333">
        <v>0.3</v>
      </c>
      <c r="J361">
        <v>77</v>
      </c>
      <c r="K361" s="364" t="s">
        <v>2445</v>
      </c>
      <c r="L361" s="384">
        <v>3.4685404158407707E-4</v>
      </c>
    </row>
    <row r="362" spans="1:12">
      <c r="A362">
        <v>6</v>
      </c>
      <c r="B362" t="s">
        <v>2470</v>
      </c>
      <c r="C362" t="s">
        <v>79</v>
      </c>
      <c r="D362">
        <v>3</v>
      </c>
      <c r="E362" s="351" t="s">
        <v>1355</v>
      </c>
      <c r="H362" s="333">
        <v>0.7</v>
      </c>
      <c r="I362" s="333">
        <v>0.1</v>
      </c>
      <c r="J362">
        <v>14</v>
      </c>
      <c r="K362" s="364" t="s">
        <v>2445</v>
      </c>
      <c r="L362" s="384">
        <v>4.8122982544498427E-3</v>
      </c>
    </row>
    <row r="363" spans="1:12">
      <c r="A363">
        <v>6</v>
      </c>
      <c r="B363" t="s">
        <v>2470</v>
      </c>
      <c r="C363" t="s">
        <v>79</v>
      </c>
      <c r="D363">
        <v>3</v>
      </c>
      <c r="E363" s="351" t="s">
        <v>1361</v>
      </c>
      <c r="H363" s="333">
        <v>0.26</v>
      </c>
      <c r="I363" s="333">
        <v>0</v>
      </c>
      <c r="J363">
        <v>0</v>
      </c>
      <c r="K363" s="364" t="s">
        <v>2445</v>
      </c>
      <c r="L363" s="384">
        <v>-1.1641274077212049E-2</v>
      </c>
    </row>
    <row r="364" spans="1:12">
      <c r="A364">
        <v>4</v>
      </c>
      <c r="B364" t="s">
        <v>2468</v>
      </c>
      <c r="C364" t="s">
        <v>78</v>
      </c>
      <c r="D364">
        <v>2</v>
      </c>
      <c r="E364" s="351" t="s">
        <v>2511</v>
      </c>
      <c r="H364" s="333">
        <v>14.8</v>
      </c>
      <c r="I364" s="333">
        <v>0</v>
      </c>
      <c r="J364">
        <v>0</v>
      </c>
      <c r="K364" s="364" t="s">
        <v>2445</v>
      </c>
      <c r="L364" s="384">
        <v>1.2043984319713763E-2</v>
      </c>
    </row>
    <row r="365" spans="1:12">
      <c r="A365">
        <v>6</v>
      </c>
      <c r="B365" t="s">
        <v>2470</v>
      </c>
      <c r="C365" t="s">
        <v>79</v>
      </c>
      <c r="D365">
        <v>3</v>
      </c>
      <c r="E365" s="351" t="s">
        <v>1368</v>
      </c>
      <c r="H365" s="333">
        <v>1.3</v>
      </c>
      <c r="I365" s="333">
        <v>1</v>
      </c>
      <c r="J365">
        <v>77</v>
      </c>
      <c r="K365" s="364" t="s">
        <v>2445</v>
      </c>
      <c r="L365" s="384">
        <v>3.4685404158407707E-4</v>
      </c>
    </row>
    <row r="366" spans="1:12">
      <c r="A366">
        <v>6</v>
      </c>
      <c r="B366" t="s">
        <v>2470</v>
      </c>
      <c r="C366" t="s">
        <v>79</v>
      </c>
      <c r="D366">
        <v>3</v>
      </c>
      <c r="E366" s="351" t="s">
        <v>1379</v>
      </c>
      <c r="H366" s="333">
        <v>0.19500000000000001</v>
      </c>
      <c r="I366" s="333">
        <v>0.1</v>
      </c>
      <c r="J366">
        <v>51</v>
      </c>
      <c r="K366" s="364" t="s">
        <v>2445</v>
      </c>
      <c r="L366" s="384">
        <v>1.3000000000000001E-2</v>
      </c>
    </row>
    <row r="367" spans="1:12">
      <c r="A367">
        <v>6</v>
      </c>
      <c r="B367" t="s">
        <v>2470</v>
      </c>
      <c r="C367" t="s">
        <v>79</v>
      </c>
      <c r="D367">
        <v>3</v>
      </c>
      <c r="E367" s="351" t="s">
        <v>1381</v>
      </c>
      <c r="H367" s="333">
        <v>0.19500000000000001</v>
      </c>
      <c r="I367" s="333">
        <v>0.1</v>
      </c>
      <c r="J367">
        <v>51</v>
      </c>
      <c r="K367" s="364" t="s">
        <v>2445</v>
      </c>
      <c r="L367" s="384">
        <v>-1.1159547306699769E-2</v>
      </c>
    </row>
    <row r="368" spans="1:12">
      <c r="A368">
        <v>6</v>
      </c>
      <c r="B368" t="s">
        <v>2470</v>
      </c>
      <c r="C368" t="s">
        <v>79</v>
      </c>
      <c r="D368">
        <v>3</v>
      </c>
      <c r="E368" s="351" t="s">
        <v>1401</v>
      </c>
      <c r="H368" s="333">
        <v>0.39</v>
      </c>
      <c r="I368" s="333">
        <v>0.1</v>
      </c>
      <c r="J368">
        <v>26</v>
      </c>
      <c r="K368" s="364" t="s">
        <v>2445</v>
      </c>
      <c r="L368" s="384">
        <v>-4.9273771914037923E-4</v>
      </c>
    </row>
    <row r="369" spans="1:12">
      <c r="A369">
        <v>6</v>
      </c>
      <c r="B369" t="s">
        <v>2470</v>
      </c>
      <c r="C369" t="s">
        <v>79</v>
      </c>
      <c r="D369">
        <v>3</v>
      </c>
      <c r="E369" s="351" t="s">
        <v>1403</v>
      </c>
      <c r="H369" s="333">
        <v>0.19500000000000001</v>
      </c>
      <c r="I369" s="333">
        <v>0.2</v>
      </c>
      <c r="J369">
        <v>103</v>
      </c>
      <c r="K369" s="364" t="s">
        <v>2445</v>
      </c>
      <c r="L369" s="384">
        <v>3.4685404158407707E-4</v>
      </c>
    </row>
    <row r="370" spans="1:12">
      <c r="A370">
        <v>6</v>
      </c>
      <c r="B370" t="s">
        <v>2470</v>
      </c>
      <c r="C370" t="s">
        <v>79</v>
      </c>
      <c r="D370">
        <v>3</v>
      </c>
      <c r="E370" s="351" t="s">
        <v>1405</v>
      </c>
      <c r="H370" s="333">
        <v>0.2</v>
      </c>
      <c r="I370" s="333">
        <v>0.2</v>
      </c>
      <c r="J370">
        <v>100</v>
      </c>
      <c r="K370" s="364" t="s">
        <v>2445</v>
      </c>
      <c r="L370" s="384">
        <v>3.4685404158407707E-4</v>
      </c>
    </row>
    <row r="371" spans="1:12">
      <c r="A371">
        <v>6</v>
      </c>
      <c r="B371" t="s">
        <v>2470</v>
      </c>
      <c r="C371" t="s">
        <v>79</v>
      </c>
      <c r="D371">
        <v>3</v>
      </c>
      <c r="E371" s="351" t="s">
        <v>1407</v>
      </c>
      <c r="H371" s="333">
        <v>0.39</v>
      </c>
      <c r="I371" s="333">
        <v>0.1</v>
      </c>
      <c r="J371">
        <v>26</v>
      </c>
      <c r="K371" s="364" t="s">
        <v>2445</v>
      </c>
      <c r="L371" s="384">
        <v>3.4685404158407707E-4</v>
      </c>
    </row>
    <row r="372" spans="1:12">
      <c r="A372">
        <v>6</v>
      </c>
      <c r="B372" t="s">
        <v>2470</v>
      </c>
      <c r="C372" t="s">
        <v>79</v>
      </c>
      <c r="D372">
        <v>3</v>
      </c>
      <c r="E372" s="351" t="s">
        <v>1412</v>
      </c>
      <c r="H372" s="333">
        <v>0.19500000000000001</v>
      </c>
      <c r="I372" s="333">
        <v>0.1</v>
      </c>
      <c r="J372">
        <v>51</v>
      </c>
      <c r="K372" s="364" t="s">
        <v>2445</v>
      </c>
      <c r="L372" s="384">
        <v>-4.9273771914037923E-4</v>
      </c>
    </row>
    <row r="373" spans="1:12">
      <c r="A373">
        <v>6</v>
      </c>
      <c r="B373" t="s">
        <v>2470</v>
      </c>
      <c r="C373" t="s">
        <v>79</v>
      </c>
      <c r="D373">
        <v>3</v>
      </c>
      <c r="E373" s="351" t="s">
        <v>1416</v>
      </c>
      <c r="H373" s="333">
        <v>0.39</v>
      </c>
      <c r="I373" s="333">
        <v>0.1</v>
      </c>
      <c r="J373">
        <v>26</v>
      </c>
      <c r="K373" s="364" t="s">
        <v>2445</v>
      </c>
      <c r="L373" s="384">
        <v>0</v>
      </c>
    </row>
    <row r="374" spans="1:12">
      <c r="A374">
        <v>6</v>
      </c>
      <c r="B374" t="s">
        <v>2470</v>
      </c>
      <c r="C374" t="s">
        <v>79</v>
      </c>
      <c r="D374">
        <v>3</v>
      </c>
      <c r="E374" s="351" t="s">
        <v>1418</v>
      </c>
      <c r="H374" s="333">
        <v>1.3</v>
      </c>
      <c r="I374" s="333">
        <v>0.9</v>
      </c>
      <c r="J374">
        <v>69</v>
      </c>
      <c r="K374" s="364" t="s">
        <v>2445</v>
      </c>
      <c r="L374" s="384">
        <v>-8.9710499555842871E-3</v>
      </c>
    </row>
    <row r="375" spans="1:12">
      <c r="A375">
        <v>6</v>
      </c>
      <c r="B375" t="s">
        <v>2470</v>
      </c>
      <c r="C375" t="s">
        <v>79</v>
      </c>
      <c r="D375">
        <v>3</v>
      </c>
      <c r="E375" s="351" t="s">
        <v>2512</v>
      </c>
      <c r="H375" s="333">
        <v>0.26</v>
      </c>
      <c r="I375" s="333">
        <v>0.1</v>
      </c>
      <c r="J375">
        <v>38</v>
      </c>
      <c r="K375" s="364" t="s">
        <v>2445</v>
      </c>
      <c r="L375" s="384">
        <v>-1.9648488875955383E-2</v>
      </c>
    </row>
    <row r="376" spans="1:12">
      <c r="A376">
        <v>6</v>
      </c>
      <c r="B376" t="s">
        <v>2470</v>
      </c>
      <c r="C376" t="s">
        <v>79</v>
      </c>
      <c r="D376">
        <v>3</v>
      </c>
      <c r="E376" s="351" t="s">
        <v>1420</v>
      </c>
      <c r="H376" s="333">
        <v>0.65</v>
      </c>
      <c r="I376" s="333">
        <v>0.2</v>
      </c>
      <c r="J376">
        <v>31</v>
      </c>
      <c r="K376" s="364" t="s">
        <v>2445</v>
      </c>
      <c r="L376" s="384">
        <v>3.4685404158407707E-4</v>
      </c>
    </row>
    <row r="377" spans="1:12">
      <c r="A377">
        <v>6</v>
      </c>
      <c r="B377" t="s">
        <v>2470</v>
      </c>
      <c r="C377" t="s">
        <v>79</v>
      </c>
      <c r="D377">
        <v>3</v>
      </c>
      <c r="E377" s="351" t="s">
        <v>1425</v>
      </c>
      <c r="H377" s="333">
        <v>0.19500000000000001</v>
      </c>
      <c r="I377" s="333">
        <v>0.1</v>
      </c>
      <c r="J377">
        <v>51</v>
      </c>
      <c r="K377" s="364" t="s">
        <v>2445</v>
      </c>
      <c r="L377" s="384">
        <v>-4.9273771914037923E-4</v>
      </c>
    </row>
    <row r="378" spans="1:12">
      <c r="A378">
        <v>6</v>
      </c>
      <c r="B378" t="s">
        <v>2470</v>
      </c>
      <c r="C378" t="s">
        <v>79</v>
      </c>
      <c r="D378">
        <v>3</v>
      </c>
      <c r="E378" s="351" t="s">
        <v>1429</v>
      </c>
      <c r="H378" s="333">
        <v>0.26</v>
      </c>
      <c r="I378" s="333">
        <v>0.1</v>
      </c>
      <c r="J378">
        <v>38</v>
      </c>
      <c r="K378" s="364" t="s">
        <v>2445</v>
      </c>
      <c r="L378" s="384">
        <v>-1.1159547306699769E-2</v>
      </c>
    </row>
    <row r="379" spans="1:12">
      <c r="A379">
        <v>6</v>
      </c>
      <c r="B379" t="s">
        <v>2470</v>
      </c>
      <c r="C379" t="s">
        <v>79</v>
      </c>
      <c r="D379">
        <v>3</v>
      </c>
      <c r="E379" s="351" t="s">
        <v>1456</v>
      </c>
      <c r="H379" s="333">
        <v>0.39</v>
      </c>
      <c r="I379" s="333">
        <v>0.5</v>
      </c>
      <c r="J379">
        <v>128</v>
      </c>
      <c r="K379" s="364" t="s">
        <v>2445</v>
      </c>
      <c r="L379" s="384">
        <v>3.4685404158407707E-4</v>
      </c>
    </row>
    <row r="380" spans="1:12">
      <c r="A380">
        <v>6</v>
      </c>
      <c r="B380" t="s">
        <v>2470</v>
      </c>
      <c r="C380" t="s">
        <v>79</v>
      </c>
      <c r="D380">
        <v>3</v>
      </c>
      <c r="E380" s="351" t="s">
        <v>1470</v>
      </c>
      <c r="H380" s="333">
        <v>0.13</v>
      </c>
      <c r="I380" s="333">
        <v>0.1</v>
      </c>
      <c r="J380">
        <v>77</v>
      </c>
      <c r="K380" s="364" t="s">
        <v>2445</v>
      </c>
      <c r="L380" s="384">
        <v>-4.9273771914037923E-4</v>
      </c>
    </row>
    <row r="381" spans="1:12">
      <c r="A381">
        <v>6</v>
      </c>
      <c r="B381" t="s">
        <v>2470</v>
      </c>
      <c r="C381" t="s">
        <v>79</v>
      </c>
      <c r="D381">
        <v>3</v>
      </c>
      <c r="E381" s="351" t="s">
        <v>1481</v>
      </c>
      <c r="H381" s="333">
        <v>6.2</v>
      </c>
      <c r="I381" s="333">
        <v>1.6</v>
      </c>
      <c r="J381">
        <v>26</v>
      </c>
      <c r="K381" s="364" t="s">
        <v>2445</v>
      </c>
      <c r="L381" s="384">
        <v>-8.9710499555842871E-3</v>
      </c>
    </row>
    <row r="382" spans="1:12">
      <c r="A382">
        <v>6</v>
      </c>
      <c r="B382" t="s">
        <v>2470</v>
      </c>
      <c r="C382" t="s">
        <v>79</v>
      </c>
      <c r="D382">
        <v>3</v>
      </c>
      <c r="E382" s="351" t="s">
        <v>1484</v>
      </c>
      <c r="H382" s="333">
        <v>0.19500000000000001</v>
      </c>
      <c r="I382" s="333">
        <v>0.1</v>
      </c>
      <c r="J382">
        <v>51</v>
      </c>
      <c r="K382" s="364" t="s">
        <v>2445</v>
      </c>
      <c r="L382" s="384">
        <v>-8.6542313911845969E-3</v>
      </c>
    </row>
    <row r="383" spans="1:12">
      <c r="A383">
        <v>6</v>
      </c>
      <c r="B383" t="s">
        <v>2470</v>
      </c>
      <c r="C383" t="s">
        <v>79</v>
      </c>
      <c r="D383">
        <v>3</v>
      </c>
      <c r="E383" s="351" t="s">
        <v>1540</v>
      </c>
      <c r="H383" s="333">
        <v>0.65</v>
      </c>
      <c r="I383" s="333">
        <v>0.3</v>
      </c>
      <c r="J383">
        <v>46</v>
      </c>
      <c r="K383" s="364" t="s">
        <v>2445</v>
      </c>
      <c r="L383" s="384">
        <v>-3.0633137860859305E-3</v>
      </c>
    </row>
    <row r="384" spans="1:12">
      <c r="A384">
        <v>6</v>
      </c>
      <c r="B384" t="s">
        <v>2470</v>
      </c>
      <c r="C384" t="s">
        <v>79</v>
      </c>
      <c r="D384">
        <v>3</v>
      </c>
      <c r="E384" s="351" t="s">
        <v>1593</v>
      </c>
      <c r="H384" s="333">
        <v>0.39</v>
      </c>
      <c r="I384" s="333">
        <v>0.4</v>
      </c>
      <c r="J384">
        <v>103</v>
      </c>
      <c r="K384" s="364" t="s">
        <v>2445</v>
      </c>
      <c r="L384" s="384">
        <v>7.089124781671341E-3</v>
      </c>
    </row>
    <row r="385" spans="1:12">
      <c r="A385">
        <v>6</v>
      </c>
      <c r="B385" t="s">
        <v>2470</v>
      </c>
      <c r="C385" t="s">
        <v>79</v>
      </c>
      <c r="D385">
        <v>3</v>
      </c>
      <c r="E385" s="351" t="s">
        <v>1579</v>
      </c>
      <c r="H385" s="333">
        <v>17</v>
      </c>
      <c r="I385" s="333">
        <v>7</v>
      </c>
      <c r="J385">
        <v>41</v>
      </c>
      <c r="K385" s="364" t="s">
        <v>2445</v>
      </c>
      <c r="L385" s="384">
        <v>5.6116107121297887E-3</v>
      </c>
    </row>
    <row r="386" spans="1:12">
      <c r="A386">
        <v>6</v>
      </c>
      <c r="B386" t="s">
        <v>2470</v>
      </c>
      <c r="C386" t="s">
        <v>79</v>
      </c>
      <c r="D386">
        <v>3</v>
      </c>
      <c r="E386" s="351" t="s">
        <v>1648</v>
      </c>
      <c r="H386" s="333">
        <v>0.39</v>
      </c>
      <c r="I386" s="333">
        <v>0</v>
      </c>
      <c r="J386">
        <v>0</v>
      </c>
      <c r="K386" s="364" t="s">
        <v>2445</v>
      </c>
      <c r="L386" s="384">
        <v>3.673174292875947E-3</v>
      </c>
    </row>
    <row r="387" spans="1:12">
      <c r="A387">
        <v>6</v>
      </c>
      <c r="B387" t="s">
        <v>2470</v>
      </c>
      <c r="C387" t="s">
        <v>79</v>
      </c>
      <c r="D387">
        <v>3</v>
      </c>
      <c r="E387" s="351" t="s">
        <v>1650</v>
      </c>
      <c r="H387" s="333">
        <v>1.3</v>
      </c>
      <c r="I387" s="333">
        <v>0.8</v>
      </c>
      <c r="J387">
        <v>62</v>
      </c>
      <c r="K387" s="364" t="s">
        <v>2445</v>
      </c>
      <c r="L387" s="384">
        <v>-1.1159547306699769E-2</v>
      </c>
    </row>
    <row r="388" spans="1:12">
      <c r="A388">
        <v>6</v>
      </c>
      <c r="B388" t="s">
        <v>2470</v>
      </c>
      <c r="C388" t="s">
        <v>79</v>
      </c>
      <c r="D388">
        <v>3</v>
      </c>
      <c r="E388" s="351" t="s">
        <v>1658</v>
      </c>
      <c r="H388" s="333">
        <v>0.39</v>
      </c>
      <c r="I388" s="333">
        <v>0.2</v>
      </c>
      <c r="J388">
        <v>51</v>
      </c>
      <c r="K388" s="364" t="s">
        <v>2445</v>
      </c>
      <c r="L388" s="384">
        <v>-1.1159547306699769E-2</v>
      </c>
    </row>
    <row r="389" spans="1:12">
      <c r="A389">
        <v>6</v>
      </c>
      <c r="B389" t="s">
        <v>2470</v>
      </c>
      <c r="C389" t="s">
        <v>79</v>
      </c>
      <c r="D389">
        <v>3</v>
      </c>
      <c r="E389" s="351" t="s">
        <v>1660</v>
      </c>
      <c r="H389" s="333">
        <v>0.39</v>
      </c>
      <c r="I389" s="333">
        <v>0.1</v>
      </c>
      <c r="J389">
        <v>26</v>
      </c>
      <c r="K389" s="364" t="s">
        <v>2445</v>
      </c>
      <c r="L389" s="384">
        <v>3.673174292875947E-3</v>
      </c>
    </row>
    <row r="390" spans="1:12">
      <c r="A390">
        <v>6</v>
      </c>
      <c r="B390" t="s">
        <v>2470</v>
      </c>
      <c r="C390" t="s">
        <v>79</v>
      </c>
      <c r="D390">
        <v>3</v>
      </c>
      <c r="E390" s="351" t="s">
        <v>1676</v>
      </c>
      <c r="H390" s="333">
        <v>0.39</v>
      </c>
      <c r="I390" s="333">
        <v>0.1</v>
      </c>
      <c r="J390">
        <v>26</v>
      </c>
      <c r="K390" s="364" t="s">
        <v>2445</v>
      </c>
      <c r="L390" s="384">
        <v>-1.1159547306699769E-2</v>
      </c>
    </row>
    <row r="391" spans="1:12">
      <c r="A391">
        <v>6</v>
      </c>
      <c r="B391" t="s">
        <v>2470</v>
      </c>
      <c r="C391" t="s">
        <v>79</v>
      </c>
      <c r="D391">
        <v>3</v>
      </c>
      <c r="E391" s="351" t="s">
        <v>1700</v>
      </c>
      <c r="H391" s="333">
        <v>1.3</v>
      </c>
      <c r="I391" s="333">
        <v>0.6</v>
      </c>
      <c r="J391">
        <v>46</v>
      </c>
      <c r="K391" s="364" t="s">
        <v>2445</v>
      </c>
      <c r="L391" s="384">
        <v>-1.1641274077212049E-2</v>
      </c>
    </row>
    <row r="392" spans="1:12">
      <c r="A392">
        <v>6</v>
      </c>
      <c r="B392" t="s">
        <v>2470</v>
      </c>
      <c r="C392" t="s">
        <v>79</v>
      </c>
      <c r="D392">
        <v>3</v>
      </c>
      <c r="E392" s="351" t="s">
        <v>1702</v>
      </c>
      <c r="H392" s="333">
        <v>1.3</v>
      </c>
      <c r="I392" s="333">
        <v>1</v>
      </c>
      <c r="J392">
        <v>77</v>
      </c>
      <c r="K392" s="364" t="s">
        <v>2445</v>
      </c>
      <c r="L392" s="384">
        <v>-3.0633137860859305E-3</v>
      </c>
    </row>
    <row r="393" spans="1:12">
      <c r="A393">
        <v>6</v>
      </c>
      <c r="B393" t="s">
        <v>2470</v>
      </c>
      <c r="C393" t="s">
        <v>79</v>
      </c>
      <c r="D393">
        <v>3</v>
      </c>
      <c r="E393" s="351" t="s">
        <v>1768</v>
      </c>
      <c r="H393" s="333">
        <v>0.65</v>
      </c>
      <c r="I393" s="333">
        <v>0.3</v>
      </c>
      <c r="J393">
        <v>46</v>
      </c>
      <c r="K393" s="364" t="s">
        <v>2445</v>
      </c>
      <c r="L393" s="384">
        <v>-1.9648488875955383E-2</v>
      </c>
    </row>
    <row r="394" spans="1:12">
      <c r="A394">
        <v>6</v>
      </c>
      <c r="B394" t="s">
        <v>2470</v>
      </c>
      <c r="C394" t="s">
        <v>79</v>
      </c>
      <c r="D394">
        <v>3</v>
      </c>
      <c r="E394" s="351" t="s">
        <v>1770</v>
      </c>
      <c r="H394" s="333">
        <v>0.19500000000000001</v>
      </c>
      <c r="I394" s="333">
        <v>0</v>
      </c>
      <c r="J394">
        <v>0</v>
      </c>
      <c r="K394" s="364" t="s">
        <v>2445</v>
      </c>
      <c r="L394" s="384">
        <v>-1.1159547306699769E-2</v>
      </c>
    </row>
    <row r="395" spans="1:12">
      <c r="A395">
        <v>6</v>
      </c>
      <c r="B395" t="s">
        <v>2470</v>
      </c>
      <c r="C395" t="s">
        <v>79</v>
      </c>
      <c r="D395">
        <v>3</v>
      </c>
      <c r="E395" s="351" t="s">
        <v>1772</v>
      </c>
      <c r="H395" s="333">
        <v>0.78</v>
      </c>
      <c r="I395" s="333">
        <v>0.5</v>
      </c>
      <c r="J395">
        <v>64</v>
      </c>
      <c r="K395" s="364" t="s">
        <v>2445</v>
      </c>
      <c r="L395" s="384">
        <v>7.089124781671341E-3</v>
      </c>
    </row>
    <row r="396" spans="1:12">
      <c r="A396">
        <v>4</v>
      </c>
      <c r="B396" t="s">
        <v>2468</v>
      </c>
      <c r="C396" t="s">
        <v>78</v>
      </c>
      <c r="D396">
        <v>2</v>
      </c>
      <c r="E396" s="351" t="s">
        <v>2513</v>
      </c>
      <c r="H396" s="333">
        <v>13.5</v>
      </c>
      <c r="I396" s="333">
        <v>2.5</v>
      </c>
      <c r="J396">
        <v>19</v>
      </c>
      <c r="K396" s="364" t="s">
        <v>2445</v>
      </c>
      <c r="L396" s="384">
        <v>-7.3871908500443562E-3</v>
      </c>
    </row>
    <row r="397" spans="1:12">
      <c r="A397">
        <v>6</v>
      </c>
      <c r="B397" t="s">
        <v>2470</v>
      </c>
      <c r="C397" t="s">
        <v>79</v>
      </c>
      <c r="D397">
        <v>3</v>
      </c>
      <c r="E397" s="351" t="s">
        <v>1819</v>
      </c>
      <c r="H397" s="333">
        <v>1.3</v>
      </c>
      <c r="I397" s="333">
        <v>1.1000000000000001</v>
      </c>
      <c r="J397">
        <v>85</v>
      </c>
      <c r="K397" s="364" t="s">
        <v>2445</v>
      </c>
      <c r="L397" s="384">
        <v>7.7000000000000002E-3</v>
      </c>
    </row>
    <row r="398" spans="1:12">
      <c r="A398">
        <v>6</v>
      </c>
      <c r="B398" t="s">
        <v>2470</v>
      </c>
      <c r="C398" t="s">
        <v>79</v>
      </c>
      <c r="D398">
        <v>3</v>
      </c>
      <c r="E398" s="351" t="s">
        <v>2514</v>
      </c>
      <c r="H398" s="333">
        <v>0.39</v>
      </c>
      <c r="I398" s="333">
        <v>0</v>
      </c>
      <c r="J398">
        <v>0</v>
      </c>
      <c r="K398" s="364" t="s">
        <v>2445</v>
      </c>
      <c r="L398" s="384">
        <v>-1.9648488875955383E-2</v>
      </c>
    </row>
    <row r="399" spans="1:12">
      <c r="A399">
        <v>6</v>
      </c>
      <c r="B399" t="s">
        <v>2470</v>
      </c>
      <c r="C399" t="s">
        <v>79</v>
      </c>
      <c r="D399">
        <v>3</v>
      </c>
      <c r="E399" s="351" t="s">
        <v>1893</v>
      </c>
      <c r="H399" s="333">
        <v>1.95</v>
      </c>
      <c r="I399" s="333">
        <v>0.6</v>
      </c>
      <c r="J399">
        <v>31</v>
      </c>
      <c r="K399" s="364" t="s">
        <v>2445</v>
      </c>
      <c r="L399" s="384">
        <v>-1.9648488875955383E-2</v>
      </c>
    </row>
    <row r="400" spans="1:12">
      <c r="A400">
        <v>6</v>
      </c>
      <c r="B400" t="s">
        <v>2470</v>
      </c>
      <c r="C400" t="s">
        <v>79</v>
      </c>
      <c r="D400">
        <v>3</v>
      </c>
      <c r="E400" s="351" t="s">
        <v>1915</v>
      </c>
      <c r="H400" s="333">
        <v>0.39</v>
      </c>
      <c r="I400" s="333">
        <v>0</v>
      </c>
      <c r="J400">
        <v>0</v>
      </c>
      <c r="K400" s="364" t="s">
        <v>2445</v>
      </c>
      <c r="L400" s="384">
        <v>-1.9648488875955383E-2</v>
      </c>
    </row>
    <row r="401" spans="5:12">
      <c r="E401" s="351"/>
      <c r="H401" s="333"/>
      <c r="I401" s="333"/>
      <c r="K401" s="364"/>
      <c r="L401" s="384"/>
    </row>
    <row r="402" spans="5:12">
      <c r="E402" s="351"/>
      <c r="H402" s="333"/>
      <c r="I402" s="333"/>
      <c r="K402" s="364"/>
      <c r="L402" s="384"/>
    </row>
    <row r="403" spans="5:12">
      <c r="E403" s="351"/>
      <c r="H403" s="333"/>
      <c r="I403" s="333"/>
      <c r="K403" s="364"/>
      <c r="L403" s="384"/>
    </row>
    <row r="404" spans="5:12">
      <c r="E404" s="351"/>
      <c r="H404" s="333"/>
      <c r="I404" s="333"/>
      <c r="K404" s="364"/>
      <c r="L404" s="384"/>
    </row>
    <row r="405" spans="5:12">
      <c r="E405" s="351"/>
      <c r="H405" s="333"/>
      <c r="I405" s="333"/>
      <c r="K405" s="364"/>
      <c r="L405" s="384"/>
    </row>
    <row r="406" spans="5:12">
      <c r="E406" s="351"/>
      <c r="H406" s="333"/>
      <c r="I406" s="333"/>
      <c r="K406" s="364"/>
      <c r="L406" s="384"/>
    </row>
    <row r="407" spans="5:12">
      <c r="E407" s="351"/>
      <c r="H407" s="333"/>
      <c r="I407" s="333"/>
      <c r="K407" s="364"/>
      <c r="L407" s="384"/>
    </row>
    <row r="408" spans="5:12">
      <c r="E408" s="351"/>
      <c r="H408" s="333"/>
      <c r="I408" s="333"/>
      <c r="K408" s="364"/>
      <c r="L408" s="384"/>
    </row>
    <row r="409" spans="5:12">
      <c r="E409" s="351"/>
      <c r="H409" s="333"/>
      <c r="I409" s="333"/>
      <c r="K409" s="364"/>
      <c r="L409" s="384"/>
    </row>
    <row r="410" spans="5:12">
      <c r="E410" s="351"/>
      <c r="H410" s="333"/>
      <c r="I410" s="333"/>
      <c r="K410" s="364"/>
      <c r="L410" s="384"/>
    </row>
    <row r="411" spans="5:12">
      <c r="E411" s="351"/>
      <c r="H411" s="333"/>
      <c r="I411" s="333"/>
      <c r="K411" s="364"/>
      <c r="L411" s="384"/>
    </row>
    <row r="412" spans="5:12">
      <c r="E412" s="351"/>
      <c r="H412" s="333"/>
      <c r="I412" s="333"/>
      <c r="K412" s="364"/>
      <c r="L412" s="384"/>
    </row>
    <row r="413" spans="5:12">
      <c r="E413" s="351"/>
      <c r="H413" s="333"/>
      <c r="I413" s="333"/>
      <c r="K413" s="364"/>
      <c r="L413" s="384"/>
    </row>
    <row r="414" spans="5:12">
      <c r="E414" s="351"/>
      <c r="H414" s="333"/>
      <c r="I414" s="333"/>
      <c r="K414" s="364"/>
      <c r="L414" s="384"/>
    </row>
    <row r="415" spans="5:12">
      <c r="E415" s="351"/>
      <c r="H415" s="333"/>
      <c r="I415" s="333"/>
      <c r="K415" s="364"/>
      <c r="L415" s="384"/>
    </row>
    <row r="416" spans="5:12">
      <c r="E416" s="351"/>
      <c r="H416" s="333"/>
      <c r="I416" s="333"/>
      <c r="K416" s="364"/>
      <c r="L416" s="384"/>
    </row>
    <row r="417" spans="5:12">
      <c r="E417" s="351"/>
      <c r="H417" s="333"/>
      <c r="I417" s="333"/>
      <c r="K417" s="364"/>
      <c r="L417" s="384"/>
    </row>
    <row r="418" spans="5:12">
      <c r="E418" s="351"/>
      <c r="H418" s="333"/>
      <c r="I418" s="333"/>
      <c r="K418" s="364"/>
      <c r="L418" s="384"/>
    </row>
    <row r="419" spans="5:12">
      <c r="E419" s="351"/>
      <c r="H419" s="333"/>
      <c r="I419" s="333"/>
      <c r="K419" s="364"/>
      <c r="L419" s="384"/>
    </row>
    <row r="420" spans="5:12">
      <c r="E420" s="351"/>
      <c r="H420" s="333"/>
      <c r="I420" s="333"/>
      <c r="K420" s="364"/>
      <c r="L420" s="384"/>
    </row>
    <row r="421" spans="5:12">
      <c r="E421" s="351"/>
      <c r="H421" s="333"/>
      <c r="I421" s="333"/>
      <c r="K421" s="364"/>
      <c r="L421" s="384"/>
    </row>
    <row r="422" spans="5:12">
      <c r="E422" s="351"/>
      <c r="H422" s="333"/>
      <c r="I422" s="333"/>
      <c r="K422" s="364"/>
      <c r="L422" s="384"/>
    </row>
    <row r="423" spans="5:12">
      <c r="E423" s="351"/>
      <c r="H423" s="333"/>
      <c r="I423" s="333"/>
      <c r="K423" s="364"/>
      <c r="L423" s="384"/>
    </row>
    <row r="424" spans="5:12">
      <c r="E424" s="351"/>
      <c r="H424" s="333"/>
      <c r="I424" s="333"/>
      <c r="K424" s="364"/>
      <c r="L424" s="384"/>
    </row>
    <row r="425" spans="5:12">
      <c r="E425" s="351"/>
      <c r="H425" s="333"/>
      <c r="I425" s="333"/>
      <c r="K425" s="364"/>
      <c r="L425" s="384"/>
    </row>
    <row r="426" spans="5:12">
      <c r="E426" s="351"/>
      <c r="H426" s="333"/>
      <c r="I426" s="333"/>
      <c r="K426" s="364"/>
      <c r="L426" s="384"/>
    </row>
    <row r="427" spans="5:12">
      <c r="E427" s="351"/>
      <c r="H427" s="333"/>
      <c r="I427" s="333"/>
      <c r="K427" s="364"/>
      <c r="L427" s="384"/>
    </row>
    <row r="428" spans="5:12">
      <c r="E428" s="351"/>
      <c r="H428" s="333"/>
      <c r="I428" s="333"/>
      <c r="K428" s="364"/>
      <c r="L428" s="384"/>
    </row>
    <row r="429" spans="5:12">
      <c r="E429" s="351"/>
      <c r="H429" s="333"/>
      <c r="I429" s="333"/>
      <c r="K429" s="364"/>
      <c r="L429" s="384"/>
    </row>
    <row r="430" spans="5:12">
      <c r="E430" s="351"/>
      <c r="H430" s="333"/>
      <c r="I430" s="333"/>
      <c r="K430" s="364"/>
      <c r="L430" s="384"/>
    </row>
    <row r="431" spans="5:12">
      <c r="E431" s="351"/>
      <c r="H431" s="333"/>
      <c r="I431" s="333"/>
      <c r="K431" s="364"/>
      <c r="L431" s="384"/>
    </row>
    <row r="432" spans="5:12">
      <c r="E432" s="351"/>
      <c r="H432" s="333"/>
      <c r="I432" s="333"/>
      <c r="K432" s="364"/>
      <c r="L432" s="384"/>
    </row>
    <row r="433" spans="5:12">
      <c r="E433" s="351"/>
      <c r="H433" s="333"/>
      <c r="I433" s="333"/>
      <c r="K433" s="364"/>
      <c r="L433" s="384"/>
    </row>
    <row r="434" spans="5:12">
      <c r="E434" s="351"/>
      <c r="H434" s="333"/>
      <c r="I434" s="333"/>
      <c r="K434" s="364"/>
      <c r="L434" s="384"/>
    </row>
    <row r="435" spans="5:12">
      <c r="E435" s="351"/>
      <c r="H435" s="333"/>
      <c r="I435" s="333"/>
      <c r="K435" s="364"/>
      <c r="L435" s="384"/>
    </row>
    <row r="436" spans="5:12">
      <c r="E436" s="351"/>
      <c r="H436" s="333"/>
      <c r="I436" s="333"/>
      <c r="K436" s="364"/>
      <c r="L436" s="384"/>
    </row>
    <row r="437" spans="5:12">
      <c r="E437" s="351"/>
      <c r="H437" s="333"/>
      <c r="I437" s="333"/>
      <c r="K437" s="364"/>
      <c r="L437" s="384"/>
    </row>
    <row r="438" spans="5:12">
      <c r="E438" s="351"/>
      <c r="H438" s="333"/>
      <c r="I438" s="333"/>
      <c r="K438" s="364"/>
      <c r="L438" s="384"/>
    </row>
    <row r="439" spans="5:12">
      <c r="E439" s="351"/>
      <c r="H439" s="333"/>
      <c r="I439" s="333"/>
      <c r="K439" s="364"/>
      <c r="L439" s="384"/>
    </row>
    <row r="440" spans="5:12">
      <c r="E440" s="351"/>
      <c r="H440" s="333"/>
      <c r="I440" s="333"/>
      <c r="K440" s="364"/>
      <c r="L440" s="384"/>
    </row>
    <row r="441" spans="5:12">
      <c r="E441" s="351"/>
      <c r="H441" s="333"/>
      <c r="I441" s="333"/>
      <c r="K441" s="364"/>
      <c r="L441" s="384"/>
    </row>
    <row r="442" spans="5:12">
      <c r="E442" s="351"/>
      <c r="H442" s="333"/>
      <c r="I442" s="333"/>
      <c r="K442" s="364"/>
      <c r="L442" s="384"/>
    </row>
    <row r="443" spans="5:12">
      <c r="E443" s="351"/>
      <c r="H443" s="333"/>
      <c r="I443" s="333"/>
      <c r="K443" s="364"/>
      <c r="L443" s="384"/>
    </row>
    <row r="444" spans="5:12">
      <c r="E444" s="351"/>
      <c r="H444" s="333"/>
      <c r="I444" s="333"/>
      <c r="K444" s="364"/>
      <c r="L444" s="384"/>
    </row>
    <row r="445" spans="5:12">
      <c r="E445" s="351"/>
      <c r="H445" s="333"/>
      <c r="I445" s="333"/>
      <c r="K445" s="364"/>
      <c r="L445" s="384"/>
    </row>
    <row r="446" spans="5:12">
      <c r="E446" s="351"/>
      <c r="H446" s="333"/>
      <c r="I446" s="333"/>
      <c r="K446" s="364"/>
      <c r="L446" s="384"/>
    </row>
    <row r="447" spans="5:12">
      <c r="E447" s="351"/>
      <c r="H447" s="333"/>
      <c r="I447" s="333"/>
      <c r="K447" s="364"/>
      <c r="L447" s="384"/>
    </row>
    <row r="448" spans="5:12">
      <c r="E448" s="351"/>
      <c r="H448" s="333"/>
      <c r="I448" s="333"/>
      <c r="K448" s="364"/>
      <c r="L448" s="384"/>
    </row>
    <row r="449" spans="5:12">
      <c r="E449" s="351"/>
      <c r="H449" s="333"/>
      <c r="I449" s="333"/>
      <c r="K449" s="364"/>
      <c r="L449" s="384"/>
    </row>
    <row r="450" spans="5:12">
      <c r="E450" s="351"/>
      <c r="H450" s="333"/>
      <c r="I450" s="333"/>
      <c r="K450" s="364"/>
      <c r="L450" s="384"/>
    </row>
    <row r="451" spans="5:12">
      <c r="E451" s="351"/>
      <c r="H451" s="333"/>
      <c r="I451" s="333"/>
      <c r="K451" s="364"/>
      <c r="L451" s="384"/>
    </row>
    <row r="452" spans="5:12">
      <c r="E452" s="351"/>
      <c r="H452" s="333"/>
      <c r="I452" s="333"/>
      <c r="K452" s="364"/>
      <c r="L452" s="384"/>
    </row>
    <row r="453" spans="5:12">
      <c r="E453" s="351"/>
      <c r="H453" s="333"/>
      <c r="I453" s="333"/>
      <c r="K453" s="364"/>
      <c r="L453" s="384"/>
    </row>
    <row r="454" spans="5:12">
      <c r="E454" s="351"/>
      <c r="H454" s="333"/>
      <c r="I454" s="333"/>
      <c r="K454" s="364"/>
      <c r="L454" s="384"/>
    </row>
    <row r="455" spans="5:12">
      <c r="E455" s="351"/>
      <c r="H455" s="333"/>
      <c r="I455" s="333"/>
      <c r="K455" s="364"/>
      <c r="L455" s="384"/>
    </row>
    <row r="456" spans="5:12">
      <c r="E456" s="351"/>
      <c r="H456" s="333"/>
      <c r="I456" s="333"/>
      <c r="K456" s="364"/>
      <c r="L456" s="384"/>
    </row>
    <row r="457" spans="5:12">
      <c r="E457" s="351"/>
      <c r="H457" s="333"/>
      <c r="I457" s="333"/>
      <c r="K457" s="364"/>
      <c r="L457" s="384"/>
    </row>
    <row r="458" spans="5:12">
      <c r="E458" s="351"/>
      <c r="H458" s="333"/>
      <c r="I458" s="333"/>
      <c r="K458" s="364"/>
      <c r="L458" s="384"/>
    </row>
    <row r="459" spans="5:12">
      <c r="E459" s="351"/>
      <c r="H459" s="333"/>
      <c r="I459" s="333"/>
      <c r="K459" s="364"/>
      <c r="L459" s="384"/>
    </row>
    <row r="460" spans="5:12">
      <c r="E460" s="351"/>
      <c r="H460" s="333"/>
      <c r="I460" s="333"/>
      <c r="K460" s="364"/>
      <c r="L460" s="384"/>
    </row>
    <row r="461" spans="5:12">
      <c r="E461" s="351"/>
      <c r="H461" s="333"/>
      <c r="I461" s="333"/>
      <c r="K461" s="364"/>
      <c r="L461" s="384"/>
    </row>
    <row r="462" spans="5:12">
      <c r="E462" s="351"/>
      <c r="H462" s="333"/>
      <c r="I462" s="333"/>
      <c r="K462" s="364"/>
      <c r="L462" s="384"/>
    </row>
    <row r="463" spans="5:12">
      <c r="E463" s="351"/>
      <c r="H463" s="333"/>
      <c r="I463" s="333"/>
      <c r="K463" s="364"/>
      <c r="L463" s="384"/>
    </row>
    <row r="464" spans="5:12">
      <c r="E464" s="351"/>
      <c r="H464" s="333"/>
      <c r="I464" s="333"/>
      <c r="K464" s="364"/>
      <c r="L464" s="384"/>
    </row>
    <row r="465" spans="5:12">
      <c r="E465" s="351"/>
      <c r="H465" s="333"/>
      <c r="I465" s="333"/>
      <c r="K465" s="364"/>
      <c r="L465" s="384"/>
    </row>
    <row r="466" spans="5:12">
      <c r="E466" s="351"/>
      <c r="H466" s="333"/>
      <c r="I466" s="333"/>
      <c r="K466" s="364"/>
      <c r="L466" s="384"/>
    </row>
    <row r="467" spans="5:12">
      <c r="E467" s="351"/>
      <c r="H467" s="333"/>
      <c r="I467" s="333"/>
      <c r="K467" s="364"/>
      <c r="L467" s="384"/>
    </row>
    <row r="468" spans="5:12">
      <c r="E468" s="351"/>
      <c r="H468" s="333"/>
      <c r="I468" s="333"/>
      <c r="K468" s="364"/>
      <c r="L468" s="384"/>
    </row>
    <row r="469" spans="5:12">
      <c r="E469" s="351"/>
      <c r="H469" s="333"/>
      <c r="I469" s="333"/>
      <c r="K469" s="364"/>
      <c r="L469" s="384"/>
    </row>
    <row r="470" spans="5:12">
      <c r="E470" s="351"/>
      <c r="H470" s="333"/>
      <c r="I470" s="333"/>
      <c r="K470" s="364"/>
      <c r="L470" s="384"/>
    </row>
    <row r="471" spans="5:12">
      <c r="E471" s="351"/>
      <c r="H471" s="333"/>
      <c r="I471" s="333"/>
      <c r="K471" s="364"/>
      <c r="L471" s="384"/>
    </row>
    <row r="472" spans="5:12">
      <c r="E472" s="351"/>
      <c r="H472" s="333"/>
      <c r="I472" s="333"/>
      <c r="K472" s="364"/>
      <c r="L472" s="384"/>
    </row>
    <row r="473" spans="5:12">
      <c r="E473" s="351"/>
      <c r="H473" s="333"/>
      <c r="I473" s="333"/>
      <c r="K473" s="364"/>
      <c r="L473" s="384"/>
    </row>
    <row r="474" spans="5:12">
      <c r="E474" s="351"/>
      <c r="H474" s="333"/>
      <c r="I474" s="333"/>
      <c r="K474" s="364"/>
      <c r="L474" s="384"/>
    </row>
    <row r="475" spans="5:12">
      <c r="E475" s="351"/>
      <c r="H475" s="333"/>
      <c r="I475" s="333"/>
      <c r="K475" s="364"/>
      <c r="L475" s="384"/>
    </row>
    <row r="476" spans="5:12">
      <c r="E476" s="351"/>
      <c r="H476" s="333"/>
      <c r="I476" s="333"/>
      <c r="K476" s="364"/>
      <c r="L476" s="384"/>
    </row>
    <row r="477" spans="5:12">
      <c r="E477" s="351"/>
      <c r="H477" s="333"/>
      <c r="I477" s="333"/>
      <c r="K477" s="364"/>
      <c r="L477" s="384"/>
    </row>
    <row r="478" spans="5:12">
      <c r="E478" s="351"/>
      <c r="H478" s="333"/>
      <c r="I478" s="333"/>
      <c r="K478" s="364"/>
      <c r="L478" s="384"/>
    </row>
    <row r="479" spans="5:12">
      <c r="E479" s="351"/>
      <c r="H479" s="333"/>
      <c r="I479" s="333"/>
      <c r="K479" s="364"/>
      <c r="L479" s="384"/>
    </row>
    <row r="480" spans="5:12">
      <c r="E480" s="351"/>
      <c r="H480" s="333"/>
      <c r="I480" s="333"/>
      <c r="K480" s="364"/>
      <c r="L480" s="384"/>
    </row>
    <row r="481" spans="5:12">
      <c r="E481" s="351"/>
      <c r="H481" s="333"/>
      <c r="I481" s="333"/>
      <c r="K481" s="364"/>
      <c r="L481" s="384"/>
    </row>
    <row r="482" spans="5:12">
      <c r="E482" s="351"/>
      <c r="H482" s="333"/>
      <c r="I482" s="333"/>
      <c r="K482" s="364"/>
      <c r="L482" s="384"/>
    </row>
    <row r="483" spans="5:12">
      <c r="E483" s="351"/>
      <c r="H483" s="333"/>
      <c r="I483" s="333"/>
      <c r="K483" s="364"/>
      <c r="L483" s="384"/>
    </row>
    <row r="484" spans="5:12">
      <c r="E484" s="351"/>
      <c r="H484" s="333"/>
      <c r="I484" s="333"/>
      <c r="K484" s="364"/>
      <c r="L484" s="384"/>
    </row>
    <row r="485" spans="5:12">
      <c r="E485" s="351"/>
      <c r="H485" s="333"/>
      <c r="I485" s="333"/>
      <c r="K485" s="364"/>
      <c r="L485" s="384"/>
    </row>
    <row r="486" spans="5:12">
      <c r="E486" s="351"/>
      <c r="H486" s="333"/>
      <c r="I486" s="333"/>
      <c r="K486" s="364"/>
      <c r="L486" s="384"/>
    </row>
    <row r="487" spans="5:12">
      <c r="E487" s="351"/>
      <c r="H487" s="333"/>
      <c r="I487" s="333"/>
      <c r="K487" s="364"/>
      <c r="L487" s="384"/>
    </row>
    <row r="488" spans="5:12">
      <c r="E488" s="351"/>
      <c r="H488" s="333"/>
      <c r="I488" s="333"/>
      <c r="K488" s="364"/>
      <c r="L488" s="384"/>
    </row>
    <row r="489" spans="5:12">
      <c r="E489" s="351"/>
      <c r="H489" s="333"/>
      <c r="I489" s="333"/>
      <c r="K489" s="364"/>
      <c r="L489" s="384"/>
    </row>
    <row r="490" spans="5:12">
      <c r="E490" s="351"/>
      <c r="H490" s="333"/>
      <c r="I490" s="333"/>
      <c r="K490" s="364"/>
      <c r="L490" s="384"/>
    </row>
    <row r="491" spans="5:12">
      <c r="E491" s="351"/>
      <c r="H491" s="333"/>
      <c r="I491" s="333"/>
      <c r="K491" s="364"/>
      <c r="L491" s="384"/>
    </row>
    <row r="492" spans="5:12">
      <c r="E492" s="351"/>
      <c r="H492" s="333"/>
      <c r="I492" s="333"/>
      <c r="K492" s="364"/>
      <c r="L492" s="384"/>
    </row>
    <row r="493" spans="5:12">
      <c r="E493" s="351"/>
      <c r="H493" s="333"/>
      <c r="I493" s="333"/>
      <c r="K493" s="364"/>
      <c r="L493" s="384"/>
    </row>
    <row r="494" spans="5:12">
      <c r="E494" s="351"/>
      <c r="H494" s="333"/>
      <c r="I494" s="333"/>
      <c r="K494" s="364"/>
      <c r="L494" s="384"/>
    </row>
    <row r="495" spans="5:12">
      <c r="E495" s="351"/>
      <c r="H495" s="333"/>
      <c r="I495" s="333"/>
      <c r="K495" s="364"/>
      <c r="L495" s="384"/>
    </row>
    <row r="496" spans="5:12">
      <c r="E496" s="351"/>
      <c r="H496" s="333"/>
      <c r="I496" s="333"/>
      <c r="K496" s="364"/>
      <c r="L496" s="384"/>
    </row>
    <row r="497" spans="5:12">
      <c r="E497" s="351"/>
      <c r="H497" s="333"/>
      <c r="I497" s="333"/>
      <c r="K497" s="364"/>
      <c r="L497" s="384"/>
    </row>
    <row r="498" spans="5:12">
      <c r="E498" s="351"/>
      <c r="H498" s="333"/>
      <c r="I498" s="333"/>
      <c r="K498" s="364"/>
      <c r="L498" s="384"/>
    </row>
    <row r="499" spans="5:12">
      <c r="E499" s="351"/>
      <c r="H499" s="333"/>
      <c r="I499" s="333"/>
      <c r="K499" s="364"/>
      <c r="L499" s="384"/>
    </row>
    <row r="500" spans="5:12">
      <c r="E500" s="351"/>
      <c r="H500" s="333"/>
      <c r="I500" s="333"/>
      <c r="K500" s="364"/>
      <c r="L500" s="384"/>
    </row>
    <row r="501" spans="5:12">
      <c r="E501" s="351"/>
      <c r="H501" s="333"/>
      <c r="I501" s="333"/>
      <c r="K501" s="364"/>
      <c r="L501" s="384"/>
    </row>
    <row r="502" spans="5:12">
      <c r="E502" s="351"/>
      <c r="H502" s="333"/>
      <c r="I502" s="333"/>
      <c r="K502" s="364"/>
      <c r="L502" s="384"/>
    </row>
    <row r="503" spans="5:12">
      <c r="E503" s="351"/>
      <c r="H503" s="333"/>
      <c r="I503" s="333"/>
      <c r="K503" s="364"/>
      <c r="L503" s="384"/>
    </row>
    <row r="504" spans="5:12">
      <c r="E504" s="351"/>
      <c r="H504" s="333"/>
      <c r="I504" s="333"/>
      <c r="K504" s="364"/>
      <c r="L504" s="384"/>
    </row>
    <row r="505" spans="5:12">
      <c r="E505" s="351"/>
      <c r="H505" s="333"/>
      <c r="I505" s="333"/>
      <c r="K505" s="364"/>
      <c r="L505" s="384"/>
    </row>
    <row r="506" spans="5:12">
      <c r="E506" s="351"/>
      <c r="H506" s="333"/>
      <c r="I506" s="333"/>
      <c r="K506" s="364"/>
      <c r="L506" s="384"/>
    </row>
    <row r="507" spans="5:12">
      <c r="E507" s="351"/>
      <c r="H507" s="333"/>
      <c r="I507" s="333"/>
      <c r="K507" s="364"/>
      <c r="L507" s="384"/>
    </row>
    <row r="508" spans="5:12">
      <c r="E508" s="351"/>
      <c r="H508" s="333"/>
      <c r="I508" s="333"/>
      <c r="K508" s="364"/>
      <c r="L508" s="384"/>
    </row>
    <row r="509" spans="5:12">
      <c r="E509" s="351"/>
      <c r="H509" s="333"/>
      <c r="I509" s="333"/>
      <c r="K509" s="364"/>
      <c r="L509" s="384"/>
    </row>
    <row r="510" spans="5:12">
      <c r="E510" s="351"/>
      <c r="H510" s="333"/>
      <c r="I510" s="333"/>
      <c r="K510" s="364"/>
      <c r="L510" s="384"/>
    </row>
    <row r="511" spans="5:12">
      <c r="E511" s="351"/>
      <c r="H511" s="333"/>
      <c r="I511" s="333"/>
      <c r="K511" s="364"/>
      <c r="L511" s="384"/>
    </row>
    <row r="512" spans="5:12">
      <c r="E512" s="351"/>
      <c r="H512" s="333"/>
      <c r="I512" s="333"/>
      <c r="K512" s="364"/>
      <c r="L512" s="384"/>
    </row>
    <row r="513" spans="5:12">
      <c r="E513" s="351"/>
      <c r="H513" s="333"/>
      <c r="I513" s="333"/>
      <c r="K513" s="364"/>
      <c r="L513" s="384"/>
    </row>
    <row r="514" spans="5:12">
      <c r="E514" s="351"/>
      <c r="H514" s="333"/>
      <c r="I514" s="333"/>
      <c r="K514" s="364"/>
      <c r="L514" s="384"/>
    </row>
    <row r="515" spans="5:12">
      <c r="E515" s="351"/>
      <c r="H515" s="333"/>
      <c r="I515" s="333"/>
      <c r="K515" s="364"/>
      <c r="L515" s="384"/>
    </row>
    <row r="516" spans="5:12">
      <c r="E516" s="351"/>
      <c r="H516" s="333"/>
      <c r="I516" s="333"/>
      <c r="K516" s="364"/>
      <c r="L516" s="384"/>
    </row>
    <row r="517" spans="5:12">
      <c r="E517" s="351"/>
      <c r="H517" s="333"/>
      <c r="I517" s="333"/>
      <c r="K517" s="364"/>
      <c r="L517" s="384"/>
    </row>
    <row r="518" spans="5:12">
      <c r="E518" s="351"/>
      <c r="H518" s="333"/>
      <c r="I518" s="333"/>
      <c r="K518" s="364"/>
      <c r="L518" s="384"/>
    </row>
    <row r="519" spans="5:12">
      <c r="E519" s="351"/>
      <c r="H519" s="333"/>
      <c r="I519" s="333"/>
      <c r="K519" s="364"/>
      <c r="L519" s="384"/>
    </row>
    <row r="520" spans="5:12">
      <c r="E520" s="351"/>
      <c r="H520" s="333"/>
      <c r="I520" s="333"/>
      <c r="K520" s="364"/>
      <c r="L520" s="384"/>
    </row>
    <row r="521" spans="5:12">
      <c r="E521" s="351"/>
      <c r="H521" s="333"/>
      <c r="I521" s="333"/>
      <c r="K521" s="364"/>
      <c r="L521" s="384"/>
    </row>
    <row r="522" spans="5:12">
      <c r="E522" s="351"/>
      <c r="H522" s="333"/>
      <c r="I522" s="333"/>
      <c r="K522" s="364"/>
      <c r="L522" s="384"/>
    </row>
    <row r="523" spans="5:12">
      <c r="E523" s="351"/>
      <c r="H523" s="333"/>
      <c r="I523" s="333"/>
      <c r="K523" s="364"/>
      <c r="L523" s="384"/>
    </row>
    <row r="524" spans="5:12">
      <c r="E524" s="351"/>
      <c r="H524" s="333"/>
      <c r="I524" s="333"/>
      <c r="K524" s="364"/>
      <c r="L524" s="384"/>
    </row>
    <row r="525" spans="5:12">
      <c r="E525" s="351"/>
      <c r="H525" s="333"/>
      <c r="I525" s="333"/>
      <c r="K525" s="364"/>
      <c r="L525" s="384"/>
    </row>
    <row r="526" spans="5:12">
      <c r="E526" s="351"/>
      <c r="H526" s="333"/>
      <c r="I526" s="333"/>
      <c r="K526" s="364"/>
      <c r="L526" s="384"/>
    </row>
    <row r="527" spans="5:12">
      <c r="E527" s="351"/>
      <c r="H527" s="333"/>
      <c r="I527" s="333"/>
      <c r="K527" s="364"/>
      <c r="L527" s="384"/>
    </row>
    <row r="528" spans="5:12">
      <c r="E528" s="351"/>
      <c r="H528" s="333"/>
      <c r="I528" s="333"/>
      <c r="K528" s="364"/>
      <c r="L528" s="384"/>
    </row>
    <row r="529" spans="5:12">
      <c r="E529" s="351"/>
      <c r="H529" s="333"/>
      <c r="I529" s="333"/>
      <c r="K529" s="364"/>
      <c r="L529" s="384"/>
    </row>
    <row r="530" spans="5:12">
      <c r="E530" s="351"/>
      <c r="H530" s="333"/>
      <c r="I530" s="333"/>
      <c r="K530" s="364"/>
      <c r="L530" s="384"/>
    </row>
    <row r="531" spans="5:12">
      <c r="E531" s="351"/>
      <c r="H531" s="333"/>
      <c r="I531" s="333"/>
      <c r="K531" s="364"/>
      <c r="L531" s="384"/>
    </row>
    <row r="532" spans="5:12">
      <c r="E532" s="351"/>
      <c r="H532" s="333"/>
      <c r="I532" s="333"/>
      <c r="K532" s="364"/>
      <c r="L532" s="384"/>
    </row>
    <row r="533" spans="5:12">
      <c r="E533" s="351"/>
      <c r="H533" s="333"/>
      <c r="I533" s="333"/>
      <c r="K533" s="364"/>
      <c r="L533" s="384"/>
    </row>
    <row r="534" spans="5:12">
      <c r="E534" s="351"/>
      <c r="H534" s="333"/>
      <c r="I534" s="333"/>
      <c r="K534" s="364"/>
      <c r="L534" s="384"/>
    </row>
    <row r="535" spans="5:12">
      <c r="E535" s="351"/>
      <c r="H535" s="333"/>
      <c r="I535" s="333"/>
      <c r="K535" s="364"/>
      <c r="L535" s="384"/>
    </row>
    <row r="536" spans="5:12">
      <c r="E536" s="351"/>
      <c r="H536" s="333"/>
      <c r="I536" s="333"/>
      <c r="K536" s="364"/>
      <c r="L536" s="384"/>
    </row>
    <row r="537" spans="5:12">
      <c r="E537" s="351"/>
      <c r="H537" s="333"/>
      <c r="I537" s="333"/>
      <c r="K537" s="364"/>
      <c r="L537" s="384"/>
    </row>
    <row r="538" spans="5:12">
      <c r="E538" s="351"/>
      <c r="H538" s="333"/>
      <c r="I538" s="333"/>
      <c r="K538" s="364"/>
      <c r="L538" s="384"/>
    </row>
    <row r="539" spans="5:12">
      <c r="E539" s="351"/>
      <c r="H539" s="333"/>
      <c r="I539" s="333"/>
      <c r="K539" s="364"/>
      <c r="L539" s="384"/>
    </row>
    <row r="540" spans="5:12">
      <c r="E540" s="351"/>
      <c r="H540" s="333"/>
      <c r="I540" s="333"/>
      <c r="K540" s="364"/>
      <c r="L540" s="384"/>
    </row>
    <row r="541" spans="5:12">
      <c r="E541" s="351"/>
      <c r="H541" s="333"/>
      <c r="I541" s="333"/>
      <c r="K541" s="364"/>
      <c r="L541" s="384"/>
    </row>
    <row r="542" spans="5:12">
      <c r="E542" s="351"/>
      <c r="H542" s="333"/>
      <c r="I542" s="333"/>
      <c r="K542" s="364"/>
      <c r="L542" s="384"/>
    </row>
    <row r="543" spans="5:12">
      <c r="E543" s="351"/>
      <c r="H543" s="333"/>
      <c r="I543" s="333"/>
      <c r="K543" s="364"/>
      <c r="L543" s="384"/>
    </row>
    <row r="544" spans="5:12">
      <c r="E544" s="351"/>
      <c r="H544" s="333"/>
      <c r="I544" s="333"/>
      <c r="K544" s="364"/>
      <c r="L544" s="384"/>
    </row>
    <row r="545" spans="5:12">
      <c r="E545" s="351"/>
      <c r="H545" s="333"/>
      <c r="I545" s="333"/>
      <c r="K545" s="364"/>
      <c r="L545" s="384"/>
    </row>
    <row r="546" spans="5:12">
      <c r="E546" s="351"/>
      <c r="H546" s="333"/>
      <c r="I546" s="333"/>
      <c r="K546" s="364"/>
      <c r="L546" s="384"/>
    </row>
    <row r="547" spans="5:12">
      <c r="E547" s="351"/>
      <c r="H547" s="333"/>
      <c r="I547" s="333"/>
      <c r="K547" s="364"/>
      <c r="L547" s="384"/>
    </row>
    <row r="548" spans="5:12">
      <c r="E548" s="351"/>
      <c r="H548" s="333"/>
      <c r="I548" s="333"/>
      <c r="K548" s="364"/>
      <c r="L548" s="384"/>
    </row>
    <row r="549" spans="5:12">
      <c r="E549" s="351"/>
      <c r="H549" s="333"/>
      <c r="I549" s="333"/>
      <c r="K549" s="364"/>
      <c r="L549" s="384"/>
    </row>
    <row r="550" spans="5:12">
      <c r="E550" s="351"/>
      <c r="H550" s="333"/>
      <c r="I550" s="333"/>
      <c r="K550" s="364"/>
      <c r="L550" s="384"/>
    </row>
    <row r="551" spans="5:12">
      <c r="E551" s="351"/>
      <c r="H551" s="333"/>
      <c r="I551" s="333"/>
      <c r="K551" s="364"/>
      <c r="L551" s="384"/>
    </row>
    <row r="552" spans="5:12">
      <c r="E552" s="351"/>
      <c r="H552" s="333"/>
      <c r="I552" s="333"/>
      <c r="K552" s="364"/>
      <c r="L552" s="384"/>
    </row>
    <row r="553" spans="5:12">
      <c r="E553" s="351"/>
      <c r="H553" s="333"/>
      <c r="I553" s="333"/>
      <c r="K553" s="364"/>
      <c r="L553" s="384"/>
    </row>
    <row r="554" spans="5:12">
      <c r="E554" s="351"/>
      <c r="H554" s="333"/>
      <c r="I554" s="333"/>
      <c r="K554" s="364"/>
      <c r="L554" s="384"/>
    </row>
    <row r="555" spans="5:12">
      <c r="E555" s="351"/>
      <c r="H555" s="333"/>
      <c r="I555" s="333"/>
      <c r="K555" s="364"/>
      <c r="L555" s="384"/>
    </row>
    <row r="556" spans="5:12">
      <c r="E556" s="351"/>
      <c r="H556" s="333"/>
      <c r="I556" s="333"/>
      <c r="K556" s="364"/>
      <c r="L556" s="384"/>
    </row>
    <row r="557" spans="5:12">
      <c r="E557" s="351"/>
      <c r="H557" s="333"/>
      <c r="I557" s="333"/>
      <c r="K557" s="364"/>
      <c r="L557" s="384"/>
    </row>
    <row r="558" spans="5:12">
      <c r="E558" s="351"/>
      <c r="H558" s="333"/>
      <c r="I558" s="333"/>
      <c r="K558" s="364"/>
      <c r="L558" s="384"/>
    </row>
    <row r="559" spans="5:12">
      <c r="E559" s="351"/>
      <c r="H559" s="333"/>
      <c r="I559" s="333"/>
      <c r="K559" s="364"/>
      <c r="L559" s="384"/>
    </row>
    <row r="560" spans="5:12">
      <c r="E560" s="351"/>
      <c r="H560" s="333"/>
      <c r="I560" s="333"/>
      <c r="K560" s="364"/>
      <c r="L560" s="384"/>
    </row>
    <row r="561" spans="5:12">
      <c r="E561" s="351"/>
      <c r="H561" s="333"/>
      <c r="I561" s="333"/>
      <c r="K561" s="364"/>
      <c r="L561" s="384"/>
    </row>
    <row r="562" spans="5:12">
      <c r="E562" s="351"/>
      <c r="H562" s="333"/>
      <c r="I562" s="333"/>
      <c r="K562" s="364"/>
      <c r="L562" s="384"/>
    </row>
    <row r="563" spans="5:12">
      <c r="E563" s="351"/>
      <c r="H563" s="333"/>
      <c r="I563" s="333"/>
      <c r="K563" s="364"/>
      <c r="L563" s="384"/>
    </row>
    <row r="564" spans="5:12">
      <c r="E564" s="351"/>
      <c r="H564" s="333"/>
      <c r="I564" s="333"/>
      <c r="K564" s="364"/>
      <c r="L564" s="384"/>
    </row>
    <row r="565" spans="5:12">
      <c r="E565" s="351"/>
      <c r="H565" s="333"/>
      <c r="I565" s="333"/>
      <c r="K565" s="364"/>
      <c r="L565" s="384"/>
    </row>
    <row r="566" spans="5:12">
      <c r="E566" s="351"/>
      <c r="H566" s="333"/>
      <c r="I566" s="333"/>
      <c r="K566" s="364"/>
      <c r="L566" s="384"/>
    </row>
    <row r="567" spans="5:12">
      <c r="E567" s="351"/>
      <c r="H567" s="333"/>
      <c r="I567" s="333"/>
      <c r="K567" s="364"/>
      <c r="L567" s="384"/>
    </row>
    <row r="568" spans="5:12">
      <c r="E568" s="351"/>
      <c r="H568" s="333"/>
      <c r="I568" s="333"/>
      <c r="K568" s="364"/>
      <c r="L568" s="384"/>
    </row>
    <row r="569" spans="5:12">
      <c r="E569" s="351"/>
      <c r="H569" s="333"/>
      <c r="I569" s="333"/>
      <c r="K569" s="364"/>
      <c r="L569" s="384"/>
    </row>
    <row r="570" spans="5:12">
      <c r="E570" s="351"/>
      <c r="H570" s="333"/>
      <c r="I570" s="333"/>
      <c r="K570" s="364"/>
      <c r="L570" s="384"/>
    </row>
    <row r="571" spans="5:12">
      <c r="E571" s="351"/>
      <c r="H571" s="333"/>
      <c r="I571" s="333"/>
      <c r="K571" s="364"/>
      <c r="L571" s="384"/>
    </row>
    <row r="572" spans="5:12">
      <c r="E572" s="351"/>
      <c r="H572" s="333"/>
      <c r="I572" s="333"/>
      <c r="K572" s="364"/>
      <c r="L572" s="384"/>
    </row>
    <row r="573" spans="5:12">
      <c r="E573" s="351"/>
      <c r="H573" s="333"/>
      <c r="I573" s="333"/>
      <c r="K573" s="364"/>
      <c r="L573" s="384"/>
    </row>
    <row r="574" spans="5:12">
      <c r="E574" s="351"/>
      <c r="H574" s="333"/>
      <c r="I574" s="333"/>
      <c r="K574" s="364"/>
      <c r="L574" s="384"/>
    </row>
    <row r="575" spans="5:12">
      <c r="E575" s="351"/>
      <c r="H575" s="333"/>
      <c r="I575" s="333"/>
      <c r="K575" s="364"/>
      <c r="L575" s="384"/>
    </row>
    <row r="576" spans="5:12">
      <c r="E576" s="351"/>
      <c r="H576" s="333"/>
      <c r="I576" s="333"/>
      <c r="K576" s="364"/>
      <c r="L576" s="384"/>
    </row>
    <row r="577" spans="5:12">
      <c r="E577" s="351"/>
      <c r="H577" s="333"/>
      <c r="I577" s="333"/>
      <c r="K577" s="364"/>
      <c r="L577" s="384"/>
    </row>
    <row r="578" spans="5:12">
      <c r="E578" s="351"/>
      <c r="H578" s="333"/>
      <c r="I578" s="333"/>
      <c r="K578" s="364"/>
      <c r="L578" s="384"/>
    </row>
    <row r="579" spans="5:12">
      <c r="E579" s="351"/>
      <c r="H579" s="333"/>
      <c r="I579" s="333"/>
      <c r="K579" s="364"/>
      <c r="L579" s="384"/>
    </row>
    <row r="580" spans="5:12">
      <c r="E580" s="351"/>
      <c r="H580" s="333"/>
      <c r="I580" s="333"/>
      <c r="K580" s="364"/>
      <c r="L580" s="384"/>
    </row>
    <row r="581" spans="5:12">
      <c r="E581" s="351"/>
      <c r="H581" s="333"/>
      <c r="I581" s="333"/>
      <c r="K581" s="364"/>
      <c r="L581" s="384"/>
    </row>
    <row r="582" spans="5:12">
      <c r="E582" s="351"/>
      <c r="H582" s="333"/>
      <c r="I582" s="333"/>
      <c r="K582" s="364"/>
      <c r="L582" s="384"/>
    </row>
    <row r="583" spans="5:12">
      <c r="E583" s="351"/>
      <c r="H583" s="333"/>
      <c r="I583" s="333"/>
      <c r="K583" s="364"/>
      <c r="L583" s="384"/>
    </row>
    <row r="584" spans="5:12">
      <c r="E584" s="351"/>
      <c r="H584" s="333"/>
      <c r="I584" s="333"/>
      <c r="K584" s="364"/>
      <c r="L584" s="384"/>
    </row>
    <row r="585" spans="5:12">
      <c r="E585" s="351"/>
      <c r="H585" s="333"/>
      <c r="I585" s="333"/>
      <c r="K585" s="364"/>
      <c r="L585" s="384"/>
    </row>
    <row r="586" spans="5:12">
      <c r="E586" s="351"/>
      <c r="H586" s="333"/>
      <c r="I586" s="333"/>
      <c r="K586" s="364"/>
      <c r="L586" s="384"/>
    </row>
    <row r="587" spans="5:12">
      <c r="E587" s="351"/>
      <c r="H587" s="333"/>
      <c r="I587" s="333"/>
      <c r="K587" s="364"/>
      <c r="L587" s="384"/>
    </row>
    <row r="588" spans="5:12">
      <c r="E588" s="351"/>
      <c r="H588" s="333"/>
      <c r="I588" s="333"/>
      <c r="K588" s="364"/>
      <c r="L588" s="384"/>
    </row>
    <row r="589" spans="5:12">
      <c r="E589" s="351"/>
      <c r="H589" s="333"/>
      <c r="I589" s="333"/>
      <c r="K589" s="364"/>
      <c r="L589" s="384"/>
    </row>
    <row r="590" spans="5:12">
      <c r="E590" s="351"/>
      <c r="H590" s="333"/>
      <c r="I590" s="333"/>
      <c r="K590" s="364"/>
      <c r="L590" s="384"/>
    </row>
    <row r="591" spans="5:12">
      <c r="E591" s="351"/>
      <c r="H591" s="333"/>
      <c r="I591" s="333"/>
      <c r="K591" s="364"/>
      <c r="L591" s="384"/>
    </row>
    <row r="592" spans="5:12">
      <c r="E592" s="351"/>
      <c r="H592" s="333"/>
      <c r="I592" s="333"/>
      <c r="K592" s="364"/>
      <c r="L592" s="384"/>
    </row>
    <row r="593" spans="5:12">
      <c r="E593" s="351"/>
      <c r="H593" s="333"/>
      <c r="I593" s="333"/>
      <c r="K593" s="364"/>
      <c r="L593" s="384"/>
    </row>
    <row r="594" spans="5:12">
      <c r="E594" s="351"/>
      <c r="H594" s="333"/>
      <c r="I594" s="333"/>
      <c r="K594" s="364"/>
      <c r="L594" s="384"/>
    </row>
    <row r="595" spans="5:12">
      <c r="E595" s="351"/>
      <c r="H595" s="333"/>
      <c r="I595" s="333"/>
      <c r="K595" s="364"/>
      <c r="L595" s="384"/>
    </row>
    <row r="596" spans="5:12">
      <c r="E596" s="351"/>
      <c r="H596" s="333"/>
      <c r="I596" s="333"/>
      <c r="K596" s="364"/>
      <c r="L596" s="384"/>
    </row>
    <row r="597" spans="5:12">
      <c r="E597" s="351"/>
      <c r="H597" s="333"/>
      <c r="I597" s="333"/>
      <c r="K597" s="364"/>
      <c r="L597" s="384"/>
    </row>
    <row r="598" spans="5:12">
      <c r="E598" s="351"/>
      <c r="H598" s="333"/>
      <c r="I598" s="333"/>
      <c r="K598" s="364"/>
      <c r="L598" s="384"/>
    </row>
    <row r="599" spans="5:12">
      <c r="E599" s="351"/>
      <c r="H599" s="333"/>
      <c r="I599" s="333"/>
      <c r="K599" s="364"/>
      <c r="L599" s="384"/>
    </row>
    <row r="600" spans="5:12">
      <c r="E600" s="351"/>
      <c r="H600" s="333"/>
      <c r="I600" s="333"/>
      <c r="K600" s="364"/>
      <c r="L600" s="384"/>
    </row>
    <row r="601" spans="5:12">
      <c r="E601" s="351"/>
      <c r="H601" s="333"/>
      <c r="I601" s="333"/>
      <c r="K601" s="364"/>
      <c r="L601" s="384"/>
    </row>
    <row r="602" spans="5:12">
      <c r="E602" s="351"/>
      <c r="H602" s="333"/>
      <c r="I602" s="333"/>
      <c r="K602" s="364"/>
      <c r="L602" s="384"/>
    </row>
    <row r="603" spans="5:12">
      <c r="E603" s="351"/>
      <c r="H603" s="333"/>
      <c r="I603" s="333"/>
      <c r="K603" s="364"/>
      <c r="L603" s="384"/>
    </row>
    <row r="604" spans="5:12">
      <c r="E604" s="351"/>
      <c r="H604" s="333"/>
      <c r="I604" s="333"/>
      <c r="K604" s="364"/>
      <c r="L604" s="384"/>
    </row>
    <row r="605" spans="5:12">
      <c r="E605" s="351"/>
      <c r="H605" s="333"/>
      <c r="I605" s="333"/>
      <c r="K605" s="364"/>
      <c r="L605" s="384"/>
    </row>
    <row r="606" spans="5:12">
      <c r="E606" s="351"/>
      <c r="H606" s="333"/>
      <c r="I606" s="333"/>
      <c r="K606" s="364"/>
      <c r="L606" s="384"/>
    </row>
    <row r="607" spans="5:12">
      <c r="E607" s="351"/>
      <c r="H607" s="333"/>
      <c r="I607" s="333"/>
      <c r="K607" s="364"/>
      <c r="L607" s="384"/>
    </row>
    <row r="608" spans="5:12">
      <c r="E608" s="351"/>
      <c r="H608" s="333"/>
      <c r="I608" s="333"/>
      <c r="K608" s="364"/>
      <c r="L608" s="384"/>
    </row>
    <row r="609" spans="5:12">
      <c r="E609" s="351"/>
      <c r="H609" s="333"/>
      <c r="I609" s="333"/>
      <c r="K609" s="364"/>
      <c r="L609" s="384"/>
    </row>
    <row r="610" spans="5:12">
      <c r="E610" s="351"/>
      <c r="H610" s="333"/>
      <c r="I610" s="333"/>
      <c r="K610" s="364"/>
      <c r="L610" s="384"/>
    </row>
    <row r="611" spans="5:12">
      <c r="E611" s="351"/>
      <c r="H611" s="333"/>
      <c r="I611" s="333"/>
      <c r="K611" s="364"/>
      <c r="L611" s="384"/>
    </row>
    <row r="612" spans="5:12">
      <c r="E612" s="351"/>
      <c r="H612" s="333"/>
      <c r="I612" s="333"/>
      <c r="K612" s="364"/>
      <c r="L612" s="384"/>
    </row>
    <row r="613" spans="5:12">
      <c r="E613" s="351"/>
      <c r="H613" s="333"/>
      <c r="I613" s="333"/>
      <c r="K613" s="364"/>
      <c r="L613" s="384"/>
    </row>
    <row r="614" spans="5:12">
      <c r="E614" s="351"/>
      <c r="H614" s="333"/>
      <c r="I614" s="333"/>
      <c r="K614" s="364"/>
      <c r="L614" s="384"/>
    </row>
    <row r="615" spans="5:12">
      <c r="E615" s="351"/>
      <c r="H615" s="333"/>
      <c r="I615" s="333"/>
      <c r="K615" s="364"/>
      <c r="L615" s="384"/>
    </row>
    <row r="616" spans="5:12">
      <c r="E616" s="351"/>
      <c r="H616" s="333"/>
      <c r="I616" s="333"/>
      <c r="K616" s="364"/>
      <c r="L616" s="384"/>
    </row>
    <row r="617" spans="5:12">
      <c r="E617" s="351"/>
      <c r="H617" s="333"/>
      <c r="I617" s="333"/>
      <c r="K617" s="364"/>
      <c r="L617" s="384"/>
    </row>
    <row r="618" spans="5:12">
      <c r="E618" s="351"/>
      <c r="H618" s="333"/>
      <c r="I618" s="333"/>
      <c r="K618" s="364"/>
      <c r="L618" s="384"/>
    </row>
    <row r="619" spans="5:12">
      <c r="E619" s="351"/>
      <c r="H619" s="333"/>
      <c r="I619" s="333"/>
      <c r="K619" s="364"/>
      <c r="L619" s="384"/>
    </row>
    <row r="620" spans="5:12">
      <c r="E620" s="351"/>
      <c r="H620" s="333"/>
      <c r="I620" s="333"/>
      <c r="K620" s="364"/>
      <c r="L620" s="384"/>
    </row>
    <row r="621" spans="5:12">
      <c r="E621" s="351"/>
      <c r="H621" s="333"/>
      <c r="I621" s="333"/>
      <c r="K621" s="364"/>
      <c r="L621" s="384"/>
    </row>
    <row r="622" spans="5:12">
      <c r="E622" s="351"/>
      <c r="H622" s="333"/>
      <c r="I622" s="333"/>
      <c r="K622" s="364"/>
      <c r="L622" s="384"/>
    </row>
    <row r="623" spans="5:12">
      <c r="E623" s="351"/>
      <c r="H623" s="333"/>
      <c r="I623" s="333"/>
      <c r="K623" s="364"/>
      <c r="L623" s="384"/>
    </row>
    <row r="624" spans="5:12">
      <c r="E624" s="351"/>
      <c r="H624" s="333"/>
      <c r="I624" s="333"/>
      <c r="K624" s="364"/>
      <c r="L624" s="384"/>
    </row>
    <row r="625" spans="5:12">
      <c r="E625" s="351"/>
      <c r="H625" s="333"/>
      <c r="I625" s="333"/>
      <c r="K625" s="364"/>
      <c r="L625" s="384"/>
    </row>
    <row r="626" spans="5:12">
      <c r="E626" s="351"/>
      <c r="H626" s="333"/>
      <c r="I626" s="333"/>
      <c r="K626" s="364"/>
      <c r="L626" s="384"/>
    </row>
    <row r="627" spans="5:12">
      <c r="E627" s="351"/>
      <c r="H627" s="333"/>
      <c r="I627" s="333"/>
      <c r="K627" s="364"/>
      <c r="L627" s="384"/>
    </row>
    <row r="628" spans="5:12">
      <c r="E628" s="351"/>
      <c r="H628" s="333"/>
      <c r="I628" s="333"/>
      <c r="K628" s="364"/>
      <c r="L628" s="384"/>
    </row>
    <row r="629" spans="5:12">
      <c r="E629" s="351"/>
      <c r="H629" s="333"/>
      <c r="I629" s="333"/>
      <c r="K629" s="364"/>
      <c r="L629" s="384"/>
    </row>
    <row r="630" spans="5:12">
      <c r="E630" s="351"/>
      <c r="H630" s="333"/>
      <c r="I630" s="333"/>
      <c r="K630" s="364"/>
      <c r="L630" s="384"/>
    </row>
    <row r="631" spans="5:12">
      <c r="E631" s="351"/>
      <c r="H631" s="333"/>
      <c r="I631" s="333"/>
      <c r="K631" s="364"/>
      <c r="L631" s="384"/>
    </row>
    <row r="632" spans="5:12">
      <c r="E632" s="351"/>
      <c r="H632" s="333"/>
      <c r="I632" s="333"/>
      <c r="K632" s="364"/>
      <c r="L632" s="384"/>
    </row>
    <row r="633" spans="5:12">
      <c r="E633" s="351"/>
      <c r="H633" s="333"/>
      <c r="I633" s="333"/>
      <c r="K633" s="364"/>
      <c r="L633" s="384"/>
    </row>
    <row r="634" spans="5:12">
      <c r="E634" s="351"/>
      <c r="H634" s="333"/>
      <c r="I634" s="333"/>
      <c r="K634" s="364"/>
      <c r="L634" s="384"/>
    </row>
    <row r="635" spans="5:12">
      <c r="E635" s="351"/>
      <c r="H635" s="333"/>
      <c r="I635" s="333"/>
      <c r="K635" s="364"/>
      <c r="L635" s="384"/>
    </row>
    <row r="636" spans="5:12">
      <c r="E636" s="351"/>
      <c r="H636" s="333"/>
      <c r="I636" s="333"/>
      <c r="K636" s="364"/>
      <c r="L636" s="384"/>
    </row>
    <row r="637" spans="5:12">
      <c r="E637" s="351"/>
      <c r="H637" s="333"/>
      <c r="I637" s="333"/>
      <c r="K637" s="364"/>
      <c r="L637" s="384"/>
    </row>
    <row r="638" spans="5:12">
      <c r="E638" s="351"/>
      <c r="H638" s="333"/>
      <c r="I638" s="333"/>
      <c r="K638" s="364"/>
      <c r="L638" s="384"/>
    </row>
    <row r="639" spans="5:12">
      <c r="E639" s="351"/>
      <c r="H639" s="333"/>
      <c r="I639" s="333"/>
      <c r="K639" s="364"/>
      <c r="L639" s="384"/>
    </row>
    <row r="640" spans="5:12">
      <c r="E640" s="351"/>
      <c r="H640" s="333"/>
      <c r="I640" s="333"/>
      <c r="K640" s="364"/>
      <c r="L640" s="384"/>
    </row>
    <row r="641" spans="5:12">
      <c r="E641" s="351"/>
      <c r="H641" s="333"/>
      <c r="I641" s="333"/>
      <c r="K641" s="364"/>
      <c r="L641" s="384"/>
    </row>
    <row r="642" spans="5:12">
      <c r="E642" s="351"/>
      <c r="H642" s="333"/>
      <c r="I642" s="333"/>
      <c r="K642" s="364"/>
      <c r="L642" s="384"/>
    </row>
    <row r="643" spans="5:12">
      <c r="E643" s="351"/>
      <c r="H643" s="333"/>
      <c r="I643" s="333"/>
      <c r="K643" s="364"/>
      <c r="L643" s="384"/>
    </row>
    <row r="644" spans="5:12">
      <c r="E644" s="351"/>
      <c r="H644" s="333"/>
      <c r="I644" s="333"/>
      <c r="K644" s="364"/>
      <c r="L644" s="384"/>
    </row>
    <row r="645" spans="5:12">
      <c r="E645" s="351"/>
      <c r="H645" s="333"/>
      <c r="I645" s="333"/>
      <c r="K645" s="364"/>
      <c r="L645" s="384"/>
    </row>
    <row r="646" spans="5:12">
      <c r="E646" s="351"/>
      <c r="H646" s="333"/>
      <c r="I646" s="333"/>
      <c r="K646" s="364"/>
      <c r="L646" s="384"/>
    </row>
    <row r="647" spans="5:12">
      <c r="E647" s="351"/>
      <c r="H647" s="333"/>
      <c r="I647" s="333"/>
      <c r="K647" s="364"/>
      <c r="L647" s="384"/>
    </row>
    <row r="648" spans="5:12">
      <c r="E648" s="351"/>
      <c r="H648" s="333"/>
      <c r="I648" s="333"/>
      <c r="K648" s="364"/>
      <c r="L648" s="384"/>
    </row>
    <row r="649" spans="5:12">
      <c r="E649" s="351"/>
      <c r="H649" s="333"/>
      <c r="I649" s="333"/>
      <c r="K649" s="364"/>
      <c r="L649" s="384"/>
    </row>
    <row r="650" spans="5:12">
      <c r="E650" s="351"/>
      <c r="H650" s="333"/>
      <c r="I650" s="333"/>
      <c r="K650" s="364"/>
      <c r="L650" s="384"/>
    </row>
    <row r="651" spans="5:12">
      <c r="E651" s="351"/>
      <c r="H651" s="333"/>
      <c r="I651" s="333"/>
      <c r="K651" s="364"/>
      <c r="L651" s="384"/>
    </row>
    <row r="652" spans="5:12">
      <c r="E652" s="351"/>
      <c r="H652" s="333"/>
      <c r="I652" s="333"/>
      <c r="K652" s="364"/>
      <c r="L652" s="384"/>
    </row>
    <row r="653" spans="5:12">
      <c r="E653" s="351"/>
      <c r="H653" s="333"/>
      <c r="I653" s="333"/>
      <c r="K653" s="364"/>
      <c r="L653" s="384"/>
    </row>
    <row r="654" spans="5:12">
      <c r="E654" s="351"/>
      <c r="H654" s="333"/>
      <c r="I654" s="333"/>
      <c r="K654" s="364"/>
      <c r="L654" s="384"/>
    </row>
    <row r="655" spans="5:12">
      <c r="E655" s="351"/>
      <c r="H655" s="333"/>
      <c r="I655" s="333"/>
      <c r="K655" s="364"/>
      <c r="L655" s="384"/>
    </row>
    <row r="656" spans="5:12">
      <c r="E656" s="351"/>
      <c r="H656" s="333"/>
      <c r="I656" s="333"/>
      <c r="K656" s="364"/>
      <c r="L656" s="384"/>
    </row>
    <row r="657" spans="5:12">
      <c r="E657" s="351"/>
      <c r="H657" s="333"/>
      <c r="I657" s="333"/>
      <c r="K657" s="364"/>
      <c r="L657" s="384"/>
    </row>
    <row r="658" spans="5:12">
      <c r="E658" s="351"/>
      <c r="H658" s="333"/>
      <c r="I658" s="333"/>
      <c r="K658" s="364"/>
      <c r="L658" s="384"/>
    </row>
    <row r="659" spans="5:12">
      <c r="E659" s="351"/>
      <c r="H659" s="333"/>
      <c r="I659" s="333"/>
      <c r="K659" s="364"/>
      <c r="L659" s="384"/>
    </row>
    <row r="660" spans="5:12">
      <c r="E660" s="351"/>
      <c r="H660" s="333"/>
      <c r="I660" s="333"/>
      <c r="K660" s="364"/>
      <c r="L660" s="384"/>
    </row>
    <row r="661" spans="5:12">
      <c r="E661" s="351"/>
      <c r="H661" s="333"/>
      <c r="I661" s="333"/>
      <c r="K661" s="364"/>
      <c r="L661" s="384"/>
    </row>
    <row r="662" spans="5:12">
      <c r="E662" s="351"/>
      <c r="H662" s="333"/>
      <c r="I662" s="333"/>
      <c r="K662" s="364"/>
      <c r="L662" s="384"/>
    </row>
    <row r="663" spans="5:12">
      <c r="E663" s="351"/>
      <c r="H663" s="333"/>
      <c r="I663" s="333"/>
      <c r="K663" s="364"/>
      <c r="L663" s="384"/>
    </row>
    <row r="664" spans="5:12">
      <c r="E664" s="351"/>
      <c r="H664" s="333"/>
      <c r="I664" s="333"/>
      <c r="K664" s="364"/>
      <c r="L664" s="384"/>
    </row>
    <row r="665" spans="5:12">
      <c r="E665" s="351"/>
      <c r="H665" s="333"/>
      <c r="I665" s="333"/>
      <c r="K665" s="364"/>
      <c r="L665" s="384"/>
    </row>
    <row r="666" spans="5:12">
      <c r="E666" s="351"/>
      <c r="H666" s="333"/>
      <c r="I666" s="333"/>
      <c r="K666" s="364"/>
      <c r="L666" s="384"/>
    </row>
    <row r="667" spans="5:12">
      <c r="E667" s="351"/>
      <c r="H667" s="333"/>
      <c r="I667" s="333"/>
      <c r="K667" s="364"/>
      <c r="L667" s="384"/>
    </row>
    <row r="668" spans="5:12">
      <c r="E668" s="351"/>
      <c r="H668" s="333"/>
      <c r="I668" s="333"/>
      <c r="K668" s="364"/>
      <c r="L668" s="384"/>
    </row>
    <row r="669" spans="5:12">
      <c r="E669" s="351"/>
      <c r="H669" s="333"/>
      <c r="I669" s="333"/>
      <c r="K669" s="364"/>
      <c r="L669" s="384"/>
    </row>
    <row r="670" spans="5:12">
      <c r="E670" s="351"/>
      <c r="H670" s="333"/>
      <c r="I670" s="333"/>
      <c r="K670" s="364"/>
      <c r="L670" s="384"/>
    </row>
    <row r="671" spans="5:12">
      <c r="E671" s="351"/>
      <c r="H671" s="333"/>
      <c r="I671" s="333"/>
      <c r="K671" s="364"/>
      <c r="L671" s="384"/>
    </row>
    <row r="672" spans="5:12">
      <c r="E672" s="351"/>
      <c r="H672" s="333"/>
      <c r="I672" s="333"/>
      <c r="K672" s="364"/>
      <c r="L672" s="384"/>
    </row>
    <row r="673" spans="5:12">
      <c r="E673" s="351"/>
      <c r="H673" s="333"/>
      <c r="I673" s="333"/>
      <c r="K673" s="364"/>
      <c r="L673" s="384"/>
    </row>
    <row r="674" spans="5:12">
      <c r="E674" s="351"/>
      <c r="H674" s="333"/>
      <c r="I674" s="333"/>
      <c r="K674" s="364"/>
      <c r="L674" s="384"/>
    </row>
    <row r="675" spans="5:12">
      <c r="E675" s="351"/>
      <c r="H675" s="333"/>
      <c r="I675" s="333"/>
      <c r="K675" s="364"/>
      <c r="L675" s="384"/>
    </row>
    <row r="676" spans="5:12">
      <c r="E676" s="351"/>
      <c r="H676" s="333"/>
      <c r="I676" s="333"/>
      <c r="K676" s="364"/>
      <c r="L676" s="384"/>
    </row>
    <row r="677" spans="5:12">
      <c r="E677" s="351"/>
      <c r="H677" s="333"/>
      <c r="I677" s="333"/>
      <c r="K677" s="364"/>
      <c r="L677" s="384"/>
    </row>
    <row r="678" spans="5:12">
      <c r="E678" s="351"/>
      <c r="H678" s="333"/>
      <c r="I678" s="333"/>
      <c r="K678" s="364"/>
      <c r="L678" s="384"/>
    </row>
    <row r="679" spans="5:12">
      <c r="E679" s="351"/>
      <c r="H679" s="333"/>
      <c r="I679" s="333"/>
      <c r="K679" s="364"/>
      <c r="L679" s="384"/>
    </row>
    <row r="680" spans="5:12">
      <c r="E680" s="351"/>
      <c r="H680" s="333"/>
      <c r="I680" s="333"/>
      <c r="K680" s="364"/>
      <c r="L680" s="384"/>
    </row>
    <row r="681" spans="5:12">
      <c r="E681" s="351"/>
      <c r="H681" s="333"/>
      <c r="I681" s="333"/>
      <c r="K681" s="364"/>
      <c r="L681" s="384"/>
    </row>
    <row r="682" spans="5:12">
      <c r="E682" s="351"/>
      <c r="H682" s="333"/>
      <c r="I682" s="333"/>
      <c r="K682" s="364"/>
      <c r="L682" s="384"/>
    </row>
    <row r="683" spans="5:12">
      <c r="E683" s="351"/>
      <c r="H683" s="333"/>
      <c r="I683" s="333"/>
      <c r="K683" s="364"/>
      <c r="L683" s="384"/>
    </row>
    <row r="684" spans="5:12">
      <c r="E684" s="351"/>
      <c r="H684" s="333"/>
      <c r="I684" s="333"/>
      <c r="K684" s="364"/>
      <c r="L684" s="384"/>
    </row>
    <row r="685" spans="5:12">
      <c r="E685" s="351"/>
      <c r="H685" s="333"/>
      <c r="I685" s="333"/>
      <c r="K685" s="364"/>
      <c r="L685" s="384"/>
    </row>
    <row r="686" spans="5:12">
      <c r="E686" s="351"/>
      <c r="H686" s="333"/>
      <c r="I686" s="333"/>
      <c r="K686" s="364"/>
      <c r="L686" s="384"/>
    </row>
    <row r="687" spans="5:12">
      <c r="E687" s="351"/>
      <c r="H687" s="333"/>
      <c r="I687" s="333"/>
      <c r="K687" s="364"/>
      <c r="L687" s="384"/>
    </row>
    <row r="688" spans="5:12">
      <c r="E688" s="351"/>
      <c r="H688" s="333"/>
      <c r="I688" s="333"/>
      <c r="K688" s="364"/>
      <c r="L688" s="384"/>
    </row>
    <row r="689" spans="5:12">
      <c r="E689" s="351"/>
      <c r="H689" s="333"/>
      <c r="I689" s="333"/>
      <c r="K689" s="364"/>
      <c r="L689" s="384"/>
    </row>
    <row r="690" spans="5:12">
      <c r="E690" s="351"/>
      <c r="H690" s="333"/>
      <c r="I690" s="333"/>
      <c r="K690" s="364"/>
      <c r="L690" s="384"/>
    </row>
    <row r="691" spans="5:12">
      <c r="E691" s="351"/>
      <c r="H691" s="333"/>
      <c r="I691" s="333"/>
      <c r="K691" s="364"/>
      <c r="L691" s="384"/>
    </row>
    <row r="692" spans="5:12">
      <c r="E692" s="351"/>
      <c r="H692" s="333"/>
      <c r="I692" s="333"/>
      <c r="K692" s="364"/>
      <c r="L692" s="384"/>
    </row>
    <row r="693" spans="5:12">
      <c r="E693" s="351"/>
      <c r="H693" s="333"/>
      <c r="I693" s="333"/>
      <c r="K693" s="364"/>
      <c r="L693" s="384"/>
    </row>
    <row r="694" spans="5:12">
      <c r="E694" s="351"/>
      <c r="H694" s="333"/>
      <c r="I694" s="333"/>
      <c r="K694" s="364"/>
      <c r="L694" s="384"/>
    </row>
    <row r="695" spans="5:12">
      <c r="E695" s="351"/>
      <c r="H695" s="333"/>
      <c r="I695" s="333"/>
      <c r="K695" s="364"/>
      <c r="L695" s="384"/>
    </row>
    <row r="696" spans="5:12">
      <c r="E696" s="351"/>
      <c r="H696" s="333"/>
      <c r="I696" s="333"/>
      <c r="K696" s="364"/>
      <c r="L696" s="384"/>
    </row>
    <row r="697" spans="5:12">
      <c r="E697" s="351"/>
      <c r="H697" s="333"/>
      <c r="I697" s="333"/>
      <c r="K697" s="364"/>
      <c r="L697" s="384"/>
    </row>
    <row r="698" spans="5:12">
      <c r="E698" s="351"/>
      <c r="H698" s="333"/>
      <c r="I698" s="333"/>
      <c r="K698" s="364"/>
      <c r="L698" s="384"/>
    </row>
    <row r="699" spans="5:12">
      <c r="E699" s="351"/>
      <c r="H699" s="333"/>
      <c r="I699" s="333"/>
      <c r="K699" s="364"/>
      <c r="L699" s="384"/>
    </row>
    <row r="700" spans="5:12">
      <c r="E700" s="351"/>
      <c r="H700" s="333"/>
      <c r="I700" s="333"/>
      <c r="K700" s="364"/>
      <c r="L700" s="384"/>
    </row>
    <row r="701" spans="5:12">
      <c r="E701" s="351"/>
      <c r="H701" s="333"/>
      <c r="I701" s="333"/>
      <c r="K701" s="364"/>
      <c r="L701" s="384"/>
    </row>
    <row r="702" spans="5:12">
      <c r="E702" s="351"/>
      <c r="H702" s="333"/>
      <c r="I702" s="333"/>
      <c r="K702" s="364"/>
      <c r="L702" s="384"/>
    </row>
    <row r="703" spans="5:12">
      <c r="E703" s="351"/>
      <c r="H703" s="333"/>
      <c r="I703" s="333"/>
      <c r="K703" s="364"/>
      <c r="L703" s="384"/>
    </row>
    <row r="704" spans="5:12">
      <c r="E704" s="351"/>
      <c r="H704" s="333"/>
      <c r="I704" s="333"/>
      <c r="K704" s="364"/>
      <c r="L704" s="384"/>
    </row>
    <row r="705" spans="5:12">
      <c r="E705" s="351"/>
      <c r="H705" s="333"/>
      <c r="I705" s="333"/>
      <c r="K705" s="364"/>
      <c r="L705" s="384"/>
    </row>
    <row r="706" spans="5:12">
      <c r="E706" s="351"/>
      <c r="H706" s="333"/>
      <c r="I706" s="333"/>
      <c r="K706" s="364"/>
      <c r="L706" s="384"/>
    </row>
    <row r="707" spans="5:12">
      <c r="E707" s="351"/>
      <c r="H707" s="333"/>
      <c r="I707" s="333"/>
      <c r="K707" s="364"/>
      <c r="L707" s="384"/>
    </row>
    <row r="708" spans="5:12">
      <c r="E708" s="351"/>
      <c r="H708" s="333"/>
      <c r="I708" s="333"/>
      <c r="K708" s="364"/>
      <c r="L708" s="384"/>
    </row>
    <row r="709" spans="5:12">
      <c r="E709" s="351"/>
      <c r="H709" s="333"/>
      <c r="I709" s="333"/>
      <c r="K709" s="364"/>
      <c r="L709" s="384"/>
    </row>
    <row r="710" spans="5:12">
      <c r="E710" s="351"/>
      <c r="H710" s="333"/>
      <c r="I710" s="333"/>
      <c r="K710" s="364"/>
      <c r="L710" s="384"/>
    </row>
    <row r="711" spans="5:12">
      <c r="E711" s="351"/>
      <c r="H711" s="333"/>
      <c r="I711" s="333"/>
      <c r="K711" s="364"/>
      <c r="L711" s="384"/>
    </row>
    <row r="712" spans="5:12">
      <c r="E712" s="351"/>
      <c r="H712" s="333"/>
      <c r="I712" s="333"/>
      <c r="K712" s="364"/>
      <c r="L712" s="384"/>
    </row>
    <row r="713" spans="5:12">
      <c r="E713" s="351"/>
      <c r="H713" s="333"/>
      <c r="I713" s="333"/>
      <c r="K713" s="364"/>
      <c r="L713" s="384"/>
    </row>
    <row r="714" spans="5:12">
      <c r="E714" s="351"/>
      <c r="H714" s="333"/>
      <c r="I714" s="333"/>
      <c r="K714" s="364"/>
      <c r="L714" s="384"/>
    </row>
    <row r="715" spans="5:12">
      <c r="E715" s="351"/>
      <c r="H715" s="333"/>
      <c r="I715" s="333"/>
      <c r="K715" s="364"/>
      <c r="L715" s="384"/>
    </row>
    <row r="716" spans="5:12">
      <c r="E716" s="351"/>
      <c r="H716" s="333"/>
      <c r="I716" s="333"/>
      <c r="K716" s="364"/>
      <c r="L716" s="384"/>
    </row>
    <row r="717" spans="5:12">
      <c r="E717" s="351"/>
      <c r="H717" s="333"/>
      <c r="I717" s="333"/>
      <c r="K717" s="364"/>
      <c r="L717" s="384"/>
    </row>
    <row r="718" spans="5:12">
      <c r="E718" s="351"/>
      <c r="H718" s="333"/>
      <c r="I718" s="333"/>
      <c r="K718" s="364"/>
      <c r="L718" s="384"/>
    </row>
    <row r="719" spans="5:12">
      <c r="E719" s="351"/>
      <c r="H719" s="333"/>
      <c r="I719" s="333"/>
      <c r="K719" s="364"/>
      <c r="L719" s="384"/>
    </row>
    <row r="720" spans="5:12">
      <c r="E720" s="351"/>
      <c r="H720" s="333"/>
      <c r="I720" s="333"/>
      <c r="K720" s="364"/>
      <c r="L720" s="384"/>
    </row>
    <row r="721" spans="5:12">
      <c r="E721" s="351"/>
      <c r="H721" s="333"/>
      <c r="I721" s="333"/>
      <c r="K721" s="364"/>
      <c r="L721" s="384"/>
    </row>
    <row r="722" spans="5:12">
      <c r="E722" s="351"/>
      <c r="H722" s="333"/>
      <c r="I722" s="333"/>
      <c r="K722" s="364"/>
      <c r="L722" s="384"/>
    </row>
    <row r="723" spans="5:12">
      <c r="E723" s="351"/>
      <c r="H723" s="333"/>
      <c r="I723" s="333"/>
      <c r="K723" s="364"/>
      <c r="L723" s="384"/>
    </row>
    <row r="724" spans="5:12">
      <c r="E724" s="351"/>
      <c r="H724" s="333"/>
      <c r="I724" s="333"/>
      <c r="K724" s="364"/>
      <c r="L724" s="384"/>
    </row>
    <row r="725" spans="5:12">
      <c r="E725" s="351"/>
      <c r="H725" s="333"/>
      <c r="I725" s="333"/>
      <c r="K725" s="364"/>
      <c r="L725" s="384"/>
    </row>
    <row r="726" spans="5:12">
      <c r="E726" s="351"/>
      <c r="H726" s="333"/>
      <c r="I726" s="333"/>
      <c r="K726" s="364"/>
      <c r="L726" s="384"/>
    </row>
    <row r="727" spans="5:12">
      <c r="E727" s="351"/>
      <c r="H727" s="333"/>
      <c r="I727" s="333"/>
      <c r="K727" s="364"/>
      <c r="L727" s="384"/>
    </row>
    <row r="728" spans="5:12">
      <c r="E728" s="351"/>
      <c r="H728" s="333"/>
      <c r="I728" s="333"/>
      <c r="K728" s="364"/>
      <c r="L728" s="384"/>
    </row>
    <row r="729" spans="5:12">
      <c r="E729" s="351"/>
      <c r="H729" s="333"/>
      <c r="I729" s="333"/>
      <c r="K729" s="364"/>
      <c r="L729" s="384"/>
    </row>
    <row r="730" spans="5:12">
      <c r="E730" s="351"/>
      <c r="H730" s="333"/>
      <c r="I730" s="333"/>
      <c r="K730" s="364"/>
      <c r="L730" s="384"/>
    </row>
    <row r="731" spans="5:12">
      <c r="E731" s="351"/>
      <c r="H731" s="333"/>
      <c r="I731" s="333"/>
      <c r="K731" s="364"/>
      <c r="L731" s="384"/>
    </row>
    <row r="732" spans="5:12">
      <c r="E732" s="351"/>
      <c r="H732" s="333"/>
      <c r="I732" s="333"/>
      <c r="K732" s="364"/>
      <c r="L732" s="384"/>
    </row>
    <row r="733" spans="5:12">
      <c r="E733" s="351"/>
      <c r="H733" s="333"/>
      <c r="I733" s="333"/>
      <c r="K733" s="364"/>
      <c r="L733" s="384"/>
    </row>
    <row r="734" spans="5:12">
      <c r="E734" s="351"/>
      <c r="H734" s="333"/>
      <c r="I734" s="333"/>
      <c r="K734" s="364"/>
      <c r="L734" s="384"/>
    </row>
    <row r="735" spans="5:12">
      <c r="E735" s="351"/>
      <c r="H735" s="333"/>
      <c r="I735" s="333"/>
      <c r="K735" s="364"/>
      <c r="L735" s="384"/>
    </row>
    <row r="736" spans="5:12">
      <c r="E736" s="351"/>
      <c r="H736" s="333"/>
      <c r="I736" s="333"/>
      <c r="K736" s="364"/>
      <c r="L736" s="384"/>
    </row>
    <row r="737" spans="5:12">
      <c r="E737" s="351"/>
      <c r="H737" s="333"/>
      <c r="I737" s="333"/>
      <c r="K737" s="364"/>
      <c r="L737" s="384"/>
    </row>
    <row r="738" spans="5:12">
      <c r="E738" s="351"/>
      <c r="H738" s="333"/>
      <c r="I738" s="333"/>
      <c r="K738" s="364"/>
      <c r="L738" s="384"/>
    </row>
    <row r="739" spans="5:12">
      <c r="E739" s="351"/>
      <c r="H739" s="333"/>
      <c r="I739" s="333"/>
      <c r="K739" s="364"/>
      <c r="L739" s="384"/>
    </row>
    <row r="740" spans="5:12">
      <c r="E740" s="351"/>
      <c r="H740" s="333"/>
      <c r="I740" s="333"/>
      <c r="K740" s="364"/>
      <c r="L740" s="384"/>
    </row>
    <row r="741" spans="5:12">
      <c r="E741" s="351"/>
      <c r="H741" s="333"/>
      <c r="I741" s="333"/>
      <c r="K741" s="364"/>
      <c r="L741" s="384"/>
    </row>
    <row r="742" spans="5:12">
      <c r="E742" s="351"/>
      <c r="H742" s="333"/>
      <c r="I742" s="333"/>
      <c r="K742" s="364"/>
      <c r="L742" s="384"/>
    </row>
    <row r="743" spans="5:12">
      <c r="E743" s="351"/>
      <c r="H743" s="333"/>
      <c r="I743" s="333"/>
      <c r="K743" s="364"/>
      <c r="L743" s="384"/>
    </row>
    <row r="744" spans="5:12">
      <c r="E744" s="351"/>
      <c r="H744" s="333"/>
      <c r="I744" s="333"/>
      <c r="K744" s="364"/>
      <c r="L744" s="384"/>
    </row>
    <row r="745" spans="5:12">
      <c r="E745" s="351"/>
      <c r="H745" s="333"/>
      <c r="I745" s="333"/>
      <c r="K745" s="364"/>
      <c r="L745" s="384"/>
    </row>
    <row r="746" spans="5:12">
      <c r="E746" s="351"/>
      <c r="H746" s="333"/>
      <c r="I746" s="333"/>
      <c r="K746" s="364"/>
      <c r="L746" s="384"/>
    </row>
    <row r="747" spans="5:12">
      <c r="E747" s="351"/>
      <c r="H747" s="333"/>
      <c r="I747" s="333"/>
      <c r="K747" s="364"/>
      <c r="L747" s="384"/>
    </row>
    <row r="748" spans="5:12">
      <c r="E748" s="351"/>
      <c r="H748" s="333"/>
      <c r="I748" s="333"/>
      <c r="K748" s="364"/>
      <c r="L748" s="384"/>
    </row>
    <row r="749" spans="5:12">
      <c r="E749" s="351"/>
      <c r="H749" s="333"/>
      <c r="I749" s="333"/>
      <c r="K749" s="364"/>
      <c r="L749" s="384"/>
    </row>
    <row r="750" spans="5:12">
      <c r="E750" s="351"/>
      <c r="H750" s="333"/>
      <c r="I750" s="333"/>
      <c r="K750" s="364"/>
      <c r="L750" s="384"/>
    </row>
    <row r="751" spans="5:12">
      <c r="E751" s="351"/>
      <c r="H751" s="333"/>
      <c r="I751" s="333"/>
      <c r="K751" s="364"/>
      <c r="L751" s="384"/>
    </row>
    <row r="752" spans="5:12">
      <c r="E752" s="351"/>
      <c r="H752" s="333"/>
      <c r="I752" s="333"/>
      <c r="K752" s="364"/>
      <c r="L752" s="384"/>
    </row>
    <row r="753" spans="5:12">
      <c r="E753" s="351"/>
      <c r="H753" s="333"/>
      <c r="I753" s="333"/>
      <c r="K753" s="364"/>
      <c r="L753" s="384"/>
    </row>
    <row r="754" spans="5:12">
      <c r="E754" s="351"/>
      <c r="H754" s="333"/>
      <c r="I754" s="333"/>
      <c r="K754" s="364"/>
      <c r="L754" s="384"/>
    </row>
    <row r="755" spans="5:12">
      <c r="E755" s="351"/>
      <c r="H755" s="333"/>
      <c r="I755" s="333"/>
      <c r="K755" s="364"/>
      <c r="L755" s="384"/>
    </row>
    <row r="756" spans="5:12">
      <c r="E756" s="351"/>
      <c r="H756" s="333"/>
      <c r="I756" s="333"/>
      <c r="K756" s="364"/>
      <c r="L756" s="384"/>
    </row>
    <row r="757" spans="5:12">
      <c r="E757" s="351"/>
      <c r="H757" s="333"/>
      <c r="I757" s="333"/>
      <c r="K757" s="364"/>
      <c r="L757" s="384"/>
    </row>
    <row r="758" spans="5:12">
      <c r="E758" s="351"/>
      <c r="H758" s="333"/>
      <c r="I758" s="333"/>
      <c r="K758" s="364"/>
      <c r="L758" s="384"/>
    </row>
    <row r="759" spans="5:12">
      <c r="E759" s="351"/>
      <c r="H759" s="333"/>
      <c r="I759" s="333"/>
      <c r="K759" s="364"/>
      <c r="L759" s="384"/>
    </row>
    <row r="760" spans="5:12">
      <c r="E760" s="351"/>
      <c r="H760" s="333"/>
      <c r="I760" s="333"/>
      <c r="K760" s="364"/>
      <c r="L760" s="384"/>
    </row>
    <row r="761" spans="5:12">
      <c r="E761" s="351"/>
      <c r="H761" s="333"/>
      <c r="I761" s="333"/>
      <c r="K761" s="364"/>
      <c r="L761" s="384"/>
    </row>
    <row r="762" spans="5:12">
      <c r="E762" s="351"/>
      <c r="H762" s="333"/>
      <c r="I762" s="333"/>
      <c r="K762" s="364"/>
      <c r="L762" s="384"/>
    </row>
    <row r="763" spans="5:12">
      <c r="E763" s="351"/>
      <c r="H763" s="333"/>
      <c r="I763" s="333"/>
      <c r="K763" s="364"/>
      <c r="L763" s="384"/>
    </row>
    <row r="764" spans="5:12">
      <c r="E764" s="351"/>
      <c r="H764" s="333"/>
      <c r="I764" s="333"/>
      <c r="K764" s="364"/>
      <c r="L764" s="384"/>
    </row>
    <row r="765" spans="5:12">
      <c r="E765" s="351"/>
      <c r="H765" s="333"/>
      <c r="I765" s="333"/>
      <c r="K765" s="364"/>
      <c r="L765" s="384"/>
    </row>
    <row r="766" spans="5:12">
      <c r="E766" s="351"/>
      <c r="H766" s="333"/>
      <c r="I766" s="333"/>
      <c r="K766" s="364"/>
      <c r="L766" s="384"/>
    </row>
    <row r="767" spans="5:12">
      <c r="E767" s="351"/>
      <c r="H767" s="333"/>
      <c r="I767" s="333"/>
      <c r="K767" s="364"/>
      <c r="L767" s="384"/>
    </row>
    <row r="768" spans="5:12">
      <c r="E768" s="351"/>
      <c r="H768" s="333"/>
      <c r="I768" s="333"/>
      <c r="K768" s="364"/>
      <c r="L768" s="384"/>
    </row>
    <row r="769" spans="5:12">
      <c r="E769" s="351"/>
      <c r="H769" s="333"/>
      <c r="I769" s="333"/>
      <c r="K769" s="364"/>
      <c r="L769" s="384"/>
    </row>
    <row r="770" spans="5:12">
      <c r="E770" s="351"/>
      <c r="H770" s="333"/>
      <c r="I770" s="333"/>
      <c r="K770" s="364"/>
      <c r="L770" s="384"/>
    </row>
    <row r="771" spans="5:12">
      <c r="E771" s="351"/>
      <c r="H771" s="333"/>
      <c r="I771" s="333"/>
      <c r="K771" s="364"/>
      <c r="L771" s="384"/>
    </row>
    <row r="772" spans="5:12">
      <c r="E772" s="351"/>
      <c r="H772" s="333"/>
      <c r="I772" s="333"/>
      <c r="K772" s="364"/>
      <c r="L772" s="384"/>
    </row>
    <row r="773" spans="5:12">
      <c r="E773" s="351"/>
      <c r="H773" s="333"/>
      <c r="I773" s="333"/>
      <c r="K773" s="364"/>
      <c r="L773" s="384"/>
    </row>
    <row r="774" spans="5:12">
      <c r="E774" s="351"/>
      <c r="H774" s="333"/>
      <c r="I774" s="333"/>
      <c r="K774" s="364"/>
      <c r="L774" s="384"/>
    </row>
    <row r="775" spans="5:12">
      <c r="E775" s="351"/>
      <c r="H775" s="333"/>
      <c r="I775" s="333"/>
      <c r="K775" s="364"/>
      <c r="L775" s="384"/>
    </row>
    <row r="776" spans="5:12">
      <c r="E776" s="351"/>
      <c r="H776" s="333"/>
      <c r="I776" s="333"/>
      <c r="K776" s="364"/>
      <c r="L776" s="384"/>
    </row>
    <row r="777" spans="5:12">
      <c r="E777" s="351"/>
      <c r="H777" s="333"/>
      <c r="I777" s="333"/>
      <c r="K777" s="364"/>
      <c r="L777" s="384"/>
    </row>
    <row r="778" spans="5:12">
      <c r="E778" s="351"/>
      <c r="H778" s="333"/>
      <c r="I778" s="333"/>
      <c r="K778" s="364"/>
      <c r="L778" s="384"/>
    </row>
    <row r="779" spans="5:12">
      <c r="E779" s="351"/>
      <c r="H779" s="333"/>
      <c r="I779" s="333"/>
      <c r="K779" s="364"/>
      <c r="L779" s="384"/>
    </row>
    <row r="780" spans="5:12">
      <c r="E780" s="351"/>
      <c r="H780" s="333"/>
      <c r="I780" s="333"/>
      <c r="K780" s="364"/>
      <c r="L780" s="384"/>
    </row>
    <row r="781" spans="5:12">
      <c r="E781" s="351"/>
      <c r="H781" s="333"/>
      <c r="I781" s="333"/>
      <c r="K781" s="364"/>
      <c r="L781" s="384"/>
    </row>
    <row r="782" spans="5:12">
      <c r="E782" s="351"/>
      <c r="H782" s="333"/>
      <c r="I782" s="333"/>
      <c r="K782" s="364"/>
      <c r="L782" s="384"/>
    </row>
    <row r="783" spans="5:12">
      <c r="E783" s="351"/>
      <c r="H783" s="333"/>
      <c r="I783" s="333"/>
      <c r="K783" s="364"/>
      <c r="L783" s="384"/>
    </row>
    <row r="784" spans="5:12">
      <c r="E784" s="351"/>
      <c r="H784" s="333"/>
      <c r="I784" s="333"/>
      <c r="K784" s="364"/>
      <c r="L784" s="384"/>
    </row>
    <row r="785" spans="5:12">
      <c r="E785" s="351"/>
      <c r="H785" s="333"/>
      <c r="I785" s="333"/>
      <c r="K785" s="364"/>
      <c r="L785" s="384"/>
    </row>
    <row r="786" spans="5:12">
      <c r="E786" s="351"/>
      <c r="H786" s="333"/>
      <c r="I786" s="333"/>
      <c r="K786" s="364"/>
      <c r="L786" s="384"/>
    </row>
    <row r="787" spans="5:12">
      <c r="E787" s="351"/>
      <c r="H787" s="333"/>
      <c r="I787" s="333"/>
      <c r="K787" s="364"/>
      <c r="L787" s="384"/>
    </row>
    <row r="788" spans="5:12">
      <c r="E788" s="351"/>
      <c r="H788" s="333"/>
      <c r="I788" s="333"/>
      <c r="K788" s="364"/>
      <c r="L788" s="384"/>
    </row>
    <row r="789" spans="5:12">
      <c r="E789" s="351"/>
      <c r="H789" s="333"/>
      <c r="I789" s="333"/>
      <c r="K789" s="364"/>
      <c r="L789" s="384"/>
    </row>
    <row r="790" spans="5:12">
      <c r="E790" s="351"/>
      <c r="H790" s="333"/>
      <c r="I790" s="333"/>
      <c r="K790" s="364"/>
      <c r="L790" s="384"/>
    </row>
    <row r="791" spans="5:12">
      <c r="E791" s="351"/>
      <c r="H791" s="333"/>
      <c r="I791" s="333"/>
      <c r="K791" s="364"/>
      <c r="L791" s="384"/>
    </row>
    <row r="792" spans="5:12">
      <c r="E792" s="351"/>
      <c r="H792" s="333"/>
      <c r="I792" s="333"/>
      <c r="K792" s="364"/>
      <c r="L792" s="384"/>
    </row>
    <row r="793" spans="5:12">
      <c r="E793" s="351"/>
      <c r="H793" s="333"/>
      <c r="I793" s="333"/>
      <c r="K793" s="364"/>
      <c r="L793" s="384"/>
    </row>
    <row r="794" spans="5:12">
      <c r="E794" s="351"/>
      <c r="H794" s="333"/>
      <c r="I794" s="333"/>
      <c r="K794" s="364"/>
      <c r="L794" s="384"/>
    </row>
    <row r="795" spans="5:12">
      <c r="E795" s="351"/>
      <c r="H795" s="333"/>
      <c r="I795" s="333"/>
      <c r="K795" s="364"/>
      <c r="L795" s="384"/>
    </row>
    <row r="796" spans="5:12">
      <c r="E796" s="351"/>
      <c r="H796" s="333"/>
      <c r="I796" s="333"/>
      <c r="K796" s="364"/>
      <c r="L796" s="384"/>
    </row>
    <row r="797" spans="5:12">
      <c r="E797" s="351"/>
      <c r="H797" s="333"/>
      <c r="I797" s="333"/>
      <c r="K797" s="364"/>
      <c r="L797" s="384"/>
    </row>
    <row r="798" spans="5:12">
      <c r="E798" s="351"/>
      <c r="H798" s="333"/>
      <c r="I798" s="333"/>
      <c r="K798" s="364"/>
      <c r="L798" s="384"/>
    </row>
    <row r="799" spans="5:12">
      <c r="E799" s="351"/>
      <c r="H799" s="333"/>
      <c r="I799" s="333"/>
      <c r="K799" s="364"/>
      <c r="L799" s="384"/>
    </row>
    <row r="800" spans="5:12">
      <c r="E800" s="351"/>
      <c r="H800" s="333"/>
      <c r="I800" s="333"/>
      <c r="K800" s="364"/>
      <c r="L800" s="384"/>
    </row>
    <row r="801" spans="5:12">
      <c r="E801" s="351"/>
      <c r="H801" s="333"/>
      <c r="I801" s="333"/>
      <c r="K801" s="364"/>
      <c r="L801" s="384"/>
    </row>
    <row r="802" spans="5:12">
      <c r="E802" s="351"/>
      <c r="H802" s="333"/>
      <c r="I802" s="333"/>
      <c r="K802" s="364"/>
      <c r="L802" s="384"/>
    </row>
    <row r="803" spans="5:12">
      <c r="E803" s="351"/>
      <c r="H803" s="333"/>
      <c r="I803" s="333"/>
      <c r="K803" s="364"/>
      <c r="L803" s="384"/>
    </row>
    <row r="804" spans="5:12">
      <c r="E804" s="351"/>
      <c r="H804" s="333"/>
      <c r="I804" s="333"/>
      <c r="K804" s="364"/>
      <c r="L804" s="384"/>
    </row>
    <row r="805" spans="5:12">
      <c r="E805" s="351"/>
      <c r="H805" s="333"/>
      <c r="I805" s="333"/>
      <c r="K805" s="364"/>
      <c r="L805" s="384"/>
    </row>
    <row r="806" spans="5:12">
      <c r="E806" s="351"/>
      <c r="H806" s="333"/>
      <c r="I806" s="333"/>
      <c r="K806" s="364"/>
      <c r="L806" s="384"/>
    </row>
    <row r="807" spans="5:12">
      <c r="E807" s="351"/>
      <c r="H807" s="333"/>
      <c r="I807" s="333"/>
      <c r="K807" s="364"/>
      <c r="L807" s="384"/>
    </row>
    <row r="808" spans="5:12">
      <c r="E808" s="351"/>
      <c r="H808" s="333"/>
      <c r="I808" s="333"/>
      <c r="K808" s="364"/>
      <c r="L808" s="384"/>
    </row>
    <row r="809" spans="5:12">
      <c r="E809" s="351"/>
      <c r="H809" s="333"/>
      <c r="I809" s="333"/>
      <c r="K809" s="364"/>
      <c r="L809" s="384"/>
    </row>
    <row r="810" spans="5:12">
      <c r="E810" s="351"/>
      <c r="H810" s="333"/>
      <c r="I810" s="333"/>
      <c r="K810" s="364"/>
      <c r="L810" s="384"/>
    </row>
    <row r="811" spans="5:12">
      <c r="E811" s="351"/>
      <c r="H811" s="333"/>
      <c r="I811" s="333"/>
      <c r="K811" s="364"/>
      <c r="L811" s="384"/>
    </row>
    <row r="812" spans="5:12">
      <c r="E812" s="351"/>
      <c r="H812" s="333"/>
      <c r="I812" s="333"/>
      <c r="K812" s="364"/>
      <c r="L812" s="384"/>
    </row>
    <row r="813" spans="5:12">
      <c r="E813" s="351"/>
      <c r="H813" s="333"/>
      <c r="I813" s="333"/>
      <c r="K813" s="364"/>
      <c r="L813" s="384"/>
    </row>
    <row r="814" spans="5:12">
      <c r="E814" s="351"/>
      <c r="H814" s="333"/>
      <c r="I814" s="333"/>
      <c r="K814" s="364"/>
      <c r="L814" s="384"/>
    </row>
    <row r="815" spans="5:12">
      <c r="E815" s="351"/>
      <c r="H815" s="333"/>
      <c r="I815" s="333"/>
      <c r="K815" s="364"/>
      <c r="L815" s="384"/>
    </row>
    <row r="816" spans="5:12">
      <c r="E816" s="351"/>
      <c r="H816" s="333"/>
      <c r="I816" s="333"/>
      <c r="K816" s="364"/>
      <c r="L816" s="384"/>
    </row>
    <row r="817" spans="5:12">
      <c r="E817" s="351"/>
      <c r="H817" s="333"/>
      <c r="I817" s="333"/>
      <c r="K817" s="364"/>
      <c r="L817" s="384"/>
    </row>
    <row r="818" spans="5:12">
      <c r="E818" s="351"/>
      <c r="H818" s="333"/>
      <c r="I818" s="333"/>
      <c r="K818" s="364"/>
      <c r="L818" s="384"/>
    </row>
    <row r="819" spans="5:12">
      <c r="E819" s="351"/>
      <c r="H819" s="333"/>
      <c r="I819" s="333"/>
      <c r="K819" s="364"/>
      <c r="L819" s="384"/>
    </row>
    <row r="820" spans="5:12">
      <c r="E820" s="351"/>
      <c r="H820" s="333"/>
      <c r="I820" s="333"/>
      <c r="K820" s="364"/>
      <c r="L820" s="384"/>
    </row>
    <row r="821" spans="5:12">
      <c r="E821" s="351"/>
      <c r="H821" s="333"/>
      <c r="I821" s="333"/>
      <c r="K821" s="364"/>
      <c r="L821" s="384"/>
    </row>
    <row r="822" spans="5:12">
      <c r="E822" s="351"/>
      <c r="H822" s="333"/>
      <c r="I822" s="333"/>
      <c r="K822" s="364"/>
      <c r="L822" s="384"/>
    </row>
    <row r="823" spans="5:12">
      <c r="E823" s="351"/>
      <c r="H823" s="333"/>
      <c r="I823" s="333"/>
      <c r="K823" s="364"/>
      <c r="L823" s="384"/>
    </row>
    <row r="824" spans="5:12">
      <c r="E824" s="351"/>
      <c r="H824" s="333"/>
      <c r="I824" s="333"/>
      <c r="K824" s="364"/>
      <c r="L824" s="384"/>
    </row>
    <row r="825" spans="5:12">
      <c r="E825" s="351"/>
      <c r="H825" s="333"/>
      <c r="I825" s="333"/>
      <c r="K825" s="364"/>
      <c r="L825" s="384"/>
    </row>
    <row r="826" spans="5:12">
      <c r="E826" s="351"/>
      <c r="H826" s="333"/>
      <c r="I826" s="333"/>
      <c r="K826" s="364"/>
      <c r="L826" s="384"/>
    </row>
    <row r="827" spans="5:12">
      <c r="E827" s="351"/>
      <c r="H827" s="333"/>
      <c r="I827" s="333"/>
      <c r="K827" s="364"/>
      <c r="L827" s="384"/>
    </row>
    <row r="828" spans="5:12">
      <c r="E828" s="351"/>
      <c r="H828" s="333"/>
      <c r="I828" s="333"/>
      <c r="K828" s="364"/>
      <c r="L828" s="384"/>
    </row>
    <row r="829" spans="5:12">
      <c r="E829" s="351"/>
      <c r="H829" s="333"/>
      <c r="I829" s="333"/>
      <c r="K829" s="364"/>
      <c r="L829" s="384"/>
    </row>
    <row r="830" spans="5:12">
      <c r="E830" s="351"/>
      <c r="H830" s="333"/>
      <c r="I830" s="333"/>
      <c r="K830" s="364"/>
      <c r="L830" s="384"/>
    </row>
    <row r="831" spans="5:12">
      <c r="E831" s="351"/>
      <c r="H831" s="333"/>
      <c r="I831" s="333"/>
      <c r="K831" s="364"/>
      <c r="L831" s="384"/>
    </row>
    <row r="832" spans="5:12">
      <c r="E832" s="351"/>
      <c r="H832" s="333"/>
      <c r="I832" s="333"/>
      <c r="K832" s="364"/>
      <c r="L832" s="384"/>
    </row>
    <row r="833" spans="5:12">
      <c r="E833" s="351"/>
      <c r="H833" s="333"/>
      <c r="I833" s="333"/>
      <c r="K833" s="364"/>
      <c r="L833" s="384"/>
    </row>
    <row r="834" spans="5:12">
      <c r="E834" s="351"/>
      <c r="H834" s="333"/>
      <c r="I834" s="333"/>
      <c r="K834" s="364"/>
      <c r="L834" s="384"/>
    </row>
    <row r="835" spans="5:12">
      <c r="E835" s="351"/>
      <c r="H835" s="333"/>
      <c r="I835" s="333"/>
      <c r="K835" s="364"/>
      <c r="L835" s="384"/>
    </row>
    <row r="836" spans="5:12">
      <c r="E836" s="351"/>
      <c r="H836" s="333"/>
      <c r="I836" s="333"/>
      <c r="K836" s="364"/>
      <c r="L836" s="384"/>
    </row>
    <row r="837" spans="5:12">
      <c r="E837" s="351"/>
      <c r="H837" s="333"/>
      <c r="I837" s="333"/>
      <c r="K837" s="364"/>
      <c r="L837" s="384"/>
    </row>
    <row r="838" spans="5:12">
      <c r="E838" s="351"/>
      <c r="H838" s="333"/>
      <c r="I838" s="333"/>
      <c r="K838" s="364"/>
      <c r="L838" s="384"/>
    </row>
    <row r="839" spans="5:12">
      <c r="E839" s="351"/>
      <c r="H839" s="333"/>
      <c r="I839" s="333"/>
      <c r="K839" s="364"/>
      <c r="L839" s="384"/>
    </row>
    <row r="840" spans="5:12">
      <c r="E840" s="351"/>
      <c r="H840" s="333"/>
      <c r="I840" s="333"/>
      <c r="K840" s="364"/>
      <c r="L840" s="384"/>
    </row>
    <row r="841" spans="5:12">
      <c r="E841" s="351"/>
      <c r="H841" s="333"/>
      <c r="I841" s="333"/>
      <c r="K841" s="364"/>
      <c r="L841" s="384"/>
    </row>
    <row r="842" spans="5:12">
      <c r="E842" s="351"/>
      <c r="H842" s="333"/>
      <c r="I842" s="333"/>
      <c r="K842" s="364"/>
      <c r="L842" s="384"/>
    </row>
    <row r="843" spans="5:12">
      <c r="E843" s="351"/>
      <c r="H843" s="333"/>
      <c r="I843" s="333"/>
      <c r="K843" s="364"/>
      <c r="L843" s="384"/>
    </row>
    <row r="844" spans="5:12">
      <c r="E844" s="351"/>
      <c r="H844" s="333"/>
      <c r="I844" s="333"/>
      <c r="K844" s="364"/>
      <c r="L844" s="384"/>
    </row>
    <row r="845" spans="5:12">
      <c r="E845" s="351"/>
      <c r="H845" s="333"/>
      <c r="I845" s="333"/>
      <c r="K845" s="364"/>
      <c r="L845" s="384"/>
    </row>
    <row r="846" spans="5:12">
      <c r="E846" s="351"/>
      <c r="H846" s="333"/>
      <c r="I846" s="333"/>
      <c r="K846" s="364"/>
      <c r="L846" s="384"/>
    </row>
    <row r="847" spans="5:12">
      <c r="E847" s="351"/>
      <c r="H847" s="333"/>
      <c r="I847" s="333"/>
      <c r="K847" s="364"/>
      <c r="L847" s="384"/>
    </row>
    <row r="848" spans="5:12">
      <c r="E848" s="351"/>
      <c r="H848" s="333"/>
      <c r="I848" s="333"/>
      <c r="K848" s="364"/>
      <c r="L848" s="384"/>
    </row>
    <row r="849" spans="5:12">
      <c r="E849" s="351"/>
      <c r="H849" s="333"/>
      <c r="I849" s="333"/>
      <c r="K849" s="364"/>
      <c r="L849" s="384"/>
    </row>
    <row r="850" spans="5:12">
      <c r="E850" s="351"/>
      <c r="H850" s="333"/>
      <c r="I850" s="333"/>
      <c r="K850" s="364"/>
      <c r="L850" s="384"/>
    </row>
    <row r="851" spans="5:12">
      <c r="E851" s="351"/>
      <c r="H851" s="333"/>
      <c r="I851" s="333"/>
      <c r="K851" s="364"/>
      <c r="L851" s="384"/>
    </row>
    <row r="852" spans="5:12">
      <c r="E852" s="351"/>
      <c r="H852" s="333"/>
      <c r="I852" s="333"/>
      <c r="K852" s="364"/>
      <c r="L852" s="384"/>
    </row>
    <row r="853" spans="5:12">
      <c r="E853" s="351"/>
      <c r="H853" s="333"/>
      <c r="I853" s="333"/>
      <c r="K853" s="364"/>
      <c r="L853" s="384"/>
    </row>
    <row r="854" spans="5:12">
      <c r="E854" s="351"/>
      <c r="H854" s="333"/>
      <c r="I854" s="333"/>
      <c r="K854" s="364"/>
      <c r="L854" s="384"/>
    </row>
    <row r="855" spans="5:12">
      <c r="E855" s="351"/>
      <c r="H855" s="333"/>
      <c r="I855" s="333"/>
      <c r="K855" s="364"/>
      <c r="L855" s="384"/>
    </row>
    <row r="856" spans="5:12">
      <c r="E856" s="351"/>
      <c r="H856" s="333"/>
      <c r="I856" s="333"/>
      <c r="K856" s="364"/>
      <c r="L856" s="384"/>
    </row>
    <row r="857" spans="5:12">
      <c r="E857" s="351"/>
      <c r="H857" s="333"/>
      <c r="I857" s="333"/>
      <c r="K857" s="364"/>
      <c r="L857" s="384"/>
    </row>
    <row r="858" spans="5:12">
      <c r="E858" s="351"/>
      <c r="H858" s="333"/>
      <c r="I858" s="333"/>
      <c r="K858" s="364"/>
      <c r="L858" s="384"/>
    </row>
    <row r="859" spans="5:12">
      <c r="E859" s="351"/>
      <c r="H859" s="333"/>
      <c r="I859" s="333"/>
      <c r="K859" s="364"/>
      <c r="L859" s="384"/>
    </row>
    <row r="860" spans="5:12">
      <c r="E860" s="351"/>
      <c r="H860" s="333"/>
      <c r="I860" s="333"/>
      <c r="K860" s="364"/>
      <c r="L860" s="384"/>
    </row>
    <row r="861" spans="5:12">
      <c r="E861" s="351"/>
      <c r="H861" s="333"/>
      <c r="I861" s="333"/>
      <c r="K861" s="364"/>
      <c r="L861" s="384"/>
    </row>
    <row r="862" spans="5:12">
      <c r="E862" s="351"/>
      <c r="H862" s="333"/>
      <c r="I862" s="333"/>
      <c r="K862" s="364"/>
      <c r="L862" s="384"/>
    </row>
    <row r="863" spans="5:12">
      <c r="E863" s="351"/>
      <c r="H863" s="333"/>
      <c r="I863" s="333"/>
      <c r="K863" s="364"/>
      <c r="L863" s="384"/>
    </row>
    <row r="864" spans="5:12">
      <c r="E864" s="351"/>
      <c r="H864" s="333"/>
      <c r="I864" s="333"/>
      <c r="K864" s="364"/>
      <c r="L864" s="384"/>
    </row>
    <row r="865" spans="5:12">
      <c r="E865" s="351"/>
      <c r="H865" s="333"/>
      <c r="I865" s="333"/>
      <c r="K865" s="364"/>
      <c r="L865" s="384"/>
    </row>
    <row r="866" spans="5:12">
      <c r="E866" s="351"/>
      <c r="H866" s="333"/>
      <c r="I866" s="333"/>
      <c r="K866" s="364"/>
      <c r="L866" s="384"/>
    </row>
    <row r="867" spans="5:12">
      <c r="E867" s="351"/>
      <c r="H867" s="333"/>
      <c r="I867" s="333"/>
      <c r="K867" s="364"/>
      <c r="L867" s="384"/>
    </row>
    <row r="868" spans="5:12">
      <c r="E868" s="351"/>
      <c r="H868" s="333"/>
      <c r="I868" s="333"/>
      <c r="K868" s="364"/>
      <c r="L868" s="384"/>
    </row>
    <row r="869" spans="5:12">
      <c r="E869" s="351"/>
      <c r="H869" s="333"/>
      <c r="I869" s="333"/>
      <c r="K869" s="364"/>
      <c r="L869" s="384"/>
    </row>
    <row r="870" spans="5:12">
      <c r="E870" s="351"/>
      <c r="H870" s="333"/>
      <c r="I870" s="333"/>
      <c r="K870" s="364"/>
      <c r="L870" s="384"/>
    </row>
    <row r="871" spans="5:12">
      <c r="E871" s="351"/>
      <c r="H871" s="333"/>
      <c r="I871" s="333"/>
      <c r="K871" s="364"/>
      <c r="L871" s="384"/>
    </row>
    <row r="872" spans="5:12">
      <c r="E872" s="351"/>
      <c r="H872" s="333"/>
      <c r="I872" s="333"/>
      <c r="K872" s="364"/>
      <c r="L872" s="384"/>
    </row>
    <row r="873" spans="5:12">
      <c r="E873" s="351"/>
      <c r="H873" s="333"/>
      <c r="I873" s="333"/>
      <c r="K873" s="364"/>
      <c r="L873" s="384"/>
    </row>
    <row r="874" spans="5:12">
      <c r="E874" s="351"/>
      <c r="H874" s="333"/>
      <c r="I874" s="333"/>
      <c r="K874" s="364"/>
      <c r="L874" s="384"/>
    </row>
    <row r="875" spans="5:12">
      <c r="E875" s="351"/>
      <c r="H875" s="333"/>
      <c r="I875" s="333"/>
      <c r="K875" s="364"/>
      <c r="L875" s="384"/>
    </row>
    <row r="876" spans="5:12">
      <c r="E876" s="351"/>
      <c r="H876" s="333"/>
      <c r="I876" s="333"/>
      <c r="K876" s="364"/>
      <c r="L876" s="384"/>
    </row>
    <row r="877" spans="5:12">
      <c r="E877" s="351"/>
      <c r="H877" s="333"/>
      <c r="I877" s="333"/>
      <c r="K877" s="364"/>
      <c r="L877" s="384"/>
    </row>
    <row r="878" spans="5:12">
      <c r="E878" s="351"/>
      <c r="H878" s="333"/>
      <c r="I878" s="333"/>
      <c r="K878" s="364"/>
      <c r="L878" s="384"/>
    </row>
    <row r="879" spans="5:12">
      <c r="E879" s="351"/>
      <c r="H879" s="333"/>
      <c r="I879" s="333"/>
      <c r="K879" s="364"/>
      <c r="L879" s="384"/>
    </row>
    <row r="880" spans="5:12">
      <c r="E880" s="351"/>
      <c r="H880" s="333"/>
      <c r="I880" s="333"/>
      <c r="K880" s="364"/>
      <c r="L880" s="384"/>
    </row>
    <row r="881" spans="5:12">
      <c r="E881" s="351"/>
      <c r="H881" s="333"/>
      <c r="I881" s="333"/>
      <c r="K881" s="364"/>
      <c r="L881" s="384"/>
    </row>
    <row r="882" spans="5:12">
      <c r="E882" s="351"/>
      <c r="H882" s="333"/>
      <c r="I882" s="333"/>
      <c r="K882" s="364"/>
      <c r="L882" s="384"/>
    </row>
    <row r="883" spans="5:12">
      <c r="E883" s="351"/>
      <c r="H883" s="333"/>
      <c r="I883" s="333"/>
      <c r="K883" s="364"/>
      <c r="L883" s="384"/>
    </row>
    <row r="884" spans="5:12">
      <c r="E884" s="351"/>
      <c r="H884" s="333"/>
      <c r="I884" s="333"/>
      <c r="K884" s="364"/>
      <c r="L884" s="384"/>
    </row>
    <row r="885" spans="5:12">
      <c r="E885" s="351"/>
      <c r="H885" s="333"/>
      <c r="I885" s="333"/>
      <c r="K885" s="364"/>
      <c r="L885" s="384"/>
    </row>
    <row r="886" spans="5:12">
      <c r="E886" s="351"/>
      <c r="H886" s="333"/>
      <c r="I886" s="333"/>
      <c r="K886" s="364"/>
      <c r="L886" s="384"/>
    </row>
    <row r="887" spans="5:12">
      <c r="E887" s="351"/>
      <c r="H887" s="333"/>
      <c r="I887" s="333"/>
      <c r="K887" s="364"/>
      <c r="L887" s="384"/>
    </row>
    <row r="888" spans="5:12">
      <c r="E888" s="351"/>
      <c r="H888" s="333"/>
      <c r="I888" s="333"/>
      <c r="K888" s="364"/>
      <c r="L888" s="384"/>
    </row>
    <row r="889" spans="5:12">
      <c r="E889" s="351"/>
      <c r="H889" s="333"/>
      <c r="I889" s="333"/>
      <c r="K889" s="364"/>
      <c r="L889" s="384"/>
    </row>
    <row r="890" spans="5:12">
      <c r="E890" s="351"/>
      <c r="H890" s="333"/>
      <c r="I890" s="333"/>
      <c r="K890" s="364"/>
      <c r="L890" s="384"/>
    </row>
    <row r="891" spans="5:12">
      <c r="E891" s="351"/>
      <c r="H891" s="333"/>
      <c r="I891" s="333"/>
      <c r="K891" s="364"/>
      <c r="L891" s="384"/>
    </row>
    <row r="892" spans="5:12">
      <c r="E892" s="351"/>
      <c r="H892" s="333"/>
      <c r="I892" s="333"/>
      <c r="K892" s="364"/>
      <c r="L892" s="384"/>
    </row>
    <row r="893" spans="5:12">
      <c r="E893" s="351"/>
      <c r="H893" s="333"/>
      <c r="I893" s="333"/>
      <c r="K893" s="364"/>
      <c r="L893" s="384"/>
    </row>
    <row r="894" spans="5:12">
      <c r="E894" s="351"/>
      <c r="H894" s="333"/>
      <c r="I894" s="333"/>
      <c r="K894" s="364"/>
      <c r="L894" s="384"/>
    </row>
    <row r="895" spans="5:12">
      <c r="E895" s="351"/>
      <c r="H895" s="333"/>
      <c r="I895" s="333"/>
      <c r="K895" s="364"/>
      <c r="L895" s="384"/>
    </row>
    <row r="896" spans="5:12">
      <c r="E896" s="351"/>
      <c r="H896" s="333"/>
      <c r="I896" s="333"/>
      <c r="K896" s="364"/>
      <c r="L896" s="384"/>
    </row>
    <row r="897" spans="5:12">
      <c r="E897" s="351"/>
      <c r="H897" s="333"/>
      <c r="I897" s="333"/>
      <c r="K897" s="364"/>
      <c r="L897" s="384"/>
    </row>
    <row r="898" spans="5:12">
      <c r="E898" s="351"/>
      <c r="H898" s="333"/>
      <c r="I898" s="333"/>
      <c r="K898" s="364"/>
      <c r="L898" s="384"/>
    </row>
    <row r="899" spans="5:12">
      <c r="E899" s="351"/>
      <c r="H899" s="333"/>
      <c r="I899" s="333"/>
      <c r="K899" s="364"/>
      <c r="L899" s="384"/>
    </row>
    <row r="900" spans="5:12">
      <c r="E900" s="351"/>
      <c r="H900" s="333"/>
      <c r="I900" s="333"/>
      <c r="K900" s="364"/>
      <c r="L900" s="384"/>
    </row>
    <row r="901" spans="5:12">
      <c r="E901" s="351"/>
      <c r="H901" s="333"/>
      <c r="I901" s="333"/>
      <c r="K901" s="364"/>
      <c r="L901" s="384"/>
    </row>
    <row r="902" spans="5:12">
      <c r="E902" s="351"/>
      <c r="H902" s="333"/>
      <c r="I902" s="333"/>
      <c r="K902" s="364"/>
      <c r="L902" s="384"/>
    </row>
    <row r="903" spans="5:12">
      <c r="E903" s="351"/>
      <c r="H903" s="333"/>
      <c r="I903" s="333"/>
      <c r="K903" s="364"/>
      <c r="L903" s="384"/>
    </row>
    <row r="904" spans="5:12">
      <c r="E904" s="351"/>
      <c r="H904" s="333"/>
      <c r="I904" s="333"/>
      <c r="K904" s="364"/>
      <c r="L904" s="384"/>
    </row>
    <row r="905" spans="5:12">
      <c r="E905" s="351"/>
      <c r="H905" s="333"/>
      <c r="I905" s="333"/>
      <c r="K905" s="364"/>
      <c r="L905" s="384"/>
    </row>
    <row r="906" spans="5:12">
      <c r="E906" s="351"/>
      <c r="H906" s="333"/>
      <c r="I906" s="333"/>
      <c r="K906" s="364"/>
      <c r="L906" s="384"/>
    </row>
    <row r="907" spans="5:12">
      <c r="E907" s="351"/>
      <c r="H907" s="333"/>
      <c r="I907" s="333"/>
      <c r="K907" s="364"/>
      <c r="L907" s="384"/>
    </row>
    <row r="908" spans="5:12">
      <c r="E908" s="351"/>
      <c r="H908" s="333"/>
      <c r="I908" s="333"/>
      <c r="K908" s="364"/>
      <c r="L908" s="384"/>
    </row>
    <row r="909" spans="5:12">
      <c r="E909" s="351"/>
      <c r="H909" s="333"/>
      <c r="I909" s="333"/>
      <c r="K909" s="364"/>
      <c r="L909" s="384"/>
    </row>
    <row r="910" spans="5:12">
      <c r="E910" s="351"/>
      <c r="H910" s="333"/>
      <c r="I910" s="333"/>
      <c r="K910" s="364"/>
      <c r="L910" s="384"/>
    </row>
    <row r="911" spans="5:12">
      <c r="E911" s="351"/>
      <c r="H911" s="333"/>
      <c r="I911" s="333"/>
      <c r="K911" s="364"/>
      <c r="L911" s="384"/>
    </row>
    <row r="912" spans="5:12">
      <c r="E912" s="351"/>
      <c r="H912" s="333"/>
      <c r="I912" s="333"/>
      <c r="K912" s="364"/>
      <c r="L912" s="384"/>
    </row>
    <row r="913" spans="5:12">
      <c r="E913" s="351"/>
      <c r="H913" s="333"/>
      <c r="I913" s="333"/>
      <c r="K913" s="364"/>
      <c r="L913" s="384"/>
    </row>
    <row r="914" spans="5:12">
      <c r="E914" s="351"/>
      <c r="H914" s="333"/>
      <c r="I914" s="333"/>
      <c r="K914" s="364"/>
      <c r="L914" s="384"/>
    </row>
    <row r="915" spans="5:12">
      <c r="E915" s="351"/>
      <c r="H915" s="333"/>
      <c r="I915" s="333"/>
      <c r="K915" s="364"/>
      <c r="L915" s="384"/>
    </row>
    <row r="916" spans="5:12">
      <c r="E916" s="351"/>
      <c r="H916" s="333"/>
      <c r="I916" s="333"/>
      <c r="K916" s="364"/>
      <c r="L916" s="384"/>
    </row>
    <row r="917" spans="5:12">
      <c r="E917" s="351"/>
      <c r="H917" s="333"/>
      <c r="I917" s="333"/>
      <c r="K917" s="364"/>
      <c r="L917" s="384"/>
    </row>
    <row r="918" spans="5:12">
      <c r="E918" s="351"/>
      <c r="H918" s="333"/>
      <c r="I918" s="333"/>
      <c r="K918" s="364"/>
      <c r="L918" s="384"/>
    </row>
    <row r="919" spans="5:12">
      <c r="E919" s="351"/>
      <c r="H919" s="333"/>
      <c r="I919" s="333"/>
      <c r="K919" s="364"/>
      <c r="L919" s="384"/>
    </row>
    <row r="920" spans="5:12">
      <c r="E920" s="351"/>
      <c r="H920" s="333"/>
      <c r="I920" s="333"/>
      <c r="K920" s="364"/>
      <c r="L920" s="384"/>
    </row>
    <row r="921" spans="5:12">
      <c r="E921" s="351"/>
      <c r="H921" s="333"/>
      <c r="I921" s="333"/>
      <c r="K921" s="364"/>
      <c r="L921" s="384"/>
    </row>
    <row r="922" spans="5:12">
      <c r="E922" s="351"/>
      <c r="H922" s="333"/>
      <c r="I922" s="333"/>
      <c r="K922" s="364"/>
      <c r="L922" s="384"/>
    </row>
    <row r="923" spans="5:12">
      <c r="E923" s="351"/>
      <c r="H923" s="333"/>
      <c r="I923" s="333"/>
      <c r="K923" s="364"/>
      <c r="L923" s="384"/>
    </row>
    <row r="924" spans="5:12">
      <c r="E924" s="351"/>
      <c r="H924" s="333"/>
      <c r="I924" s="333"/>
      <c r="K924" s="364"/>
      <c r="L924" s="384"/>
    </row>
    <row r="925" spans="5:12">
      <c r="E925" s="351"/>
      <c r="H925" s="333"/>
      <c r="I925" s="333"/>
      <c r="K925" s="364"/>
      <c r="L925" s="384"/>
    </row>
    <row r="926" spans="5:12">
      <c r="E926" s="351"/>
      <c r="H926" s="333"/>
      <c r="I926" s="333"/>
      <c r="K926" s="364"/>
      <c r="L926" s="384"/>
    </row>
    <row r="927" spans="5:12">
      <c r="E927" s="351"/>
      <c r="H927" s="333"/>
      <c r="I927" s="333"/>
      <c r="K927" s="364"/>
      <c r="L927" s="384"/>
    </row>
    <row r="928" spans="5:12">
      <c r="E928" s="351"/>
      <c r="H928" s="333"/>
      <c r="I928" s="333"/>
      <c r="K928" s="364"/>
      <c r="L928" s="384"/>
    </row>
    <row r="929" spans="5:12">
      <c r="E929" s="351"/>
      <c r="H929" s="333"/>
      <c r="I929" s="333"/>
      <c r="K929" s="364"/>
      <c r="L929" s="384"/>
    </row>
    <row r="930" spans="5:12">
      <c r="E930" s="351"/>
      <c r="H930" s="333"/>
      <c r="I930" s="333"/>
      <c r="K930" s="364"/>
      <c r="L930" s="384"/>
    </row>
    <row r="931" spans="5:12">
      <c r="E931" s="351"/>
      <c r="H931" s="333"/>
      <c r="I931" s="333"/>
      <c r="K931" s="364"/>
      <c r="L931" s="384"/>
    </row>
    <row r="932" spans="5:12">
      <c r="E932" s="351"/>
      <c r="H932" s="333"/>
      <c r="I932" s="333"/>
      <c r="K932" s="364"/>
      <c r="L932" s="384"/>
    </row>
    <row r="933" spans="5:12">
      <c r="E933" s="351"/>
      <c r="H933" s="333"/>
      <c r="I933" s="333"/>
      <c r="K933" s="364"/>
      <c r="L933" s="384"/>
    </row>
    <row r="934" spans="5:12">
      <c r="E934" s="351"/>
      <c r="H934" s="333"/>
      <c r="I934" s="333"/>
      <c r="K934" s="364"/>
      <c r="L934" s="384"/>
    </row>
    <row r="935" spans="5:12">
      <c r="E935" s="351"/>
      <c r="H935" s="333"/>
      <c r="I935" s="333"/>
      <c r="K935" s="364"/>
      <c r="L935" s="384"/>
    </row>
    <row r="936" spans="5:12">
      <c r="E936" s="351"/>
      <c r="H936" s="333"/>
      <c r="I936" s="333"/>
      <c r="K936" s="364"/>
      <c r="L936" s="384"/>
    </row>
    <row r="937" spans="5:12">
      <c r="E937" s="351"/>
      <c r="H937" s="333"/>
      <c r="I937" s="333"/>
      <c r="K937" s="364"/>
      <c r="L937" s="384"/>
    </row>
    <row r="938" spans="5:12">
      <c r="E938" s="351"/>
      <c r="H938" s="333"/>
      <c r="I938" s="333"/>
      <c r="K938" s="364"/>
      <c r="L938" s="384"/>
    </row>
    <row r="939" spans="5:12">
      <c r="E939" s="351"/>
      <c r="H939" s="333"/>
      <c r="I939" s="333"/>
      <c r="K939" s="364"/>
      <c r="L939" s="384"/>
    </row>
    <row r="940" spans="5:12">
      <c r="E940" s="351"/>
      <c r="H940" s="333"/>
      <c r="I940" s="333"/>
      <c r="K940" s="364"/>
      <c r="L940" s="384"/>
    </row>
    <row r="941" spans="5:12">
      <c r="E941" s="351"/>
      <c r="H941" s="333"/>
      <c r="I941" s="333"/>
      <c r="K941" s="364"/>
      <c r="L941" s="384"/>
    </row>
    <row r="942" spans="5:12">
      <c r="E942" s="351"/>
      <c r="H942" s="333"/>
      <c r="I942" s="333"/>
      <c r="K942" s="364"/>
      <c r="L942" s="384"/>
    </row>
    <row r="943" spans="5:12">
      <c r="E943" s="351"/>
      <c r="H943" s="333"/>
      <c r="I943" s="333"/>
      <c r="K943" s="364"/>
      <c r="L943" s="384"/>
    </row>
    <row r="944" spans="5:12">
      <c r="E944" s="351"/>
      <c r="H944" s="333"/>
      <c r="I944" s="333"/>
      <c r="K944" s="364"/>
      <c r="L944" s="384"/>
    </row>
    <row r="945" spans="5:12">
      <c r="E945" s="351"/>
      <c r="H945" s="333"/>
      <c r="I945" s="333"/>
      <c r="K945" s="364"/>
      <c r="L945" s="384"/>
    </row>
    <row r="946" spans="5:12">
      <c r="E946" s="351"/>
      <c r="H946" s="333"/>
      <c r="I946" s="333"/>
      <c r="K946" s="364"/>
      <c r="L946" s="384"/>
    </row>
    <row r="947" spans="5:12">
      <c r="E947" s="351"/>
      <c r="H947" s="333"/>
      <c r="I947" s="333"/>
      <c r="K947" s="364"/>
      <c r="L947" s="384"/>
    </row>
    <row r="948" spans="5:12">
      <c r="E948" s="351"/>
      <c r="H948" s="333"/>
      <c r="I948" s="333"/>
      <c r="K948" s="364"/>
      <c r="L948" s="384"/>
    </row>
    <row r="949" spans="5:12">
      <c r="E949" s="351"/>
      <c r="H949" s="333"/>
      <c r="I949" s="333"/>
      <c r="K949" s="364"/>
      <c r="L949" s="384"/>
    </row>
    <row r="950" spans="5:12">
      <c r="E950" s="351"/>
      <c r="H950" s="333"/>
      <c r="I950" s="333"/>
      <c r="K950" s="364"/>
      <c r="L950" s="384"/>
    </row>
    <row r="951" spans="5:12">
      <c r="E951" s="351"/>
      <c r="H951" s="333"/>
      <c r="I951" s="333"/>
      <c r="K951" s="364"/>
      <c r="L951" s="384"/>
    </row>
    <row r="952" spans="5:12">
      <c r="E952" s="351"/>
      <c r="H952" s="333"/>
      <c r="I952" s="333"/>
      <c r="K952" s="364"/>
      <c r="L952" s="384"/>
    </row>
    <row r="953" spans="5:12">
      <c r="E953" s="351"/>
      <c r="H953" s="333"/>
      <c r="I953" s="333"/>
      <c r="K953" s="364"/>
      <c r="L953" s="384"/>
    </row>
    <row r="954" spans="5:12">
      <c r="E954" s="351"/>
      <c r="H954" s="333"/>
      <c r="I954" s="333"/>
      <c r="K954" s="364"/>
      <c r="L954" s="384"/>
    </row>
    <row r="955" spans="5:12">
      <c r="E955" s="351"/>
      <c r="H955" s="333"/>
      <c r="I955" s="333"/>
      <c r="K955" s="364"/>
      <c r="L955" s="384"/>
    </row>
    <row r="956" spans="5:12">
      <c r="E956" s="351"/>
      <c r="H956" s="333"/>
      <c r="I956" s="333"/>
      <c r="K956" s="364"/>
      <c r="L956" s="384"/>
    </row>
    <row r="957" spans="5:12">
      <c r="E957" s="351"/>
      <c r="H957" s="333"/>
      <c r="I957" s="333"/>
      <c r="K957" s="364"/>
      <c r="L957" s="384"/>
    </row>
    <row r="958" spans="5:12">
      <c r="E958" s="351"/>
      <c r="H958" s="333"/>
      <c r="I958" s="333"/>
      <c r="K958" s="364"/>
      <c r="L958" s="384"/>
    </row>
    <row r="959" spans="5:12">
      <c r="E959" s="351"/>
      <c r="H959" s="333"/>
      <c r="I959" s="333"/>
      <c r="K959" s="364"/>
      <c r="L959" s="384"/>
    </row>
    <row r="960" spans="5:12">
      <c r="E960" s="351"/>
      <c r="H960" s="333"/>
      <c r="I960" s="333"/>
      <c r="K960" s="364"/>
      <c r="L960" s="384"/>
    </row>
    <row r="961" spans="5:12">
      <c r="E961" s="351"/>
      <c r="H961" s="333"/>
      <c r="I961" s="333"/>
      <c r="K961" s="364"/>
      <c r="L961" s="384"/>
    </row>
    <row r="962" spans="5:12">
      <c r="E962" s="351"/>
      <c r="H962" s="333"/>
      <c r="I962" s="333"/>
      <c r="K962" s="364"/>
      <c r="L962" s="384"/>
    </row>
    <row r="963" spans="5:12">
      <c r="E963" s="351"/>
      <c r="H963" s="333"/>
      <c r="I963" s="333"/>
      <c r="K963" s="364"/>
      <c r="L963" s="384"/>
    </row>
    <row r="964" spans="5:12">
      <c r="E964" s="351"/>
      <c r="H964" s="333"/>
      <c r="I964" s="333"/>
      <c r="K964" s="364"/>
      <c r="L964" s="384"/>
    </row>
    <row r="965" spans="5:12">
      <c r="E965" s="351"/>
      <c r="H965" s="333"/>
      <c r="I965" s="333"/>
      <c r="K965" s="364"/>
      <c r="L965" s="384"/>
    </row>
    <row r="966" spans="5:12">
      <c r="E966" s="351"/>
      <c r="H966" s="333"/>
      <c r="I966" s="333"/>
      <c r="K966" s="364"/>
      <c r="L966" s="384"/>
    </row>
    <row r="967" spans="5:12">
      <c r="E967" s="351"/>
      <c r="H967" s="333"/>
      <c r="I967" s="333"/>
      <c r="K967" s="364"/>
      <c r="L967" s="384"/>
    </row>
    <row r="968" spans="5:12">
      <c r="E968" s="351"/>
      <c r="H968" s="333"/>
      <c r="I968" s="333"/>
      <c r="K968" s="364"/>
      <c r="L968" s="384"/>
    </row>
    <row r="969" spans="5:12">
      <c r="E969" s="351"/>
      <c r="H969" s="333"/>
      <c r="I969" s="333"/>
      <c r="K969" s="364"/>
      <c r="L969" s="384"/>
    </row>
    <row r="970" spans="5:12">
      <c r="E970" s="351"/>
      <c r="H970" s="333"/>
      <c r="I970" s="333"/>
      <c r="K970" s="364"/>
      <c r="L970" s="384"/>
    </row>
    <row r="971" spans="5:12">
      <c r="E971" s="351"/>
      <c r="H971" s="333"/>
      <c r="I971" s="333"/>
      <c r="K971" s="364"/>
      <c r="L971" s="384"/>
    </row>
    <row r="972" spans="5:12">
      <c r="E972" s="351"/>
      <c r="H972" s="333"/>
      <c r="I972" s="333"/>
      <c r="K972" s="364"/>
      <c r="L972" s="384"/>
    </row>
    <row r="973" spans="5:12">
      <c r="E973" s="351"/>
      <c r="H973" s="333"/>
      <c r="I973" s="333"/>
      <c r="K973" s="364"/>
      <c r="L973" s="384"/>
    </row>
    <row r="974" spans="5:12">
      <c r="E974" s="351"/>
      <c r="H974" s="333"/>
      <c r="I974" s="333"/>
      <c r="K974" s="364"/>
      <c r="L974" s="384"/>
    </row>
    <row r="975" spans="5:12">
      <c r="E975" s="351"/>
      <c r="H975" s="333"/>
      <c r="I975" s="333"/>
      <c r="K975" s="364"/>
      <c r="L975" s="384"/>
    </row>
    <row r="976" spans="5:12">
      <c r="E976" s="351"/>
      <c r="H976" s="333"/>
      <c r="I976" s="333"/>
      <c r="K976" s="364"/>
      <c r="L976" s="384"/>
    </row>
    <row r="977" spans="5:12">
      <c r="E977" s="351"/>
      <c r="H977" s="333"/>
      <c r="I977" s="333"/>
      <c r="K977" s="364"/>
      <c r="L977" s="384"/>
    </row>
    <row r="978" spans="5:12">
      <c r="E978" s="351"/>
      <c r="H978" s="333"/>
      <c r="I978" s="333"/>
      <c r="K978" s="364"/>
      <c r="L978" s="384"/>
    </row>
    <row r="979" spans="5:12">
      <c r="E979" s="351"/>
      <c r="H979" s="333"/>
      <c r="I979" s="333"/>
      <c r="K979" s="364"/>
      <c r="L979" s="384"/>
    </row>
    <row r="980" spans="5:12">
      <c r="E980" s="351"/>
      <c r="H980" s="333"/>
      <c r="I980" s="333"/>
      <c r="K980" s="364"/>
      <c r="L980" s="384"/>
    </row>
    <row r="981" spans="5:12">
      <c r="E981" s="351"/>
      <c r="H981" s="333"/>
      <c r="I981" s="333"/>
      <c r="K981" s="364"/>
      <c r="L981" s="384"/>
    </row>
    <row r="982" spans="5:12">
      <c r="E982" s="351"/>
      <c r="H982" s="333"/>
      <c r="I982" s="333"/>
      <c r="K982" s="364"/>
      <c r="L982" s="384"/>
    </row>
    <row r="983" spans="5:12">
      <c r="E983" s="351"/>
      <c r="H983" s="333"/>
      <c r="I983" s="333"/>
      <c r="K983" s="364"/>
      <c r="L983" s="384"/>
    </row>
    <row r="984" spans="5:12">
      <c r="E984" s="351"/>
      <c r="H984" s="333"/>
      <c r="I984" s="333"/>
      <c r="K984" s="364"/>
      <c r="L984" s="384"/>
    </row>
    <row r="985" spans="5:12">
      <c r="E985" s="351"/>
      <c r="H985" s="333"/>
      <c r="I985" s="333"/>
      <c r="K985" s="364"/>
      <c r="L985" s="384"/>
    </row>
    <row r="986" spans="5:12">
      <c r="E986" s="351"/>
      <c r="H986" s="333"/>
      <c r="I986" s="333"/>
      <c r="K986" s="364"/>
      <c r="L986" s="384"/>
    </row>
    <row r="987" spans="5:12">
      <c r="E987" s="351"/>
      <c r="H987" s="333"/>
      <c r="I987" s="333"/>
      <c r="K987" s="364"/>
      <c r="L987" s="384"/>
    </row>
    <row r="988" spans="5:12">
      <c r="E988" s="351"/>
      <c r="H988" s="333"/>
      <c r="I988" s="333"/>
      <c r="K988" s="364"/>
      <c r="L988" s="384"/>
    </row>
    <row r="989" spans="5:12">
      <c r="E989" s="351"/>
      <c r="H989" s="333"/>
      <c r="I989" s="333"/>
      <c r="K989" s="364"/>
      <c r="L989" s="384"/>
    </row>
    <row r="990" spans="5:12">
      <c r="E990" s="351"/>
      <c r="H990" s="333"/>
      <c r="I990" s="333"/>
      <c r="K990" s="364"/>
      <c r="L990" s="384"/>
    </row>
    <row r="991" spans="5:12">
      <c r="E991" s="351"/>
      <c r="H991" s="333"/>
      <c r="I991" s="333"/>
      <c r="K991" s="364"/>
      <c r="L991" s="384"/>
    </row>
    <row r="992" spans="5:12">
      <c r="E992" s="351"/>
      <c r="H992" s="333"/>
      <c r="I992" s="333"/>
      <c r="K992" s="364"/>
      <c r="L992" s="384"/>
    </row>
    <row r="993" spans="5:12">
      <c r="E993" s="351"/>
      <c r="H993" s="333"/>
      <c r="I993" s="333"/>
      <c r="K993" s="364"/>
      <c r="L993" s="384"/>
    </row>
    <row r="994" spans="5:12">
      <c r="E994" s="351"/>
      <c r="H994" s="333"/>
      <c r="I994" s="333"/>
      <c r="K994" s="364"/>
      <c r="L994" s="384"/>
    </row>
    <row r="995" spans="5:12">
      <c r="E995" s="351"/>
      <c r="H995" s="333"/>
      <c r="I995" s="333"/>
      <c r="K995" s="364"/>
      <c r="L995" s="384"/>
    </row>
    <row r="996" spans="5:12">
      <c r="E996" s="351"/>
      <c r="H996" s="333"/>
      <c r="I996" s="333"/>
      <c r="K996" s="364"/>
      <c r="L996" s="384"/>
    </row>
    <row r="997" spans="5:12">
      <c r="E997" s="351"/>
      <c r="H997" s="333"/>
      <c r="I997" s="333"/>
      <c r="K997" s="364"/>
      <c r="L997" s="384"/>
    </row>
    <row r="998" spans="5:12">
      <c r="E998" s="351"/>
      <c r="H998" s="333"/>
      <c r="I998" s="333"/>
      <c r="K998" s="364"/>
      <c r="L998" s="384"/>
    </row>
    <row r="999" spans="5:12">
      <c r="E999" s="351"/>
      <c r="H999" s="333"/>
      <c r="I999" s="333"/>
      <c r="K999" s="364"/>
      <c r="L999" s="384"/>
    </row>
    <row r="1000" spans="5:12">
      <c r="E1000" s="351"/>
      <c r="H1000" s="333"/>
      <c r="I1000" s="333"/>
      <c r="K1000" s="364"/>
      <c r="L1000" s="384"/>
    </row>
    <row r="1001" spans="5:12">
      <c r="E1001" s="351"/>
      <c r="H1001" s="333"/>
      <c r="I1001" s="333"/>
      <c r="K1001" s="364"/>
      <c r="L1001" s="384"/>
    </row>
    <row r="1002" spans="5:12">
      <c r="E1002" s="351"/>
      <c r="H1002" s="333"/>
      <c r="I1002" s="333"/>
      <c r="K1002" s="364"/>
      <c r="L1002" s="384"/>
    </row>
    <row r="1003" spans="5:12">
      <c r="E1003" s="351"/>
      <c r="H1003" s="333"/>
      <c r="I1003" s="333"/>
      <c r="K1003" s="364"/>
      <c r="L1003" s="384"/>
    </row>
    <row r="1004" spans="5:12">
      <c r="E1004" s="351"/>
      <c r="H1004" s="333"/>
      <c r="I1004" s="333"/>
      <c r="K1004" s="364"/>
      <c r="L1004" s="384"/>
    </row>
    <row r="1005" spans="5:12">
      <c r="E1005" s="351"/>
      <c r="H1005" s="333"/>
      <c r="I1005" s="333"/>
      <c r="K1005" s="364"/>
      <c r="L1005" s="384"/>
    </row>
    <row r="1006" spans="5:12">
      <c r="E1006" s="351"/>
      <c r="H1006" s="333"/>
      <c r="I1006" s="333"/>
      <c r="K1006" s="364"/>
      <c r="L1006" s="384"/>
    </row>
    <row r="1007" spans="5:12">
      <c r="E1007" s="351"/>
      <c r="H1007" s="333"/>
      <c r="I1007" s="333"/>
      <c r="K1007" s="364"/>
      <c r="L1007" s="384"/>
    </row>
    <row r="1008" spans="5:12">
      <c r="E1008" s="351"/>
      <c r="H1008" s="333"/>
      <c r="I1008" s="333"/>
      <c r="K1008" s="364"/>
      <c r="L1008" s="384"/>
    </row>
    <row r="1009" spans="5:12">
      <c r="E1009" s="351"/>
      <c r="H1009" s="333"/>
      <c r="I1009" s="333"/>
      <c r="K1009" s="364"/>
      <c r="L1009" s="384"/>
    </row>
    <row r="1010" spans="5:12">
      <c r="E1010" s="351"/>
      <c r="H1010" s="333"/>
      <c r="I1010" s="333"/>
      <c r="K1010" s="364"/>
      <c r="L1010" s="384"/>
    </row>
    <row r="1011" spans="5:12">
      <c r="E1011" s="351"/>
      <c r="H1011" s="333"/>
      <c r="I1011" s="333"/>
      <c r="K1011" s="364"/>
      <c r="L1011" s="384"/>
    </row>
    <row r="1012" spans="5:12">
      <c r="E1012" s="351"/>
      <c r="H1012" s="333"/>
      <c r="I1012" s="333"/>
      <c r="K1012" s="364"/>
      <c r="L1012" s="384"/>
    </row>
    <row r="1013" spans="5:12">
      <c r="E1013" s="351"/>
      <c r="H1013" s="333"/>
      <c r="I1013" s="333"/>
      <c r="K1013" s="364"/>
      <c r="L1013" s="384"/>
    </row>
    <row r="1014" spans="5:12">
      <c r="E1014" s="351"/>
      <c r="H1014" s="333"/>
      <c r="I1014" s="333"/>
      <c r="K1014" s="364"/>
      <c r="L1014" s="384"/>
    </row>
    <row r="1015" spans="5:12">
      <c r="E1015" s="351"/>
      <c r="H1015" s="333"/>
      <c r="I1015" s="333"/>
      <c r="K1015" s="364"/>
      <c r="L1015" s="384"/>
    </row>
    <row r="1016" spans="5:12">
      <c r="E1016" s="351"/>
      <c r="H1016" s="333"/>
      <c r="I1016" s="333"/>
      <c r="K1016" s="364"/>
      <c r="L1016" s="384"/>
    </row>
    <row r="1017" spans="5:12">
      <c r="E1017" s="351"/>
      <c r="H1017" s="333"/>
      <c r="I1017" s="333"/>
      <c r="K1017" s="364"/>
      <c r="L1017" s="384"/>
    </row>
    <row r="1018" spans="5:12">
      <c r="E1018" s="351"/>
      <c r="H1018" s="333"/>
      <c r="I1018" s="333"/>
      <c r="K1018" s="364"/>
      <c r="L1018" s="384"/>
    </row>
    <row r="1019" spans="5:12">
      <c r="E1019" s="351"/>
      <c r="H1019" s="333"/>
      <c r="I1019" s="333"/>
      <c r="K1019" s="364"/>
      <c r="L1019" s="384"/>
    </row>
    <row r="1020" spans="5:12">
      <c r="E1020" s="351"/>
      <c r="H1020" s="333"/>
      <c r="I1020" s="333"/>
      <c r="K1020" s="364"/>
      <c r="L1020" s="384"/>
    </row>
    <row r="1021" spans="5:12">
      <c r="E1021" s="351"/>
      <c r="H1021" s="333"/>
      <c r="I1021" s="333"/>
      <c r="K1021" s="364"/>
      <c r="L1021" s="384"/>
    </row>
    <row r="1022" spans="5:12">
      <c r="E1022" s="351"/>
      <c r="H1022" s="333"/>
      <c r="I1022" s="333"/>
      <c r="K1022" s="364"/>
      <c r="L1022" s="384"/>
    </row>
    <row r="1023" spans="5:12">
      <c r="E1023" s="351"/>
      <c r="H1023" s="333"/>
      <c r="I1023" s="333"/>
      <c r="K1023" s="364"/>
      <c r="L1023" s="384"/>
    </row>
    <row r="1024" spans="5:12">
      <c r="E1024" s="351"/>
      <c r="H1024" s="333"/>
      <c r="I1024" s="333"/>
      <c r="K1024" s="364"/>
      <c r="L1024" s="384"/>
    </row>
    <row r="1025" spans="5:12">
      <c r="E1025" s="351"/>
      <c r="H1025" s="333"/>
      <c r="I1025" s="333"/>
      <c r="K1025" s="364"/>
      <c r="L1025" s="384"/>
    </row>
    <row r="1026" spans="5:12">
      <c r="E1026" s="351"/>
      <c r="H1026" s="333"/>
      <c r="I1026" s="333"/>
      <c r="K1026" s="364"/>
      <c r="L1026" s="384"/>
    </row>
    <row r="1027" spans="5:12">
      <c r="E1027" s="351"/>
      <c r="H1027" s="333"/>
      <c r="I1027" s="333"/>
      <c r="K1027" s="364"/>
      <c r="L1027" s="384"/>
    </row>
    <row r="1028" spans="5:12">
      <c r="E1028" s="351"/>
      <c r="H1028" s="333"/>
      <c r="I1028" s="333"/>
      <c r="K1028" s="364"/>
      <c r="L1028" s="384"/>
    </row>
    <row r="1029" spans="5:12">
      <c r="E1029" s="351"/>
      <c r="H1029" s="333"/>
      <c r="I1029" s="333"/>
      <c r="K1029" s="364"/>
      <c r="L1029" s="384"/>
    </row>
    <row r="1030" spans="5:12">
      <c r="E1030" s="351"/>
      <c r="H1030" s="333"/>
      <c r="I1030" s="333"/>
      <c r="K1030" s="364"/>
      <c r="L1030" s="384"/>
    </row>
    <row r="1031" spans="5:12">
      <c r="E1031" s="351"/>
      <c r="H1031" s="333"/>
      <c r="I1031" s="333"/>
      <c r="K1031" s="364"/>
      <c r="L1031" s="384"/>
    </row>
    <row r="1032" spans="5:12">
      <c r="E1032" s="351"/>
      <c r="H1032" s="333"/>
      <c r="I1032" s="333"/>
      <c r="K1032" s="364"/>
      <c r="L1032" s="384"/>
    </row>
    <row r="1033" spans="5:12">
      <c r="E1033" s="351"/>
      <c r="H1033" s="333"/>
      <c r="I1033" s="333"/>
      <c r="K1033" s="364"/>
      <c r="L1033" s="384"/>
    </row>
    <row r="1034" spans="5:12">
      <c r="E1034" s="351"/>
      <c r="H1034" s="333"/>
      <c r="I1034" s="333"/>
      <c r="K1034" s="364"/>
      <c r="L1034" s="384"/>
    </row>
    <row r="1035" spans="5:12">
      <c r="E1035" s="351"/>
      <c r="H1035" s="333"/>
      <c r="I1035" s="333"/>
      <c r="K1035" s="364"/>
      <c r="L1035" s="384"/>
    </row>
    <row r="1036" spans="5:12">
      <c r="E1036" s="351"/>
      <c r="H1036" s="333"/>
      <c r="I1036" s="333"/>
      <c r="K1036" s="364"/>
      <c r="L1036" s="384"/>
    </row>
    <row r="1037" spans="5:12">
      <c r="E1037" s="351"/>
      <c r="H1037" s="333"/>
      <c r="I1037" s="333"/>
      <c r="K1037" s="364"/>
      <c r="L1037" s="384"/>
    </row>
    <row r="1038" spans="5:12">
      <c r="E1038" s="351"/>
      <c r="H1038" s="333"/>
      <c r="I1038" s="333"/>
      <c r="K1038" s="364"/>
      <c r="L1038" s="384"/>
    </row>
    <row r="1039" spans="5:12">
      <c r="E1039" s="351"/>
      <c r="H1039" s="333"/>
      <c r="I1039" s="333"/>
      <c r="K1039" s="364"/>
      <c r="L1039" s="384"/>
    </row>
    <row r="1040" spans="5:12">
      <c r="E1040" s="351"/>
      <c r="H1040" s="333"/>
      <c r="I1040" s="333"/>
      <c r="K1040" s="364"/>
      <c r="L1040" s="384"/>
    </row>
    <row r="1041" spans="5:12">
      <c r="E1041" s="351"/>
      <c r="H1041" s="333"/>
      <c r="I1041" s="333"/>
      <c r="K1041" s="364"/>
      <c r="L1041" s="384"/>
    </row>
    <row r="1042" spans="5:12">
      <c r="E1042" s="351"/>
      <c r="H1042" s="333"/>
      <c r="I1042" s="333"/>
      <c r="K1042" s="364"/>
      <c r="L1042" s="384"/>
    </row>
    <row r="1043" spans="5:12">
      <c r="E1043" s="351"/>
      <c r="H1043" s="333"/>
      <c r="I1043" s="333"/>
      <c r="K1043" s="364"/>
      <c r="L1043" s="384"/>
    </row>
    <row r="1044" spans="5:12">
      <c r="E1044" s="351"/>
      <c r="H1044" s="333"/>
      <c r="I1044" s="333"/>
      <c r="K1044" s="364"/>
      <c r="L1044" s="384"/>
    </row>
    <row r="1045" spans="5:12">
      <c r="E1045" s="351"/>
      <c r="H1045" s="333"/>
      <c r="I1045" s="333"/>
      <c r="K1045" s="364"/>
      <c r="L1045" s="384"/>
    </row>
    <row r="1046" spans="5:12">
      <c r="E1046" s="351"/>
      <c r="H1046" s="333"/>
      <c r="I1046" s="333"/>
      <c r="K1046" s="364"/>
      <c r="L1046" s="384"/>
    </row>
    <row r="1047" spans="5:12">
      <c r="E1047" s="351"/>
      <c r="H1047" s="333"/>
      <c r="I1047" s="333"/>
      <c r="K1047" s="364"/>
      <c r="L1047" s="384"/>
    </row>
    <row r="1048" spans="5:12">
      <c r="E1048" s="351"/>
      <c r="H1048" s="333"/>
      <c r="I1048" s="333"/>
      <c r="K1048" s="364"/>
      <c r="L1048" s="384"/>
    </row>
    <row r="1049" spans="5:12">
      <c r="E1049" s="351"/>
      <c r="H1049" s="333"/>
      <c r="I1049" s="333"/>
      <c r="K1049" s="364"/>
      <c r="L1049" s="384"/>
    </row>
    <row r="1050" spans="5:12">
      <c r="E1050" s="351"/>
      <c r="H1050" s="333"/>
      <c r="I1050" s="333"/>
      <c r="K1050" s="364"/>
      <c r="L1050" s="384"/>
    </row>
    <row r="1051" spans="5:12">
      <c r="E1051" s="351"/>
      <c r="H1051" s="333"/>
      <c r="I1051" s="333"/>
      <c r="K1051" s="364"/>
      <c r="L1051" s="384"/>
    </row>
    <row r="1052" spans="5:12">
      <c r="E1052" s="351"/>
      <c r="H1052" s="333"/>
      <c r="I1052" s="333"/>
      <c r="K1052" s="364"/>
      <c r="L1052" s="384"/>
    </row>
    <row r="1053" spans="5:12">
      <c r="E1053" s="351"/>
      <c r="H1053" s="333"/>
      <c r="I1053" s="333"/>
      <c r="K1053" s="364"/>
      <c r="L1053" s="384"/>
    </row>
    <row r="1054" spans="5:12">
      <c r="E1054" s="351"/>
      <c r="H1054" s="333"/>
      <c r="I1054" s="333"/>
      <c r="K1054" s="364"/>
      <c r="L1054" s="384"/>
    </row>
    <row r="1055" spans="5:12">
      <c r="E1055" s="351"/>
      <c r="H1055" s="333"/>
      <c r="I1055" s="333"/>
      <c r="K1055" s="364"/>
      <c r="L1055" s="384"/>
    </row>
    <row r="1056" spans="5:12">
      <c r="E1056" s="351"/>
      <c r="H1056" s="333"/>
      <c r="I1056" s="333"/>
      <c r="K1056" s="364"/>
      <c r="L1056" s="384"/>
    </row>
    <row r="1057" spans="5:12">
      <c r="E1057" s="351"/>
      <c r="H1057" s="333"/>
      <c r="I1057" s="333"/>
      <c r="K1057" s="364"/>
      <c r="L1057" s="384"/>
    </row>
    <row r="1058" spans="5:12">
      <c r="E1058" s="351"/>
      <c r="H1058" s="333"/>
      <c r="I1058" s="333"/>
      <c r="K1058" s="364"/>
      <c r="L1058" s="384"/>
    </row>
    <row r="1059" spans="5:12">
      <c r="E1059" s="351"/>
    </row>
    <row r="1060" spans="5:12">
      <c r="E1060" s="351"/>
    </row>
    <row r="1061" spans="5:12">
      <c r="E1061" s="351"/>
    </row>
    <row r="1062" spans="5:12">
      <c r="E1062" s="351"/>
    </row>
    <row r="1063" spans="5:12">
      <c r="E1063" s="351"/>
    </row>
    <row r="1064" spans="5:12">
      <c r="E1064" s="351"/>
    </row>
    <row r="1065" spans="5:12">
      <c r="E1065" s="351"/>
    </row>
    <row r="1066" spans="5:12">
      <c r="E1066" s="351"/>
    </row>
    <row r="1067" spans="5:12">
      <c r="E1067" s="351"/>
    </row>
    <row r="1068" spans="5:12">
      <c r="E1068" s="351"/>
    </row>
    <row r="1069" spans="5:12">
      <c r="E1069" s="351"/>
    </row>
    <row r="1070" spans="5:12">
      <c r="E1070" s="351"/>
    </row>
    <row r="1071" spans="5:12">
      <c r="E1071" s="351"/>
    </row>
    <row r="1072" spans="5:12">
      <c r="E1072" s="351"/>
    </row>
    <row r="1073" spans="5:5">
      <c r="E1073" s="351"/>
    </row>
    <row r="1074" spans="5:5">
      <c r="E1074" s="351"/>
    </row>
    <row r="1075" spans="5:5">
      <c r="E1075" s="351"/>
    </row>
    <row r="1076" spans="5:5">
      <c r="E1076" s="351"/>
    </row>
    <row r="1077" spans="5:5">
      <c r="E1077" s="351"/>
    </row>
    <row r="1078" spans="5:5">
      <c r="E1078" s="351"/>
    </row>
    <row r="1079" spans="5:5">
      <c r="E1079" s="351"/>
    </row>
    <row r="1080" spans="5:5">
      <c r="E1080" s="351"/>
    </row>
    <row r="1081" spans="5:5">
      <c r="E1081" s="351"/>
    </row>
    <row r="1082" spans="5:5">
      <c r="E1082" s="351"/>
    </row>
    <row r="1083" spans="5:5">
      <c r="E1083" s="351"/>
    </row>
    <row r="1084" spans="5:5">
      <c r="E1084" s="351"/>
    </row>
    <row r="1085" spans="5:5">
      <c r="E1085" s="351"/>
    </row>
    <row r="1086" spans="5:5">
      <c r="E1086" s="351"/>
    </row>
    <row r="1087" spans="5:5">
      <c r="E1087" s="351"/>
    </row>
    <row r="1088" spans="5:5">
      <c r="E1088" s="351"/>
    </row>
    <row r="1089" spans="5:5">
      <c r="E1089" s="351"/>
    </row>
    <row r="1090" spans="5:5">
      <c r="E1090" s="351"/>
    </row>
    <row r="1091" spans="5:5">
      <c r="E1091" s="351"/>
    </row>
    <row r="1092" spans="5:5">
      <c r="E1092" s="351"/>
    </row>
    <row r="1093" spans="5:5">
      <c r="E1093" s="351"/>
    </row>
    <row r="1094" spans="5:5">
      <c r="E1094" s="351"/>
    </row>
    <row r="1095" spans="5:5">
      <c r="E1095" s="351"/>
    </row>
    <row r="1096" spans="5:5">
      <c r="E1096" s="351"/>
    </row>
  </sheetData>
  <sheetProtection password="93B3" sheet="1" objects="1" scenarios="1"/>
  <mergeCells count="1">
    <mergeCell ref="E35:H35"/>
  </mergeCells>
  <conditionalFormatting sqref="F14:FA33 FB14 E15:E30">
    <cfRule type="cellIs" dxfId="3" priority="4" operator="equal">
      <formula>0</formula>
    </cfRule>
  </conditionalFormatting>
  <conditionalFormatting sqref="K401:K1058">
    <cfRule type="cellIs" dxfId="2" priority="1" operator="equal">
      <formula>"N"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5:AB950"/>
  <sheetViews>
    <sheetView workbookViewId="0"/>
  </sheetViews>
  <sheetFormatPr defaultRowHeight="15"/>
  <cols>
    <col min="1" max="1" width="27.42578125" style="398" customWidth="1"/>
    <col min="2" max="2" width="17.28515625" style="398" customWidth="1"/>
    <col min="3" max="3" width="16.140625" style="398" customWidth="1"/>
    <col min="4" max="4" width="9.140625" style="398"/>
    <col min="5" max="5" width="11" style="398" customWidth="1"/>
    <col min="6" max="11" width="9.140625" style="398"/>
    <col min="12" max="12" width="10.28515625" style="398" customWidth="1"/>
    <col min="13" max="13" width="13.28515625" style="398" customWidth="1"/>
    <col min="14" max="19" width="9.140625" style="398"/>
    <col min="20" max="20" width="10.28515625" style="398" customWidth="1"/>
    <col min="21" max="21" width="10.85546875" style="398" customWidth="1"/>
    <col min="22" max="22" width="17.85546875" style="398" customWidth="1"/>
    <col min="23" max="23" width="14" style="398" customWidth="1"/>
    <col min="24" max="24" width="11.5703125" style="398" bestFit="1" customWidth="1"/>
    <col min="25" max="25" width="9.140625" style="398"/>
    <col min="26" max="26" width="27" style="398" customWidth="1"/>
    <col min="27" max="16384" width="9.140625" style="398"/>
  </cols>
  <sheetData>
    <row r="5" spans="1:28" ht="15.75">
      <c r="A5" s="397" t="s">
        <v>2446</v>
      </c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446"/>
      <c r="Y5" s="446"/>
    </row>
    <row r="6" spans="1:28" ht="15.75" thickBot="1">
      <c r="A6" s="414"/>
      <c r="B6" s="415"/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5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  <c r="Y6" s="415"/>
    </row>
    <row r="7" spans="1:28">
      <c r="A7" s="614" t="s">
        <v>2447</v>
      </c>
      <c r="B7" s="593" t="s">
        <v>2448</v>
      </c>
      <c r="C7" s="593" t="s">
        <v>2449</v>
      </c>
      <c r="D7" s="595" t="s">
        <v>2450</v>
      </c>
      <c r="E7" s="617"/>
      <c r="F7" s="597" t="s">
        <v>1090</v>
      </c>
      <c r="G7" s="598"/>
      <c r="H7" s="598"/>
      <c r="I7" s="598"/>
      <c r="J7" s="598"/>
      <c r="K7" s="598"/>
      <c r="L7" s="598"/>
      <c r="M7" s="599"/>
      <c r="N7" s="611" t="s">
        <v>2451</v>
      </c>
      <c r="O7" s="612"/>
      <c r="P7" s="612"/>
      <c r="Q7" s="612"/>
      <c r="R7" s="612"/>
      <c r="S7" s="612"/>
      <c r="T7" s="612"/>
      <c r="U7" s="613"/>
      <c r="V7" s="590" t="s">
        <v>2452</v>
      </c>
      <c r="W7" s="601" t="s">
        <v>1093</v>
      </c>
      <c r="X7" s="415"/>
      <c r="Y7" s="415"/>
    </row>
    <row r="8" spans="1:28">
      <c r="A8" s="615"/>
      <c r="B8" s="594"/>
      <c r="C8" s="594"/>
      <c r="D8" s="607"/>
      <c r="E8" s="618"/>
      <c r="F8" s="604" t="s">
        <v>2453</v>
      </c>
      <c r="G8" s="605" t="s">
        <v>136</v>
      </c>
      <c r="H8" s="606"/>
      <c r="I8" s="609" t="s">
        <v>2454</v>
      </c>
      <c r="J8" s="619"/>
      <c r="K8" s="619"/>
      <c r="L8" s="619"/>
      <c r="M8" s="610"/>
      <c r="N8" s="604" t="s">
        <v>2453</v>
      </c>
      <c r="O8" s="605" t="s">
        <v>136</v>
      </c>
      <c r="P8" s="606"/>
      <c r="Q8" s="609" t="s">
        <v>2454</v>
      </c>
      <c r="R8" s="619"/>
      <c r="S8" s="619"/>
      <c r="T8" s="619"/>
      <c r="U8" s="610"/>
      <c r="V8" s="591"/>
      <c r="W8" s="602"/>
      <c r="X8" s="415"/>
      <c r="Y8" s="415"/>
    </row>
    <row r="9" spans="1:28" ht="76.5" customHeight="1">
      <c r="A9" s="615"/>
      <c r="B9" s="594"/>
      <c r="C9" s="594"/>
      <c r="D9" s="447" t="s">
        <v>2455</v>
      </c>
      <c r="E9" s="448" t="s">
        <v>2456</v>
      </c>
      <c r="F9" s="591"/>
      <c r="G9" s="607"/>
      <c r="H9" s="608"/>
      <c r="I9" s="447" t="s">
        <v>2457</v>
      </c>
      <c r="J9" s="447" t="s">
        <v>2458</v>
      </c>
      <c r="K9" s="447" t="s">
        <v>2459</v>
      </c>
      <c r="L9" s="447" t="s">
        <v>2460</v>
      </c>
      <c r="M9" s="449" t="s">
        <v>140</v>
      </c>
      <c r="N9" s="591"/>
      <c r="O9" s="607"/>
      <c r="P9" s="608"/>
      <c r="Q9" s="447" t="s">
        <v>2461</v>
      </c>
      <c r="R9" s="447" t="s">
        <v>2462</v>
      </c>
      <c r="S9" s="447" t="s">
        <v>2459</v>
      </c>
      <c r="T9" s="447" t="s">
        <v>2460</v>
      </c>
      <c r="U9" s="449" t="s">
        <v>140</v>
      </c>
      <c r="V9" s="600"/>
      <c r="W9" s="602"/>
      <c r="X9" s="415"/>
      <c r="Y9" s="415"/>
    </row>
    <row r="10" spans="1:28" ht="39" thickBot="1">
      <c r="A10" s="616"/>
      <c r="B10" s="418" t="s">
        <v>2463</v>
      </c>
      <c r="C10" s="450" t="s">
        <v>2464</v>
      </c>
      <c r="D10" s="418" t="s">
        <v>142</v>
      </c>
      <c r="E10" s="419" t="s">
        <v>142</v>
      </c>
      <c r="F10" s="592"/>
      <c r="G10" s="418" t="s">
        <v>145</v>
      </c>
      <c r="H10" s="418" t="s">
        <v>146</v>
      </c>
      <c r="I10" s="418" t="s">
        <v>145</v>
      </c>
      <c r="J10" s="418" t="s">
        <v>2465</v>
      </c>
      <c r="K10" s="418" t="s">
        <v>145</v>
      </c>
      <c r="L10" s="418" t="s">
        <v>145</v>
      </c>
      <c r="M10" s="421" t="s">
        <v>145</v>
      </c>
      <c r="N10" s="592"/>
      <c r="O10" s="418" t="s">
        <v>145</v>
      </c>
      <c r="P10" s="418" t="s">
        <v>146</v>
      </c>
      <c r="Q10" s="418" t="s">
        <v>145</v>
      </c>
      <c r="R10" s="418" t="s">
        <v>2465</v>
      </c>
      <c r="S10" s="418" t="s">
        <v>145</v>
      </c>
      <c r="T10" s="418" t="s">
        <v>145</v>
      </c>
      <c r="U10" s="421" t="s">
        <v>145</v>
      </c>
      <c r="V10" s="420" t="s">
        <v>147</v>
      </c>
      <c r="W10" s="603"/>
      <c r="X10" s="451" t="s">
        <v>2466</v>
      </c>
      <c r="Y10" s="452"/>
    </row>
    <row r="11" spans="1:28">
      <c r="A11" s="422" t="s">
        <v>2181</v>
      </c>
      <c r="B11" s="453" t="s">
        <v>2467</v>
      </c>
      <c r="C11" s="453" t="s">
        <v>152</v>
      </c>
      <c r="D11" s="454">
        <v>66</v>
      </c>
      <c r="E11" s="454">
        <v>11</v>
      </c>
      <c r="F11" s="455">
        <v>1</v>
      </c>
      <c r="G11" s="456">
        <v>10.162974869370419</v>
      </c>
      <c r="H11" s="456">
        <v>10.104662005086116</v>
      </c>
      <c r="I11" s="456" t="s">
        <v>1176</v>
      </c>
      <c r="J11" s="456">
        <v>10</v>
      </c>
      <c r="K11" s="456">
        <v>14.3</v>
      </c>
      <c r="L11" s="456">
        <v>14.3</v>
      </c>
      <c r="M11" s="457">
        <v>0</v>
      </c>
      <c r="N11" s="455">
        <v>1</v>
      </c>
      <c r="O11" s="456">
        <v>12.662214314843499</v>
      </c>
      <c r="P11" s="456">
        <v>11.613761811482062</v>
      </c>
      <c r="Q11" s="456" t="s">
        <v>1176</v>
      </c>
      <c r="R11" s="456">
        <v>10</v>
      </c>
      <c r="S11" s="456">
        <v>14.3</v>
      </c>
      <c r="T11" s="456">
        <v>14.3</v>
      </c>
      <c r="U11" s="457">
        <v>0</v>
      </c>
      <c r="V11" s="458">
        <v>1.3075991779902152E-2</v>
      </c>
      <c r="W11" s="459">
        <f>IF(B11="STS",4,IF(AND(B11="ZSS",C11="Urban"),5,IF(AND(B11="ZSS",C11="CBD"),5,6)))</f>
        <v>5</v>
      </c>
      <c r="X11" s="460"/>
      <c r="Y11" s="415" t="b">
        <v>1</v>
      </c>
      <c r="Z11" s="398" t="s">
        <v>2609</v>
      </c>
      <c r="AA11" s="461">
        <v>4</v>
      </c>
      <c r="AB11" s="461" t="s">
        <v>2468</v>
      </c>
    </row>
    <row r="12" spans="1:28">
      <c r="A12" s="462" t="s">
        <v>2367</v>
      </c>
      <c r="B12" s="463" t="s">
        <v>2467</v>
      </c>
      <c r="C12" s="464" t="s">
        <v>152</v>
      </c>
      <c r="D12" s="454">
        <v>66</v>
      </c>
      <c r="E12" s="454">
        <v>11</v>
      </c>
      <c r="F12" s="465">
        <v>2</v>
      </c>
      <c r="G12" s="454">
        <v>29.595520034378605</v>
      </c>
      <c r="H12" s="466">
        <v>27.285711798153645</v>
      </c>
      <c r="I12" s="454" t="s">
        <v>1176</v>
      </c>
      <c r="J12" s="454">
        <v>42</v>
      </c>
      <c r="K12" s="454">
        <v>49.4</v>
      </c>
      <c r="L12" s="454">
        <v>49.4</v>
      </c>
      <c r="M12" s="467">
        <v>26.2</v>
      </c>
      <c r="N12" s="465">
        <v>2</v>
      </c>
      <c r="O12" s="454">
        <v>37.579583388975294</v>
      </c>
      <c r="P12" s="454">
        <v>33.400973461223273</v>
      </c>
      <c r="Q12" s="454" t="s">
        <v>1176</v>
      </c>
      <c r="R12" s="454">
        <v>42</v>
      </c>
      <c r="S12" s="454">
        <v>49.4</v>
      </c>
      <c r="T12" s="454">
        <v>49.4</v>
      </c>
      <c r="U12" s="467">
        <v>26.2</v>
      </c>
      <c r="V12" s="468">
        <v>-1.0344089611936447E-2</v>
      </c>
      <c r="W12" s="469">
        <f t="shared" ref="W12:W75" si="0">IF(B12="STS",4,IF(AND(B12="ZSS",C12="Urban"),5,IF(AND(B12="ZSS",C12="CBD"),5,6)))</f>
        <v>5</v>
      </c>
      <c r="X12" s="460"/>
      <c r="Y12" s="415" t="b">
        <v>1</v>
      </c>
      <c r="Z12" s="398" t="s">
        <v>2610</v>
      </c>
      <c r="AA12" s="461">
        <v>5</v>
      </c>
      <c r="AB12" s="461" t="s">
        <v>2469</v>
      </c>
    </row>
    <row r="13" spans="1:28">
      <c r="A13" s="462" t="s">
        <v>2262</v>
      </c>
      <c r="B13" s="463" t="s">
        <v>2467</v>
      </c>
      <c r="C13" s="463" t="s">
        <v>152</v>
      </c>
      <c r="D13" s="454">
        <v>66</v>
      </c>
      <c r="E13" s="454">
        <v>11</v>
      </c>
      <c r="F13" s="465">
        <v>2</v>
      </c>
      <c r="G13" s="454">
        <v>22.578605461700313</v>
      </c>
      <c r="H13" s="454">
        <v>20.638706447490634</v>
      </c>
      <c r="I13" s="454">
        <v>50</v>
      </c>
      <c r="J13" s="454">
        <v>64</v>
      </c>
      <c r="K13" s="454">
        <v>71.900000000000006</v>
      </c>
      <c r="L13" s="454">
        <v>71.900000000000006</v>
      </c>
      <c r="M13" s="467">
        <v>38.1</v>
      </c>
      <c r="N13" s="465">
        <v>2</v>
      </c>
      <c r="O13" s="454">
        <v>22.934341843836712</v>
      </c>
      <c r="P13" s="454">
        <v>20.148732665845202</v>
      </c>
      <c r="Q13" s="454">
        <v>20</v>
      </c>
      <c r="R13" s="454">
        <v>20</v>
      </c>
      <c r="S13" s="454">
        <v>27</v>
      </c>
      <c r="T13" s="454">
        <v>27</v>
      </c>
      <c r="U13" s="467">
        <v>13.5</v>
      </c>
      <c r="V13" s="468">
        <v>-3.2392266085385923E-3</v>
      </c>
      <c r="W13" s="469">
        <f t="shared" si="0"/>
        <v>5</v>
      </c>
      <c r="X13" s="460"/>
      <c r="Y13" s="415" t="b">
        <v>1</v>
      </c>
      <c r="Z13" s="398" t="s">
        <v>2611</v>
      </c>
      <c r="AA13" s="461">
        <v>6</v>
      </c>
      <c r="AB13" s="461" t="s">
        <v>2470</v>
      </c>
    </row>
    <row r="14" spans="1:28">
      <c r="A14" s="462" t="s">
        <v>1161</v>
      </c>
      <c r="B14" s="463" t="s">
        <v>2467</v>
      </c>
      <c r="C14" s="463" t="s">
        <v>184</v>
      </c>
      <c r="D14" s="454">
        <v>66</v>
      </c>
      <c r="E14" s="454">
        <v>11</v>
      </c>
      <c r="F14" s="465">
        <v>3</v>
      </c>
      <c r="G14" s="454">
        <v>39.616384706313113</v>
      </c>
      <c r="H14" s="454">
        <v>39.249304876532591</v>
      </c>
      <c r="I14" s="454">
        <v>45</v>
      </c>
      <c r="J14" s="454">
        <v>63</v>
      </c>
      <c r="K14" s="454">
        <v>77.099999999999994</v>
      </c>
      <c r="L14" s="454">
        <v>77.099999999999994</v>
      </c>
      <c r="M14" s="467">
        <v>53.8</v>
      </c>
      <c r="N14" s="465">
        <v>3</v>
      </c>
      <c r="O14" s="454">
        <v>46.051638338793687</v>
      </c>
      <c r="P14" s="454">
        <v>41.929220331104624</v>
      </c>
      <c r="Q14" s="454">
        <v>45</v>
      </c>
      <c r="R14" s="454">
        <v>63</v>
      </c>
      <c r="S14" s="454">
        <v>77.099999999999994</v>
      </c>
      <c r="T14" s="454">
        <v>77.099999999999994</v>
      </c>
      <c r="U14" s="454">
        <v>53.8</v>
      </c>
      <c r="V14" s="468">
        <v>-8.9508856946453053E-3</v>
      </c>
      <c r="W14" s="469">
        <f t="shared" si="0"/>
        <v>5</v>
      </c>
      <c r="X14" s="460"/>
      <c r="Y14" s="415" t="b">
        <v>1</v>
      </c>
      <c r="Z14" s="398" t="s">
        <v>2612</v>
      </c>
    </row>
    <row r="15" spans="1:28">
      <c r="A15" s="462" t="s">
        <v>1099</v>
      </c>
      <c r="B15" s="463" t="s">
        <v>2467</v>
      </c>
      <c r="C15" s="463" t="s">
        <v>184</v>
      </c>
      <c r="D15" s="454">
        <v>66</v>
      </c>
      <c r="E15" s="454">
        <v>11</v>
      </c>
      <c r="F15" s="465">
        <v>3</v>
      </c>
      <c r="G15" s="454">
        <v>50.908607544638627</v>
      </c>
      <c r="H15" s="454">
        <v>48.074492689075171</v>
      </c>
      <c r="I15" s="454" t="s">
        <v>1176</v>
      </c>
      <c r="J15" s="454">
        <v>75</v>
      </c>
      <c r="K15" s="454">
        <v>93</v>
      </c>
      <c r="L15" s="454">
        <v>93</v>
      </c>
      <c r="M15" s="467">
        <v>74</v>
      </c>
      <c r="N15" s="465">
        <v>3</v>
      </c>
      <c r="O15" s="454">
        <v>49.959277534620455</v>
      </c>
      <c r="P15" s="454">
        <v>46.244932727974685</v>
      </c>
      <c r="Q15" s="454" t="s">
        <v>1176</v>
      </c>
      <c r="R15" s="454">
        <v>75</v>
      </c>
      <c r="S15" s="454">
        <v>93</v>
      </c>
      <c r="T15" s="454">
        <v>93</v>
      </c>
      <c r="U15" s="467">
        <v>74</v>
      </c>
      <c r="V15" s="468">
        <v>-8.7391604986862825E-3</v>
      </c>
      <c r="W15" s="469">
        <f t="shared" si="0"/>
        <v>5</v>
      </c>
      <c r="X15" s="460"/>
      <c r="Y15" s="415" t="b">
        <v>1</v>
      </c>
      <c r="Z15" s="398" t="s">
        <v>2613</v>
      </c>
    </row>
    <row r="16" spans="1:28">
      <c r="A16" s="462" t="s">
        <v>1189</v>
      </c>
      <c r="B16" s="463" t="s">
        <v>2467</v>
      </c>
      <c r="C16" s="463" t="s">
        <v>184</v>
      </c>
      <c r="D16" s="454">
        <v>66</v>
      </c>
      <c r="E16" s="454">
        <v>11</v>
      </c>
      <c r="F16" s="465">
        <v>3</v>
      </c>
      <c r="G16" s="454">
        <v>40.008677691867433</v>
      </c>
      <c r="H16" s="454">
        <v>39.214262941533107</v>
      </c>
      <c r="I16" s="454">
        <v>48</v>
      </c>
      <c r="J16" s="454">
        <v>63</v>
      </c>
      <c r="K16" s="454">
        <v>72.400000000000006</v>
      </c>
      <c r="L16" s="454">
        <v>72.400000000000006</v>
      </c>
      <c r="M16" s="467">
        <v>51.6</v>
      </c>
      <c r="N16" s="465">
        <v>3</v>
      </c>
      <c r="O16" s="454">
        <v>44.543496384766264</v>
      </c>
      <c r="P16" s="454">
        <v>42.461519898333108</v>
      </c>
      <c r="Q16" s="454">
        <v>48</v>
      </c>
      <c r="R16" s="454">
        <v>63</v>
      </c>
      <c r="S16" s="454">
        <v>72.400000000000006</v>
      </c>
      <c r="T16" s="454">
        <v>72.400000000000006</v>
      </c>
      <c r="U16" s="467">
        <v>51.6</v>
      </c>
      <c r="V16" s="468">
        <v>-1.0305549520831403E-2</v>
      </c>
      <c r="W16" s="469">
        <f t="shared" si="0"/>
        <v>5</v>
      </c>
      <c r="X16" s="460"/>
      <c r="Y16" s="415" t="b">
        <v>1</v>
      </c>
      <c r="Z16" s="398" t="s">
        <v>2614</v>
      </c>
    </row>
    <row r="17" spans="1:26">
      <c r="A17" s="462" t="s">
        <v>1132</v>
      </c>
      <c r="B17" s="463" t="s">
        <v>2467</v>
      </c>
      <c r="C17" s="463" t="s">
        <v>184</v>
      </c>
      <c r="D17" s="454">
        <v>66</v>
      </c>
      <c r="E17" s="454">
        <v>11</v>
      </c>
      <c r="F17" s="465">
        <v>3</v>
      </c>
      <c r="G17" s="454">
        <v>41.156011172206519</v>
      </c>
      <c r="H17" s="454">
        <v>41.003616777678559</v>
      </c>
      <c r="I17" s="454" t="s">
        <v>1176</v>
      </c>
      <c r="J17" s="454">
        <v>63</v>
      </c>
      <c r="K17" s="454">
        <v>77.099999999999994</v>
      </c>
      <c r="L17" s="454">
        <v>77.099999999999994</v>
      </c>
      <c r="M17" s="467">
        <v>55.6</v>
      </c>
      <c r="N17" s="465">
        <v>3</v>
      </c>
      <c r="O17" s="454">
        <v>46.233299525599939</v>
      </c>
      <c r="P17" s="454">
        <v>45.580576284004032</v>
      </c>
      <c r="Q17" s="454" t="s">
        <v>1176</v>
      </c>
      <c r="R17" s="454">
        <v>63</v>
      </c>
      <c r="S17" s="454">
        <v>77.099999999999994</v>
      </c>
      <c r="T17" s="454">
        <v>77.099999999999994</v>
      </c>
      <c r="U17" s="467">
        <v>55.6</v>
      </c>
      <c r="V17" s="468">
        <v>-9.6850094278372323E-3</v>
      </c>
      <c r="W17" s="469">
        <f t="shared" si="0"/>
        <v>5</v>
      </c>
      <c r="X17" s="460"/>
      <c r="Y17" s="415" t="b">
        <v>1</v>
      </c>
      <c r="Z17" s="398" t="s">
        <v>2615</v>
      </c>
    </row>
    <row r="18" spans="1:26">
      <c r="A18" s="462" t="s">
        <v>2471</v>
      </c>
      <c r="B18" s="463" t="s">
        <v>2472</v>
      </c>
      <c r="C18" s="463" t="s">
        <v>184</v>
      </c>
      <c r="D18" s="454">
        <v>66</v>
      </c>
      <c r="E18" s="454">
        <v>33</v>
      </c>
      <c r="F18" s="465">
        <v>2</v>
      </c>
      <c r="G18" s="454">
        <v>15.388744025479715</v>
      </c>
      <c r="H18" s="454">
        <v>13.382351323467699</v>
      </c>
      <c r="I18" s="454" t="s">
        <v>1176</v>
      </c>
      <c r="J18" s="454">
        <v>50</v>
      </c>
      <c r="K18" s="454">
        <v>47.5</v>
      </c>
      <c r="L18" s="454">
        <v>47.5</v>
      </c>
      <c r="M18" s="467">
        <v>25</v>
      </c>
      <c r="N18" s="465">
        <v>2</v>
      </c>
      <c r="O18" s="454">
        <v>22.221743455993614</v>
      </c>
      <c r="P18" s="467">
        <v>19.560557101301963</v>
      </c>
      <c r="Q18" s="454" t="s">
        <v>1176</v>
      </c>
      <c r="R18" s="454">
        <v>50</v>
      </c>
      <c r="S18" s="454">
        <v>47.5</v>
      </c>
      <c r="T18" s="454">
        <v>47.5</v>
      </c>
      <c r="U18" s="467">
        <v>25</v>
      </c>
      <c r="V18" s="468">
        <v>-8.825582039680091E-3</v>
      </c>
      <c r="W18" s="469">
        <f t="shared" si="0"/>
        <v>4</v>
      </c>
      <c r="X18" s="460"/>
      <c r="Y18" s="415" t="b">
        <v>1</v>
      </c>
      <c r="Z18" s="398" t="s">
        <v>2616</v>
      </c>
    </row>
    <row r="19" spans="1:26">
      <c r="A19" s="462" t="s">
        <v>2152</v>
      </c>
      <c r="B19" s="463" t="s">
        <v>2467</v>
      </c>
      <c r="C19" s="463" t="s">
        <v>152</v>
      </c>
      <c r="D19" s="454">
        <v>66</v>
      </c>
      <c r="E19" s="454">
        <v>11</v>
      </c>
      <c r="F19" s="465">
        <v>2</v>
      </c>
      <c r="G19" s="454">
        <v>32.091060888949727</v>
      </c>
      <c r="H19" s="454">
        <v>29.43966269584562</v>
      </c>
      <c r="I19" s="454">
        <v>30</v>
      </c>
      <c r="J19" s="454">
        <v>50</v>
      </c>
      <c r="K19" s="454">
        <v>59</v>
      </c>
      <c r="L19" s="454">
        <v>59</v>
      </c>
      <c r="M19" s="467">
        <v>29.8</v>
      </c>
      <c r="N19" s="465">
        <v>2</v>
      </c>
      <c r="O19" s="454">
        <v>37.431707334376476</v>
      </c>
      <c r="P19" s="454">
        <v>34.350208195233364</v>
      </c>
      <c r="Q19" s="454">
        <v>42</v>
      </c>
      <c r="R19" s="454">
        <v>42</v>
      </c>
      <c r="S19" s="454">
        <v>48.9</v>
      </c>
      <c r="T19" s="454">
        <v>48.9</v>
      </c>
      <c r="U19" s="467">
        <v>25.8</v>
      </c>
      <c r="V19" s="468">
        <v>5.2698772058576981E-3</v>
      </c>
      <c r="W19" s="469">
        <f t="shared" si="0"/>
        <v>5</v>
      </c>
      <c r="X19" s="460"/>
      <c r="Y19" s="415" t="b">
        <v>1</v>
      </c>
      <c r="Z19" s="398" t="s">
        <v>2617</v>
      </c>
    </row>
    <row r="20" spans="1:26">
      <c r="A20" s="462" t="s">
        <v>2280</v>
      </c>
      <c r="B20" s="463" t="s">
        <v>2467</v>
      </c>
      <c r="C20" s="463" t="s">
        <v>152</v>
      </c>
      <c r="D20" s="454">
        <v>66</v>
      </c>
      <c r="E20" s="454">
        <v>11</v>
      </c>
      <c r="F20" s="465">
        <v>3</v>
      </c>
      <c r="G20" s="454">
        <v>49.840147466244012</v>
      </c>
      <c r="H20" s="454">
        <v>49.379812178811562</v>
      </c>
      <c r="I20" s="454">
        <v>45</v>
      </c>
      <c r="J20" s="454">
        <v>63</v>
      </c>
      <c r="K20" s="454">
        <v>73.8</v>
      </c>
      <c r="L20" s="454">
        <v>73.8</v>
      </c>
      <c r="M20" s="467">
        <v>51.4</v>
      </c>
      <c r="N20" s="465">
        <v>3</v>
      </c>
      <c r="O20" s="454">
        <v>56.12646909830341</v>
      </c>
      <c r="P20" s="454">
        <v>54.972855426654277</v>
      </c>
      <c r="Q20" s="454">
        <v>45</v>
      </c>
      <c r="R20" s="454">
        <v>63</v>
      </c>
      <c r="S20" s="454">
        <v>73.8</v>
      </c>
      <c r="T20" s="454">
        <v>73.8</v>
      </c>
      <c r="U20" s="467">
        <v>51.4</v>
      </c>
      <c r="V20" s="468">
        <v>-1.5543788660994373E-3</v>
      </c>
      <c r="W20" s="469">
        <f t="shared" si="0"/>
        <v>5</v>
      </c>
      <c r="X20" s="460"/>
      <c r="Y20" s="415" t="b">
        <v>1</v>
      </c>
      <c r="Z20" s="398" t="s">
        <v>2618</v>
      </c>
    </row>
    <row r="21" spans="1:26">
      <c r="A21" s="462" t="s">
        <v>2218</v>
      </c>
      <c r="B21" s="463" t="s">
        <v>2467</v>
      </c>
      <c r="C21" s="463" t="s">
        <v>152</v>
      </c>
      <c r="D21" s="454">
        <v>66</v>
      </c>
      <c r="E21" s="454">
        <v>11</v>
      </c>
      <c r="F21" s="465">
        <v>2</v>
      </c>
      <c r="G21" s="454">
        <v>36.987948293525953</v>
      </c>
      <c r="H21" s="454">
        <v>34.674652443137909</v>
      </c>
      <c r="I21" s="454">
        <v>30</v>
      </c>
      <c r="J21" s="454">
        <v>50</v>
      </c>
      <c r="K21" s="454">
        <v>55.7</v>
      </c>
      <c r="L21" s="454">
        <v>55.7</v>
      </c>
      <c r="M21" s="467">
        <v>30.48</v>
      </c>
      <c r="N21" s="470">
        <v>2</v>
      </c>
      <c r="O21" s="454">
        <v>38.172689007920106</v>
      </c>
      <c r="P21" s="454">
        <v>34.914044824317173</v>
      </c>
      <c r="Q21" s="454">
        <v>30</v>
      </c>
      <c r="R21" s="454">
        <v>42</v>
      </c>
      <c r="S21" s="454">
        <v>46.5</v>
      </c>
      <c r="T21" s="454">
        <v>46.5</v>
      </c>
      <c r="U21" s="467">
        <v>24.2</v>
      </c>
      <c r="V21" s="468">
        <v>-1.3244432674674012E-2</v>
      </c>
      <c r="W21" s="469">
        <f t="shared" si="0"/>
        <v>5</v>
      </c>
      <c r="X21" s="460"/>
      <c r="Y21" s="415" t="b">
        <v>1</v>
      </c>
      <c r="Z21" s="398" t="s">
        <v>2619</v>
      </c>
    </row>
    <row r="22" spans="1:26">
      <c r="A22" s="462" t="s">
        <v>1956</v>
      </c>
      <c r="B22" s="463" t="s">
        <v>2467</v>
      </c>
      <c r="C22" s="463" t="s">
        <v>152</v>
      </c>
      <c r="D22" s="454">
        <v>66</v>
      </c>
      <c r="E22" s="454">
        <v>11</v>
      </c>
      <c r="F22" s="465">
        <v>1</v>
      </c>
      <c r="G22" s="454">
        <v>11.465411313580388</v>
      </c>
      <c r="H22" s="454">
        <v>10.988371244579195</v>
      </c>
      <c r="I22" s="454">
        <v>15</v>
      </c>
      <c r="J22" s="454">
        <v>25</v>
      </c>
      <c r="K22" s="454">
        <v>31.2</v>
      </c>
      <c r="L22" s="454">
        <v>31.2</v>
      </c>
      <c r="M22" s="467">
        <v>0</v>
      </c>
      <c r="N22" s="470">
        <v>1</v>
      </c>
      <c r="O22" s="454">
        <v>11.230879482149978</v>
      </c>
      <c r="P22" s="454">
        <v>10.103194036187427</v>
      </c>
      <c r="Q22" s="454">
        <v>15</v>
      </c>
      <c r="R22" s="454">
        <v>25</v>
      </c>
      <c r="S22" s="454">
        <v>31.2</v>
      </c>
      <c r="T22" s="454">
        <v>31.2</v>
      </c>
      <c r="U22" s="467">
        <v>0</v>
      </c>
      <c r="V22" s="468">
        <v>4.5869822436319652E-3</v>
      </c>
      <c r="W22" s="469">
        <f t="shared" si="0"/>
        <v>5</v>
      </c>
      <c r="X22" s="460"/>
      <c r="Y22" s="415" t="b">
        <v>1</v>
      </c>
      <c r="Z22" s="398" t="s">
        <v>2620</v>
      </c>
    </row>
    <row r="23" spans="1:26">
      <c r="A23" s="462" t="s">
        <v>2431</v>
      </c>
      <c r="B23" s="463" t="s">
        <v>2467</v>
      </c>
      <c r="C23" s="463" t="s">
        <v>152</v>
      </c>
      <c r="D23" s="454">
        <v>66</v>
      </c>
      <c r="E23" s="454">
        <v>11</v>
      </c>
      <c r="F23" s="465">
        <v>2</v>
      </c>
      <c r="G23" s="454">
        <v>34.147017573598468</v>
      </c>
      <c r="H23" s="454">
        <v>32.465985878030963</v>
      </c>
      <c r="I23" s="454" t="s">
        <v>1176</v>
      </c>
      <c r="J23" s="454">
        <v>42</v>
      </c>
      <c r="K23" s="454">
        <v>50.5</v>
      </c>
      <c r="L23" s="454">
        <v>50.5</v>
      </c>
      <c r="M23" s="467">
        <v>27</v>
      </c>
      <c r="N23" s="470">
        <v>2</v>
      </c>
      <c r="O23" s="454">
        <v>41.352881534539002</v>
      </c>
      <c r="P23" s="454">
        <v>38.399789408056591</v>
      </c>
      <c r="Q23" s="454" t="s">
        <v>1176</v>
      </c>
      <c r="R23" s="454">
        <v>42</v>
      </c>
      <c r="S23" s="454">
        <v>50.5</v>
      </c>
      <c r="T23" s="454">
        <v>50.5</v>
      </c>
      <c r="U23" s="467">
        <v>27</v>
      </c>
      <c r="V23" s="468">
        <v>7.6808584610552622E-3</v>
      </c>
      <c r="W23" s="469">
        <f t="shared" si="0"/>
        <v>5</v>
      </c>
      <c r="X23" s="460"/>
      <c r="Y23" s="415" t="b">
        <v>1</v>
      </c>
      <c r="Z23" s="398" t="s">
        <v>2621</v>
      </c>
    </row>
    <row r="24" spans="1:26">
      <c r="A24" s="462" t="s">
        <v>1961</v>
      </c>
      <c r="B24" s="463" t="s">
        <v>2467</v>
      </c>
      <c r="C24" s="463" t="s">
        <v>152</v>
      </c>
      <c r="D24" s="454">
        <v>66</v>
      </c>
      <c r="E24" s="454">
        <v>11</v>
      </c>
      <c r="F24" s="465">
        <v>2</v>
      </c>
      <c r="G24" s="454">
        <v>43.55524492409112</v>
      </c>
      <c r="H24" s="454">
        <v>41.601579584488093</v>
      </c>
      <c r="I24" s="454" t="s">
        <v>1176</v>
      </c>
      <c r="J24" s="454">
        <v>48</v>
      </c>
      <c r="K24" s="454">
        <v>57.8</v>
      </c>
      <c r="L24" s="454">
        <v>57.8</v>
      </c>
      <c r="M24" s="467">
        <v>30.5</v>
      </c>
      <c r="N24" s="470">
        <v>2</v>
      </c>
      <c r="O24" s="454">
        <v>47.537668634941944</v>
      </c>
      <c r="P24" s="454">
        <v>43.952565238935321</v>
      </c>
      <c r="Q24" s="454" t="s">
        <v>1176</v>
      </c>
      <c r="R24" s="454">
        <v>48</v>
      </c>
      <c r="S24" s="454">
        <v>57.8</v>
      </c>
      <c r="T24" s="454">
        <v>57.8</v>
      </c>
      <c r="U24" s="467">
        <v>30.5</v>
      </c>
      <c r="V24" s="468">
        <v>1.7924393186455001E-2</v>
      </c>
      <c r="W24" s="469">
        <f t="shared" si="0"/>
        <v>5</v>
      </c>
      <c r="X24" s="460"/>
      <c r="Y24" s="415" t="b">
        <v>1</v>
      </c>
      <c r="Z24" s="398" t="s">
        <v>2622</v>
      </c>
    </row>
    <row r="25" spans="1:26">
      <c r="A25" s="462" t="s">
        <v>2133</v>
      </c>
      <c r="B25" s="463" t="s">
        <v>2467</v>
      </c>
      <c r="C25" s="463" t="s">
        <v>152</v>
      </c>
      <c r="D25" s="454">
        <v>66</v>
      </c>
      <c r="E25" s="454">
        <v>11</v>
      </c>
      <c r="F25" s="465">
        <v>2</v>
      </c>
      <c r="G25" s="454">
        <v>34.012522045881042</v>
      </c>
      <c r="H25" s="454">
        <v>32.524993184713033</v>
      </c>
      <c r="I25" s="454" t="s">
        <v>1176</v>
      </c>
      <c r="J25" s="454">
        <v>42</v>
      </c>
      <c r="K25" s="454">
        <v>46.7</v>
      </c>
      <c r="L25" s="454">
        <v>46.7</v>
      </c>
      <c r="M25" s="467">
        <v>25</v>
      </c>
      <c r="N25" s="470">
        <v>2</v>
      </c>
      <c r="O25" s="454">
        <v>40.234717066893339</v>
      </c>
      <c r="P25" s="454">
        <v>37.177667485830369</v>
      </c>
      <c r="Q25" s="454" t="s">
        <v>1176</v>
      </c>
      <c r="R25" s="454">
        <v>42</v>
      </c>
      <c r="S25" s="454">
        <v>46.7</v>
      </c>
      <c r="T25" s="454">
        <v>46.7</v>
      </c>
      <c r="U25" s="467">
        <v>25</v>
      </c>
      <c r="V25" s="468">
        <v>5.6141287238702375E-3</v>
      </c>
      <c r="W25" s="469">
        <f t="shared" si="0"/>
        <v>5</v>
      </c>
      <c r="X25" s="460"/>
      <c r="Y25" s="415" t="b">
        <v>1</v>
      </c>
      <c r="Z25" s="398" t="s">
        <v>2623</v>
      </c>
    </row>
    <row r="26" spans="1:26">
      <c r="A26" s="462" t="s">
        <v>2126</v>
      </c>
      <c r="B26" s="463" t="s">
        <v>2467</v>
      </c>
      <c r="C26" s="463" t="s">
        <v>152</v>
      </c>
      <c r="D26" s="454">
        <v>66</v>
      </c>
      <c r="E26" s="454">
        <v>11</v>
      </c>
      <c r="F26" s="465">
        <v>2</v>
      </c>
      <c r="G26" s="454">
        <v>32.293353022713148</v>
      </c>
      <c r="H26" s="454">
        <v>30.774200922771428</v>
      </c>
      <c r="I26" s="454" t="s">
        <v>1176</v>
      </c>
      <c r="J26" s="454">
        <v>50</v>
      </c>
      <c r="K26" s="454">
        <v>61.7</v>
      </c>
      <c r="L26" s="454">
        <v>61.7</v>
      </c>
      <c r="M26" s="467">
        <v>36.799999999999997</v>
      </c>
      <c r="N26" s="470">
        <v>2</v>
      </c>
      <c r="O26" s="454">
        <v>30.480479177186272</v>
      </c>
      <c r="P26" s="454">
        <v>28.34312850317626</v>
      </c>
      <c r="Q26" s="454" t="s">
        <v>1176</v>
      </c>
      <c r="R26" s="454">
        <v>50</v>
      </c>
      <c r="S26" s="454">
        <v>61.7</v>
      </c>
      <c r="T26" s="454">
        <v>61.7</v>
      </c>
      <c r="U26" s="467">
        <v>36.799999999999997</v>
      </c>
      <c r="V26" s="468">
        <v>5.2321562200248195E-3</v>
      </c>
      <c r="W26" s="469">
        <f t="shared" si="0"/>
        <v>5</v>
      </c>
      <c r="X26" s="460"/>
      <c r="Y26" s="415" t="b">
        <v>1</v>
      </c>
      <c r="Z26" s="398" t="s">
        <v>2624</v>
      </c>
    </row>
    <row r="27" spans="1:26">
      <c r="A27" s="462" t="s">
        <v>2275</v>
      </c>
      <c r="B27" s="463" t="s">
        <v>2467</v>
      </c>
      <c r="C27" s="463" t="s">
        <v>152</v>
      </c>
      <c r="D27" s="454">
        <v>66</v>
      </c>
      <c r="E27" s="454">
        <v>11</v>
      </c>
      <c r="F27" s="465">
        <v>2</v>
      </c>
      <c r="G27" s="454">
        <v>17.604106614892558</v>
      </c>
      <c r="H27" s="454">
        <v>16.437623070860731</v>
      </c>
      <c r="I27" s="454" t="s">
        <v>1176</v>
      </c>
      <c r="J27" s="454">
        <v>20</v>
      </c>
      <c r="K27" s="454">
        <v>26.5</v>
      </c>
      <c r="L27" s="454">
        <v>26.5</v>
      </c>
      <c r="M27" s="467">
        <v>15</v>
      </c>
      <c r="N27" s="470">
        <v>2</v>
      </c>
      <c r="O27" s="454">
        <v>18.008317804126587</v>
      </c>
      <c r="P27" s="454">
        <v>16.633489240585739</v>
      </c>
      <c r="Q27" s="454" t="s">
        <v>1176</v>
      </c>
      <c r="R27" s="454">
        <v>20</v>
      </c>
      <c r="S27" s="454">
        <v>26.5</v>
      </c>
      <c r="T27" s="454">
        <v>26.5</v>
      </c>
      <c r="U27" s="467">
        <v>15</v>
      </c>
      <c r="V27" s="468">
        <v>-8.0129672780365757E-3</v>
      </c>
      <c r="W27" s="469">
        <f t="shared" si="0"/>
        <v>5</v>
      </c>
      <c r="X27" s="460"/>
      <c r="Y27" s="415" t="b">
        <v>1</v>
      </c>
      <c r="Z27" s="398" t="s">
        <v>2625</v>
      </c>
    </row>
    <row r="28" spans="1:26">
      <c r="A28" s="462" t="s">
        <v>2112</v>
      </c>
      <c r="B28" s="463" t="s">
        <v>2467</v>
      </c>
      <c r="C28" s="463" t="s">
        <v>152</v>
      </c>
      <c r="D28" s="454">
        <v>66</v>
      </c>
      <c r="E28" s="454">
        <v>11</v>
      </c>
      <c r="F28" s="465">
        <v>2</v>
      </c>
      <c r="G28" s="454">
        <v>16.768493702353954</v>
      </c>
      <c r="H28" s="454">
        <v>15.848772206436401</v>
      </c>
      <c r="I28" s="454" t="s">
        <v>1176</v>
      </c>
      <c r="J28" s="454">
        <v>20</v>
      </c>
      <c r="K28" s="454">
        <v>28.3</v>
      </c>
      <c r="L28" s="454">
        <v>28.3</v>
      </c>
      <c r="M28" s="467">
        <v>15</v>
      </c>
      <c r="N28" s="470">
        <v>2</v>
      </c>
      <c r="O28" s="454">
        <v>23.771935764553479</v>
      </c>
      <c r="P28" s="454">
        <v>21.624729891684524</v>
      </c>
      <c r="Q28" s="454" t="s">
        <v>1176</v>
      </c>
      <c r="R28" s="454">
        <v>20</v>
      </c>
      <c r="S28" s="454">
        <v>28.3</v>
      </c>
      <c r="T28" s="454">
        <v>28.3</v>
      </c>
      <c r="U28" s="467">
        <v>15</v>
      </c>
      <c r="V28" s="468">
        <v>9.6906232808087189E-3</v>
      </c>
      <c r="W28" s="469">
        <f t="shared" si="0"/>
        <v>5</v>
      </c>
      <c r="X28" s="460"/>
      <c r="Y28" s="415" t="b">
        <v>1</v>
      </c>
      <c r="Z28" s="398" t="s">
        <v>2626</v>
      </c>
    </row>
    <row r="29" spans="1:26">
      <c r="A29" s="462" t="s">
        <v>1991</v>
      </c>
      <c r="B29" s="463" t="s">
        <v>2467</v>
      </c>
      <c r="C29" s="463" t="s">
        <v>152</v>
      </c>
      <c r="D29" s="454">
        <v>66</v>
      </c>
      <c r="E29" s="454">
        <v>11</v>
      </c>
      <c r="F29" s="465">
        <v>2</v>
      </c>
      <c r="G29" s="454">
        <v>18.632322193274181</v>
      </c>
      <c r="H29" s="454">
        <v>17.866610322317708</v>
      </c>
      <c r="I29" s="454" t="s">
        <v>1176</v>
      </c>
      <c r="J29" s="454">
        <v>20</v>
      </c>
      <c r="K29" s="454">
        <v>26.6</v>
      </c>
      <c r="L29" s="454">
        <v>26.6</v>
      </c>
      <c r="M29" s="467">
        <v>15</v>
      </c>
      <c r="N29" s="470">
        <v>2</v>
      </c>
      <c r="O29" s="454">
        <v>24.729585706393852</v>
      </c>
      <c r="P29" s="454">
        <v>23.190000604050269</v>
      </c>
      <c r="Q29" s="454" t="s">
        <v>1176</v>
      </c>
      <c r="R29" s="454">
        <v>20</v>
      </c>
      <c r="S29" s="454">
        <v>26.6</v>
      </c>
      <c r="T29" s="454">
        <v>26.6</v>
      </c>
      <c r="U29" s="467">
        <v>15</v>
      </c>
      <c r="V29" s="468">
        <v>7.8600077742791985E-3</v>
      </c>
      <c r="W29" s="469">
        <f t="shared" si="0"/>
        <v>5</v>
      </c>
      <c r="X29" s="460"/>
      <c r="Y29" s="415" t="b">
        <v>1</v>
      </c>
      <c r="Z29" s="398" t="s">
        <v>2627</v>
      </c>
    </row>
    <row r="30" spans="1:26">
      <c r="A30" s="462" t="s">
        <v>2145</v>
      </c>
      <c r="B30" s="463" t="s">
        <v>2467</v>
      </c>
      <c r="C30" s="463" t="s">
        <v>152</v>
      </c>
      <c r="D30" s="454">
        <v>66</v>
      </c>
      <c r="E30" s="454">
        <v>11</v>
      </c>
      <c r="F30" s="465">
        <v>2</v>
      </c>
      <c r="G30" s="454">
        <v>33.261195340567348</v>
      </c>
      <c r="H30" s="454">
        <v>31.706009720589471</v>
      </c>
      <c r="I30" s="454">
        <v>16</v>
      </c>
      <c r="J30" s="454">
        <v>42</v>
      </c>
      <c r="K30" s="454">
        <v>51.7</v>
      </c>
      <c r="L30" s="454">
        <v>51.7</v>
      </c>
      <c r="M30" s="467">
        <v>26</v>
      </c>
      <c r="N30" s="470">
        <v>2</v>
      </c>
      <c r="O30" s="454">
        <v>42.001251229650812</v>
      </c>
      <c r="P30" s="454">
        <v>38.899884287146683</v>
      </c>
      <c r="Q30" s="454">
        <v>16</v>
      </c>
      <c r="R30" s="454">
        <v>42</v>
      </c>
      <c r="S30" s="454">
        <v>51.7</v>
      </c>
      <c r="T30" s="454">
        <v>51.7</v>
      </c>
      <c r="U30" s="467">
        <v>26</v>
      </c>
      <c r="V30" s="468">
        <v>4.9882223416681803E-3</v>
      </c>
      <c r="W30" s="469">
        <f t="shared" si="0"/>
        <v>5</v>
      </c>
      <c r="X30" s="460"/>
      <c r="Y30" s="415" t="b">
        <v>1</v>
      </c>
      <c r="Z30" s="398" t="s">
        <v>2628</v>
      </c>
    </row>
    <row r="31" spans="1:26">
      <c r="A31" s="462" t="s">
        <v>2091</v>
      </c>
      <c r="B31" s="463" t="s">
        <v>2467</v>
      </c>
      <c r="C31" s="463" t="s">
        <v>152</v>
      </c>
      <c r="D31" s="454">
        <v>66</v>
      </c>
      <c r="E31" s="454">
        <v>11</v>
      </c>
      <c r="F31" s="465">
        <v>3</v>
      </c>
      <c r="G31" s="454">
        <v>42.056997303142779</v>
      </c>
      <c r="H31" s="454">
        <v>40.28121714988643</v>
      </c>
      <c r="I31" s="454">
        <v>45</v>
      </c>
      <c r="J31" s="454">
        <v>75</v>
      </c>
      <c r="K31" s="454">
        <v>84.6</v>
      </c>
      <c r="L31" s="454">
        <v>84.6</v>
      </c>
      <c r="M31" s="467">
        <v>59.6</v>
      </c>
      <c r="N31" s="470">
        <v>3</v>
      </c>
      <c r="O31" s="454">
        <v>46.126036751220404</v>
      </c>
      <c r="P31" s="454">
        <v>43.172647899172382</v>
      </c>
      <c r="Q31" s="454">
        <v>45</v>
      </c>
      <c r="R31" s="454">
        <v>75</v>
      </c>
      <c r="S31" s="454">
        <v>84.6</v>
      </c>
      <c r="T31" s="454">
        <v>84.6</v>
      </c>
      <c r="U31" s="467">
        <v>59.6</v>
      </c>
      <c r="V31" s="468">
        <v>3.6431224801407591E-3</v>
      </c>
      <c r="W31" s="469">
        <f t="shared" si="0"/>
        <v>5</v>
      </c>
      <c r="X31" s="460"/>
      <c r="Y31" s="415" t="b">
        <v>1</v>
      </c>
      <c r="Z31" s="398" t="s">
        <v>2629</v>
      </c>
    </row>
    <row r="32" spans="1:26">
      <c r="A32" s="462" t="s">
        <v>2409</v>
      </c>
      <c r="B32" s="463" t="s">
        <v>2467</v>
      </c>
      <c r="C32" s="463" t="s">
        <v>152</v>
      </c>
      <c r="D32" s="454">
        <v>66</v>
      </c>
      <c r="E32" s="454">
        <v>11</v>
      </c>
      <c r="F32" s="465">
        <v>2</v>
      </c>
      <c r="G32" s="454">
        <v>29.978541004549037</v>
      </c>
      <c r="H32" s="454">
        <v>28.726536971876456</v>
      </c>
      <c r="I32" s="454" t="s">
        <v>1176</v>
      </c>
      <c r="J32" s="454">
        <v>42</v>
      </c>
      <c r="K32" s="454">
        <v>49.1</v>
      </c>
      <c r="L32" s="454">
        <v>49.1</v>
      </c>
      <c r="M32" s="467">
        <v>26.4</v>
      </c>
      <c r="N32" s="470">
        <v>2</v>
      </c>
      <c r="O32" s="454">
        <v>33.745802708727595</v>
      </c>
      <c r="P32" s="454">
        <v>31.606220577987148</v>
      </c>
      <c r="Q32" s="454" t="s">
        <v>1176</v>
      </c>
      <c r="R32" s="454">
        <v>42</v>
      </c>
      <c r="S32" s="454">
        <v>49.1</v>
      </c>
      <c r="T32" s="454">
        <v>49.1</v>
      </c>
      <c r="U32" s="467">
        <v>26.4</v>
      </c>
      <c r="V32" s="468">
        <v>1.0598889283367718E-2</v>
      </c>
      <c r="W32" s="469">
        <f t="shared" si="0"/>
        <v>5</v>
      </c>
      <c r="X32" s="460"/>
      <c r="Y32" s="415" t="b">
        <v>1</v>
      </c>
      <c r="Z32" s="398" t="s">
        <v>2630</v>
      </c>
    </row>
    <row r="33" spans="1:26">
      <c r="A33" s="462" t="s">
        <v>2141</v>
      </c>
      <c r="B33" s="463" t="s">
        <v>2467</v>
      </c>
      <c r="C33" s="463" t="s">
        <v>152</v>
      </c>
      <c r="D33" s="454">
        <v>66</v>
      </c>
      <c r="E33" s="454">
        <v>11</v>
      </c>
      <c r="F33" s="465">
        <v>1</v>
      </c>
      <c r="G33" s="454">
        <v>17.16429881825416</v>
      </c>
      <c r="H33" s="454">
        <v>16.376864491024978</v>
      </c>
      <c r="I33" s="454">
        <v>15</v>
      </c>
      <c r="J33" s="454">
        <v>25</v>
      </c>
      <c r="K33" s="454">
        <v>31.2</v>
      </c>
      <c r="L33" s="454">
        <v>31.2</v>
      </c>
      <c r="M33" s="467">
        <v>0</v>
      </c>
      <c r="N33" s="470">
        <v>1</v>
      </c>
      <c r="O33" s="454">
        <v>17.369900679853856</v>
      </c>
      <c r="P33" s="454">
        <v>16.173838341788148</v>
      </c>
      <c r="Q33" s="454">
        <v>15</v>
      </c>
      <c r="R33" s="454">
        <v>25</v>
      </c>
      <c r="S33" s="454">
        <v>31.2</v>
      </c>
      <c r="T33" s="454">
        <v>31.2</v>
      </c>
      <c r="U33" s="467">
        <v>0</v>
      </c>
      <c r="V33" s="468">
        <v>-3.0266077554357285E-3</v>
      </c>
      <c r="W33" s="469">
        <f t="shared" si="0"/>
        <v>5</v>
      </c>
      <c r="X33" s="460"/>
      <c r="Y33" s="415" t="b">
        <v>1</v>
      </c>
      <c r="Z33" s="398" t="s">
        <v>2631</v>
      </c>
    </row>
    <row r="34" spans="1:26">
      <c r="A34" s="462" t="s">
        <v>2473</v>
      </c>
      <c r="B34" s="463" t="s">
        <v>2472</v>
      </c>
      <c r="C34" s="463" t="s">
        <v>184</v>
      </c>
      <c r="D34" s="454">
        <v>66</v>
      </c>
      <c r="E34" s="454">
        <v>33</v>
      </c>
      <c r="F34" s="465">
        <v>1</v>
      </c>
      <c r="G34" s="454">
        <v>8.684525471888012</v>
      </c>
      <c r="H34" s="454">
        <v>8.6368606778600885</v>
      </c>
      <c r="I34" s="454" t="s">
        <v>1176</v>
      </c>
      <c r="J34" s="454">
        <v>25</v>
      </c>
      <c r="K34" s="454">
        <v>23.75</v>
      </c>
      <c r="L34" s="454">
        <v>23.75</v>
      </c>
      <c r="M34" s="467">
        <v>0</v>
      </c>
      <c r="N34" s="470">
        <v>1</v>
      </c>
      <c r="O34" s="454">
        <v>15.910389687245249</v>
      </c>
      <c r="P34" s="454">
        <v>14.78</v>
      </c>
      <c r="Q34" s="454" t="s">
        <v>1176</v>
      </c>
      <c r="R34" s="454">
        <v>25</v>
      </c>
      <c r="S34" s="454">
        <v>23.75</v>
      </c>
      <c r="T34" s="454">
        <v>23.75</v>
      </c>
      <c r="U34" s="467">
        <v>0</v>
      </c>
      <c r="V34" s="468">
        <v>-8.7058338099673671E-3</v>
      </c>
      <c r="W34" s="469">
        <f t="shared" si="0"/>
        <v>4</v>
      </c>
      <c r="X34" s="460"/>
      <c r="Y34" s="415" t="b">
        <v>1</v>
      </c>
      <c r="Z34" s="398" t="s">
        <v>2632</v>
      </c>
    </row>
    <row r="35" spans="1:26">
      <c r="A35" s="462" t="s">
        <v>1927</v>
      </c>
      <c r="B35" s="463" t="s">
        <v>2467</v>
      </c>
      <c r="C35" s="463" t="s">
        <v>152</v>
      </c>
      <c r="D35" s="454">
        <v>66</v>
      </c>
      <c r="E35" s="454">
        <v>11</v>
      </c>
      <c r="F35" s="465">
        <v>3</v>
      </c>
      <c r="G35" s="454">
        <v>16.282956842300997</v>
      </c>
      <c r="H35" s="454">
        <v>15.354271090838964</v>
      </c>
      <c r="I35" s="454" t="s">
        <v>1176</v>
      </c>
      <c r="J35" s="454">
        <v>22.5</v>
      </c>
      <c r="K35" s="454">
        <v>27.3</v>
      </c>
      <c r="L35" s="454">
        <v>27.3</v>
      </c>
      <c r="M35" s="467">
        <v>20.5</v>
      </c>
      <c r="N35" s="470">
        <v>3</v>
      </c>
      <c r="O35" s="454">
        <v>19.558005539969368</v>
      </c>
      <c r="P35" s="454">
        <v>17.407597965674228</v>
      </c>
      <c r="Q35" s="454" t="s">
        <v>1176</v>
      </c>
      <c r="R35" s="454">
        <v>22.5</v>
      </c>
      <c r="S35" s="454">
        <v>27.3</v>
      </c>
      <c r="T35" s="454">
        <v>27.3</v>
      </c>
      <c r="U35" s="467">
        <v>20.5</v>
      </c>
      <c r="V35" s="468">
        <v>1.9384326464521706E-2</v>
      </c>
      <c r="W35" s="469">
        <f t="shared" si="0"/>
        <v>5</v>
      </c>
      <c r="X35" s="460"/>
      <c r="Y35" s="415" t="b">
        <v>1</v>
      </c>
      <c r="Z35" s="398" t="s">
        <v>2633</v>
      </c>
    </row>
    <row r="36" spans="1:26">
      <c r="A36" s="462" t="s">
        <v>1969</v>
      </c>
      <c r="B36" s="463" t="s">
        <v>2467</v>
      </c>
      <c r="C36" s="463" t="s">
        <v>152</v>
      </c>
      <c r="D36" s="454">
        <v>66</v>
      </c>
      <c r="E36" s="454">
        <v>11</v>
      </c>
      <c r="F36" s="465">
        <v>2</v>
      </c>
      <c r="G36" s="454">
        <v>43.528134900245298</v>
      </c>
      <c r="H36" s="454">
        <v>40.352262396793925</v>
      </c>
      <c r="I36" s="454" t="s">
        <v>1176</v>
      </c>
      <c r="J36" s="454">
        <v>50</v>
      </c>
      <c r="K36" s="454">
        <v>58.2</v>
      </c>
      <c r="L36" s="454">
        <v>58.2</v>
      </c>
      <c r="M36" s="467">
        <v>31.6</v>
      </c>
      <c r="N36" s="470">
        <v>2</v>
      </c>
      <c r="O36" s="454">
        <v>41.069175776644492</v>
      </c>
      <c r="P36" s="454">
        <v>37.697901258362634</v>
      </c>
      <c r="Q36" s="454" t="s">
        <v>1176</v>
      </c>
      <c r="R36" s="454">
        <v>50</v>
      </c>
      <c r="S36" s="454">
        <v>58.2</v>
      </c>
      <c r="T36" s="454">
        <v>58.2</v>
      </c>
      <c r="U36" s="467">
        <v>31.6</v>
      </c>
      <c r="V36" s="468">
        <v>-2.8611491351985263E-2</v>
      </c>
      <c r="W36" s="469">
        <f t="shared" si="0"/>
        <v>5</v>
      </c>
      <c r="X36" s="460"/>
      <c r="Y36" s="415" t="b">
        <v>1</v>
      </c>
      <c r="Z36" s="398" t="s">
        <v>2634</v>
      </c>
    </row>
    <row r="37" spans="1:26">
      <c r="A37" s="462" t="s">
        <v>2018</v>
      </c>
      <c r="B37" s="463" t="s">
        <v>2467</v>
      </c>
      <c r="C37" s="463" t="s">
        <v>152</v>
      </c>
      <c r="D37" s="454">
        <v>66</v>
      </c>
      <c r="E37" s="454">
        <v>11</v>
      </c>
      <c r="F37" s="465">
        <v>2</v>
      </c>
      <c r="G37" s="454">
        <v>22.442806255089511</v>
      </c>
      <c r="H37" s="454">
        <v>21.407414944069174</v>
      </c>
      <c r="I37" s="454">
        <v>30</v>
      </c>
      <c r="J37" s="454">
        <v>50</v>
      </c>
      <c r="K37" s="454">
        <v>56.4</v>
      </c>
      <c r="L37" s="454">
        <v>56.4</v>
      </c>
      <c r="M37" s="467">
        <v>29.8</v>
      </c>
      <c r="N37" s="470">
        <v>2</v>
      </c>
      <c r="O37" s="454">
        <v>21.786420761152097</v>
      </c>
      <c r="P37" s="454">
        <v>20.58274691703285</v>
      </c>
      <c r="Q37" s="454">
        <v>30</v>
      </c>
      <c r="R37" s="454">
        <v>50</v>
      </c>
      <c r="S37" s="454">
        <v>56.4</v>
      </c>
      <c r="T37" s="454">
        <v>56.4</v>
      </c>
      <c r="U37" s="467">
        <v>29.8</v>
      </c>
      <c r="V37" s="468">
        <v>1.2527560101838198E-3</v>
      </c>
      <c r="W37" s="469">
        <f t="shared" si="0"/>
        <v>5</v>
      </c>
      <c r="X37" s="460"/>
      <c r="Y37" s="415" t="b">
        <v>1</v>
      </c>
      <c r="Z37" s="398" t="s">
        <v>2635</v>
      </c>
    </row>
    <row r="38" spans="1:26">
      <c r="A38" s="462" t="s">
        <v>2026</v>
      </c>
      <c r="B38" s="463" t="s">
        <v>2467</v>
      </c>
      <c r="C38" s="463" t="s">
        <v>152</v>
      </c>
      <c r="D38" s="454">
        <v>66</v>
      </c>
      <c r="E38" s="454">
        <v>11</v>
      </c>
      <c r="F38" s="465">
        <v>3</v>
      </c>
      <c r="G38" s="454">
        <v>16.60250988746057</v>
      </c>
      <c r="H38" s="454">
        <v>15.19229669822446</v>
      </c>
      <c r="I38" s="454">
        <v>45</v>
      </c>
      <c r="J38" s="454">
        <v>75</v>
      </c>
      <c r="K38" s="454">
        <v>84.4</v>
      </c>
      <c r="L38" s="454">
        <v>84.4</v>
      </c>
      <c r="M38" s="467">
        <v>60.4</v>
      </c>
      <c r="N38" s="470">
        <v>3</v>
      </c>
      <c r="O38" s="454">
        <v>16.507163447969067</v>
      </c>
      <c r="P38" s="454">
        <v>15.111143760221996</v>
      </c>
      <c r="Q38" s="454">
        <v>45</v>
      </c>
      <c r="R38" s="454">
        <v>75</v>
      </c>
      <c r="S38" s="454">
        <v>84.4</v>
      </c>
      <c r="T38" s="454">
        <v>84.4</v>
      </c>
      <c r="U38" s="467">
        <v>60.4</v>
      </c>
      <c r="V38" s="468">
        <v>-0.11175800007767189</v>
      </c>
      <c r="W38" s="469">
        <f t="shared" si="0"/>
        <v>5</v>
      </c>
      <c r="X38" s="460"/>
      <c r="Y38" s="415" t="b">
        <v>1</v>
      </c>
      <c r="Z38" s="398" t="s">
        <v>2636</v>
      </c>
    </row>
    <row r="39" spans="1:26">
      <c r="A39" s="462" t="s">
        <v>2031</v>
      </c>
      <c r="B39" s="463" t="s">
        <v>2467</v>
      </c>
      <c r="C39" s="463" t="s">
        <v>152</v>
      </c>
      <c r="D39" s="454">
        <v>66</v>
      </c>
      <c r="E39" s="454">
        <v>11</v>
      </c>
      <c r="F39" s="465">
        <v>2</v>
      </c>
      <c r="G39" s="454">
        <v>41.471626666150165</v>
      </c>
      <c r="H39" s="454">
        <v>40.15375052987028</v>
      </c>
      <c r="I39" s="454">
        <v>30</v>
      </c>
      <c r="J39" s="454">
        <v>50</v>
      </c>
      <c r="K39" s="454">
        <v>59.6</v>
      </c>
      <c r="L39" s="454">
        <v>59.6</v>
      </c>
      <c r="M39" s="467">
        <v>31.9</v>
      </c>
      <c r="N39" s="470">
        <v>2</v>
      </c>
      <c r="O39" s="454">
        <v>39.383570454327717</v>
      </c>
      <c r="P39" s="454">
        <v>37.004085482334567</v>
      </c>
      <c r="Q39" s="454">
        <v>30</v>
      </c>
      <c r="R39" s="454">
        <v>50</v>
      </c>
      <c r="S39" s="454">
        <v>59.6</v>
      </c>
      <c r="T39" s="454">
        <v>59.6</v>
      </c>
      <c r="U39" s="467">
        <v>31.9</v>
      </c>
      <c r="V39" s="468">
        <v>2.7632889343853773E-2</v>
      </c>
      <c r="W39" s="469">
        <f t="shared" si="0"/>
        <v>5</v>
      </c>
      <c r="X39" s="460"/>
      <c r="Y39" s="415" t="b">
        <v>1</v>
      </c>
      <c r="Z39" s="398" t="s">
        <v>2637</v>
      </c>
    </row>
    <row r="40" spans="1:26">
      <c r="A40" s="462" t="s">
        <v>2041</v>
      </c>
      <c r="B40" s="463" t="s">
        <v>2467</v>
      </c>
      <c r="C40" s="463" t="s">
        <v>152</v>
      </c>
      <c r="D40" s="454">
        <v>66</v>
      </c>
      <c r="E40" s="454">
        <v>11</v>
      </c>
      <c r="F40" s="465">
        <v>2</v>
      </c>
      <c r="G40" s="454">
        <v>17.91823383786258</v>
      </c>
      <c r="H40" s="454">
        <v>17.099587630691239</v>
      </c>
      <c r="I40" s="454" t="s">
        <v>1176</v>
      </c>
      <c r="J40" s="454">
        <v>20</v>
      </c>
      <c r="K40" s="454">
        <v>27.6</v>
      </c>
      <c r="L40" s="454">
        <v>27.6</v>
      </c>
      <c r="M40" s="467">
        <v>15</v>
      </c>
      <c r="N40" s="470">
        <v>2</v>
      </c>
      <c r="O40" s="454">
        <v>21.358775340905886</v>
      </c>
      <c r="P40" s="454">
        <v>20.026591464504293</v>
      </c>
      <c r="Q40" s="454" t="s">
        <v>1176</v>
      </c>
      <c r="R40" s="454">
        <v>20</v>
      </c>
      <c r="S40" s="454">
        <v>27.6</v>
      </c>
      <c r="T40" s="454">
        <v>27.6</v>
      </c>
      <c r="U40" s="467">
        <v>15</v>
      </c>
      <c r="V40" s="468">
        <v>7.6830043346447496E-3</v>
      </c>
      <c r="W40" s="469">
        <f t="shared" si="0"/>
        <v>5</v>
      </c>
      <c r="X40" s="460"/>
      <c r="Y40" s="415" t="b">
        <v>1</v>
      </c>
      <c r="Z40" s="398" t="s">
        <v>2638</v>
      </c>
    </row>
    <row r="41" spans="1:26">
      <c r="A41" s="462" t="s">
        <v>2474</v>
      </c>
      <c r="B41" s="463" t="s">
        <v>2467</v>
      </c>
      <c r="C41" s="463" t="s">
        <v>152</v>
      </c>
      <c r="D41" s="454">
        <v>66</v>
      </c>
      <c r="E41" s="454">
        <v>11</v>
      </c>
      <c r="F41" s="465">
        <v>4</v>
      </c>
      <c r="G41" s="454">
        <v>17.341673657676139</v>
      </c>
      <c r="H41" s="454">
        <v>16.401929330975253</v>
      </c>
      <c r="I41" s="454" t="s">
        <v>1176</v>
      </c>
      <c r="J41" s="454">
        <v>40</v>
      </c>
      <c r="K41" s="454">
        <v>54.2</v>
      </c>
      <c r="L41" s="454">
        <v>54.2</v>
      </c>
      <c r="M41" s="467">
        <v>39.200000000000003</v>
      </c>
      <c r="N41" s="470">
        <v>4</v>
      </c>
      <c r="O41" s="454">
        <v>20.140142510259409</v>
      </c>
      <c r="P41" s="454">
        <v>18.701658061894417</v>
      </c>
      <c r="Q41" s="454" t="s">
        <v>1176</v>
      </c>
      <c r="R41" s="454">
        <v>40</v>
      </c>
      <c r="S41" s="454">
        <v>54.2</v>
      </c>
      <c r="T41" s="454">
        <v>54.2</v>
      </c>
      <c r="U41" s="467">
        <v>39.200000000000003</v>
      </c>
      <c r="V41" s="468">
        <v>-9.8260330747052538E-2</v>
      </c>
      <c r="W41" s="469">
        <f t="shared" si="0"/>
        <v>5</v>
      </c>
      <c r="X41" s="460"/>
      <c r="Y41" s="415" t="b">
        <v>1</v>
      </c>
      <c r="Z41" s="398" t="s">
        <v>2639</v>
      </c>
    </row>
    <row r="42" spans="1:26">
      <c r="A42" s="462" t="s">
        <v>2054</v>
      </c>
      <c r="B42" s="463" t="s">
        <v>2467</v>
      </c>
      <c r="C42" s="463" t="s">
        <v>2475</v>
      </c>
      <c r="D42" s="454">
        <v>66</v>
      </c>
      <c r="E42" s="454">
        <v>11</v>
      </c>
      <c r="F42" s="465">
        <v>2</v>
      </c>
      <c r="G42" s="454">
        <v>32.336173263724675</v>
      </c>
      <c r="H42" s="454">
        <v>30.579072525923426</v>
      </c>
      <c r="I42" s="454">
        <v>30</v>
      </c>
      <c r="J42" s="454">
        <v>50</v>
      </c>
      <c r="K42" s="454">
        <v>57.660208695652173</v>
      </c>
      <c r="L42" s="454">
        <v>57.660208695652173</v>
      </c>
      <c r="M42" s="467">
        <v>30.5</v>
      </c>
      <c r="N42" s="470">
        <v>2</v>
      </c>
      <c r="O42" s="454">
        <v>35.236885519224238</v>
      </c>
      <c r="P42" s="454">
        <v>32.901738926795261</v>
      </c>
      <c r="Q42" s="454">
        <v>30</v>
      </c>
      <c r="R42" s="454">
        <v>50</v>
      </c>
      <c r="S42" s="454">
        <v>57.660208695652173</v>
      </c>
      <c r="T42" s="454">
        <v>57.660208695652173</v>
      </c>
      <c r="U42" s="467">
        <v>30.5</v>
      </c>
      <c r="V42" s="468">
        <v>3.0527553004433328E-2</v>
      </c>
      <c r="W42" s="469">
        <f t="shared" si="0"/>
        <v>6</v>
      </c>
      <c r="X42" s="460"/>
      <c r="Y42" s="415" t="b">
        <v>1</v>
      </c>
      <c r="Z42" s="398" t="s">
        <v>2640</v>
      </c>
    </row>
    <row r="43" spans="1:26">
      <c r="A43" s="462" t="s">
        <v>2306</v>
      </c>
      <c r="B43" s="463" t="s">
        <v>2467</v>
      </c>
      <c r="C43" s="463" t="s">
        <v>152</v>
      </c>
      <c r="D43" s="454">
        <v>66</v>
      </c>
      <c r="E43" s="454">
        <v>11</v>
      </c>
      <c r="F43" s="465">
        <v>2</v>
      </c>
      <c r="G43" s="454">
        <v>16.262315495029004</v>
      </c>
      <c r="H43" s="454">
        <v>15.784012098116387</v>
      </c>
      <c r="I43" s="454" t="s">
        <v>1176</v>
      </c>
      <c r="J43" s="454">
        <v>34</v>
      </c>
      <c r="K43" s="454">
        <v>70.2</v>
      </c>
      <c r="L43" s="454">
        <v>70.2</v>
      </c>
      <c r="M43" s="467">
        <v>38.1</v>
      </c>
      <c r="N43" s="470">
        <v>2</v>
      </c>
      <c r="O43" s="454">
        <v>23.185668517465515</v>
      </c>
      <c r="P43" s="454">
        <v>21.561760992216282</v>
      </c>
      <c r="Q43" s="454" t="s">
        <v>1176</v>
      </c>
      <c r="R43" s="454">
        <v>20</v>
      </c>
      <c r="S43" s="454">
        <v>24.6</v>
      </c>
      <c r="T43" s="454">
        <v>24.6</v>
      </c>
      <c r="U43" s="467">
        <v>15</v>
      </c>
      <c r="V43" s="468">
        <v>0.12102487349721169</v>
      </c>
      <c r="W43" s="469">
        <f t="shared" si="0"/>
        <v>5</v>
      </c>
      <c r="X43" s="460"/>
      <c r="Y43" s="415" t="b">
        <v>1</v>
      </c>
      <c r="Z43" s="398" t="s">
        <v>2641</v>
      </c>
    </row>
    <row r="44" spans="1:26">
      <c r="A44" s="462" t="s">
        <v>2313</v>
      </c>
      <c r="B44" s="463" t="s">
        <v>2467</v>
      </c>
      <c r="C44" s="463" t="s">
        <v>152</v>
      </c>
      <c r="D44" s="454">
        <v>66</v>
      </c>
      <c r="E44" s="454">
        <v>11</v>
      </c>
      <c r="F44" s="465">
        <v>2</v>
      </c>
      <c r="G44" s="454">
        <v>15.822762745680821</v>
      </c>
      <c r="H44" s="454">
        <v>15.775389204526087</v>
      </c>
      <c r="I44" s="454" t="s">
        <v>1176</v>
      </c>
      <c r="J44" s="454">
        <v>20</v>
      </c>
      <c r="K44" s="454">
        <v>27.5</v>
      </c>
      <c r="L44" s="454">
        <v>27.5</v>
      </c>
      <c r="M44" s="467">
        <v>14.2</v>
      </c>
      <c r="N44" s="470">
        <v>2</v>
      </c>
      <c r="O44" s="454">
        <v>21.420783591282241</v>
      </c>
      <c r="P44" s="454">
        <v>20.010292774409077</v>
      </c>
      <c r="Q44" s="454" t="s">
        <v>1176</v>
      </c>
      <c r="R44" s="454">
        <v>20</v>
      </c>
      <c r="S44" s="454">
        <v>27.5</v>
      </c>
      <c r="T44" s="454">
        <v>27.5</v>
      </c>
      <c r="U44" s="467">
        <v>14.2</v>
      </c>
      <c r="V44" s="468">
        <v>1.9766276831270524E-2</v>
      </c>
      <c r="W44" s="469">
        <f t="shared" si="0"/>
        <v>5</v>
      </c>
      <c r="X44" s="460"/>
      <c r="Y44" s="415" t="b">
        <v>1</v>
      </c>
      <c r="Z44" s="398" t="s">
        <v>2642</v>
      </c>
    </row>
    <row r="45" spans="1:26">
      <c r="A45" s="462" t="s">
        <v>2318</v>
      </c>
      <c r="B45" s="463" t="s">
        <v>2467</v>
      </c>
      <c r="C45" s="463" t="s">
        <v>152</v>
      </c>
      <c r="D45" s="454">
        <v>66</v>
      </c>
      <c r="E45" s="454">
        <v>11</v>
      </c>
      <c r="F45" s="465">
        <v>2</v>
      </c>
      <c r="G45" s="454">
        <v>31.370078653922807</v>
      </c>
      <c r="H45" s="454">
        <v>29.688188894766704</v>
      </c>
      <c r="I45" s="454">
        <v>30</v>
      </c>
      <c r="J45" s="454">
        <v>50</v>
      </c>
      <c r="K45" s="454">
        <v>56.2</v>
      </c>
      <c r="L45" s="454">
        <v>56.2</v>
      </c>
      <c r="M45" s="467">
        <v>29.8</v>
      </c>
      <c r="N45" s="470">
        <v>2</v>
      </c>
      <c r="O45" s="454">
        <v>34.746886339856239</v>
      </c>
      <c r="P45" s="454">
        <v>32.204431241817979</v>
      </c>
      <c r="Q45" s="454">
        <v>30</v>
      </c>
      <c r="R45" s="454">
        <v>50</v>
      </c>
      <c r="S45" s="454">
        <v>56.2</v>
      </c>
      <c r="T45" s="454">
        <v>56.2</v>
      </c>
      <c r="U45" s="467">
        <v>29.8</v>
      </c>
      <c r="V45" s="468">
        <v>1.8321953931865309E-2</v>
      </c>
      <c r="W45" s="469">
        <f t="shared" si="0"/>
        <v>5</v>
      </c>
      <c r="X45" s="460"/>
      <c r="Y45" s="415" t="b">
        <v>1</v>
      </c>
      <c r="Z45" s="398" t="s">
        <v>2643</v>
      </c>
    </row>
    <row r="46" spans="1:26">
      <c r="A46" s="462" t="s">
        <v>2380</v>
      </c>
      <c r="B46" s="463" t="s">
        <v>2467</v>
      </c>
      <c r="C46" s="463" t="s">
        <v>152</v>
      </c>
      <c r="D46" s="454">
        <v>66</v>
      </c>
      <c r="E46" s="454">
        <v>11</v>
      </c>
      <c r="F46" s="465">
        <v>3</v>
      </c>
      <c r="G46" s="454">
        <v>52.197223547447194</v>
      </c>
      <c r="H46" s="454">
        <v>52.215667796050525</v>
      </c>
      <c r="I46" s="454">
        <v>51</v>
      </c>
      <c r="J46" s="454">
        <v>63</v>
      </c>
      <c r="K46" s="454">
        <v>72.599999999999994</v>
      </c>
      <c r="L46" s="454">
        <v>72.599999999999994</v>
      </c>
      <c r="M46" s="467">
        <v>49.5</v>
      </c>
      <c r="N46" s="470">
        <v>3</v>
      </c>
      <c r="O46" s="454">
        <v>61.154731400493638</v>
      </c>
      <c r="P46" s="454">
        <v>60.910778256565479</v>
      </c>
      <c r="Q46" s="454">
        <v>51</v>
      </c>
      <c r="R46" s="454">
        <v>63</v>
      </c>
      <c r="S46" s="454">
        <v>72.599999999999994</v>
      </c>
      <c r="T46" s="454">
        <v>72.599999999999994</v>
      </c>
      <c r="U46" s="467">
        <v>49.5</v>
      </c>
      <c r="V46" s="468">
        <v>1.719155875141265E-3</v>
      </c>
      <c r="W46" s="469">
        <f t="shared" si="0"/>
        <v>5</v>
      </c>
      <c r="X46" s="460"/>
      <c r="Y46" s="415" t="b">
        <v>1</v>
      </c>
      <c r="Z46" s="398" t="s">
        <v>2644</v>
      </c>
    </row>
    <row r="47" spans="1:26">
      <c r="A47" s="462" t="s">
        <v>2427</v>
      </c>
      <c r="B47" s="463" t="s">
        <v>2467</v>
      </c>
      <c r="C47" s="463" t="s">
        <v>152</v>
      </c>
      <c r="D47" s="454">
        <v>66</v>
      </c>
      <c r="E47" s="454">
        <v>11</v>
      </c>
      <c r="F47" s="465">
        <v>1</v>
      </c>
      <c r="G47" s="454">
        <v>9.0375985639929279</v>
      </c>
      <c r="H47" s="454">
        <v>8.3128854715972693</v>
      </c>
      <c r="I47" s="454">
        <v>10</v>
      </c>
      <c r="J47" s="454">
        <v>12.5</v>
      </c>
      <c r="K47" s="454">
        <v>14.9</v>
      </c>
      <c r="L47" s="454">
        <v>14.9</v>
      </c>
      <c r="M47" s="467">
        <v>0</v>
      </c>
      <c r="N47" s="470">
        <v>1</v>
      </c>
      <c r="O47" s="454">
        <v>10.067556809265263</v>
      </c>
      <c r="P47" s="454">
        <v>9.0974318107763743</v>
      </c>
      <c r="Q47" s="454">
        <v>10</v>
      </c>
      <c r="R47" s="454">
        <v>12.5</v>
      </c>
      <c r="S47" s="454">
        <v>14.9</v>
      </c>
      <c r="T47" s="454">
        <v>14.9</v>
      </c>
      <c r="U47" s="467">
        <v>0</v>
      </c>
      <c r="V47" s="468">
        <v>9.328483255494957E-3</v>
      </c>
      <c r="W47" s="469">
        <f t="shared" si="0"/>
        <v>5</v>
      </c>
      <c r="X47" s="460"/>
      <c r="Y47" s="415" t="b">
        <v>1</v>
      </c>
      <c r="Z47" s="398" t="s">
        <v>2645</v>
      </c>
    </row>
    <row r="48" spans="1:26">
      <c r="A48" s="462" t="s">
        <v>2476</v>
      </c>
      <c r="B48" s="463" t="s">
        <v>2467</v>
      </c>
      <c r="C48" s="463" t="s">
        <v>2475</v>
      </c>
      <c r="D48" s="454">
        <v>66</v>
      </c>
      <c r="E48" s="454">
        <v>11</v>
      </c>
      <c r="F48" s="465">
        <v>1</v>
      </c>
      <c r="G48" s="471"/>
      <c r="H48" s="471"/>
      <c r="I48" s="454">
        <v>10</v>
      </c>
      <c r="J48" s="454">
        <v>12.5</v>
      </c>
      <c r="K48" s="454">
        <v>11.9</v>
      </c>
      <c r="L48" s="454">
        <v>11.9</v>
      </c>
      <c r="M48" s="467">
        <v>0</v>
      </c>
      <c r="N48" s="470">
        <v>1</v>
      </c>
      <c r="O48" s="471"/>
      <c r="P48" s="471"/>
      <c r="Q48" s="454">
        <v>10</v>
      </c>
      <c r="R48" s="454">
        <v>12.5</v>
      </c>
      <c r="S48" s="454">
        <v>11.9</v>
      </c>
      <c r="T48" s="454">
        <v>11.9</v>
      </c>
      <c r="U48" s="467">
        <v>0</v>
      </c>
      <c r="V48" s="468">
        <v>3.3770316980159532E-3</v>
      </c>
      <c r="W48" s="469">
        <f t="shared" si="0"/>
        <v>6</v>
      </c>
      <c r="X48" s="460"/>
      <c r="Y48" s="415" t="b">
        <v>1</v>
      </c>
      <c r="Z48" s="398" t="s">
        <v>2646</v>
      </c>
    </row>
    <row r="49" spans="1:26">
      <c r="A49" s="462" t="s">
        <v>2477</v>
      </c>
      <c r="B49" s="463" t="s">
        <v>2467</v>
      </c>
      <c r="C49" s="463" t="s">
        <v>152</v>
      </c>
      <c r="D49" s="454">
        <v>66</v>
      </c>
      <c r="E49" s="454">
        <v>11</v>
      </c>
      <c r="F49" s="465">
        <v>2</v>
      </c>
      <c r="G49" s="471"/>
      <c r="H49" s="471"/>
      <c r="I49" s="454">
        <v>30</v>
      </c>
      <c r="J49" s="454">
        <v>50</v>
      </c>
      <c r="K49" s="454">
        <v>46.4</v>
      </c>
      <c r="L49" s="454">
        <v>46.4</v>
      </c>
      <c r="M49" s="467">
        <v>25</v>
      </c>
      <c r="N49" s="470">
        <v>2</v>
      </c>
      <c r="O49" s="471"/>
      <c r="P49" s="471"/>
      <c r="Q49" s="454">
        <v>30</v>
      </c>
      <c r="R49" s="454">
        <v>50</v>
      </c>
      <c r="S49" s="454">
        <v>46.4</v>
      </c>
      <c r="T49" s="454">
        <v>46.4</v>
      </c>
      <c r="U49" s="467">
        <v>25</v>
      </c>
      <c r="V49" s="468">
        <v>-1.1591471261687691E-2</v>
      </c>
      <c r="W49" s="469">
        <f t="shared" si="0"/>
        <v>5</v>
      </c>
      <c r="X49" s="460"/>
      <c r="Y49" s="415" t="b">
        <v>1</v>
      </c>
      <c r="Z49" s="398" t="s">
        <v>2647</v>
      </c>
    </row>
    <row r="50" spans="1:26">
      <c r="A50" s="462" t="s">
        <v>1940</v>
      </c>
      <c r="B50" s="463" t="s">
        <v>2467</v>
      </c>
      <c r="C50" s="463" t="s">
        <v>152</v>
      </c>
      <c r="D50" s="454">
        <v>66</v>
      </c>
      <c r="E50" s="454">
        <v>11</v>
      </c>
      <c r="F50" s="465">
        <v>2</v>
      </c>
      <c r="G50" s="454">
        <v>17.193972481444149</v>
      </c>
      <c r="H50" s="454">
        <v>16.998797658681809</v>
      </c>
      <c r="I50" s="454" t="s">
        <v>1176</v>
      </c>
      <c r="J50" s="454">
        <v>20</v>
      </c>
      <c r="K50" s="454">
        <v>27.5</v>
      </c>
      <c r="L50" s="454">
        <v>27.5</v>
      </c>
      <c r="M50" s="467">
        <v>14.3</v>
      </c>
      <c r="N50" s="470">
        <v>2</v>
      </c>
      <c r="O50" s="454">
        <v>19.022039458650152</v>
      </c>
      <c r="P50" s="454">
        <v>18.488996441886925</v>
      </c>
      <c r="Q50" s="454" t="s">
        <v>1176</v>
      </c>
      <c r="R50" s="454">
        <v>20</v>
      </c>
      <c r="S50" s="454">
        <v>27.5</v>
      </c>
      <c r="T50" s="454">
        <v>27.5</v>
      </c>
      <c r="U50" s="467">
        <v>14.3</v>
      </c>
      <c r="V50" s="468">
        <v>-2.4896165669603953E-2</v>
      </c>
      <c r="W50" s="469">
        <f t="shared" si="0"/>
        <v>5</v>
      </c>
      <c r="X50" s="460"/>
      <c r="Y50" s="415" t="b">
        <v>1</v>
      </c>
      <c r="Z50" s="398" t="s">
        <v>2648</v>
      </c>
    </row>
    <row r="51" spans="1:26">
      <c r="A51" s="462" t="s">
        <v>1945</v>
      </c>
      <c r="B51" s="463" t="s">
        <v>2467</v>
      </c>
      <c r="C51" s="463" t="s">
        <v>152</v>
      </c>
      <c r="D51" s="454">
        <v>66</v>
      </c>
      <c r="E51" s="454">
        <v>7.6</v>
      </c>
      <c r="F51" s="465">
        <v>2</v>
      </c>
      <c r="G51" s="454">
        <v>13.09634755895468</v>
      </c>
      <c r="H51" s="454">
        <v>12.582765301740769</v>
      </c>
      <c r="I51" s="454">
        <v>20</v>
      </c>
      <c r="J51" s="454">
        <v>16</v>
      </c>
      <c r="K51" s="454">
        <v>19.899999999999999</v>
      </c>
      <c r="L51" s="454">
        <v>19.899999999999999</v>
      </c>
      <c r="M51" s="467">
        <v>10.5</v>
      </c>
      <c r="N51" s="470">
        <v>2</v>
      </c>
      <c r="O51" s="454">
        <v>14.4794060772102</v>
      </c>
      <c r="P51" s="454">
        <v>13.726920273757585</v>
      </c>
      <c r="Q51" s="454">
        <v>20</v>
      </c>
      <c r="R51" s="454">
        <v>16</v>
      </c>
      <c r="S51" s="454">
        <v>19.899999999999999</v>
      </c>
      <c r="T51" s="454">
        <v>19.899999999999999</v>
      </c>
      <c r="U51" s="467">
        <v>10.5</v>
      </c>
      <c r="V51" s="468">
        <v>-1.4892581653263903E-2</v>
      </c>
      <c r="W51" s="469">
        <f t="shared" si="0"/>
        <v>5</v>
      </c>
      <c r="X51" s="460"/>
      <c r="Y51" s="415" t="b">
        <v>1</v>
      </c>
      <c r="Z51" s="398" t="s">
        <v>2649</v>
      </c>
    </row>
    <row r="52" spans="1:26">
      <c r="A52" s="462" t="s">
        <v>1981</v>
      </c>
      <c r="B52" s="463" t="s">
        <v>2467</v>
      </c>
      <c r="C52" s="463" t="s">
        <v>152</v>
      </c>
      <c r="D52" s="454">
        <v>66</v>
      </c>
      <c r="E52" s="454">
        <v>11</v>
      </c>
      <c r="F52" s="465">
        <v>1</v>
      </c>
      <c r="G52" s="454">
        <v>4.1475585186551207</v>
      </c>
      <c r="H52" s="454">
        <v>4.0416287333063652</v>
      </c>
      <c r="I52" s="454" t="s">
        <v>1176</v>
      </c>
      <c r="J52" s="454">
        <v>25</v>
      </c>
      <c r="K52" s="454">
        <v>29.9</v>
      </c>
      <c r="L52" s="454">
        <v>29.9</v>
      </c>
      <c r="M52" s="467">
        <v>0</v>
      </c>
      <c r="N52" s="470">
        <v>1</v>
      </c>
      <c r="O52" s="454">
        <v>4.2550659309076178</v>
      </c>
      <c r="P52" s="454">
        <v>4.2402696203993795</v>
      </c>
      <c r="Q52" s="454" t="s">
        <v>1176</v>
      </c>
      <c r="R52" s="454">
        <v>25</v>
      </c>
      <c r="S52" s="454">
        <v>29.9</v>
      </c>
      <c r="T52" s="454">
        <v>29.9</v>
      </c>
      <c r="U52" s="467">
        <v>0</v>
      </c>
      <c r="V52" s="468">
        <v>1.7745898888126721E-2</v>
      </c>
      <c r="W52" s="469">
        <f t="shared" si="0"/>
        <v>5</v>
      </c>
      <c r="X52" s="460"/>
      <c r="Y52" s="415" t="b">
        <v>1</v>
      </c>
      <c r="Z52" s="398" t="s">
        <v>2650</v>
      </c>
    </row>
    <row r="53" spans="1:26">
      <c r="A53" s="462" t="s">
        <v>2478</v>
      </c>
      <c r="B53" s="463" t="s">
        <v>2472</v>
      </c>
      <c r="C53" s="463" t="s">
        <v>152</v>
      </c>
      <c r="D53" s="454">
        <v>66</v>
      </c>
      <c r="E53" s="454">
        <v>33</v>
      </c>
      <c r="F53" s="465">
        <v>1</v>
      </c>
      <c r="G53" s="454">
        <v>3.944</v>
      </c>
      <c r="H53" s="454">
        <v>3.44</v>
      </c>
      <c r="I53" s="454" t="s">
        <v>1176</v>
      </c>
      <c r="J53" s="454">
        <v>20</v>
      </c>
      <c r="K53" s="454">
        <v>27.3</v>
      </c>
      <c r="L53" s="454">
        <v>27.3</v>
      </c>
      <c r="M53" s="467">
        <v>0</v>
      </c>
      <c r="N53" s="470">
        <v>1</v>
      </c>
      <c r="O53" s="454">
        <v>7.0504822530093634</v>
      </c>
      <c r="P53" s="454">
        <v>6.02</v>
      </c>
      <c r="Q53" s="454" t="s">
        <v>1176</v>
      </c>
      <c r="R53" s="454">
        <v>20</v>
      </c>
      <c r="S53" s="454">
        <v>27.3</v>
      </c>
      <c r="T53" s="454">
        <v>27.3</v>
      </c>
      <c r="U53" s="467">
        <v>0</v>
      </c>
      <c r="V53" s="468">
        <v>-1.1591471261687691E-2</v>
      </c>
      <c r="W53" s="469">
        <f t="shared" si="0"/>
        <v>4</v>
      </c>
      <c r="X53" s="460"/>
      <c r="Y53" s="415" t="b">
        <v>1</v>
      </c>
      <c r="Z53" s="398" t="s">
        <v>2651</v>
      </c>
    </row>
    <row r="54" spans="1:26">
      <c r="A54" s="462" t="s">
        <v>1978</v>
      </c>
      <c r="B54" s="463" t="s">
        <v>2467</v>
      </c>
      <c r="C54" s="463" t="s">
        <v>152</v>
      </c>
      <c r="D54" s="454">
        <v>66</v>
      </c>
      <c r="E54" s="454">
        <v>7.6</v>
      </c>
      <c r="F54" s="465">
        <v>1</v>
      </c>
      <c r="G54" s="454">
        <v>3.5842412096322529</v>
      </c>
      <c r="H54" s="454">
        <v>3.4186873431365368</v>
      </c>
      <c r="I54" s="454" t="s">
        <v>1176</v>
      </c>
      <c r="J54" s="454">
        <v>5</v>
      </c>
      <c r="K54" s="454">
        <v>6.8</v>
      </c>
      <c r="L54" s="454">
        <v>6.8</v>
      </c>
      <c r="M54" s="467">
        <v>0</v>
      </c>
      <c r="N54" s="470">
        <v>1</v>
      </c>
      <c r="O54" s="454">
        <v>4.040545807487824</v>
      </c>
      <c r="P54" s="454">
        <v>3.6774105577868812</v>
      </c>
      <c r="Q54" s="454" t="s">
        <v>1176</v>
      </c>
      <c r="R54" s="454">
        <v>5</v>
      </c>
      <c r="S54" s="454">
        <v>6.8</v>
      </c>
      <c r="T54" s="454">
        <v>6.8</v>
      </c>
      <c r="U54" s="467">
        <v>0</v>
      </c>
      <c r="V54" s="468">
        <v>-1.0813694073409374E-2</v>
      </c>
      <c r="W54" s="469">
        <f t="shared" si="0"/>
        <v>5</v>
      </c>
      <c r="X54" s="460"/>
      <c r="Y54" s="415" t="b">
        <v>1</v>
      </c>
      <c r="Z54" s="398" t="s">
        <v>2652</v>
      </c>
    </row>
    <row r="55" spans="1:26">
      <c r="A55" s="462" t="s">
        <v>1996</v>
      </c>
      <c r="B55" s="463" t="s">
        <v>2467</v>
      </c>
      <c r="C55" s="463" t="s">
        <v>152</v>
      </c>
      <c r="D55" s="454">
        <v>66</v>
      </c>
      <c r="E55" s="454">
        <v>11</v>
      </c>
      <c r="F55" s="465">
        <v>2</v>
      </c>
      <c r="G55" s="454">
        <v>26.95701681800324</v>
      </c>
      <c r="H55" s="454">
        <v>26.414258090123976</v>
      </c>
      <c r="I55" s="454" t="s">
        <v>1176</v>
      </c>
      <c r="J55" s="454">
        <v>42</v>
      </c>
      <c r="K55" s="454">
        <v>48.4</v>
      </c>
      <c r="L55" s="454">
        <v>48.4</v>
      </c>
      <c r="M55" s="467">
        <v>25.6</v>
      </c>
      <c r="N55" s="470">
        <v>2</v>
      </c>
      <c r="O55" s="454">
        <v>35.019738861226166</v>
      </c>
      <c r="P55" s="454">
        <v>33.259518685747636</v>
      </c>
      <c r="Q55" s="454" t="s">
        <v>1176</v>
      </c>
      <c r="R55" s="454">
        <v>42</v>
      </c>
      <c r="S55" s="454">
        <v>48.4</v>
      </c>
      <c r="T55" s="454">
        <v>48.4</v>
      </c>
      <c r="U55" s="467">
        <v>25.6</v>
      </c>
      <c r="V55" s="468">
        <v>-2.5147696380400819E-2</v>
      </c>
      <c r="W55" s="469">
        <f t="shared" si="0"/>
        <v>5</v>
      </c>
      <c r="X55" s="460"/>
      <c r="Y55" s="415" t="b">
        <v>1</v>
      </c>
      <c r="Z55" s="398" t="s">
        <v>2653</v>
      </c>
    </row>
    <row r="56" spans="1:26">
      <c r="A56" s="462" t="s">
        <v>2006</v>
      </c>
      <c r="B56" s="463" t="s">
        <v>2467</v>
      </c>
      <c r="C56" s="463" t="s">
        <v>152</v>
      </c>
      <c r="D56" s="454">
        <v>66</v>
      </c>
      <c r="E56" s="454">
        <v>11</v>
      </c>
      <c r="F56" s="465">
        <v>2</v>
      </c>
      <c r="G56" s="454">
        <v>18.425164014731653</v>
      </c>
      <c r="H56" s="454">
        <v>17.07458160394307</v>
      </c>
      <c r="I56" s="454" t="s">
        <v>1176</v>
      </c>
      <c r="J56" s="454">
        <v>20</v>
      </c>
      <c r="K56" s="454">
        <v>26.4</v>
      </c>
      <c r="L56" s="454">
        <v>26.4</v>
      </c>
      <c r="M56" s="467">
        <v>13.7</v>
      </c>
      <c r="N56" s="470">
        <v>2</v>
      </c>
      <c r="O56" s="454">
        <v>23.735511647569599</v>
      </c>
      <c r="P56" s="454">
        <v>21.786850341773324</v>
      </c>
      <c r="Q56" s="454" t="s">
        <v>1176</v>
      </c>
      <c r="R56" s="454">
        <v>20</v>
      </c>
      <c r="S56" s="454">
        <v>26.4</v>
      </c>
      <c r="T56" s="454">
        <v>26.4</v>
      </c>
      <c r="U56" s="467">
        <v>13.7</v>
      </c>
      <c r="V56" s="468">
        <v>-3.0203076084409308E-2</v>
      </c>
      <c r="W56" s="469">
        <f t="shared" si="0"/>
        <v>5</v>
      </c>
      <c r="X56" s="460"/>
      <c r="Y56" s="415" t="b">
        <v>1</v>
      </c>
      <c r="Z56" s="398" t="s">
        <v>2654</v>
      </c>
    </row>
    <row r="57" spans="1:26">
      <c r="A57" s="462" t="s">
        <v>2061</v>
      </c>
      <c r="B57" s="463" t="s">
        <v>2467</v>
      </c>
      <c r="C57" s="463" t="s">
        <v>152</v>
      </c>
      <c r="D57" s="454">
        <v>66</v>
      </c>
      <c r="E57" s="454">
        <v>11</v>
      </c>
      <c r="F57" s="465">
        <v>2</v>
      </c>
      <c r="G57" s="454">
        <v>17.508982878349183</v>
      </c>
      <c r="H57" s="454">
        <v>16.463405965573266</v>
      </c>
      <c r="I57" s="454" t="s">
        <v>1176</v>
      </c>
      <c r="J57" s="454">
        <v>20</v>
      </c>
      <c r="K57" s="454">
        <v>25.8</v>
      </c>
      <c r="L57" s="454">
        <v>25.8</v>
      </c>
      <c r="M57" s="467">
        <v>14.1</v>
      </c>
      <c r="N57" s="470">
        <v>2</v>
      </c>
      <c r="O57" s="454">
        <v>18.490154467962007</v>
      </c>
      <c r="P57" s="454">
        <v>17.258707192051993</v>
      </c>
      <c r="Q57" s="454" t="s">
        <v>1176</v>
      </c>
      <c r="R57" s="454">
        <v>20</v>
      </c>
      <c r="S57" s="454">
        <v>25.8</v>
      </c>
      <c r="T57" s="454">
        <v>25.8</v>
      </c>
      <c r="U57" s="467">
        <v>14.1</v>
      </c>
      <c r="V57" s="468">
        <v>5.5499286707509921E-3</v>
      </c>
      <c r="W57" s="469">
        <f t="shared" si="0"/>
        <v>5</v>
      </c>
      <c r="X57" s="460"/>
      <c r="Y57" s="415" t="b">
        <v>1</v>
      </c>
      <c r="Z57" s="398" t="s">
        <v>2655</v>
      </c>
    </row>
    <row r="58" spans="1:26">
      <c r="A58" s="462" t="s">
        <v>2066</v>
      </c>
      <c r="B58" s="463" t="s">
        <v>2467</v>
      </c>
      <c r="C58" s="463" t="s">
        <v>152</v>
      </c>
      <c r="D58" s="454">
        <v>66</v>
      </c>
      <c r="E58" s="454">
        <v>11</v>
      </c>
      <c r="F58" s="465">
        <v>2</v>
      </c>
      <c r="G58" s="454">
        <v>19.002378737079617</v>
      </c>
      <c r="H58" s="454">
        <v>17.229536088847624</v>
      </c>
      <c r="I58" s="454" t="s">
        <v>1176</v>
      </c>
      <c r="J58" s="454">
        <v>20</v>
      </c>
      <c r="K58" s="454">
        <v>27.3</v>
      </c>
      <c r="L58" s="454">
        <v>27.3</v>
      </c>
      <c r="M58" s="467">
        <v>14.1</v>
      </c>
      <c r="N58" s="470">
        <v>2</v>
      </c>
      <c r="O58" s="454">
        <v>23.580618947330382</v>
      </c>
      <c r="P58" s="454">
        <v>20.590248357023775</v>
      </c>
      <c r="Q58" s="454" t="s">
        <v>1176</v>
      </c>
      <c r="R58" s="454">
        <v>20</v>
      </c>
      <c r="S58" s="454">
        <v>27.3</v>
      </c>
      <c r="T58" s="454">
        <v>27.3</v>
      </c>
      <c r="U58" s="467">
        <v>14.1</v>
      </c>
      <c r="V58" s="468">
        <v>2.0563363605737406E-2</v>
      </c>
      <c r="W58" s="469">
        <f t="shared" si="0"/>
        <v>5</v>
      </c>
      <c r="X58" s="460"/>
      <c r="Y58" s="415" t="b">
        <v>1</v>
      </c>
      <c r="Z58" s="398" t="s">
        <v>2656</v>
      </c>
    </row>
    <row r="59" spans="1:26">
      <c r="A59" s="462" t="s">
        <v>2071</v>
      </c>
      <c r="B59" s="463" t="s">
        <v>2467</v>
      </c>
      <c r="C59" s="463" t="s">
        <v>152</v>
      </c>
      <c r="D59" s="454">
        <v>66</v>
      </c>
      <c r="E59" s="454">
        <v>11</v>
      </c>
      <c r="F59" s="465">
        <v>2</v>
      </c>
      <c r="G59" s="454">
        <v>35.337359762027376</v>
      </c>
      <c r="H59" s="454">
        <v>33.284396024102776</v>
      </c>
      <c r="I59" s="454">
        <v>34</v>
      </c>
      <c r="J59" s="454">
        <v>42</v>
      </c>
      <c r="K59" s="454">
        <v>49</v>
      </c>
      <c r="L59" s="454">
        <v>49</v>
      </c>
      <c r="M59" s="467">
        <v>24.8</v>
      </c>
      <c r="N59" s="470">
        <v>2</v>
      </c>
      <c r="O59" s="454">
        <v>37.100803582893306</v>
      </c>
      <c r="P59" s="454">
        <v>34.544336667297728</v>
      </c>
      <c r="Q59" s="454">
        <v>34</v>
      </c>
      <c r="R59" s="454">
        <v>42</v>
      </c>
      <c r="S59" s="454">
        <v>49</v>
      </c>
      <c r="T59" s="454">
        <v>49</v>
      </c>
      <c r="U59" s="467">
        <v>24.8</v>
      </c>
      <c r="V59" s="468">
        <v>-2.7592221978456344E-3</v>
      </c>
      <c r="W59" s="469">
        <f t="shared" si="0"/>
        <v>5</v>
      </c>
      <c r="X59" s="460"/>
      <c r="Y59" s="415" t="b">
        <v>1</v>
      </c>
      <c r="Z59" s="398" t="s">
        <v>2657</v>
      </c>
    </row>
    <row r="60" spans="1:26">
      <c r="A60" s="462" t="s">
        <v>2078</v>
      </c>
      <c r="B60" s="463" t="s">
        <v>2467</v>
      </c>
      <c r="C60" s="463" t="s">
        <v>152</v>
      </c>
      <c r="D60" s="454">
        <v>66</v>
      </c>
      <c r="E60" s="454">
        <v>7.6</v>
      </c>
      <c r="F60" s="465">
        <v>2</v>
      </c>
      <c r="G60" s="454">
        <v>11.732980554753137</v>
      </c>
      <c r="H60" s="454">
        <v>11.194390345671954</v>
      </c>
      <c r="I60" s="454" t="s">
        <v>1176</v>
      </c>
      <c r="J60" s="454">
        <v>16</v>
      </c>
      <c r="K60" s="454">
        <v>21.1</v>
      </c>
      <c r="L60" s="454">
        <v>21.1</v>
      </c>
      <c r="M60" s="467">
        <v>12</v>
      </c>
      <c r="N60" s="470">
        <v>2</v>
      </c>
      <c r="O60" s="454">
        <v>13.873408873151666</v>
      </c>
      <c r="P60" s="454">
        <v>12.877372873820971</v>
      </c>
      <c r="Q60" s="454" t="s">
        <v>1176</v>
      </c>
      <c r="R60" s="454">
        <v>16</v>
      </c>
      <c r="S60" s="454">
        <v>21.1</v>
      </c>
      <c r="T60" s="454">
        <v>21.1</v>
      </c>
      <c r="U60" s="467">
        <v>12</v>
      </c>
      <c r="V60" s="468">
        <v>-9.7182806060341909E-3</v>
      </c>
      <c r="W60" s="469">
        <f t="shared" si="0"/>
        <v>5</v>
      </c>
      <c r="X60" s="460"/>
      <c r="Y60" s="415" t="b">
        <v>1</v>
      </c>
      <c r="Z60" s="398" t="s">
        <v>2658</v>
      </c>
    </row>
    <row r="61" spans="1:26">
      <c r="A61" s="462" t="s">
        <v>2117</v>
      </c>
      <c r="B61" s="463" t="s">
        <v>2467</v>
      </c>
      <c r="C61" s="463" t="s">
        <v>152</v>
      </c>
      <c r="D61" s="454">
        <v>66</v>
      </c>
      <c r="E61" s="454">
        <v>11</v>
      </c>
      <c r="F61" s="465">
        <v>2</v>
      </c>
      <c r="G61" s="454">
        <v>29.104651043285177</v>
      </c>
      <c r="H61" s="454">
        <v>27.678916448259383</v>
      </c>
      <c r="I61" s="454">
        <v>30</v>
      </c>
      <c r="J61" s="454">
        <v>48</v>
      </c>
      <c r="K61" s="454">
        <v>55.7</v>
      </c>
      <c r="L61" s="454">
        <v>55.7</v>
      </c>
      <c r="M61" s="467">
        <v>30.5</v>
      </c>
      <c r="N61" s="470">
        <v>2</v>
      </c>
      <c r="O61" s="454">
        <v>30.317207364478826</v>
      </c>
      <c r="P61" s="454">
        <v>28.730777018139172</v>
      </c>
      <c r="Q61" s="454">
        <v>30</v>
      </c>
      <c r="R61" s="454">
        <v>48</v>
      </c>
      <c r="S61" s="454">
        <v>55.7</v>
      </c>
      <c r="T61" s="454">
        <v>55.7</v>
      </c>
      <c r="U61" s="467">
        <v>30.5</v>
      </c>
      <c r="V61" s="468">
        <v>-1.3093491915768807E-3</v>
      </c>
      <c r="W61" s="469">
        <f t="shared" si="0"/>
        <v>5</v>
      </c>
      <c r="X61" s="460"/>
      <c r="Y61" s="415" t="b">
        <v>1</v>
      </c>
      <c r="Z61" s="398" t="s">
        <v>2659</v>
      </c>
    </row>
    <row r="62" spans="1:26">
      <c r="A62" s="462" t="s">
        <v>2167</v>
      </c>
      <c r="B62" s="463" t="s">
        <v>2467</v>
      </c>
      <c r="C62" s="463" t="s">
        <v>152</v>
      </c>
      <c r="D62" s="454">
        <v>66</v>
      </c>
      <c r="E62" s="454">
        <v>11</v>
      </c>
      <c r="F62" s="465">
        <v>3</v>
      </c>
      <c r="G62" s="454">
        <v>45.756860130138556</v>
      </c>
      <c r="H62" s="454">
        <v>39.616285467455789</v>
      </c>
      <c r="I62" s="454">
        <v>60</v>
      </c>
      <c r="J62" s="454">
        <v>63</v>
      </c>
      <c r="K62" s="454">
        <v>76.2</v>
      </c>
      <c r="L62" s="454">
        <v>76.2</v>
      </c>
      <c r="M62" s="467">
        <v>54.3</v>
      </c>
      <c r="N62" s="470">
        <v>3</v>
      </c>
      <c r="O62" s="454">
        <v>55.758696318057105</v>
      </c>
      <c r="P62" s="454">
        <v>47.973697129211502</v>
      </c>
      <c r="Q62" s="454">
        <v>60</v>
      </c>
      <c r="R62" s="454">
        <v>63</v>
      </c>
      <c r="S62" s="454">
        <v>76.2</v>
      </c>
      <c r="T62" s="454">
        <v>76.2</v>
      </c>
      <c r="U62" s="467">
        <v>54.3</v>
      </c>
      <c r="V62" s="468">
        <v>-2.0584602124039453E-2</v>
      </c>
      <c r="W62" s="469">
        <f t="shared" si="0"/>
        <v>5</v>
      </c>
      <c r="X62" s="460"/>
      <c r="Y62" s="415" t="b">
        <v>1</v>
      </c>
      <c r="Z62" s="398" t="s">
        <v>2660</v>
      </c>
    </row>
    <row r="63" spans="1:26">
      <c r="A63" s="462" t="s">
        <v>2479</v>
      </c>
      <c r="B63" s="463" t="s">
        <v>2467</v>
      </c>
      <c r="C63" s="463" t="s">
        <v>152</v>
      </c>
      <c r="D63" s="454">
        <v>66</v>
      </c>
      <c r="E63" s="454">
        <v>11</v>
      </c>
      <c r="F63" s="465">
        <v>1</v>
      </c>
      <c r="G63" s="471"/>
      <c r="H63" s="471"/>
      <c r="I63" s="454">
        <v>5</v>
      </c>
      <c r="J63" s="454">
        <v>6.25</v>
      </c>
      <c r="K63" s="454">
        <v>5.9</v>
      </c>
      <c r="L63" s="454">
        <v>5.9</v>
      </c>
      <c r="M63" s="467">
        <v>0</v>
      </c>
      <c r="N63" s="470">
        <v>1</v>
      </c>
      <c r="O63" s="471"/>
      <c r="P63" s="471"/>
      <c r="Q63" s="454">
        <v>5</v>
      </c>
      <c r="R63" s="454">
        <v>6.25</v>
      </c>
      <c r="S63" s="454">
        <v>5.9</v>
      </c>
      <c r="T63" s="454">
        <v>5.9</v>
      </c>
      <c r="U63" s="467">
        <v>0</v>
      </c>
      <c r="V63" s="468">
        <v>-1.3245288269870037E-2</v>
      </c>
      <c r="W63" s="469">
        <f t="shared" si="0"/>
        <v>5</v>
      </c>
      <c r="X63" s="460"/>
      <c r="Y63" s="415" t="b">
        <v>1</v>
      </c>
      <c r="Z63" s="398" t="s">
        <v>2661</v>
      </c>
    </row>
    <row r="64" spans="1:26">
      <c r="A64" s="462" t="s">
        <v>2480</v>
      </c>
      <c r="B64" s="463" t="s">
        <v>2467</v>
      </c>
      <c r="C64" s="463" t="s">
        <v>152</v>
      </c>
      <c r="D64" s="454">
        <v>66</v>
      </c>
      <c r="E64" s="454">
        <v>11</v>
      </c>
      <c r="F64" s="465">
        <v>1</v>
      </c>
      <c r="G64" s="471"/>
      <c r="H64" s="471"/>
      <c r="I64" s="454" t="s">
        <v>1176</v>
      </c>
      <c r="J64" s="454">
        <v>21</v>
      </c>
      <c r="K64" s="454">
        <v>20</v>
      </c>
      <c r="L64" s="454">
        <v>20</v>
      </c>
      <c r="M64" s="467">
        <v>0</v>
      </c>
      <c r="N64" s="470">
        <v>1</v>
      </c>
      <c r="O64" s="471"/>
      <c r="P64" s="471"/>
      <c r="Q64" s="454" t="s">
        <v>1176</v>
      </c>
      <c r="R64" s="454">
        <v>21</v>
      </c>
      <c r="S64" s="454">
        <v>20</v>
      </c>
      <c r="T64" s="454">
        <v>20</v>
      </c>
      <c r="U64" s="467">
        <v>0</v>
      </c>
      <c r="V64" s="468">
        <v>-2.6957945030430253E-3</v>
      </c>
      <c r="W64" s="469">
        <f t="shared" si="0"/>
        <v>5</v>
      </c>
      <c r="X64" s="460"/>
      <c r="Y64" s="415" t="b">
        <v>1</v>
      </c>
      <c r="Z64" s="398" t="s">
        <v>2662</v>
      </c>
    </row>
    <row r="65" spans="1:26">
      <c r="A65" s="462" t="s">
        <v>2185</v>
      </c>
      <c r="B65" s="463" t="s">
        <v>2467</v>
      </c>
      <c r="C65" s="463" t="s">
        <v>152</v>
      </c>
      <c r="D65" s="454">
        <v>66</v>
      </c>
      <c r="E65" s="454">
        <v>11</v>
      </c>
      <c r="F65" s="465">
        <v>2</v>
      </c>
      <c r="G65" s="454">
        <v>14.269435455015778</v>
      </c>
      <c r="H65" s="454">
        <v>13.821228828544129</v>
      </c>
      <c r="I65" s="454">
        <v>30</v>
      </c>
      <c r="J65" s="454">
        <v>50</v>
      </c>
      <c r="K65" s="454">
        <v>55.9</v>
      </c>
      <c r="L65" s="454">
        <v>55.9</v>
      </c>
      <c r="M65" s="467">
        <v>31.4</v>
      </c>
      <c r="N65" s="470">
        <v>2</v>
      </c>
      <c r="O65" s="454">
        <v>15.508390743758625</v>
      </c>
      <c r="P65" s="454">
        <v>14.405727731352831</v>
      </c>
      <c r="Q65" s="454">
        <v>30</v>
      </c>
      <c r="R65" s="454">
        <v>50</v>
      </c>
      <c r="S65" s="454">
        <v>55.9</v>
      </c>
      <c r="T65" s="454">
        <v>55.9</v>
      </c>
      <c r="U65" s="467">
        <v>31.4</v>
      </c>
      <c r="V65" s="468">
        <v>-5.2772941209669466E-2</v>
      </c>
      <c r="W65" s="469">
        <f t="shared" si="0"/>
        <v>5</v>
      </c>
      <c r="X65" s="460"/>
      <c r="Y65" s="415" t="b">
        <v>1</v>
      </c>
      <c r="Z65" s="398" t="s">
        <v>2663</v>
      </c>
    </row>
    <row r="66" spans="1:26">
      <c r="A66" s="462" t="s">
        <v>2199</v>
      </c>
      <c r="B66" s="463" t="s">
        <v>2467</v>
      </c>
      <c r="C66" s="463" t="s">
        <v>152</v>
      </c>
      <c r="D66" s="454">
        <v>66</v>
      </c>
      <c r="E66" s="454">
        <v>7.6</v>
      </c>
      <c r="F66" s="465">
        <v>2</v>
      </c>
      <c r="G66" s="454">
        <v>12.930694800153685</v>
      </c>
      <c r="H66" s="454">
        <v>12.267145988040536</v>
      </c>
      <c r="I66" s="454">
        <v>20</v>
      </c>
      <c r="J66" s="454">
        <v>20</v>
      </c>
      <c r="K66" s="454">
        <v>27.6</v>
      </c>
      <c r="L66" s="454">
        <v>27.6</v>
      </c>
      <c r="M66" s="467">
        <v>15</v>
      </c>
      <c r="N66" s="470">
        <v>2</v>
      </c>
      <c r="O66" s="454">
        <v>13.308141886469471</v>
      </c>
      <c r="P66" s="454">
        <v>12.358876788418549</v>
      </c>
      <c r="Q66" s="454">
        <v>20</v>
      </c>
      <c r="R66" s="454">
        <v>20</v>
      </c>
      <c r="S66" s="454">
        <v>27.6</v>
      </c>
      <c r="T66" s="454">
        <v>27.6</v>
      </c>
      <c r="U66" s="467">
        <v>15</v>
      </c>
      <c r="V66" s="468">
        <v>-9.3766380082321854E-3</v>
      </c>
      <c r="W66" s="469">
        <f t="shared" si="0"/>
        <v>5</v>
      </c>
      <c r="X66" s="460"/>
      <c r="Y66" s="415" t="b">
        <v>1</v>
      </c>
      <c r="Z66" s="398" t="s">
        <v>2664</v>
      </c>
    </row>
    <row r="67" spans="1:26">
      <c r="A67" s="462" t="s">
        <v>2481</v>
      </c>
      <c r="B67" s="463" t="s">
        <v>2467</v>
      </c>
      <c r="C67" s="463" t="s">
        <v>152</v>
      </c>
      <c r="D67" s="454">
        <v>66</v>
      </c>
      <c r="E67" s="454">
        <v>11</v>
      </c>
      <c r="F67" s="465">
        <v>2</v>
      </c>
      <c r="G67" s="454">
        <v>9.73</v>
      </c>
      <c r="H67" s="454">
        <v>9.51</v>
      </c>
      <c r="I67" s="454">
        <v>50</v>
      </c>
      <c r="J67" s="454">
        <v>64</v>
      </c>
      <c r="K67" s="454">
        <v>72.2</v>
      </c>
      <c r="L67" s="454">
        <v>72.2</v>
      </c>
      <c r="M67" s="467">
        <v>38.1</v>
      </c>
      <c r="N67" s="470">
        <v>2</v>
      </c>
      <c r="O67" s="454">
        <v>7.6000000000000005</v>
      </c>
      <c r="P67" s="454">
        <v>7.2900000000000009</v>
      </c>
      <c r="Q67" s="454">
        <v>50</v>
      </c>
      <c r="R67" s="454">
        <v>64</v>
      </c>
      <c r="S67" s="454">
        <v>72.2</v>
      </c>
      <c r="T67" s="454">
        <v>72.2</v>
      </c>
      <c r="U67" s="467">
        <v>38.1</v>
      </c>
      <c r="V67" s="468">
        <v>-1.1591471261687691E-2</v>
      </c>
      <c r="W67" s="469">
        <f t="shared" si="0"/>
        <v>5</v>
      </c>
      <c r="X67" s="460"/>
      <c r="Y67" s="415" t="b">
        <v>1</v>
      </c>
      <c r="Z67" s="398" t="s">
        <v>2665</v>
      </c>
    </row>
    <row r="68" spans="1:26">
      <c r="A68" s="462" t="s">
        <v>2482</v>
      </c>
      <c r="B68" s="463" t="s">
        <v>2467</v>
      </c>
      <c r="C68" s="463" t="s">
        <v>152</v>
      </c>
      <c r="D68" s="454">
        <v>66</v>
      </c>
      <c r="E68" s="454">
        <v>11</v>
      </c>
      <c r="F68" s="465">
        <v>1</v>
      </c>
      <c r="G68" s="454">
        <v>5.8</v>
      </c>
      <c r="H68" s="454">
        <v>5.36</v>
      </c>
      <c r="I68" s="454" t="s">
        <v>1176</v>
      </c>
      <c r="J68" s="454">
        <v>10</v>
      </c>
      <c r="K68" s="454">
        <v>9.5</v>
      </c>
      <c r="L68" s="454">
        <v>9.5</v>
      </c>
      <c r="M68" s="467">
        <v>0</v>
      </c>
      <c r="N68" s="470">
        <v>1</v>
      </c>
      <c r="O68" s="454">
        <v>6.1994919146652654</v>
      </c>
      <c r="P68" s="454">
        <v>5.04</v>
      </c>
      <c r="Q68" s="454" t="s">
        <v>1176</v>
      </c>
      <c r="R68" s="454">
        <v>10</v>
      </c>
      <c r="S68" s="454">
        <v>9.5</v>
      </c>
      <c r="T68" s="454">
        <v>9.5</v>
      </c>
      <c r="U68" s="467">
        <v>0</v>
      </c>
      <c r="V68" s="468">
        <v>0</v>
      </c>
      <c r="W68" s="469">
        <f t="shared" si="0"/>
        <v>5</v>
      </c>
      <c r="X68" s="460"/>
      <c r="Y68" s="415" t="b">
        <v>1</v>
      </c>
      <c r="Z68" s="398" t="s">
        <v>2666</v>
      </c>
    </row>
    <row r="69" spans="1:26">
      <c r="A69" s="462" t="s">
        <v>2247</v>
      </c>
      <c r="B69" s="463" t="s">
        <v>2467</v>
      </c>
      <c r="C69" s="463" t="s">
        <v>152</v>
      </c>
      <c r="D69" s="454">
        <v>66</v>
      </c>
      <c r="E69" s="454">
        <v>11</v>
      </c>
      <c r="F69" s="465">
        <v>2</v>
      </c>
      <c r="G69" s="454">
        <v>30.293415641659223</v>
      </c>
      <c r="H69" s="454">
        <v>28.254687065257649</v>
      </c>
      <c r="I69" s="454" t="s">
        <v>1176</v>
      </c>
      <c r="J69" s="454">
        <v>42</v>
      </c>
      <c r="K69" s="454">
        <v>51.1</v>
      </c>
      <c r="L69" s="454">
        <v>51.1</v>
      </c>
      <c r="M69" s="467">
        <v>26.4</v>
      </c>
      <c r="N69" s="470">
        <v>2</v>
      </c>
      <c r="O69" s="454">
        <v>37.453865956803831</v>
      </c>
      <c r="P69" s="454">
        <v>33.854060015375197</v>
      </c>
      <c r="Q69" s="454" t="s">
        <v>1176</v>
      </c>
      <c r="R69" s="454">
        <v>42</v>
      </c>
      <c r="S69" s="454">
        <v>51.1</v>
      </c>
      <c r="T69" s="454">
        <v>51.1</v>
      </c>
      <c r="U69" s="467">
        <v>26.4</v>
      </c>
      <c r="V69" s="468">
        <v>-4.8692682743641802E-3</v>
      </c>
      <c r="W69" s="469">
        <f t="shared" si="0"/>
        <v>5</v>
      </c>
      <c r="X69" s="460"/>
      <c r="Y69" s="415" t="b">
        <v>1</v>
      </c>
      <c r="Z69" s="398" t="s">
        <v>2667</v>
      </c>
    </row>
    <row r="70" spans="1:26">
      <c r="A70" s="462" t="s">
        <v>2341</v>
      </c>
      <c r="B70" s="463" t="s">
        <v>2467</v>
      </c>
      <c r="C70" s="463" t="s">
        <v>152</v>
      </c>
      <c r="D70" s="454">
        <v>66</v>
      </c>
      <c r="E70" s="454">
        <v>7.6</v>
      </c>
      <c r="F70" s="465">
        <v>2</v>
      </c>
      <c r="G70" s="454">
        <v>11.586514404382866</v>
      </c>
      <c r="H70" s="454">
        <v>10.323487853110244</v>
      </c>
      <c r="I70" s="454">
        <v>20</v>
      </c>
      <c r="J70" s="454">
        <v>16</v>
      </c>
      <c r="K70" s="454">
        <v>19.899999999999999</v>
      </c>
      <c r="L70" s="454">
        <v>19.899999999999999</v>
      </c>
      <c r="M70" s="467">
        <v>10.5</v>
      </c>
      <c r="N70" s="470">
        <v>2</v>
      </c>
      <c r="O70" s="454">
        <v>14.143605425345028</v>
      </c>
      <c r="P70" s="454">
        <v>12.004017427621264</v>
      </c>
      <c r="Q70" s="454">
        <v>20</v>
      </c>
      <c r="R70" s="454">
        <v>16</v>
      </c>
      <c r="S70" s="454">
        <v>19.899999999999999</v>
      </c>
      <c r="T70" s="454">
        <v>19.899999999999999</v>
      </c>
      <c r="U70" s="467">
        <v>10.5</v>
      </c>
      <c r="V70" s="468">
        <v>-1.8818416020022211E-2</v>
      </c>
      <c r="W70" s="469">
        <f t="shared" si="0"/>
        <v>5</v>
      </c>
      <c r="X70" s="460"/>
      <c r="Y70" s="415" t="b">
        <v>1</v>
      </c>
      <c r="Z70" s="398" t="s">
        <v>2668</v>
      </c>
    </row>
    <row r="71" spans="1:26">
      <c r="A71" s="462" t="s">
        <v>2334</v>
      </c>
      <c r="B71" s="463" t="s">
        <v>2467</v>
      </c>
      <c r="C71" s="463" t="s">
        <v>152</v>
      </c>
      <c r="D71" s="454">
        <v>66</v>
      </c>
      <c r="E71" s="454">
        <v>11</v>
      </c>
      <c r="F71" s="465">
        <v>2</v>
      </c>
      <c r="G71" s="454">
        <v>25.243114637144156</v>
      </c>
      <c r="H71" s="454">
        <v>22.238452597327466</v>
      </c>
      <c r="I71" s="454" t="s">
        <v>1176</v>
      </c>
      <c r="J71" s="454">
        <v>42</v>
      </c>
      <c r="K71" s="454">
        <v>47.2</v>
      </c>
      <c r="L71" s="454">
        <v>47.2</v>
      </c>
      <c r="M71" s="467">
        <v>25.3</v>
      </c>
      <c r="N71" s="470">
        <v>2</v>
      </c>
      <c r="O71" s="454">
        <v>29.848760443274692</v>
      </c>
      <c r="P71" s="454">
        <v>26.42</v>
      </c>
      <c r="Q71" s="454" t="s">
        <v>1176</v>
      </c>
      <c r="R71" s="454">
        <v>42</v>
      </c>
      <c r="S71" s="454">
        <v>47.2</v>
      </c>
      <c r="T71" s="454">
        <v>47.2</v>
      </c>
      <c r="U71" s="467">
        <v>25.3</v>
      </c>
      <c r="V71" s="468">
        <v>-1.2996436647151333E-3</v>
      </c>
      <c r="W71" s="469">
        <f t="shared" si="0"/>
        <v>5</v>
      </c>
      <c r="X71" s="460"/>
      <c r="Y71" s="415" t="b">
        <v>1</v>
      </c>
      <c r="Z71" s="398" t="s">
        <v>2669</v>
      </c>
    </row>
    <row r="72" spans="1:26">
      <c r="A72" s="462" t="s">
        <v>2375</v>
      </c>
      <c r="B72" s="463" t="s">
        <v>2467</v>
      </c>
      <c r="C72" s="463" t="s">
        <v>152</v>
      </c>
      <c r="D72" s="454">
        <v>66</v>
      </c>
      <c r="E72" s="454">
        <v>7.6</v>
      </c>
      <c r="F72" s="465">
        <v>2</v>
      </c>
      <c r="G72" s="454">
        <v>12.736012417013963</v>
      </c>
      <c r="H72" s="454">
        <v>11.938928646697443</v>
      </c>
      <c r="I72" s="454" t="s">
        <v>1176</v>
      </c>
      <c r="J72" s="454">
        <v>16</v>
      </c>
      <c r="K72" s="454">
        <v>22.7</v>
      </c>
      <c r="L72" s="454">
        <v>22.7</v>
      </c>
      <c r="M72" s="467">
        <v>12</v>
      </c>
      <c r="N72" s="470">
        <v>2</v>
      </c>
      <c r="O72" s="454">
        <v>15.399350784785362</v>
      </c>
      <c r="P72" s="454">
        <v>13.804602301497887</v>
      </c>
      <c r="Q72" s="454" t="s">
        <v>1176</v>
      </c>
      <c r="R72" s="454">
        <v>16</v>
      </c>
      <c r="S72" s="454">
        <v>22.7</v>
      </c>
      <c r="T72" s="454">
        <v>22.7</v>
      </c>
      <c r="U72" s="467">
        <v>12</v>
      </c>
      <c r="V72" s="468">
        <v>-1.753853118567239E-2</v>
      </c>
      <c r="W72" s="469">
        <f t="shared" si="0"/>
        <v>5</v>
      </c>
      <c r="X72" s="460"/>
      <c r="Y72" s="415" t="b">
        <v>1</v>
      </c>
      <c r="Z72" s="398" t="s">
        <v>2670</v>
      </c>
    </row>
    <row r="73" spans="1:26">
      <c r="A73" s="462" t="s">
        <v>2483</v>
      </c>
      <c r="B73" s="463" t="s">
        <v>2467</v>
      </c>
      <c r="C73" s="463" t="s">
        <v>152</v>
      </c>
      <c r="D73" s="454">
        <v>66</v>
      </c>
      <c r="E73" s="454">
        <v>11</v>
      </c>
      <c r="F73" s="465">
        <v>1</v>
      </c>
      <c r="G73" s="471"/>
      <c r="H73" s="471"/>
      <c r="I73" s="454" t="s">
        <v>1176</v>
      </c>
      <c r="J73" s="454">
        <v>10</v>
      </c>
      <c r="K73" s="454">
        <v>7.8</v>
      </c>
      <c r="L73" s="454">
        <v>7.8</v>
      </c>
      <c r="M73" s="467">
        <v>0</v>
      </c>
      <c r="N73" s="470">
        <v>1</v>
      </c>
      <c r="O73" s="471"/>
      <c r="P73" s="471"/>
      <c r="Q73" s="454" t="s">
        <v>1176</v>
      </c>
      <c r="R73" s="454">
        <v>10</v>
      </c>
      <c r="S73" s="454">
        <v>7.8</v>
      </c>
      <c r="T73" s="454">
        <v>7.8</v>
      </c>
      <c r="U73" s="467">
        <v>0</v>
      </c>
      <c r="V73" s="468">
        <v>-1.1591471261687802E-2</v>
      </c>
      <c r="W73" s="469">
        <f t="shared" si="0"/>
        <v>5</v>
      </c>
      <c r="X73" s="460"/>
      <c r="Y73" s="415" t="b">
        <v>1</v>
      </c>
      <c r="Z73" s="398" t="s">
        <v>2671</v>
      </c>
    </row>
    <row r="74" spans="1:26">
      <c r="A74" s="462" t="s">
        <v>2415</v>
      </c>
      <c r="B74" s="463" t="s">
        <v>2467</v>
      </c>
      <c r="C74" s="463" t="s">
        <v>152</v>
      </c>
      <c r="D74" s="454">
        <v>66</v>
      </c>
      <c r="E74" s="454">
        <v>11</v>
      </c>
      <c r="F74" s="465">
        <v>2</v>
      </c>
      <c r="G74" s="454">
        <v>29.863123043229841</v>
      </c>
      <c r="H74" s="454">
        <v>29.125151582203252</v>
      </c>
      <c r="I74" s="454" t="s">
        <v>1176</v>
      </c>
      <c r="J74" s="454">
        <v>42</v>
      </c>
      <c r="K74" s="454">
        <v>49</v>
      </c>
      <c r="L74" s="454">
        <v>49</v>
      </c>
      <c r="M74" s="467">
        <v>25.8</v>
      </c>
      <c r="N74" s="470">
        <v>2</v>
      </c>
      <c r="O74" s="454">
        <v>31.554590378957375</v>
      </c>
      <c r="P74" s="454">
        <v>30.56585039577778</v>
      </c>
      <c r="Q74" s="454" t="s">
        <v>1176</v>
      </c>
      <c r="R74" s="454">
        <v>42</v>
      </c>
      <c r="S74" s="454">
        <v>49</v>
      </c>
      <c r="T74" s="454">
        <v>49</v>
      </c>
      <c r="U74" s="467">
        <v>25.8</v>
      </c>
      <c r="V74" s="468">
        <v>-1.3239177234113941E-2</v>
      </c>
      <c r="W74" s="469">
        <f t="shared" si="0"/>
        <v>5</v>
      </c>
      <c r="X74" s="460"/>
      <c r="Y74" s="415" t="b">
        <v>1</v>
      </c>
      <c r="Z74" s="398" t="s">
        <v>2672</v>
      </c>
    </row>
    <row r="75" spans="1:26">
      <c r="A75" s="462" t="s">
        <v>2438</v>
      </c>
      <c r="B75" s="463" t="s">
        <v>2467</v>
      </c>
      <c r="C75" s="463" t="s">
        <v>152</v>
      </c>
      <c r="D75" s="454">
        <v>66</v>
      </c>
      <c r="E75" s="454">
        <v>7.6</v>
      </c>
      <c r="F75" s="465">
        <v>2</v>
      </c>
      <c r="G75" s="454">
        <v>6.8678029802628631</v>
      </c>
      <c r="H75" s="454">
        <v>6.2138711475718269</v>
      </c>
      <c r="I75" s="454" t="s">
        <v>1176</v>
      </c>
      <c r="J75" s="454">
        <v>10</v>
      </c>
      <c r="K75" s="454">
        <v>10</v>
      </c>
      <c r="L75" s="454">
        <v>10</v>
      </c>
      <c r="M75" s="467">
        <v>5.3</v>
      </c>
      <c r="N75" s="470">
        <v>3</v>
      </c>
      <c r="O75" s="454">
        <v>8.3012370241906357</v>
      </c>
      <c r="P75" s="454">
        <v>7.0560514705494537</v>
      </c>
      <c r="Q75" s="454" t="s">
        <v>1176</v>
      </c>
      <c r="R75" s="454">
        <v>15</v>
      </c>
      <c r="S75" s="454">
        <v>10.6</v>
      </c>
      <c r="T75" s="454">
        <v>10.6</v>
      </c>
      <c r="U75" s="467">
        <v>10.6</v>
      </c>
      <c r="V75" s="468">
        <v>-1.1161259275058955E-2</v>
      </c>
      <c r="W75" s="469">
        <f t="shared" si="0"/>
        <v>5</v>
      </c>
      <c r="X75" s="460"/>
      <c r="Y75" s="415" t="b">
        <v>1</v>
      </c>
      <c r="Z75" s="398" t="s">
        <v>2673</v>
      </c>
    </row>
    <row r="76" spans="1:26">
      <c r="A76" s="462" t="s">
        <v>2484</v>
      </c>
      <c r="B76" s="463" t="s">
        <v>2472</v>
      </c>
      <c r="C76" s="463" t="s">
        <v>152</v>
      </c>
      <c r="D76" s="454">
        <v>66</v>
      </c>
      <c r="E76" s="454">
        <v>33</v>
      </c>
      <c r="F76" s="465">
        <v>2</v>
      </c>
      <c r="G76" s="454">
        <v>7.9563411179206458</v>
      </c>
      <c r="H76" s="454">
        <v>7.0904757000090886</v>
      </c>
      <c r="I76" s="454" t="s">
        <v>1176</v>
      </c>
      <c r="J76" s="454">
        <v>40</v>
      </c>
      <c r="K76" s="454">
        <v>55.4</v>
      </c>
      <c r="L76" s="454">
        <v>55.4</v>
      </c>
      <c r="M76" s="467">
        <v>28.88</v>
      </c>
      <c r="N76" s="470">
        <v>3</v>
      </c>
      <c r="O76" s="454">
        <v>7.8722270027822967</v>
      </c>
      <c r="P76" s="454">
        <v>6.6190618304915478</v>
      </c>
      <c r="Q76" s="454" t="s">
        <v>1176</v>
      </c>
      <c r="R76" s="454">
        <v>60</v>
      </c>
      <c r="S76" s="454">
        <v>52.6</v>
      </c>
      <c r="T76" s="454">
        <v>52.6</v>
      </c>
      <c r="U76" s="467">
        <v>58.3</v>
      </c>
      <c r="V76" s="468">
        <v>-1.1591471261687802E-2</v>
      </c>
      <c r="W76" s="469">
        <f t="shared" ref="W76:W139" si="1">IF(B76="STS",4,IF(AND(B76="ZSS",C76="Urban"),5,IF(AND(B76="ZSS",C76="CBD"),5,6)))</f>
        <v>4</v>
      </c>
      <c r="X76" s="460"/>
      <c r="Y76" s="415" t="b">
        <v>1</v>
      </c>
      <c r="Z76" s="398" t="s">
        <v>2674</v>
      </c>
    </row>
    <row r="77" spans="1:26">
      <c r="A77" s="462" t="s">
        <v>1922</v>
      </c>
      <c r="B77" s="463" t="s">
        <v>2467</v>
      </c>
      <c r="C77" s="463" t="s">
        <v>152</v>
      </c>
      <c r="D77" s="454">
        <v>66</v>
      </c>
      <c r="E77" s="454">
        <v>11</v>
      </c>
      <c r="F77" s="465">
        <v>2</v>
      </c>
      <c r="G77" s="454">
        <v>16.087835889317383</v>
      </c>
      <c r="H77" s="454">
        <v>15.571625827634168</v>
      </c>
      <c r="I77" s="454" t="s">
        <v>1176</v>
      </c>
      <c r="J77" s="454">
        <v>25</v>
      </c>
      <c r="K77" s="454">
        <v>33.200000000000003</v>
      </c>
      <c r="L77" s="454">
        <v>33.200000000000003</v>
      </c>
      <c r="M77" s="467">
        <v>17.7</v>
      </c>
      <c r="N77" s="470">
        <v>2</v>
      </c>
      <c r="O77" s="454">
        <v>13.352729822639777</v>
      </c>
      <c r="P77" s="454">
        <v>12.726937198196067</v>
      </c>
      <c r="Q77" s="454" t="s">
        <v>1176</v>
      </c>
      <c r="R77" s="454">
        <v>25</v>
      </c>
      <c r="S77" s="454">
        <v>33.200000000000003</v>
      </c>
      <c r="T77" s="454">
        <v>33.200000000000003</v>
      </c>
      <c r="U77" s="467">
        <v>17.7</v>
      </c>
      <c r="V77" s="468">
        <v>3.7531072699692691E-2</v>
      </c>
      <c r="W77" s="469">
        <f t="shared" si="1"/>
        <v>5</v>
      </c>
      <c r="X77" s="460"/>
      <c r="Y77" s="415" t="b">
        <v>1</v>
      </c>
      <c r="Z77" s="398" t="s">
        <v>2675</v>
      </c>
    </row>
    <row r="78" spans="1:26">
      <c r="A78" s="462" t="s">
        <v>1933</v>
      </c>
      <c r="B78" s="463" t="s">
        <v>2467</v>
      </c>
      <c r="C78" s="463" t="s">
        <v>152</v>
      </c>
      <c r="D78" s="454">
        <v>66</v>
      </c>
      <c r="E78" s="454">
        <v>11</v>
      </c>
      <c r="F78" s="465">
        <v>1</v>
      </c>
      <c r="G78" s="454">
        <v>17.59352451385195</v>
      </c>
      <c r="H78" s="454">
        <v>17.002485724385224</v>
      </c>
      <c r="I78" s="454">
        <v>17</v>
      </c>
      <c r="J78" s="454">
        <v>21</v>
      </c>
      <c r="K78" s="454">
        <v>27</v>
      </c>
      <c r="L78" s="454">
        <v>27</v>
      </c>
      <c r="M78" s="467">
        <v>0</v>
      </c>
      <c r="N78" s="470">
        <v>1</v>
      </c>
      <c r="O78" s="454">
        <v>21.837910497228481</v>
      </c>
      <c r="P78" s="454">
        <v>20.581212898826184</v>
      </c>
      <c r="Q78" s="454">
        <v>17</v>
      </c>
      <c r="R78" s="454">
        <v>21</v>
      </c>
      <c r="S78" s="454">
        <v>27</v>
      </c>
      <c r="T78" s="454">
        <v>27</v>
      </c>
      <c r="U78" s="467">
        <v>0</v>
      </c>
      <c r="V78" s="468">
        <v>9.9617886728666782E-3</v>
      </c>
      <c r="W78" s="469">
        <f t="shared" si="1"/>
        <v>5</v>
      </c>
      <c r="X78" s="460"/>
      <c r="Y78" s="415" t="b">
        <v>1</v>
      </c>
      <c r="Z78" s="398" t="s">
        <v>2676</v>
      </c>
    </row>
    <row r="79" spans="1:26">
      <c r="A79" s="462" t="s">
        <v>1950</v>
      </c>
      <c r="B79" s="463" t="s">
        <v>2467</v>
      </c>
      <c r="C79" s="463" t="s">
        <v>152</v>
      </c>
      <c r="D79" s="454">
        <v>66</v>
      </c>
      <c r="E79" s="454">
        <v>11</v>
      </c>
      <c r="F79" s="465">
        <v>2</v>
      </c>
      <c r="G79" s="454">
        <v>23.964176735615819</v>
      </c>
      <c r="H79" s="454">
        <v>23.093505954564037</v>
      </c>
      <c r="I79" s="454">
        <v>30</v>
      </c>
      <c r="J79" s="454">
        <v>50</v>
      </c>
      <c r="K79" s="454">
        <v>57.87557735849056</v>
      </c>
      <c r="L79" s="454">
        <v>57.87557735849056</v>
      </c>
      <c r="M79" s="467">
        <v>30.48</v>
      </c>
      <c r="N79" s="470">
        <v>2</v>
      </c>
      <c r="O79" s="454">
        <v>26.013140945697828</v>
      </c>
      <c r="P79" s="454">
        <v>24.33234985365349</v>
      </c>
      <c r="Q79" s="454">
        <v>30</v>
      </c>
      <c r="R79" s="454">
        <v>50</v>
      </c>
      <c r="S79" s="454">
        <v>57.87557735849056</v>
      </c>
      <c r="T79" s="454">
        <v>57.87557735849056</v>
      </c>
      <c r="U79" s="467">
        <v>30.48</v>
      </c>
      <c r="V79" s="468">
        <v>-2.436382091490874E-2</v>
      </c>
      <c r="W79" s="469">
        <f t="shared" si="1"/>
        <v>5</v>
      </c>
      <c r="X79" s="460"/>
      <c r="Y79" s="415" t="b">
        <v>1</v>
      </c>
      <c r="Z79" s="398" t="s">
        <v>2677</v>
      </c>
    </row>
    <row r="80" spans="1:26">
      <c r="A80" s="462" t="s">
        <v>1985</v>
      </c>
      <c r="B80" s="463" t="s">
        <v>2467</v>
      </c>
      <c r="C80" s="463" t="s">
        <v>152</v>
      </c>
      <c r="D80" s="454">
        <v>66</v>
      </c>
      <c r="E80" s="454">
        <v>11</v>
      </c>
      <c r="F80" s="465">
        <v>1</v>
      </c>
      <c r="G80" s="454">
        <v>16.335320598451908</v>
      </c>
      <c r="H80" s="454">
        <v>15.751916291364338</v>
      </c>
      <c r="I80" s="454" t="s">
        <v>1176</v>
      </c>
      <c r="J80" s="454">
        <v>32</v>
      </c>
      <c r="K80" s="454">
        <v>36.200000000000003</v>
      </c>
      <c r="L80" s="454">
        <v>36.200000000000003</v>
      </c>
      <c r="M80" s="467">
        <v>0</v>
      </c>
      <c r="N80" s="470">
        <v>1</v>
      </c>
      <c r="O80" s="454">
        <v>10.636964694417134</v>
      </c>
      <c r="P80" s="454">
        <v>9.6906603808613028</v>
      </c>
      <c r="Q80" s="454" t="s">
        <v>1176</v>
      </c>
      <c r="R80" s="454">
        <v>10</v>
      </c>
      <c r="S80" s="454">
        <v>13.9</v>
      </c>
      <c r="T80" s="454">
        <v>13.9</v>
      </c>
      <c r="U80" s="467">
        <v>0</v>
      </c>
      <c r="V80" s="468">
        <v>-9.3128358822857082E-3</v>
      </c>
      <c r="W80" s="469">
        <f t="shared" si="1"/>
        <v>5</v>
      </c>
      <c r="X80" s="460"/>
      <c r="Y80" s="415" t="b">
        <v>1</v>
      </c>
      <c r="Z80" s="398" t="s">
        <v>2678</v>
      </c>
    </row>
    <row r="81" spans="1:26">
      <c r="A81" s="462" t="s">
        <v>1318</v>
      </c>
      <c r="B81" s="463" t="s">
        <v>2467</v>
      </c>
      <c r="C81" s="463" t="s">
        <v>152</v>
      </c>
      <c r="D81" s="454">
        <v>66</v>
      </c>
      <c r="E81" s="454">
        <v>11</v>
      </c>
      <c r="F81" s="465">
        <v>1</v>
      </c>
      <c r="G81" s="454">
        <v>2.5542722282629908</v>
      </c>
      <c r="H81" s="454">
        <v>2.4258029150071598</v>
      </c>
      <c r="I81" s="454" t="s">
        <v>1176</v>
      </c>
      <c r="J81" s="454">
        <v>2.5</v>
      </c>
      <c r="K81" s="454">
        <v>3.25</v>
      </c>
      <c r="L81" s="454">
        <v>3.25</v>
      </c>
      <c r="M81" s="467">
        <v>0</v>
      </c>
      <c r="N81" s="470">
        <v>1</v>
      </c>
      <c r="O81" s="454">
        <v>3.1587178397007847</v>
      </c>
      <c r="P81" s="454">
        <v>2.8557091965890251</v>
      </c>
      <c r="Q81" s="454" t="s">
        <v>1176</v>
      </c>
      <c r="R81" s="454">
        <v>2.5</v>
      </c>
      <c r="S81" s="454">
        <v>3.25</v>
      </c>
      <c r="T81" s="454">
        <v>3.25</v>
      </c>
      <c r="U81" s="467">
        <v>0</v>
      </c>
      <c r="V81" s="468">
        <v>5.4968956129781699E-3</v>
      </c>
      <c r="W81" s="469">
        <f t="shared" si="1"/>
        <v>5</v>
      </c>
      <c r="X81" s="460"/>
      <c r="Y81" s="415" t="b">
        <v>1</v>
      </c>
      <c r="Z81" s="398" t="s">
        <v>2679</v>
      </c>
    </row>
    <row r="82" spans="1:26">
      <c r="A82" s="462" t="s">
        <v>2012</v>
      </c>
      <c r="B82" s="463" t="s">
        <v>2467</v>
      </c>
      <c r="C82" s="463" t="s">
        <v>152</v>
      </c>
      <c r="D82" s="454">
        <v>66</v>
      </c>
      <c r="E82" s="454">
        <v>11</v>
      </c>
      <c r="F82" s="465">
        <v>2</v>
      </c>
      <c r="G82" s="454">
        <v>17.48620980370606</v>
      </c>
      <c r="H82" s="454">
        <v>15.666293118127211</v>
      </c>
      <c r="I82" s="454" t="s">
        <v>1176</v>
      </c>
      <c r="J82" s="454">
        <v>20</v>
      </c>
      <c r="K82" s="454">
        <v>22.1</v>
      </c>
      <c r="L82" s="454">
        <v>22.1</v>
      </c>
      <c r="M82" s="467">
        <v>13</v>
      </c>
      <c r="N82" s="470">
        <v>2</v>
      </c>
      <c r="O82" s="454">
        <v>20.731966183726986</v>
      </c>
      <c r="P82" s="454">
        <v>18.506596043641355</v>
      </c>
      <c r="Q82" s="454" t="s">
        <v>1176</v>
      </c>
      <c r="R82" s="454">
        <v>20</v>
      </c>
      <c r="S82" s="454">
        <v>22.1</v>
      </c>
      <c r="T82" s="454">
        <v>22.1</v>
      </c>
      <c r="U82" s="467">
        <v>13</v>
      </c>
      <c r="V82" s="468">
        <v>-3.4398956013656612E-2</v>
      </c>
      <c r="W82" s="469">
        <f t="shared" si="1"/>
        <v>5</v>
      </c>
      <c r="X82" s="460"/>
      <c r="Y82" s="415" t="b">
        <v>1</v>
      </c>
      <c r="Z82" s="398" t="s">
        <v>2680</v>
      </c>
    </row>
    <row r="83" spans="1:26">
      <c r="A83" s="462" t="s">
        <v>2084</v>
      </c>
      <c r="B83" s="463" t="s">
        <v>2467</v>
      </c>
      <c r="C83" s="463" t="s">
        <v>152</v>
      </c>
      <c r="D83" s="454">
        <v>66</v>
      </c>
      <c r="E83" s="454">
        <v>11</v>
      </c>
      <c r="F83" s="465">
        <v>2</v>
      </c>
      <c r="G83" s="454">
        <v>15.435951889477199</v>
      </c>
      <c r="H83" s="454">
        <v>14.459732229439989</v>
      </c>
      <c r="I83" s="454" t="s">
        <v>1176</v>
      </c>
      <c r="J83" s="454">
        <v>20</v>
      </c>
      <c r="K83" s="454">
        <v>27.9</v>
      </c>
      <c r="L83" s="454">
        <v>27.9</v>
      </c>
      <c r="M83" s="467">
        <v>15</v>
      </c>
      <c r="N83" s="470">
        <v>2</v>
      </c>
      <c r="O83" s="454">
        <v>22.969833332389218</v>
      </c>
      <c r="P83" s="454">
        <v>21.058693537377849</v>
      </c>
      <c r="Q83" s="454" t="s">
        <v>1176</v>
      </c>
      <c r="R83" s="454">
        <v>20</v>
      </c>
      <c r="S83" s="454">
        <v>27.9</v>
      </c>
      <c r="T83" s="454">
        <v>27.9</v>
      </c>
      <c r="U83" s="467">
        <v>15</v>
      </c>
      <c r="V83" s="468">
        <v>8.2219835906187644E-3</v>
      </c>
      <c r="W83" s="469">
        <f t="shared" si="1"/>
        <v>5</v>
      </c>
      <c r="X83" s="460"/>
      <c r="Y83" s="415" t="b">
        <v>1</v>
      </c>
      <c r="Z83" s="398" t="s">
        <v>2681</v>
      </c>
    </row>
    <row r="84" spans="1:26">
      <c r="A84" s="462" t="s">
        <v>2101</v>
      </c>
      <c r="B84" s="463" t="s">
        <v>2467</v>
      </c>
      <c r="C84" s="463" t="s">
        <v>152</v>
      </c>
      <c r="D84" s="454">
        <v>66</v>
      </c>
      <c r="E84" s="454">
        <v>11</v>
      </c>
      <c r="F84" s="465">
        <v>1</v>
      </c>
      <c r="G84" s="454">
        <v>12.247481133655924</v>
      </c>
      <c r="H84" s="454">
        <v>11.857595921096635</v>
      </c>
      <c r="I84" s="454" t="s">
        <v>1176</v>
      </c>
      <c r="J84" s="454">
        <v>25</v>
      </c>
      <c r="K84" s="454">
        <v>31.6</v>
      </c>
      <c r="L84" s="454">
        <v>31.6</v>
      </c>
      <c r="M84" s="467">
        <v>0</v>
      </c>
      <c r="N84" s="470">
        <v>1</v>
      </c>
      <c r="O84" s="454">
        <v>17.586582773814559</v>
      </c>
      <c r="P84" s="454">
        <v>17.566961821123073</v>
      </c>
      <c r="Q84" s="454" t="s">
        <v>1176</v>
      </c>
      <c r="R84" s="454">
        <v>25</v>
      </c>
      <c r="S84" s="454">
        <v>31.6</v>
      </c>
      <c r="T84" s="454">
        <v>31.6</v>
      </c>
      <c r="U84" s="467">
        <v>0</v>
      </c>
      <c r="V84" s="468">
        <v>-1.1307186101238043E-2</v>
      </c>
      <c r="W84" s="469">
        <f t="shared" si="1"/>
        <v>5</v>
      </c>
      <c r="X84" s="460"/>
      <c r="Y84" s="415" t="b">
        <v>1</v>
      </c>
      <c r="Z84" s="398" t="s">
        <v>2682</v>
      </c>
    </row>
    <row r="85" spans="1:26">
      <c r="A85" s="462" t="s">
        <v>2105</v>
      </c>
      <c r="B85" s="463" t="s">
        <v>2467</v>
      </c>
      <c r="C85" s="463" t="s">
        <v>152</v>
      </c>
      <c r="D85" s="454">
        <v>66</v>
      </c>
      <c r="E85" s="454">
        <v>11</v>
      </c>
      <c r="F85" s="465">
        <v>2</v>
      </c>
      <c r="G85" s="454">
        <v>30.072238642486806</v>
      </c>
      <c r="H85" s="454">
        <v>28.783428414951658</v>
      </c>
      <c r="I85" s="454">
        <v>30</v>
      </c>
      <c r="J85" s="454">
        <v>50</v>
      </c>
      <c r="K85" s="454">
        <v>59.8</v>
      </c>
      <c r="L85" s="454">
        <v>59.8</v>
      </c>
      <c r="M85" s="467">
        <v>31.9</v>
      </c>
      <c r="N85" s="470">
        <v>2</v>
      </c>
      <c r="O85" s="454">
        <v>36.976344230454046</v>
      </c>
      <c r="P85" s="454">
        <v>34.379968359598365</v>
      </c>
      <c r="Q85" s="454">
        <v>30</v>
      </c>
      <c r="R85" s="454">
        <v>50</v>
      </c>
      <c r="S85" s="454">
        <v>59.8</v>
      </c>
      <c r="T85" s="454">
        <v>59.8</v>
      </c>
      <c r="U85" s="467">
        <v>31.9</v>
      </c>
      <c r="V85" s="468">
        <v>-1.3422819358655858E-2</v>
      </c>
      <c r="W85" s="469">
        <f t="shared" si="1"/>
        <v>5</v>
      </c>
      <c r="X85" s="460"/>
      <c r="Y85" s="415" t="b">
        <v>1</v>
      </c>
      <c r="Z85" s="398" t="s">
        <v>2683</v>
      </c>
    </row>
    <row r="86" spans="1:26">
      <c r="A86" s="462" t="s">
        <v>2485</v>
      </c>
      <c r="B86" s="463" t="s">
        <v>2467</v>
      </c>
      <c r="C86" s="463" t="s">
        <v>2475</v>
      </c>
      <c r="D86" s="454">
        <v>66</v>
      </c>
      <c r="E86" s="454">
        <v>11</v>
      </c>
      <c r="F86" s="465">
        <v>2</v>
      </c>
      <c r="G86" s="471"/>
      <c r="H86" s="471"/>
      <c r="I86" s="454" t="s">
        <v>1176</v>
      </c>
      <c r="J86" s="454">
        <v>15</v>
      </c>
      <c r="K86" s="454">
        <v>18</v>
      </c>
      <c r="L86" s="454">
        <v>18</v>
      </c>
      <c r="M86" s="467">
        <v>7.5</v>
      </c>
      <c r="N86" s="470">
        <v>2</v>
      </c>
      <c r="O86" s="471"/>
      <c r="P86" s="471"/>
      <c r="Q86" s="454"/>
      <c r="R86" s="454">
        <v>15</v>
      </c>
      <c r="S86" s="454">
        <v>18</v>
      </c>
      <c r="T86" s="454">
        <v>18</v>
      </c>
      <c r="U86" s="467">
        <v>7.5</v>
      </c>
      <c r="V86" s="468">
        <v>-1.0700482570928371E-2</v>
      </c>
      <c r="W86" s="469">
        <f t="shared" si="1"/>
        <v>6</v>
      </c>
      <c r="X86" s="460"/>
      <c r="Y86" s="415" t="b">
        <v>1</v>
      </c>
      <c r="Z86" s="398" t="s">
        <v>2684</v>
      </c>
    </row>
    <row r="87" spans="1:26">
      <c r="A87" s="462" t="s">
        <v>2158</v>
      </c>
      <c r="B87" s="463" t="s">
        <v>2467</v>
      </c>
      <c r="C87" s="463" t="s">
        <v>152</v>
      </c>
      <c r="D87" s="454">
        <v>66</v>
      </c>
      <c r="E87" s="454">
        <v>11</v>
      </c>
      <c r="F87" s="465">
        <v>2</v>
      </c>
      <c r="G87" s="454">
        <v>36.473800345392952</v>
      </c>
      <c r="H87" s="454">
        <v>35.144909945211964</v>
      </c>
      <c r="I87" s="454">
        <v>30</v>
      </c>
      <c r="J87" s="454">
        <v>42</v>
      </c>
      <c r="K87" s="454">
        <v>49.1</v>
      </c>
      <c r="L87" s="454">
        <v>49.1</v>
      </c>
      <c r="M87" s="467">
        <v>25.8</v>
      </c>
      <c r="N87" s="470">
        <v>2</v>
      </c>
      <c r="O87" s="454">
        <v>37.205902670871936</v>
      </c>
      <c r="P87" s="454">
        <v>36.774056313805509</v>
      </c>
      <c r="Q87" s="454">
        <v>30</v>
      </c>
      <c r="R87" s="454">
        <v>42</v>
      </c>
      <c r="S87" s="454">
        <v>49.1</v>
      </c>
      <c r="T87" s="454">
        <v>49.1</v>
      </c>
      <c r="U87" s="467">
        <v>25.8</v>
      </c>
      <c r="V87" s="468">
        <v>-1.1344935776648746E-2</v>
      </c>
      <c r="W87" s="469">
        <f t="shared" si="1"/>
        <v>5</v>
      </c>
      <c r="X87" s="460"/>
      <c r="Y87" s="415" t="b">
        <v>1</v>
      </c>
      <c r="Z87" s="398" t="s">
        <v>2685</v>
      </c>
    </row>
    <row r="88" spans="1:26">
      <c r="A88" s="462" t="s">
        <v>2190</v>
      </c>
      <c r="B88" s="463" t="s">
        <v>2467</v>
      </c>
      <c r="C88" s="463" t="s">
        <v>152</v>
      </c>
      <c r="D88" s="454">
        <v>66</v>
      </c>
      <c r="E88" s="454">
        <v>11</v>
      </c>
      <c r="F88" s="465">
        <v>2</v>
      </c>
      <c r="G88" s="454">
        <v>43.272331435375953</v>
      </c>
      <c r="H88" s="454">
        <v>40.637604803625237</v>
      </c>
      <c r="I88" s="454">
        <v>38</v>
      </c>
      <c r="J88" s="454">
        <v>64</v>
      </c>
      <c r="K88" s="454">
        <v>71.2</v>
      </c>
      <c r="L88" s="454">
        <v>71.2</v>
      </c>
      <c r="M88" s="467">
        <v>37.5</v>
      </c>
      <c r="N88" s="470">
        <v>2</v>
      </c>
      <c r="O88" s="454">
        <v>57.925171596937901</v>
      </c>
      <c r="P88" s="454">
        <v>53.316298066891918</v>
      </c>
      <c r="Q88" s="454">
        <v>38</v>
      </c>
      <c r="R88" s="454">
        <v>64</v>
      </c>
      <c r="S88" s="454">
        <v>71.2</v>
      </c>
      <c r="T88" s="454">
        <v>71.2</v>
      </c>
      <c r="U88" s="467">
        <v>37.5</v>
      </c>
      <c r="V88" s="468">
        <v>-3.7164468713752896E-3</v>
      </c>
      <c r="W88" s="469">
        <f t="shared" si="1"/>
        <v>5</v>
      </c>
      <c r="X88" s="460"/>
      <c r="Y88" s="415" t="b">
        <v>1</v>
      </c>
      <c r="Z88" s="398" t="s">
        <v>2686</v>
      </c>
    </row>
    <row r="89" spans="1:26">
      <c r="A89" s="462" t="s">
        <v>2226</v>
      </c>
      <c r="B89" s="463" t="s">
        <v>2467</v>
      </c>
      <c r="C89" s="463" t="s">
        <v>152</v>
      </c>
      <c r="D89" s="454">
        <v>66</v>
      </c>
      <c r="E89" s="454">
        <v>11</v>
      </c>
      <c r="F89" s="465">
        <v>2</v>
      </c>
      <c r="G89" s="454">
        <v>17.381956048728316</v>
      </c>
      <c r="H89" s="454">
        <v>16.737857527142992</v>
      </c>
      <c r="I89" s="454" t="s">
        <v>1176</v>
      </c>
      <c r="J89" s="454">
        <v>20</v>
      </c>
      <c r="K89" s="454">
        <v>28.2</v>
      </c>
      <c r="L89" s="454">
        <v>28.2</v>
      </c>
      <c r="M89" s="467">
        <v>15</v>
      </c>
      <c r="N89" s="470">
        <v>2</v>
      </c>
      <c r="O89" s="454">
        <v>14.526217981619601</v>
      </c>
      <c r="P89" s="454">
        <v>13.563799824323443</v>
      </c>
      <c r="Q89" s="454" t="s">
        <v>1176</v>
      </c>
      <c r="R89" s="454">
        <v>20</v>
      </c>
      <c r="S89" s="454">
        <v>28.2</v>
      </c>
      <c r="T89" s="454">
        <v>28.2</v>
      </c>
      <c r="U89" s="467">
        <v>15</v>
      </c>
      <c r="V89" s="468">
        <v>-1.5411682243954283E-2</v>
      </c>
      <c r="W89" s="469">
        <f t="shared" si="1"/>
        <v>5</v>
      </c>
      <c r="X89" s="460"/>
      <c r="Y89" s="415" t="b">
        <v>1</v>
      </c>
      <c r="Z89" s="398" t="s">
        <v>2687</v>
      </c>
    </row>
    <row r="90" spans="1:26">
      <c r="A90" s="462" t="s">
        <v>2238</v>
      </c>
      <c r="B90" s="463" t="s">
        <v>2467</v>
      </c>
      <c r="C90" s="463" t="s">
        <v>2475</v>
      </c>
      <c r="D90" s="454">
        <v>66</v>
      </c>
      <c r="E90" s="454">
        <v>11</v>
      </c>
      <c r="F90" s="465">
        <v>1</v>
      </c>
      <c r="G90" s="454">
        <v>9.4687776853389316</v>
      </c>
      <c r="H90" s="454">
        <v>8.6625430669089365</v>
      </c>
      <c r="I90" s="454">
        <v>10</v>
      </c>
      <c r="J90" s="454">
        <v>12.5</v>
      </c>
      <c r="K90" s="454">
        <v>15.5</v>
      </c>
      <c r="L90" s="454">
        <v>15.5</v>
      </c>
      <c r="M90" s="467">
        <v>0</v>
      </c>
      <c r="N90" s="470">
        <v>1</v>
      </c>
      <c r="O90" s="454">
        <v>6.8086438309413024</v>
      </c>
      <c r="P90" s="454">
        <v>6.1940595038800659</v>
      </c>
      <c r="Q90" s="454">
        <v>10</v>
      </c>
      <c r="R90" s="454">
        <v>12.5</v>
      </c>
      <c r="S90" s="454">
        <v>15.5</v>
      </c>
      <c r="T90" s="454">
        <v>15.5</v>
      </c>
      <c r="U90" s="467">
        <v>0</v>
      </c>
      <c r="V90" s="468">
        <v>-1.0341766246594108E-2</v>
      </c>
      <c r="W90" s="469">
        <f t="shared" si="1"/>
        <v>6</v>
      </c>
      <c r="X90" s="460"/>
      <c r="Y90" s="415" t="b">
        <v>1</v>
      </c>
      <c r="Z90" s="398" t="s">
        <v>2688</v>
      </c>
    </row>
    <row r="91" spans="1:26">
      <c r="A91" s="462" t="s">
        <v>2486</v>
      </c>
      <c r="B91" s="463" t="s">
        <v>2467</v>
      </c>
      <c r="C91" s="463" t="s">
        <v>2475</v>
      </c>
      <c r="D91" s="454">
        <v>33</v>
      </c>
      <c r="E91" s="454">
        <v>11</v>
      </c>
      <c r="F91" s="465">
        <v>2</v>
      </c>
      <c r="G91" s="454">
        <v>2.1196477104413725</v>
      </c>
      <c r="H91" s="454">
        <v>1.9559715571683203</v>
      </c>
      <c r="I91" s="454" t="s">
        <v>1176</v>
      </c>
      <c r="J91" s="454">
        <v>5</v>
      </c>
      <c r="K91" s="454">
        <v>5.4</v>
      </c>
      <c r="L91" s="454">
        <v>5.4</v>
      </c>
      <c r="M91" s="467">
        <v>3</v>
      </c>
      <c r="N91" s="470">
        <v>2</v>
      </c>
      <c r="O91" s="454">
        <v>6.2390128565597971</v>
      </c>
      <c r="P91" s="454">
        <v>5.6151115706721537</v>
      </c>
      <c r="Q91" s="454" t="s">
        <v>1176</v>
      </c>
      <c r="R91" s="454">
        <v>5</v>
      </c>
      <c r="S91" s="454">
        <v>5.4</v>
      </c>
      <c r="T91" s="454">
        <v>5.4</v>
      </c>
      <c r="U91" s="467">
        <v>3</v>
      </c>
      <c r="V91" s="468">
        <v>1.4255011945661034E-2</v>
      </c>
      <c r="W91" s="469">
        <f t="shared" si="1"/>
        <v>6</v>
      </c>
      <c r="X91" s="460"/>
      <c r="Y91" s="415" t="b">
        <v>1</v>
      </c>
      <c r="Z91" s="398" t="s">
        <v>2689</v>
      </c>
    </row>
    <row r="92" spans="1:26">
      <c r="A92" s="462" t="s">
        <v>2231</v>
      </c>
      <c r="B92" s="463" t="s">
        <v>2467</v>
      </c>
      <c r="C92" s="463" t="s">
        <v>152</v>
      </c>
      <c r="D92" s="454">
        <v>66</v>
      </c>
      <c r="E92" s="454">
        <v>11</v>
      </c>
      <c r="F92" s="465">
        <v>2</v>
      </c>
      <c r="G92" s="454">
        <v>30.229437144130046</v>
      </c>
      <c r="H92" s="454">
        <v>28.916615873870683</v>
      </c>
      <c r="I92" s="454">
        <v>30</v>
      </c>
      <c r="J92" s="454">
        <v>48</v>
      </c>
      <c r="K92" s="454">
        <v>57.3</v>
      </c>
      <c r="L92" s="454">
        <v>57.3</v>
      </c>
      <c r="M92" s="467">
        <v>30.5</v>
      </c>
      <c r="N92" s="470">
        <v>2</v>
      </c>
      <c r="O92" s="454">
        <v>40.651400163222284</v>
      </c>
      <c r="P92" s="454">
        <v>38.458565095406499</v>
      </c>
      <c r="Q92" s="454">
        <v>30</v>
      </c>
      <c r="R92" s="454">
        <v>48</v>
      </c>
      <c r="S92" s="454">
        <v>57.3</v>
      </c>
      <c r="T92" s="454">
        <v>57.3</v>
      </c>
      <c r="U92" s="467">
        <v>30.5</v>
      </c>
      <c r="V92" s="468">
        <v>-2.1927346743030207E-2</v>
      </c>
      <c r="W92" s="469">
        <f t="shared" si="1"/>
        <v>5</v>
      </c>
      <c r="X92" s="460"/>
      <c r="Y92" s="415" t="b">
        <v>1</v>
      </c>
      <c r="Z92" s="398" t="s">
        <v>2690</v>
      </c>
    </row>
    <row r="93" spans="1:26">
      <c r="A93" s="462" t="s">
        <v>2242</v>
      </c>
      <c r="B93" s="463" t="s">
        <v>2467</v>
      </c>
      <c r="C93" s="463" t="s">
        <v>152</v>
      </c>
      <c r="D93" s="454">
        <v>66</v>
      </c>
      <c r="E93" s="454">
        <v>11</v>
      </c>
      <c r="F93" s="465">
        <v>2</v>
      </c>
      <c r="G93" s="454">
        <v>21.088596187651284</v>
      </c>
      <c r="H93" s="454">
        <v>20.586486754611968</v>
      </c>
      <c r="I93" s="454">
        <v>20</v>
      </c>
      <c r="J93" s="454">
        <v>20</v>
      </c>
      <c r="K93" s="454">
        <v>28</v>
      </c>
      <c r="L93" s="454">
        <v>28</v>
      </c>
      <c r="M93" s="467">
        <v>15</v>
      </c>
      <c r="N93" s="470">
        <v>2</v>
      </c>
      <c r="O93" s="454">
        <v>23.322392811818585</v>
      </c>
      <c r="P93" s="454">
        <v>22.47544748585096</v>
      </c>
      <c r="Q93" s="454">
        <v>20</v>
      </c>
      <c r="R93" s="454">
        <v>20</v>
      </c>
      <c r="S93" s="454">
        <v>28</v>
      </c>
      <c r="T93" s="454">
        <v>28</v>
      </c>
      <c r="U93" s="467">
        <v>15</v>
      </c>
      <c r="V93" s="468">
        <v>-2.5817890618076156E-3</v>
      </c>
      <c r="W93" s="469">
        <f t="shared" si="1"/>
        <v>5</v>
      </c>
      <c r="X93" s="460"/>
      <c r="Y93" s="415" t="b">
        <v>1</v>
      </c>
      <c r="Z93" s="398" t="s">
        <v>2691</v>
      </c>
    </row>
    <row r="94" spans="1:26">
      <c r="A94" s="462" t="s">
        <v>2256</v>
      </c>
      <c r="B94" s="463" t="s">
        <v>2467</v>
      </c>
      <c r="C94" s="463" t="s">
        <v>152</v>
      </c>
      <c r="D94" s="454">
        <v>66</v>
      </c>
      <c r="E94" s="454">
        <v>11</v>
      </c>
      <c r="F94" s="465">
        <v>2</v>
      </c>
      <c r="G94" s="454">
        <v>17.539840721239141</v>
      </c>
      <c r="H94" s="454">
        <v>16.189290300452711</v>
      </c>
      <c r="I94" s="454" t="s">
        <v>1176</v>
      </c>
      <c r="J94" s="454">
        <v>20</v>
      </c>
      <c r="K94" s="454">
        <v>28.3</v>
      </c>
      <c r="L94" s="454">
        <v>28.3</v>
      </c>
      <c r="M94" s="467">
        <v>15</v>
      </c>
      <c r="N94" s="470">
        <v>2</v>
      </c>
      <c r="O94" s="454">
        <v>24.486481750484838</v>
      </c>
      <c r="P94" s="454">
        <v>22.702913717755141</v>
      </c>
      <c r="Q94" s="454" t="s">
        <v>1176</v>
      </c>
      <c r="R94" s="454">
        <v>20</v>
      </c>
      <c r="S94" s="454">
        <v>28.3</v>
      </c>
      <c r="T94" s="454">
        <v>28.3</v>
      </c>
      <c r="U94" s="467">
        <v>15</v>
      </c>
      <c r="V94" s="468">
        <v>-1.7101819457220557E-2</v>
      </c>
      <c r="W94" s="469">
        <f t="shared" si="1"/>
        <v>5</v>
      </c>
      <c r="X94" s="460"/>
      <c r="Y94" s="415" t="b">
        <v>1</v>
      </c>
      <c r="Z94" s="398" t="s">
        <v>2692</v>
      </c>
    </row>
    <row r="95" spans="1:26">
      <c r="A95" s="462" t="s">
        <v>2270</v>
      </c>
      <c r="B95" s="463" t="s">
        <v>2467</v>
      </c>
      <c r="C95" s="463" t="s">
        <v>152</v>
      </c>
      <c r="D95" s="454">
        <v>66</v>
      </c>
      <c r="E95" s="454">
        <v>11</v>
      </c>
      <c r="F95" s="465">
        <v>2</v>
      </c>
      <c r="G95" s="454">
        <v>17.60574104499738</v>
      </c>
      <c r="H95" s="454">
        <v>16.216276966521065</v>
      </c>
      <c r="I95" s="454" t="s">
        <v>1176</v>
      </c>
      <c r="J95" s="454">
        <v>20</v>
      </c>
      <c r="K95" s="454">
        <v>25.4</v>
      </c>
      <c r="L95" s="454">
        <v>25.4</v>
      </c>
      <c r="M95" s="467">
        <v>13.5</v>
      </c>
      <c r="N95" s="470">
        <v>2</v>
      </c>
      <c r="O95" s="454">
        <v>22.297498056706768</v>
      </c>
      <c r="P95" s="454">
        <v>20.237544690547153</v>
      </c>
      <c r="Q95" s="454" t="s">
        <v>1176</v>
      </c>
      <c r="R95" s="454">
        <v>20</v>
      </c>
      <c r="S95" s="454">
        <v>25.4</v>
      </c>
      <c r="T95" s="454">
        <v>25.4</v>
      </c>
      <c r="U95" s="467">
        <v>13.5</v>
      </c>
      <c r="V95" s="468">
        <v>-2.0248021359336676E-2</v>
      </c>
      <c r="W95" s="469">
        <f t="shared" si="1"/>
        <v>5</v>
      </c>
      <c r="X95" s="460"/>
      <c r="Y95" s="415" t="b">
        <v>1</v>
      </c>
      <c r="Z95" s="398" t="s">
        <v>2693</v>
      </c>
    </row>
    <row r="96" spans="1:26">
      <c r="A96" s="462" t="s">
        <v>2291</v>
      </c>
      <c r="B96" s="463" t="s">
        <v>2467</v>
      </c>
      <c r="C96" s="463" t="s">
        <v>152</v>
      </c>
      <c r="D96" s="454">
        <v>66</v>
      </c>
      <c r="E96" s="454">
        <v>11</v>
      </c>
      <c r="F96" s="465">
        <v>2</v>
      </c>
      <c r="G96" s="454">
        <v>39.736540801235186</v>
      </c>
      <c r="H96" s="454">
        <v>38.80831411018913</v>
      </c>
      <c r="I96" s="454" t="s">
        <v>1176</v>
      </c>
      <c r="J96" s="454">
        <v>48</v>
      </c>
      <c r="K96" s="454">
        <v>57.5</v>
      </c>
      <c r="L96" s="454">
        <v>57.5</v>
      </c>
      <c r="M96" s="467">
        <v>30.3</v>
      </c>
      <c r="N96" s="470">
        <v>2</v>
      </c>
      <c r="O96" s="454">
        <v>43.674340131956669</v>
      </c>
      <c r="P96" s="454">
        <v>42.22197747391472</v>
      </c>
      <c r="Q96" s="454" t="s">
        <v>1176</v>
      </c>
      <c r="R96" s="454">
        <v>48</v>
      </c>
      <c r="S96" s="454">
        <v>57.5</v>
      </c>
      <c r="T96" s="454">
        <v>57.5</v>
      </c>
      <c r="U96" s="467">
        <v>30.3</v>
      </c>
      <c r="V96" s="468">
        <v>-1.1360892698127345E-2</v>
      </c>
      <c r="W96" s="469">
        <f t="shared" si="1"/>
        <v>5</v>
      </c>
      <c r="X96" s="460"/>
      <c r="Y96" s="415" t="b">
        <v>1</v>
      </c>
      <c r="Z96" s="398" t="s">
        <v>2694</v>
      </c>
    </row>
    <row r="97" spans="1:26">
      <c r="A97" s="462" t="s">
        <v>2299</v>
      </c>
      <c r="B97" s="463" t="s">
        <v>2467</v>
      </c>
      <c r="C97" s="463" t="s">
        <v>152</v>
      </c>
      <c r="D97" s="454">
        <v>66</v>
      </c>
      <c r="E97" s="454">
        <v>11</v>
      </c>
      <c r="F97" s="465">
        <v>2</v>
      </c>
      <c r="G97" s="454">
        <v>21.591133330170852</v>
      </c>
      <c r="H97" s="454">
        <v>20.7997451762363</v>
      </c>
      <c r="I97" s="454" t="s">
        <v>1176</v>
      </c>
      <c r="J97" s="454">
        <v>50</v>
      </c>
      <c r="K97" s="454">
        <v>58.2</v>
      </c>
      <c r="L97" s="454">
        <v>58.2</v>
      </c>
      <c r="M97" s="467">
        <v>30.7</v>
      </c>
      <c r="N97" s="470">
        <v>2</v>
      </c>
      <c r="O97" s="454">
        <v>20.894633477376612</v>
      </c>
      <c r="P97" s="454">
        <v>20.712502495609527</v>
      </c>
      <c r="Q97" s="454" t="s">
        <v>1176</v>
      </c>
      <c r="R97" s="454">
        <v>20</v>
      </c>
      <c r="S97" s="454">
        <v>25.4</v>
      </c>
      <c r="T97" s="454">
        <v>25.4</v>
      </c>
      <c r="U97" s="467">
        <v>14.2</v>
      </c>
      <c r="V97" s="468">
        <v>-6.4284824162232912E-3</v>
      </c>
      <c r="W97" s="469">
        <f t="shared" si="1"/>
        <v>5</v>
      </c>
      <c r="X97" s="460"/>
      <c r="Y97" s="415" t="b">
        <v>1</v>
      </c>
      <c r="Z97" s="398" t="s">
        <v>2695</v>
      </c>
    </row>
    <row r="98" spans="1:26">
      <c r="A98" s="462" t="s">
        <v>2327</v>
      </c>
      <c r="B98" s="463" t="s">
        <v>2467</v>
      </c>
      <c r="C98" s="463" t="s">
        <v>152</v>
      </c>
      <c r="D98" s="454">
        <v>66</v>
      </c>
      <c r="E98" s="454">
        <v>11</v>
      </c>
      <c r="F98" s="465">
        <v>2</v>
      </c>
      <c r="G98" s="454">
        <v>18.748637773376355</v>
      </c>
      <c r="H98" s="454">
        <v>18.705338378980571</v>
      </c>
      <c r="I98" s="454" t="s">
        <v>1176</v>
      </c>
      <c r="J98" s="454">
        <v>20</v>
      </c>
      <c r="K98" s="454">
        <v>28.4</v>
      </c>
      <c r="L98" s="454">
        <v>28.4</v>
      </c>
      <c r="M98" s="467">
        <v>15</v>
      </c>
      <c r="N98" s="470">
        <v>2</v>
      </c>
      <c r="O98" s="454">
        <v>22.761705955559865</v>
      </c>
      <c r="P98" s="454">
        <v>22.517188882466009</v>
      </c>
      <c r="Q98" s="454" t="s">
        <v>1176</v>
      </c>
      <c r="R98" s="454">
        <v>20</v>
      </c>
      <c r="S98" s="454">
        <v>28.4</v>
      </c>
      <c r="T98" s="454">
        <v>28.4</v>
      </c>
      <c r="U98" s="467">
        <v>15</v>
      </c>
      <c r="V98" s="468">
        <v>-2.4302393302593761E-2</v>
      </c>
      <c r="W98" s="469">
        <f t="shared" si="1"/>
        <v>5</v>
      </c>
      <c r="X98" s="460"/>
      <c r="Y98" s="415" t="b">
        <v>1</v>
      </c>
      <c r="Z98" s="398" t="s">
        <v>2696</v>
      </c>
    </row>
    <row r="99" spans="1:26">
      <c r="A99" s="462" t="s">
        <v>2348</v>
      </c>
      <c r="B99" s="463" t="s">
        <v>2467</v>
      </c>
      <c r="C99" s="463" t="s">
        <v>152</v>
      </c>
      <c r="D99" s="454">
        <v>66</v>
      </c>
      <c r="E99" s="454">
        <v>11</v>
      </c>
      <c r="F99" s="465">
        <v>2</v>
      </c>
      <c r="G99" s="454">
        <v>24.375981028598286</v>
      </c>
      <c r="H99" s="454">
        <v>23.727357297524474</v>
      </c>
      <c r="I99" s="454">
        <v>30</v>
      </c>
      <c r="J99" s="454">
        <v>50</v>
      </c>
      <c r="K99" s="454">
        <v>63.1</v>
      </c>
      <c r="L99" s="454">
        <v>63.1</v>
      </c>
      <c r="M99" s="467">
        <v>37</v>
      </c>
      <c r="N99" s="470">
        <v>2</v>
      </c>
      <c r="O99" s="454">
        <v>26.152343790587771</v>
      </c>
      <c r="P99" s="454">
        <v>24.817830572410394</v>
      </c>
      <c r="Q99" s="454">
        <v>30</v>
      </c>
      <c r="R99" s="454">
        <v>50</v>
      </c>
      <c r="S99" s="454">
        <v>63.1</v>
      </c>
      <c r="T99" s="454">
        <v>63.1</v>
      </c>
      <c r="U99" s="467">
        <v>37</v>
      </c>
      <c r="V99" s="468">
        <v>2.2844518213245069E-2</v>
      </c>
      <c r="W99" s="469">
        <f t="shared" si="1"/>
        <v>5</v>
      </c>
      <c r="X99" s="460"/>
      <c r="Y99" s="415" t="b">
        <v>1</v>
      </c>
      <c r="Z99" s="398" t="s">
        <v>2697</v>
      </c>
    </row>
    <row r="100" spans="1:26">
      <c r="A100" s="462" t="s">
        <v>2354</v>
      </c>
      <c r="B100" s="463" t="s">
        <v>2467</v>
      </c>
      <c r="C100" s="463" t="s">
        <v>152</v>
      </c>
      <c r="D100" s="454">
        <v>66</v>
      </c>
      <c r="E100" s="454">
        <v>11</v>
      </c>
      <c r="F100" s="465">
        <v>3</v>
      </c>
      <c r="G100" s="454">
        <v>35.102396224378495</v>
      </c>
      <c r="H100" s="454">
        <v>34.107367669986665</v>
      </c>
      <c r="I100" s="454">
        <v>45</v>
      </c>
      <c r="J100" s="454">
        <v>75</v>
      </c>
      <c r="K100" s="454">
        <v>88.6</v>
      </c>
      <c r="L100" s="454">
        <v>88.6</v>
      </c>
      <c r="M100" s="467">
        <v>62</v>
      </c>
      <c r="N100" s="470">
        <v>3</v>
      </c>
      <c r="O100" s="454">
        <v>40.131401372357317</v>
      </c>
      <c r="P100" s="454">
        <v>38.183275092145799</v>
      </c>
      <c r="Q100" s="454">
        <v>45</v>
      </c>
      <c r="R100" s="454">
        <v>75</v>
      </c>
      <c r="S100" s="454">
        <v>88.6</v>
      </c>
      <c r="T100" s="454">
        <v>88.6</v>
      </c>
      <c r="U100" s="467">
        <v>62</v>
      </c>
      <c r="V100" s="468">
        <v>-2.3440676816668837E-2</v>
      </c>
      <c r="W100" s="469">
        <f t="shared" si="1"/>
        <v>5</v>
      </c>
      <c r="X100" s="460"/>
      <c r="Y100" s="415" t="b">
        <v>1</v>
      </c>
      <c r="Z100" s="398" t="s">
        <v>2698</v>
      </c>
    </row>
    <row r="101" spans="1:26">
      <c r="A101" s="462" t="s">
        <v>2391</v>
      </c>
      <c r="B101" s="463" t="s">
        <v>2467</v>
      </c>
      <c r="C101" s="463" t="s">
        <v>152</v>
      </c>
      <c r="D101" s="454">
        <v>66</v>
      </c>
      <c r="E101" s="454">
        <v>11</v>
      </c>
      <c r="F101" s="465">
        <v>2</v>
      </c>
      <c r="G101" s="454">
        <v>37.166974091708617</v>
      </c>
      <c r="H101" s="454">
        <v>36.826313224593072</v>
      </c>
      <c r="I101" s="454">
        <v>30</v>
      </c>
      <c r="J101" s="454">
        <v>50</v>
      </c>
      <c r="K101" s="454">
        <v>59.2</v>
      </c>
      <c r="L101" s="454">
        <v>59.2</v>
      </c>
      <c r="M101" s="467">
        <v>31.6</v>
      </c>
      <c r="N101" s="470">
        <v>2</v>
      </c>
      <c r="O101" s="454">
        <v>37.809425639974577</v>
      </c>
      <c r="P101" s="454">
        <v>36.960778927376779</v>
      </c>
      <c r="Q101" s="454">
        <v>30</v>
      </c>
      <c r="R101" s="454">
        <v>50</v>
      </c>
      <c r="S101" s="454">
        <v>59.2</v>
      </c>
      <c r="T101" s="454">
        <v>59.2</v>
      </c>
      <c r="U101" s="467">
        <v>31.6</v>
      </c>
      <c r="V101" s="468">
        <v>-4.873893278418584E-3</v>
      </c>
      <c r="W101" s="469">
        <f t="shared" si="1"/>
        <v>5</v>
      </c>
      <c r="X101" s="460"/>
      <c r="Y101" s="415" t="b">
        <v>1</v>
      </c>
      <c r="Z101" s="398" t="s">
        <v>2699</v>
      </c>
    </row>
    <row r="102" spans="1:26">
      <c r="A102" s="462" t="s">
        <v>2400</v>
      </c>
      <c r="B102" s="463" t="s">
        <v>2467</v>
      </c>
      <c r="C102" s="463" t="s">
        <v>152</v>
      </c>
      <c r="D102" s="454">
        <v>66</v>
      </c>
      <c r="E102" s="454">
        <v>11</v>
      </c>
      <c r="F102" s="465">
        <v>1</v>
      </c>
      <c r="G102" s="454">
        <v>5.959003437602969</v>
      </c>
      <c r="H102" s="454">
        <v>5.6141351363688807</v>
      </c>
      <c r="I102" s="454">
        <v>10</v>
      </c>
      <c r="J102" s="454">
        <v>12.5</v>
      </c>
      <c r="K102" s="454">
        <v>15.8</v>
      </c>
      <c r="L102" s="454">
        <v>15.8</v>
      </c>
      <c r="M102" s="467">
        <v>0</v>
      </c>
      <c r="N102" s="470">
        <v>1</v>
      </c>
      <c r="O102" s="454">
        <v>8.4695797346722692</v>
      </c>
      <c r="P102" s="454">
        <v>7.8859854856451186</v>
      </c>
      <c r="Q102" s="454">
        <v>10</v>
      </c>
      <c r="R102" s="454">
        <v>12.5</v>
      </c>
      <c r="S102" s="454">
        <v>15.8</v>
      </c>
      <c r="T102" s="454">
        <v>15.8</v>
      </c>
      <c r="U102" s="467">
        <v>0</v>
      </c>
      <c r="V102" s="468">
        <v>2.652453127482568E-2</v>
      </c>
      <c r="W102" s="469">
        <f t="shared" si="1"/>
        <v>5</v>
      </c>
      <c r="X102" s="460"/>
      <c r="Y102" s="415" t="b">
        <v>1</v>
      </c>
      <c r="Z102" s="398" t="s">
        <v>2700</v>
      </c>
    </row>
    <row r="103" spans="1:26">
      <c r="A103" s="462" t="s">
        <v>2403</v>
      </c>
      <c r="B103" s="463" t="s">
        <v>2467</v>
      </c>
      <c r="C103" s="463" t="s">
        <v>152</v>
      </c>
      <c r="D103" s="454">
        <v>66</v>
      </c>
      <c r="E103" s="454">
        <v>11</v>
      </c>
      <c r="F103" s="465">
        <v>2</v>
      </c>
      <c r="G103" s="454">
        <v>20.734497671023988</v>
      </c>
      <c r="H103" s="454">
        <v>20.734497671023988</v>
      </c>
      <c r="I103" s="454">
        <v>20</v>
      </c>
      <c r="J103" s="454">
        <v>25</v>
      </c>
      <c r="K103" s="454">
        <v>35</v>
      </c>
      <c r="L103" s="454">
        <v>35</v>
      </c>
      <c r="M103" s="467">
        <v>18.600000000000001</v>
      </c>
      <c r="N103" s="470">
        <v>2</v>
      </c>
      <c r="O103" s="454">
        <v>28.227276863028539</v>
      </c>
      <c r="P103" s="454">
        <v>26.387753159086309</v>
      </c>
      <c r="Q103" s="454">
        <v>20</v>
      </c>
      <c r="R103" s="454">
        <v>25</v>
      </c>
      <c r="S103" s="454">
        <v>35</v>
      </c>
      <c r="T103" s="454">
        <v>35</v>
      </c>
      <c r="U103" s="467">
        <v>18.600000000000001</v>
      </c>
      <c r="V103" s="468">
        <v>-1.955532254600989E-3</v>
      </c>
      <c r="W103" s="469">
        <f t="shared" si="1"/>
        <v>5</v>
      </c>
      <c r="X103" s="460"/>
      <c r="Y103" s="415" t="b">
        <v>1</v>
      </c>
      <c r="Z103" s="398" t="s">
        <v>2701</v>
      </c>
    </row>
    <row r="104" spans="1:26">
      <c r="A104" s="462" t="s">
        <v>2422</v>
      </c>
      <c r="B104" s="463" t="s">
        <v>2467</v>
      </c>
      <c r="C104" s="463" t="s">
        <v>152</v>
      </c>
      <c r="D104" s="454">
        <v>66</v>
      </c>
      <c r="E104" s="454">
        <v>11</v>
      </c>
      <c r="F104" s="465">
        <v>3</v>
      </c>
      <c r="G104" s="454">
        <v>20.052480203763526</v>
      </c>
      <c r="H104" s="454">
        <v>18.608483667351205</v>
      </c>
      <c r="I104" s="454" t="s">
        <v>1176</v>
      </c>
      <c r="J104" s="454">
        <v>30</v>
      </c>
      <c r="K104" s="454">
        <v>40.1</v>
      </c>
      <c r="L104" s="454">
        <v>40.1</v>
      </c>
      <c r="M104" s="467">
        <v>28.9</v>
      </c>
      <c r="N104" s="470">
        <v>3</v>
      </c>
      <c r="O104" s="454">
        <v>18.558697080708033</v>
      </c>
      <c r="P104" s="454">
        <v>16.652048847930295</v>
      </c>
      <c r="Q104" s="454" t="s">
        <v>1176</v>
      </c>
      <c r="R104" s="454">
        <v>30</v>
      </c>
      <c r="S104" s="454">
        <v>40.1</v>
      </c>
      <c r="T104" s="454">
        <v>40.1</v>
      </c>
      <c r="U104" s="467">
        <v>28.9</v>
      </c>
      <c r="V104" s="468">
        <v>-2.0444443500949649E-2</v>
      </c>
      <c r="W104" s="469">
        <f t="shared" si="1"/>
        <v>5</v>
      </c>
      <c r="X104" s="460"/>
      <c r="Y104" s="415" t="b">
        <v>1</v>
      </c>
      <c r="Z104" s="398" t="s">
        <v>2702</v>
      </c>
    </row>
    <row r="105" spans="1:26">
      <c r="A105" s="462" t="s">
        <v>1883</v>
      </c>
      <c r="B105" s="463" t="s">
        <v>2467</v>
      </c>
      <c r="C105" s="463" t="s">
        <v>2475</v>
      </c>
      <c r="D105" s="454">
        <v>66</v>
      </c>
      <c r="E105" s="454">
        <v>11</v>
      </c>
      <c r="F105" s="465">
        <v>1</v>
      </c>
      <c r="G105" s="454">
        <v>4.0046105416062669</v>
      </c>
      <c r="H105" s="454">
        <v>3.7135091859295839</v>
      </c>
      <c r="I105" s="454" t="s">
        <v>1176</v>
      </c>
      <c r="J105" s="454">
        <v>5</v>
      </c>
      <c r="K105" s="454">
        <v>6.7</v>
      </c>
      <c r="L105" s="454">
        <v>6.7</v>
      </c>
      <c r="M105" s="467">
        <v>0</v>
      </c>
      <c r="N105" s="470">
        <v>1</v>
      </c>
      <c r="O105" s="454">
        <v>4.5896463852337614</v>
      </c>
      <c r="P105" s="454">
        <v>4.1082477782715756</v>
      </c>
      <c r="Q105" s="454" t="s">
        <v>1176</v>
      </c>
      <c r="R105" s="454">
        <v>5</v>
      </c>
      <c r="S105" s="454">
        <v>6.7</v>
      </c>
      <c r="T105" s="454">
        <v>6.7</v>
      </c>
      <c r="U105" s="467">
        <v>0</v>
      </c>
      <c r="V105" s="468">
        <v>-2.2640911208573145E-2</v>
      </c>
      <c r="W105" s="469">
        <f t="shared" si="1"/>
        <v>6</v>
      </c>
      <c r="X105" s="460"/>
      <c r="Y105" s="415" t="b">
        <v>1</v>
      </c>
      <c r="Z105" s="398" t="s">
        <v>2703</v>
      </c>
    </row>
    <row r="106" spans="1:26">
      <c r="A106" s="462" t="s">
        <v>2487</v>
      </c>
      <c r="B106" s="463" t="s">
        <v>2472</v>
      </c>
      <c r="C106" s="463" t="s">
        <v>2475</v>
      </c>
      <c r="D106" s="454">
        <v>66</v>
      </c>
      <c r="E106" s="454">
        <v>33</v>
      </c>
      <c r="F106" s="465">
        <v>1</v>
      </c>
      <c r="G106" s="454">
        <v>2.4096872887746716</v>
      </c>
      <c r="H106" s="454">
        <v>2.2945486469902163</v>
      </c>
      <c r="I106" s="454" t="s">
        <v>1176</v>
      </c>
      <c r="J106" s="454">
        <v>7.5</v>
      </c>
      <c r="K106" s="454">
        <v>10.6</v>
      </c>
      <c r="L106" s="454">
        <v>10.6</v>
      </c>
      <c r="M106" s="467">
        <v>0</v>
      </c>
      <c r="N106" s="470">
        <v>1</v>
      </c>
      <c r="O106" s="454">
        <v>7.119069134795267</v>
      </c>
      <c r="P106" s="454">
        <v>6.3215559843730729</v>
      </c>
      <c r="Q106" s="454" t="s">
        <v>1176</v>
      </c>
      <c r="R106" s="454">
        <v>7.5</v>
      </c>
      <c r="S106" s="454">
        <v>10.6</v>
      </c>
      <c r="T106" s="454">
        <v>10.6</v>
      </c>
      <c r="U106" s="467">
        <v>0</v>
      </c>
      <c r="V106" s="468">
        <v>1.3364715834440322E-2</v>
      </c>
      <c r="W106" s="469">
        <f t="shared" si="1"/>
        <v>4</v>
      </c>
      <c r="X106" s="460"/>
      <c r="Y106" s="415" t="b">
        <v>1</v>
      </c>
      <c r="Z106" s="398" t="s">
        <v>2704</v>
      </c>
    </row>
    <row r="107" spans="1:26">
      <c r="A107" s="462" t="s">
        <v>1225</v>
      </c>
      <c r="B107" s="463" t="s">
        <v>2467</v>
      </c>
      <c r="C107" s="463" t="s">
        <v>2475</v>
      </c>
      <c r="D107" s="454">
        <v>33</v>
      </c>
      <c r="E107" s="454">
        <v>11</v>
      </c>
      <c r="F107" s="465">
        <v>1</v>
      </c>
      <c r="G107" s="454">
        <v>0.38826454736045174</v>
      </c>
      <c r="H107" s="454">
        <v>0.36992567861222847</v>
      </c>
      <c r="I107" s="454" t="s">
        <v>1176</v>
      </c>
      <c r="J107" s="454">
        <v>3</v>
      </c>
      <c r="K107" s="454">
        <v>3.9</v>
      </c>
      <c r="L107" s="454">
        <v>3.9</v>
      </c>
      <c r="M107" s="467">
        <v>0</v>
      </c>
      <c r="N107" s="470">
        <v>1</v>
      </c>
      <c r="O107" s="454">
        <v>0.40075739954956741</v>
      </c>
      <c r="P107" s="454">
        <v>0.36068165974423183</v>
      </c>
      <c r="Q107" s="454" t="s">
        <v>1176</v>
      </c>
      <c r="R107" s="454">
        <v>0.5</v>
      </c>
      <c r="S107" s="454">
        <v>0.7</v>
      </c>
      <c r="T107" s="454">
        <v>0.7</v>
      </c>
      <c r="U107" s="467">
        <v>0</v>
      </c>
      <c r="V107" s="468">
        <v>-1.45458653734718E-2</v>
      </c>
      <c r="W107" s="469">
        <f t="shared" si="1"/>
        <v>6</v>
      </c>
      <c r="X107" s="460"/>
      <c r="Y107" s="415" t="b">
        <v>1</v>
      </c>
      <c r="Z107" s="398" t="s">
        <v>2705</v>
      </c>
    </row>
    <row r="108" spans="1:26">
      <c r="A108" s="462" t="s">
        <v>1300</v>
      </c>
      <c r="B108" s="463" t="s">
        <v>2467</v>
      </c>
      <c r="C108" s="463" t="s">
        <v>2475</v>
      </c>
      <c r="D108" s="454">
        <v>33</v>
      </c>
      <c r="E108" s="454">
        <v>11</v>
      </c>
      <c r="F108" s="465">
        <v>1</v>
      </c>
      <c r="G108" s="454">
        <v>0.50725391606181891</v>
      </c>
      <c r="H108" s="454">
        <v>0.47935846118472958</v>
      </c>
      <c r="I108" s="454">
        <v>25</v>
      </c>
      <c r="J108" s="454">
        <v>0.5</v>
      </c>
      <c r="K108" s="454">
        <v>0.65</v>
      </c>
      <c r="L108" s="454">
        <v>0.65</v>
      </c>
      <c r="M108" s="467">
        <v>0</v>
      </c>
      <c r="N108" s="470">
        <v>1</v>
      </c>
      <c r="O108" s="454">
        <v>0.46710105747887326</v>
      </c>
      <c r="P108" s="454">
        <v>0.42039095163649359</v>
      </c>
      <c r="Q108" s="454">
        <v>25</v>
      </c>
      <c r="R108" s="454">
        <v>0.5</v>
      </c>
      <c r="S108" s="454">
        <v>0.65</v>
      </c>
      <c r="T108" s="454">
        <v>0.65</v>
      </c>
      <c r="U108" s="467">
        <v>0</v>
      </c>
      <c r="V108" s="468">
        <v>2.6000400481428931E-2</v>
      </c>
      <c r="W108" s="469">
        <f t="shared" si="1"/>
        <v>6</v>
      </c>
      <c r="X108" s="460"/>
      <c r="Y108" s="415" t="b">
        <v>1</v>
      </c>
      <c r="Z108" s="398" t="s">
        <v>2706</v>
      </c>
    </row>
    <row r="109" spans="1:26">
      <c r="A109" s="462" t="s">
        <v>2488</v>
      </c>
      <c r="B109" s="463" t="s">
        <v>2472</v>
      </c>
      <c r="C109" s="463" t="s">
        <v>2475</v>
      </c>
      <c r="D109" s="454">
        <v>66</v>
      </c>
      <c r="E109" s="454">
        <v>33</v>
      </c>
      <c r="F109" s="465">
        <v>1</v>
      </c>
      <c r="G109" s="454">
        <v>7.9</v>
      </c>
      <c r="H109" s="454">
        <v>7.8318058981308942</v>
      </c>
      <c r="I109" s="454" t="s">
        <v>1176</v>
      </c>
      <c r="J109" s="454">
        <v>40</v>
      </c>
      <c r="K109" s="454">
        <v>40</v>
      </c>
      <c r="L109" s="454">
        <v>40</v>
      </c>
      <c r="M109" s="467">
        <v>0</v>
      </c>
      <c r="N109" s="470">
        <v>1</v>
      </c>
      <c r="O109" s="454">
        <v>8.2698811853056551</v>
      </c>
      <c r="P109" s="454">
        <v>8.2606546658852533</v>
      </c>
      <c r="Q109" s="454" t="s">
        <v>1176</v>
      </c>
      <c r="R109" s="454">
        <v>40</v>
      </c>
      <c r="S109" s="454">
        <v>40</v>
      </c>
      <c r="T109" s="454">
        <v>40</v>
      </c>
      <c r="U109" s="467">
        <v>0</v>
      </c>
      <c r="V109" s="468">
        <v>-1.9648488875955383E-2</v>
      </c>
      <c r="W109" s="469">
        <f t="shared" si="1"/>
        <v>4</v>
      </c>
      <c r="X109" s="460"/>
      <c r="Y109" s="415" t="b">
        <v>1</v>
      </c>
      <c r="Z109" s="398" t="s">
        <v>2707</v>
      </c>
    </row>
    <row r="110" spans="1:26">
      <c r="A110" s="462" t="s">
        <v>1396</v>
      </c>
      <c r="B110" s="463" t="s">
        <v>2467</v>
      </c>
      <c r="C110" s="463" t="s">
        <v>2475</v>
      </c>
      <c r="D110" s="454">
        <v>66</v>
      </c>
      <c r="E110" s="454">
        <v>11</v>
      </c>
      <c r="F110" s="465">
        <v>2</v>
      </c>
      <c r="G110" s="454">
        <v>11.087755710648898</v>
      </c>
      <c r="H110" s="454">
        <v>11.06535620416274</v>
      </c>
      <c r="I110" s="454">
        <v>20</v>
      </c>
      <c r="J110" s="454">
        <v>25</v>
      </c>
      <c r="K110" s="454">
        <v>33.4</v>
      </c>
      <c r="L110" s="454">
        <v>33.4</v>
      </c>
      <c r="M110" s="467">
        <v>17.8</v>
      </c>
      <c r="N110" s="470">
        <v>2</v>
      </c>
      <c r="O110" s="454">
        <v>11.737717255965499</v>
      </c>
      <c r="P110" s="454">
        <v>11.077088936032611</v>
      </c>
      <c r="Q110" s="454">
        <v>20</v>
      </c>
      <c r="R110" s="454">
        <v>25</v>
      </c>
      <c r="S110" s="454">
        <v>33.4</v>
      </c>
      <c r="T110" s="454">
        <v>33.4</v>
      </c>
      <c r="U110" s="467">
        <v>17.8</v>
      </c>
      <c r="V110" s="468">
        <v>-1.5037766638188121E-2</v>
      </c>
      <c r="W110" s="469">
        <f t="shared" si="1"/>
        <v>6</v>
      </c>
      <c r="X110" s="460"/>
      <c r="Y110" s="415" t="b">
        <v>1</v>
      </c>
      <c r="Z110" s="398" t="s">
        <v>2708</v>
      </c>
    </row>
    <row r="111" spans="1:26">
      <c r="A111" s="462" t="s">
        <v>1458</v>
      </c>
      <c r="B111" s="463" t="s">
        <v>2467</v>
      </c>
      <c r="C111" s="463" t="s">
        <v>2475</v>
      </c>
      <c r="D111" s="454">
        <v>33</v>
      </c>
      <c r="E111" s="454">
        <v>11</v>
      </c>
      <c r="F111" s="465">
        <v>1</v>
      </c>
      <c r="G111" s="454">
        <v>3.113451128504988</v>
      </c>
      <c r="H111" s="454">
        <v>2.8801666059080722</v>
      </c>
      <c r="I111" s="454" t="s">
        <v>1176</v>
      </c>
      <c r="J111" s="454">
        <v>6.25</v>
      </c>
      <c r="K111" s="454">
        <v>8</v>
      </c>
      <c r="L111" s="454">
        <v>8</v>
      </c>
      <c r="M111" s="467">
        <v>0</v>
      </c>
      <c r="N111" s="470">
        <v>1</v>
      </c>
      <c r="O111" s="454">
        <v>3.6638714112113662</v>
      </c>
      <c r="P111" s="454">
        <v>3.6597837127339727</v>
      </c>
      <c r="Q111" s="454" t="s">
        <v>1176</v>
      </c>
      <c r="R111" s="454">
        <v>6.25</v>
      </c>
      <c r="S111" s="454">
        <v>8</v>
      </c>
      <c r="T111" s="454">
        <v>8</v>
      </c>
      <c r="U111" s="467">
        <v>0</v>
      </c>
      <c r="V111" s="468">
        <v>2.6858634554989713E-2</v>
      </c>
      <c r="W111" s="469">
        <f t="shared" si="1"/>
        <v>6</v>
      </c>
      <c r="X111" s="460"/>
      <c r="Y111" s="415" t="b">
        <v>1</v>
      </c>
      <c r="Z111" s="398" t="s">
        <v>2709</v>
      </c>
    </row>
    <row r="112" spans="1:26">
      <c r="A112" s="462" t="s">
        <v>2489</v>
      </c>
      <c r="B112" s="463" t="s">
        <v>2467</v>
      </c>
      <c r="C112" s="463" t="s">
        <v>2475</v>
      </c>
      <c r="D112" s="454">
        <v>33</v>
      </c>
      <c r="E112" s="454">
        <v>11</v>
      </c>
      <c r="F112" s="465">
        <v>2</v>
      </c>
      <c r="G112" s="454">
        <v>1.9279028429903315</v>
      </c>
      <c r="H112" s="454">
        <v>1.7790673129598611</v>
      </c>
      <c r="I112" s="454" t="s">
        <v>1176</v>
      </c>
      <c r="J112" s="454">
        <v>2</v>
      </c>
      <c r="K112" s="454">
        <v>2.6</v>
      </c>
      <c r="L112" s="454">
        <v>2.6</v>
      </c>
      <c r="M112" s="467">
        <v>1.5</v>
      </c>
      <c r="N112" s="470">
        <v>2</v>
      </c>
      <c r="O112" s="454">
        <v>1.3937682257497237</v>
      </c>
      <c r="P112" s="454">
        <v>1.2543914030870258</v>
      </c>
      <c r="Q112" s="454" t="s">
        <v>1176</v>
      </c>
      <c r="R112" s="454">
        <v>2</v>
      </c>
      <c r="S112" s="454">
        <v>2.6</v>
      </c>
      <c r="T112" s="454">
        <v>2.6</v>
      </c>
      <c r="U112" s="467">
        <v>1.5</v>
      </c>
      <c r="V112" s="468">
        <v>2.974036231427668E-3</v>
      </c>
      <c r="W112" s="469">
        <f t="shared" si="1"/>
        <v>6</v>
      </c>
      <c r="X112" s="460"/>
      <c r="Y112" s="415" t="b">
        <v>1</v>
      </c>
      <c r="Z112" s="398" t="s">
        <v>2710</v>
      </c>
    </row>
    <row r="113" spans="1:26">
      <c r="A113" s="462" t="s">
        <v>1611</v>
      </c>
      <c r="B113" s="463" t="s">
        <v>2467</v>
      </c>
      <c r="C113" s="463" t="s">
        <v>2475</v>
      </c>
      <c r="D113" s="454">
        <v>66</v>
      </c>
      <c r="E113" s="454">
        <v>11</v>
      </c>
      <c r="F113" s="465">
        <v>2</v>
      </c>
      <c r="G113" s="454">
        <v>5.1962104286075608</v>
      </c>
      <c r="H113" s="454">
        <v>4.8336841196349409</v>
      </c>
      <c r="I113" s="454" t="s">
        <v>1176</v>
      </c>
      <c r="J113" s="454">
        <v>10</v>
      </c>
      <c r="K113" s="454">
        <v>14.2</v>
      </c>
      <c r="L113" s="454">
        <v>14.2</v>
      </c>
      <c r="M113" s="467">
        <v>7.5</v>
      </c>
      <c r="N113" s="470">
        <v>1</v>
      </c>
      <c r="O113" s="454">
        <v>6.0715583385788348</v>
      </c>
      <c r="P113" s="454">
        <v>6.0647844382448692</v>
      </c>
      <c r="Q113" s="454" t="s">
        <v>1176</v>
      </c>
      <c r="R113" s="454">
        <v>5</v>
      </c>
      <c r="S113" s="454">
        <v>7.1</v>
      </c>
      <c r="T113" s="454">
        <v>7.1</v>
      </c>
      <c r="U113" s="467">
        <v>0</v>
      </c>
      <c r="V113" s="468">
        <v>-1.4526063798946831E-2</v>
      </c>
      <c r="W113" s="469">
        <f t="shared" si="1"/>
        <v>6</v>
      </c>
      <c r="X113" s="460"/>
      <c r="Y113" s="415" t="b">
        <v>1</v>
      </c>
      <c r="Z113" s="398" t="s">
        <v>2711</v>
      </c>
    </row>
    <row r="114" spans="1:26">
      <c r="A114" s="462" t="s">
        <v>1662</v>
      </c>
      <c r="B114" s="463" t="s">
        <v>2467</v>
      </c>
      <c r="C114" s="463" t="s">
        <v>2475</v>
      </c>
      <c r="D114" s="454">
        <v>33</v>
      </c>
      <c r="E114" s="454">
        <v>11</v>
      </c>
      <c r="F114" s="465">
        <v>1</v>
      </c>
      <c r="G114" s="454">
        <v>0.78400000000000003</v>
      </c>
      <c r="H114" s="454">
        <v>0.72984065737328585</v>
      </c>
      <c r="I114" s="454" t="s">
        <v>1176</v>
      </c>
      <c r="J114" s="454">
        <v>1.5</v>
      </c>
      <c r="K114" s="454">
        <v>1.95</v>
      </c>
      <c r="L114" s="454">
        <v>1.95</v>
      </c>
      <c r="M114" s="467">
        <v>0</v>
      </c>
      <c r="N114" s="470">
        <v>2</v>
      </c>
      <c r="O114" s="454">
        <v>0.83621680911395058</v>
      </c>
      <c r="P114" s="454">
        <v>0.75259512799999995</v>
      </c>
      <c r="Q114" s="454" t="s">
        <v>1176</v>
      </c>
      <c r="R114" s="454">
        <v>2</v>
      </c>
      <c r="S114" s="454">
        <v>2</v>
      </c>
      <c r="T114" s="454">
        <v>2</v>
      </c>
      <c r="U114" s="467">
        <v>0.8</v>
      </c>
      <c r="V114" s="468">
        <v>8.6670672138944305E-3</v>
      </c>
      <c r="W114" s="469">
        <f t="shared" si="1"/>
        <v>6</v>
      </c>
      <c r="X114" s="460"/>
      <c r="Y114" s="415" t="b">
        <v>1</v>
      </c>
      <c r="Z114" s="398" t="s">
        <v>2712</v>
      </c>
    </row>
    <row r="115" spans="1:26" ht="15.75">
      <c r="A115" s="462" t="s">
        <v>2490</v>
      </c>
      <c r="B115" s="463" t="s">
        <v>2467</v>
      </c>
      <c r="C115" s="463" t="s">
        <v>2475</v>
      </c>
      <c r="D115" s="454">
        <v>33</v>
      </c>
      <c r="E115" s="454">
        <v>3.3</v>
      </c>
      <c r="F115" s="440"/>
      <c r="G115" s="440"/>
      <c r="H115" s="440"/>
      <c r="I115" s="440"/>
      <c r="J115" s="440"/>
      <c r="K115" s="440"/>
      <c r="L115" s="440"/>
      <c r="M115" s="440"/>
      <c r="N115" s="470">
        <v>3</v>
      </c>
      <c r="O115" s="471"/>
      <c r="P115" s="471"/>
      <c r="Q115" s="454" t="s">
        <v>1176</v>
      </c>
      <c r="R115" s="454">
        <v>1.8</v>
      </c>
      <c r="S115" s="454">
        <v>2.2999999999999998</v>
      </c>
      <c r="T115" s="454">
        <v>2.2999999999999998</v>
      </c>
      <c r="U115" s="467">
        <v>1.8</v>
      </c>
      <c r="V115" s="468">
        <v>-1.9648488875955383E-2</v>
      </c>
      <c r="W115" s="469">
        <f t="shared" si="1"/>
        <v>6</v>
      </c>
      <c r="X115" s="460"/>
      <c r="Y115" s="415" t="b">
        <v>1</v>
      </c>
      <c r="Z115" s="398" t="s">
        <v>2713</v>
      </c>
    </row>
    <row r="116" spans="1:26">
      <c r="A116" s="462" t="s">
        <v>1742</v>
      </c>
      <c r="B116" s="463" t="s">
        <v>2467</v>
      </c>
      <c r="C116" s="463" t="s">
        <v>2475</v>
      </c>
      <c r="D116" s="454">
        <v>33</v>
      </c>
      <c r="E116" s="454">
        <v>11</v>
      </c>
      <c r="F116" s="465">
        <v>1</v>
      </c>
      <c r="G116" s="454">
        <v>0.1</v>
      </c>
      <c r="H116" s="454">
        <v>9.9136783520644228E-2</v>
      </c>
      <c r="I116" s="454" t="s">
        <v>1176</v>
      </c>
      <c r="J116" s="454">
        <v>0.315</v>
      </c>
      <c r="K116" s="454">
        <v>0.40950000000000003</v>
      </c>
      <c r="L116" s="454">
        <v>0.40950000000000003</v>
      </c>
      <c r="M116" s="467">
        <v>0</v>
      </c>
      <c r="N116" s="470">
        <v>1</v>
      </c>
      <c r="O116" s="454">
        <v>0.10468204032032474</v>
      </c>
      <c r="P116" s="454">
        <v>0.10456524893525636</v>
      </c>
      <c r="Q116" s="454" t="s">
        <v>1176</v>
      </c>
      <c r="R116" s="454">
        <v>0.315</v>
      </c>
      <c r="S116" s="454">
        <v>0.40950000000000003</v>
      </c>
      <c r="T116" s="454">
        <v>0.40950000000000003</v>
      </c>
      <c r="U116" s="467">
        <v>0</v>
      </c>
      <c r="V116" s="468">
        <v>-1.9648488875955383E-2</v>
      </c>
      <c r="W116" s="469">
        <f t="shared" si="1"/>
        <v>6</v>
      </c>
      <c r="X116" s="460"/>
      <c r="Y116" s="415" t="b">
        <v>1</v>
      </c>
      <c r="Z116" s="398" t="s">
        <v>2714</v>
      </c>
    </row>
    <row r="117" spans="1:26">
      <c r="A117" s="462" t="s">
        <v>1777</v>
      </c>
      <c r="B117" s="463" t="s">
        <v>2467</v>
      </c>
      <c r="C117" s="463" t="s">
        <v>2475</v>
      </c>
      <c r="D117" s="454">
        <v>66</v>
      </c>
      <c r="E117" s="454">
        <v>11</v>
      </c>
      <c r="F117" s="465">
        <v>1</v>
      </c>
      <c r="G117" s="454">
        <v>3.8600651887633255</v>
      </c>
      <c r="H117" s="454">
        <v>3.6674995784395317</v>
      </c>
      <c r="I117" s="454">
        <v>5</v>
      </c>
      <c r="J117" s="454">
        <v>5</v>
      </c>
      <c r="K117" s="454">
        <v>7.13</v>
      </c>
      <c r="L117" s="454">
        <v>7.13</v>
      </c>
      <c r="M117" s="467">
        <v>0</v>
      </c>
      <c r="N117" s="470">
        <v>1</v>
      </c>
      <c r="O117" s="454">
        <v>3.8723992349266103</v>
      </c>
      <c r="P117" s="454">
        <v>3.5477269627476398</v>
      </c>
      <c r="Q117" s="454">
        <v>5</v>
      </c>
      <c r="R117" s="454">
        <v>5</v>
      </c>
      <c r="S117" s="454">
        <v>7.13</v>
      </c>
      <c r="T117" s="454">
        <v>7.13</v>
      </c>
      <c r="U117" s="467">
        <v>0</v>
      </c>
      <c r="V117" s="468">
        <v>4.7247488193153941E-3</v>
      </c>
      <c r="W117" s="469">
        <f t="shared" si="1"/>
        <v>6</v>
      </c>
      <c r="X117" s="460"/>
      <c r="Y117" s="415" t="b">
        <v>1</v>
      </c>
      <c r="Z117" s="398" t="s">
        <v>2715</v>
      </c>
    </row>
    <row r="118" spans="1:26">
      <c r="A118" s="462" t="s">
        <v>1838</v>
      </c>
      <c r="B118" s="463" t="s">
        <v>2467</v>
      </c>
      <c r="C118" s="463" t="s">
        <v>2475</v>
      </c>
      <c r="D118" s="454">
        <v>66</v>
      </c>
      <c r="E118" s="454">
        <v>11</v>
      </c>
      <c r="F118" s="465">
        <v>2</v>
      </c>
      <c r="G118" s="454">
        <v>19.709200074659396</v>
      </c>
      <c r="H118" s="454">
        <v>19.546634009628818</v>
      </c>
      <c r="I118" s="454">
        <v>30</v>
      </c>
      <c r="J118" s="454">
        <v>50</v>
      </c>
      <c r="K118" s="454">
        <v>62.7</v>
      </c>
      <c r="L118" s="454">
        <v>62.7</v>
      </c>
      <c r="M118" s="467">
        <v>36.9</v>
      </c>
      <c r="N118" s="470">
        <v>2</v>
      </c>
      <c r="O118" s="454">
        <v>18.713746406721853</v>
      </c>
      <c r="P118" s="454">
        <v>18.687132725379872</v>
      </c>
      <c r="Q118" s="454">
        <v>30</v>
      </c>
      <c r="R118" s="454">
        <v>50</v>
      </c>
      <c r="S118" s="454">
        <v>62.7</v>
      </c>
      <c r="T118" s="454">
        <v>62.7</v>
      </c>
      <c r="U118" s="467">
        <v>36.9</v>
      </c>
      <c r="V118" s="468">
        <v>-1.319900488195247E-2</v>
      </c>
      <c r="W118" s="469">
        <f t="shared" si="1"/>
        <v>6</v>
      </c>
      <c r="X118" s="460"/>
      <c r="Y118" s="415" t="b">
        <v>1</v>
      </c>
      <c r="Z118" s="398" t="s">
        <v>2716</v>
      </c>
    </row>
    <row r="119" spans="1:26">
      <c r="A119" s="462" t="s">
        <v>2491</v>
      </c>
      <c r="B119" s="463" t="s">
        <v>2472</v>
      </c>
      <c r="C119" s="463" t="s">
        <v>2475</v>
      </c>
      <c r="D119" s="454">
        <v>66</v>
      </c>
      <c r="E119" s="454">
        <v>33</v>
      </c>
      <c r="F119" s="465">
        <v>1</v>
      </c>
      <c r="G119" s="454">
        <v>1.2</v>
      </c>
      <c r="H119" s="454">
        <v>1.1896414022477306</v>
      </c>
      <c r="I119" s="454" t="s">
        <v>1176</v>
      </c>
      <c r="J119" s="454">
        <v>12.5</v>
      </c>
      <c r="K119" s="454">
        <v>17.7</v>
      </c>
      <c r="L119" s="454">
        <v>17.7</v>
      </c>
      <c r="M119" s="467">
        <v>0</v>
      </c>
      <c r="N119" s="470">
        <v>1</v>
      </c>
      <c r="O119" s="454">
        <v>1.2561844838438969</v>
      </c>
      <c r="P119" s="454">
        <v>1.2547829872230765</v>
      </c>
      <c r="Q119" s="454" t="s">
        <v>1176</v>
      </c>
      <c r="R119" s="454">
        <v>12.5</v>
      </c>
      <c r="S119" s="454">
        <v>17.7</v>
      </c>
      <c r="T119" s="454">
        <v>17.7</v>
      </c>
      <c r="U119" s="467">
        <v>0</v>
      </c>
      <c r="V119" s="468">
        <v>-1.9648488875955383E-2</v>
      </c>
      <c r="W119" s="469">
        <f t="shared" si="1"/>
        <v>4</v>
      </c>
      <c r="X119" s="460"/>
      <c r="Y119" s="415" t="b">
        <v>1</v>
      </c>
      <c r="Z119" s="398" t="s">
        <v>2717</v>
      </c>
    </row>
    <row r="120" spans="1:26">
      <c r="A120" s="462" t="s">
        <v>1763</v>
      </c>
      <c r="B120" s="463" t="s">
        <v>2467</v>
      </c>
      <c r="C120" s="463" t="s">
        <v>2475</v>
      </c>
      <c r="D120" s="454">
        <v>66</v>
      </c>
      <c r="E120" s="454">
        <v>11</v>
      </c>
      <c r="F120" s="465">
        <v>1</v>
      </c>
      <c r="G120" s="454">
        <v>6.0532224505240908</v>
      </c>
      <c r="H120" s="454">
        <v>5.5109902956856205</v>
      </c>
      <c r="I120" s="454" t="s">
        <v>1176</v>
      </c>
      <c r="J120" s="454">
        <v>12.5</v>
      </c>
      <c r="K120" s="454">
        <v>16.600000000000001</v>
      </c>
      <c r="L120" s="454">
        <v>16.600000000000001</v>
      </c>
      <c r="M120" s="467">
        <v>0</v>
      </c>
      <c r="N120" s="470">
        <v>2</v>
      </c>
      <c r="O120" s="454">
        <v>7.7464709837040315</v>
      </c>
      <c r="P120" s="454">
        <v>7.7378284212089712</v>
      </c>
      <c r="Q120" s="454" t="s">
        <v>1176</v>
      </c>
      <c r="R120" s="454">
        <v>12.5</v>
      </c>
      <c r="S120" s="454">
        <v>16.600000000000001</v>
      </c>
      <c r="T120" s="454">
        <v>16.600000000000001</v>
      </c>
      <c r="U120" s="467">
        <v>0</v>
      </c>
      <c r="V120" s="468">
        <v>-9.8513816894150175E-3</v>
      </c>
      <c r="W120" s="469">
        <f t="shared" si="1"/>
        <v>6</v>
      </c>
      <c r="X120" s="460"/>
      <c r="Y120" s="415" t="b">
        <v>1</v>
      </c>
      <c r="Z120" s="398" t="s">
        <v>2718</v>
      </c>
    </row>
    <row r="121" spans="1:26">
      <c r="A121" s="462" t="s">
        <v>1228</v>
      </c>
      <c r="B121" s="463" t="s">
        <v>2467</v>
      </c>
      <c r="C121" s="463" t="s">
        <v>2475</v>
      </c>
      <c r="D121" s="454">
        <v>33</v>
      </c>
      <c r="E121" s="454">
        <v>11</v>
      </c>
      <c r="F121" s="465">
        <v>2</v>
      </c>
      <c r="G121" s="454">
        <v>18.008856858341314</v>
      </c>
      <c r="H121" s="454">
        <v>17.880418755429048</v>
      </c>
      <c r="I121" s="454" t="s">
        <v>1176</v>
      </c>
      <c r="J121" s="454">
        <v>25</v>
      </c>
      <c r="K121" s="454">
        <v>28.96</v>
      </c>
      <c r="L121" s="454">
        <v>28.96</v>
      </c>
      <c r="M121" s="467">
        <v>15.24</v>
      </c>
      <c r="N121" s="470">
        <v>2</v>
      </c>
      <c r="O121" s="454">
        <v>20.944644333817905</v>
      </c>
      <c r="P121" s="454">
        <v>20.940891830877952</v>
      </c>
      <c r="Q121" s="454" t="s">
        <v>1176</v>
      </c>
      <c r="R121" s="454">
        <v>20</v>
      </c>
      <c r="S121" s="454">
        <v>26.6</v>
      </c>
      <c r="T121" s="454">
        <v>26.6</v>
      </c>
      <c r="U121" s="467">
        <v>14</v>
      </c>
      <c r="V121" s="468">
        <v>-1.0801105332098437E-2</v>
      </c>
      <c r="W121" s="469">
        <f t="shared" si="1"/>
        <v>6</v>
      </c>
      <c r="X121" s="460"/>
      <c r="Y121" s="415" t="b">
        <v>1</v>
      </c>
      <c r="Z121" s="398" t="s">
        <v>2719</v>
      </c>
    </row>
    <row r="122" spans="1:26">
      <c r="A122" s="462" t="s">
        <v>1249</v>
      </c>
      <c r="B122" s="463" t="s">
        <v>2467</v>
      </c>
      <c r="C122" s="463" t="s">
        <v>2475</v>
      </c>
      <c r="D122" s="454">
        <v>33</v>
      </c>
      <c r="E122" s="454">
        <v>11</v>
      </c>
      <c r="F122" s="465">
        <v>1</v>
      </c>
      <c r="G122" s="454">
        <v>6.57310974160026</v>
      </c>
      <c r="H122" s="454">
        <v>6.2286673097260108</v>
      </c>
      <c r="I122" s="454" t="s">
        <v>1176</v>
      </c>
      <c r="J122" s="454">
        <v>6.25</v>
      </c>
      <c r="K122" s="454">
        <v>8.9</v>
      </c>
      <c r="L122" s="454">
        <v>8.9</v>
      </c>
      <c r="M122" s="467">
        <v>0</v>
      </c>
      <c r="N122" s="470">
        <v>1</v>
      </c>
      <c r="O122" s="454">
        <v>6.8903898058619717</v>
      </c>
      <c r="P122" s="454">
        <v>6.5129010539756464</v>
      </c>
      <c r="Q122" s="454" t="s">
        <v>1176</v>
      </c>
      <c r="R122" s="454">
        <v>6.25</v>
      </c>
      <c r="S122" s="454">
        <v>8.9</v>
      </c>
      <c r="T122" s="454">
        <v>8.9</v>
      </c>
      <c r="U122" s="467">
        <v>0</v>
      </c>
      <c r="V122" s="468">
        <v>7.4120753802737749E-3</v>
      </c>
      <c r="W122" s="469">
        <f t="shared" si="1"/>
        <v>6</v>
      </c>
      <c r="X122" s="460"/>
      <c r="Y122" s="415" t="b">
        <v>1</v>
      </c>
      <c r="Z122" s="398" t="s">
        <v>2720</v>
      </c>
    </row>
    <row r="123" spans="1:26">
      <c r="A123" s="462" t="s">
        <v>1357</v>
      </c>
      <c r="B123" s="463" t="s">
        <v>2467</v>
      </c>
      <c r="C123" s="463" t="s">
        <v>2492</v>
      </c>
      <c r="D123" s="454">
        <v>33</v>
      </c>
      <c r="E123" s="454">
        <v>11</v>
      </c>
      <c r="F123" s="465">
        <v>1</v>
      </c>
      <c r="G123" s="454">
        <v>8.6657950004238469</v>
      </c>
      <c r="H123" s="454">
        <v>8.6561663393122661</v>
      </c>
      <c r="I123" s="454">
        <v>10</v>
      </c>
      <c r="J123" s="454">
        <v>12.5</v>
      </c>
      <c r="K123" s="454">
        <v>13.6</v>
      </c>
      <c r="L123" s="454">
        <v>13.6</v>
      </c>
      <c r="M123" s="467">
        <v>0</v>
      </c>
      <c r="N123" s="470">
        <v>1</v>
      </c>
      <c r="O123" s="454">
        <v>9.850684193863172</v>
      </c>
      <c r="P123" s="454">
        <v>8.8839824964498622</v>
      </c>
      <c r="Q123" s="454">
        <v>10</v>
      </c>
      <c r="R123" s="454">
        <v>12.5</v>
      </c>
      <c r="S123" s="454">
        <v>13.6</v>
      </c>
      <c r="T123" s="454">
        <v>13.6</v>
      </c>
      <c r="U123" s="467">
        <v>0</v>
      </c>
      <c r="V123" s="468">
        <v>1.5187462961689491E-2</v>
      </c>
      <c r="W123" s="469">
        <f t="shared" si="1"/>
        <v>6</v>
      </c>
      <c r="X123" s="460"/>
      <c r="Y123" s="415" t="b">
        <v>1</v>
      </c>
      <c r="Z123" s="398" t="s">
        <v>2721</v>
      </c>
    </row>
    <row r="124" spans="1:26">
      <c r="A124" s="462" t="s">
        <v>1394</v>
      </c>
      <c r="B124" s="463" t="s">
        <v>2467</v>
      </c>
      <c r="C124" s="463" t="s">
        <v>2475</v>
      </c>
      <c r="D124" s="454">
        <v>33</v>
      </c>
      <c r="E124" s="454">
        <v>11</v>
      </c>
      <c r="F124" s="465">
        <v>1</v>
      </c>
      <c r="G124" s="454">
        <v>0.3</v>
      </c>
      <c r="H124" s="454">
        <v>0.29078074629300299</v>
      </c>
      <c r="I124" s="454" t="s">
        <v>1176</v>
      </c>
      <c r="J124" s="454">
        <v>1</v>
      </c>
      <c r="K124" s="454">
        <v>1.3</v>
      </c>
      <c r="L124" s="454">
        <v>1.3</v>
      </c>
      <c r="M124" s="467">
        <v>0</v>
      </c>
      <c r="N124" s="470">
        <v>1</v>
      </c>
      <c r="O124" s="454">
        <v>0.32311096929583</v>
      </c>
      <c r="P124" s="454">
        <v>0.30796201415325697</v>
      </c>
      <c r="Q124" s="454" t="s">
        <v>1176</v>
      </c>
      <c r="R124" s="454">
        <v>1</v>
      </c>
      <c r="S124" s="454">
        <v>1.3</v>
      </c>
      <c r="T124" s="454">
        <v>1.3</v>
      </c>
      <c r="U124" s="467">
        <v>0</v>
      </c>
      <c r="V124" s="468">
        <v>1.6166582609560276E-3</v>
      </c>
      <c r="W124" s="469">
        <f t="shared" si="1"/>
        <v>6</v>
      </c>
      <c r="X124" s="460"/>
      <c r="Y124" s="415" t="b">
        <v>1</v>
      </c>
      <c r="Z124" s="398" t="s">
        <v>2722</v>
      </c>
    </row>
    <row r="125" spans="1:26">
      <c r="A125" s="462" t="s">
        <v>1507</v>
      </c>
      <c r="B125" s="463" t="s">
        <v>2467</v>
      </c>
      <c r="C125" s="463" t="s">
        <v>2475</v>
      </c>
      <c r="D125" s="454">
        <v>33</v>
      </c>
      <c r="E125" s="454">
        <v>11</v>
      </c>
      <c r="F125" s="465">
        <v>1</v>
      </c>
      <c r="G125" s="454">
        <v>2.954949239720881</v>
      </c>
      <c r="H125" s="454">
        <v>2.8705447772612969</v>
      </c>
      <c r="I125" s="454" t="s">
        <v>1176</v>
      </c>
      <c r="J125" s="454">
        <v>3.8</v>
      </c>
      <c r="K125" s="454">
        <v>4.3</v>
      </c>
      <c r="L125" s="454">
        <v>4.3</v>
      </c>
      <c r="M125" s="467">
        <v>0</v>
      </c>
      <c r="N125" s="470">
        <v>1</v>
      </c>
      <c r="O125" s="454">
        <v>3.661924318686073</v>
      </c>
      <c r="P125" s="454">
        <v>3.4902361604035788</v>
      </c>
      <c r="Q125" s="454" t="s">
        <v>1176</v>
      </c>
      <c r="R125" s="454">
        <v>3.8</v>
      </c>
      <c r="S125" s="454">
        <v>4.3</v>
      </c>
      <c r="T125" s="454">
        <v>4.3</v>
      </c>
      <c r="U125" s="467">
        <v>0</v>
      </c>
      <c r="V125" s="468">
        <v>1.461556854282442E-2</v>
      </c>
      <c r="W125" s="469">
        <f t="shared" si="1"/>
        <v>6</v>
      </c>
      <c r="X125" s="460"/>
      <c r="Y125" s="415" t="b">
        <v>1</v>
      </c>
      <c r="Z125" s="398" t="s">
        <v>2723</v>
      </c>
    </row>
    <row r="126" spans="1:26">
      <c r="A126" s="462" t="s">
        <v>1509</v>
      </c>
      <c r="B126" s="463" t="s">
        <v>2467</v>
      </c>
      <c r="C126" s="463" t="s">
        <v>2492</v>
      </c>
      <c r="D126" s="454">
        <v>33</v>
      </c>
      <c r="E126" s="454">
        <v>7.6</v>
      </c>
      <c r="F126" s="465">
        <v>1</v>
      </c>
      <c r="G126" s="454">
        <v>0.4</v>
      </c>
      <c r="H126" s="454">
        <v>0.387707661724004</v>
      </c>
      <c r="I126" s="454" t="s">
        <v>1176</v>
      </c>
      <c r="J126" s="454">
        <v>0.5</v>
      </c>
      <c r="K126" s="454">
        <v>0.65</v>
      </c>
      <c r="L126" s="454">
        <v>0.65</v>
      </c>
      <c r="M126" s="467">
        <v>0</v>
      </c>
      <c r="N126" s="470">
        <v>1</v>
      </c>
      <c r="O126" s="454">
        <v>0.43081462572777335</v>
      </c>
      <c r="P126" s="454">
        <v>0.41061601887100935</v>
      </c>
      <c r="Q126" s="454" t="s">
        <v>1176</v>
      </c>
      <c r="R126" s="454">
        <v>0.5</v>
      </c>
      <c r="S126" s="454">
        <v>0.65</v>
      </c>
      <c r="T126" s="454">
        <v>0.65</v>
      </c>
      <c r="U126" s="467">
        <v>0</v>
      </c>
      <c r="V126" s="468">
        <v>1.6166582609560276E-3</v>
      </c>
      <c r="W126" s="469">
        <f t="shared" si="1"/>
        <v>6</v>
      </c>
      <c r="X126" s="460"/>
      <c r="Y126" s="415" t="b">
        <v>1</v>
      </c>
      <c r="Z126" s="398" t="s">
        <v>2724</v>
      </c>
    </row>
    <row r="127" spans="1:26">
      <c r="A127" s="462" t="s">
        <v>1639</v>
      </c>
      <c r="B127" s="463" t="s">
        <v>2467</v>
      </c>
      <c r="C127" s="463" t="s">
        <v>2475</v>
      </c>
      <c r="D127" s="454">
        <v>33</v>
      </c>
      <c r="E127" s="454">
        <v>11</v>
      </c>
      <c r="F127" s="465">
        <v>1</v>
      </c>
      <c r="G127" s="454">
        <v>10.019987595757554</v>
      </c>
      <c r="H127" s="454">
        <v>9.8181197137917415</v>
      </c>
      <c r="I127" s="454">
        <v>10</v>
      </c>
      <c r="J127" s="454">
        <v>12.5</v>
      </c>
      <c r="K127" s="454">
        <v>13.4</v>
      </c>
      <c r="L127" s="454">
        <v>13.4</v>
      </c>
      <c r="M127" s="467">
        <v>0</v>
      </c>
      <c r="N127" s="470">
        <v>1</v>
      </c>
      <c r="O127" s="454">
        <v>10.874881271087808</v>
      </c>
      <c r="P127" s="454">
        <v>10.514695396552826</v>
      </c>
      <c r="Q127" s="454">
        <v>10</v>
      </c>
      <c r="R127" s="454">
        <v>12.5</v>
      </c>
      <c r="S127" s="454">
        <v>13.4</v>
      </c>
      <c r="T127" s="454">
        <v>13.4</v>
      </c>
      <c r="U127" s="467">
        <v>0</v>
      </c>
      <c r="V127" s="468">
        <v>-1.9624628440292335E-3</v>
      </c>
      <c r="W127" s="469">
        <f t="shared" si="1"/>
        <v>6</v>
      </c>
      <c r="X127" s="460"/>
      <c r="Y127" s="415" t="b">
        <v>1</v>
      </c>
      <c r="Z127" s="398" t="s">
        <v>2725</v>
      </c>
    </row>
    <row r="128" spans="1:26">
      <c r="A128" s="462" t="s">
        <v>1793</v>
      </c>
      <c r="B128" s="463" t="s">
        <v>2467</v>
      </c>
      <c r="C128" s="463" t="s">
        <v>2475</v>
      </c>
      <c r="D128" s="454">
        <v>33</v>
      </c>
      <c r="E128" s="454">
        <v>11</v>
      </c>
      <c r="F128" s="465">
        <v>1</v>
      </c>
      <c r="G128" s="454">
        <v>6.0425229017137347</v>
      </c>
      <c r="H128" s="454">
        <v>5.8074590817386005</v>
      </c>
      <c r="I128" s="454" t="s">
        <v>1176</v>
      </c>
      <c r="J128" s="454">
        <v>6.25</v>
      </c>
      <c r="K128" s="454">
        <v>8.9</v>
      </c>
      <c r="L128" s="454">
        <v>8.9</v>
      </c>
      <c r="M128" s="467">
        <v>0</v>
      </c>
      <c r="N128" s="470">
        <v>1</v>
      </c>
      <c r="O128" s="454">
        <v>6.32</v>
      </c>
      <c r="P128" s="454">
        <v>6</v>
      </c>
      <c r="Q128" s="454" t="s">
        <v>1176</v>
      </c>
      <c r="R128" s="454">
        <v>6.25</v>
      </c>
      <c r="S128" s="454">
        <v>8.9</v>
      </c>
      <c r="T128" s="454">
        <v>8.9</v>
      </c>
      <c r="U128" s="467">
        <v>0</v>
      </c>
      <c r="V128" s="468">
        <v>1.3356318443602744E-2</v>
      </c>
      <c r="W128" s="469">
        <f t="shared" si="1"/>
        <v>6</v>
      </c>
      <c r="X128" s="460"/>
      <c r="Y128" s="415" t="b">
        <v>1</v>
      </c>
      <c r="Z128" s="398" t="s">
        <v>2726</v>
      </c>
    </row>
    <row r="129" spans="1:26">
      <c r="A129" s="462" t="s">
        <v>1880</v>
      </c>
      <c r="B129" s="463" t="s">
        <v>2467</v>
      </c>
      <c r="C129" s="463" t="s">
        <v>2475</v>
      </c>
      <c r="D129" s="454">
        <v>33</v>
      </c>
      <c r="E129" s="454">
        <v>11</v>
      </c>
      <c r="F129" s="465">
        <v>1</v>
      </c>
      <c r="G129" s="454">
        <v>2.9</v>
      </c>
      <c r="H129" s="454">
        <v>2.8108805474990288</v>
      </c>
      <c r="I129" s="454" t="s">
        <v>1176</v>
      </c>
      <c r="J129" s="454">
        <v>2.5</v>
      </c>
      <c r="K129" s="454">
        <v>3</v>
      </c>
      <c r="L129" s="454">
        <v>3</v>
      </c>
      <c r="M129" s="467">
        <v>0</v>
      </c>
      <c r="N129" s="470">
        <v>1</v>
      </c>
      <c r="O129" s="454">
        <v>3.1234060365263563</v>
      </c>
      <c r="P129" s="454">
        <v>2.9769661368148173</v>
      </c>
      <c r="Q129" s="454" t="s">
        <v>1176</v>
      </c>
      <c r="R129" s="454">
        <v>2.5</v>
      </c>
      <c r="S129" s="454">
        <v>3</v>
      </c>
      <c r="T129" s="454">
        <v>3</v>
      </c>
      <c r="U129" s="467">
        <v>0</v>
      </c>
      <c r="V129" s="468">
        <v>1.6166582609560276E-3</v>
      </c>
      <c r="W129" s="469">
        <f t="shared" si="1"/>
        <v>6</v>
      </c>
      <c r="X129" s="460"/>
      <c r="Y129" s="415" t="b">
        <v>1</v>
      </c>
      <c r="Z129" s="398" t="s">
        <v>2727</v>
      </c>
    </row>
    <row r="130" spans="1:26">
      <c r="A130" s="462" t="s">
        <v>1277</v>
      </c>
      <c r="B130" s="463" t="s">
        <v>2467</v>
      </c>
      <c r="C130" s="463" t="s">
        <v>2492</v>
      </c>
      <c r="D130" s="454">
        <v>33</v>
      </c>
      <c r="E130" s="454">
        <v>11</v>
      </c>
      <c r="F130" s="465">
        <v>1</v>
      </c>
      <c r="G130" s="454">
        <v>0.79764122103405133</v>
      </c>
      <c r="H130" s="454">
        <v>0.78241326512997689</v>
      </c>
      <c r="I130" s="454" t="s">
        <v>1176</v>
      </c>
      <c r="J130" s="454">
        <v>3</v>
      </c>
      <c r="K130" s="454">
        <v>3.9</v>
      </c>
      <c r="L130" s="454">
        <v>3.9</v>
      </c>
      <c r="M130" s="467">
        <v>0</v>
      </c>
      <c r="N130" s="470">
        <v>1</v>
      </c>
      <c r="O130" s="454">
        <v>0.82299158448195908</v>
      </c>
      <c r="P130" s="454">
        <v>0.80619583785987814</v>
      </c>
      <c r="Q130" s="454" t="s">
        <v>1176</v>
      </c>
      <c r="R130" s="454">
        <v>3</v>
      </c>
      <c r="S130" s="454">
        <v>3.9</v>
      </c>
      <c r="T130" s="454">
        <v>3.9</v>
      </c>
      <c r="U130" s="467">
        <v>0</v>
      </c>
      <c r="V130" s="468">
        <v>-5.3135106044519542E-3</v>
      </c>
      <c r="W130" s="469">
        <f t="shared" si="1"/>
        <v>6</v>
      </c>
      <c r="X130" s="460"/>
      <c r="Y130" s="415" t="b">
        <v>1</v>
      </c>
      <c r="Z130" s="398" t="s">
        <v>2728</v>
      </c>
    </row>
    <row r="131" spans="1:26">
      <c r="A131" s="462" t="s">
        <v>1327</v>
      </c>
      <c r="B131" s="463" t="s">
        <v>2467</v>
      </c>
      <c r="C131" s="463" t="s">
        <v>2492</v>
      </c>
      <c r="D131" s="454">
        <v>33</v>
      </c>
      <c r="E131" s="454">
        <v>11</v>
      </c>
      <c r="F131" s="465">
        <v>1</v>
      </c>
      <c r="G131" s="454">
        <v>0.6</v>
      </c>
      <c r="H131" s="454">
        <v>0.59982272871161757</v>
      </c>
      <c r="I131" s="454" t="s">
        <v>1176</v>
      </c>
      <c r="J131" s="454">
        <v>2.5</v>
      </c>
      <c r="K131" s="454">
        <v>2.7</v>
      </c>
      <c r="L131" s="454">
        <v>2.7</v>
      </c>
      <c r="M131" s="467">
        <v>0</v>
      </c>
      <c r="N131" s="470">
        <v>1</v>
      </c>
      <c r="O131" s="454">
        <v>0.61724368836146926</v>
      </c>
      <c r="P131" s="454">
        <v>0.6046468783949086</v>
      </c>
      <c r="Q131" s="454" t="s">
        <v>1176</v>
      </c>
      <c r="R131" s="454">
        <v>2.5</v>
      </c>
      <c r="S131" s="454">
        <v>2.7</v>
      </c>
      <c r="T131" s="454">
        <v>2.7</v>
      </c>
      <c r="U131" s="467">
        <v>0</v>
      </c>
      <c r="V131" s="468">
        <v>-4.9273771914037923E-4</v>
      </c>
      <c r="W131" s="469">
        <f t="shared" si="1"/>
        <v>6</v>
      </c>
      <c r="X131" s="460"/>
      <c r="Y131" s="415" t="b">
        <v>1</v>
      </c>
      <c r="Z131" s="398" t="s">
        <v>2729</v>
      </c>
    </row>
    <row r="132" spans="1:26">
      <c r="A132" s="462" t="s">
        <v>1774</v>
      </c>
      <c r="B132" s="463" t="s">
        <v>2467</v>
      </c>
      <c r="C132" s="463" t="s">
        <v>2492</v>
      </c>
      <c r="D132" s="454">
        <v>33</v>
      </c>
      <c r="E132" s="454">
        <v>11</v>
      </c>
      <c r="F132" s="465">
        <v>2</v>
      </c>
      <c r="G132" s="454">
        <v>1</v>
      </c>
      <c r="H132" s="454">
        <v>0.99970454785269591</v>
      </c>
      <c r="I132" s="454" t="s">
        <v>1176</v>
      </c>
      <c r="J132" s="454">
        <v>2</v>
      </c>
      <c r="K132" s="454">
        <v>2.6</v>
      </c>
      <c r="L132" s="454">
        <v>2.6</v>
      </c>
      <c r="M132" s="467">
        <v>1.5</v>
      </c>
      <c r="N132" s="470">
        <v>2</v>
      </c>
      <c r="O132" s="454">
        <v>1.0287394806024488</v>
      </c>
      <c r="P132" s="454">
        <v>1.0077447973248477</v>
      </c>
      <c r="Q132" s="454" t="s">
        <v>1176</v>
      </c>
      <c r="R132" s="454">
        <v>2</v>
      </c>
      <c r="S132" s="454">
        <v>2.6</v>
      </c>
      <c r="T132" s="454">
        <v>2.6</v>
      </c>
      <c r="U132" s="467">
        <v>1.5</v>
      </c>
      <c r="V132" s="468">
        <v>-4.9273771914037923E-4</v>
      </c>
      <c r="W132" s="469">
        <f t="shared" si="1"/>
        <v>6</v>
      </c>
      <c r="X132" s="460"/>
      <c r="Y132" s="415" t="b">
        <v>1</v>
      </c>
      <c r="Z132" s="398" t="s">
        <v>2730</v>
      </c>
    </row>
    <row r="133" spans="1:26">
      <c r="A133" s="462" t="s">
        <v>1313</v>
      </c>
      <c r="B133" s="463" t="s">
        <v>2467</v>
      </c>
      <c r="C133" s="463" t="s">
        <v>2492</v>
      </c>
      <c r="D133" s="454">
        <v>33</v>
      </c>
      <c r="E133" s="454">
        <v>11</v>
      </c>
      <c r="F133" s="465">
        <v>2</v>
      </c>
      <c r="G133" s="454">
        <v>9.7722048793565062</v>
      </c>
      <c r="H133" s="454">
        <v>9.0392895134047677</v>
      </c>
      <c r="I133" s="454" t="s">
        <v>1176</v>
      </c>
      <c r="J133" s="454">
        <v>10</v>
      </c>
      <c r="K133" s="454">
        <v>12.6</v>
      </c>
      <c r="L133" s="454">
        <v>12.6</v>
      </c>
      <c r="M133" s="467">
        <v>7.1</v>
      </c>
      <c r="N133" s="470">
        <v>2</v>
      </c>
      <c r="O133" s="454">
        <v>8.8393485338669731</v>
      </c>
      <c r="P133" s="454">
        <v>8.6378514539059488</v>
      </c>
      <c r="Q133" s="454" t="s">
        <v>1176</v>
      </c>
      <c r="R133" s="454">
        <v>10</v>
      </c>
      <c r="S133" s="454">
        <v>12.6</v>
      </c>
      <c r="T133" s="454">
        <v>12.6</v>
      </c>
      <c r="U133" s="467">
        <v>7.1</v>
      </c>
      <c r="V133" s="468">
        <v>4.4953270928675959E-3</v>
      </c>
      <c r="W133" s="469">
        <f t="shared" si="1"/>
        <v>6</v>
      </c>
      <c r="X133" s="460"/>
      <c r="Y133" s="415" t="b">
        <v>1</v>
      </c>
      <c r="Z133" s="398" t="s">
        <v>2731</v>
      </c>
    </row>
    <row r="134" spans="1:26">
      <c r="A134" s="462" t="s">
        <v>1284</v>
      </c>
      <c r="B134" s="463" t="s">
        <v>2467</v>
      </c>
      <c r="C134" s="463" t="s">
        <v>2492</v>
      </c>
      <c r="D134" s="454">
        <v>33</v>
      </c>
      <c r="E134" s="454">
        <v>11</v>
      </c>
      <c r="F134" s="465">
        <v>2</v>
      </c>
      <c r="G134" s="454">
        <v>4</v>
      </c>
      <c r="H134" s="454">
        <v>3.7710030608049481</v>
      </c>
      <c r="I134" s="454"/>
      <c r="J134" s="454">
        <v>10</v>
      </c>
      <c r="K134" s="454">
        <v>11.1</v>
      </c>
      <c r="L134" s="454">
        <v>11.1</v>
      </c>
      <c r="M134" s="467">
        <v>6.4</v>
      </c>
      <c r="N134" s="470">
        <v>2</v>
      </c>
      <c r="O134" s="454">
        <v>4</v>
      </c>
      <c r="P134" s="454">
        <v>3.7710030608049481</v>
      </c>
      <c r="Q134" s="454">
        <v>10</v>
      </c>
      <c r="R134" s="454">
        <v>10</v>
      </c>
      <c r="S134" s="454">
        <v>11.1</v>
      </c>
      <c r="T134" s="454">
        <v>11.1</v>
      </c>
      <c r="U134" s="467">
        <v>6.4</v>
      </c>
      <c r="V134" s="468">
        <v>-2.9869912700745127E-3</v>
      </c>
      <c r="W134" s="469">
        <f t="shared" si="1"/>
        <v>6</v>
      </c>
      <c r="X134" s="460"/>
      <c r="Y134" s="415" t="b">
        <v>1</v>
      </c>
      <c r="Z134" s="398" t="s">
        <v>2732</v>
      </c>
    </row>
    <row r="135" spans="1:26">
      <c r="A135" s="462" t="s">
        <v>1370</v>
      </c>
      <c r="B135" s="463" t="s">
        <v>2467</v>
      </c>
      <c r="C135" s="463" t="s">
        <v>2492</v>
      </c>
      <c r="D135" s="454">
        <v>33</v>
      </c>
      <c r="E135" s="454">
        <v>11</v>
      </c>
      <c r="F135" s="465">
        <v>2</v>
      </c>
      <c r="G135" s="454">
        <v>0.4</v>
      </c>
      <c r="H135" s="454">
        <v>0.3779926533802267</v>
      </c>
      <c r="I135" s="454" t="s">
        <v>1176</v>
      </c>
      <c r="J135" s="454">
        <v>3</v>
      </c>
      <c r="K135" s="454">
        <v>3.9</v>
      </c>
      <c r="L135" s="454">
        <v>3.9</v>
      </c>
      <c r="M135" s="467">
        <v>2.25</v>
      </c>
      <c r="N135" s="470">
        <v>2</v>
      </c>
      <c r="O135" s="454">
        <v>0.41821240098924595</v>
      </c>
      <c r="P135" s="454">
        <v>0.38274802296595212</v>
      </c>
      <c r="Q135" s="454" t="s">
        <v>1176</v>
      </c>
      <c r="R135" s="454">
        <v>3</v>
      </c>
      <c r="S135" s="454">
        <v>3.9</v>
      </c>
      <c r="T135" s="454">
        <v>3.9</v>
      </c>
      <c r="U135" s="467">
        <v>2.25</v>
      </c>
      <c r="V135" s="468">
        <v>-1.7408652230077593E-2</v>
      </c>
      <c r="W135" s="469">
        <f t="shared" si="1"/>
        <v>6</v>
      </c>
      <c r="X135" s="460"/>
      <c r="Y135" s="415" t="b">
        <v>1</v>
      </c>
      <c r="Z135" s="398" t="s">
        <v>2733</v>
      </c>
    </row>
    <row r="136" spans="1:26" ht="15.75">
      <c r="A136" s="462" t="s">
        <v>1372</v>
      </c>
      <c r="B136" s="463" t="s">
        <v>2467</v>
      </c>
      <c r="C136" s="463" t="s">
        <v>2492</v>
      </c>
      <c r="D136" s="454">
        <v>33</v>
      </c>
      <c r="E136" s="454">
        <v>11</v>
      </c>
      <c r="F136" s="465">
        <v>1</v>
      </c>
      <c r="G136" s="454">
        <v>2.3014576091232257</v>
      </c>
      <c r="H136" s="454">
        <v>2.1606071928912525</v>
      </c>
      <c r="I136" s="454" t="s">
        <v>1176</v>
      </c>
      <c r="J136" s="454">
        <v>3.8</v>
      </c>
      <c r="K136" s="454">
        <v>4.3</v>
      </c>
      <c r="L136" s="454">
        <v>4.3</v>
      </c>
      <c r="M136" s="467">
        <v>0</v>
      </c>
      <c r="N136" s="440"/>
      <c r="O136" s="440"/>
      <c r="P136" s="440"/>
      <c r="Q136" s="440"/>
      <c r="R136" s="440"/>
      <c r="S136" s="440"/>
      <c r="T136" s="440"/>
      <c r="U136" s="440"/>
      <c r="V136" s="468">
        <v>-3.5038536945798726E-2</v>
      </c>
      <c r="W136" s="469">
        <f t="shared" si="1"/>
        <v>6</v>
      </c>
      <c r="X136" s="460"/>
      <c r="Y136" s="415" t="b">
        <v>1</v>
      </c>
      <c r="Z136" s="398" t="s">
        <v>2734</v>
      </c>
    </row>
    <row r="137" spans="1:26">
      <c r="A137" s="462" t="s">
        <v>1376</v>
      </c>
      <c r="B137" s="463" t="s">
        <v>2467</v>
      </c>
      <c r="C137" s="463" t="s">
        <v>2475</v>
      </c>
      <c r="D137" s="454">
        <v>33</v>
      </c>
      <c r="E137" s="454">
        <v>11</v>
      </c>
      <c r="F137" s="465">
        <v>1</v>
      </c>
      <c r="G137" s="454">
        <v>8.0711292689063523</v>
      </c>
      <c r="H137" s="454">
        <v>7.6808977830276248</v>
      </c>
      <c r="I137" s="454">
        <v>10</v>
      </c>
      <c r="J137" s="454">
        <v>12.5</v>
      </c>
      <c r="K137" s="454">
        <v>14.6</v>
      </c>
      <c r="L137" s="454">
        <v>14.6</v>
      </c>
      <c r="M137" s="467">
        <v>0</v>
      </c>
      <c r="N137" s="470">
        <v>1</v>
      </c>
      <c r="O137" s="454">
        <v>7.4430915134205984</v>
      </c>
      <c r="P137" s="454">
        <v>6.8918411528540577</v>
      </c>
      <c r="Q137" s="454">
        <v>10</v>
      </c>
      <c r="R137" s="454">
        <v>12.5</v>
      </c>
      <c r="S137" s="454">
        <v>14.6</v>
      </c>
      <c r="T137" s="454">
        <v>14.6</v>
      </c>
      <c r="U137" s="467">
        <v>0</v>
      </c>
      <c r="V137" s="468">
        <v>-9.9374314602298508E-3</v>
      </c>
      <c r="W137" s="469">
        <f t="shared" si="1"/>
        <v>6</v>
      </c>
      <c r="X137" s="460"/>
      <c r="Y137" s="415" t="b">
        <v>1</v>
      </c>
      <c r="Z137" s="398" t="s">
        <v>2735</v>
      </c>
    </row>
    <row r="138" spans="1:26">
      <c r="A138" s="462" t="s">
        <v>1414</v>
      </c>
      <c r="B138" s="463" t="s">
        <v>2467</v>
      </c>
      <c r="C138" s="463" t="s">
        <v>2475</v>
      </c>
      <c r="D138" s="454">
        <v>33</v>
      </c>
      <c r="E138" s="454">
        <v>11</v>
      </c>
      <c r="F138" s="465">
        <v>1</v>
      </c>
      <c r="G138" s="454">
        <v>2.1</v>
      </c>
      <c r="H138" s="454">
        <v>1.98446143024619</v>
      </c>
      <c r="I138" s="454" t="s">
        <v>1176</v>
      </c>
      <c r="J138" s="454">
        <v>2.5</v>
      </c>
      <c r="K138" s="454">
        <v>3</v>
      </c>
      <c r="L138" s="454">
        <v>3</v>
      </c>
      <c r="M138" s="467">
        <v>0</v>
      </c>
      <c r="N138" s="470">
        <v>1</v>
      </c>
      <c r="O138" s="454">
        <v>2.1956151051935411</v>
      </c>
      <c r="P138" s="454">
        <v>2.0094271205712486</v>
      </c>
      <c r="Q138" s="454" t="s">
        <v>1176</v>
      </c>
      <c r="R138" s="454">
        <v>1.5</v>
      </c>
      <c r="S138" s="454">
        <v>2</v>
      </c>
      <c r="T138" s="454">
        <v>2</v>
      </c>
      <c r="U138" s="467">
        <v>0</v>
      </c>
      <c r="V138" s="468">
        <v>-7.4999999999999997E-3</v>
      </c>
      <c r="W138" s="469">
        <f t="shared" si="1"/>
        <v>6</v>
      </c>
      <c r="X138" s="460"/>
      <c r="Y138" s="415" t="b">
        <v>1</v>
      </c>
      <c r="Z138" s="398" t="s">
        <v>2736</v>
      </c>
    </row>
    <row r="139" spans="1:26">
      <c r="A139" s="462" t="s">
        <v>1447</v>
      </c>
      <c r="B139" s="463" t="s">
        <v>2467</v>
      </c>
      <c r="C139" s="463" t="s">
        <v>2475</v>
      </c>
      <c r="D139" s="454">
        <v>33</v>
      </c>
      <c r="E139" s="454">
        <v>11</v>
      </c>
      <c r="F139" s="465">
        <v>1</v>
      </c>
      <c r="G139" s="454">
        <v>5.6236419347496858</v>
      </c>
      <c r="H139" s="454">
        <v>5.3603275966677604</v>
      </c>
      <c r="I139" s="454" t="s">
        <v>1176</v>
      </c>
      <c r="J139" s="454">
        <v>12.5</v>
      </c>
      <c r="K139" s="454">
        <v>16.5</v>
      </c>
      <c r="L139" s="454">
        <v>16.5</v>
      </c>
      <c r="M139" s="467">
        <v>0</v>
      </c>
      <c r="N139" s="470">
        <v>2</v>
      </c>
      <c r="O139" s="454">
        <v>5.621287932999782</v>
      </c>
      <c r="P139" s="454">
        <v>5.2653287736215546</v>
      </c>
      <c r="Q139" s="454" t="s">
        <v>1176</v>
      </c>
      <c r="R139" s="454">
        <v>5</v>
      </c>
      <c r="S139" s="454">
        <v>6.5</v>
      </c>
      <c r="T139" s="454">
        <v>6.5</v>
      </c>
      <c r="U139" s="467">
        <v>3.8</v>
      </c>
      <c r="V139" s="468">
        <v>-1.2438500885156412E-2</v>
      </c>
      <c r="W139" s="469">
        <f t="shared" si="1"/>
        <v>6</v>
      </c>
      <c r="X139" s="460"/>
      <c r="Y139" s="415" t="b">
        <v>1</v>
      </c>
      <c r="Z139" s="398" t="s">
        <v>2737</v>
      </c>
    </row>
    <row r="140" spans="1:26">
      <c r="A140" s="462" t="s">
        <v>1522</v>
      </c>
      <c r="B140" s="463" t="s">
        <v>2467</v>
      </c>
      <c r="C140" s="463" t="s">
        <v>2475</v>
      </c>
      <c r="D140" s="454">
        <v>33</v>
      </c>
      <c r="E140" s="454">
        <v>11</v>
      </c>
      <c r="F140" s="465">
        <v>2</v>
      </c>
      <c r="G140" s="454">
        <v>3.8</v>
      </c>
      <c r="H140" s="454">
        <v>3.5909302071121529</v>
      </c>
      <c r="I140" s="454" t="s">
        <v>1176</v>
      </c>
      <c r="J140" s="454">
        <v>4</v>
      </c>
      <c r="K140" s="454">
        <v>4.8</v>
      </c>
      <c r="L140" s="454">
        <v>4.8</v>
      </c>
      <c r="M140" s="467">
        <v>2.56</v>
      </c>
      <c r="N140" s="470">
        <v>2</v>
      </c>
      <c r="O140" s="454">
        <v>3.4832128464419743</v>
      </c>
      <c r="P140" s="454">
        <v>3.187836676750182</v>
      </c>
      <c r="Q140" s="454" t="s">
        <v>1176</v>
      </c>
      <c r="R140" s="454">
        <v>4</v>
      </c>
      <c r="S140" s="454">
        <v>4.8</v>
      </c>
      <c r="T140" s="454">
        <v>4.8</v>
      </c>
      <c r="U140" s="467">
        <v>2.56</v>
      </c>
      <c r="V140" s="468">
        <v>2.2000000000000002E-2</v>
      </c>
      <c r="W140" s="469">
        <f t="shared" ref="W140:W203" si="2">IF(B140="STS",4,IF(AND(B140="ZSS",C140="Urban"),5,IF(AND(B140="ZSS",C140="CBD"),5,6)))</f>
        <v>6</v>
      </c>
      <c r="X140" s="460"/>
      <c r="Y140" s="415" t="b">
        <v>1</v>
      </c>
      <c r="Z140" s="398" t="s">
        <v>2738</v>
      </c>
    </row>
    <row r="141" spans="1:26">
      <c r="A141" s="462" t="s">
        <v>1765</v>
      </c>
      <c r="B141" s="463" t="s">
        <v>2467</v>
      </c>
      <c r="C141" s="463" t="s">
        <v>2492</v>
      </c>
      <c r="D141" s="454">
        <v>33</v>
      </c>
      <c r="E141" s="454">
        <v>11</v>
      </c>
      <c r="F141" s="465">
        <v>1</v>
      </c>
      <c r="G141" s="454">
        <v>1.8025443470734714</v>
      </c>
      <c r="H141" s="454">
        <v>1.7007364469974391</v>
      </c>
      <c r="I141" s="454" t="s">
        <v>1176</v>
      </c>
      <c r="J141" s="454">
        <v>3</v>
      </c>
      <c r="K141" s="454">
        <v>3.9</v>
      </c>
      <c r="L141" s="454">
        <v>3.9</v>
      </c>
      <c r="M141" s="467">
        <v>0</v>
      </c>
      <c r="N141" s="470">
        <v>1</v>
      </c>
      <c r="O141" s="454">
        <v>1.7271086066716181</v>
      </c>
      <c r="P141" s="454">
        <v>1.6220400927547862</v>
      </c>
      <c r="Q141" s="454" t="s">
        <v>1176</v>
      </c>
      <c r="R141" s="454">
        <v>3</v>
      </c>
      <c r="S141" s="454">
        <v>3.9</v>
      </c>
      <c r="T141" s="454">
        <v>3.9</v>
      </c>
      <c r="U141" s="467">
        <v>0</v>
      </c>
      <c r="V141" s="468">
        <v>-3.9080904144059514E-2</v>
      </c>
      <c r="W141" s="469">
        <f t="shared" si="2"/>
        <v>6</v>
      </c>
      <c r="X141" s="460"/>
      <c r="Y141" s="415" t="b">
        <v>1</v>
      </c>
      <c r="Z141" s="398" t="s">
        <v>2739</v>
      </c>
    </row>
    <row r="142" spans="1:26">
      <c r="A142" s="462" t="s">
        <v>1857</v>
      </c>
      <c r="B142" s="463" t="s">
        <v>2467</v>
      </c>
      <c r="C142" s="463" t="s">
        <v>2492</v>
      </c>
      <c r="D142" s="454">
        <v>33</v>
      </c>
      <c r="E142" s="454">
        <v>11</v>
      </c>
      <c r="F142" s="465">
        <v>2</v>
      </c>
      <c r="G142" s="454">
        <v>1.2</v>
      </c>
      <c r="H142" s="454">
        <v>1.1339779601406799</v>
      </c>
      <c r="I142" s="454" t="s">
        <v>1176</v>
      </c>
      <c r="J142" s="454">
        <v>2</v>
      </c>
      <c r="K142" s="454">
        <v>2.6</v>
      </c>
      <c r="L142" s="454">
        <v>2.6</v>
      </c>
      <c r="M142" s="467">
        <v>1.5</v>
      </c>
      <c r="N142" s="470">
        <v>2</v>
      </c>
      <c r="O142" s="454">
        <v>1.2546372029677377</v>
      </c>
      <c r="P142" s="454">
        <v>1.1482440688978564</v>
      </c>
      <c r="Q142" s="454" t="s">
        <v>1176</v>
      </c>
      <c r="R142" s="454">
        <v>2</v>
      </c>
      <c r="S142" s="454">
        <v>2.6</v>
      </c>
      <c r="T142" s="454">
        <v>2.6</v>
      </c>
      <c r="U142" s="467">
        <v>1.5</v>
      </c>
      <c r="V142" s="468">
        <v>-7.4999999999999997E-3</v>
      </c>
      <c r="W142" s="469">
        <f t="shared" si="2"/>
        <v>6</v>
      </c>
      <c r="X142" s="460"/>
      <c r="Y142" s="415" t="b">
        <v>1</v>
      </c>
      <c r="Z142" s="398" t="s">
        <v>2740</v>
      </c>
    </row>
    <row r="143" spans="1:26">
      <c r="A143" s="462" t="s">
        <v>1241</v>
      </c>
      <c r="B143" s="463" t="s">
        <v>2467</v>
      </c>
      <c r="C143" s="463" t="s">
        <v>2475</v>
      </c>
      <c r="D143" s="454">
        <v>33</v>
      </c>
      <c r="E143" s="454">
        <v>11</v>
      </c>
      <c r="F143" s="465">
        <v>2</v>
      </c>
      <c r="G143" s="454">
        <v>3.3</v>
      </c>
      <c r="H143" s="454">
        <v>3.1677458878649003</v>
      </c>
      <c r="I143" s="454" t="s">
        <v>1176</v>
      </c>
      <c r="J143" s="454">
        <v>3</v>
      </c>
      <c r="K143" s="454">
        <v>3.9</v>
      </c>
      <c r="L143" s="454">
        <v>3.9</v>
      </c>
      <c r="M143" s="467">
        <v>2.25</v>
      </c>
      <c r="N143" s="470">
        <v>2</v>
      </c>
      <c r="O143" s="454">
        <v>8.6557105481337722</v>
      </c>
      <c r="P143" s="454">
        <v>8.0504161042083346</v>
      </c>
      <c r="Q143" s="454" t="s">
        <v>1176</v>
      </c>
      <c r="R143" s="454">
        <v>3</v>
      </c>
      <c r="S143" s="454">
        <v>3.9</v>
      </c>
      <c r="T143" s="454">
        <v>3.9</v>
      </c>
      <c r="U143" s="467">
        <v>2.25</v>
      </c>
      <c r="V143" s="468">
        <v>1.4768245898567178E-2</v>
      </c>
      <c r="W143" s="469">
        <f t="shared" si="2"/>
        <v>6</v>
      </c>
      <c r="X143" s="460"/>
      <c r="Y143" s="415" t="b">
        <v>1</v>
      </c>
      <c r="Z143" s="398" t="s">
        <v>2741</v>
      </c>
    </row>
    <row r="144" spans="1:26">
      <c r="A144" s="462" t="s">
        <v>1365</v>
      </c>
      <c r="B144" s="463" t="s">
        <v>2467</v>
      </c>
      <c r="C144" s="463" t="s">
        <v>2475</v>
      </c>
      <c r="D144" s="454">
        <v>33</v>
      </c>
      <c r="E144" s="454">
        <v>11</v>
      </c>
      <c r="F144" s="465">
        <v>1</v>
      </c>
      <c r="G144" s="454">
        <v>2</v>
      </c>
      <c r="H144" s="454">
        <v>1.9198459926453941</v>
      </c>
      <c r="I144" s="454" t="s">
        <v>1176</v>
      </c>
      <c r="J144" s="454">
        <v>2</v>
      </c>
      <c r="K144" s="454">
        <v>2.4</v>
      </c>
      <c r="L144" s="454">
        <v>2.4</v>
      </c>
      <c r="M144" s="467">
        <v>0</v>
      </c>
      <c r="N144" s="470">
        <v>1</v>
      </c>
      <c r="O144" s="454">
        <v>5.2458851806871358</v>
      </c>
      <c r="P144" s="454">
        <v>4.8790400631565669</v>
      </c>
      <c r="Q144" s="454" t="s">
        <v>1176</v>
      </c>
      <c r="R144" s="454">
        <v>2</v>
      </c>
      <c r="S144" s="454">
        <v>2.4</v>
      </c>
      <c r="T144" s="454">
        <v>2.4</v>
      </c>
      <c r="U144" s="467">
        <v>0</v>
      </c>
      <c r="V144" s="468">
        <v>1.4768245898567178E-2</v>
      </c>
      <c r="W144" s="469">
        <f t="shared" si="2"/>
        <v>6</v>
      </c>
      <c r="X144" s="460"/>
      <c r="Y144" s="415" t="b">
        <v>1</v>
      </c>
      <c r="Z144" s="398" t="s">
        <v>2742</v>
      </c>
    </row>
    <row r="145" spans="1:26">
      <c r="A145" s="462" t="s">
        <v>1530</v>
      </c>
      <c r="B145" s="463" t="s">
        <v>2467</v>
      </c>
      <c r="C145" s="463" t="s">
        <v>2475</v>
      </c>
      <c r="D145" s="454">
        <v>33</v>
      </c>
      <c r="E145" s="454">
        <v>11</v>
      </c>
      <c r="F145" s="465">
        <v>2</v>
      </c>
      <c r="G145" s="454">
        <v>2.2000000000000002</v>
      </c>
      <c r="H145" s="454">
        <v>2.1118305919099338</v>
      </c>
      <c r="I145" s="454" t="s">
        <v>1176</v>
      </c>
      <c r="J145" s="454">
        <v>3</v>
      </c>
      <c r="K145" s="454">
        <v>3.9</v>
      </c>
      <c r="L145" s="454">
        <v>3.9</v>
      </c>
      <c r="M145" s="467">
        <v>2.25</v>
      </c>
      <c r="N145" s="470">
        <v>2</v>
      </c>
      <c r="O145" s="454">
        <v>5.7704736987558496</v>
      </c>
      <c r="P145" s="454">
        <v>5.3669440694722237</v>
      </c>
      <c r="Q145" s="454" t="s">
        <v>1176</v>
      </c>
      <c r="R145" s="454">
        <v>3</v>
      </c>
      <c r="S145" s="454">
        <v>3.9</v>
      </c>
      <c r="T145" s="454">
        <v>3.9</v>
      </c>
      <c r="U145" s="467">
        <v>2.25</v>
      </c>
      <c r="V145" s="468">
        <v>1.4768245898567178E-2</v>
      </c>
      <c r="W145" s="469">
        <f t="shared" si="2"/>
        <v>6</v>
      </c>
      <c r="X145" s="460"/>
      <c r="Y145" s="415" t="b">
        <v>1</v>
      </c>
      <c r="Z145" s="398" t="s">
        <v>2743</v>
      </c>
    </row>
    <row r="146" spans="1:26" ht="15.75">
      <c r="A146" s="462" t="s">
        <v>1751</v>
      </c>
      <c r="B146" s="463" t="s">
        <v>2467</v>
      </c>
      <c r="C146" s="463" t="s">
        <v>2475</v>
      </c>
      <c r="D146" s="454">
        <v>33</v>
      </c>
      <c r="E146" s="454">
        <v>11</v>
      </c>
      <c r="F146" s="465">
        <v>1</v>
      </c>
      <c r="G146" s="454">
        <v>1.8</v>
      </c>
      <c r="H146" s="454">
        <v>1.7278613933808546</v>
      </c>
      <c r="I146" s="454" t="s">
        <v>1176</v>
      </c>
      <c r="J146" s="454">
        <v>3</v>
      </c>
      <c r="K146" s="454">
        <v>3.9</v>
      </c>
      <c r="L146" s="454">
        <v>3.9</v>
      </c>
      <c r="M146" s="467">
        <v>0</v>
      </c>
      <c r="N146" s="440"/>
      <c r="O146" s="440"/>
      <c r="P146" s="440"/>
      <c r="Q146" s="440"/>
      <c r="R146" s="440"/>
      <c r="S146" s="440"/>
      <c r="T146" s="440"/>
      <c r="U146" s="440"/>
      <c r="V146" s="468">
        <v>1.4768245898567178E-2</v>
      </c>
      <c r="W146" s="469">
        <f t="shared" si="2"/>
        <v>6</v>
      </c>
      <c r="X146" s="460"/>
      <c r="Y146" s="415" t="b">
        <v>1</v>
      </c>
      <c r="Z146" s="398" t="s">
        <v>2744</v>
      </c>
    </row>
    <row r="147" spans="1:26">
      <c r="A147" s="462" t="s">
        <v>1756</v>
      </c>
      <c r="B147" s="463" t="s">
        <v>2467</v>
      </c>
      <c r="C147" s="463" t="s">
        <v>2492</v>
      </c>
      <c r="D147" s="454">
        <v>33</v>
      </c>
      <c r="E147" s="454">
        <v>11</v>
      </c>
      <c r="F147" s="465">
        <v>1</v>
      </c>
      <c r="G147" s="454">
        <v>0.9</v>
      </c>
      <c r="H147" s="454">
        <v>0.86393069669042732</v>
      </c>
      <c r="I147" s="454" t="s">
        <v>1176</v>
      </c>
      <c r="J147" s="454">
        <v>1</v>
      </c>
      <c r="K147" s="454">
        <v>1.3</v>
      </c>
      <c r="L147" s="454">
        <v>1.3</v>
      </c>
      <c r="M147" s="467">
        <v>0</v>
      </c>
      <c r="N147" s="470">
        <v>1</v>
      </c>
      <c r="O147" s="454">
        <v>2.360648331309211</v>
      </c>
      <c r="P147" s="454">
        <v>2.1955680284204551</v>
      </c>
      <c r="Q147" s="454" t="s">
        <v>1176</v>
      </c>
      <c r="R147" s="454">
        <v>1</v>
      </c>
      <c r="S147" s="454">
        <v>1.3</v>
      </c>
      <c r="T147" s="454">
        <v>1.3</v>
      </c>
      <c r="U147" s="467">
        <v>0</v>
      </c>
      <c r="V147" s="468">
        <v>1.4768245898567178E-2</v>
      </c>
      <c r="W147" s="469">
        <f t="shared" si="2"/>
        <v>6</v>
      </c>
      <c r="X147" s="460"/>
      <c r="Y147" s="415" t="b">
        <v>1</v>
      </c>
      <c r="Z147" s="398" t="s">
        <v>2745</v>
      </c>
    </row>
    <row r="148" spans="1:26">
      <c r="A148" s="462" t="s">
        <v>1861</v>
      </c>
      <c r="B148" s="463" t="s">
        <v>2467</v>
      </c>
      <c r="C148" s="463" t="s">
        <v>2475</v>
      </c>
      <c r="D148" s="454">
        <v>33</v>
      </c>
      <c r="E148" s="454">
        <v>11</v>
      </c>
      <c r="F148" s="465">
        <v>1</v>
      </c>
      <c r="G148" s="454">
        <v>0.5</v>
      </c>
      <c r="H148" s="454">
        <v>0.47996149816134853</v>
      </c>
      <c r="I148" s="454" t="s">
        <v>1176</v>
      </c>
      <c r="J148" s="454">
        <v>0.5</v>
      </c>
      <c r="K148" s="454">
        <v>0.65</v>
      </c>
      <c r="L148" s="454">
        <v>0.65</v>
      </c>
      <c r="M148" s="467">
        <v>0</v>
      </c>
      <c r="N148" s="470">
        <v>1</v>
      </c>
      <c r="O148" s="454">
        <v>0.5</v>
      </c>
      <c r="P148" s="454">
        <v>0.47996149816134853</v>
      </c>
      <c r="Q148" s="454" t="s">
        <v>1176</v>
      </c>
      <c r="R148" s="454">
        <v>0.5</v>
      </c>
      <c r="S148" s="454">
        <v>0.65</v>
      </c>
      <c r="T148" s="454">
        <v>0.65</v>
      </c>
      <c r="U148" s="467">
        <v>0</v>
      </c>
      <c r="V148" s="468">
        <v>1.4768245898567178E-2</v>
      </c>
      <c r="W148" s="469">
        <f t="shared" si="2"/>
        <v>6</v>
      </c>
      <c r="X148" s="460"/>
      <c r="Y148" s="415" t="b">
        <v>1</v>
      </c>
      <c r="Z148" s="398" t="s">
        <v>2746</v>
      </c>
    </row>
    <row r="149" spans="1:26">
      <c r="A149" s="462" t="s">
        <v>1290</v>
      </c>
      <c r="B149" s="463" t="s">
        <v>2467</v>
      </c>
      <c r="C149" s="463" t="s">
        <v>2492</v>
      </c>
      <c r="D149" s="454">
        <v>33</v>
      </c>
      <c r="E149" s="454">
        <v>11</v>
      </c>
      <c r="F149" s="465">
        <v>2</v>
      </c>
      <c r="G149" s="454">
        <v>1.8165748803446098</v>
      </c>
      <c r="H149" s="454">
        <v>1.6222586628759603</v>
      </c>
      <c r="I149" s="454" t="s">
        <v>1176</v>
      </c>
      <c r="J149" s="454">
        <v>3</v>
      </c>
      <c r="K149" s="454">
        <v>3.9</v>
      </c>
      <c r="L149" s="454">
        <v>3.9</v>
      </c>
      <c r="M149" s="467">
        <v>2.25</v>
      </c>
      <c r="N149" s="470">
        <v>2</v>
      </c>
      <c r="O149" s="454">
        <v>1.7075249176404999</v>
      </c>
      <c r="P149" s="454">
        <v>1.5879981732344612</v>
      </c>
      <c r="Q149" s="454" t="s">
        <v>1176</v>
      </c>
      <c r="R149" s="454">
        <v>3</v>
      </c>
      <c r="S149" s="454">
        <v>3.9</v>
      </c>
      <c r="T149" s="454">
        <v>3.9</v>
      </c>
      <c r="U149" s="467">
        <v>2.25</v>
      </c>
      <c r="V149" s="468">
        <v>-8.3656156165596851E-3</v>
      </c>
      <c r="W149" s="469">
        <f t="shared" si="2"/>
        <v>6</v>
      </c>
      <c r="X149" s="460"/>
      <c r="Y149" s="415" t="b">
        <v>1</v>
      </c>
      <c r="Z149" s="398" t="s">
        <v>2747</v>
      </c>
    </row>
    <row r="150" spans="1:26">
      <c r="A150" s="462" t="s">
        <v>1294</v>
      </c>
      <c r="B150" s="463" t="s">
        <v>2467</v>
      </c>
      <c r="C150" s="463" t="s">
        <v>2492</v>
      </c>
      <c r="D150" s="454">
        <v>33</v>
      </c>
      <c r="E150" s="454">
        <v>11</v>
      </c>
      <c r="F150" s="465">
        <v>2</v>
      </c>
      <c r="G150" s="454">
        <v>0.9</v>
      </c>
      <c r="H150" s="454">
        <v>0.85870074886759384</v>
      </c>
      <c r="I150" s="454" t="s">
        <v>1176</v>
      </c>
      <c r="J150" s="454">
        <v>1</v>
      </c>
      <c r="K150" s="454">
        <v>1.3</v>
      </c>
      <c r="L150" s="454">
        <v>1.3</v>
      </c>
      <c r="M150" s="467">
        <v>0.75</v>
      </c>
      <c r="N150" s="470">
        <v>2</v>
      </c>
      <c r="O150" s="454">
        <v>0.93013522893413836</v>
      </c>
      <c r="P150" s="454">
        <v>0.85269716294834974</v>
      </c>
      <c r="Q150" s="454" t="s">
        <v>1176</v>
      </c>
      <c r="R150" s="454">
        <v>1</v>
      </c>
      <c r="S150" s="454">
        <v>1.3</v>
      </c>
      <c r="T150" s="454">
        <v>1.3</v>
      </c>
      <c r="U150" s="467">
        <v>0.75</v>
      </c>
      <c r="V150" s="468">
        <v>-8.2000000000000007E-3</v>
      </c>
      <c r="W150" s="469">
        <f t="shared" si="2"/>
        <v>6</v>
      </c>
      <c r="X150" s="460"/>
      <c r="Y150" s="415" t="b">
        <v>1</v>
      </c>
      <c r="Z150" s="398" t="s">
        <v>2748</v>
      </c>
    </row>
    <row r="151" spans="1:26">
      <c r="A151" s="462" t="s">
        <v>1525</v>
      </c>
      <c r="B151" s="463" t="s">
        <v>2467</v>
      </c>
      <c r="C151" s="463" t="s">
        <v>2492</v>
      </c>
      <c r="D151" s="454">
        <v>33</v>
      </c>
      <c r="E151" s="454">
        <v>7.6</v>
      </c>
      <c r="F151" s="465">
        <v>2</v>
      </c>
      <c r="G151" s="454">
        <v>4.0999999999999996</v>
      </c>
      <c r="H151" s="454">
        <v>3.9118589670634827</v>
      </c>
      <c r="I151" s="454" t="s">
        <v>1176</v>
      </c>
      <c r="J151" s="454">
        <v>5</v>
      </c>
      <c r="K151" s="454">
        <v>6.5</v>
      </c>
      <c r="L151" s="454">
        <v>6.5</v>
      </c>
      <c r="M151" s="467">
        <v>3.75</v>
      </c>
      <c r="N151" s="470">
        <v>2</v>
      </c>
      <c r="O151" s="454">
        <v>3.9594374778875832</v>
      </c>
      <c r="P151" s="454">
        <v>3.6297959686302517</v>
      </c>
      <c r="Q151" s="454" t="s">
        <v>1176</v>
      </c>
      <c r="R151" s="454">
        <v>5</v>
      </c>
      <c r="S151" s="454">
        <v>6.5</v>
      </c>
      <c r="T151" s="454">
        <v>6.5</v>
      </c>
      <c r="U151" s="467">
        <v>3.75</v>
      </c>
      <c r="V151" s="468">
        <v>3.673174292875947E-3</v>
      </c>
      <c r="W151" s="469">
        <f t="shared" si="2"/>
        <v>6</v>
      </c>
      <c r="X151" s="460"/>
      <c r="Y151" s="415" t="b">
        <v>1</v>
      </c>
      <c r="Z151" s="398" t="s">
        <v>2749</v>
      </c>
    </row>
    <row r="152" spans="1:26">
      <c r="A152" s="462" t="s">
        <v>1635</v>
      </c>
      <c r="B152" s="463" t="s">
        <v>2467</v>
      </c>
      <c r="C152" s="463" t="s">
        <v>2475</v>
      </c>
      <c r="D152" s="454">
        <v>33</v>
      </c>
      <c r="E152" s="454">
        <v>11</v>
      </c>
      <c r="F152" s="465">
        <v>1</v>
      </c>
      <c r="G152" s="454">
        <v>2.4136109227501703</v>
      </c>
      <c r="H152" s="454">
        <v>2.3916690052706233</v>
      </c>
      <c r="I152" s="454" t="s">
        <v>1176</v>
      </c>
      <c r="J152" s="454">
        <v>6.25</v>
      </c>
      <c r="K152" s="454">
        <v>8.9</v>
      </c>
      <c r="L152" s="454">
        <v>8.9</v>
      </c>
      <c r="M152" s="467">
        <v>0</v>
      </c>
      <c r="N152" s="470">
        <v>1</v>
      </c>
      <c r="O152" s="454">
        <v>2.6483056851573612</v>
      </c>
      <c r="P152" s="454">
        <v>2.489407344</v>
      </c>
      <c r="Q152" s="454" t="s">
        <v>1176</v>
      </c>
      <c r="R152" s="454">
        <v>6.25</v>
      </c>
      <c r="S152" s="454">
        <v>8.9</v>
      </c>
      <c r="T152" s="454">
        <v>8.9</v>
      </c>
      <c r="U152" s="467">
        <v>0</v>
      </c>
      <c r="V152" s="468">
        <v>-6.1528258273820802E-3</v>
      </c>
      <c r="W152" s="469">
        <f t="shared" si="2"/>
        <v>6</v>
      </c>
      <c r="X152" s="460"/>
      <c r="Y152" s="415" t="b">
        <v>1</v>
      </c>
      <c r="Z152" s="398" t="s">
        <v>2750</v>
      </c>
    </row>
    <row r="153" spans="1:26">
      <c r="A153" s="462" t="s">
        <v>1727</v>
      </c>
      <c r="B153" s="463" t="s">
        <v>2467</v>
      </c>
      <c r="C153" s="463" t="s">
        <v>2492</v>
      </c>
      <c r="D153" s="454">
        <v>33</v>
      </c>
      <c r="E153" s="454">
        <v>11</v>
      </c>
      <c r="F153" s="465">
        <v>1</v>
      </c>
      <c r="G153" s="454">
        <v>0.5</v>
      </c>
      <c r="H153" s="454">
        <v>0.4770559715931077</v>
      </c>
      <c r="I153" s="454" t="s">
        <v>1176</v>
      </c>
      <c r="J153" s="454">
        <v>0.5</v>
      </c>
      <c r="K153" s="454">
        <v>0.65</v>
      </c>
      <c r="L153" s="454">
        <v>0.65</v>
      </c>
      <c r="M153" s="467">
        <v>0</v>
      </c>
      <c r="N153" s="470">
        <v>1</v>
      </c>
      <c r="O153" s="454">
        <v>0.48285822901068093</v>
      </c>
      <c r="P153" s="454">
        <v>0.44265804495490879</v>
      </c>
      <c r="Q153" s="454" t="s">
        <v>1176</v>
      </c>
      <c r="R153" s="454">
        <v>0.5</v>
      </c>
      <c r="S153" s="454">
        <v>0.65</v>
      </c>
      <c r="T153" s="454">
        <v>0.65</v>
      </c>
      <c r="U153" s="467">
        <v>0</v>
      </c>
      <c r="V153" s="468">
        <v>3.673174292875947E-3</v>
      </c>
      <c r="W153" s="469">
        <f t="shared" si="2"/>
        <v>6</v>
      </c>
      <c r="X153" s="460"/>
      <c r="Y153" s="415" t="b">
        <v>1</v>
      </c>
      <c r="Z153" s="398" t="s">
        <v>2751</v>
      </c>
    </row>
    <row r="154" spans="1:26">
      <c r="A154" s="462" t="s">
        <v>2493</v>
      </c>
      <c r="B154" s="463" t="s">
        <v>2467</v>
      </c>
      <c r="C154" s="463" t="s">
        <v>2492</v>
      </c>
      <c r="D154" s="454">
        <v>33</v>
      </c>
      <c r="E154" s="454">
        <v>11</v>
      </c>
      <c r="F154" s="465">
        <v>3</v>
      </c>
      <c r="G154" s="454">
        <v>3.2</v>
      </c>
      <c r="H154" s="454">
        <v>3.0531582181958896</v>
      </c>
      <c r="I154" s="454" t="s">
        <v>1176</v>
      </c>
      <c r="J154" s="454">
        <v>3</v>
      </c>
      <c r="K154" s="454">
        <v>3.9</v>
      </c>
      <c r="L154" s="454">
        <v>3.9</v>
      </c>
      <c r="M154" s="467">
        <v>3</v>
      </c>
      <c r="N154" s="470">
        <v>3</v>
      </c>
      <c r="O154" s="454">
        <v>3.090292665668358</v>
      </c>
      <c r="P154" s="454">
        <v>2.8330114877114165</v>
      </c>
      <c r="Q154" s="454" t="s">
        <v>1176</v>
      </c>
      <c r="R154" s="454">
        <v>3</v>
      </c>
      <c r="S154" s="454">
        <v>3.9</v>
      </c>
      <c r="T154" s="454">
        <v>3.9</v>
      </c>
      <c r="U154" s="467">
        <v>3</v>
      </c>
      <c r="V154" s="468">
        <v>1.18E-2</v>
      </c>
      <c r="W154" s="469">
        <f t="shared" si="2"/>
        <v>6</v>
      </c>
      <c r="X154" s="460"/>
      <c r="Y154" s="415" t="b">
        <v>1</v>
      </c>
      <c r="Z154" s="398" t="s">
        <v>2752</v>
      </c>
    </row>
    <row r="155" spans="1:26">
      <c r="A155" s="462" t="s">
        <v>1849</v>
      </c>
      <c r="B155" s="463" t="s">
        <v>2467</v>
      </c>
      <c r="C155" s="463" t="s">
        <v>2475</v>
      </c>
      <c r="D155" s="454">
        <v>33</v>
      </c>
      <c r="E155" s="454">
        <v>11</v>
      </c>
      <c r="F155" s="465">
        <v>2</v>
      </c>
      <c r="G155" s="454">
        <v>1.7</v>
      </c>
      <c r="H155" s="454">
        <v>1.6219903034165661</v>
      </c>
      <c r="I155" s="454" t="s">
        <v>1176</v>
      </c>
      <c r="J155" s="454">
        <v>2</v>
      </c>
      <c r="K155" s="454">
        <v>2.6</v>
      </c>
      <c r="L155" s="454">
        <v>2.6</v>
      </c>
      <c r="M155" s="467">
        <v>1.5</v>
      </c>
      <c r="N155" s="470">
        <v>2</v>
      </c>
      <c r="O155" s="454">
        <v>1.6417179786363152</v>
      </c>
      <c r="P155" s="454">
        <v>1.5050373528466898</v>
      </c>
      <c r="Q155" s="454" t="s">
        <v>1176</v>
      </c>
      <c r="R155" s="454">
        <v>2</v>
      </c>
      <c r="S155" s="454">
        <v>2.6</v>
      </c>
      <c r="T155" s="454">
        <v>2.6</v>
      </c>
      <c r="U155" s="467">
        <v>1.5</v>
      </c>
      <c r="V155" s="468">
        <v>6.8000000000000005E-3</v>
      </c>
      <c r="W155" s="469">
        <f t="shared" si="2"/>
        <v>6</v>
      </c>
      <c r="X155" s="460"/>
      <c r="Y155" s="415" t="b">
        <v>1</v>
      </c>
      <c r="Z155" s="398" t="s">
        <v>2753</v>
      </c>
    </row>
    <row r="156" spans="1:26">
      <c r="A156" s="462" t="s">
        <v>1556</v>
      </c>
      <c r="B156" s="463" t="s">
        <v>2467</v>
      </c>
      <c r="C156" s="463" t="s">
        <v>2492</v>
      </c>
      <c r="D156" s="454">
        <v>33</v>
      </c>
      <c r="E156" s="454">
        <v>11</v>
      </c>
      <c r="F156" s="465">
        <v>1</v>
      </c>
      <c r="G156" s="454">
        <v>5.4800538163391188</v>
      </c>
      <c r="H156" s="454">
        <v>4.7225015565617277</v>
      </c>
      <c r="I156" s="454">
        <v>10</v>
      </c>
      <c r="J156" s="454">
        <v>12.5</v>
      </c>
      <c r="K156" s="454">
        <v>14.5</v>
      </c>
      <c r="L156" s="454">
        <v>14.5</v>
      </c>
      <c r="M156" s="467">
        <v>0</v>
      </c>
      <c r="N156" s="470">
        <v>1</v>
      </c>
      <c r="O156" s="454">
        <v>5.5455569320662184</v>
      </c>
      <c r="P156" s="454">
        <v>4.7691789615245153</v>
      </c>
      <c r="Q156" s="454">
        <v>10</v>
      </c>
      <c r="R156" s="454">
        <v>12.5</v>
      </c>
      <c r="S156" s="454">
        <v>14.5</v>
      </c>
      <c r="T156" s="454">
        <v>14.5</v>
      </c>
      <c r="U156" s="467">
        <v>0</v>
      </c>
      <c r="V156" s="468">
        <v>-2.1042544076067871E-2</v>
      </c>
      <c r="W156" s="469">
        <f t="shared" si="2"/>
        <v>6</v>
      </c>
      <c r="X156" s="460"/>
      <c r="Y156" s="415" t="b">
        <v>1</v>
      </c>
      <c r="Z156" s="398" t="s">
        <v>2754</v>
      </c>
    </row>
    <row r="157" spans="1:26">
      <c r="A157" s="462" t="s">
        <v>1595</v>
      </c>
      <c r="B157" s="463" t="s">
        <v>2467</v>
      </c>
      <c r="C157" s="463" t="s">
        <v>2475</v>
      </c>
      <c r="D157" s="454">
        <v>33</v>
      </c>
      <c r="E157" s="454">
        <v>11</v>
      </c>
      <c r="F157" s="465">
        <v>2</v>
      </c>
      <c r="G157" s="454">
        <v>15.94912429331848</v>
      </c>
      <c r="H157" s="454">
        <v>15.789749579854758</v>
      </c>
      <c r="I157" s="454">
        <v>20</v>
      </c>
      <c r="J157" s="454">
        <v>25</v>
      </c>
      <c r="K157" s="454">
        <v>26</v>
      </c>
      <c r="L157" s="454">
        <v>26</v>
      </c>
      <c r="M157" s="467">
        <v>14.8</v>
      </c>
      <c r="N157" s="470">
        <v>2</v>
      </c>
      <c r="O157" s="454">
        <v>17.902694159554155</v>
      </c>
      <c r="P157" s="454">
        <v>17.720749947264814</v>
      </c>
      <c r="Q157" s="454">
        <v>20</v>
      </c>
      <c r="R157" s="454">
        <v>25</v>
      </c>
      <c r="S157" s="454">
        <v>26</v>
      </c>
      <c r="T157" s="454">
        <v>26</v>
      </c>
      <c r="U157" s="467">
        <v>14.8</v>
      </c>
      <c r="V157" s="468">
        <v>8.8565518513419317E-3</v>
      </c>
      <c r="W157" s="469">
        <f t="shared" si="2"/>
        <v>6</v>
      </c>
      <c r="X157" s="460"/>
      <c r="Y157" s="415" t="b">
        <v>1</v>
      </c>
      <c r="Z157" s="398" t="s">
        <v>2755</v>
      </c>
    </row>
    <row r="158" spans="1:26">
      <c r="A158" s="462" t="s">
        <v>1599</v>
      </c>
      <c r="B158" s="463" t="s">
        <v>2467</v>
      </c>
      <c r="C158" s="463" t="s">
        <v>2475</v>
      </c>
      <c r="D158" s="454">
        <v>33</v>
      </c>
      <c r="E158" s="454">
        <v>11</v>
      </c>
      <c r="F158" s="465">
        <v>2</v>
      </c>
      <c r="G158" s="454">
        <v>14.490730663480091</v>
      </c>
      <c r="H158" s="454">
        <v>13.202382866768545</v>
      </c>
      <c r="I158" s="454">
        <v>20</v>
      </c>
      <c r="J158" s="454">
        <v>25</v>
      </c>
      <c r="K158" s="454">
        <v>28.5</v>
      </c>
      <c r="L158" s="454">
        <v>28.5</v>
      </c>
      <c r="M158" s="467">
        <v>15</v>
      </c>
      <c r="N158" s="470">
        <v>2</v>
      </c>
      <c r="O158" s="454">
        <v>12.731199434163615</v>
      </c>
      <c r="P158" s="454">
        <v>11.646091195247759</v>
      </c>
      <c r="Q158" s="454">
        <v>20</v>
      </c>
      <c r="R158" s="454">
        <v>25</v>
      </c>
      <c r="S158" s="454">
        <v>28.5</v>
      </c>
      <c r="T158" s="454">
        <v>28.5</v>
      </c>
      <c r="U158" s="467">
        <v>15</v>
      </c>
      <c r="V158" s="468">
        <v>-7.1722145015294947E-3</v>
      </c>
      <c r="W158" s="469">
        <f t="shared" si="2"/>
        <v>6</v>
      </c>
      <c r="X158" s="460"/>
      <c r="Y158" s="415" t="b">
        <v>1</v>
      </c>
      <c r="Z158" s="398" t="s">
        <v>2756</v>
      </c>
    </row>
    <row r="159" spans="1:26">
      <c r="A159" s="462" t="s">
        <v>1608</v>
      </c>
      <c r="B159" s="463" t="s">
        <v>2467</v>
      </c>
      <c r="C159" s="463" t="s">
        <v>2492</v>
      </c>
      <c r="D159" s="454">
        <v>33</v>
      </c>
      <c r="E159" s="454">
        <v>11</v>
      </c>
      <c r="F159" s="465">
        <v>2</v>
      </c>
      <c r="G159" s="454">
        <v>2.4</v>
      </c>
      <c r="H159" s="454">
        <v>2.2485675494054882</v>
      </c>
      <c r="I159" s="454" t="s">
        <v>1176</v>
      </c>
      <c r="J159" s="454">
        <v>2</v>
      </c>
      <c r="K159" s="454">
        <v>2.6</v>
      </c>
      <c r="L159" s="454">
        <v>2.6</v>
      </c>
      <c r="M159" s="467">
        <v>1.5</v>
      </c>
      <c r="N159" s="470">
        <v>2</v>
      </c>
      <c r="O159" s="454">
        <v>2.2016467997738038</v>
      </c>
      <c r="P159" s="454">
        <v>2.0381936855756977</v>
      </c>
      <c r="Q159" s="454" t="s">
        <v>1176</v>
      </c>
      <c r="R159" s="454">
        <v>2</v>
      </c>
      <c r="S159" s="454">
        <v>2.6</v>
      </c>
      <c r="T159" s="454">
        <v>2.6</v>
      </c>
      <c r="U159" s="467">
        <v>1.5</v>
      </c>
      <c r="V159" s="468">
        <v>2.18E-2</v>
      </c>
      <c r="W159" s="469">
        <f t="shared" si="2"/>
        <v>6</v>
      </c>
      <c r="X159" s="460"/>
      <c r="Y159" s="415" t="b">
        <v>1</v>
      </c>
      <c r="Z159" s="398" t="s">
        <v>2757</v>
      </c>
    </row>
    <row r="160" spans="1:26">
      <c r="A160" s="462" t="s">
        <v>1261</v>
      </c>
      <c r="B160" s="463" t="s">
        <v>2467</v>
      </c>
      <c r="C160" s="463" t="s">
        <v>2492</v>
      </c>
      <c r="D160" s="454">
        <v>33</v>
      </c>
      <c r="E160" s="454">
        <v>11</v>
      </c>
      <c r="F160" s="465">
        <v>2</v>
      </c>
      <c r="G160" s="454">
        <v>0.3</v>
      </c>
      <c r="H160" s="454">
        <v>0.29082606669773015</v>
      </c>
      <c r="I160" s="454" t="s">
        <v>1176</v>
      </c>
      <c r="J160" s="454">
        <v>0.6</v>
      </c>
      <c r="K160" s="454">
        <v>0.78</v>
      </c>
      <c r="L160" s="454">
        <v>0.78</v>
      </c>
      <c r="M160" s="467">
        <v>0.45</v>
      </c>
      <c r="N160" s="470">
        <v>2</v>
      </c>
      <c r="O160" s="454">
        <v>0.30406478312604912</v>
      </c>
      <c r="P160" s="454">
        <v>0.2949322121801683</v>
      </c>
      <c r="Q160" s="454" t="s">
        <v>1176</v>
      </c>
      <c r="R160" s="454">
        <v>0.6</v>
      </c>
      <c r="S160" s="454">
        <v>0.78</v>
      </c>
      <c r="T160" s="454">
        <v>0.78</v>
      </c>
      <c r="U160" s="467">
        <v>0.45</v>
      </c>
      <c r="V160" s="468">
        <v>-1.1159547306699769E-2</v>
      </c>
      <c r="W160" s="469">
        <f t="shared" si="2"/>
        <v>6</v>
      </c>
      <c r="X160" s="460"/>
      <c r="Y160" s="415" t="b">
        <v>1</v>
      </c>
      <c r="Z160" s="398" t="s">
        <v>2758</v>
      </c>
    </row>
    <row r="161" spans="1:26">
      <c r="A161" s="462" t="s">
        <v>1296</v>
      </c>
      <c r="B161" s="463" t="s">
        <v>2467</v>
      </c>
      <c r="C161" s="463" t="s">
        <v>2492</v>
      </c>
      <c r="D161" s="454">
        <v>33</v>
      </c>
      <c r="E161" s="454">
        <v>11</v>
      </c>
      <c r="F161" s="465">
        <v>3</v>
      </c>
      <c r="G161" s="454">
        <v>1.4</v>
      </c>
      <c r="H161" s="454">
        <v>1.3571883112560741</v>
      </c>
      <c r="I161" s="454" t="s">
        <v>1176</v>
      </c>
      <c r="J161" s="454">
        <v>1.5</v>
      </c>
      <c r="K161" s="454">
        <v>1.95</v>
      </c>
      <c r="L161" s="454">
        <v>1.95</v>
      </c>
      <c r="M161" s="467">
        <v>1.5</v>
      </c>
      <c r="N161" s="470">
        <v>3</v>
      </c>
      <c r="O161" s="454">
        <v>1.4189689879215626</v>
      </c>
      <c r="P161" s="454">
        <v>1.3763503235074521</v>
      </c>
      <c r="Q161" s="454" t="s">
        <v>1176</v>
      </c>
      <c r="R161" s="454">
        <v>1.5</v>
      </c>
      <c r="S161" s="454">
        <v>1.95</v>
      </c>
      <c r="T161" s="454">
        <v>1.95</v>
      </c>
      <c r="U161" s="467">
        <v>1.5</v>
      </c>
      <c r="V161" s="468">
        <v>-1.1159547306699769E-2</v>
      </c>
      <c r="W161" s="469">
        <f t="shared" si="2"/>
        <v>6</v>
      </c>
      <c r="X161" s="460"/>
      <c r="Y161" s="415" t="b">
        <v>1</v>
      </c>
      <c r="Z161" s="398" t="s">
        <v>2759</v>
      </c>
    </row>
    <row r="162" spans="1:26">
      <c r="A162" s="462" t="s">
        <v>1330</v>
      </c>
      <c r="B162" s="463" t="s">
        <v>2467</v>
      </c>
      <c r="C162" s="463" t="s">
        <v>2492</v>
      </c>
      <c r="D162" s="454">
        <v>33</v>
      </c>
      <c r="E162" s="454">
        <v>11</v>
      </c>
      <c r="F162" s="465">
        <v>1</v>
      </c>
      <c r="G162" s="454">
        <v>0.5</v>
      </c>
      <c r="H162" s="454">
        <v>0.48471011116288359</v>
      </c>
      <c r="I162" s="454" t="s">
        <v>1176</v>
      </c>
      <c r="J162" s="454">
        <v>0.5</v>
      </c>
      <c r="K162" s="454">
        <v>0.65</v>
      </c>
      <c r="L162" s="454">
        <v>0.65</v>
      </c>
      <c r="M162" s="467">
        <v>0</v>
      </c>
      <c r="N162" s="470">
        <v>1</v>
      </c>
      <c r="O162" s="454">
        <v>0.5067746385434152</v>
      </c>
      <c r="P162" s="454">
        <v>0.49155368696694718</v>
      </c>
      <c r="Q162" s="454" t="s">
        <v>1176</v>
      </c>
      <c r="R162" s="454">
        <v>0.5</v>
      </c>
      <c r="S162" s="454">
        <v>0.65</v>
      </c>
      <c r="T162" s="454">
        <v>0.65</v>
      </c>
      <c r="U162" s="467">
        <v>0</v>
      </c>
      <c r="V162" s="468">
        <v>-1.1159547306699769E-2</v>
      </c>
      <c r="W162" s="469">
        <f t="shared" si="2"/>
        <v>6</v>
      </c>
      <c r="X162" s="460"/>
      <c r="Y162" s="415" t="b">
        <v>1</v>
      </c>
      <c r="Z162" s="398" t="s">
        <v>2760</v>
      </c>
    </row>
    <row r="163" spans="1:26">
      <c r="A163" s="462" t="s">
        <v>1332</v>
      </c>
      <c r="B163" s="463" t="s">
        <v>2467</v>
      </c>
      <c r="C163" s="463" t="s">
        <v>2492</v>
      </c>
      <c r="D163" s="454">
        <v>33</v>
      </c>
      <c r="E163" s="454">
        <v>11</v>
      </c>
      <c r="F163" s="465">
        <v>2</v>
      </c>
      <c r="G163" s="454">
        <v>0.33524218936234174</v>
      </c>
      <c r="H163" s="454">
        <v>0.31169811051447394</v>
      </c>
      <c r="I163" s="454" t="s">
        <v>1176</v>
      </c>
      <c r="J163" s="454">
        <v>1</v>
      </c>
      <c r="K163" s="454">
        <v>1.3</v>
      </c>
      <c r="L163" s="454">
        <v>1.3</v>
      </c>
      <c r="M163" s="467">
        <v>0.75</v>
      </c>
      <c r="N163" s="470">
        <v>2</v>
      </c>
      <c r="O163" s="454">
        <v>0.43137528851776835</v>
      </c>
      <c r="P163" s="454">
        <v>0.37228311570954264</v>
      </c>
      <c r="Q163" s="454" t="s">
        <v>1176</v>
      </c>
      <c r="R163" s="454">
        <v>1</v>
      </c>
      <c r="S163" s="454">
        <v>1.3</v>
      </c>
      <c r="T163" s="454">
        <v>1.3</v>
      </c>
      <c r="U163" s="467">
        <v>0.75</v>
      </c>
      <c r="V163" s="468">
        <v>-1.547429050944682E-2</v>
      </c>
      <c r="W163" s="469">
        <f t="shared" si="2"/>
        <v>6</v>
      </c>
      <c r="X163" s="460"/>
      <c r="Y163" s="415" t="b">
        <v>1</v>
      </c>
      <c r="Z163" s="398" t="s">
        <v>2761</v>
      </c>
    </row>
    <row r="164" spans="1:26">
      <c r="A164" s="462" t="s">
        <v>1435</v>
      </c>
      <c r="B164" s="463" t="s">
        <v>2467</v>
      </c>
      <c r="C164" s="463" t="s">
        <v>2492</v>
      </c>
      <c r="D164" s="454">
        <v>33</v>
      </c>
      <c r="E164" s="454">
        <v>11</v>
      </c>
      <c r="F164" s="465">
        <v>1</v>
      </c>
      <c r="G164" s="454">
        <v>2.5499999999999998</v>
      </c>
      <c r="H164" s="454">
        <v>2.44</v>
      </c>
      <c r="I164" s="454" t="s">
        <v>1176</v>
      </c>
      <c r="J164" s="454">
        <v>6.25</v>
      </c>
      <c r="K164" s="454">
        <v>8.9</v>
      </c>
      <c r="L164" s="454">
        <v>8.9</v>
      </c>
      <c r="M164" s="467">
        <v>0</v>
      </c>
      <c r="N164" s="470">
        <v>1</v>
      </c>
      <c r="O164" s="454">
        <v>2.6483056852067106</v>
      </c>
      <c r="P164" s="454">
        <v>2.5158904010000001</v>
      </c>
      <c r="Q164" s="454" t="s">
        <v>1176</v>
      </c>
      <c r="R164" s="454">
        <v>6.25</v>
      </c>
      <c r="S164" s="454">
        <v>8.9</v>
      </c>
      <c r="T164" s="454">
        <v>8.9</v>
      </c>
      <c r="U164" s="467">
        <v>0</v>
      </c>
      <c r="V164" s="468">
        <v>-2.3019491157101002E-2</v>
      </c>
      <c r="W164" s="469">
        <f t="shared" si="2"/>
        <v>6</v>
      </c>
      <c r="X164" s="460"/>
      <c r="Y164" s="415" t="b">
        <v>1</v>
      </c>
      <c r="Z164" s="398" t="s">
        <v>2762</v>
      </c>
    </row>
    <row r="165" spans="1:26">
      <c r="A165" s="462" t="s">
        <v>2494</v>
      </c>
      <c r="B165" s="463" t="s">
        <v>2467</v>
      </c>
      <c r="C165" s="463" t="s">
        <v>2475</v>
      </c>
      <c r="D165" s="454">
        <v>33</v>
      </c>
      <c r="E165" s="454">
        <v>11</v>
      </c>
      <c r="F165" s="465">
        <v>1</v>
      </c>
      <c r="G165" s="471"/>
      <c r="H165" s="471"/>
      <c r="I165" s="454" t="s">
        <v>1176</v>
      </c>
      <c r="J165" s="454">
        <v>3</v>
      </c>
      <c r="K165" s="454">
        <v>3.9</v>
      </c>
      <c r="L165" s="454">
        <v>3.9</v>
      </c>
      <c r="M165" s="467">
        <v>0</v>
      </c>
      <c r="N165" s="470">
        <v>1</v>
      </c>
      <c r="O165" s="471"/>
      <c r="P165" s="471"/>
      <c r="Q165" s="454" t="s">
        <v>1176</v>
      </c>
      <c r="R165" s="454">
        <v>3</v>
      </c>
      <c r="S165" s="454">
        <v>3.9</v>
      </c>
      <c r="T165" s="454">
        <v>3.9</v>
      </c>
      <c r="U165" s="467">
        <v>0</v>
      </c>
      <c r="V165" s="468">
        <v>-1.0526925135122323E-2</v>
      </c>
      <c r="W165" s="469">
        <f t="shared" si="2"/>
        <v>6</v>
      </c>
      <c r="X165" s="460"/>
      <c r="Y165" s="415" t="b">
        <v>1</v>
      </c>
      <c r="Z165" s="398" t="s">
        <v>2763</v>
      </c>
    </row>
    <row r="166" spans="1:26">
      <c r="A166" s="462" t="s">
        <v>2495</v>
      </c>
      <c r="B166" s="463" t="s">
        <v>2467</v>
      </c>
      <c r="C166" s="463" t="s">
        <v>2475</v>
      </c>
      <c r="D166" s="454">
        <v>33</v>
      </c>
      <c r="E166" s="454">
        <v>11</v>
      </c>
      <c r="F166" s="465">
        <v>1</v>
      </c>
      <c r="G166" s="471"/>
      <c r="H166" s="471"/>
      <c r="I166" s="454" t="s">
        <v>1176</v>
      </c>
      <c r="J166" s="454">
        <v>3</v>
      </c>
      <c r="K166" s="454">
        <v>3.9</v>
      </c>
      <c r="L166" s="454">
        <v>3.9</v>
      </c>
      <c r="M166" s="467">
        <v>0</v>
      </c>
      <c r="N166" s="470">
        <v>1</v>
      </c>
      <c r="O166" s="471"/>
      <c r="P166" s="471"/>
      <c r="Q166" s="454" t="s">
        <v>1176</v>
      </c>
      <c r="R166" s="454">
        <v>3</v>
      </c>
      <c r="S166" s="454">
        <v>3.9</v>
      </c>
      <c r="T166" s="454">
        <v>3.9</v>
      </c>
      <c r="U166" s="467">
        <v>0</v>
      </c>
      <c r="V166" s="468">
        <v>-1.1159547306699769E-2</v>
      </c>
      <c r="W166" s="469">
        <f t="shared" si="2"/>
        <v>6</v>
      </c>
      <c r="X166" s="460"/>
      <c r="Y166" s="415" t="b">
        <v>1</v>
      </c>
      <c r="Z166" s="398" t="s">
        <v>2764</v>
      </c>
    </row>
    <row r="167" spans="1:26">
      <c r="A167" s="462" t="s">
        <v>1450</v>
      </c>
      <c r="B167" s="463" t="s">
        <v>2467</v>
      </c>
      <c r="C167" s="463" t="s">
        <v>2492</v>
      </c>
      <c r="D167" s="454">
        <v>33</v>
      </c>
      <c r="E167" s="454">
        <v>11</v>
      </c>
      <c r="F167" s="465">
        <v>2</v>
      </c>
      <c r="G167" s="454">
        <v>0.8</v>
      </c>
      <c r="H167" s="454">
        <v>0.7755361778606138</v>
      </c>
      <c r="I167" s="454" t="s">
        <v>1176</v>
      </c>
      <c r="J167" s="454">
        <v>1</v>
      </c>
      <c r="K167" s="454">
        <v>1.3</v>
      </c>
      <c r="L167" s="454">
        <v>1.3</v>
      </c>
      <c r="M167" s="467">
        <v>0.75</v>
      </c>
      <c r="N167" s="470">
        <v>2</v>
      </c>
      <c r="O167" s="454">
        <v>0.81083942166946443</v>
      </c>
      <c r="P167" s="454">
        <v>0.78648589914711553</v>
      </c>
      <c r="Q167" s="454" t="s">
        <v>1176</v>
      </c>
      <c r="R167" s="454">
        <v>1</v>
      </c>
      <c r="S167" s="454">
        <v>1.3</v>
      </c>
      <c r="T167" s="454">
        <v>1.3</v>
      </c>
      <c r="U167" s="467">
        <v>0.75</v>
      </c>
      <c r="V167" s="468">
        <v>-1.1159547306699769E-2</v>
      </c>
      <c r="W167" s="469">
        <f t="shared" si="2"/>
        <v>6</v>
      </c>
      <c r="X167" s="460"/>
      <c r="Y167" s="415" t="b">
        <v>1</v>
      </c>
      <c r="Z167" s="398" t="s">
        <v>2765</v>
      </c>
    </row>
    <row r="168" spans="1:26">
      <c r="A168" s="462" t="s">
        <v>1474</v>
      </c>
      <c r="B168" s="463" t="s">
        <v>2467</v>
      </c>
      <c r="C168" s="463" t="s">
        <v>2475</v>
      </c>
      <c r="D168" s="454">
        <v>33</v>
      </c>
      <c r="E168" s="454">
        <v>11</v>
      </c>
      <c r="F168" s="465">
        <v>2</v>
      </c>
      <c r="G168" s="454">
        <v>1.3</v>
      </c>
      <c r="H168" s="454">
        <v>1.2602462890234973</v>
      </c>
      <c r="I168" s="454" t="s">
        <v>1176</v>
      </c>
      <c r="J168" s="454">
        <v>2</v>
      </c>
      <c r="K168" s="454">
        <v>2.6</v>
      </c>
      <c r="L168" s="454">
        <v>2.6</v>
      </c>
      <c r="M168" s="467">
        <v>1.5</v>
      </c>
      <c r="N168" s="470">
        <v>2</v>
      </c>
      <c r="O168" s="454">
        <v>1.3176140602128796</v>
      </c>
      <c r="P168" s="454">
        <v>1.2780395861140628</v>
      </c>
      <c r="Q168" s="454" t="s">
        <v>1176</v>
      </c>
      <c r="R168" s="454">
        <v>2</v>
      </c>
      <c r="S168" s="454">
        <v>2.6</v>
      </c>
      <c r="T168" s="454">
        <v>2.6</v>
      </c>
      <c r="U168" s="467">
        <v>1.5</v>
      </c>
      <c r="V168" s="468">
        <v>-1.1159547306699769E-2</v>
      </c>
      <c r="W168" s="469">
        <f t="shared" si="2"/>
        <v>6</v>
      </c>
      <c r="X168" s="460"/>
      <c r="Y168" s="415" t="b">
        <v>1</v>
      </c>
      <c r="Z168" s="398" t="s">
        <v>2766</v>
      </c>
    </row>
    <row r="169" spans="1:26">
      <c r="A169" s="462" t="s">
        <v>1542</v>
      </c>
      <c r="B169" s="463" t="s">
        <v>2467</v>
      </c>
      <c r="C169" s="463" t="s">
        <v>2475</v>
      </c>
      <c r="D169" s="454">
        <v>33</v>
      </c>
      <c r="E169" s="454">
        <v>11</v>
      </c>
      <c r="F169" s="465">
        <v>2</v>
      </c>
      <c r="G169" s="454">
        <v>2.0155349896110248</v>
      </c>
      <c r="H169" s="454">
        <v>2.0054436374354045</v>
      </c>
      <c r="I169" s="454" t="s">
        <v>1176</v>
      </c>
      <c r="J169" s="454">
        <v>5</v>
      </c>
      <c r="K169" s="454">
        <v>6.5</v>
      </c>
      <c r="L169" s="454">
        <v>6.5</v>
      </c>
      <c r="M169" s="467">
        <v>3.75</v>
      </c>
      <c r="N169" s="470">
        <v>2</v>
      </c>
      <c r="O169" s="454">
        <v>1.9164921395699999</v>
      </c>
      <c r="P169" s="454">
        <v>1.9133012407710634</v>
      </c>
      <c r="Q169" s="454" t="s">
        <v>1176</v>
      </c>
      <c r="R169" s="454">
        <v>5</v>
      </c>
      <c r="S169" s="454">
        <v>6.5</v>
      </c>
      <c r="T169" s="454">
        <v>6.5</v>
      </c>
      <c r="U169" s="467">
        <v>3.75</v>
      </c>
      <c r="V169" s="468">
        <v>2.9834735556133474E-3</v>
      </c>
      <c r="W169" s="469">
        <f t="shared" si="2"/>
        <v>6</v>
      </c>
      <c r="X169" s="460"/>
      <c r="Y169" s="415" t="b">
        <v>1</v>
      </c>
      <c r="Z169" s="398" t="s">
        <v>2767</v>
      </c>
    </row>
    <row r="170" spans="1:26">
      <c r="A170" s="462" t="s">
        <v>1631</v>
      </c>
      <c r="B170" s="463" t="s">
        <v>2467</v>
      </c>
      <c r="C170" s="463" t="s">
        <v>2475</v>
      </c>
      <c r="D170" s="454">
        <v>33</v>
      </c>
      <c r="E170" s="454">
        <v>11</v>
      </c>
      <c r="F170" s="465">
        <v>2</v>
      </c>
      <c r="G170" s="454">
        <v>1.6</v>
      </c>
      <c r="H170" s="454">
        <v>1.5510723557212276</v>
      </c>
      <c r="I170" s="454" t="s">
        <v>1176</v>
      </c>
      <c r="J170" s="454">
        <v>3</v>
      </c>
      <c r="K170" s="454">
        <v>3.9</v>
      </c>
      <c r="L170" s="454">
        <v>3.9</v>
      </c>
      <c r="M170" s="467">
        <v>2.25</v>
      </c>
      <c r="N170" s="470">
        <v>2</v>
      </c>
      <c r="O170" s="454">
        <v>1.6216788433389289</v>
      </c>
      <c r="P170" s="454">
        <v>1.5729717982942311</v>
      </c>
      <c r="Q170" s="454" t="s">
        <v>1176</v>
      </c>
      <c r="R170" s="454">
        <v>3</v>
      </c>
      <c r="S170" s="454">
        <v>3.9</v>
      </c>
      <c r="T170" s="454">
        <v>3.9</v>
      </c>
      <c r="U170" s="467">
        <v>2.25</v>
      </c>
      <c r="V170" s="468">
        <v>-1.1159547306699769E-2</v>
      </c>
      <c r="W170" s="469">
        <f t="shared" si="2"/>
        <v>6</v>
      </c>
      <c r="X170" s="460"/>
      <c r="Y170" s="415" t="b">
        <v>1</v>
      </c>
      <c r="Z170" s="398" t="s">
        <v>2768</v>
      </c>
    </row>
    <row r="171" spans="1:26">
      <c r="A171" s="462" t="s">
        <v>1673</v>
      </c>
      <c r="B171" s="463" t="s">
        <v>2467</v>
      </c>
      <c r="C171" s="463" t="s">
        <v>2492</v>
      </c>
      <c r="D171" s="454">
        <v>33</v>
      </c>
      <c r="E171" s="454">
        <v>11</v>
      </c>
      <c r="F171" s="465">
        <v>2</v>
      </c>
      <c r="G171" s="454">
        <v>1.6</v>
      </c>
      <c r="H171" s="454">
        <v>1.5510723557212276</v>
      </c>
      <c r="I171" s="454" t="s">
        <v>1176</v>
      </c>
      <c r="J171" s="454">
        <v>2</v>
      </c>
      <c r="K171" s="454">
        <v>2.6</v>
      </c>
      <c r="L171" s="454">
        <v>2.6</v>
      </c>
      <c r="M171" s="467">
        <v>1.5</v>
      </c>
      <c r="N171" s="470">
        <v>2</v>
      </c>
      <c r="O171" s="454">
        <v>1.6216788433389289</v>
      </c>
      <c r="P171" s="454">
        <v>1.5729717982942311</v>
      </c>
      <c r="Q171" s="454" t="s">
        <v>1176</v>
      </c>
      <c r="R171" s="454">
        <v>2</v>
      </c>
      <c r="S171" s="454">
        <v>2.6</v>
      </c>
      <c r="T171" s="454">
        <v>2.6</v>
      </c>
      <c r="U171" s="467">
        <v>1.5</v>
      </c>
      <c r="V171" s="468">
        <v>-1.1159547306699769E-2</v>
      </c>
      <c r="W171" s="469">
        <f t="shared" si="2"/>
        <v>6</v>
      </c>
      <c r="X171" s="460"/>
      <c r="Y171" s="415" t="b">
        <v>1</v>
      </c>
      <c r="Z171" s="398" t="s">
        <v>2769</v>
      </c>
    </row>
    <row r="172" spans="1:26">
      <c r="A172" s="462" t="s">
        <v>1807</v>
      </c>
      <c r="B172" s="463" t="s">
        <v>2467</v>
      </c>
      <c r="C172" s="463" t="s">
        <v>2492</v>
      </c>
      <c r="D172" s="454">
        <v>33</v>
      </c>
      <c r="E172" s="454">
        <v>11</v>
      </c>
      <c r="F172" s="465">
        <v>2</v>
      </c>
      <c r="G172" s="454">
        <v>3.1</v>
      </c>
      <c r="H172" s="454">
        <v>3.0052026892098782</v>
      </c>
      <c r="I172" s="454" t="s">
        <v>1176</v>
      </c>
      <c r="J172" s="454">
        <v>3</v>
      </c>
      <c r="K172" s="454">
        <v>3.9</v>
      </c>
      <c r="L172" s="454">
        <v>3.9</v>
      </c>
      <c r="M172" s="467">
        <v>2.25</v>
      </c>
      <c r="N172" s="470">
        <v>2</v>
      </c>
      <c r="O172" s="454">
        <v>3.1420027589691744</v>
      </c>
      <c r="P172" s="454">
        <v>3.0476328591950725</v>
      </c>
      <c r="Q172" s="454" t="s">
        <v>1176</v>
      </c>
      <c r="R172" s="454">
        <v>3</v>
      </c>
      <c r="S172" s="454">
        <v>3.9</v>
      </c>
      <c r="T172" s="454">
        <v>3.9</v>
      </c>
      <c r="U172" s="467">
        <v>2.25</v>
      </c>
      <c r="V172" s="468">
        <v>-1.1159547306699769E-2</v>
      </c>
      <c r="W172" s="469">
        <f t="shared" si="2"/>
        <v>6</v>
      </c>
      <c r="X172" s="460"/>
      <c r="Y172" s="415" t="b">
        <v>1</v>
      </c>
      <c r="Z172" s="398" t="s">
        <v>2770</v>
      </c>
    </row>
    <row r="173" spans="1:26">
      <c r="A173" s="462" t="s">
        <v>1897</v>
      </c>
      <c r="B173" s="463" t="s">
        <v>2467</v>
      </c>
      <c r="C173" s="463" t="s">
        <v>2475</v>
      </c>
      <c r="D173" s="454">
        <v>33</v>
      </c>
      <c r="E173" s="454">
        <v>11</v>
      </c>
      <c r="F173" s="465">
        <v>1</v>
      </c>
      <c r="G173" s="454">
        <v>3.2165949638696887</v>
      </c>
      <c r="H173" s="454">
        <v>2.8755805980726157</v>
      </c>
      <c r="I173" s="454" t="s">
        <v>1176</v>
      </c>
      <c r="J173" s="454">
        <v>6.25</v>
      </c>
      <c r="K173" s="454">
        <v>8.1</v>
      </c>
      <c r="L173" s="454">
        <v>8.1</v>
      </c>
      <c r="M173" s="467">
        <v>0</v>
      </c>
      <c r="N173" s="470">
        <v>1</v>
      </c>
      <c r="O173" s="454">
        <v>2.9571959437939404</v>
      </c>
      <c r="P173" s="454">
        <v>2.6910483089214217</v>
      </c>
      <c r="Q173" s="454" t="s">
        <v>1176</v>
      </c>
      <c r="R173" s="454">
        <v>6.25</v>
      </c>
      <c r="S173" s="454">
        <v>8.1</v>
      </c>
      <c r="T173" s="454">
        <v>8.1</v>
      </c>
      <c r="U173" s="467">
        <v>0</v>
      </c>
      <c r="V173" s="468">
        <v>-2.6294703516559603E-2</v>
      </c>
      <c r="W173" s="469">
        <f t="shared" si="2"/>
        <v>6</v>
      </c>
      <c r="X173" s="460"/>
      <c r="Y173" s="415" t="b">
        <v>1</v>
      </c>
      <c r="Z173" s="398" t="s">
        <v>2771</v>
      </c>
    </row>
    <row r="174" spans="1:26">
      <c r="A174" s="462" t="s">
        <v>1256</v>
      </c>
      <c r="B174" s="463" t="s">
        <v>2467</v>
      </c>
      <c r="C174" s="463" t="s">
        <v>2475</v>
      </c>
      <c r="D174" s="454">
        <v>66</v>
      </c>
      <c r="E174" s="454">
        <v>11</v>
      </c>
      <c r="F174" s="465">
        <v>2</v>
      </c>
      <c r="G174" s="454">
        <v>11.718229897081137</v>
      </c>
      <c r="H174" s="454">
        <v>10.86908280308975</v>
      </c>
      <c r="I174" s="454" t="s">
        <v>1176</v>
      </c>
      <c r="J174" s="454">
        <v>20</v>
      </c>
      <c r="K174" s="454">
        <v>28</v>
      </c>
      <c r="L174" s="454">
        <v>28</v>
      </c>
      <c r="M174" s="467">
        <v>15</v>
      </c>
      <c r="N174" s="470">
        <v>2</v>
      </c>
      <c r="O174" s="454">
        <v>13.008877710567415</v>
      </c>
      <c r="P174" s="454">
        <v>12.937961802912561</v>
      </c>
      <c r="Q174" s="454" t="s">
        <v>1176</v>
      </c>
      <c r="R174" s="454">
        <v>20</v>
      </c>
      <c r="S174" s="454">
        <v>28</v>
      </c>
      <c r="T174" s="454">
        <v>28</v>
      </c>
      <c r="U174" s="467">
        <v>15</v>
      </c>
      <c r="V174" s="468">
        <v>-3.3300563581711073E-2</v>
      </c>
      <c r="W174" s="469">
        <f t="shared" si="2"/>
        <v>6</v>
      </c>
      <c r="X174" s="460"/>
      <c r="Y174" s="415" t="b">
        <v>1</v>
      </c>
      <c r="Z174" s="398" t="s">
        <v>2772</v>
      </c>
    </row>
    <row r="175" spans="1:26">
      <c r="A175" s="462" t="s">
        <v>1389</v>
      </c>
      <c r="B175" s="463" t="s">
        <v>2467</v>
      </c>
      <c r="C175" s="463" t="s">
        <v>2475</v>
      </c>
      <c r="D175" s="454">
        <v>66</v>
      </c>
      <c r="E175" s="454">
        <v>11</v>
      </c>
      <c r="F175" s="465">
        <v>2</v>
      </c>
      <c r="G175" s="454">
        <v>10.199999999999999</v>
      </c>
      <c r="H175" s="454">
        <v>9.1999999999999993</v>
      </c>
      <c r="I175" s="454">
        <v>10</v>
      </c>
      <c r="J175" s="454">
        <v>12.5</v>
      </c>
      <c r="K175" s="454">
        <v>15.4</v>
      </c>
      <c r="L175" s="454">
        <v>15.4</v>
      </c>
      <c r="M175" s="467">
        <v>7.5</v>
      </c>
      <c r="N175" s="470">
        <v>2</v>
      </c>
      <c r="O175" s="454">
        <v>10.588720413723275</v>
      </c>
      <c r="P175" s="454">
        <v>9.91</v>
      </c>
      <c r="Q175" s="454">
        <v>10</v>
      </c>
      <c r="R175" s="454">
        <v>12.5</v>
      </c>
      <c r="S175" s="454">
        <v>15.4</v>
      </c>
      <c r="T175" s="454">
        <v>15.4</v>
      </c>
      <c r="U175" s="467">
        <v>7.5</v>
      </c>
      <c r="V175" s="468">
        <v>-8.9454670299474737E-3</v>
      </c>
      <c r="W175" s="469">
        <f t="shared" si="2"/>
        <v>6</v>
      </c>
      <c r="X175" s="460"/>
      <c r="Y175" s="415" t="b">
        <v>1</v>
      </c>
      <c r="Z175" s="398" t="s">
        <v>2773</v>
      </c>
    </row>
    <row r="176" spans="1:26">
      <c r="A176" s="462" t="s">
        <v>1493</v>
      </c>
      <c r="B176" s="463" t="s">
        <v>2467</v>
      </c>
      <c r="C176" s="463" t="s">
        <v>2475</v>
      </c>
      <c r="D176" s="454">
        <v>66</v>
      </c>
      <c r="E176" s="454">
        <v>11</v>
      </c>
      <c r="F176" s="465">
        <v>3</v>
      </c>
      <c r="G176" s="454">
        <v>10.997489815223435</v>
      </c>
      <c r="H176" s="454">
        <v>10.988534204624719</v>
      </c>
      <c r="I176" s="454" t="s">
        <v>1176</v>
      </c>
      <c r="J176" s="454">
        <v>15</v>
      </c>
      <c r="K176" s="454">
        <v>20.399999999999999</v>
      </c>
      <c r="L176" s="454">
        <v>20.399999999999999</v>
      </c>
      <c r="M176" s="467">
        <v>14.6</v>
      </c>
      <c r="N176" s="470">
        <v>3</v>
      </c>
      <c r="O176" s="454">
        <v>11.332607579557052</v>
      </c>
      <c r="P176" s="454">
        <v>11.315457709444631</v>
      </c>
      <c r="Q176" s="454" t="s">
        <v>1176</v>
      </c>
      <c r="R176" s="454">
        <v>15</v>
      </c>
      <c r="S176" s="454">
        <v>20.399999999999999</v>
      </c>
      <c r="T176" s="454">
        <v>20.399999999999999</v>
      </c>
      <c r="U176" s="467">
        <v>14.6</v>
      </c>
      <c r="V176" s="468">
        <v>-1.6784521150535858E-2</v>
      </c>
      <c r="W176" s="469">
        <f t="shared" si="2"/>
        <v>6</v>
      </c>
      <c r="X176" s="460"/>
      <c r="Y176" s="415" t="b">
        <v>1</v>
      </c>
      <c r="Z176" s="398" t="s">
        <v>2774</v>
      </c>
    </row>
    <row r="177" spans="1:26">
      <c r="A177" s="462" t="s">
        <v>1499</v>
      </c>
      <c r="B177" s="463" t="s">
        <v>2467</v>
      </c>
      <c r="C177" s="463" t="s">
        <v>2475</v>
      </c>
      <c r="D177" s="454">
        <v>66</v>
      </c>
      <c r="E177" s="454">
        <v>11</v>
      </c>
      <c r="F177" s="465">
        <v>3</v>
      </c>
      <c r="G177" s="454">
        <v>12.135971463985442</v>
      </c>
      <c r="H177" s="454">
        <v>11.992633218347819</v>
      </c>
      <c r="I177" s="454">
        <v>15</v>
      </c>
      <c r="J177" s="454">
        <v>18.75</v>
      </c>
      <c r="K177" s="454">
        <v>19.899999999999999</v>
      </c>
      <c r="L177" s="454">
        <v>19.899999999999999</v>
      </c>
      <c r="M177" s="467">
        <v>14.58</v>
      </c>
      <c r="N177" s="470">
        <v>3</v>
      </c>
      <c r="O177" s="454">
        <v>11.680112957124427</v>
      </c>
      <c r="P177" s="454">
        <v>11.628689657047051</v>
      </c>
      <c r="Q177" s="454">
        <v>15</v>
      </c>
      <c r="R177" s="454">
        <v>18.75</v>
      </c>
      <c r="S177" s="454">
        <v>19.899999999999999</v>
      </c>
      <c r="T177" s="454">
        <v>19.899999999999999</v>
      </c>
      <c r="U177" s="467">
        <v>14.58</v>
      </c>
      <c r="V177" s="468">
        <v>-1.188764110792695E-2</v>
      </c>
      <c r="W177" s="469">
        <f t="shared" si="2"/>
        <v>6</v>
      </c>
      <c r="X177" s="460"/>
      <c r="Y177" s="415" t="b">
        <v>1</v>
      </c>
      <c r="Z177" s="398" t="s">
        <v>2775</v>
      </c>
    </row>
    <row r="178" spans="1:26">
      <c r="A178" s="462" t="s">
        <v>1511</v>
      </c>
      <c r="B178" s="463" t="s">
        <v>2467</v>
      </c>
      <c r="C178" s="463" t="s">
        <v>2475</v>
      </c>
      <c r="D178" s="454">
        <v>66</v>
      </c>
      <c r="E178" s="454">
        <v>11</v>
      </c>
      <c r="F178" s="465">
        <v>2</v>
      </c>
      <c r="G178" s="454">
        <v>5</v>
      </c>
      <c r="H178" s="454">
        <v>4.8533549331103671</v>
      </c>
      <c r="I178" s="454" t="s">
        <v>1176</v>
      </c>
      <c r="J178" s="454">
        <v>5</v>
      </c>
      <c r="K178" s="454">
        <v>6.5</v>
      </c>
      <c r="L178" s="454">
        <v>6.5</v>
      </c>
      <c r="M178" s="467">
        <v>3.75</v>
      </c>
      <c r="N178" s="470">
        <v>2</v>
      </c>
      <c r="O178" s="454">
        <v>5.0275435845021619</v>
      </c>
      <c r="P178" s="454">
        <v>4.890323175420666</v>
      </c>
      <c r="Q178" s="454" t="s">
        <v>1176</v>
      </c>
      <c r="R178" s="454">
        <v>5</v>
      </c>
      <c r="S178" s="454">
        <v>6.5</v>
      </c>
      <c r="T178" s="454">
        <v>6.5</v>
      </c>
      <c r="U178" s="467">
        <v>3.75</v>
      </c>
      <c r="V178" s="468">
        <v>-1.116662794513823E-2</v>
      </c>
      <c r="W178" s="469">
        <f t="shared" si="2"/>
        <v>6</v>
      </c>
      <c r="X178" s="460"/>
      <c r="Y178" s="415" t="b">
        <v>1</v>
      </c>
      <c r="Z178" s="398" t="s">
        <v>2776</v>
      </c>
    </row>
    <row r="179" spans="1:26">
      <c r="A179" s="462" t="s">
        <v>2496</v>
      </c>
      <c r="B179" s="463" t="s">
        <v>2472</v>
      </c>
      <c r="C179" s="463" t="s">
        <v>2475</v>
      </c>
      <c r="D179" s="454">
        <v>66</v>
      </c>
      <c r="E179" s="454">
        <v>33</v>
      </c>
      <c r="F179" s="465">
        <v>1</v>
      </c>
      <c r="G179" s="454">
        <v>11.132108183433964</v>
      </c>
      <c r="H179" s="454">
        <v>10.367210346866383</v>
      </c>
      <c r="I179" s="454" t="s">
        <v>1176</v>
      </c>
      <c r="J179" s="454">
        <v>10</v>
      </c>
      <c r="K179" s="454">
        <v>12.32</v>
      </c>
      <c r="L179" s="454">
        <v>12.32</v>
      </c>
      <c r="M179" s="467">
        <v>0</v>
      </c>
      <c r="N179" s="470">
        <v>2</v>
      </c>
      <c r="O179" s="454">
        <v>9.4619448317985864</v>
      </c>
      <c r="P179" s="454">
        <v>8.6999999999999993</v>
      </c>
      <c r="Q179" s="454" t="s">
        <v>1176</v>
      </c>
      <c r="R179" s="454">
        <v>25</v>
      </c>
      <c r="S179" s="454">
        <v>14.5</v>
      </c>
      <c r="T179" s="454">
        <v>14.5</v>
      </c>
      <c r="U179" s="467">
        <v>14</v>
      </c>
      <c r="V179" s="468">
        <v>1.3175779484167593E-2</v>
      </c>
      <c r="W179" s="469">
        <f t="shared" si="2"/>
        <v>4</v>
      </c>
      <c r="X179" s="460"/>
      <c r="Y179" s="415" t="b">
        <v>1</v>
      </c>
      <c r="Z179" s="398" t="s">
        <v>2777</v>
      </c>
    </row>
    <row r="180" spans="1:26">
      <c r="A180" s="462" t="s">
        <v>1652</v>
      </c>
      <c r="B180" s="463" t="s">
        <v>2467</v>
      </c>
      <c r="C180" s="463" t="s">
        <v>2475</v>
      </c>
      <c r="D180" s="454">
        <v>66</v>
      </c>
      <c r="E180" s="454">
        <v>11</v>
      </c>
      <c r="F180" s="465">
        <v>1</v>
      </c>
      <c r="G180" s="454">
        <v>2.2676492048515997</v>
      </c>
      <c r="H180" s="454">
        <v>2.1281015614761167</v>
      </c>
      <c r="I180" s="454" t="s">
        <v>1176</v>
      </c>
      <c r="J180" s="454">
        <v>2.5</v>
      </c>
      <c r="K180" s="454">
        <v>3.25</v>
      </c>
      <c r="L180" s="454">
        <v>3.25</v>
      </c>
      <c r="M180" s="467">
        <v>0</v>
      </c>
      <c r="N180" s="470">
        <v>1</v>
      </c>
      <c r="O180" s="454">
        <v>2.4500744729541517</v>
      </c>
      <c r="P180" s="454">
        <v>2.2384995126950442</v>
      </c>
      <c r="Q180" s="454" t="s">
        <v>1176</v>
      </c>
      <c r="R180" s="454">
        <v>2.5</v>
      </c>
      <c r="S180" s="454">
        <v>3.25</v>
      </c>
      <c r="T180" s="454">
        <v>3.25</v>
      </c>
      <c r="U180" s="467">
        <v>0</v>
      </c>
      <c r="V180" s="468">
        <v>-4.0409119112204683E-3</v>
      </c>
      <c r="W180" s="469">
        <f t="shared" si="2"/>
        <v>6</v>
      </c>
      <c r="X180" s="460"/>
      <c r="Y180" s="415" t="b">
        <v>1</v>
      </c>
      <c r="Z180" s="398" t="s">
        <v>2778</v>
      </c>
    </row>
    <row r="181" spans="1:26">
      <c r="A181" s="462" t="s">
        <v>1729</v>
      </c>
      <c r="B181" s="463" t="s">
        <v>2467</v>
      </c>
      <c r="C181" s="463" t="s">
        <v>2475</v>
      </c>
      <c r="D181" s="454">
        <v>66</v>
      </c>
      <c r="E181" s="454">
        <v>11</v>
      </c>
      <c r="F181" s="465">
        <v>2</v>
      </c>
      <c r="G181" s="454">
        <v>7.5322242462794975</v>
      </c>
      <c r="H181" s="454">
        <v>7.4769080339445191</v>
      </c>
      <c r="I181" s="454">
        <v>5</v>
      </c>
      <c r="J181" s="454">
        <v>12.5</v>
      </c>
      <c r="K181" s="454">
        <v>15.2</v>
      </c>
      <c r="L181" s="454">
        <v>15.2</v>
      </c>
      <c r="M181" s="467">
        <v>7.5</v>
      </c>
      <c r="N181" s="470">
        <v>2</v>
      </c>
      <c r="O181" s="454">
        <v>8.1638861680925405</v>
      </c>
      <c r="P181" s="454">
        <v>8.1594963714027759</v>
      </c>
      <c r="Q181" s="454">
        <v>5</v>
      </c>
      <c r="R181" s="454">
        <v>12.5</v>
      </c>
      <c r="S181" s="454">
        <v>15.2</v>
      </c>
      <c r="T181" s="454">
        <v>15.2</v>
      </c>
      <c r="U181" s="467">
        <v>7.5</v>
      </c>
      <c r="V181" s="468">
        <v>-1.9036406813791817E-2</v>
      </c>
      <c r="W181" s="469">
        <f t="shared" si="2"/>
        <v>6</v>
      </c>
      <c r="X181" s="460"/>
      <c r="Y181" s="415" t="b">
        <v>1</v>
      </c>
      <c r="Z181" s="398" t="s">
        <v>2779</v>
      </c>
    </row>
    <row r="182" spans="1:26">
      <c r="A182" s="462" t="s">
        <v>1744</v>
      </c>
      <c r="B182" s="463" t="s">
        <v>2467</v>
      </c>
      <c r="C182" s="463" t="s">
        <v>2475</v>
      </c>
      <c r="D182" s="454">
        <v>66</v>
      </c>
      <c r="E182" s="454">
        <v>11</v>
      </c>
      <c r="F182" s="465">
        <v>3</v>
      </c>
      <c r="G182" s="454">
        <v>17.953644889812956</v>
      </c>
      <c r="H182" s="454">
        <v>17.935078555904152</v>
      </c>
      <c r="I182" s="454" t="s">
        <v>1176</v>
      </c>
      <c r="J182" s="454">
        <v>22.5</v>
      </c>
      <c r="K182" s="454">
        <v>28.5</v>
      </c>
      <c r="L182" s="454">
        <v>28.5</v>
      </c>
      <c r="M182" s="467">
        <v>21.2</v>
      </c>
      <c r="N182" s="470">
        <v>3</v>
      </c>
      <c r="O182" s="454">
        <v>19.935945188388072</v>
      </c>
      <c r="P182" s="454">
        <v>19.900778037696067</v>
      </c>
      <c r="Q182" s="454" t="s">
        <v>1176</v>
      </c>
      <c r="R182" s="454">
        <v>22.5</v>
      </c>
      <c r="S182" s="454">
        <v>28.5</v>
      </c>
      <c r="T182" s="454">
        <v>28.5</v>
      </c>
      <c r="U182" s="467">
        <v>21.2</v>
      </c>
      <c r="V182" s="468">
        <v>-6.8442667662784729E-3</v>
      </c>
      <c r="W182" s="469">
        <f t="shared" si="2"/>
        <v>6</v>
      </c>
      <c r="X182" s="460"/>
      <c r="Y182" s="415" t="b">
        <v>1</v>
      </c>
      <c r="Z182" s="398" t="s">
        <v>2780</v>
      </c>
    </row>
    <row r="183" spans="1:26">
      <c r="A183" s="462" t="s">
        <v>1906</v>
      </c>
      <c r="B183" s="463" t="s">
        <v>2467</v>
      </c>
      <c r="C183" s="463" t="s">
        <v>2492</v>
      </c>
      <c r="D183" s="454">
        <v>66</v>
      </c>
      <c r="E183" s="454">
        <v>11</v>
      </c>
      <c r="F183" s="465">
        <v>2</v>
      </c>
      <c r="G183" s="454">
        <v>6</v>
      </c>
      <c r="H183" s="454">
        <v>5.8240259197324411</v>
      </c>
      <c r="I183" s="454">
        <v>10</v>
      </c>
      <c r="J183" s="454">
        <v>15</v>
      </c>
      <c r="K183" s="454">
        <v>18.8</v>
      </c>
      <c r="L183" s="454">
        <v>18.8</v>
      </c>
      <c r="M183" s="467">
        <v>10.6</v>
      </c>
      <c r="N183" s="470">
        <v>2</v>
      </c>
      <c r="O183" s="454">
        <v>6.0330523014025941</v>
      </c>
      <c r="P183" s="454">
        <v>5.8683878105047986</v>
      </c>
      <c r="Q183" s="454">
        <v>10</v>
      </c>
      <c r="R183" s="454">
        <v>15</v>
      </c>
      <c r="S183" s="454">
        <v>18.8</v>
      </c>
      <c r="T183" s="454">
        <v>18.8</v>
      </c>
      <c r="U183" s="467">
        <v>10.6</v>
      </c>
      <c r="V183" s="468">
        <v>-1.116662794513823E-2</v>
      </c>
      <c r="W183" s="469">
        <f t="shared" si="2"/>
        <v>6</v>
      </c>
      <c r="X183" s="460"/>
      <c r="Y183" s="415" t="b">
        <v>1</v>
      </c>
      <c r="Z183" s="398" t="s">
        <v>2781</v>
      </c>
    </row>
    <row r="184" spans="1:26">
      <c r="A184" s="462" t="s">
        <v>1803</v>
      </c>
      <c r="B184" s="463" t="s">
        <v>2467</v>
      </c>
      <c r="C184" s="463" t="s">
        <v>2475</v>
      </c>
      <c r="D184" s="454">
        <v>33</v>
      </c>
      <c r="E184" s="454">
        <v>11</v>
      </c>
      <c r="F184" s="465">
        <v>1</v>
      </c>
      <c r="G184" s="454">
        <v>1.4</v>
      </c>
      <c r="H184" s="454">
        <v>1.3314616825071546</v>
      </c>
      <c r="I184" s="454" t="s">
        <v>1176</v>
      </c>
      <c r="J184" s="454">
        <v>3</v>
      </c>
      <c r="K184" s="454">
        <v>3.9</v>
      </c>
      <c r="L184" s="454">
        <v>3.9</v>
      </c>
      <c r="M184" s="467">
        <v>0</v>
      </c>
      <c r="N184" s="470">
        <v>2</v>
      </c>
      <c r="O184" s="454">
        <v>1.3097964541941662</v>
      </c>
      <c r="P184" s="454">
        <v>1.237683232447051</v>
      </c>
      <c r="Q184" s="454" t="s">
        <v>1176</v>
      </c>
      <c r="R184" s="454">
        <v>1</v>
      </c>
      <c r="S184" s="454">
        <v>1.3</v>
      </c>
      <c r="T184" s="454">
        <v>1.3</v>
      </c>
      <c r="U184" s="467">
        <v>0.8</v>
      </c>
      <c r="V184" s="468">
        <v>-7.3871908500443562E-3</v>
      </c>
      <c r="W184" s="469">
        <f t="shared" si="2"/>
        <v>6</v>
      </c>
      <c r="X184" s="460"/>
      <c r="Y184" s="415" t="b">
        <v>1</v>
      </c>
      <c r="Z184" s="398" t="s">
        <v>2782</v>
      </c>
    </row>
    <row r="185" spans="1:26">
      <c r="A185" s="462" t="s">
        <v>1805</v>
      </c>
      <c r="B185" s="463" t="s">
        <v>2467</v>
      </c>
      <c r="C185" s="463" t="s">
        <v>2475</v>
      </c>
      <c r="D185" s="454">
        <v>33</v>
      </c>
      <c r="E185" s="454">
        <v>11</v>
      </c>
      <c r="F185" s="465">
        <v>1</v>
      </c>
      <c r="G185" s="471"/>
      <c r="H185" s="471"/>
      <c r="I185" s="454" t="s">
        <v>1176</v>
      </c>
      <c r="J185" s="454">
        <v>1.5</v>
      </c>
      <c r="K185" s="454">
        <v>1.95</v>
      </c>
      <c r="L185" s="454">
        <v>1.95</v>
      </c>
      <c r="M185" s="467">
        <v>0</v>
      </c>
      <c r="N185" s="470">
        <v>1</v>
      </c>
      <c r="O185" s="471"/>
      <c r="P185" s="471"/>
      <c r="Q185" s="454" t="s">
        <v>1176</v>
      </c>
      <c r="R185" s="454">
        <v>1.5</v>
      </c>
      <c r="S185" s="454">
        <v>1.95</v>
      </c>
      <c r="T185" s="454">
        <v>1.95</v>
      </c>
      <c r="U185" s="467">
        <v>0</v>
      </c>
      <c r="V185" s="468">
        <v>-3.9500949823653153E-3</v>
      </c>
      <c r="W185" s="469">
        <f t="shared" si="2"/>
        <v>6</v>
      </c>
      <c r="X185" s="460"/>
      <c r="Y185" s="415" t="b">
        <v>1</v>
      </c>
      <c r="Z185" s="398" t="s">
        <v>2783</v>
      </c>
    </row>
    <row r="186" spans="1:26">
      <c r="A186" s="462" t="s">
        <v>1288</v>
      </c>
      <c r="B186" s="463" t="s">
        <v>2467</v>
      </c>
      <c r="C186" s="463" t="s">
        <v>2475</v>
      </c>
      <c r="D186" s="454">
        <v>66</v>
      </c>
      <c r="E186" s="454">
        <v>11</v>
      </c>
      <c r="F186" s="465">
        <v>2</v>
      </c>
      <c r="G186" s="454">
        <v>1.4</v>
      </c>
      <c r="H186" s="454">
        <v>1.3314616825071546</v>
      </c>
      <c r="I186" s="454" t="s">
        <v>1176</v>
      </c>
      <c r="J186" s="454">
        <v>2</v>
      </c>
      <c r="K186" s="454">
        <v>2.6</v>
      </c>
      <c r="L186" s="454">
        <v>2.6</v>
      </c>
      <c r="M186" s="467">
        <v>1.5</v>
      </c>
      <c r="N186" s="470">
        <v>2</v>
      </c>
      <c r="O186" s="454">
        <v>1.3097964541941662</v>
      </c>
      <c r="P186" s="454">
        <v>1.237683232447051</v>
      </c>
      <c r="Q186" s="454" t="s">
        <v>1176</v>
      </c>
      <c r="R186" s="454">
        <v>2</v>
      </c>
      <c r="S186" s="454">
        <v>2.6</v>
      </c>
      <c r="T186" s="454">
        <v>2.6</v>
      </c>
      <c r="U186" s="467">
        <v>1.5</v>
      </c>
      <c r="V186" s="468">
        <v>-7.3871908500443562E-3</v>
      </c>
      <c r="W186" s="469">
        <f t="shared" si="2"/>
        <v>6</v>
      </c>
      <c r="X186" s="460"/>
      <c r="Y186" s="415" t="b">
        <v>1</v>
      </c>
      <c r="Z186" s="398" t="s">
        <v>2784</v>
      </c>
    </row>
    <row r="187" spans="1:26">
      <c r="A187" s="462" t="s">
        <v>1337</v>
      </c>
      <c r="B187" s="463" t="s">
        <v>2467</v>
      </c>
      <c r="C187" s="463" t="s">
        <v>2475</v>
      </c>
      <c r="D187" s="454">
        <v>66</v>
      </c>
      <c r="E187" s="454">
        <v>11</v>
      </c>
      <c r="F187" s="465">
        <v>2</v>
      </c>
      <c r="G187" s="454">
        <v>1.5</v>
      </c>
      <c r="H187" s="454">
        <v>1.4265660884005229</v>
      </c>
      <c r="I187" s="454" t="s">
        <v>1176</v>
      </c>
      <c r="J187" s="454">
        <v>2</v>
      </c>
      <c r="K187" s="454">
        <v>2.6</v>
      </c>
      <c r="L187" s="454">
        <v>2.6</v>
      </c>
      <c r="M187" s="467">
        <v>1.5</v>
      </c>
      <c r="N187" s="470">
        <v>2</v>
      </c>
      <c r="O187" s="454">
        <v>1.4033533437794639</v>
      </c>
      <c r="P187" s="454">
        <v>1.3260891776218404</v>
      </c>
      <c r="Q187" s="454" t="s">
        <v>1176</v>
      </c>
      <c r="R187" s="454">
        <v>2</v>
      </c>
      <c r="S187" s="454">
        <v>2.6</v>
      </c>
      <c r="T187" s="454">
        <v>2.6</v>
      </c>
      <c r="U187" s="467">
        <v>1.5</v>
      </c>
      <c r="V187" s="468">
        <v>-7.3871908500443562E-3</v>
      </c>
      <c r="W187" s="469">
        <f t="shared" si="2"/>
        <v>6</v>
      </c>
      <c r="X187" s="460"/>
      <c r="Y187" s="415" t="b">
        <v>1</v>
      </c>
      <c r="Z187" s="398" t="s">
        <v>2785</v>
      </c>
    </row>
    <row r="188" spans="1:26">
      <c r="A188" s="462" t="s">
        <v>1565</v>
      </c>
      <c r="B188" s="463" t="s">
        <v>2467</v>
      </c>
      <c r="C188" s="463" t="s">
        <v>2475</v>
      </c>
      <c r="D188" s="454">
        <v>66</v>
      </c>
      <c r="E188" s="454">
        <v>11</v>
      </c>
      <c r="F188" s="465">
        <v>1</v>
      </c>
      <c r="G188" s="454">
        <v>1.1000000000000001</v>
      </c>
      <c r="H188" s="454">
        <v>1.0461484648270503</v>
      </c>
      <c r="I188" s="454" t="s">
        <v>1176</v>
      </c>
      <c r="J188" s="454">
        <v>1</v>
      </c>
      <c r="K188" s="454">
        <v>1.3</v>
      </c>
      <c r="L188" s="454">
        <v>1.3</v>
      </c>
      <c r="M188" s="467">
        <v>0</v>
      </c>
      <c r="N188" s="470">
        <v>1</v>
      </c>
      <c r="O188" s="454">
        <v>1.0291257854382736</v>
      </c>
      <c r="P188" s="454">
        <v>0.97246539692268308</v>
      </c>
      <c r="Q188" s="454" t="s">
        <v>1176</v>
      </c>
      <c r="R188" s="454">
        <v>1</v>
      </c>
      <c r="S188" s="454">
        <v>1.3</v>
      </c>
      <c r="T188" s="454">
        <v>1.3</v>
      </c>
      <c r="U188" s="467">
        <v>0</v>
      </c>
      <c r="V188" s="468">
        <v>-7.3871908500443562E-3</v>
      </c>
      <c r="W188" s="469">
        <f t="shared" si="2"/>
        <v>6</v>
      </c>
      <c r="X188" s="460"/>
      <c r="Y188" s="415" t="b">
        <v>1</v>
      </c>
      <c r="Z188" s="398" t="s">
        <v>2786</v>
      </c>
    </row>
    <row r="189" spans="1:26">
      <c r="A189" s="462" t="s">
        <v>1725</v>
      </c>
      <c r="B189" s="463" t="s">
        <v>2467</v>
      </c>
      <c r="C189" s="463" t="s">
        <v>2475</v>
      </c>
      <c r="D189" s="454">
        <v>66</v>
      </c>
      <c r="E189" s="454">
        <v>11</v>
      </c>
      <c r="F189" s="465">
        <v>1</v>
      </c>
      <c r="G189" s="454">
        <v>0.2</v>
      </c>
      <c r="H189" s="454">
        <v>0.1902088117867364</v>
      </c>
      <c r="I189" s="454" t="s">
        <v>1176</v>
      </c>
      <c r="J189" s="454">
        <v>0.5</v>
      </c>
      <c r="K189" s="454">
        <v>0.65</v>
      </c>
      <c r="L189" s="454">
        <v>0.65</v>
      </c>
      <c r="M189" s="467">
        <v>0</v>
      </c>
      <c r="N189" s="470">
        <v>1</v>
      </c>
      <c r="O189" s="454">
        <v>0.18711377917059521</v>
      </c>
      <c r="P189" s="454">
        <v>0.17681189034957875</v>
      </c>
      <c r="Q189" s="454" t="s">
        <v>1176</v>
      </c>
      <c r="R189" s="454">
        <v>0.5</v>
      </c>
      <c r="S189" s="454">
        <v>0.65</v>
      </c>
      <c r="T189" s="454">
        <v>0.65</v>
      </c>
      <c r="U189" s="467">
        <v>0</v>
      </c>
      <c r="V189" s="468">
        <v>-7.3871908500443562E-3</v>
      </c>
      <c r="W189" s="469">
        <f t="shared" si="2"/>
        <v>6</v>
      </c>
      <c r="X189" s="460"/>
      <c r="Y189" s="415" t="b">
        <v>1</v>
      </c>
      <c r="Z189" s="398" t="s">
        <v>2787</v>
      </c>
    </row>
    <row r="190" spans="1:26">
      <c r="A190" s="462" t="s">
        <v>1733</v>
      </c>
      <c r="B190" s="463" t="s">
        <v>2467</v>
      </c>
      <c r="C190" s="463" t="s">
        <v>2475</v>
      </c>
      <c r="D190" s="454">
        <v>66</v>
      </c>
      <c r="E190" s="454">
        <v>11</v>
      </c>
      <c r="F190" s="465">
        <v>1</v>
      </c>
      <c r="G190" s="454">
        <v>2</v>
      </c>
      <c r="H190" s="454">
        <v>1.9020881178673639</v>
      </c>
      <c r="I190" s="454" t="s">
        <v>1176</v>
      </c>
      <c r="J190" s="454">
        <v>2.5</v>
      </c>
      <c r="K190" s="454">
        <v>3.25</v>
      </c>
      <c r="L190" s="454">
        <v>3.25</v>
      </c>
      <c r="M190" s="467">
        <v>0</v>
      </c>
      <c r="N190" s="470">
        <v>1</v>
      </c>
      <c r="O190" s="454">
        <v>1.871137791705952</v>
      </c>
      <c r="P190" s="454">
        <v>1.7681189034957874</v>
      </c>
      <c r="Q190" s="454" t="s">
        <v>1176</v>
      </c>
      <c r="R190" s="454">
        <v>3.5</v>
      </c>
      <c r="S190" s="454">
        <v>4.2</v>
      </c>
      <c r="T190" s="454">
        <v>4.2</v>
      </c>
      <c r="U190" s="467">
        <v>0</v>
      </c>
      <c r="V190" s="468">
        <v>-7.3871908500443562E-3</v>
      </c>
      <c r="W190" s="469">
        <f t="shared" si="2"/>
        <v>6</v>
      </c>
      <c r="X190" s="460"/>
      <c r="Y190" s="415" t="b">
        <v>1</v>
      </c>
      <c r="Z190" s="398" t="s">
        <v>2788</v>
      </c>
    </row>
    <row r="191" spans="1:26">
      <c r="A191" s="462" t="s">
        <v>1738</v>
      </c>
      <c r="B191" s="463" t="s">
        <v>2467</v>
      </c>
      <c r="C191" s="463" t="s">
        <v>2475</v>
      </c>
      <c r="D191" s="454">
        <v>66</v>
      </c>
      <c r="E191" s="454">
        <v>11</v>
      </c>
      <c r="F191" s="465">
        <v>2</v>
      </c>
      <c r="G191" s="454">
        <v>5.9972256037813061</v>
      </c>
      <c r="H191" s="454">
        <v>5.511469012820827</v>
      </c>
      <c r="I191" s="454" t="s">
        <v>1176</v>
      </c>
      <c r="J191" s="454">
        <v>7</v>
      </c>
      <c r="K191" s="454">
        <v>8.1999999999999993</v>
      </c>
      <c r="L191" s="454">
        <v>8.1999999999999993</v>
      </c>
      <c r="M191" s="467">
        <v>4.8</v>
      </c>
      <c r="N191" s="470">
        <v>2</v>
      </c>
      <c r="O191" s="454">
        <v>5.052072037606071</v>
      </c>
      <c r="P191" s="454">
        <v>4.7739210394386271</v>
      </c>
      <c r="Q191" s="454" t="s">
        <v>1176</v>
      </c>
      <c r="R191" s="454">
        <v>7</v>
      </c>
      <c r="S191" s="454">
        <v>8.1999999999999993</v>
      </c>
      <c r="T191" s="454">
        <v>8.1999999999999993</v>
      </c>
      <c r="U191" s="467">
        <v>4.8</v>
      </c>
      <c r="V191" s="468">
        <v>-3.952668481036592E-3</v>
      </c>
      <c r="W191" s="469">
        <f t="shared" si="2"/>
        <v>6</v>
      </c>
      <c r="X191" s="460"/>
      <c r="Y191" s="415" t="b">
        <v>1</v>
      </c>
      <c r="Z191" s="398" t="s">
        <v>2789</v>
      </c>
    </row>
    <row r="192" spans="1:26">
      <c r="A192" s="462" t="s">
        <v>1758</v>
      </c>
      <c r="B192" s="463" t="s">
        <v>2467</v>
      </c>
      <c r="C192" s="463" t="s">
        <v>2475</v>
      </c>
      <c r="D192" s="454">
        <v>66</v>
      </c>
      <c r="E192" s="454">
        <v>11</v>
      </c>
      <c r="F192" s="465">
        <v>1</v>
      </c>
      <c r="G192" s="454">
        <v>2.1</v>
      </c>
      <c r="H192" s="454">
        <v>1.9971925237607322</v>
      </c>
      <c r="I192" s="454" t="s">
        <v>1176</v>
      </c>
      <c r="J192" s="454">
        <v>2.5</v>
      </c>
      <c r="K192" s="454">
        <v>3.25</v>
      </c>
      <c r="L192" s="454">
        <v>3.25</v>
      </c>
      <c r="M192" s="467">
        <v>0</v>
      </c>
      <c r="N192" s="470">
        <v>1</v>
      </c>
      <c r="O192" s="454">
        <v>1.9646946812912496</v>
      </c>
      <c r="P192" s="454">
        <v>1.8565248486705768</v>
      </c>
      <c r="Q192" s="454" t="s">
        <v>1176</v>
      </c>
      <c r="R192" s="454">
        <v>2.5</v>
      </c>
      <c r="S192" s="454">
        <v>3.25</v>
      </c>
      <c r="T192" s="454">
        <v>3.25</v>
      </c>
      <c r="U192" s="467">
        <v>0</v>
      </c>
      <c r="V192" s="468">
        <v>-7.3871908500443562E-3</v>
      </c>
      <c r="W192" s="469">
        <f t="shared" si="2"/>
        <v>6</v>
      </c>
      <c r="X192" s="460"/>
      <c r="Y192" s="415" t="b">
        <v>1</v>
      </c>
      <c r="Z192" s="398" t="s">
        <v>2790</v>
      </c>
    </row>
    <row r="193" spans="1:26">
      <c r="A193" s="462" t="s">
        <v>1803</v>
      </c>
      <c r="B193" s="463" t="s">
        <v>2467</v>
      </c>
      <c r="C193" s="463" t="s">
        <v>2475</v>
      </c>
      <c r="D193" s="454">
        <v>33</v>
      </c>
      <c r="E193" s="454">
        <v>11</v>
      </c>
      <c r="F193" s="465">
        <v>1</v>
      </c>
      <c r="G193" s="454">
        <v>1.4</v>
      </c>
      <c r="H193" s="454">
        <v>1.3314616825071546</v>
      </c>
      <c r="I193" s="454" t="s">
        <v>1176</v>
      </c>
      <c r="J193" s="454">
        <v>3</v>
      </c>
      <c r="K193" s="454">
        <v>3.9</v>
      </c>
      <c r="L193" s="454">
        <v>3.9</v>
      </c>
      <c r="M193" s="467">
        <v>0</v>
      </c>
      <c r="N193" s="470">
        <v>2</v>
      </c>
      <c r="O193" s="454">
        <v>1.3097964541941662</v>
      </c>
      <c r="P193" s="454">
        <v>1.237683232447051</v>
      </c>
      <c r="Q193" s="454" t="s">
        <v>1176</v>
      </c>
      <c r="R193" s="454">
        <v>1</v>
      </c>
      <c r="S193" s="454">
        <v>1.3</v>
      </c>
      <c r="T193" s="454">
        <v>1.3</v>
      </c>
      <c r="U193" s="467">
        <v>0.8</v>
      </c>
      <c r="V193" s="468">
        <v>-7.3871908500443562E-3</v>
      </c>
      <c r="W193" s="469">
        <f t="shared" si="2"/>
        <v>6</v>
      </c>
      <c r="X193" s="460"/>
      <c r="Y193" s="415" t="b">
        <v>1</v>
      </c>
      <c r="Z193" s="398" t="s">
        <v>2782</v>
      </c>
    </row>
    <row r="194" spans="1:26">
      <c r="A194" s="462" t="s">
        <v>1845</v>
      </c>
      <c r="B194" s="463" t="s">
        <v>2467</v>
      </c>
      <c r="C194" s="463" t="s">
        <v>2475</v>
      </c>
      <c r="D194" s="454">
        <v>66</v>
      </c>
      <c r="E194" s="454">
        <v>11</v>
      </c>
      <c r="F194" s="465">
        <v>2</v>
      </c>
      <c r="G194" s="454">
        <v>7.0021892556858232</v>
      </c>
      <c r="H194" s="454">
        <v>6.9933925355153637</v>
      </c>
      <c r="I194" s="454" t="s">
        <v>1176</v>
      </c>
      <c r="J194" s="454">
        <v>10</v>
      </c>
      <c r="K194" s="454">
        <v>12</v>
      </c>
      <c r="L194" s="454">
        <v>12</v>
      </c>
      <c r="M194" s="467">
        <v>6.7</v>
      </c>
      <c r="N194" s="470">
        <v>2</v>
      </c>
      <c r="O194" s="454">
        <v>7.8347437975271559</v>
      </c>
      <c r="P194" s="454">
        <v>7.8132280290376706</v>
      </c>
      <c r="Q194" s="454" t="s">
        <v>1176</v>
      </c>
      <c r="R194" s="454">
        <v>10</v>
      </c>
      <c r="S194" s="454">
        <v>12</v>
      </c>
      <c r="T194" s="454">
        <v>12</v>
      </c>
      <c r="U194" s="467">
        <v>6.7</v>
      </c>
      <c r="V194" s="468">
        <v>-1.2375520051650102E-2</v>
      </c>
      <c r="W194" s="469">
        <f t="shared" si="2"/>
        <v>6</v>
      </c>
      <c r="X194" s="460"/>
      <c r="Y194" s="415" t="b">
        <v>1</v>
      </c>
      <c r="Z194" s="398" t="s">
        <v>2791</v>
      </c>
    </row>
    <row r="195" spans="1:26">
      <c r="A195" s="462" t="s">
        <v>1263</v>
      </c>
      <c r="B195" s="463" t="s">
        <v>2467</v>
      </c>
      <c r="C195" s="463" t="s">
        <v>2475</v>
      </c>
      <c r="D195" s="454">
        <v>33</v>
      </c>
      <c r="E195" s="454">
        <v>11</v>
      </c>
      <c r="F195" s="465">
        <v>3</v>
      </c>
      <c r="G195" s="454">
        <v>2.4</v>
      </c>
      <c r="H195" s="454">
        <v>2.3140153499984586</v>
      </c>
      <c r="I195" s="454" t="s">
        <v>1176</v>
      </c>
      <c r="J195" s="454">
        <v>3</v>
      </c>
      <c r="K195" s="454">
        <v>3.9</v>
      </c>
      <c r="L195" s="454">
        <v>3.9</v>
      </c>
      <c r="M195" s="467">
        <v>3</v>
      </c>
      <c r="N195" s="470">
        <v>3</v>
      </c>
      <c r="O195" s="454">
        <v>2.5255880847249061</v>
      </c>
      <c r="P195" s="454">
        <v>2.3867465950582383</v>
      </c>
      <c r="Q195" s="454" t="s">
        <v>1176</v>
      </c>
      <c r="R195" s="454">
        <v>3</v>
      </c>
      <c r="S195" s="454">
        <v>3.9</v>
      </c>
      <c r="T195" s="454">
        <v>3.9</v>
      </c>
      <c r="U195" s="467">
        <v>3</v>
      </c>
      <c r="V195" s="468">
        <v>-1.35E-2</v>
      </c>
      <c r="W195" s="469">
        <f t="shared" si="2"/>
        <v>6</v>
      </c>
      <c r="X195" s="460"/>
      <c r="Y195" s="415" t="b">
        <v>1</v>
      </c>
      <c r="Z195" s="398" t="s">
        <v>2792</v>
      </c>
    </row>
    <row r="196" spans="1:26">
      <c r="A196" s="462" t="s">
        <v>1422</v>
      </c>
      <c r="B196" s="463" t="s">
        <v>2467</v>
      </c>
      <c r="C196" s="463" t="s">
        <v>2492</v>
      </c>
      <c r="D196" s="454">
        <v>33</v>
      </c>
      <c r="E196" s="454">
        <v>7.6</v>
      </c>
      <c r="F196" s="465">
        <v>1</v>
      </c>
      <c r="G196" s="454">
        <v>2.2999999999999998</v>
      </c>
      <c r="H196" s="454">
        <v>2.2175980437485228</v>
      </c>
      <c r="I196" s="454" t="s">
        <v>1176</v>
      </c>
      <c r="J196" s="454">
        <v>3</v>
      </c>
      <c r="K196" s="454">
        <v>3.6</v>
      </c>
      <c r="L196" s="454">
        <v>3.6</v>
      </c>
      <c r="M196" s="467">
        <v>0</v>
      </c>
      <c r="N196" s="470">
        <v>1</v>
      </c>
      <c r="O196" s="454">
        <v>2.1373896530587753</v>
      </c>
      <c r="P196" s="454">
        <v>2.0198889548160026</v>
      </c>
      <c r="Q196" s="454" t="s">
        <v>1176</v>
      </c>
      <c r="R196" s="454">
        <v>3</v>
      </c>
      <c r="S196" s="454">
        <v>3.6</v>
      </c>
      <c r="T196" s="454">
        <v>3.6</v>
      </c>
      <c r="U196" s="467">
        <v>0</v>
      </c>
      <c r="V196" s="468">
        <v>1.8499999999999999E-2</v>
      </c>
      <c r="W196" s="469">
        <f t="shared" si="2"/>
        <v>6</v>
      </c>
      <c r="X196" s="460"/>
      <c r="Y196" s="415" t="b">
        <v>1</v>
      </c>
      <c r="Z196" s="398" t="s">
        <v>2793</v>
      </c>
    </row>
    <row r="197" spans="1:26">
      <c r="A197" s="462" t="s">
        <v>1486</v>
      </c>
      <c r="B197" s="463" t="s">
        <v>2467</v>
      </c>
      <c r="C197" s="463" t="s">
        <v>2475</v>
      </c>
      <c r="D197" s="454">
        <v>33</v>
      </c>
      <c r="E197" s="454">
        <v>11</v>
      </c>
      <c r="F197" s="465">
        <v>2</v>
      </c>
      <c r="G197" s="454">
        <v>6.408443015650934</v>
      </c>
      <c r="H197" s="454">
        <v>6.2950192454624219</v>
      </c>
      <c r="I197" s="454" t="s">
        <v>1176</v>
      </c>
      <c r="J197" s="454">
        <v>10</v>
      </c>
      <c r="K197" s="454">
        <v>12.8</v>
      </c>
      <c r="L197" s="454">
        <v>12.8</v>
      </c>
      <c r="M197" s="467">
        <v>6.9</v>
      </c>
      <c r="N197" s="470">
        <v>2</v>
      </c>
      <c r="O197" s="454">
        <v>7.6461142226754504</v>
      </c>
      <c r="P197" s="454">
        <v>7.2493724894256193</v>
      </c>
      <c r="Q197" s="454" t="s">
        <v>1176</v>
      </c>
      <c r="R197" s="454">
        <v>10</v>
      </c>
      <c r="S197" s="454">
        <v>12.8</v>
      </c>
      <c r="T197" s="454">
        <v>12.8</v>
      </c>
      <c r="U197" s="467">
        <v>6.9</v>
      </c>
      <c r="V197" s="468">
        <v>-2.1182468443587954E-2</v>
      </c>
      <c r="W197" s="469">
        <f t="shared" si="2"/>
        <v>6</v>
      </c>
      <c r="X197" s="460"/>
      <c r="Y197" s="415" t="b">
        <v>1</v>
      </c>
      <c r="Z197" s="398" t="s">
        <v>2794</v>
      </c>
    </row>
    <row r="198" spans="1:26">
      <c r="A198" s="462" t="s">
        <v>1589</v>
      </c>
      <c r="B198" s="463" t="s">
        <v>2467</v>
      </c>
      <c r="C198" s="463" t="s">
        <v>2492</v>
      </c>
      <c r="D198" s="454">
        <v>33</v>
      </c>
      <c r="E198" s="454">
        <v>11</v>
      </c>
      <c r="F198" s="465">
        <v>1</v>
      </c>
      <c r="G198" s="454">
        <v>1.7</v>
      </c>
      <c r="H198" s="454">
        <v>1.6390942062489082</v>
      </c>
      <c r="I198" s="454" t="s">
        <v>1176</v>
      </c>
      <c r="J198" s="454">
        <v>2</v>
      </c>
      <c r="K198" s="454">
        <v>2.6</v>
      </c>
      <c r="L198" s="454">
        <v>2.6</v>
      </c>
      <c r="M198" s="467">
        <v>0</v>
      </c>
      <c r="N198" s="470">
        <v>1</v>
      </c>
      <c r="O198" s="454">
        <v>1.788958226680142</v>
      </c>
      <c r="P198" s="454">
        <v>1.6906121714995854</v>
      </c>
      <c r="Q198" s="454" t="s">
        <v>1176</v>
      </c>
      <c r="R198" s="454">
        <v>2</v>
      </c>
      <c r="S198" s="454">
        <v>2.6</v>
      </c>
      <c r="T198" s="454">
        <v>2.6</v>
      </c>
      <c r="U198" s="467">
        <v>0</v>
      </c>
      <c r="V198" s="468">
        <v>-1.35E-2</v>
      </c>
      <c r="W198" s="469">
        <f t="shared" si="2"/>
        <v>6</v>
      </c>
      <c r="X198" s="460"/>
      <c r="Y198" s="415" t="b">
        <v>1</v>
      </c>
      <c r="Z198" s="398" t="s">
        <v>2795</v>
      </c>
    </row>
    <row r="199" spans="1:26">
      <c r="A199" s="462" t="s">
        <v>1215</v>
      </c>
      <c r="B199" s="463" t="s">
        <v>2467</v>
      </c>
      <c r="C199" s="463" t="s">
        <v>2475</v>
      </c>
      <c r="D199" s="454">
        <v>33</v>
      </c>
      <c r="E199" s="454">
        <v>11</v>
      </c>
      <c r="F199" s="465">
        <v>2</v>
      </c>
      <c r="G199" s="454">
        <v>7.0500000000000007</v>
      </c>
      <c r="H199" s="454">
        <v>7.0500000000000007</v>
      </c>
      <c r="I199" s="454" t="s">
        <v>1176</v>
      </c>
      <c r="J199" s="454">
        <v>10</v>
      </c>
      <c r="K199" s="454">
        <v>12.6</v>
      </c>
      <c r="L199" s="454">
        <v>12.6</v>
      </c>
      <c r="M199" s="467">
        <v>7.1</v>
      </c>
      <c r="N199" s="470">
        <v>2</v>
      </c>
      <c r="O199" s="454">
        <v>8.3260077919514348</v>
      </c>
      <c r="P199" s="454">
        <v>8.0137086493944345</v>
      </c>
      <c r="Q199" s="454" t="s">
        <v>1176</v>
      </c>
      <c r="R199" s="454">
        <v>10</v>
      </c>
      <c r="S199" s="454">
        <v>12.6</v>
      </c>
      <c r="T199" s="454">
        <v>12.6</v>
      </c>
      <c r="U199" s="467">
        <v>7.1</v>
      </c>
      <c r="V199" s="468">
        <v>1.3939135665735902E-2</v>
      </c>
      <c r="W199" s="469">
        <f t="shared" si="2"/>
        <v>6</v>
      </c>
      <c r="X199" s="460"/>
      <c r="Y199" s="415" t="b">
        <v>1</v>
      </c>
      <c r="Z199" s="398" t="s">
        <v>2796</v>
      </c>
    </row>
    <row r="200" spans="1:26">
      <c r="A200" s="462" t="s">
        <v>2497</v>
      </c>
      <c r="B200" s="463" t="s">
        <v>2472</v>
      </c>
      <c r="C200" s="463" t="s">
        <v>2475</v>
      </c>
      <c r="D200" s="454">
        <v>66</v>
      </c>
      <c r="E200" s="454">
        <v>33</v>
      </c>
      <c r="F200" s="465">
        <v>3</v>
      </c>
      <c r="G200" s="454">
        <v>19.255164120781838</v>
      </c>
      <c r="H200" s="454">
        <v>18.090375302461702</v>
      </c>
      <c r="I200" s="454" t="s">
        <v>1176</v>
      </c>
      <c r="J200" s="454">
        <v>32.5</v>
      </c>
      <c r="K200" s="454">
        <v>30.1</v>
      </c>
      <c r="L200" s="454">
        <v>30.1</v>
      </c>
      <c r="M200" s="467">
        <v>21.4</v>
      </c>
      <c r="N200" s="470">
        <v>3</v>
      </c>
      <c r="O200" s="454">
        <v>24.144099110206607</v>
      </c>
      <c r="P200" s="454">
        <v>22.029862609196421</v>
      </c>
      <c r="Q200" s="454" t="s">
        <v>1176</v>
      </c>
      <c r="R200" s="454">
        <v>22.5</v>
      </c>
      <c r="S200" s="454">
        <v>30.3</v>
      </c>
      <c r="T200" s="454">
        <v>30.3</v>
      </c>
      <c r="U200" s="467">
        <v>20.2</v>
      </c>
      <c r="V200" s="468">
        <v>4.5623385756647261E-2</v>
      </c>
      <c r="W200" s="469">
        <f t="shared" si="2"/>
        <v>4</v>
      </c>
      <c r="X200" s="460"/>
      <c r="Y200" s="415" t="b">
        <v>1</v>
      </c>
      <c r="Z200" s="398" t="s">
        <v>2797</v>
      </c>
    </row>
    <row r="201" spans="1:26">
      <c r="A201" s="462" t="s">
        <v>1409</v>
      </c>
      <c r="B201" s="463" t="s">
        <v>2467</v>
      </c>
      <c r="C201" s="463" t="s">
        <v>2475</v>
      </c>
      <c r="D201" s="454">
        <v>66</v>
      </c>
      <c r="E201" s="454">
        <v>11</v>
      </c>
      <c r="F201" s="465">
        <v>1</v>
      </c>
      <c r="G201" s="454">
        <v>4.3095409704425434</v>
      </c>
      <c r="H201" s="454">
        <v>4.1097033851196034</v>
      </c>
      <c r="I201" s="454" t="s">
        <v>1176</v>
      </c>
      <c r="J201" s="454">
        <v>5</v>
      </c>
      <c r="K201" s="454">
        <v>6.8</v>
      </c>
      <c r="L201" s="454">
        <v>6.8</v>
      </c>
      <c r="M201" s="467">
        <v>0</v>
      </c>
      <c r="N201" s="470">
        <v>1</v>
      </c>
      <c r="O201" s="454">
        <v>4.4420246468360789</v>
      </c>
      <c r="P201" s="454">
        <v>4.0459807888343384</v>
      </c>
      <c r="Q201" s="454" t="s">
        <v>1176</v>
      </c>
      <c r="R201" s="454">
        <v>5</v>
      </c>
      <c r="S201" s="454">
        <v>6.8</v>
      </c>
      <c r="T201" s="454">
        <v>6.8</v>
      </c>
      <c r="U201" s="467">
        <v>0</v>
      </c>
      <c r="V201" s="468">
        <v>-8.3082067760156253E-3</v>
      </c>
      <c r="W201" s="469">
        <f t="shared" si="2"/>
        <v>6</v>
      </c>
      <c r="X201" s="460"/>
      <c r="Y201" s="415" t="b">
        <v>1</v>
      </c>
      <c r="Z201" s="398" t="s">
        <v>2798</v>
      </c>
    </row>
    <row r="202" spans="1:26">
      <c r="A202" s="462" t="s">
        <v>1476</v>
      </c>
      <c r="B202" s="463" t="s">
        <v>2467</v>
      </c>
      <c r="C202" s="463" t="s">
        <v>2475</v>
      </c>
      <c r="D202" s="454">
        <v>66</v>
      </c>
      <c r="E202" s="454">
        <v>11</v>
      </c>
      <c r="F202" s="465">
        <v>2</v>
      </c>
      <c r="G202" s="454">
        <v>4.0999999999999996</v>
      </c>
      <c r="H202" s="454">
        <v>3.8774463724069683</v>
      </c>
      <c r="I202" s="454" t="s">
        <v>1176</v>
      </c>
      <c r="J202" s="454">
        <v>5</v>
      </c>
      <c r="K202" s="454">
        <v>6.5</v>
      </c>
      <c r="L202" s="454">
        <v>6.5</v>
      </c>
      <c r="M202" s="467">
        <v>3.75</v>
      </c>
      <c r="N202" s="470">
        <v>2</v>
      </c>
      <c r="O202" s="454">
        <v>3.6769419804657804</v>
      </c>
      <c r="P202" s="454">
        <v>3.4404725130738676</v>
      </c>
      <c r="Q202" s="454" t="s">
        <v>1176</v>
      </c>
      <c r="R202" s="454">
        <v>5</v>
      </c>
      <c r="S202" s="454">
        <v>6.5</v>
      </c>
      <c r="T202" s="454">
        <v>6.5</v>
      </c>
      <c r="U202" s="467">
        <v>3.75</v>
      </c>
      <c r="V202" s="468">
        <v>2.5000000000000005E-3</v>
      </c>
      <c r="W202" s="469">
        <f t="shared" si="2"/>
        <v>6</v>
      </c>
      <c r="X202" s="460"/>
      <c r="Y202" s="415" t="b">
        <v>1</v>
      </c>
      <c r="Z202" s="398" t="s">
        <v>2799</v>
      </c>
    </row>
    <row r="203" spans="1:26">
      <c r="A203" s="462" t="s">
        <v>1535</v>
      </c>
      <c r="B203" s="463" t="s">
        <v>2467</v>
      </c>
      <c r="C203" s="463" t="s">
        <v>2492</v>
      </c>
      <c r="D203" s="454">
        <v>66</v>
      </c>
      <c r="E203" s="454">
        <v>11</v>
      </c>
      <c r="F203" s="465">
        <v>2</v>
      </c>
      <c r="G203" s="454">
        <v>5.1663882376763945</v>
      </c>
      <c r="H203" s="454">
        <v>4.7521023884287583</v>
      </c>
      <c r="I203" s="454" t="s">
        <v>1176</v>
      </c>
      <c r="J203" s="454">
        <v>5</v>
      </c>
      <c r="K203" s="454">
        <v>6.5</v>
      </c>
      <c r="L203" s="454">
        <v>6.5</v>
      </c>
      <c r="M203" s="467">
        <v>3.75</v>
      </c>
      <c r="N203" s="470">
        <v>2</v>
      </c>
      <c r="O203" s="454">
        <v>5.6541585747974015</v>
      </c>
      <c r="P203" s="454">
        <v>5.6380515168985035</v>
      </c>
      <c r="Q203" s="454" t="s">
        <v>1176</v>
      </c>
      <c r="R203" s="454">
        <v>5</v>
      </c>
      <c r="S203" s="454">
        <v>6.5</v>
      </c>
      <c r="T203" s="454">
        <v>6.5</v>
      </c>
      <c r="U203" s="467">
        <v>3.75</v>
      </c>
      <c r="V203" s="468">
        <v>3.7682934211962893E-2</v>
      </c>
      <c r="W203" s="469">
        <f t="shared" si="2"/>
        <v>6</v>
      </c>
      <c r="X203" s="460"/>
      <c r="Y203" s="415" t="b">
        <v>1</v>
      </c>
      <c r="Z203" s="398" t="s">
        <v>2800</v>
      </c>
    </row>
    <row r="204" spans="1:26">
      <c r="A204" s="462" t="s">
        <v>1545</v>
      </c>
      <c r="B204" s="463" t="s">
        <v>2467</v>
      </c>
      <c r="C204" s="463" t="s">
        <v>2475</v>
      </c>
      <c r="D204" s="454">
        <v>66</v>
      </c>
      <c r="E204" s="454">
        <v>11</v>
      </c>
      <c r="F204" s="465">
        <v>2</v>
      </c>
      <c r="G204" s="454">
        <v>4.0999999999999996</v>
      </c>
      <c r="H204" s="454">
        <v>3.8774463724069683</v>
      </c>
      <c r="I204" s="454" t="s">
        <v>1176</v>
      </c>
      <c r="J204" s="454">
        <v>5</v>
      </c>
      <c r="K204" s="454">
        <v>6.5</v>
      </c>
      <c r="L204" s="454">
        <v>6.5</v>
      </c>
      <c r="M204" s="467">
        <v>3.75</v>
      </c>
      <c r="N204" s="470">
        <v>2</v>
      </c>
      <c r="O204" s="454">
        <v>3.6769419804657804</v>
      </c>
      <c r="P204" s="454">
        <v>3.4404725130738676</v>
      </c>
      <c r="Q204" s="454" t="s">
        <v>1176</v>
      </c>
      <c r="R204" s="454">
        <v>5</v>
      </c>
      <c r="S204" s="454">
        <v>6.5</v>
      </c>
      <c r="T204" s="454">
        <v>6.5</v>
      </c>
      <c r="U204" s="467">
        <v>3.75</v>
      </c>
      <c r="V204" s="468">
        <v>1.4766154434973311E-2</v>
      </c>
      <c r="W204" s="469">
        <f t="shared" ref="W204:W267" si="3">IF(B204="STS",4,IF(AND(B204="ZSS",C204="Urban"),5,IF(AND(B204="ZSS",C204="CBD"),5,6)))</f>
        <v>6</v>
      </c>
      <c r="X204" s="460"/>
      <c r="Y204" s="415" t="b">
        <v>1</v>
      </c>
      <c r="Z204" s="398" t="s">
        <v>2801</v>
      </c>
    </row>
    <row r="205" spans="1:26">
      <c r="A205" s="462" t="s">
        <v>1567</v>
      </c>
      <c r="B205" s="463" t="s">
        <v>2467</v>
      </c>
      <c r="C205" s="463" t="s">
        <v>152</v>
      </c>
      <c r="D205" s="454">
        <v>66</v>
      </c>
      <c r="E205" s="454">
        <v>11</v>
      </c>
      <c r="F205" s="465">
        <v>2</v>
      </c>
      <c r="G205" s="454">
        <v>18.162332095271466</v>
      </c>
      <c r="H205" s="454">
        <v>18.162332095271466</v>
      </c>
      <c r="I205" s="454" t="s">
        <v>1176</v>
      </c>
      <c r="J205" s="454">
        <v>64</v>
      </c>
      <c r="K205" s="454">
        <v>72.400000000000006</v>
      </c>
      <c r="L205" s="454">
        <v>72.400000000000006</v>
      </c>
      <c r="M205" s="467">
        <v>38.1</v>
      </c>
      <c r="N205" s="470">
        <v>2</v>
      </c>
      <c r="O205" s="454">
        <v>21.447439285273681</v>
      </c>
      <c r="P205" s="454">
        <v>21.444790446522823</v>
      </c>
      <c r="Q205" s="454" t="s">
        <v>1176</v>
      </c>
      <c r="R205" s="454">
        <v>20</v>
      </c>
      <c r="S205" s="454">
        <v>30</v>
      </c>
      <c r="T205" s="454">
        <v>30</v>
      </c>
      <c r="U205" s="467">
        <v>15</v>
      </c>
      <c r="V205" s="468">
        <v>3.8226375609887286E-2</v>
      </c>
      <c r="W205" s="469">
        <f t="shared" si="3"/>
        <v>5</v>
      </c>
      <c r="X205" s="460"/>
      <c r="Y205" s="415" t="b">
        <v>1</v>
      </c>
      <c r="Z205" s="398" t="s">
        <v>2802</v>
      </c>
    </row>
    <row r="206" spans="1:26">
      <c r="A206" s="462" t="s">
        <v>1605</v>
      </c>
      <c r="B206" s="463" t="s">
        <v>2467</v>
      </c>
      <c r="C206" s="463" t="s">
        <v>2475</v>
      </c>
      <c r="D206" s="454">
        <v>33</v>
      </c>
      <c r="E206" s="454">
        <v>11</v>
      </c>
      <c r="F206" s="465">
        <v>1</v>
      </c>
      <c r="G206" s="454">
        <v>2.4</v>
      </c>
      <c r="H206" s="454">
        <v>2.2697247057992009</v>
      </c>
      <c r="I206" s="454" t="s">
        <v>1176</v>
      </c>
      <c r="J206" s="454">
        <v>3.8</v>
      </c>
      <c r="K206" s="454">
        <v>4.5999999999999996</v>
      </c>
      <c r="L206" s="454">
        <v>4.5999999999999996</v>
      </c>
      <c r="M206" s="467">
        <v>0</v>
      </c>
      <c r="N206" s="470">
        <v>1</v>
      </c>
      <c r="O206" s="454">
        <v>2.1523562812482617</v>
      </c>
      <c r="P206" s="454">
        <v>2.0139351296042149</v>
      </c>
      <c r="Q206" s="454" t="s">
        <v>1176</v>
      </c>
      <c r="R206" s="454">
        <v>2.5</v>
      </c>
      <c r="S206" s="454">
        <v>3.25</v>
      </c>
      <c r="T206" s="454">
        <v>3.25</v>
      </c>
      <c r="U206" s="467">
        <v>1.5</v>
      </c>
      <c r="V206" s="468">
        <v>1.4766154434973311E-2</v>
      </c>
      <c r="W206" s="469">
        <f t="shared" si="3"/>
        <v>6</v>
      </c>
      <c r="X206" s="460"/>
      <c r="Y206" s="415" t="b">
        <v>1</v>
      </c>
      <c r="Z206" s="398" t="s">
        <v>2803</v>
      </c>
    </row>
    <row r="207" spans="1:26">
      <c r="A207" s="462" t="s">
        <v>1616</v>
      </c>
      <c r="B207" s="463" t="s">
        <v>2467</v>
      </c>
      <c r="C207" s="463" t="s">
        <v>2475</v>
      </c>
      <c r="D207" s="454">
        <v>33</v>
      </c>
      <c r="E207" s="454">
        <v>11</v>
      </c>
      <c r="F207" s="465">
        <v>2</v>
      </c>
      <c r="G207" s="454">
        <v>5.9811349975573567</v>
      </c>
      <c r="H207" s="454">
        <v>5.6868504298583922</v>
      </c>
      <c r="I207" s="454" t="s">
        <v>1176</v>
      </c>
      <c r="J207" s="454">
        <v>7.6</v>
      </c>
      <c r="K207" s="454">
        <v>9.1999999999999993</v>
      </c>
      <c r="L207" s="454">
        <v>9.1999999999999993</v>
      </c>
      <c r="M207" s="467">
        <v>4.9000000000000004</v>
      </c>
      <c r="N207" s="470">
        <v>2</v>
      </c>
      <c r="O207" s="454">
        <v>6.0086612851513976</v>
      </c>
      <c r="P207" s="454">
        <v>5.6222355701451008</v>
      </c>
      <c r="Q207" s="454" t="s">
        <v>1176</v>
      </c>
      <c r="R207" s="454">
        <v>7.6</v>
      </c>
      <c r="S207" s="454">
        <v>9.1999999999999993</v>
      </c>
      <c r="T207" s="454">
        <v>9.1999999999999993</v>
      </c>
      <c r="U207" s="467">
        <v>4.9000000000000004</v>
      </c>
      <c r="V207" s="468">
        <v>5.5447899291638514E-4</v>
      </c>
      <c r="W207" s="469">
        <f t="shared" si="3"/>
        <v>6</v>
      </c>
      <c r="X207" s="460"/>
      <c r="Y207" s="415" t="b">
        <v>1</v>
      </c>
      <c r="Z207" s="398" t="s">
        <v>2804</v>
      </c>
    </row>
    <row r="208" spans="1:26">
      <c r="A208" s="462" t="s">
        <v>1670</v>
      </c>
      <c r="B208" s="463" t="s">
        <v>2467</v>
      </c>
      <c r="C208" s="463" t="s">
        <v>2475</v>
      </c>
      <c r="D208" s="454">
        <v>33</v>
      </c>
      <c r="E208" s="454">
        <v>11</v>
      </c>
      <c r="F208" s="465">
        <v>2</v>
      </c>
      <c r="G208" s="454">
        <v>1.6</v>
      </c>
      <c r="H208" s="454">
        <v>1.5131498038661342</v>
      </c>
      <c r="I208" s="454" t="s">
        <v>1176</v>
      </c>
      <c r="J208" s="454">
        <v>3</v>
      </c>
      <c r="K208" s="454">
        <v>3.9</v>
      </c>
      <c r="L208" s="454">
        <v>3.9</v>
      </c>
      <c r="M208" s="467">
        <v>2.25</v>
      </c>
      <c r="N208" s="470">
        <v>2</v>
      </c>
      <c r="O208" s="454">
        <v>1.4349041874988413</v>
      </c>
      <c r="P208" s="454">
        <v>1.3426234197361435</v>
      </c>
      <c r="Q208" s="454" t="s">
        <v>1176</v>
      </c>
      <c r="R208" s="454">
        <v>3</v>
      </c>
      <c r="S208" s="454">
        <v>3.9</v>
      </c>
      <c r="T208" s="454">
        <v>3.9</v>
      </c>
      <c r="U208" s="467">
        <v>2.25</v>
      </c>
      <c r="V208" s="468">
        <v>1.4766154434973311E-2</v>
      </c>
      <c r="W208" s="469">
        <f t="shared" si="3"/>
        <v>6</v>
      </c>
      <c r="X208" s="460"/>
      <c r="Y208" s="415" t="b">
        <v>1</v>
      </c>
      <c r="Z208" s="398" t="s">
        <v>2805</v>
      </c>
    </row>
    <row r="209" spans="1:26">
      <c r="A209" s="462" t="s">
        <v>1785</v>
      </c>
      <c r="B209" s="463" t="s">
        <v>2467</v>
      </c>
      <c r="C209" s="463" t="s">
        <v>2475</v>
      </c>
      <c r="D209" s="454">
        <v>33</v>
      </c>
      <c r="E209" s="454">
        <v>11</v>
      </c>
      <c r="F209" s="465">
        <v>1</v>
      </c>
      <c r="G209" s="454">
        <v>8.9</v>
      </c>
      <c r="H209" s="454">
        <v>8.4168957840053711</v>
      </c>
      <c r="I209" s="454" t="s">
        <v>1176</v>
      </c>
      <c r="J209" s="454">
        <v>12.5</v>
      </c>
      <c r="K209" s="454">
        <v>17.7</v>
      </c>
      <c r="L209" s="454">
        <v>17.7</v>
      </c>
      <c r="M209" s="467">
        <v>0</v>
      </c>
      <c r="N209" s="470">
        <v>2</v>
      </c>
      <c r="O209" s="454">
        <v>7.9816545429623051</v>
      </c>
      <c r="P209" s="454">
        <v>7.4683427722822993</v>
      </c>
      <c r="Q209" s="454" t="s">
        <v>1176</v>
      </c>
      <c r="R209" s="454">
        <v>3</v>
      </c>
      <c r="S209" s="454">
        <v>3.9</v>
      </c>
      <c r="T209" s="454">
        <v>3.9</v>
      </c>
      <c r="U209" s="467">
        <v>2.2999999999999998</v>
      </c>
      <c r="V209" s="468">
        <v>1.4766154434973311E-2</v>
      </c>
      <c r="W209" s="469">
        <f t="shared" si="3"/>
        <v>6</v>
      </c>
      <c r="X209" s="460"/>
      <c r="Y209" s="415" t="b">
        <v>1</v>
      </c>
      <c r="Z209" s="398" t="s">
        <v>2806</v>
      </c>
    </row>
    <row r="210" spans="1:26">
      <c r="A210" s="462" t="s">
        <v>1796</v>
      </c>
      <c r="B210" s="463" t="s">
        <v>2467</v>
      </c>
      <c r="C210" s="463" t="s">
        <v>2475</v>
      </c>
      <c r="D210" s="454">
        <v>66</v>
      </c>
      <c r="E210" s="454">
        <v>11</v>
      </c>
      <c r="F210" s="465">
        <v>1</v>
      </c>
      <c r="G210" s="454">
        <v>8.2594704181215644</v>
      </c>
      <c r="H210" s="454">
        <v>8.063562675756252</v>
      </c>
      <c r="I210" s="454" t="s">
        <v>1176</v>
      </c>
      <c r="J210" s="454">
        <v>12.5</v>
      </c>
      <c r="K210" s="454">
        <v>16.7</v>
      </c>
      <c r="L210" s="454">
        <v>16.7</v>
      </c>
      <c r="M210" s="467">
        <v>0</v>
      </c>
      <c r="N210" s="470">
        <v>1</v>
      </c>
      <c r="O210" s="454">
        <v>8.4370791938164462</v>
      </c>
      <c r="P210" s="454">
        <v>8.1678107089074103</v>
      </c>
      <c r="Q210" s="454" t="s">
        <v>1176</v>
      </c>
      <c r="R210" s="454">
        <v>12.5</v>
      </c>
      <c r="S210" s="454">
        <v>16.7</v>
      </c>
      <c r="T210" s="454">
        <v>16.7</v>
      </c>
      <c r="U210" s="467">
        <v>0</v>
      </c>
      <c r="V210" s="468">
        <v>1.1934748881102353E-2</v>
      </c>
      <c r="W210" s="469">
        <f t="shared" si="3"/>
        <v>6</v>
      </c>
      <c r="X210" s="460"/>
      <c r="Y210" s="415" t="b">
        <v>1</v>
      </c>
      <c r="Z210" s="398" t="s">
        <v>2807</v>
      </c>
    </row>
    <row r="211" spans="1:26">
      <c r="A211" s="462" t="s">
        <v>2498</v>
      </c>
      <c r="B211" s="463" t="s">
        <v>2467</v>
      </c>
      <c r="C211" s="463" t="s">
        <v>2475</v>
      </c>
      <c r="D211" s="454">
        <v>66</v>
      </c>
      <c r="E211" s="454">
        <v>11</v>
      </c>
      <c r="F211" s="465">
        <v>1</v>
      </c>
      <c r="G211" s="471"/>
      <c r="H211" s="471"/>
      <c r="I211" s="454" t="s">
        <v>1176</v>
      </c>
      <c r="J211" s="454">
        <v>10</v>
      </c>
      <c r="K211" s="454">
        <v>9.5</v>
      </c>
      <c r="L211" s="454">
        <v>9.5</v>
      </c>
      <c r="M211" s="467">
        <v>0</v>
      </c>
      <c r="N211" s="470">
        <v>1</v>
      </c>
      <c r="O211" s="471"/>
      <c r="P211" s="471"/>
      <c r="Q211" s="454" t="s">
        <v>1176</v>
      </c>
      <c r="R211" s="454">
        <v>10</v>
      </c>
      <c r="S211" s="454">
        <v>9.5</v>
      </c>
      <c r="T211" s="454">
        <v>9.5</v>
      </c>
      <c r="U211" s="467">
        <v>0</v>
      </c>
      <c r="V211" s="468">
        <v>1.4766154434973311E-2</v>
      </c>
      <c r="W211" s="469">
        <f t="shared" si="3"/>
        <v>6</v>
      </c>
      <c r="X211" s="460"/>
      <c r="Y211" s="415" t="b">
        <v>1</v>
      </c>
      <c r="Z211" s="398" t="s">
        <v>2808</v>
      </c>
    </row>
    <row r="212" spans="1:26">
      <c r="A212" s="462" t="s">
        <v>2499</v>
      </c>
      <c r="B212" s="463" t="s">
        <v>2472</v>
      </c>
      <c r="C212" s="463" t="s">
        <v>2475</v>
      </c>
      <c r="D212" s="454">
        <v>66</v>
      </c>
      <c r="E212" s="454">
        <v>33</v>
      </c>
      <c r="F212" s="465">
        <v>1</v>
      </c>
      <c r="G212" s="454">
        <v>13.38023224026632</v>
      </c>
      <c r="H212" s="454">
        <v>12.879962429502651</v>
      </c>
      <c r="I212" s="454" t="s">
        <v>1176</v>
      </c>
      <c r="J212" s="454">
        <v>25</v>
      </c>
      <c r="K212" s="454">
        <v>31.4</v>
      </c>
      <c r="L212" s="454">
        <v>31.4</v>
      </c>
      <c r="M212" s="467">
        <v>0</v>
      </c>
      <c r="N212" s="470">
        <v>1</v>
      </c>
      <c r="O212" s="454">
        <v>13.631589781238992</v>
      </c>
      <c r="P212" s="454">
        <v>12.754922487493364</v>
      </c>
      <c r="Q212" s="454" t="s">
        <v>1176</v>
      </c>
      <c r="R212" s="454">
        <v>25</v>
      </c>
      <c r="S212" s="454">
        <v>31.4</v>
      </c>
      <c r="T212" s="454">
        <v>31.4</v>
      </c>
      <c r="U212" s="467">
        <v>0</v>
      </c>
      <c r="V212" s="468">
        <v>-1.2722521812505549E-2</v>
      </c>
      <c r="W212" s="469">
        <f t="shared" si="3"/>
        <v>4</v>
      </c>
      <c r="X212" s="460"/>
      <c r="Y212" s="415" t="b">
        <v>1</v>
      </c>
      <c r="Z212" s="398" t="s">
        <v>2809</v>
      </c>
    </row>
    <row r="213" spans="1:26">
      <c r="A213" s="462" t="s">
        <v>1831</v>
      </c>
      <c r="B213" s="463" t="s">
        <v>2467</v>
      </c>
      <c r="C213" s="463" t="s">
        <v>2475</v>
      </c>
      <c r="D213" s="454">
        <v>66</v>
      </c>
      <c r="E213" s="454">
        <v>11</v>
      </c>
      <c r="F213" s="465">
        <v>2</v>
      </c>
      <c r="G213" s="454">
        <v>5.2888673000465287</v>
      </c>
      <c r="H213" s="454">
        <v>4.9439411717826243</v>
      </c>
      <c r="I213" s="454" t="s">
        <v>1176</v>
      </c>
      <c r="J213" s="454">
        <v>12.5</v>
      </c>
      <c r="K213" s="454">
        <v>17.2</v>
      </c>
      <c r="L213" s="454">
        <v>17.2</v>
      </c>
      <c r="M213" s="467">
        <v>9.1999999999999993</v>
      </c>
      <c r="N213" s="470">
        <v>2</v>
      </c>
      <c r="O213" s="454">
        <v>4.8490919551409846</v>
      </c>
      <c r="P213" s="454">
        <v>4.4032656645231647</v>
      </c>
      <c r="Q213" s="454" t="s">
        <v>1176</v>
      </c>
      <c r="R213" s="454">
        <v>12.5</v>
      </c>
      <c r="S213" s="454">
        <v>17.2</v>
      </c>
      <c r="T213" s="454">
        <v>17.2</v>
      </c>
      <c r="U213" s="467">
        <v>9.1999999999999993</v>
      </c>
      <c r="V213" s="468">
        <v>1.3026416896482651E-2</v>
      </c>
      <c r="W213" s="469">
        <f t="shared" si="3"/>
        <v>6</v>
      </c>
      <c r="X213" s="460"/>
      <c r="Y213" s="415" t="b">
        <v>1</v>
      </c>
      <c r="Z213" s="398" t="s">
        <v>2810</v>
      </c>
    </row>
    <row r="214" spans="1:26">
      <c r="A214" s="462" t="s">
        <v>1835</v>
      </c>
      <c r="B214" s="463" t="s">
        <v>2467</v>
      </c>
      <c r="C214" s="463" t="s">
        <v>2475</v>
      </c>
      <c r="D214" s="454">
        <v>33</v>
      </c>
      <c r="E214" s="454">
        <v>11</v>
      </c>
      <c r="F214" s="465">
        <v>1</v>
      </c>
      <c r="G214" s="454">
        <v>1.4</v>
      </c>
      <c r="H214" s="454">
        <v>1.3240060783828673</v>
      </c>
      <c r="I214" s="454" t="s">
        <v>1176</v>
      </c>
      <c r="J214" s="454">
        <v>1</v>
      </c>
      <c r="K214" s="454">
        <v>1.3</v>
      </c>
      <c r="L214" s="454">
        <v>1.3</v>
      </c>
      <c r="M214" s="467">
        <v>0</v>
      </c>
      <c r="N214" s="470">
        <v>1</v>
      </c>
      <c r="O214" s="454">
        <v>1.255541164061486</v>
      </c>
      <c r="P214" s="454">
        <v>1.1747954922691255</v>
      </c>
      <c r="Q214" s="454" t="s">
        <v>1176</v>
      </c>
      <c r="R214" s="454">
        <v>1</v>
      </c>
      <c r="S214" s="454">
        <v>1.3</v>
      </c>
      <c r="T214" s="454">
        <v>1.3</v>
      </c>
      <c r="U214" s="467">
        <v>0</v>
      </c>
      <c r="V214" s="468">
        <v>2.75E-2</v>
      </c>
      <c r="W214" s="469">
        <f t="shared" si="3"/>
        <v>6</v>
      </c>
      <c r="X214" s="460"/>
      <c r="Y214" s="415" t="b">
        <v>1</v>
      </c>
      <c r="Z214" s="398" t="s">
        <v>2811</v>
      </c>
    </row>
    <row r="215" spans="1:26">
      <c r="A215" s="462" t="s">
        <v>1901</v>
      </c>
      <c r="B215" s="463" t="s">
        <v>2467</v>
      </c>
      <c r="C215" s="463" t="s">
        <v>2475</v>
      </c>
      <c r="D215" s="454">
        <v>33</v>
      </c>
      <c r="E215" s="454">
        <v>11</v>
      </c>
      <c r="F215" s="465">
        <v>2</v>
      </c>
      <c r="G215" s="454">
        <v>7.8520675353750899</v>
      </c>
      <c r="H215" s="454">
        <v>7.275847902439569</v>
      </c>
      <c r="I215" s="454" t="s">
        <v>1176</v>
      </c>
      <c r="J215" s="454">
        <v>10</v>
      </c>
      <c r="K215" s="454">
        <v>13</v>
      </c>
      <c r="L215" s="454">
        <v>13</v>
      </c>
      <c r="M215" s="467">
        <v>6.9</v>
      </c>
      <c r="N215" s="470">
        <v>2</v>
      </c>
      <c r="O215" s="454">
        <v>7.0444004810996299</v>
      </c>
      <c r="P215" s="454">
        <v>6.2863513783116236</v>
      </c>
      <c r="Q215" s="454" t="s">
        <v>1176</v>
      </c>
      <c r="R215" s="454">
        <v>10</v>
      </c>
      <c r="S215" s="454">
        <v>13</v>
      </c>
      <c r="T215" s="454">
        <v>13</v>
      </c>
      <c r="U215" s="467">
        <v>6.9</v>
      </c>
      <c r="V215" s="468">
        <v>7.7542660193727908E-3</v>
      </c>
      <c r="W215" s="469">
        <f t="shared" si="3"/>
        <v>6</v>
      </c>
      <c r="X215" s="460"/>
      <c r="Y215" s="415" t="b">
        <v>1</v>
      </c>
      <c r="Z215" s="398" t="s">
        <v>2812</v>
      </c>
    </row>
    <row r="216" spans="1:26">
      <c r="A216" s="462" t="s">
        <v>1909</v>
      </c>
      <c r="B216" s="463" t="s">
        <v>2467</v>
      </c>
      <c r="C216" s="463" t="s">
        <v>2475</v>
      </c>
      <c r="D216" s="454">
        <v>66</v>
      </c>
      <c r="E216" s="454">
        <v>11</v>
      </c>
      <c r="F216" s="465">
        <v>4</v>
      </c>
      <c r="G216" s="454">
        <v>2.0146699795113743</v>
      </c>
      <c r="H216" s="454">
        <v>1.9914237874400891</v>
      </c>
      <c r="I216" s="454" t="s">
        <v>1176</v>
      </c>
      <c r="J216" s="454">
        <v>4</v>
      </c>
      <c r="K216" s="454">
        <v>5.2</v>
      </c>
      <c r="L216" s="454">
        <v>5.2</v>
      </c>
      <c r="M216" s="467">
        <v>4.5</v>
      </c>
      <c r="N216" s="470">
        <v>4</v>
      </c>
      <c r="O216" s="454">
        <v>2.4109691964057047</v>
      </c>
      <c r="P216" s="454">
        <v>2.4109691964057047</v>
      </c>
      <c r="Q216" s="454" t="s">
        <v>1176</v>
      </c>
      <c r="R216" s="454">
        <v>4</v>
      </c>
      <c r="S216" s="454">
        <v>5.2</v>
      </c>
      <c r="T216" s="454">
        <v>5.2</v>
      </c>
      <c r="U216" s="467">
        <v>4.5</v>
      </c>
      <c r="V216" s="468">
        <v>-1.2879035135036521E-2</v>
      </c>
      <c r="W216" s="469">
        <f t="shared" si="3"/>
        <v>6</v>
      </c>
      <c r="X216" s="460"/>
      <c r="Y216" s="415" t="b">
        <v>1</v>
      </c>
      <c r="Z216" s="398" t="s">
        <v>2813</v>
      </c>
    </row>
    <row r="217" spans="1:26">
      <c r="A217" s="462" t="s">
        <v>1562</v>
      </c>
      <c r="B217" s="463" t="s">
        <v>2467</v>
      </c>
      <c r="C217" s="463" t="s">
        <v>2475</v>
      </c>
      <c r="D217" s="454">
        <v>66</v>
      </c>
      <c r="E217" s="454">
        <v>11</v>
      </c>
      <c r="F217" s="465">
        <v>1</v>
      </c>
      <c r="G217" s="454">
        <v>0.8</v>
      </c>
      <c r="H217" s="454">
        <v>0.79904314350886596</v>
      </c>
      <c r="I217" s="454" t="s">
        <v>1176</v>
      </c>
      <c r="J217" s="454">
        <v>1</v>
      </c>
      <c r="K217" s="454">
        <v>1.3</v>
      </c>
      <c r="L217" s="454">
        <v>1.3</v>
      </c>
      <c r="M217" s="467">
        <v>0</v>
      </c>
      <c r="N217" s="470">
        <v>1</v>
      </c>
      <c r="O217" s="454">
        <v>0.96438767856228191</v>
      </c>
      <c r="P217" s="454">
        <v>0.96438767856228191</v>
      </c>
      <c r="Q217" s="454" t="s">
        <v>1176</v>
      </c>
      <c r="R217" s="454">
        <v>1</v>
      </c>
      <c r="S217" s="454">
        <v>1.3</v>
      </c>
      <c r="T217" s="454">
        <v>1.3</v>
      </c>
      <c r="U217" s="467">
        <v>0</v>
      </c>
      <c r="V217" s="468">
        <v>-1.105765056044028E-2</v>
      </c>
      <c r="W217" s="469">
        <f t="shared" si="3"/>
        <v>6</v>
      </c>
      <c r="X217" s="460"/>
      <c r="Y217" s="415" t="b">
        <v>1</v>
      </c>
      <c r="Z217" s="398" t="s">
        <v>2814</v>
      </c>
    </row>
    <row r="218" spans="1:26">
      <c r="A218" s="462" t="s">
        <v>1812</v>
      </c>
      <c r="B218" s="463" t="s">
        <v>2467</v>
      </c>
      <c r="C218" s="463" t="s">
        <v>2475</v>
      </c>
      <c r="D218" s="454">
        <v>66</v>
      </c>
      <c r="E218" s="454">
        <v>11</v>
      </c>
      <c r="F218" s="465">
        <v>2</v>
      </c>
      <c r="G218" s="454">
        <v>0.7</v>
      </c>
      <c r="H218" s="454">
        <v>0.69916275057025767</v>
      </c>
      <c r="I218" s="454" t="s">
        <v>1176</v>
      </c>
      <c r="J218" s="454">
        <v>1</v>
      </c>
      <c r="K218" s="454">
        <v>1.3</v>
      </c>
      <c r="L218" s="454">
        <v>1.3</v>
      </c>
      <c r="M218" s="467">
        <v>0.75</v>
      </c>
      <c r="N218" s="470">
        <v>2</v>
      </c>
      <c r="O218" s="454">
        <v>0.84383921874199663</v>
      </c>
      <c r="P218" s="454">
        <v>0.84383921874199663</v>
      </c>
      <c r="Q218" s="454" t="s">
        <v>1176</v>
      </c>
      <c r="R218" s="454">
        <v>1</v>
      </c>
      <c r="S218" s="454">
        <v>1.3</v>
      </c>
      <c r="T218" s="454">
        <v>1.3</v>
      </c>
      <c r="U218" s="467">
        <v>0.75</v>
      </c>
      <c r="V218" s="468">
        <v>-1.105765056044028E-2</v>
      </c>
      <c r="W218" s="469">
        <f t="shared" si="3"/>
        <v>6</v>
      </c>
      <c r="X218" s="460"/>
      <c r="Y218" s="415" t="b">
        <v>1</v>
      </c>
      <c r="Z218" s="398" t="s">
        <v>2815</v>
      </c>
    </row>
    <row r="219" spans="1:26">
      <c r="A219" s="462" t="s">
        <v>1800</v>
      </c>
      <c r="B219" s="463" t="s">
        <v>2467</v>
      </c>
      <c r="C219" s="463" t="s">
        <v>2475</v>
      </c>
      <c r="D219" s="454">
        <v>66</v>
      </c>
      <c r="E219" s="454">
        <v>11</v>
      </c>
      <c r="F219" s="465">
        <v>2</v>
      </c>
      <c r="G219" s="454">
        <v>3.1</v>
      </c>
      <c r="H219" s="454">
        <v>3.0962921810968558</v>
      </c>
      <c r="I219" s="454" t="s">
        <v>1176</v>
      </c>
      <c r="J219" s="454">
        <v>5</v>
      </c>
      <c r="K219" s="454">
        <v>6.5</v>
      </c>
      <c r="L219" s="454">
        <v>6.5</v>
      </c>
      <c r="M219" s="467">
        <v>3.75</v>
      </c>
      <c r="N219" s="470">
        <v>2</v>
      </c>
      <c r="O219" s="454">
        <v>3.7370022544288424</v>
      </c>
      <c r="P219" s="454">
        <v>3.7370022544288424</v>
      </c>
      <c r="Q219" s="454" t="s">
        <v>1176</v>
      </c>
      <c r="R219" s="454">
        <v>5</v>
      </c>
      <c r="S219" s="454">
        <v>6.5</v>
      </c>
      <c r="T219" s="454">
        <v>6.5</v>
      </c>
      <c r="U219" s="467">
        <v>3.75</v>
      </c>
      <c r="V219" s="468">
        <v>-1.105765056044028E-2</v>
      </c>
      <c r="W219" s="469">
        <f t="shared" si="3"/>
        <v>6</v>
      </c>
      <c r="X219" s="460"/>
      <c r="Y219" s="415" t="b">
        <v>1</v>
      </c>
      <c r="Z219" s="398" t="s">
        <v>2816</v>
      </c>
    </row>
    <row r="220" spans="1:26">
      <c r="A220" s="462" t="s">
        <v>1305</v>
      </c>
      <c r="B220" s="463" t="s">
        <v>2467</v>
      </c>
      <c r="C220" s="463" t="s">
        <v>2475</v>
      </c>
      <c r="D220" s="454">
        <v>66</v>
      </c>
      <c r="E220" s="454">
        <v>11</v>
      </c>
      <c r="F220" s="465">
        <v>2</v>
      </c>
      <c r="G220" s="454">
        <v>6.711097917377157</v>
      </c>
      <c r="H220" s="454">
        <v>6.5471905055551911</v>
      </c>
      <c r="I220" s="454" t="s">
        <v>1176</v>
      </c>
      <c r="J220" s="454">
        <v>10</v>
      </c>
      <c r="K220" s="454">
        <v>14.2</v>
      </c>
      <c r="L220" s="454">
        <v>14.2</v>
      </c>
      <c r="M220" s="467">
        <v>7.5</v>
      </c>
      <c r="N220" s="470">
        <v>2</v>
      </c>
      <c r="O220" s="454">
        <v>8.0719489190930709</v>
      </c>
      <c r="P220" s="454">
        <v>7.4252626133611574</v>
      </c>
      <c r="Q220" s="454" t="s">
        <v>1176</v>
      </c>
      <c r="R220" s="454">
        <v>10</v>
      </c>
      <c r="S220" s="454">
        <v>14.2</v>
      </c>
      <c r="T220" s="454">
        <v>14.2</v>
      </c>
      <c r="U220" s="467">
        <v>7.5</v>
      </c>
      <c r="V220" s="468">
        <v>-1.7746440407370057E-2</v>
      </c>
      <c r="W220" s="469">
        <f t="shared" si="3"/>
        <v>6</v>
      </c>
      <c r="X220" s="460"/>
      <c r="Y220" s="415" t="b">
        <v>1</v>
      </c>
      <c r="Z220" s="398" t="s">
        <v>2817</v>
      </c>
    </row>
    <row r="221" spans="1:26">
      <c r="A221" s="462" t="s">
        <v>1681</v>
      </c>
      <c r="B221" s="463" t="s">
        <v>2467</v>
      </c>
      <c r="C221" s="463" t="s">
        <v>2492</v>
      </c>
      <c r="D221" s="454">
        <v>66</v>
      </c>
      <c r="E221" s="454">
        <v>11</v>
      </c>
      <c r="F221" s="465">
        <v>1</v>
      </c>
      <c r="G221" s="454">
        <v>0.58499999999999996</v>
      </c>
      <c r="H221" s="454">
        <v>0.57999999999999996</v>
      </c>
      <c r="I221" s="454" t="s">
        <v>1176</v>
      </c>
      <c r="J221" s="454">
        <v>1</v>
      </c>
      <c r="K221" s="454">
        <v>1.3</v>
      </c>
      <c r="L221" s="454">
        <v>1.3</v>
      </c>
      <c r="M221" s="467">
        <v>0</v>
      </c>
      <c r="N221" s="470">
        <v>1</v>
      </c>
      <c r="O221" s="454">
        <v>1.0849361383825671</v>
      </c>
      <c r="P221" s="454">
        <v>1.0849361383825671</v>
      </c>
      <c r="Q221" s="454" t="s">
        <v>1176</v>
      </c>
      <c r="R221" s="454">
        <v>1</v>
      </c>
      <c r="S221" s="454">
        <v>1.3</v>
      </c>
      <c r="T221" s="454">
        <v>1.3</v>
      </c>
      <c r="U221" s="467">
        <v>0</v>
      </c>
      <c r="V221" s="468">
        <v>-1.713628561153957E-2</v>
      </c>
      <c r="W221" s="469">
        <f t="shared" si="3"/>
        <v>6</v>
      </c>
      <c r="X221" s="460"/>
      <c r="Y221" s="415" t="b">
        <v>1</v>
      </c>
      <c r="Z221" s="398" t="s">
        <v>2818</v>
      </c>
    </row>
    <row r="222" spans="1:26">
      <c r="A222" s="462" t="s">
        <v>1709</v>
      </c>
      <c r="B222" s="463" t="s">
        <v>2467</v>
      </c>
      <c r="C222" s="463" t="s">
        <v>152</v>
      </c>
      <c r="D222" s="454">
        <v>33</v>
      </c>
      <c r="E222" s="454">
        <v>11</v>
      </c>
      <c r="F222" s="465">
        <v>2</v>
      </c>
      <c r="G222" s="454">
        <v>13.702838562267063</v>
      </c>
      <c r="H222" s="454">
        <v>13.368193404576735</v>
      </c>
      <c r="I222" s="454" t="s">
        <v>1176</v>
      </c>
      <c r="J222" s="454">
        <v>25</v>
      </c>
      <c r="K222" s="454">
        <v>30.8</v>
      </c>
      <c r="L222" s="454">
        <v>30.8</v>
      </c>
      <c r="M222" s="467">
        <v>15.4</v>
      </c>
      <c r="N222" s="470">
        <v>2</v>
      </c>
      <c r="O222" s="454">
        <v>14.951243270630668</v>
      </c>
      <c r="P222" s="454">
        <v>14.333253634989081</v>
      </c>
      <c r="Q222" s="454" t="s">
        <v>1176</v>
      </c>
      <c r="R222" s="454">
        <v>25</v>
      </c>
      <c r="S222" s="454">
        <v>30.8</v>
      </c>
      <c r="T222" s="454">
        <v>30.8</v>
      </c>
      <c r="U222" s="467">
        <v>15.4</v>
      </c>
      <c r="V222" s="468">
        <v>-1.1688331069083846E-2</v>
      </c>
      <c r="W222" s="469">
        <f t="shared" si="3"/>
        <v>5</v>
      </c>
      <c r="X222" s="460"/>
      <c r="Y222" s="415" t="b">
        <v>1</v>
      </c>
      <c r="Z222" s="398" t="s">
        <v>2819</v>
      </c>
    </row>
    <row r="223" spans="1:26">
      <c r="A223" s="462" t="s">
        <v>1713</v>
      </c>
      <c r="B223" s="463" t="s">
        <v>2467</v>
      </c>
      <c r="C223" s="463" t="s">
        <v>152</v>
      </c>
      <c r="D223" s="454">
        <v>33</v>
      </c>
      <c r="E223" s="454">
        <v>11</v>
      </c>
      <c r="F223" s="465">
        <v>1</v>
      </c>
      <c r="G223" s="454">
        <v>8.8630902480876461</v>
      </c>
      <c r="H223" s="454">
        <v>8.4719270280012751</v>
      </c>
      <c r="I223" s="454" t="s">
        <v>1176</v>
      </c>
      <c r="J223" s="454">
        <v>12.5</v>
      </c>
      <c r="K223" s="454">
        <v>12.3</v>
      </c>
      <c r="L223" s="454">
        <v>12.3</v>
      </c>
      <c r="M223" s="467">
        <v>0</v>
      </c>
      <c r="N223" s="470">
        <v>1</v>
      </c>
      <c r="O223" s="454">
        <v>10.140331928917448</v>
      </c>
      <c r="P223" s="454">
        <v>9.5845424194075211</v>
      </c>
      <c r="Q223" s="454" t="s">
        <v>1176</v>
      </c>
      <c r="R223" s="454">
        <v>12.5</v>
      </c>
      <c r="S223" s="454">
        <v>12.3</v>
      </c>
      <c r="T223" s="454">
        <v>12.3</v>
      </c>
      <c r="U223" s="467">
        <v>0</v>
      </c>
      <c r="V223" s="468">
        <v>-1.6339104887271305E-2</v>
      </c>
      <c r="W223" s="469">
        <f t="shared" si="3"/>
        <v>5</v>
      </c>
      <c r="X223" s="460"/>
      <c r="Y223" s="415" t="b">
        <v>1</v>
      </c>
      <c r="Z223" s="398" t="s">
        <v>2820</v>
      </c>
    </row>
    <row r="224" spans="1:26">
      <c r="A224" s="462" t="s">
        <v>1827</v>
      </c>
      <c r="B224" s="463" t="s">
        <v>2467</v>
      </c>
      <c r="C224" s="463" t="s">
        <v>2492</v>
      </c>
      <c r="D224" s="454">
        <v>33</v>
      </c>
      <c r="E224" s="454">
        <v>11</v>
      </c>
      <c r="F224" s="465">
        <v>1</v>
      </c>
      <c r="G224" s="454">
        <v>1.3</v>
      </c>
      <c r="H224" s="454">
        <v>1.2623001287217539</v>
      </c>
      <c r="I224" s="454" t="s">
        <v>1176</v>
      </c>
      <c r="J224" s="454">
        <v>1</v>
      </c>
      <c r="K224" s="454">
        <v>1.3</v>
      </c>
      <c r="L224" s="454">
        <v>1.3</v>
      </c>
      <c r="M224" s="467">
        <v>0</v>
      </c>
      <c r="N224" s="470">
        <v>1</v>
      </c>
      <c r="O224" s="454">
        <v>1.4969974434381177</v>
      </c>
      <c r="P224" s="454">
        <v>1.3999891598515861</v>
      </c>
      <c r="Q224" s="454" t="s">
        <v>1176</v>
      </c>
      <c r="R224" s="454">
        <v>1</v>
      </c>
      <c r="S224" s="454">
        <v>1.3</v>
      </c>
      <c r="T224" s="454">
        <v>1.3</v>
      </c>
      <c r="U224" s="467">
        <v>0</v>
      </c>
      <c r="V224" s="468">
        <v>-8.6542313911845969E-3</v>
      </c>
      <c r="W224" s="469">
        <f t="shared" si="3"/>
        <v>6</v>
      </c>
      <c r="X224" s="460"/>
      <c r="Y224" s="415" t="b">
        <v>1</v>
      </c>
      <c r="Z224" s="398" t="s">
        <v>2821</v>
      </c>
    </row>
    <row r="225" spans="1:26">
      <c r="A225" s="462" t="s">
        <v>1829</v>
      </c>
      <c r="B225" s="463" t="s">
        <v>2467</v>
      </c>
      <c r="C225" s="463" t="s">
        <v>2492</v>
      </c>
      <c r="D225" s="454">
        <v>33</v>
      </c>
      <c r="E225" s="454">
        <v>11</v>
      </c>
      <c r="F225" s="465">
        <v>1</v>
      </c>
      <c r="G225" s="454">
        <v>0.6</v>
      </c>
      <c r="H225" s="454">
        <v>0.58260005941004023</v>
      </c>
      <c r="I225" s="454" t="s">
        <v>1176</v>
      </c>
      <c r="J225" s="454">
        <v>1.5</v>
      </c>
      <c r="K225" s="454">
        <v>0</v>
      </c>
      <c r="L225" s="454">
        <v>0</v>
      </c>
      <c r="M225" s="467">
        <v>0</v>
      </c>
      <c r="N225" s="470">
        <v>1</v>
      </c>
      <c r="O225" s="454">
        <v>0.69092189697143891</v>
      </c>
      <c r="P225" s="454">
        <v>0.64614884300842435</v>
      </c>
      <c r="Q225" s="454" t="s">
        <v>1176</v>
      </c>
      <c r="R225" s="454">
        <v>1.5</v>
      </c>
      <c r="S225" s="454">
        <v>0</v>
      </c>
      <c r="T225" s="454">
        <v>0</v>
      </c>
      <c r="U225" s="467">
        <v>0</v>
      </c>
      <c r="V225" s="468">
        <v>-8.6542313911845969E-3</v>
      </c>
      <c r="W225" s="469">
        <f t="shared" si="3"/>
        <v>6</v>
      </c>
      <c r="X225" s="460"/>
      <c r="Y225" s="415" t="b">
        <v>1</v>
      </c>
      <c r="Z225" s="398" t="s">
        <v>2822</v>
      </c>
    </row>
    <row r="226" spans="1:26">
      <c r="A226" s="462" t="s">
        <v>1325</v>
      </c>
      <c r="B226" s="463" t="s">
        <v>2467</v>
      </c>
      <c r="C226" s="463" t="s">
        <v>2492</v>
      </c>
      <c r="D226" s="454">
        <v>33</v>
      </c>
      <c r="E226" s="454">
        <v>11</v>
      </c>
      <c r="F226" s="465">
        <v>1</v>
      </c>
      <c r="G226" s="454">
        <v>1.201156986217184</v>
      </c>
      <c r="H226" s="454">
        <v>1.162409986661791</v>
      </c>
      <c r="I226" s="454" t="s">
        <v>1176</v>
      </c>
      <c r="J226" s="454">
        <v>2.5</v>
      </c>
      <c r="K226" s="454">
        <v>2.7</v>
      </c>
      <c r="L226" s="454">
        <v>2.7</v>
      </c>
      <c r="M226" s="467">
        <v>0</v>
      </c>
      <c r="N226" s="470">
        <v>1</v>
      </c>
      <c r="O226" s="454">
        <v>1.0820332447891463</v>
      </c>
      <c r="P226" s="454">
        <v>1.0231366194868601</v>
      </c>
      <c r="Q226" s="454" t="s">
        <v>1176</v>
      </c>
      <c r="R226" s="454">
        <v>2.5</v>
      </c>
      <c r="S226" s="454">
        <v>2.7</v>
      </c>
      <c r="T226" s="454">
        <v>2.7</v>
      </c>
      <c r="U226" s="467">
        <v>0</v>
      </c>
      <c r="V226" s="468">
        <v>-2.7992422487630453E-2</v>
      </c>
      <c r="W226" s="469">
        <f t="shared" si="3"/>
        <v>6</v>
      </c>
      <c r="X226" s="460"/>
      <c r="Y226" s="415" t="b">
        <v>1</v>
      </c>
      <c r="Z226" s="398" t="s">
        <v>2823</v>
      </c>
    </row>
    <row r="227" spans="1:26">
      <c r="A227" s="462" t="s">
        <v>1678</v>
      </c>
      <c r="B227" s="463" t="s">
        <v>2467</v>
      </c>
      <c r="C227" s="463" t="s">
        <v>2475</v>
      </c>
      <c r="D227" s="454">
        <v>33</v>
      </c>
      <c r="E227" s="454">
        <v>11</v>
      </c>
      <c r="F227" s="465">
        <v>1</v>
      </c>
      <c r="G227" s="454">
        <v>0.86</v>
      </c>
      <c r="H227" s="454">
        <v>0.83</v>
      </c>
      <c r="I227" s="454" t="s">
        <v>1176</v>
      </c>
      <c r="J227" s="454">
        <v>6.25</v>
      </c>
      <c r="K227" s="454">
        <v>8</v>
      </c>
      <c r="L227" s="454">
        <v>8</v>
      </c>
      <c r="M227" s="467">
        <v>0</v>
      </c>
      <c r="N227" s="470">
        <v>1</v>
      </c>
      <c r="O227" s="454">
        <v>1.1732433677630572</v>
      </c>
      <c r="P227" s="454">
        <v>1.1100000000000001</v>
      </c>
      <c r="Q227" s="454" t="s">
        <v>1176</v>
      </c>
      <c r="R227" s="454">
        <v>6.25</v>
      </c>
      <c r="S227" s="454">
        <v>8</v>
      </c>
      <c r="T227" s="454">
        <v>8</v>
      </c>
      <c r="U227" s="467">
        <v>0</v>
      </c>
      <c r="V227" s="468">
        <v>-1.6065701599676019E-2</v>
      </c>
      <c r="W227" s="469">
        <f t="shared" si="3"/>
        <v>6</v>
      </c>
      <c r="X227" s="460"/>
      <c r="Y227" s="415" t="b">
        <v>1</v>
      </c>
      <c r="Z227" s="398" t="s">
        <v>2824</v>
      </c>
    </row>
    <row r="228" spans="1:26">
      <c r="A228" s="462" t="s">
        <v>1684</v>
      </c>
      <c r="B228" s="463" t="s">
        <v>2467</v>
      </c>
      <c r="C228" s="463" t="s">
        <v>2492</v>
      </c>
      <c r="D228" s="454">
        <v>33</v>
      </c>
      <c r="E228" s="454">
        <v>11</v>
      </c>
      <c r="F228" s="465">
        <v>1</v>
      </c>
      <c r="G228" s="454">
        <v>0.8</v>
      </c>
      <c r="H228" s="454">
        <v>0.77680007921338701</v>
      </c>
      <c r="I228" s="454" t="s">
        <v>1176</v>
      </c>
      <c r="J228" s="454">
        <v>1.5</v>
      </c>
      <c r="K228" s="454">
        <v>1.95</v>
      </c>
      <c r="L228" s="454">
        <v>1.95</v>
      </c>
      <c r="M228" s="467">
        <v>0</v>
      </c>
      <c r="N228" s="470">
        <v>1</v>
      </c>
      <c r="O228" s="454">
        <v>0.92122919596191866</v>
      </c>
      <c r="P228" s="454">
        <v>0.86153179067789931</v>
      </c>
      <c r="Q228" s="454" t="s">
        <v>1176</v>
      </c>
      <c r="R228" s="454">
        <v>1.5</v>
      </c>
      <c r="S228" s="454">
        <v>1.95</v>
      </c>
      <c r="T228" s="454">
        <v>1.95</v>
      </c>
      <c r="U228" s="467">
        <v>0</v>
      </c>
      <c r="V228" s="468">
        <v>-8.6542313911845969E-3</v>
      </c>
      <c r="W228" s="469">
        <f t="shared" si="3"/>
        <v>6</v>
      </c>
      <c r="X228" s="460"/>
      <c r="Y228" s="415" t="b">
        <v>1</v>
      </c>
      <c r="Z228" s="398" t="s">
        <v>2825</v>
      </c>
    </row>
    <row r="229" spans="1:26">
      <c r="A229" s="462" t="s">
        <v>1343</v>
      </c>
      <c r="B229" s="463" t="s">
        <v>2467</v>
      </c>
      <c r="C229" s="463" t="s">
        <v>2475</v>
      </c>
      <c r="D229" s="454">
        <v>33</v>
      </c>
      <c r="E229" s="454">
        <v>11</v>
      </c>
      <c r="F229" s="465">
        <v>2</v>
      </c>
      <c r="G229" s="454">
        <v>2.0773559311863057</v>
      </c>
      <c r="H229" s="454">
        <v>2.0103444495351344</v>
      </c>
      <c r="I229" s="454" t="s">
        <v>1176</v>
      </c>
      <c r="J229" s="454">
        <v>3</v>
      </c>
      <c r="K229" s="454">
        <v>3.9</v>
      </c>
      <c r="L229" s="454">
        <v>3.9</v>
      </c>
      <c r="M229" s="467">
        <v>2.25</v>
      </c>
      <c r="N229" s="470">
        <v>2</v>
      </c>
      <c r="O229" s="454">
        <v>2.9939948868762354</v>
      </c>
      <c r="P229" s="454">
        <v>2.7999783197031722</v>
      </c>
      <c r="Q229" s="454" t="s">
        <v>1176</v>
      </c>
      <c r="R229" s="454">
        <v>3</v>
      </c>
      <c r="S229" s="454">
        <v>3.9</v>
      </c>
      <c r="T229" s="454">
        <v>3.9</v>
      </c>
      <c r="U229" s="467">
        <v>2.25</v>
      </c>
      <c r="V229" s="468">
        <v>-1.055070012296222E-2</v>
      </c>
      <c r="W229" s="469">
        <f t="shared" si="3"/>
        <v>6</v>
      </c>
      <c r="X229" s="460"/>
      <c r="Y229" s="415" t="b">
        <v>1</v>
      </c>
      <c r="Z229" s="398" t="s">
        <v>2826</v>
      </c>
    </row>
    <row r="230" spans="1:26">
      <c r="A230" s="462" t="s">
        <v>1824</v>
      </c>
      <c r="B230" s="463" t="s">
        <v>2467</v>
      </c>
      <c r="C230" s="463" t="s">
        <v>2475</v>
      </c>
      <c r="D230" s="454">
        <v>33</v>
      </c>
      <c r="E230" s="454">
        <v>11</v>
      </c>
      <c r="F230" s="465">
        <v>2</v>
      </c>
      <c r="G230" s="454">
        <v>2.5</v>
      </c>
      <c r="H230" s="454">
        <v>2.4275002475418344</v>
      </c>
      <c r="I230" s="454" t="s">
        <v>1176</v>
      </c>
      <c r="J230" s="454">
        <v>5</v>
      </c>
      <c r="K230" s="454">
        <v>5.4</v>
      </c>
      <c r="L230" s="454">
        <v>5.4</v>
      </c>
      <c r="M230" s="467">
        <v>3</v>
      </c>
      <c r="N230" s="470">
        <v>2</v>
      </c>
      <c r="O230" s="454">
        <v>2.8788412373809957</v>
      </c>
      <c r="P230" s="454">
        <v>2.692286845868435</v>
      </c>
      <c r="Q230" s="454" t="s">
        <v>1176</v>
      </c>
      <c r="R230" s="454">
        <v>3</v>
      </c>
      <c r="S230" s="454">
        <v>3.9</v>
      </c>
      <c r="T230" s="454">
        <v>3.9</v>
      </c>
      <c r="U230" s="467">
        <v>2.2999999999999998</v>
      </c>
      <c r="V230" s="468">
        <v>-8.6542313911845969E-3</v>
      </c>
      <c r="W230" s="469">
        <f t="shared" si="3"/>
        <v>6</v>
      </c>
      <c r="X230" s="460"/>
      <c r="Y230" s="415" t="b">
        <v>1</v>
      </c>
      <c r="Z230" s="398" t="s">
        <v>2827</v>
      </c>
    </row>
    <row r="231" spans="1:26">
      <c r="A231" s="462" t="s">
        <v>1863</v>
      </c>
      <c r="B231" s="463" t="s">
        <v>2467</v>
      </c>
      <c r="C231" s="463" t="s">
        <v>152</v>
      </c>
      <c r="D231" s="454">
        <v>33</v>
      </c>
      <c r="E231" s="454">
        <v>11</v>
      </c>
      <c r="F231" s="465">
        <v>2</v>
      </c>
      <c r="G231" s="454">
        <v>18.221630267179624</v>
      </c>
      <c r="H231" s="454">
        <v>18.221630267179624</v>
      </c>
      <c r="I231" s="454" t="s">
        <v>1176</v>
      </c>
      <c r="J231" s="454">
        <v>20</v>
      </c>
      <c r="K231" s="454">
        <v>28.5</v>
      </c>
      <c r="L231" s="454">
        <v>28.5</v>
      </c>
      <c r="M231" s="467">
        <v>15</v>
      </c>
      <c r="N231" s="470">
        <v>2</v>
      </c>
      <c r="O231" s="454">
        <v>22.059261655770687</v>
      </c>
      <c r="P231" s="454">
        <v>20.670193017699994</v>
      </c>
      <c r="Q231" s="454" t="s">
        <v>1176</v>
      </c>
      <c r="R231" s="454">
        <v>20</v>
      </c>
      <c r="S231" s="454">
        <v>28.5</v>
      </c>
      <c r="T231" s="454">
        <v>28.5</v>
      </c>
      <c r="U231" s="467">
        <v>15</v>
      </c>
      <c r="V231" s="468">
        <v>-1.0809021726621015E-3</v>
      </c>
      <c r="W231" s="469">
        <f t="shared" si="3"/>
        <v>5</v>
      </c>
      <c r="X231" s="460"/>
      <c r="Y231" s="415" t="b">
        <v>1</v>
      </c>
      <c r="Z231" s="398" t="s">
        <v>2828</v>
      </c>
    </row>
    <row r="232" spans="1:26">
      <c r="A232" s="462" t="s">
        <v>1874</v>
      </c>
      <c r="B232" s="463" t="s">
        <v>2467</v>
      </c>
      <c r="C232" s="463" t="s">
        <v>2475</v>
      </c>
      <c r="D232" s="454">
        <v>33</v>
      </c>
      <c r="E232" s="454">
        <v>11</v>
      </c>
      <c r="F232" s="465">
        <v>2</v>
      </c>
      <c r="G232" s="454">
        <v>16.173448655031599</v>
      </c>
      <c r="H232" s="454">
        <v>15.654161044975126</v>
      </c>
      <c r="I232" s="454">
        <v>20</v>
      </c>
      <c r="J232" s="454">
        <v>25</v>
      </c>
      <c r="K232" s="454">
        <v>31</v>
      </c>
      <c r="L232" s="454">
        <v>31</v>
      </c>
      <c r="M232" s="467">
        <v>16.600000000000001</v>
      </c>
      <c r="N232" s="470">
        <v>2</v>
      </c>
      <c r="O232" s="454">
        <v>18.29552158742705</v>
      </c>
      <c r="P232" s="454">
        <v>17.38201850464857</v>
      </c>
      <c r="Q232" s="454">
        <v>20</v>
      </c>
      <c r="R232" s="454">
        <v>25</v>
      </c>
      <c r="S232" s="454">
        <v>31</v>
      </c>
      <c r="T232" s="454">
        <v>31</v>
      </c>
      <c r="U232" s="467">
        <v>16.600000000000001</v>
      </c>
      <c r="V232" s="468">
        <v>-8.2367198218590287E-3</v>
      </c>
      <c r="W232" s="469">
        <f t="shared" si="3"/>
        <v>6</v>
      </c>
      <c r="X232" s="460"/>
      <c r="Y232" s="415" t="b">
        <v>1</v>
      </c>
      <c r="Z232" s="398" t="s">
        <v>2829</v>
      </c>
    </row>
    <row r="233" spans="1:26" ht="15.75">
      <c r="A233" s="462" t="s">
        <v>1871</v>
      </c>
      <c r="B233" s="463" t="s">
        <v>2467</v>
      </c>
      <c r="C233" s="463" t="s">
        <v>152</v>
      </c>
      <c r="D233" s="454">
        <v>33</v>
      </c>
      <c r="E233" s="454">
        <v>11</v>
      </c>
      <c r="F233" s="465">
        <v>2</v>
      </c>
      <c r="G233" s="454">
        <v>1</v>
      </c>
      <c r="H233" s="454">
        <v>1</v>
      </c>
      <c r="I233" s="454" t="s">
        <v>1176</v>
      </c>
      <c r="J233" s="454">
        <v>3</v>
      </c>
      <c r="K233" s="454">
        <v>2.85</v>
      </c>
      <c r="L233" s="454">
        <v>2.85</v>
      </c>
      <c r="M233" s="467">
        <v>1.5</v>
      </c>
      <c r="N233" s="440"/>
      <c r="O233" s="440"/>
      <c r="P233" s="440"/>
      <c r="Q233" s="440"/>
      <c r="R233" s="440"/>
      <c r="S233" s="440"/>
      <c r="T233" s="440"/>
      <c r="U233" s="440"/>
      <c r="V233" s="468">
        <v>-7.4162412683649315E-3</v>
      </c>
      <c r="W233" s="469">
        <f t="shared" si="3"/>
        <v>5</v>
      </c>
      <c r="X233" s="460"/>
      <c r="Y233" s="415" t="b">
        <v>1</v>
      </c>
      <c r="Z233" s="398" t="s">
        <v>2830</v>
      </c>
    </row>
    <row r="234" spans="1:26">
      <c r="A234" s="462" t="s">
        <v>2500</v>
      </c>
      <c r="B234" s="463" t="s">
        <v>2472</v>
      </c>
      <c r="C234" s="463" t="s">
        <v>2475</v>
      </c>
      <c r="D234" s="454">
        <v>66</v>
      </c>
      <c r="E234" s="454">
        <v>33</v>
      </c>
      <c r="F234" s="465">
        <v>1</v>
      </c>
      <c r="G234" s="454">
        <v>1.9768015039895295</v>
      </c>
      <c r="H234" s="454">
        <v>1.9408596584624473</v>
      </c>
      <c r="I234" s="454">
        <v>12.5</v>
      </c>
      <c r="J234" s="454">
        <v>12.5</v>
      </c>
      <c r="K234" s="454">
        <v>17.8</v>
      </c>
      <c r="L234" s="454">
        <v>17.8</v>
      </c>
      <c r="M234" s="467">
        <v>0</v>
      </c>
      <c r="N234" s="470">
        <v>1</v>
      </c>
      <c r="O234" s="454">
        <v>3.350853340517391</v>
      </c>
      <c r="P234" s="454">
        <v>3.3264622635496814</v>
      </c>
      <c r="Q234" s="454">
        <v>12.5</v>
      </c>
      <c r="R234" s="454">
        <v>12.5</v>
      </c>
      <c r="S234" s="454">
        <v>17.8</v>
      </c>
      <c r="T234" s="454">
        <v>17.8</v>
      </c>
      <c r="U234" s="467">
        <v>0</v>
      </c>
      <c r="V234" s="468">
        <v>-4.352727991083416E-2</v>
      </c>
      <c r="W234" s="469">
        <f t="shared" si="3"/>
        <v>4</v>
      </c>
      <c r="X234" s="460"/>
      <c r="Y234" s="415" t="b">
        <v>1</v>
      </c>
      <c r="Z234" s="398" t="s">
        <v>2831</v>
      </c>
    </row>
    <row r="235" spans="1:26">
      <c r="A235" s="462" t="s">
        <v>1321</v>
      </c>
      <c r="B235" s="463" t="s">
        <v>2467</v>
      </c>
      <c r="C235" s="463" t="s">
        <v>2475</v>
      </c>
      <c r="D235" s="454">
        <v>66</v>
      </c>
      <c r="E235" s="454">
        <v>11</v>
      </c>
      <c r="F235" s="465">
        <v>2</v>
      </c>
      <c r="G235" s="454">
        <v>2.4023283099953754</v>
      </c>
      <c r="H235" s="454">
        <v>2.2723594136430951</v>
      </c>
      <c r="I235" s="454" t="s">
        <v>1176</v>
      </c>
      <c r="J235" s="454">
        <v>5</v>
      </c>
      <c r="K235" s="454">
        <v>6.5</v>
      </c>
      <c r="L235" s="454">
        <v>6.5</v>
      </c>
      <c r="M235" s="467">
        <v>3.75</v>
      </c>
      <c r="N235" s="470">
        <v>2</v>
      </c>
      <c r="O235" s="454">
        <v>5.4887550551966644</v>
      </c>
      <c r="P235" s="454">
        <v>5.0748317589995722</v>
      </c>
      <c r="Q235" s="454" t="s">
        <v>1176</v>
      </c>
      <c r="R235" s="454">
        <v>5</v>
      </c>
      <c r="S235" s="454">
        <v>6.5</v>
      </c>
      <c r="T235" s="454">
        <v>6.5</v>
      </c>
      <c r="U235" s="467">
        <v>3.75</v>
      </c>
      <c r="V235" s="468">
        <v>2.9216760990334434E-2</v>
      </c>
      <c r="W235" s="469">
        <f t="shared" si="3"/>
        <v>6</v>
      </c>
      <c r="X235" s="460"/>
      <c r="Y235" s="415" t="b">
        <v>1</v>
      </c>
      <c r="Z235" s="398" t="s">
        <v>2832</v>
      </c>
    </row>
    <row r="236" spans="1:26">
      <c r="A236" s="462" t="s">
        <v>1339</v>
      </c>
      <c r="B236" s="463" t="s">
        <v>2467</v>
      </c>
      <c r="C236" s="463" t="s">
        <v>2492</v>
      </c>
      <c r="D236" s="454">
        <v>33</v>
      </c>
      <c r="E236" s="454">
        <v>11</v>
      </c>
      <c r="F236" s="465">
        <v>1</v>
      </c>
      <c r="G236" s="454">
        <v>2.0081086252866918</v>
      </c>
      <c r="H236" s="454">
        <v>1.9715975593723885</v>
      </c>
      <c r="I236" s="454" t="s">
        <v>1176</v>
      </c>
      <c r="J236" s="454">
        <v>3</v>
      </c>
      <c r="K236" s="454">
        <v>3.9</v>
      </c>
      <c r="L236" s="454">
        <v>3.9</v>
      </c>
      <c r="M236" s="467">
        <v>0</v>
      </c>
      <c r="N236" s="470">
        <v>1</v>
      </c>
      <c r="O236" s="454">
        <v>2.4585086873487554</v>
      </c>
      <c r="P236" s="454">
        <v>2.2618279921983739</v>
      </c>
      <c r="Q236" s="454" t="s">
        <v>1176</v>
      </c>
      <c r="R236" s="454">
        <v>3</v>
      </c>
      <c r="S236" s="454">
        <v>3.9</v>
      </c>
      <c r="T236" s="454">
        <v>3.9</v>
      </c>
      <c r="U236" s="467">
        <v>0</v>
      </c>
      <c r="V236" s="468">
        <v>2.9225796433322904E-2</v>
      </c>
      <c r="W236" s="469">
        <f t="shared" si="3"/>
        <v>6</v>
      </c>
      <c r="X236" s="460"/>
      <c r="Y236" s="415" t="b">
        <v>1</v>
      </c>
      <c r="Z236" s="398" t="s">
        <v>2833</v>
      </c>
    </row>
    <row r="237" spans="1:26">
      <c r="A237" s="462" t="s">
        <v>1239</v>
      </c>
      <c r="B237" s="463" t="s">
        <v>2467</v>
      </c>
      <c r="C237" s="463" t="s">
        <v>2492</v>
      </c>
      <c r="D237" s="454">
        <v>33</v>
      </c>
      <c r="E237" s="454">
        <v>11</v>
      </c>
      <c r="F237" s="465">
        <v>1</v>
      </c>
      <c r="G237" s="454">
        <v>0.83199999999999996</v>
      </c>
      <c r="H237" s="454">
        <v>0.76500000000000001</v>
      </c>
      <c r="I237" s="454" t="s">
        <v>1176</v>
      </c>
      <c r="J237" s="454">
        <v>3</v>
      </c>
      <c r="K237" s="454">
        <v>3.9</v>
      </c>
      <c r="L237" s="454">
        <v>3.9</v>
      </c>
      <c r="M237" s="467">
        <v>0</v>
      </c>
      <c r="N237" s="470">
        <v>1</v>
      </c>
      <c r="O237" s="454">
        <v>0.95551693365691182</v>
      </c>
      <c r="P237" s="454">
        <v>0.87907557884653964</v>
      </c>
      <c r="Q237" s="454" t="s">
        <v>1176</v>
      </c>
      <c r="R237" s="454">
        <v>3</v>
      </c>
      <c r="S237" s="454">
        <v>3.9</v>
      </c>
      <c r="T237" s="454">
        <v>3.9</v>
      </c>
      <c r="U237" s="467">
        <v>0</v>
      </c>
      <c r="V237" s="468">
        <v>7.5994497548537154E-3</v>
      </c>
      <c r="W237" s="469">
        <f t="shared" si="3"/>
        <v>6</v>
      </c>
      <c r="X237" s="460"/>
      <c r="Y237" s="415" t="b">
        <v>1</v>
      </c>
      <c r="Z237" s="398" t="s">
        <v>2834</v>
      </c>
    </row>
    <row r="238" spans="1:26">
      <c r="A238" s="462" t="s">
        <v>1761</v>
      </c>
      <c r="B238" s="463" t="s">
        <v>2467</v>
      </c>
      <c r="C238" s="463" t="s">
        <v>2475</v>
      </c>
      <c r="D238" s="454">
        <v>66</v>
      </c>
      <c r="E238" s="454">
        <v>11</v>
      </c>
      <c r="F238" s="465">
        <v>1</v>
      </c>
      <c r="G238" s="454">
        <v>0.1</v>
      </c>
      <c r="H238" s="454">
        <v>9.8867385748737213E-2</v>
      </c>
      <c r="I238" s="454" t="s">
        <v>1176</v>
      </c>
      <c r="J238" s="454">
        <v>0.5</v>
      </c>
      <c r="K238" s="454">
        <v>0.65</v>
      </c>
      <c r="L238" s="454">
        <v>0.65</v>
      </c>
      <c r="M238" s="467">
        <v>0</v>
      </c>
      <c r="N238" s="470">
        <v>1</v>
      </c>
      <c r="O238" s="454">
        <v>0.13403413362069566</v>
      </c>
      <c r="P238" s="454">
        <v>0.13305849054198726</v>
      </c>
      <c r="Q238" s="454" t="s">
        <v>1176</v>
      </c>
      <c r="R238" s="454">
        <v>0.5</v>
      </c>
      <c r="S238" s="454">
        <v>0.65</v>
      </c>
      <c r="T238" s="454">
        <v>0.65</v>
      </c>
      <c r="U238" s="467">
        <v>0</v>
      </c>
      <c r="V238" s="468">
        <v>1.8121660415981733E-3</v>
      </c>
      <c r="W238" s="469">
        <f t="shared" si="3"/>
        <v>6</v>
      </c>
      <c r="X238" s="460"/>
      <c r="Y238" s="415" t="b">
        <v>1</v>
      </c>
      <c r="Z238" s="398" t="s">
        <v>2835</v>
      </c>
    </row>
    <row r="239" spans="1:26">
      <c r="A239" s="462" t="s">
        <v>1350</v>
      </c>
      <c r="B239" s="463" t="s">
        <v>2467</v>
      </c>
      <c r="C239" s="463" t="s">
        <v>2475</v>
      </c>
      <c r="D239" s="454">
        <v>66</v>
      </c>
      <c r="E239" s="454">
        <v>11</v>
      </c>
      <c r="F239" s="465">
        <v>1</v>
      </c>
      <c r="G239" s="454">
        <v>0.7</v>
      </c>
      <c r="H239" s="454">
        <v>0.69207170024116038</v>
      </c>
      <c r="I239" s="454" t="s">
        <v>1176</v>
      </c>
      <c r="J239" s="454">
        <v>1</v>
      </c>
      <c r="K239" s="454">
        <v>1.3</v>
      </c>
      <c r="L239" s="454">
        <v>1.3</v>
      </c>
      <c r="M239" s="467">
        <v>0</v>
      </c>
      <c r="N239" s="470">
        <v>1</v>
      </c>
      <c r="O239" s="454">
        <v>0.93823893534486946</v>
      </c>
      <c r="P239" s="454">
        <v>0.93140943379391072</v>
      </c>
      <c r="Q239" s="454" t="s">
        <v>1176</v>
      </c>
      <c r="R239" s="454">
        <v>1</v>
      </c>
      <c r="S239" s="454">
        <v>1.3</v>
      </c>
      <c r="T239" s="454">
        <v>1.3</v>
      </c>
      <c r="U239" s="467">
        <v>0</v>
      </c>
      <c r="V239" s="468">
        <v>1.8121660415981733E-3</v>
      </c>
      <c r="W239" s="469">
        <f t="shared" si="3"/>
        <v>6</v>
      </c>
      <c r="X239" s="460"/>
      <c r="Y239" s="415" t="b">
        <v>1</v>
      </c>
      <c r="Z239" s="398" t="s">
        <v>2836</v>
      </c>
    </row>
    <row r="240" spans="1:26">
      <c r="A240" s="462" t="s">
        <v>1302</v>
      </c>
      <c r="B240" s="463" t="s">
        <v>2467</v>
      </c>
      <c r="C240" s="463" t="s">
        <v>2492</v>
      </c>
      <c r="D240" s="454">
        <v>66</v>
      </c>
      <c r="E240" s="454">
        <v>11</v>
      </c>
      <c r="F240" s="465">
        <v>1</v>
      </c>
      <c r="G240" s="454">
        <v>2.2276079990875775</v>
      </c>
      <c r="H240" s="454">
        <v>2.1871814230222375</v>
      </c>
      <c r="I240" s="454" t="s">
        <v>1176</v>
      </c>
      <c r="J240" s="454">
        <v>2.5</v>
      </c>
      <c r="K240" s="454">
        <v>3.25</v>
      </c>
      <c r="L240" s="454">
        <v>3.25</v>
      </c>
      <c r="M240" s="467">
        <v>0</v>
      </c>
      <c r="N240" s="470">
        <v>1</v>
      </c>
      <c r="O240" s="454">
        <v>2.341870225104814</v>
      </c>
      <c r="P240" s="454">
        <v>2.341706896418021</v>
      </c>
      <c r="Q240" s="454" t="s">
        <v>1176</v>
      </c>
      <c r="R240" s="454">
        <v>2.5</v>
      </c>
      <c r="S240" s="454">
        <v>3.25</v>
      </c>
      <c r="T240" s="454">
        <v>3.25</v>
      </c>
      <c r="U240" s="467">
        <v>0</v>
      </c>
      <c r="V240" s="468">
        <v>3.3257567863600457E-3</v>
      </c>
      <c r="W240" s="469">
        <f t="shared" si="3"/>
        <v>6</v>
      </c>
      <c r="X240" s="460"/>
      <c r="Y240" s="415" t="b">
        <v>1</v>
      </c>
      <c r="Z240" s="398" t="s">
        <v>2837</v>
      </c>
    </row>
    <row r="241" spans="1:26">
      <c r="A241" s="462" t="s">
        <v>1490</v>
      </c>
      <c r="B241" s="463" t="s">
        <v>2467</v>
      </c>
      <c r="C241" s="463" t="s">
        <v>2475</v>
      </c>
      <c r="D241" s="454">
        <v>66</v>
      </c>
      <c r="E241" s="454">
        <v>11</v>
      </c>
      <c r="F241" s="465">
        <v>1</v>
      </c>
      <c r="G241" s="454">
        <v>0.8</v>
      </c>
      <c r="H241" s="454">
        <v>0.79093908598989771</v>
      </c>
      <c r="I241" s="454" t="s">
        <v>1176</v>
      </c>
      <c r="J241" s="454">
        <v>1</v>
      </c>
      <c r="K241" s="454">
        <v>1.3</v>
      </c>
      <c r="L241" s="454">
        <v>1.3</v>
      </c>
      <c r="M241" s="467">
        <v>0</v>
      </c>
      <c r="N241" s="470">
        <v>1</v>
      </c>
      <c r="O241" s="454">
        <v>1.0722730689655653</v>
      </c>
      <c r="P241" s="454">
        <v>1.0644679243358981</v>
      </c>
      <c r="Q241" s="454" t="s">
        <v>1176</v>
      </c>
      <c r="R241" s="454">
        <v>1</v>
      </c>
      <c r="S241" s="454">
        <v>1.3</v>
      </c>
      <c r="T241" s="454">
        <v>1.3</v>
      </c>
      <c r="U241" s="467">
        <v>0</v>
      </c>
      <c r="V241" s="468">
        <v>1.8121660415981733E-3</v>
      </c>
      <c r="W241" s="469">
        <f t="shared" si="3"/>
        <v>6</v>
      </c>
      <c r="X241" s="460"/>
      <c r="Y241" s="415" t="b">
        <v>1</v>
      </c>
      <c r="Z241" s="398" t="s">
        <v>2838</v>
      </c>
    </row>
    <row r="242" spans="1:26">
      <c r="A242" s="462" t="s">
        <v>1237</v>
      </c>
      <c r="B242" s="463" t="s">
        <v>2467</v>
      </c>
      <c r="C242" s="463" t="s">
        <v>2492</v>
      </c>
      <c r="D242" s="454">
        <v>33</v>
      </c>
      <c r="E242" s="454">
        <v>11</v>
      </c>
      <c r="F242" s="465">
        <v>3</v>
      </c>
      <c r="G242" s="454">
        <v>1.8444981876478392</v>
      </c>
      <c r="H242" s="454">
        <v>1.7165125991171726</v>
      </c>
      <c r="I242" s="454" t="s">
        <v>1176</v>
      </c>
      <c r="J242" s="454">
        <v>3</v>
      </c>
      <c r="K242" s="454">
        <v>3.9</v>
      </c>
      <c r="L242" s="454">
        <v>3.9</v>
      </c>
      <c r="M242" s="467">
        <v>3</v>
      </c>
      <c r="N242" s="470">
        <v>3</v>
      </c>
      <c r="O242" s="454">
        <v>2.1677436241822776</v>
      </c>
      <c r="P242" s="454">
        <v>1.9943241342476954</v>
      </c>
      <c r="Q242" s="454" t="s">
        <v>1176</v>
      </c>
      <c r="R242" s="454">
        <v>3</v>
      </c>
      <c r="S242" s="454">
        <v>3.9</v>
      </c>
      <c r="T242" s="454">
        <v>3.9</v>
      </c>
      <c r="U242" s="467">
        <v>3</v>
      </c>
      <c r="V242" s="468">
        <v>2.7763085052447956E-3</v>
      </c>
      <c r="W242" s="469">
        <f t="shared" si="3"/>
        <v>6</v>
      </c>
      <c r="X242" s="460"/>
      <c r="Y242" s="415" t="b">
        <v>1</v>
      </c>
      <c r="Z242" s="398" t="s">
        <v>2839</v>
      </c>
    </row>
    <row r="243" spans="1:26">
      <c r="A243" s="462" t="s">
        <v>2501</v>
      </c>
      <c r="B243" s="463" t="s">
        <v>2467</v>
      </c>
      <c r="C243" s="463" t="s">
        <v>2475</v>
      </c>
      <c r="D243" s="454">
        <v>33</v>
      </c>
      <c r="E243" s="454">
        <v>3.3</v>
      </c>
      <c r="F243" s="465">
        <v>1</v>
      </c>
      <c r="G243" s="471"/>
      <c r="H243" s="471"/>
      <c r="I243" s="454" t="s">
        <v>1176</v>
      </c>
      <c r="J243" s="454">
        <v>0.75</v>
      </c>
      <c r="K243" s="454">
        <v>1</v>
      </c>
      <c r="L243" s="454">
        <v>1</v>
      </c>
      <c r="M243" s="467">
        <v>0</v>
      </c>
      <c r="N243" s="470">
        <v>1</v>
      </c>
      <c r="O243" s="471"/>
      <c r="P243" s="471"/>
      <c r="Q243" s="454" t="s">
        <v>1176</v>
      </c>
      <c r="R243" s="454">
        <v>0.75</v>
      </c>
      <c r="S243" s="454">
        <v>1</v>
      </c>
      <c r="T243" s="454">
        <v>1</v>
      </c>
      <c r="U243" s="467">
        <v>0</v>
      </c>
      <c r="V243" s="468">
        <v>-2.5127622114473502E-2</v>
      </c>
      <c r="W243" s="469">
        <f t="shared" si="3"/>
        <v>6</v>
      </c>
      <c r="X243" s="460"/>
      <c r="Y243" s="415" t="b">
        <v>1</v>
      </c>
      <c r="Z243" s="398" t="s">
        <v>2840</v>
      </c>
    </row>
    <row r="244" spans="1:26">
      <c r="A244" s="462" t="s">
        <v>2502</v>
      </c>
      <c r="B244" s="463" t="s">
        <v>2467</v>
      </c>
      <c r="C244" s="463" t="s">
        <v>2475</v>
      </c>
      <c r="D244" s="454">
        <v>33</v>
      </c>
      <c r="E244" s="454">
        <v>11</v>
      </c>
      <c r="F244" s="465">
        <v>1</v>
      </c>
      <c r="G244" s="471"/>
      <c r="H244" s="471"/>
      <c r="I244" s="454" t="s">
        <v>1176</v>
      </c>
      <c r="J244" s="454">
        <v>3</v>
      </c>
      <c r="K244" s="454">
        <v>3.9</v>
      </c>
      <c r="L244" s="454">
        <v>3.9</v>
      </c>
      <c r="M244" s="467">
        <v>2.2999999999999998</v>
      </c>
      <c r="N244" s="470">
        <v>1</v>
      </c>
      <c r="O244" s="471"/>
      <c r="P244" s="471"/>
      <c r="Q244" s="454" t="s">
        <v>1176</v>
      </c>
      <c r="R244" s="454">
        <v>3</v>
      </c>
      <c r="S244" s="454">
        <v>3.9</v>
      </c>
      <c r="T244" s="454">
        <v>3.9</v>
      </c>
      <c r="U244" s="467">
        <v>2.2999999999999998</v>
      </c>
      <c r="V244" s="468">
        <v>-2.5127622114473502E-2</v>
      </c>
      <c r="W244" s="469">
        <f t="shared" si="3"/>
        <v>6</v>
      </c>
      <c r="X244" s="460"/>
      <c r="Y244" s="415" t="b">
        <v>1</v>
      </c>
      <c r="Z244" s="398" t="s">
        <v>2841</v>
      </c>
    </row>
    <row r="245" spans="1:26">
      <c r="A245" s="462" t="s">
        <v>2503</v>
      </c>
      <c r="B245" s="463" t="s">
        <v>2467</v>
      </c>
      <c r="C245" s="463" t="s">
        <v>2492</v>
      </c>
      <c r="D245" s="454">
        <v>33</v>
      </c>
      <c r="E245" s="454">
        <v>3.3</v>
      </c>
      <c r="F245" s="465">
        <v>1</v>
      </c>
      <c r="G245" s="471"/>
      <c r="H245" s="471"/>
      <c r="I245" s="454" t="s">
        <v>1176</v>
      </c>
      <c r="J245" s="454">
        <v>0.75</v>
      </c>
      <c r="K245" s="454">
        <v>1</v>
      </c>
      <c r="L245" s="454">
        <v>1</v>
      </c>
      <c r="M245" s="467">
        <v>0</v>
      </c>
      <c r="N245" s="470">
        <v>1</v>
      </c>
      <c r="O245" s="471"/>
      <c r="P245" s="471"/>
      <c r="Q245" s="454" t="s">
        <v>1176</v>
      </c>
      <c r="R245" s="454">
        <v>0.75</v>
      </c>
      <c r="S245" s="454">
        <v>1</v>
      </c>
      <c r="T245" s="454">
        <v>1</v>
      </c>
      <c r="U245" s="467">
        <v>0</v>
      </c>
      <c r="V245" s="468">
        <v>-2.5127622114473502E-2</v>
      </c>
      <c r="W245" s="469">
        <f t="shared" si="3"/>
        <v>6</v>
      </c>
      <c r="X245" s="460"/>
      <c r="Y245" s="415" t="b">
        <v>1</v>
      </c>
      <c r="Z245" s="398" t="s">
        <v>2842</v>
      </c>
    </row>
    <row r="246" spans="1:26">
      <c r="A246" s="462" t="s">
        <v>1266</v>
      </c>
      <c r="B246" s="463" t="s">
        <v>2467</v>
      </c>
      <c r="C246" s="463" t="s">
        <v>2492</v>
      </c>
      <c r="D246" s="454">
        <v>33</v>
      </c>
      <c r="E246" s="454">
        <v>11</v>
      </c>
      <c r="F246" s="465">
        <v>1</v>
      </c>
      <c r="G246" s="454">
        <v>0.6</v>
      </c>
      <c r="H246" s="454">
        <v>0.5809380097879282</v>
      </c>
      <c r="I246" s="454" t="s">
        <v>1176</v>
      </c>
      <c r="J246" s="454">
        <v>1</v>
      </c>
      <c r="K246" s="454">
        <v>1.3</v>
      </c>
      <c r="L246" s="454">
        <v>1.3</v>
      </c>
      <c r="M246" s="467">
        <v>0</v>
      </c>
      <c r="N246" s="470">
        <v>1</v>
      </c>
      <c r="O246" s="454">
        <v>0.60155061705287638</v>
      </c>
      <c r="P246" s="454">
        <v>0.5611297386506271</v>
      </c>
      <c r="Q246" s="454" t="s">
        <v>1176</v>
      </c>
      <c r="R246" s="454">
        <v>1</v>
      </c>
      <c r="S246" s="454">
        <v>1.3</v>
      </c>
      <c r="T246" s="454">
        <v>1.3</v>
      </c>
      <c r="U246" s="467">
        <v>0</v>
      </c>
      <c r="V246" s="468">
        <v>-2.5127622114473502E-2</v>
      </c>
      <c r="W246" s="469">
        <f t="shared" si="3"/>
        <v>6</v>
      </c>
      <c r="X246" s="460"/>
      <c r="Y246" s="415" t="b">
        <v>1</v>
      </c>
      <c r="Z246" s="398" t="s">
        <v>2843</v>
      </c>
    </row>
    <row r="247" spans="1:26">
      <c r="A247" s="462" t="s">
        <v>1346</v>
      </c>
      <c r="B247" s="463" t="s">
        <v>2467</v>
      </c>
      <c r="C247" s="463" t="s">
        <v>2492</v>
      </c>
      <c r="D247" s="454">
        <v>33</v>
      </c>
      <c r="E247" s="454">
        <v>7.6</v>
      </c>
      <c r="F247" s="465">
        <v>1</v>
      </c>
      <c r="G247" s="454">
        <v>0.2</v>
      </c>
      <c r="H247" s="454">
        <v>0.19364600326264275</v>
      </c>
      <c r="I247" s="454" t="s">
        <v>1176</v>
      </c>
      <c r="J247" s="454">
        <v>0.2</v>
      </c>
      <c r="K247" s="454">
        <v>0.26</v>
      </c>
      <c r="L247" s="454">
        <v>0.26</v>
      </c>
      <c r="M247" s="467">
        <v>0</v>
      </c>
      <c r="N247" s="470">
        <v>1</v>
      </c>
      <c r="O247" s="454">
        <v>0.19318878553979676</v>
      </c>
      <c r="P247" s="454">
        <v>0.18020756635787721</v>
      </c>
      <c r="Q247" s="454" t="s">
        <v>1176</v>
      </c>
      <c r="R247" s="454">
        <v>0.2</v>
      </c>
      <c r="S247" s="454">
        <v>0.26</v>
      </c>
      <c r="T247" s="454">
        <v>0.26</v>
      </c>
      <c r="U247" s="467">
        <v>0</v>
      </c>
      <c r="V247" s="468">
        <v>8.6999999999999994E-3</v>
      </c>
      <c r="W247" s="469">
        <f t="shared" si="3"/>
        <v>6</v>
      </c>
      <c r="X247" s="460"/>
      <c r="Y247" s="415" t="b">
        <v>1</v>
      </c>
      <c r="Z247" s="398" t="s">
        <v>2844</v>
      </c>
    </row>
    <row r="248" spans="1:26">
      <c r="A248" s="462" t="s">
        <v>2504</v>
      </c>
      <c r="B248" s="463" t="s">
        <v>2467</v>
      </c>
      <c r="C248" s="463" t="s">
        <v>2492</v>
      </c>
      <c r="D248" s="454">
        <v>33</v>
      </c>
      <c r="E248" s="454">
        <v>7.6</v>
      </c>
      <c r="F248" s="465">
        <v>1</v>
      </c>
      <c r="G248" s="454">
        <v>0</v>
      </c>
      <c r="H248" s="454">
        <v>0</v>
      </c>
      <c r="I248" s="454" t="s">
        <v>1176</v>
      </c>
      <c r="J248" s="454">
        <v>0.15</v>
      </c>
      <c r="K248" s="454">
        <v>0.2</v>
      </c>
      <c r="L248" s="454">
        <v>0.2</v>
      </c>
      <c r="M248" s="467">
        <v>0</v>
      </c>
      <c r="N248" s="470">
        <v>1</v>
      </c>
      <c r="O248" s="454">
        <v>0</v>
      </c>
      <c r="P248" s="454">
        <v>0</v>
      </c>
      <c r="Q248" s="454" t="s">
        <v>1176</v>
      </c>
      <c r="R248" s="454">
        <v>0.15</v>
      </c>
      <c r="S248" s="454">
        <v>0.2</v>
      </c>
      <c r="T248" s="454">
        <v>0.2</v>
      </c>
      <c r="U248" s="467">
        <v>0</v>
      </c>
      <c r="V248" s="468">
        <v>-2.5127622114473502E-2</v>
      </c>
      <c r="W248" s="469">
        <f t="shared" si="3"/>
        <v>6</v>
      </c>
      <c r="X248" s="460"/>
      <c r="Y248" s="415" t="b">
        <v>1</v>
      </c>
      <c r="Z248" s="398" t="s">
        <v>2845</v>
      </c>
    </row>
    <row r="249" spans="1:26">
      <c r="A249" s="462" t="s">
        <v>1431</v>
      </c>
      <c r="B249" s="463" t="s">
        <v>2467</v>
      </c>
      <c r="C249" s="463" t="s">
        <v>2492</v>
      </c>
      <c r="D249" s="454">
        <v>33</v>
      </c>
      <c r="E249" s="454">
        <v>7.6</v>
      </c>
      <c r="F249" s="465">
        <v>1</v>
      </c>
      <c r="G249" s="454">
        <v>0.4</v>
      </c>
      <c r="H249" s="454">
        <v>0.3872920065252855</v>
      </c>
      <c r="I249" s="454" t="s">
        <v>1176</v>
      </c>
      <c r="J249" s="454">
        <v>0.7</v>
      </c>
      <c r="K249" s="454">
        <v>0.90999999999999992</v>
      </c>
      <c r="L249" s="454">
        <v>0.90999999999999992</v>
      </c>
      <c r="M249" s="467">
        <v>0</v>
      </c>
      <c r="N249" s="470">
        <v>1</v>
      </c>
      <c r="O249" s="454">
        <v>0.4010337447019176</v>
      </c>
      <c r="P249" s="454">
        <v>0.37408649243375136</v>
      </c>
      <c r="Q249" s="454" t="s">
        <v>1176</v>
      </c>
      <c r="R249" s="454">
        <v>0.7</v>
      </c>
      <c r="S249" s="454">
        <v>0.90999999999999992</v>
      </c>
      <c r="T249" s="454">
        <v>0.90999999999999992</v>
      </c>
      <c r="U249" s="467">
        <v>0</v>
      </c>
      <c r="V249" s="468">
        <v>-2.5127622114473502E-2</v>
      </c>
      <c r="W249" s="469">
        <f t="shared" si="3"/>
        <v>6</v>
      </c>
      <c r="X249" s="460"/>
      <c r="Y249" s="415" t="b">
        <v>1</v>
      </c>
      <c r="Z249" s="398" t="s">
        <v>2846</v>
      </c>
    </row>
    <row r="250" spans="1:26">
      <c r="A250" s="462" t="s">
        <v>1518</v>
      </c>
      <c r="B250" s="463" t="s">
        <v>2467</v>
      </c>
      <c r="C250" s="463" t="s">
        <v>2475</v>
      </c>
      <c r="D250" s="454">
        <v>33</v>
      </c>
      <c r="E250" s="454">
        <v>11</v>
      </c>
      <c r="F250" s="465">
        <v>2</v>
      </c>
      <c r="G250" s="454">
        <v>3.2278235329195679</v>
      </c>
      <c r="H250" s="454">
        <v>3.0043365555486417</v>
      </c>
      <c r="I250" s="454" t="s">
        <v>1176</v>
      </c>
      <c r="J250" s="454">
        <v>5</v>
      </c>
      <c r="K250" s="454">
        <v>6.5</v>
      </c>
      <c r="L250" s="454">
        <v>6.5</v>
      </c>
      <c r="M250" s="467">
        <v>3.75</v>
      </c>
      <c r="N250" s="470">
        <v>2</v>
      </c>
      <c r="O250" s="454">
        <v>3.7130871509824197</v>
      </c>
      <c r="P250" s="454">
        <v>3.4160401789038262</v>
      </c>
      <c r="Q250" s="454" t="s">
        <v>1176</v>
      </c>
      <c r="R250" s="454">
        <v>5</v>
      </c>
      <c r="S250" s="454">
        <v>6.5</v>
      </c>
      <c r="T250" s="454">
        <v>6.5</v>
      </c>
      <c r="U250" s="467">
        <v>3.75</v>
      </c>
      <c r="V250" s="468">
        <v>-2.5268437422553136E-2</v>
      </c>
      <c r="W250" s="469">
        <f t="shared" si="3"/>
        <v>6</v>
      </c>
      <c r="X250" s="460"/>
      <c r="Y250" s="415" t="b">
        <v>1</v>
      </c>
      <c r="Z250" s="398" t="s">
        <v>2847</v>
      </c>
    </row>
    <row r="251" spans="1:26">
      <c r="A251" s="462" t="s">
        <v>1553</v>
      </c>
      <c r="B251" s="463" t="s">
        <v>2467</v>
      </c>
      <c r="C251" s="463" t="s">
        <v>2492</v>
      </c>
      <c r="D251" s="454">
        <v>33</v>
      </c>
      <c r="E251" s="454">
        <v>11</v>
      </c>
      <c r="F251" s="465">
        <v>2</v>
      </c>
      <c r="G251" s="454">
        <v>1.6784242484964493</v>
      </c>
      <c r="H251" s="454">
        <v>1.6345946266481755</v>
      </c>
      <c r="I251" s="454" t="s">
        <v>1176</v>
      </c>
      <c r="J251" s="454">
        <v>2</v>
      </c>
      <c r="K251" s="454">
        <v>2.6</v>
      </c>
      <c r="L251" s="454">
        <v>2.6</v>
      </c>
      <c r="M251" s="467">
        <v>1.5</v>
      </c>
      <c r="N251" s="470">
        <v>2</v>
      </c>
      <c r="O251" s="454">
        <v>1.8997579102721336</v>
      </c>
      <c r="P251" s="454">
        <v>1.7477772774503633</v>
      </c>
      <c r="Q251" s="454" t="s">
        <v>1176</v>
      </c>
      <c r="R251" s="454">
        <v>2</v>
      </c>
      <c r="S251" s="454">
        <v>2.6</v>
      </c>
      <c r="T251" s="454">
        <v>2.6</v>
      </c>
      <c r="U251" s="467">
        <v>1.5</v>
      </c>
      <c r="V251" s="468">
        <v>1.9715667067661258E-3</v>
      </c>
      <c r="W251" s="469">
        <f t="shared" si="3"/>
        <v>6</v>
      </c>
      <c r="X251" s="460"/>
      <c r="Y251" s="415" t="b">
        <v>1</v>
      </c>
      <c r="Z251" s="398" t="s">
        <v>2848</v>
      </c>
    </row>
    <row r="252" spans="1:26">
      <c r="A252" s="462" t="s">
        <v>1707</v>
      </c>
      <c r="B252" s="463" t="s">
        <v>2467</v>
      </c>
      <c r="C252" s="463" t="s">
        <v>2492</v>
      </c>
      <c r="D252" s="454">
        <v>33</v>
      </c>
      <c r="E252" s="454">
        <v>11</v>
      </c>
      <c r="F252" s="465">
        <v>1</v>
      </c>
      <c r="G252" s="454">
        <v>0.5</v>
      </c>
      <c r="H252" s="454">
        <v>0.48411500815660685</v>
      </c>
      <c r="I252" s="454" t="s">
        <v>1176</v>
      </c>
      <c r="J252" s="454">
        <v>1</v>
      </c>
      <c r="K252" s="454">
        <v>1.3</v>
      </c>
      <c r="L252" s="454">
        <v>1.3</v>
      </c>
      <c r="M252" s="467">
        <v>0</v>
      </c>
      <c r="N252" s="470">
        <v>1</v>
      </c>
      <c r="O252" s="454">
        <v>0.50129218087739702</v>
      </c>
      <c r="P252" s="454">
        <v>0.46760811554218923</v>
      </c>
      <c r="Q252" s="454" t="s">
        <v>1176</v>
      </c>
      <c r="R252" s="454">
        <v>1</v>
      </c>
      <c r="S252" s="454">
        <v>1.3</v>
      </c>
      <c r="T252" s="454">
        <v>1.3</v>
      </c>
      <c r="U252" s="467">
        <v>0</v>
      </c>
      <c r="V252" s="468">
        <v>-2.5127622114473502E-2</v>
      </c>
      <c r="W252" s="469">
        <f t="shared" si="3"/>
        <v>6</v>
      </c>
      <c r="X252" s="460"/>
      <c r="Y252" s="415" t="b">
        <v>1</v>
      </c>
      <c r="Z252" s="398" t="s">
        <v>2849</v>
      </c>
    </row>
    <row r="253" spans="1:26">
      <c r="A253" s="462" t="s">
        <v>1723</v>
      </c>
      <c r="B253" s="463" t="s">
        <v>2467</v>
      </c>
      <c r="C253" s="463" t="s">
        <v>2475</v>
      </c>
      <c r="D253" s="454">
        <v>33</v>
      </c>
      <c r="E253" s="454">
        <v>11</v>
      </c>
      <c r="F253" s="465">
        <v>2</v>
      </c>
      <c r="G253" s="454">
        <v>1.4</v>
      </c>
      <c r="H253" s="454">
        <v>1.3555220228384992</v>
      </c>
      <c r="I253" s="454" t="s">
        <v>1176</v>
      </c>
      <c r="J253" s="454">
        <v>2</v>
      </c>
      <c r="K253" s="454">
        <v>2.6</v>
      </c>
      <c r="L253" s="454">
        <v>2.6</v>
      </c>
      <c r="M253" s="467">
        <v>1.5</v>
      </c>
      <c r="N253" s="470">
        <v>2</v>
      </c>
      <c r="O253" s="454">
        <v>1.4036181064567115</v>
      </c>
      <c r="P253" s="454">
        <v>1.3093027235181296</v>
      </c>
      <c r="Q253" s="454" t="s">
        <v>1176</v>
      </c>
      <c r="R253" s="454">
        <v>2</v>
      </c>
      <c r="S253" s="454">
        <v>2.6</v>
      </c>
      <c r="T253" s="454">
        <v>2.6</v>
      </c>
      <c r="U253" s="467">
        <v>1.5</v>
      </c>
      <c r="V253" s="468">
        <v>-2.5127622114473502E-2</v>
      </c>
      <c r="W253" s="469">
        <f t="shared" si="3"/>
        <v>6</v>
      </c>
      <c r="X253" s="460"/>
      <c r="Y253" s="415" t="b">
        <v>1</v>
      </c>
      <c r="Z253" s="398" t="s">
        <v>2850</v>
      </c>
    </row>
    <row r="254" spans="1:26">
      <c r="A254" s="462" t="s">
        <v>1528</v>
      </c>
      <c r="B254" s="463" t="s">
        <v>2467</v>
      </c>
      <c r="C254" s="463" t="s">
        <v>2475</v>
      </c>
      <c r="D254" s="454">
        <v>33</v>
      </c>
      <c r="E254" s="454">
        <v>11</v>
      </c>
      <c r="F254" s="465">
        <v>1</v>
      </c>
      <c r="G254" s="454">
        <v>0.7</v>
      </c>
      <c r="H254" s="454">
        <v>0.68853563704101906</v>
      </c>
      <c r="I254" s="454" t="s">
        <v>1176</v>
      </c>
      <c r="J254" s="454">
        <v>1</v>
      </c>
      <c r="K254" s="454">
        <v>1.3</v>
      </c>
      <c r="L254" s="454">
        <v>1.3</v>
      </c>
      <c r="M254" s="467">
        <v>0</v>
      </c>
      <c r="N254" s="470">
        <v>1</v>
      </c>
      <c r="O254" s="454">
        <v>0.63246286131874951</v>
      </c>
      <c r="P254" s="454">
        <v>0.60645248390520778</v>
      </c>
      <c r="Q254" s="454" t="s">
        <v>1176</v>
      </c>
      <c r="R254" s="454">
        <v>1</v>
      </c>
      <c r="S254" s="454">
        <v>1.3</v>
      </c>
      <c r="T254" s="454">
        <v>1.3</v>
      </c>
      <c r="U254" s="467">
        <v>0</v>
      </c>
      <c r="V254" s="468">
        <v>4.1841688320130244E-2</v>
      </c>
      <c r="W254" s="469">
        <f t="shared" si="3"/>
        <v>6</v>
      </c>
      <c r="X254" s="460"/>
      <c r="Y254" s="415" t="b">
        <v>1</v>
      </c>
      <c r="Z254" s="398" t="s">
        <v>2851</v>
      </c>
    </row>
    <row r="255" spans="1:26">
      <c r="A255" s="462" t="s">
        <v>1854</v>
      </c>
      <c r="B255" s="463" t="s">
        <v>2467</v>
      </c>
      <c r="C255" s="463" t="s">
        <v>2492</v>
      </c>
      <c r="D255" s="454">
        <v>33</v>
      </c>
      <c r="E255" s="454">
        <v>11</v>
      </c>
      <c r="F255" s="465">
        <v>2</v>
      </c>
      <c r="G255" s="454">
        <v>1.4917125605374708</v>
      </c>
      <c r="H255" s="454">
        <v>1.4326348353676699</v>
      </c>
      <c r="I255" s="454" t="s">
        <v>1176</v>
      </c>
      <c r="J255" s="454">
        <v>5</v>
      </c>
      <c r="K255" s="454">
        <v>5.4</v>
      </c>
      <c r="L255" s="454">
        <v>5.4</v>
      </c>
      <c r="M255" s="467">
        <v>3</v>
      </c>
      <c r="N255" s="470">
        <v>2</v>
      </c>
      <c r="O255" s="454">
        <v>1.3964660993852951</v>
      </c>
      <c r="P255" s="454">
        <v>1.2987134724283245</v>
      </c>
      <c r="Q255" s="454" t="s">
        <v>1176</v>
      </c>
      <c r="R255" s="454">
        <v>2</v>
      </c>
      <c r="S255" s="454">
        <v>2.6</v>
      </c>
      <c r="T255" s="454">
        <v>2.6</v>
      </c>
      <c r="U255" s="467">
        <v>1.5</v>
      </c>
      <c r="V255" s="468">
        <v>1.2662699997108895E-2</v>
      </c>
      <c r="W255" s="469">
        <f t="shared" si="3"/>
        <v>6</v>
      </c>
      <c r="X255" s="460"/>
      <c r="Y255" s="415" t="b">
        <v>1</v>
      </c>
      <c r="Z255" s="398" t="s">
        <v>2852</v>
      </c>
    </row>
    <row r="256" spans="1:26">
      <c r="A256" s="462" t="s">
        <v>1919</v>
      </c>
      <c r="B256" s="463" t="s">
        <v>2467</v>
      </c>
      <c r="C256" s="463" t="s">
        <v>2475</v>
      </c>
      <c r="D256" s="454">
        <v>33</v>
      </c>
      <c r="E256" s="454">
        <v>11</v>
      </c>
      <c r="F256" s="465">
        <v>2</v>
      </c>
      <c r="G256" s="454">
        <v>1.5149031155416171</v>
      </c>
      <c r="H256" s="454">
        <v>1.5149031155416171</v>
      </c>
      <c r="I256" s="454" t="s">
        <v>1176</v>
      </c>
      <c r="J256" s="454">
        <v>2</v>
      </c>
      <c r="K256" s="454">
        <v>2.6</v>
      </c>
      <c r="L256" s="454">
        <v>2.6</v>
      </c>
      <c r="M256" s="467">
        <v>1.5</v>
      </c>
      <c r="N256" s="470">
        <v>2</v>
      </c>
      <c r="O256" s="454">
        <v>1.529589458704494</v>
      </c>
      <c r="P256" s="454">
        <v>1.529589458704494</v>
      </c>
      <c r="Q256" s="454" t="s">
        <v>1176</v>
      </c>
      <c r="R256" s="454">
        <v>2</v>
      </c>
      <c r="S256" s="454">
        <v>2.6</v>
      </c>
      <c r="T256" s="454">
        <v>2.6</v>
      </c>
      <c r="U256" s="467">
        <v>1.5</v>
      </c>
      <c r="V256" s="468">
        <v>-3.158726285377389E-3</v>
      </c>
      <c r="W256" s="469">
        <f t="shared" si="3"/>
        <v>6</v>
      </c>
      <c r="X256" s="460"/>
      <c r="Y256" s="415" t="b">
        <v>1</v>
      </c>
      <c r="Z256" s="398" t="s">
        <v>2853</v>
      </c>
    </row>
    <row r="257" spans="1:26">
      <c r="A257" s="462" t="s">
        <v>1363</v>
      </c>
      <c r="B257" s="463" t="s">
        <v>2467</v>
      </c>
      <c r="C257" s="463" t="s">
        <v>2475</v>
      </c>
      <c r="D257" s="454">
        <v>33</v>
      </c>
      <c r="E257" s="454">
        <v>11</v>
      </c>
      <c r="F257" s="465">
        <v>1</v>
      </c>
      <c r="G257" s="454">
        <v>0.96630391772303126</v>
      </c>
      <c r="H257" s="454">
        <v>0.90480542405667885</v>
      </c>
      <c r="I257" s="454" t="s">
        <v>1176</v>
      </c>
      <c r="J257" s="454">
        <v>2.5</v>
      </c>
      <c r="K257" s="454">
        <v>3</v>
      </c>
      <c r="L257" s="454">
        <v>3</v>
      </c>
      <c r="M257" s="467">
        <v>0</v>
      </c>
      <c r="N257" s="470">
        <v>1</v>
      </c>
      <c r="O257" s="454">
        <v>1.1975188846615747</v>
      </c>
      <c r="P257" s="454">
        <v>1.1136925627352645</v>
      </c>
      <c r="Q257" s="454" t="s">
        <v>1176</v>
      </c>
      <c r="R257" s="454">
        <v>2.5</v>
      </c>
      <c r="S257" s="454">
        <v>3</v>
      </c>
      <c r="T257" s="454">
        <v>3</v>
      </c>
      <c r="U257" s="467">
        <v>0</v>
      </c>
      <c r="V257" s="468">
        <v>-1.0066361663554457E-2</v>
      </c>
      <c r="W257" s="469">
        <f t="shared" si="3"/>
        <v>6</v>
      </c>
      <c r="X257" s="460"/>
      <c r="Y257" s="415" t="b">
        <v>1</v>
      </c>
      <c r="Z257" s="398" t="s">
        <v>2854</v>
      </c>
    </row>
    <row r="258" spans="1:26">
      <c r="A258" s="462" t="s">
        <v>1704</v>
      </c>
      <c r="B258" s="463" t="s">
        <v>2467</v>
      </c>
      <c r="C258" s="463" t="s">
        <v>2475</v>
      </c>
      <c r="D258" s="454">
        <v>33</v>
      </c>
      <c r="E258" s="454">
        <v>11</v>
      </c>
      <c r="F258" s="465">
        <v>1</v>
      </c>
      <c r="G258" s="454">
        <v>1.8</v>
      </c>
      <c r="H258" s="454">
        <v>1.7705202095340493</v>
      </c>
      <c r="I258" s="454" t="s">
        <v>1176</v>
      </c>
      <c r="J258" s="454">
        <v>2.5</v>
      </c>
      <c r="K258" s="454">
        <v>3.25</v>
      </c>
      <c r="L258" s="454">
        <v>3.25</v>
      </c>
      <c r="M258" s="467">
        <v>0</v>
      </c>
      <c r="N258" s="470">
        <v>1</v>
      </c>
      <c r="O258" s="454">
        <v>1.6263330719624989</v>
      </c>
      <c r="P258" s="454">
        <v>1.5594492443276773</v>
      </c>
      <c r="Q258" s="454" t="s">
        <v>1176</v>
      </c>
      <c r="R258" s="454">
        <v>2.5</v>
      </c>
      <c r="S258" s="454">
        <v>3.25</v>
      </c>
      <c r="T258" s="454">
        <v>3.25</v>
      </c>
      <c r="U258" s="467">
        <v>0</v>
      </c>
      <c r="V258" s="468">
        <v>4.1841688320130244E-2</v>
      </c>
      <c r="W258" s="469">
        <f t="shared" si="3"/>
        <v>6</v>
      </c>
      <c r="X258" s="460"/>
      <c r="Y258" s="415" t="b">
        <v>1</v>
      </c>
      <c r="Z258" s="398" t="s">
        <v>2855</v>
      </c>
    </row>
    <row r="259" spans="1:26">
      <c r="A259" s="462" t="s">
        <v>1464</v>
      </c>
      <c r="B259" s="463" t="s">
        <v>2467</v>
      </c>
      <c r="C259" s="463" t="s">
        <v>2492</v>
      </c>
      <c r="D259" s="454">
        <v>33</v>
      </c>
      <c r="E259" s="454">
        <v>11</v>
      </c>
      <c r="F259" s="465">
        <v>2</v>
      </c>
      <c r="G259" s="471"/>
      <c r="H259" s="471"/>
      <c r="I259" s="454" t="s">
        <v>1176</v>
      </c>
      <c r="J259" s="454">
        <v>3</v>
      </c>
      <c r="K259" s="454">
        <v>3.9</v>
      </c>
      <c r="L259" s="454">
        <v>3.9</v>
      </c>
      <c r="M259" s="467">
        <v>2.25</v>
      </c>
      <c r="N259" s="470">
        <v>2</v>
      </c>
      <c r="O259" s="471"/>
      <c r="P259" s="471"/>
      <c r="Q259" s="454" t="s">
        <v>1176</v>
      </c>
      <c r="R259" s="454">
        <v>3</v>
      </c>
      <c r="S259" s="454">
        <v>3.9</v>
      </c>
      <c r="T259" s="454">
        <v>3.9</v>
      </c>
      <c r="U259" s="467">
        <v>2.25</v>
      </c>
      <c r="V259" s="468">
        <v>0</v>
      </c>
      <c r="W259" s="469">
        <f t="shared" si="3"/>
        <v>6</v>
      </c>
      <c r="X259" s="460"/>
      <c r="Y259" s="415" t="b">
        <v>1</v>
      </c>
      <c r="Z259" s="398" t="s">
        <v>2856</v>
      </c>
    </row>
    <row r="260" spans="1:26">
      <c r="A260" s="462" t="s">
        <v>1782</v>
      </c>
      <c r="B260" s="463" t="s">
        <v>2467</v>
      </c>
      <c r="C260" s="463" t="s">
        <v>2475</v>
      </c>
      <c r="D260" s="454">
        <v>33</v>
      </c>
      <c r="E260" s="454">
        <v>11</v>
      </c>
      <c r="F260" s="465">
        <v>1</v>
      </c>
      <c r="G260" s="454">
        <v>0.83751305622107508</v>
      </c>
      <c r="H260" s="454">
        <v>0.80012408049691985</v>
      </c>
      <c r="I260" s="454" t="s">
        <v>1176</v>
      </c>
      <c r="J260" s="454">
        <v>2.5</v>
      </c>
      <c r="K260" s="454">
        <v>2.7</v>
      </c>
      <c r="L260" s="454">
        <v>2.7</v>
      </c>
      <c r="M260" s="467">
        <v>0</v>
      </c>
      <c r="N260" s="470">
        <v>1</v>
      </c>
      <c r="O260" s="454">
        <v>0.96272126994854279</v>
      </c>
      <c r="P260" s="454">
        <v>0.89533078105214492</v>
      </c>
      <c r="Q260" s="454" t="s">
        <v>1176</v>
      </c>
      <c r="R260" s="454">
        <v>2.5</v>
      </c>
      <c r="S260" s="454">
        <v>2.7</v>
      </c>
      <c r="T260" s="454">
        <v>2.7</v>
      </c>
      <c r="U260" s="467">
        <v>0</v>
      </c>
      <c r="V260" s="468">
        <v>-2.7681167458333267E-2</v>
      </c>
      <c r="W260" s="469">
        <f t="shared" si="3"/>
        <v>6</v>
      </c>
      <c r="X260" s="460"/>
      <c r="Y260" s="415" t="b">
        <v>1</v>
      </c>
      <c r="Z260" s="398" t="s">
        <v>2857</v>
      </c>
    </row>
    <row r="261" spans="1:26">
      <c r="A261" s="462" t="s">
        <v>1244</v>
      </c>
      <c r="B261" s="463" t="s">
        <v>2467</v>
      </c>
      <c r="C261" s="463" t="s">
        <v>2475</v>
      </c>
      <c r="D261" s="454">
        <v>33</v>
      </c>
      <c r="E261" s="454">
        <v>7.6</v>
      </c>
      <c r="F261" s="465">
        <v>2</v>
      </c>
      <c r="G261" s="454">
        <v>2.7315430578040805</v>
      </c>
      <c r="H261" s="454">
        <v>2.5713874387797371</v>
      </c>
      <c r="I261" s="454" t="s">
        <v>1176</v>
      </c>
      <c r="J261" s="454">
        <v>5</v>
      </c>
      <c r="K261" s="454">
        <v>5</v>
      </c>
      <c r="L261" s="454">
        <v>5</v>
      </c>
      <c r="M261" s="467">
        <v>2.78</v>
      </c>
      <c r="N261" s="470">
        <v>1</v>
      </c>
      <c r="O261" s="454">
        <v>3.1733860452009597</v>
      </c>
      <c r="P261" s="454">
        <v>2.9749524065531552</v>
      </c>
      <c r="Q261" s="454" t="s">
        <v>1176</v>
      </c>
      <c r="R261" s="454">
        <v>2.5</v>
      </c>
      <c r="S261" s="454">
        <v>3.3</v>
      </c>
      <c r="T261" s="454">
        <v>3.3</v>
      </c>
      <c r="U261" s="467">
        <v>0</v>
      </c>
      <c r="V261" s="468">
        <v>-3.5400120691444492E-2</v>
      </c>
      <c r="W261" s="469">
        <f t="shared" si="3"/>
        <v>6</v>
      </c>
      <c r="X261" s="460"/>
      <c r="Y261" s="415" t="b">
        <v>1</v>
      </c>
      <c r="Z261" s="398" t="s">
        <v>2858</v>
      </c>
    </row>
    <row r="262" spans="1:26">
      <c r="A262" s="462" t="s">
        <v>1637</v>
      </c>
      <c r="B262" s="463" t="s">
        <v>2467</v>
      </c>
      <c r="C262" s="463" t="s">
        <v>2492</v>
      </c>
      <c r="D262" s="454">
        <v>33</v>
      </c>
      <c r="E262" s="454">
        <v>11</v>
      </c>
      <c r="F262" s="465">
        <v>1</v>
      </c>
      <c r="G262" s="454">
        <v>0.8</v>
      </c>
      <c r="H262" s="454">
        <v>0.74018291523800805</v>
      </c>
      <c r="I262" s="454" t="s">
        <v>1176</v>
      </c>
      <c r="J262" s="454">
        <v>1</v>
      </c>
      <c r="K262" s="454">
        <v>1.3</v>
      </c>
      <c r="L262" s="454">
        <v>1.3</v>
      </c>
      <c r="M262" s="467">
        <v>0</v>
      </c>
      <c r="N262" s="470">
        <v>1</v>
      </c>
      <c r="O262" s="454">
        <v>0.8754168400554373</v>
      </c>
      <c r="P262" s="454">
        <v>0.82067652594569807</v>
      </c>
      <c r="Q262" s="454" t="s">
        <v>1176</v>
      </c>
      <c r="R262" s="454">
        <v>1</v>
      </c>
      <c r="S262" s="454">
        <v>1.3</v>
      </c>
      <c r="T262" s="454">
        <v>1.3</v>
      </c>
      <c r="U262" s="467">
        <v>0</v>
      </c>
      <c r="V262" s="468">
        <v>-1.1641274077212049E-2</v>
      </c>
      <c r="W262" s="469">
        <f t="shared" si="3"/>
        <v>6</v>
      </c>
      <c r="X262" s="460"/>
      <c r="Y262" s="415" t="b">
        <v>1</v>
      </c>
      <c r="Z262" s="398" t="s">
        <v>2859</v>
      </c>
    </row>
    <row r="263" spans="1:26">
      <c r="A263" s="462" t="s">
        <v>1655</v>
      </c>
      <c r="B263" s="463" t="s">
        <v>2467</v>
      </c>
      <c r="C263" s="463" t="s">
        <v>2475</v>
      </c>
      <c r="D263" s="454">
        <v>33</v>
      </c>
      <c r="E263" s="454">
        <v>11</v>
      </c>
      <c r="F263" s="465">
        <v>2</v>
      </c>
      <c r="G263" s="454">
        <v>0.3</v>
      </c>
      <c r="H263" s="454">
        <v>0.27756859321425298</v>
      </c>
      <c r="I263" s="454" t="s">
        <v>1176</v>
      </c>
      <c r="J263" s="454">
        <v>1</v>
      </c>
      <c r="K263" s="454">
        <v>1.3</v>
      </c>
      <c r="L263" s="454">
        <v>1.3</v>
      </c>
      <c r="M263" s="467">
        <v>0.71250000000000002</v>
      </c>
      <c r="N263" s="470">
        <v>2</v>
      </c>
      <c r="O263" s="454">
        <v>0.32828131502078894</v>
      </c>
      <c r="P263" s="454">
        <v>0.30775369722963675</v>
      </c>
      <c r="Q263" s="454" t="s">
        <v>1176</v>
      </c>
      <c r="R263" s="454">
        <v>1</v>
      </c>
      <c r="S263" s="454">
        <v>1.3</v>
      </c>
      <c r="T263" s="454">
        <v>1.3</v>
      </c>
      <c r="U263" s="467">
        <v>0.71250000000000002</v>
      </c>
      <c r="V263" s="468">
        <v>-1.1641274077212049E-2</v>
      </c>
      <c r="W263" s="469">
        <f t="shared" si="3"/>
        <v>6</v>
      </c>
      <c r="X263" s="460"/>
      <c r="Y263" s="415" t="b">
        <v>1</v>
      </c>
      <c r="Z263" s="398" t="s">
        <v>2860</v>
      </c>
    </row>
    <row r="264" spans="1:26">
      <c r="A264" s="462" t="s">
        <v>1438</v>
      </c>
      <c r="B264" s="463" t="s">
        <v>2467</v>
      </c>
      <c r="C264" s="463" t="s">
        <v>2492</v>
      </c>
      <c r="D264" s="454">
        <v>33</v>
      </c>
      <c r="E264" s="454">
        <v>11</v>
      </c>
      <c r="F264" s="465">
        <v>2</v>
      </c>
      <c r="G264" s="454">
        <v>8.178393742768046</v>
      </c>
      <c r="H264" s="454">
        <v>7.855791857392334</v>
      </c>
      <c r="I264" s="454" t="s">
        <v>1176</v>
      </c>
      <c r="J264" s="454">
        <v>12.5</v>
      </c>
      <c r="K264" s="454">
        <v>16</v>
      </c>
      <c r="L264" s="454">
        <v>16</v>
      </c>
      <c r="M264" s="467">
        <v>8.8000000000000007</v>
      </c>
      <c r="N264" s="470">
        <v>2</v>
      </c>
      <c r="O264" s="454">
        <v>9.2072903184588295</v>
      </c>
      <c r="P264" s="454">
        <v>8.7841025942432545</v>
      </c>
      <c r="Q264" s="454" t="s">
        <v>1176</v>
      </c>
      <c r="R264" s="454">
        <v>12.5</v>
      </c>
      <c r="S264" s="454">
        <v>16</v>
      </c>
      <c r="T264" s="454">
        <v>16</v>
      </c>
      <c r="U264" s="467">
        <v>8.8000000000000007</v>
      </c>
      <c r="V264" s="468">
        <v>-1.0877903693128355E-3</v>
      </c>
      <c r="W264" s="469">
        <f t="shared" si="3"/>
        <v>6</v>
      </c>
      <c r="X264" s="460"/>
      <c r="Y264" s="415" t="b">
        <v>1</v>
      </c>
      <c r="Z264" s="398" t="s">
        <v>2861</v>
      </c>
    </row>
    <row r="265" spans="1:26">
      <c r="A265" s="462" t="s">
        <v>1559</v>
      </c>
      <c r="B265" s="463" t="s">
        <v>2467</v>
      </c>
      <c r="C265" s="463" t="s">
        <v>2492</v>
      </c>
      <c r="D265" s="454">
        <v>33</v>
      </c>
      <c r="E265" s="454">
        <v>11</v>
      </c>
      <c r="F265" s="465">
        <v>2</v>
      </c>
      <c r="G265" s="454">
        <v>7.0184359348592338</v>
      </c>
      <c r="H265" s="454">
        <v>6.8799272610646476</v>
      </c>
      <c r="I265" s="454" t="s">
        <v>1176</v>
      </c>
      <c r="J265" s="454">
        <v>10</v>
      </c>
      <c r="K265" s="454">
        <v>12.8</v>
      </c>
      <c r="L265" s="454">
        <v>12.8</v>
      </c>
      <c r="M265" s="467">
        <v>7.1</v>
      </c>
      <c r="N265" s="470">
        <v>2</v>
      </c>
      <c r="O265" s="454">
        <v>7.3244406565568099</v>
      </c>
      <c r="P265" s="454">
        <v>7.1047074368601049</v>
      </c>
      <c r="Q265" s="454" t="s">
        <v>1176</v>
      </c>
      <c r="R265" s="454">
        <v>10</v>
      </c>
      <c r="S265" s="454">
        <v>12.8</v>
      </c>
      <c r="T265" s="454">
        <v>12.8</v>
      </c>
      <c r="U265" s="467">
        <v>7.1</v>
      </c>
      <c r="V265" s="468">
        <v>2.3185955001551184E-2</v>
      </c>
      <c r="W265" s="469">
        <f t="shared" si="3"/>
        <v>6</v>
      </c>
      <c r="X265" s="460"/>
      <c r="Y265" s="415" t="b">
        <v>1</v>
      </c>
      <c r="Z265" s="398" t="s">
        <v>2862</v>
      </c>
    </row>
    <row r="266" spans="1:26">
      <c r="A266" s="462" t="s">
        <v>1851</v>
      </c>
      <c r="B266" s="463" t="s">
        <v>2467</v>
      </c>
      <c r="C266" s="463" t="s">
        <v>2492</v>
      </c>
      <c r="D266" s="454">
        <v>33</v>
      </c>
      <c r="E266" s="454">
        <v>11</v>
      </c>
      <c r="F266" s="465">
        <v>2</v>
      </c>
      <c r="G266" s="454">
        <v>6.8719796016159327</v>
      </c>
      <c r="H266" s="454">
        <v>6.5743072178825699</v>
      </c>
      <c r="I266" s="454" t="s">
        <v>1176</v>
      </c>
      <c r="J266" s="454">
        <v>12.5</v>
      </c>
      <c r="K266" s="454">
        <v>16.2</v>
      </c>
      <c r="L266" s="454">
        <v>16.2</v>
      </c>
      <c r="M266" s="467">
        <v>9</v>
      </c>
      <c r="N266" s="470">
        <v>2</v>
      </c>
      <c r="O266" s="454">
        <v>7.2159031443915218</v>
      </c>
      <c r="P266" s="454">
        <v>6.6386308928402</v>
      </c>
      <c r="Q266" s="454" t="s">
        <v>1176</v>
      </c>
      <c r="R266" s="454">
        <v>12.5</v>
      </c>
      <c r="S266" s="454">
        <v>16.2</v>
      </c>
      <c r="T266" s="454">
        <v>16.2</v>
      </c>
      <c r="U266" s="467">
        <v>9</v>
      </c>
      <c r="V266" s="468">
        <v>3.9109035439017781E-3</v>
      </c>
      <c r="W266" s="469">
        <f t="shared" si="3"/>
        <v>6</v>
      </c>
      <c r="X266" s="460"/>
      <c r="Y266" s="415" t="b">
        <v>1</v>
      </c>
      <c r="Z266" s="398" t="s">
        <v>2863</v>
      </c>
    </row>
    <row r="267" spans="1:26">
      <c r="A267" s="462" t="s">
        <v>1220</v>
      </c>
      <c r="B267" s="463" t="s">
        <v>2467</v>
      </c>
      <c r="C267" s="463" t="s">
        <v>2475</v>
      </c>
      <c r="D267" s="454">
        <v>33</v>
      </c>
      <c r="E267" s="454">
        <v>11</v>
      </c>
      <c r="F267" s="465">
        <v>2</v>
      </c>
      <c r="G267" s="454">
        <v>4.1244432180284631</v>
      </c>
      <c r="H267" s="454">
        <v>3.7156486181277977</v>
      </c>
      <c r="I267" s="454" t="s">
        <v>1176</v>
      </c>
      <c r="J267" s="454">
        <v>5</v>
      </c>
      <c r="K267" s="454">
        <v>6.5</v>
      </c>
      <c r="L267" s="454">
        <v>6.5</v>
      </c>
      <c r="M267" s="467">
        <v>3.75</v>
      </c>
      <c r="N267" s="470">
        <v>2</v>
      </c>
      <c r="O267" s="454">
        <v>4.4893380503579863</v>
      </c>
      <c r="P267" s="454">
        <v>4.0404042453913389</v>
      </c>
      <c r="Q267" s="454" t="s">
        <v>1176</v>
      </c>
      <c r="R267" s="454">
        <v>5</v>
      </c>
      <c r="S267" s="454">
        <v>6.5</v>
      </c>
      <c r="T267" s="454">
        <v>6.5</v>
      </c>
      <c r="U267" s="467">
        <v>3.75</v>
      </c>
      <c r="V267" s="468">
        <v>-7.9998705711281648E-4</v>
      </c>
      <c r="W267" s="469">
        <f t="shared" si="3"/>
        <v>6</v>
      </c>
      <c r="X267" s="460"/>
      <c r="Y267" s="415" t="b">
        <v>1</v>
      </c>
      <c r="Z267" s="398" t="s">
        <v>2864</v>
      </c>
    </row>
    <row r="268" spans="1:26">
      <c r="A268" s="462" t="s">
        <v>1583</v>
      </c>
      <c r="B268" s="463" t="s">
        <v>2467</v>
      </c>
      <c r="C268" s="463" t="s">
        <v>2475</v>
      </c>
      <c r="D268" s="454">
        <v>33</v>
      </c>
      <c r="E268" s="454">
        <v>11</v>
      </c>
      <c r="F268" s="465">
        <v>2</v>
      </c>
      <c r="G268" s="454">
        <v>15.949999999999994</v>
      </c>
      <c r="H268" s="454">
        <v>15.459999999999997</v>
      </c>
      <c r="I268" s="454">
        <v>20</v>
      </c>
      <c r="J268" s="454">
        <v>20</v>
      </c>
      <c r="K268" s="454">
        <v>25.6</v>
      </c>
      <c r="L268" s="454">
        <v>25.6</v>
      </c>
      <c r="M268" s="467">
        <v>15</v>
      </c>
      <c r="N268" s="470">
        <v>2</v>
      </c>
      <c r="O268" s="454">
        <v>22.646631336162255</v>
      </c>
      <c r="P268" s="454">
        <v>21.213430569395626</v>
      </c>
      <c r="Q268" s="454">
        <v>20</v>
      </c>
      <c r="R268" s="454">
        <v>20</v>
      </c>
      <c r="S268" s="454">
        <v>25.6</v>
      </c>
      <c r="T268" s="454">
        <v>25.6</v>
      </c>
      <c r="U268" s="467">
        <v>15</v>
      </c>
      <c r="V268" s="468">
        <v>8.9173785142482309E-4</v>
      </c>
      <c r="W268" s="469">
        <f t="shared" ref="W268:W331" si="4">IF(B268="STS",4,IF(AND(B268="ZSS",C268="Urban"),5,IF(AND(B268="ZSS",C268="CBD"),5,6)))</f>
        <v>6</v>
      </c>
      <c r="X268" s="460"/>
      <c r="Y268" s="415" t="b">
        <v>1</v>
      </c>
      <c r="Z268" s="398" t="s">
        <v>2865</v>
      </c>
    </row>
    <row r="269" spans="1:26">
      <c r="A269" s="462" t="s">
        <v>1387</v>
      </c>
      <c r="B269" s="463" t="s">
        <v>2467</v>
      </c>
      <c r="C269" s="463" t="s">
        <v>2475</v>
      </c>
      <c r="D269" s="454">
        <v>33</v>
      </c>
      <c r="E269" s="454">
        <v>11</v>
      </c>
      <c r="F269" s="465">
        <v>2</v>
      </c>
      <c r="G269" s="454">
        <v>1.2</v>
      </c>
      <c r="H269" s="454">
        <v>1.1418201152963563</v>
      </c>
      <c r="I269" s="454" t="s">
        <v>1176</v>
      </c>
      <c r="J269" s="454">
        <v>1</v>
      </c>
      <c r="K269" s="454">
        <v>1.3</v>
      </c>
      <c r="L269" s="454">
        <v>1.3</v>
      </c>
      <c r="M269" s="467">
        <v>0.75</v>
      </c>
      <c r="N269" s="470">
        <v>2</v>
      </c>
      <c r="O269" s="454">
        <v>1.1531764133793794</v>
      </c>
      <c r="P269" s="454">
        <v>1.0599914918804489</v>
      </c>
      <c r="Q269" s="454" t="s">
        <v>1176</v>
      </c>
      <c r="R269" s="454">
        <v>1</v>
      </c>
      <c r="S269" s="454">
        <v>1.3</v>
      </c>
      <c r="T269" s="454">
        <v>1.3</v>
      </c>
      <c r="U269" s="467">
        <v>0.75</v>
      </c>
      <c r="V269" s="468">
        <v>0.01</v>
      </c>
      <c r="W269" s="469">
        <f t="shared" si="4"/>
        <v>6</v>
      </c>
      <c r="X269" s="460"/>
      <c r="Y269" s="415" t="b">
        <v>1</v>
      </c>
      <c r="Z269" s="398" t="s">
        <v>2866</v>
      </c>
    </row>
    <row r="270" spans="1:26">
      <c r="A270" s="462" t="s">
        <v>1591</v>
      </c>
      <c r="B270" s="463" t="s">
        <v>2467</v>
      </c>
      <c r="C270" s="463" t="s">
        <v>2492</v>
      </c>
      <c r="D270" s="454">
        <v>33</v>
      </c>
      <c r="E270" s="454">
        <v>11</v>
      </c>
      <c r="F270" s="465">
        <v>3</v>
      </c>
      <c r="G270" s="454">
        <v>3.3</v>
      </c>
      <c r="H270" s="454">
        <v>3.14000531706498</v>
      </c>
      <c r="I270" s="454" t="s">
        <v>1176</v>
      </c>
      <c r="J270" s="454">
        <v>3</v>
      </c>
      <c r="K270" s="454">
        <v>3.9</v>
      </c>
      <c r="L270" s="454">
        <v>3.9</v>
      </c>
      <c r="M270" s="467">
        <v>3</v>
      </c>
      <c r="N270" s="470">
        <v>3</v>
      </c>
      <c r="O270" s="454">
        <v>3.048689905887497</v>
      </c>
      <c r="P270" s="454">
        <v>2.802333904968108</v>
      </c>
      <c r="Q270" s="454" t="s">
        <v>1176</v>
      </c>
      <c r="R270" s="454">
        <v>3</v>
      </c>
      <c r="S270" s="454">
        <v>3.9</v>
      </c>
      <c r="T270" s="454">
        <v>3.9</v>
      </c>
      <c r="U270" s="467">
        <v>3</v>
      </c>
      <c r="V270" s="468">
        <v>0.02</v>
      </c>
      <c r="W270" s="469">
        <f t="shared" si="4"/>
        <v>6</v>
      </c>
      <c r="X270" s="460"/>
      <c r="Y270" s="415" t="b">
        <v>1</v>
      </c>
      <c r="Z270" s="398" t="s">
        <v>2867</v>
      </c>
    </row>
    <row r="271" spans="1:26">
      <c r="A271" s="462" t="s">
        <v>1466</v>
      </c>
      <c r="B271" s="463" t="s">
        <v>2467</v>
      </c>
      <c r="C271" s="463" t="s">
        <v>2492</v>
      </c>
      <c r="D271" s="454">
        <v>33</v>
      </c>
      <c r="E271" s="454">
        <v>11</v>
      </c>
      <c r="F271" s="465">
        <v>2</v>
      </c>
      <c r="G271" s="454">
        <v>0.9</v>
      </c>
      <c r="H271" s="454">
        <v>0.85636508647226728</v>
      </c>
      <c r="I271" s="454" t="s">
        <v>1176</v>
      </c>
      <c r="J271" s="454">
        <v>1</v>
      </c>
      <c r="K271" s="454">
        <v>1.3</v>
      </c>
      <c r="L271" s="454">
        <v>1.3</v>
      </c>
      <c r="M271" s="467">
        <v>0.75</v>
      </c>
      <c r="N271" s="470">
        <v>2</v>
      </c>
      <c r="O271" s="454">
        <v>1.0506697931937132</v>
      </c>
      <c r="P271" s="454">
        <v>0.96576814149140455</v>
      </c>
      <c r="Q271" s="454" t="s">
        <v>1176</v>
      </c>
      <c r="R271" s="454">
        <v>1</v>
      </c>
      <c r="S271" s="454">
        <v>1.3</v>
      </c>
      <c r="T271" s="454">
        <v>1.3</v>
      </c>
      <c r="U271" s="467">
        <v>0.75</v>
      </c>
      <c r="V271" s="468">
        <v>5.6116107121297887E-3</v>
      </c>
      <c r="W271" s="469">
        <f t="shared" si="4"/>
        <v>6</v>
      </c>
      <c r="X271" s="460"/>
      <c r="Y271" s="415" t="b">
        <v>1</v>
      </c>
      <c r="Z271" s="398" t="s">
        <v>2868</v>
      </c>
    </row>
    <row r="272" spans="1:26">
      <c r="A272" s="462" t="s">
        <v>1810</v>
      </c>
      <c r="B272" s="463" t="s">
        <v>2467</v>
      </c>
      <c r="C272" s="463" t="s">
        <v>2475</v>
      </c>
      <c r="D272" s="454">
        <v>33</v>
      </c>
      <c r="E272" s="454">
        <v>11</v>
      </c>
      <c r="F272" s="465">
        <v>1</v>
      </c>
      <c r="G272" s="454">
        <v>0.7</v>
      </c>
      <c r="H272" s="454">
        <v>0.66606173392287449</v>
      </c>
      <c r="I272" s="454" t="s">
        <v>1176</v>
      </c>
      <c r="J272" s="454">
        <v>1</v>
      </c>
      <c r="K272" s="454">
        <v>1.3</v>
      </c>
      <c r="L272" s="454">
        <v>1.3</v>
      </c>
      <c r="M272" s="467">
        <v>0</v>
      </c>
      <c r="N272" s="470">
        <v>1</v>
      </c>
      <c r="O272" s="454">
        <v>0.81718761692844366</v>
      </c>
      <c r="P272" s="454">
        <v>0.75115299893775911</v>
      </c>
      <c r="Q272" s="454" t="s">
        <v>1176</v>
      </c>
      <c r="R272" s="454">
        <v>1</v>
      </c>
      <c r="S272" s="454">
        <v>1.3</v>
      </c>
      <c r="T272" s="454">
        <v>1.3</v>
      </c>
      <c r="U272" s="467">
        <v>0</v>
      </c>
      <c r="V272" s="468">
        <v>5.6116107121297887E-3</v>
      </c>
      <c r="W272" s="469">
        <f t="shared" si="4"/>
        <v>6</v>
      </c>
      <c r="X272" s="460"/>
      <c r="Y272" s="415" t="b">
        <v>1</v>
      </c>
      <c r="Z272" s="398" t="s">
        <v>2869</v>
      </c>
    </row>
    <row r="273" spans="1:26">
      <c r="A273" s="462" t="s">
        <v>1472</v>
      </c>
      <c r="B273" s="463" t="s">
        <v>2467</v>
      </c>
      <c r="C273" s="463" t="s">
        <v>2475</v>
      </c>
      <c r="D273" s="454">
        <v>33</v>
      </c>
      <c r="E273" s="454">
        <v>11</v>
      </c>
      <c r="F273" s="465">
        <v>1</v>
      </c>
      <c r="G273" s="454">
        <v>4.38</v>
      </c>
      <c r="H273" s="454">
        <v>4.2699999999999996</v>
      </c>
      <c r="I273" s="454">
        <v>10</v>
      </c>
      <c r="J273" s="454">
        <v>12.5</v>
      </c>
      <c r="K273" s="454">
        <v>11.875</v>
      </c>
      <c r="L273" s="454">
        <v>11.875</v>
      </c>
      <c r="M273" s="467">
        <v>0</v>
      </c>
      <c r="N273" s="470">
        <v>1</v>
      </c>
      <c r="O273" s="454">
        <v>8.6309964662256693</v>
      </c>
      <c r="P273" s="454">
        <v>8.5399999999999991</v>
      </c>
      <c r="Q273" s="454">
        <v>10</v>
      </c>
      <c r="R273" s="454">
        <v>12.5</v>
      </c>
      <c r="S273" s="454">
        <v>11.875</v>
      </c>
      <c r="T273" s="454">
        <v>11.875</v>
      </c>
      <c r="U273" s="467">
        <v>0</v>
      </c>
      <c r="V273" s="468">
        <v>-8.3267862792296699E-3</v>
      </c>
      <c r="W273" s="469">
        <f t="shared" si="4"/>
        <v>6</v>
      </c>
      <c r="X273" s="460"/>
      <c r="Y273" s="415" t="b">
        <v>1</v>
      </c>
      <c r="Z273" s="398" t="s">
        <v>2870</v>
      </c>
    </row>
    <row r="274" spans="1:26">
      <c r="A274" s="462" t="s">
        <v>2505</v>
      </c>
      <c r="B274" s="463" t="s">
        <v>2467</v>
      </c>
      <c r="C274" s="463" t="s">
        <v>2475</v>
      </c>
      <c r="D274" s="454">
        <v>33</v>
      </c>
      <c r="E274" s="454">
        <v>3.3</v>
      </c>
      <c r="F274" s="465">
        <v>2</v>
      </c>
      <c r="G274" s="471"/>
      <c r="H274" s="471"/>
      <c r="I274" s="454" t="s">
        <v>1176</v>
      </c>
      <c r="J274" s="454">
        <v>3.8</v>
      </c>
      <c r="K274" s="454">
        <v>4</v>
      </c>
      <c r="L274" s="454">
        <v>4</v>
      </c>
      <c r="M274" s="467">
        <v>2</v>
      </c>
      <c r="N274" s="470">
        <v>2</v>
      </c>
      <c r="O274" s="471"/>
      <c r="P274" s="471"/>
      <c r="Q274" s="454" t="s">
        <v>1176</v>
      </c>
      <c r="R274" s="454">
        <v>4</v>
      </c>
      <c r="S274" s="454">
        <v>4</v>
      </c>
      <c r="T274" s="454">
        <v>4</v>
      </c>
      <c r="U274" s="467">
        <v>2</v>
      </c>
      <c r="V274" s="468">
        <v>-8.3267862792296699E-3</v>
      </c>
      <c r="W274" s="469">
        <f t="shared" si="4"/>
        <v>6</v>
      </c>
      <c r="X274" s="460"/>
      <c r="Y274" s="415" t="b">
        <v>1</v>
      </c>
      <c r="Z274" s="398" t="s">
        <v>2871</v>
      </c>
    </row>
    <row r="275" spans="1:26">
      <c r="A275" s="462" t="s">
        <v>1452</v>
      </c>
      <c r="B275" s="463" t="s">
        <v>2467</v>
      </c>
      <c r="C275" s="463" t="s">
        <v>2475</v>
      </c>
      <c r="D275" s="454">
        <v>33</v>
      </c>
      <c r="E275" s="454">
        <v>11</v>
      </c>
      <c r="F275" s="465">
        <v>2</v>
      </c>
      <c r="G275" s="454">
        <v>5.1709321210453041</v>
      </c>
      <c r="H275" s="454">
        <v>5.162138018798629</v>
      </c>
      <c r="I275" s="454" t="s">
        <v>1176</v>
      </c>
      <c r="J275" s="454">
        <v>12.5</v>
      </c>
      <c r="K275" s="454">
        <v>16.600000000000001</v>
      </c>
      <c r="L275" s="454">
        <v>16.600000000000001</v>
      </c>
      <c r="M275" s="467">
        <v>8.8000000000000007</v>
      </c>
      <c r="N275" s="470">
        <v>2</v>
      </c>
      <c r="O275" s="454">
        <v>5.9733273933664961</v>
      </c>
      <c r="P275" s="454">
        <v>5.2163558110228312</v>
      </c>
      <c r="Q275" s="454" t="s">
        <v>1176</v>
      </c>
      <c r="R275" s="454">
        <v>12.5</v>
      </c>
      <c r="S275" s="454">
        <v>16.600000000000001</v>
      </c>
      <c r="T275" s="454">
        <v>16.600000000000001</v>
      </c>
      <c r="U275" s="467">
        <v>8.8000000000000007</v>
      </c>
      <c r="V275" s="468">
        <v>3.021602813344515E-3</v>
      </c>
      <c r="W275" s="469">
        <f t="shared" si="4"/>
        <v>6</v>
      </c>
      <c r="X275" s="460"/>
      <c r="Y275" s="415" t="b">
        <v>1</v>
      </c>
      <c r="Z275" s="398" t="s">
        <v>2872</v>
      </c>
    </row>
    <row r="276" spans="1:26">
      <c r="A276" s="462" t="s">
        <v>1272</v>
      </c>
      <c r="B276" s="463" t="s">
        <v>2467</v>
      </c>
      <c r="C276" s="463" t="s">
        <v>2492</v>
      </c>
      <c r="D276" s="454">
        <v>33</v>
      </c>
      <c r="E276" s="454">
        <v>11</v>
      </c>
      <c r="F276" s="465">
        <v>2</v>
      </c>
      <c r="G276" s="454">
        <v>10.541720691464258</v>
      </c>
      <c r="H276" s="454">
        <v>10.333957558727601</v>
      </c>
      <c r="I276" s="454" t="s">
        <v>1176</v>
      </c>
      <c r="J276" s="454">
        <v>10</v>
      </c>
      <c r="K276" s="454">
        <v>13.4</v>
      </c>
      <c r="L276" s="454">
        <v>13.4</v>
      </c>
      <c r="M276" s="467">
        <v>7.2</v>
      </c>
      <c r="N276" s="470">
        <v>2</v>
      </c>
      <c r="O276" s="454">
        <v>9.9606416481082594</v>
      </c>
      <c r="P276" s="454">
        <v>9.8877809621762172</v>
      </c>
      <c r="Q276" s="454" t="s">
        <v>1176</v>
      </c>
      <c r="R276" s="454">
        <v>10</v>
      </c>
      <c r="S276" s="454">
        <v>13.4</v>
      </c>
      <c r="T276" s="454">
        <v>13.4</v>
      </c>
      <c r="U276" s="467">
        <v>7.2</v>
      </c>
      <c r="V276" s="468">
        <v>6.3486686086324795E-3</v>
      </c>
      <c r="W276" s="469">
        <f t="shared" si="4"/>
        <v>6</v>
      </c>
      <c r="X276" s="460"/>
      <c r="Y276" s="415" t="b">
        <v>1</v>
      </c>
      <c r="Z276" s="398" t="s">
        <v>2873</v>
      </c>
    </row>
    <row r="277" spans="1:26">
      <c r="A277" s="462" t="s">
        <v>1468</v>
      </c>
      <c r="B277" s="463" t="s">
        <v>2467</v>
      </c>
      <c r="C277" s="463" t="s">
        <v>2492</v>
      </c>
      <c r="D277" s="454">
        <v>33</v>
      </c>
      <c r="E277" s="454">
        <v>11</v>
      </c>
      <c r="F277" s="465">
        <v>1</v>
      </c>
      <c r="G277" s="454">
        <v>0.6</v>
      </c>
      <c r="H277" s="454">
        <v>0.58289623717217787</v>
      </c>
      <c r="I277" s="454" t="s">
        <v>1176</v>
      </c>
      <c r="J277" s="454">
        <v>1</v>
      </c>
      <c r="K277" s="454">
        <v>1.3</v>
      </c>
      <c r="L277" s="454">
        <v>1.3</v>
      </c>
      <c r="M277" s="467">
        <v>0</v>
      </c>
      <c r="N277" s="470">
        <v>1</v>
      </c>
      <c r="O277" s="454">
        <v>0.59129410929609061</v>
      </c>
      <c r="P277" s="454">
        <v>0.55209036111608079</v>
      </c>
      <c r="Q277" s="454" t="s">
        <v>1176</v>
      </c>
      <c r="R277" s="454">
        <v>1</v>
      </c>
      <c r="S277" s="454">
        <v>1.3</v>
      </c>
      <c r="T277" s="454">
        <v>1.3</v>
      </c>
      <c r="U277" s="467">
        <v>0</v>
      </c>
      <c r="V277" s="468">
        <v>4.8122982544498427E-3</v>
      </c>
      <c r="W277" s="469">
        <f t="shared" si="4"/>
        <v>6</v>
      </c>
      <c r="X277" s="460"/>
      <c r="Y277" s="415" t="b">
        <v>1</v>
      </c>
      <c r="Z277" s="398" t="s">
        <v>2874</v>
      </c>
    </row>
    <row r="278" spans="1:26">
      <c r="A278" s="462" t="s">
        <v>1644</v>
      </c>
      <c r="B278" s="463" t="s">
        <v>2467</v>
      </c>
      <c r="C278" s="463" t="s">
        <v>2475</v>
      </c>
      <c r="D278" s="454">
        <v>33</v>
      </c>
      <c r="E278" s="454">
        <v>11</v>
      </c>
      <c r="F278" s="465">
        <v>2</v>
      </c>
      <c r="G278" s="454">
        <v>4.7</v>
      </c>
      <c r="H278" s="454">
        <v>4.5660205245153938</v>
      </c>
      <c r="I278" s="454" t="s">
        <v>1176</v>
      </c>
      <c r="J278" s="454">
        <v>10</v>
      </c>
      <c r="K278" s="454">
        <v>13.8</v>
      </c>
      <c r="L278" s="454">
        <v>13.8</v>
      </c>
      <c r="M278" s="467">
        <v>7.4</v>
      </c>
      <c r="N278" s="470">
        <v>2</v>
      </c>
      <c r="O278" s="454">
        <v>4.839781670265765</v>
      </c>
      <c r="P278" s="454">
        <v>4.5188963800787878</v>
      </c>
      <c r="Q278" s="454" t="s">
        <v>1176</v>
      </c>
      <c r="R278" s="454">
        <v>10</v>
      </c>
      <c r="S278" s="454">
        <v>13.8</v>
      </c>
      <c r="T278" s="454">
        <v>13.8</v>
      </c>
      <c r="U278" s="467">
        <v>7.4</v>
      </c>
      <c r="V278" s="468">
        <v>-7.3000000000000001E-3</v>
      </c>
      <c r="W278" s="469">
        <f t="shared" si="4"/>
        <v>6</v>
      </c>
      <c r="X278" s="460"/>
      <c r="Y278" s="415" t="b">
        <v>1</v>
      </c>
      <c r="Z278" s="398" t="s">
        <v>2875</v>
      </c>
    </row>
    <row r="279" spans="1:26">
      <c r="A279" s="462" t="s">
        <v>1622</v>
      </c>
      <c r="B279" s="463" t="s">
        <v>2467</v>
      </c>
      <c r="C279" s="463" t="s">
        <v>2475</v>
      </c>
      <c r="D279" s="454">
        <v>33</v>
      </c>
      <c r="E279" s="454">
        <v>11</v>
      </c>
      <c r="F279" s="465">
        <v>2</v>
      </c>
      <c r="G279" s="454">
        <v>10.596744418970664</v>
      </c>
      <c r="H279" s="454">
        <v>9.7906672794079377</v>
      </c>
      <c r="I279" s="454">
        <v>20</v>
      </c>
      <c r="J279" s="454">
        <v>25</v>
      </c>
      <c r="K279" s="454">
        <v>27.8</v>
      </c>
      <c r="L279" s="454">
        <v>27.8</v>
      </c>
      <c r="M279" s="467">
        <v>14.8</v>
      </c>
      <c r="N279" s="470">
        <v>2</v>
      </c>
      <c r="O279" s="454">
        <v>17.540074280141546</v>
      </c>
      <c r="P279" s="454">
        <v>15.447935519969182</v>
      </c>
      <c r="Q279" s="454">
        <v>20</v>
      </c>
      <c r="R279" s="454">
        <v>25</v>
      </c>
      <c r="S279" s="454">
        <v>27.8</v>
      </c>
      <c r="T279" s="454">
        <v>27.8</v>
      </c>
      <c r="U279" s="467">
        <v>14.8</v>
      </c>
      <c r="V279" s="468">
        <v>2.3239383824453785E-3</v>
      </c>
      <c r="W279" s="469">
        <f t="shared" si="4"/>
        <v>6</v>
      </c>
      <c r="X279" s="460"/>
      <c r="Y279" s="415" t="b">
        <v>1</v>
      </c>
      <c r="Z279" s="398" t="s">
        <v>2876</v>
      </c>
    </row>
    <row r="280" spans="1:26" ht="15.75">
      <c r="A280" s="462" t="s">
        <v>1627</v>
      </c>
      <c r="B280" s="463" t="s">
        <v>2467</v>
      </c>
      <c r="C280" s="463" t="s">
        <v>2492</v>
      </c>
      <c r="D280" s="454">
        <v>33</v>
      </c>
      <c r="E280" s="454">
        <v>11</v>
      </c>
      <c r="F280" s="465">
        <v>1</v>
      </c>
      <c r="G280" s="454">
        <v>6.5</v>
      </c>
      <c r="H280" s="454">
        <v>6.1096015428591102</v>
      </c>
      <c r="I280" s="454" t="s">
        <v>1176</v>
      </c>
      <c r="J280" s="454">
        <v>12.5</v>
      </c>
      <c r="K280" s="454">
        <v>17.2</v>
      </c>
      <c r="L280" s="454">
        <v>17.2</v>
      </c>
      <c r="M280" s="467">
        <v>0</v>
      </c>
      <c r="N280" s="440"/>
      <c r="O280" s="440"/>
      <c r="P280" s="440"/>
      <c r="Q280" s="440"/>
      <c r="R280" s="440"/>
      <c r="S280" s="440"/>
      <c r="T280" s="440"/>
      <c r="U280" s="440"/>
      <c r="V280" s="468">
        <v>7.5657236625155111E-3</v>
      </c>
      <c r="W280" s="469">
        <f t="shared" si="4"/>
        <v>6</v>
      </c>
      <c r="X280" s="460"/>
      <c r="Y280" s="415" t="b">
        <v>1</v>
      </c>
      <c r="Z280" s="398" t="s">
        <v>2877</v>
      </c>
    </row>
    <row r="281" spans="1:26">
      <c r="A281" s="462" t="s">
        <v>1504</v>
      </c>
      <c r="B281" s="463" t="s">
        <v>2467</v>
      </c>
      <c r="C281" s="463" t="s">
        <v>2475</v>
      </c>
      <c r="D281" s="454">
        <v>33</v>
      </c>
      <c r="E281" s="454">
        <v>11</v>
      </c>
      <c r="F281" s="465">
        <v>2</v>
      </c>
      <c r="G281" s="454">
        <v>1.5</v>
      </c>
      <c r="H281" s="454">
        <v>1.4099080483521025</v>
      </c>
      <c r="I281" s="454" t="s">
        <v>1176</v>
      </c>
      <c r="J281" s="454">
        <v>3</v>
      </c>
      <c r="K281" s="454">
        <v>3.9</v>
      </c>
      <c r="L281" s="454">
        <v>3.9</v>
      </c>
      <c r="M281" s="467">
        <v>2.25</v>
      </c>
      <c r="N281" s="470">
        <v>2</v>
      </c>
      <c r="O281" s="454">
        <v>1.9645530744159496</v>
      </c>
      <c r="P281" s="454">
        <v>1.775601119374085</v>
      </c>
      <c r="Q281" s="454" t="s">
        <v>1176</v>
      </c>
      <c r="R281" s="454">
        <v>3</v>
      </c>
      <c r="S281" s="454">
        <v>3.9</v>
      </c>
      <c r="T281" s="454">
        <v>3.9</v>
      </c>
      <c r="U281" s="467">
        <v>2.25</v>
      </c>
      <c r="V281" s="468">
        <v>7.5657236625155111E-3</v>
      </c>
      <c r="W281" s="469">
        <f t="shared" si="4"/>
        <v>6</v>
      </c>
      <c r="X281" s="460"/>
      <c r="Y281" s="415" t="b">
        <v>1</v>
      </c>
      <c r="Z281" s="398" t="s">
        <v>2878</v>
      </c>
    </row>
    <row r="282" spans="1:26">
      <c r="A282" s="462" t="s">
        <v>1461</v>
      </c>
      <c r="B282" s="463" t="s">
        <v>2467</v>
      </c>
      <c r="C282" s="463" t="s">
        <v>2475</v>
      </c>
      <c r="D282" s="454">
        <v>33</v>
      </c>
      <c r="E282" s="454">
        <v>11</v>
      </c>
      <c r="F282" s="465">
        <v>2</v>
      </c>
      <c r="G282" s="454">
        <v>3.7</v>
      </c>
      <c r="H282" s="454">
        <v>3.4777731859351859</v>
      </c>
      <c r="I282" s="454" t="s">
        <v>1176</v>
      </c>
      <c r="J282" s="454">
        <v>3</v>
      </c>
      <c r="K282" s="454">
        <v>3.9</v>
      </c>
      <c r="L282" s="454">
        <v>3.9</v>
      </c>
      <c r="M282" s="467">
        <v>2.25</v>
      </c>
      <c r="N282" s="470">
        <v>2</v>
      </c>
      <c r="O282" s="454">
        <v>3.5697438915776227</v>
      </c>
      <c r="P282" s="454">
        <v>3.2264036702843533</v>
      </c>
      <c r="Q282" s="454" t="s">
        <v>1176</v>
      </c>
      <c r="R282" s="454">
        <v>3</v>
      </c>
      <c r="S282" s="454">
        <v>3.9</v>
      </c>
      <c r="T282" s="454">
        <v>3.9</v>
      </c>
      <c r="U282" s="467">
        <v>2.25</v>
      </c>
      <c r="V282" s="468">
        <v>9.0000000000000011E-3</v>
      </c>
      <c r="W282" s="469">
        <f t="shared" si="4"/>
        <v>6</v>
      </c>
      <c r="X282" s="460"/>
      <c r="Y282" s="415" t="b">
        <v>1</v>
      </c>
      <c r="Z282" s="398" t="s">
        <v>2879</v>
      </c>
    </row>
    <row r="283" spans="1:26">
      <c r="A283" s="462" t="s">
        <v>1427</v>
      </c>
      <c r="B283" s="463" t="s">
        <v>2467</v>
      </c>
      <c r="C283" s="463" t="s">
        <v>2492</v>
      </c>
      <c r="D283" s="454">
        <v>33</v>
      </c>
      <c r="E283" s="454">
        <v>11</v>
      </c>
      <c r="F283" s="465">
        <v>1</v>
      </c>
      <c r="G283" s="454">
        <v>0.9</v>
      </c>
      <c r="H283" s="454">
        <v>0.84594482901126145</v>
      </c>
      <c r="I283" s="454" t="s">
        <v>1176</v>
      </c>
      <c r="J283" s="454">
        <v>1</v>
      </c>
      <c r="K283" s="454">
        <v>1.3</v>
      </c>
      <c r="L283" s="454">
        <v>1.3</v>
      </c>
      <c r="M283" s="467">
        <v>0</v>
      </c>
      <c r="N283" s="470">
        <v>1</v>
      </c>
      <c r="O283" s="454">
        <v>1.1787318446495698</v>
      </c>
      <c r="P283" s="454">
        <v>1.065360671624451</v>
      </c>
      <c r="Q283" s="454" t="s">
        <v>1176</v>
      </c>
      <c r="R283" s="454">
        <v>1</v>
      </c>
      <c r="S283" s="454">
        <v>1.3</v>
      </c>
      <c r="T283" s="454">
        <v>1.3</v>
      </c>
      <c r="U283" s="467">
        <v>0</v>
      </c>
      <c r="V283" s="468">
        <v>7.5657236625155111E-3</v>
      </c>
      <c r="W283" s="469">
        <f t="shared" si="4"/>
        <v>6</v>
      </c>
      <c r="X283" s="460"/>
      <c r="Y283" s="415" t="b">
        <v>1</v>
      </c>
      <c r="Z283" s="398" t="s">
        <v>2880</v>
      </c>
    </row>
    <row r="284" spans="1:26">
      <c r="A284" s="462" t="s">
        <v>1574</v>
      </c>
      <c r="B284" s="463" t="s">
        <v>2467</v>
      </c>
      <c r="C284" s="463" t="s">
        <v>152</v>
      </c>
      <c r="D284" s="454">
        <v>33</v>
      </c>
      <c r="E284" s="454">
        <v>11</v>
      </c>
      <c r="F284" s="465">
        <v>2</v>
      </c>
      <c r="G284" s="454">
        <v>13.285716429055817</v>
      </c>
      <c r="H284" s="454">
        <v>13.151432497997767</v>
      </c>
      <c r="I284" s="454">
        <v>20</v>
      </c>
      <c r="J284" s="454">
        <v>20</v>
      </c>
      <c r="K284" s="454">
        <v>25.4</v>
      </c>
      <c r="L284" s="454">
        <v>25.4</v>
      </c>
      <c r="M284" s="467">
        <v>15</v>
      </c>
      <c r="N284" s="470">
        <v>2</v>
      </c>
      <c r="O284" s="454">
        <v>17.073354463749556</v>
      </c>
      <c r="P284" s="454">
        <v>16.413643114740665</v>
      </c>
      <c r="Q284" s="454">
        <v>20</v>
      </c>
      <c r="R284" s="454">
        <v>20</v>
      </c>
      <c r="S284" s="454">
        <v>25.4</v>
      </c>
      <c r="T284" s="454">
        <v>25.4</v>
      </c>
      <c r="U284" s="467">
        <v>15</v>
      </c>
      <c r="V284" s="468">
        <v>-2.027900365199975E-2</v>
      </c>
      <c r="W284" s="469">
        <f t="shared" si="4"/>
        <v>5</v>
      </c>
      <c r="X284" s="460"/>
      <c r="Y284" s="415" t="b">
        <v>1</v>
      </c>
      <c r="Z284" s="398" t="s">
        <v>2881</v>
      </c>
    </row>
    <row r="285" spans="1:26">
      <c r="A285" s="462" t="s">
        <v>1814</v>
      </c>
      <c r="B285" s="463" t="s">
        <v>2467</v>
      </c>
      <c r="C285" s="463" t="s">
        <v>2492</v>
      </c>
      <c r="D285" s="454">
        <v>33</v>
      </c>
      <c r="E285" s="454">
        <v>11</v>
      </c>
      <c r="F285" s="465">
        <v>2</v>
      </c>
      <c r="G285" s="454">
        <v>4.4000000000000004</v>
      </c>
      <c r="H285" s="454">
        <v>4.2434719660800777</v>
      </c>
      <c r="I285" s="454" t="s">
        <v>1176</v>
      </c>
      <c r="J285" s="454">
        <v>10</v>
      </c>
      <c r="K285" s="454">
        <v>9.5</v>
      </c>
      <c r="L285" s="454">
        <v>9.5</v>
      </c>
      <c r="M285" s="467">
        <v>5</v>
      </c>
      <c r="N285" s="470">
        <v>2</v>
      </c>
      <c r="O285" s="454">
        <v>6.1870751970587019</v>
      </c>
      <c r="P285" s="454">
        <v>5.8593133778297242</v>
      </c>
      <c r="Q285" s="454" t="s">
        <v>1176</v>
      </c>
      <c r="R285" s="454">
        <v>10</v>
      </c>
      <c r="S285" s="454">
        <v>9.5</v>
      </c>
      <c r="T285" s="454">
        <v>9.5</v>
      </c>
      <c r="U285" s="467">
        <v>5</v>
      </c>
      <c r="V285" s="468">
        <v>-1.7611774106358169E-2</v>
      </c>
      <c r="W285" s="469">
        <f t="shared" si="4"/>
        <v>6</v>
      </c>
      <c r="X285" s="460"/>
      <c r="Y285" s="415" t="b">
        <v>1</v>
      </c>
      <c r="Z285" s="398" t="s">
        <v>2882</v>
      </c>
    </row>
    <row r="286" spans="1:26">
      <c r="A286" s="462" t="s">
        <v>1334</v>
      </c>
      <c r="B286" s="463" t="s">
        <v>2467</v>
      </c>
      <c r="C286" s="463" t="s">
        <v>2492</v>
      </c>
      <c r="D286" s="454">
        <v>33</v>
      </c>
      <c r="E286" s="454">
        <v>11</v>
      </c>
      <c r="F286" s="465">
        <v>2</v>
      </c>
      <c r="G286" s="454">
        <v>3.1279580110287211</v>
      </c>
      <c r="H286" s="454">
        <v>2.8664230602738114</v>
      </c>
      <c r="I286" s="454" t="s">
        <v>1176</v>
      </c>
      <c r="J286" s="454">
        <v>10</v>
      </c>
      <c r="K286" s="454">
        <v>13.5</v>
      </c>
      <c r="L286" s="454">
        <v>13.5</v>
      </c>
      <c r="M286" s="467">
        <v>7.2</v>
      </c>
      <c r="N286" s="470">
        <v>2</v>
      </c>
      <c r="O286" s="454">
        <v>3.7961032651918192</v>
      </c>
      <c r="P286" s="454">
        <v>3.0199999999999996</v>
      </c>
      <c r="Q286" s="454" t="s">
        <v>1176</v>
      </c>
      <c r="R286" s="454">
        <v>10</v>
      </c>
      <c r="S286" s="454">
        <v>13.5</v>
      </c>
      <c r="T286" s="454">
        <v>13.5</v>
      </c>
      <c r="U286" s="467">
        <v>7.2</v>
      </c>
      <c r="V286" s="468">
        <v>2.4521439470799322E-3</v>
      </c>
      <c r="W286" s="469">
        <f t="shared" si="4"/>
        <v>6</v>
      </c>
      <c r="X286" s="460"/>
      <c r="Y286" s="415" t="b">
        <v>1</v>
      </c>
      <c r="Z286" s="398" t="s">
        <v>2883</v>
      </c>
    </row>
    <row r="287" spans="1:26">
      <c r="A287" s="462" t="s">
        <v>1664</v>
      </c>
      <c r="B287" s="463" t="s">
        <v>2467</v>
      </c>
      <c r="C287" s="463" t="s">
        <v>2475</v>
      </c>
      <c r="D287" s="454">
        <v>33</v>
      </c>
      <c r="E287" s="454">
        <v>11</v>
      </c>
      <c r="F287" s="465">
        <v>2</v>
      </c>
      <c r="G287" s="454">
        <v>2.5388605843226557</v>
      </c>
      <c r="H287" s="454">
        <v>2.3462573675809373</v>
      </c>
      <c r="I287" s="454" t="s">
        <v>1176</v>
      </c>
      <c r="J287" s="454">
        <v>3</v>
      </c>
      <c r="K287" s="454">
        <v>3.9</v>
      </c>
      <c r="L287" s="454">
        <v>3.9</v>
      </c>
      <c r="M287" s="467">
        <v>2.25</v>
      </c>
      <c r="N287" s="470">
        <v>2</v>
      </c>
      <c r="O287" s="454">
        <v>3.1</v>
      </c>
      <c r="P287" s="454">
        <v>0</v>
      </c>
      <c r="Q287" s="454" t="s">
        <v>1176</v>
      </c>
      <c r="R287" s="454">
        <v>3</v>
      </c>
      <c r="S287" s="454">
        <v>3.9</v>
      </c>
      <c r="T287" s="454">
        <v>3.9</v>
      </c>
      <c r="U287" s="467">
        <v>2.25</v>
      </c>
      <c r="V287" s="468">
        <v>1.4394092867575647E-2</v>
      </c>
      <c r="W287" s="469">
        <f t="shared" si="4"/>
        <v>6</v>
      </c>
      <c r="X287" s="460"/>
      <c r="Y287" s="415" t="b">
        <v>1</v>
      </c>
      <c r="Z287" s="398" t="s">
        <v>2884</v>
      </c>
    </row>
    <row r="288" spans="1:26">
      <c r="A288" s="462" t="s">
        <v>2506</v>
      </c>
      <c r="B288" s="463" t="s">
        <v>2467</v>
      </c>
      <c r="C288" s="463" t="s">
        <v>2475</v>
      </c>
      <c r="D288" s="454">
        <v>33</v>
      </c>
      <c r="E288" s="454">
        <v>11</v>
      </c>
      <c r="F288" s="465">
        <v>2</v>
      </c>
      <c r="G288" s="471"/>
      <c r="H288" s="471"/>
      <c r="I288" s="454" t="s">
        <v>1176</v>
      </c>
      <c r="J288" s="454">
        <v>3</v>
      </c>
      <c r="K288" s="454">
        <v>3.9</v>
      </c>
      <c r="L288" s="454">
        <v>3.9</v>
      </c>
      <c r="M288" s="467">
        <v>2.25</v>
      </c>
      <c r="N288" s="470">
        <v>2</v>
      </c>
      <c r="O288" s="471"/>
      <c r="P288" s="471"/>
      <c r="Q288" s="454" t="s">
        <v>1176</v>
      </c>
      <c r="R288" s="454">
        <v>3</v>
      </c>
      <c r="S288" s="454">
        <v>3.9</v>
      </c>
      <c r="T288" s="454">
        <v>3.9</v>
      </c>
      <c r="U288" s="467">
        <v>2.25</v>
      </c>
      <c r="V288" s="468">
        <v>6.4925472248622551E-3</v>
      </c>
      <c r="W288" s="469">
        <f t="shared" si="4"/>
        <v>6</v>
      </c>
      <c r="X288" s="460"/>
      <c r="Y288" s="415" t="b">
        <v>1</v>
      </c>
      <c r="Z288" s="398" t="s">
        <v>2885</v>
      </c>
    </row>
    <row r="289" spans="1:26">
      <c r="A289" s="462" t="s">
        <v>1620</v>
      </c>
      <c r="B289" s="463" t="s">
        <v>2467</v>
      </c>
      <c r="C289" s="463" t="s">
        <v>2475</v>
      </c>
      <c r="D289" s="454">
        <v>33</v>
      </c>
      <c r="E289" s="454">
        <v>11</v>
      </c>
      <c r="F289" s="465">
        <v>1</v>
      </c>
      <c r="G289" s="454">
        <v>1.0459999999999998</v>
      </c>
      <c r="H289" s="454">
        <v>0.98999999999999977</v>
      </c>
      <c r="I289" s="454" t="s">
        <v>1176</v>
      </c>
      <c r="J289" s="454">
        <v>3</v>
      </c>
      <c r="K289" s="454">
        <v>3.9</v>
      </c>
      <c r="L289" s="454">
        <v>3.9</v>
      </c>
      <c r="M289" s="467">
        <v>0</v>
      </c>
      <c r="N289" s="470">
        <v>1</v>
      </c>
      <c r="O289" s="454">
        <v>1.2</v>
      </c>
      <c r="P289" s="454">
        <v>0</v>
      </c>
      <c r="Q289" s="454" t="s">
        <v>1176</v>
      </c>
      <c r="R289" s="454">
        <v>5</v>
      </c>
      <c r="S289" s="454">
        <v>7.5</v>
      </c>
      <c r="T289" s="454">
        <v>7.5</v>
      </c>
      <c r="U289" s="467">
        <v>0</v>
      </c>
      <c r="V289" s="468">
        <v>-2.294762155334884E-2</v>
      </c>
      <c r="W289" s="469">
        <f t="shared" si="4"/>
        <v>6</v>
      </c>
      <c r="X289" s="460"/>
      <c r="Y289" s="415" t="b">
        <v>1</v>
      </c>
      <c r="Z289" s="398" t="s">
        <v>2886</v>
      </c>
    </row>
    <row r="290" spans="1:26">
      <c r="A290" s="462" t="s">
        <v>1233</v>
      </c>
      <c r="B290" s="463" t="s">
        <v>2467</v>
      </c>
      <c r="C290" s="463" t="s">
        <v>2475</v>
      </c>
      <c r="D290" s="454">
        <v>33</v>
      </c>
      <c r="E290" s="454">
        <v>11</v>
      </c>
      <c r="F290" s="465">
        <v>1</v>
      </c>
      <c r="G290" s="471"/>
      <c r="H290" s="471"/>
      <c r="I290" s="454" t="s">
        <v>1176</v>
      </c>
      <c r="J290" s="454">
        <v>3</v>
      </c>
      <c r="K290" s="454">
        <v>3.9</v>
      </c>
      <c r="L290" s="454">
        <v>3.9</v>
      </c>
      <c r="M290" s="467">
        <v>0</v>
      </c>
      <c r="N290" s="470">
        <v>1</v>
      </c>
      <c r="O290" s="471"/>
      <c r="P290" s="471"/>
      <c r="Q290" s="454" t="s">
        <v>1176</v>
      </c>
      <c r="R290" s="454">
        <v>3</v>
      </c>
      <c r="S290" s="454">
        <v>3.9</v>
      </c>
      <c r="T290" s="454">
        <v>3.9</v>
      </c>
      <c r="U290" s="467">
        <v>0</v>
      </c>
      <c r="V290" s="468">
        <v>0</v>
      </c>
      <c r="W290" s="469">
        <f t="shared" si="4"/>
        <v>6</v>
      </c>
      <c r="X290" s="460"/>
      <c r="Y290" s="415" t="b">
        <v>1</v>
      </c>
      <c r="Z290" s="398" t="s">
        <v>2887</v>
      </c>
    </row>
    <row r="291" spans="1:26">
      <c r="A291" s="462" t="s">
        <v>1235</v>
      </c>
      <c r="B291" s="463" t="s">
        <v>2467</v>
      </c>
      <c r="C291" s="463" t="s">
        <v>2475</v>
      </c>
      <c r="D291" s="454">
        <v>33</v>
      </c>
      <c r="E291" s="454">
        <v>11</v>
      </c>
      <c r="F291" s="465">
        <v>1</v>
      </c>
      <c r="G291" s="471"/>
      <c r="H291" s="471"/>
      <c r="I291" s="454" t="s">
        <v>1176</v>
      </c>
      <c r="J291" s="454">
        <v>2.5</v>
      </c>
      <c r="K291" s="454">
        <v>3</v>
      </c>
      <c r="L291" s="454">
        <v>3</v>
      </c>
      <c r="M291" s="467">
        <v>0</v>
      </c>
      <c r="N291" s="470">
        <v>1</v>
      </c>
      <c r="O291" s="471"/>
      <c r="P291" s="471"/>
      <c r="Q291" s="454" t="s">
        <v>1176</v>
      </c>
      <c r="R291" s="454">
        <v>2.5</v>
      </c>
      <c r="S291" s="454">
        <v>3</v>
      </c>
      <c r="T291" s="454">
        <v>3</v>
      </c>
      <c r="U291" s="467">
        <v>0</v>
      </c>
      <c r="V291" s="468">
        <v>0</v>
      </c>
      <c r="W291" s="469">
        <f t="shared" si="4"/>
        <v>6</v>
      </c>
      <c r="X291" s="460"/>
      <c r="Y291" s="415" t="b">
        <v>1</v>
      </c>
      <c r="Z291" s="398" t="s">
        <v>2888</v>
      </c>
    </row>
    <row r="292" spans="1:26">
      <c r="A292" s="462" t="s">
        <v>1252</v>
      </c>
      <c r="B292" s="463" t="s">
        <v>2467</v>
      </c>
      <c r="C292" s="464" t="s">
        <v>2475</v>
      </c>
      <c r="D292" s="454">
        <v>33</v>
      </c>
      <c r="E292" s="454">
        <v>11</v>
      </c>
      <c r="F292" s="465">
        <v>1</v>
      </c>
      <c r="G292" s="454">
        <v>1.1000000000000001</v>
      </c>
      <c r="H292" s="466">
        <v>1.0148300593555684</v>
      </c>
      <c r="I292" s="454" t="s">
        <v>1176</v>
      </c>
      <c r="J292" s="454">
        <v>2.5</v>
      </c>
      <c r="K292" s="454">
        <v>2.7</v>
      </c>
      <c r="L292" s="454">
        <v>2.7</v>
      </c>
      <c r="M292" s="467">
        <v>0</v>
      </c>
      <c r="N292" s="470">
        <v>1</v>
      </c>
      <c r="O292" s="454">
        <v>1.022933715783291</v>
      </c>
      <c r="P292" s="454">
        <v>0.93894425440810569</v>
      </c>
      <c r="Q292" s="454" t="s">
        <v>1176</v>
      </c>
      <c r="R292" s="454">
        <v>2.5</v>
      </c>
      <c r="S292" s="454">
        <v>2.7</v>
      </c>
      <c r="T292" s="454">
        <v>2.7</v>
      </c>
      <c r="U292" s="467">
        <v>0</v>
      </c>
      <c r="V292" s="468">
        <v>7.089124781671341E-3</v>
      </c>
      <c r="W292" s="469">
        <f t="shared" si="4"/>
        <v>6</v>
      </c>
      <c r="X292" s="460"/>
      <c r="Y292" s="415" t="b">
        <v>1</v>
      </c>
      <c r="Z292" s="398" t="s">
        <v>2889</v>
      </c>
    </row>
    <row r="293" spans="1:26">
      <c r="A293" s="462" t="s">
        <v>2507</v>
      </c>
      <c r="B293" s="463" t="s">
        <v>2467</v>
      </c>
      <c r="C293" s="463" t="s">
        <v>2492</v>
      </c>
      <c r="D293" s="454">
        <v>33</v>
      </c>
      <c r="E293" s="454">
        <v>11</v>
      </c>
      <c r="F293" s="465">
        <v>1</v>
      </c>
      <c r="G293" s="454">
        <v>0.5</v>
      </c>
      <c r="H293" s="454">
        <v>0.46128639061616739</v>
      </c>
      <c r="I293" s="454" t="s">
        <v>1176</v>
      </c>
      <c r="J293" s="454">
        <v>0.5</v>
      </c>
      <c r="K293" s="454">
        <v>0.65</v>
      </c>
      <c r="L293" s="454">
        <v>0.65</v>
      </c>
      <c r="M293" s="467">
        <v>0</v>
      </c>
      <c r="N293" s="470">
        <v>1</v>
      </c>
      <c r="O293" s="454">
        <v>0.5</v>
      </c>
      <c r="P293" s="454">
        <v>0.45894677236693093</v>
      </c>
      <c r="Q293" s="454" t="s">
        <v>1176</v>
      </c>
      <c r="R293" s="454">
        <v>0.5</v>
      </c>
      <c r="S293" s="454">
        <v>0.65</v>
      </c>
      <c r="T293" s="454">
        <v>0.65</v>
      </c>
      <c r="U293" s="467">
        <v>0</v>
      </c>
      <c r="V293" s="468">
        <v>0</v>
      </c>
      <c r="W293" s="469">
        <f t="shared" si="4"/>
        <v>6</v>
      </c>
      <c r="X293" s="460"/>
      <c r="Y293" s="415" t="b">
        <v>1</v>
      </c>
      <c r="Z293" s="398" t="s">
        <v>2890</v>
      </c>
    </row>
    <row r="294" spans="1:26">
      <c r="A294" s="462" t="s">
        <v>1442</v>
      </c>
      <c r="B294" s="463" t="s">
        <v>2467</v>
      </c>
      <c r="C294" s="463" t="s">
        <v>2475</v>
      </c>
      <c r="D294" s="454">
        <v>33</v>
      </c>
      <c r="E294" s="454">
        <v>11</v>
      </c>
      <c r="F294" s="465">
        <v>2</v>
      </c>
      <c r="G294" s="454">
        <v>1</v>
      </c>
      <c r="H294" s="454">
        <v>0.92257278123233477</v>
      </c>
      <c r="I294" s="454" t="s">
        <v>1176</v>
      </c>
      <c r="J294" s="454">
        <v>1</v>
      </c>
      <c r="K294" s="454">
        <v>1.3</v>
      </c>
      <c r="L294" s="454">
        <v>1.3</v>
      </c>
      <c r="M294" s="467">
        <v>0.75</v>
      </c>
      <c r="N294" s="470">
        <v>2</v>
      </c>
      <c r="O294" s="454">
        <v>1</v>
      </c>
      <c r="P294" s="454">
        <v>0.91789354473386187</v>
      </c>
      <c r="Q294" s="454" t="s">
        <v>1176</v>
      </c>
      <c r="R294" s="454">
        <v>1</v>
      </c>
      <c r="S294" s="454">
        <v>1.3</v>
      </c>
      <c r="T294" s="454">
        <v>1.3</v>
      </c>
      <c r="U294" s="454">
        <v>0.75</v>
      </c>
      <c r="V294" s="468">
        <v>0</v>
      </c>
      <c r="W294" s="469">
        <f t="shared" si="4"/>
        <v>6</v>
      </c>
      <c r="X294" s="460"/>
      <c r="Y294" s="415" t="b">
        <v>1</v>
      </c>
      <c r="Z294" s="398" t="s">
        <v>2891</v>
      </c>
    </row>
    <row r="295" spans="1:26">
      <c r="A295" s="462" t="s">
        <v>1549</v>
      </c>
      <c r="B295" s="463" t="s">
        <v>2467</v>
      </c>
      <c r="C295" s="463" t="s">
        <v>2492</v>
      </c>
      <c r="D295" s="454">
        <v>33</v>
      </c>
      <c r="E295" s="454">
        <v>11</v>
      </c>
      <c r="F295" s="465">
        <v>2</v>
      </c>
      <c r="G295" s="454">
        <v>5.5712561116714117</v>
      </c>
      <c r="H295" s="454">
        <v>5.1402420285335086</v>
      </c>
      <c r="I295" s="454" t="s">
        <v>1176</v>
      </c>
      <c r="J295" s="454">
        <v>10</v>
      </c>
      <c r="K295" s="454">
        <v>13.2</v>
      </c>
      <c r="L295" s="454">
        <v>13.2</v>
      </c>
      <c r="M295" s="467">
        <v>7.05</v>
      </c>
      <c r="N295" s="470">
        <v>2</v>
      </c>
      <c r="O295" s="454">
        <v>6.2026635315324743</v>
      </c>
      <c r="P295" s="454">
        <v>5.7252618845931567</v>
      </c>
      <c r="Q295" s="454" t="s">
        <v>1176</v>
      </c>
      <c r="R295" s="454">
        <v>10</v>
      </c>
      <c r="S295" s="454">
        <v>13.2</v>
      </c>
      <c r="T295" s="454">
        <v>13.2</v>
      </c>
      <c r="U295" s="467">
        <v>7.05</v>
      </c>
      <c r="V295" s="468">
        <v>-1.4308060294367375E-2</v>
      </c>
      <c r="W295" s="469">
        <f t="shared" si="4"/>
        <v>6</v>
      </c>
      <c r="X295" s="460"/>
      <c r="Y295" s="415" t="b">
        <v>1</v>
      </c>
      <c r="Z295" s="398" t="s">
        <v>2892</v>
      </c>
    </row>
    <row r="296" spans="1:26">
      <c r="A296" s="462" t="s">
        <v>1753</v>
      </c>
      <c r="B296" s="463" t="s">
        <v>2467</v>
      </c>
      <c r="C296" s="463" t="s">
        <v>2492</v>
      </c>
      <c r="D296" s="454">
        <v>33</v>
      </c>
      <c r="E296" s="454">
        <v>7.6</v>
      </c>
      <c r="F296" s="465">
        <v>2</v>
      </c>
      <c r="G296" s="454">
        <v>2.9967279230734731</v>
      </c>
      <c r="H296" s="454">
        <v>2.8767941024495309</v>
      </c>
      <c r="I296" s="454" t="s">
        <v>1176</v>
      </c>
      <c r="J296" s="454">
        <v>5</v>
      </c>
      <c r="K296" s="454">
        <v>6.5</v>
      </c>
      <c r="L296" s="454">
        <v>6.5</v>
      </c>
      <c r="M296" s="467">
        <v>3.75</v>
      </c>
      <c r="N296" s="470">
        <v>2</v>
      </c>
      <c r="O296" s="454">
        <v>3.5324483402820461</v>
      </c>
      <c r="P296" s="454">
        <v>3.4264748900000002</v>
      </c>
      <c r="Q296" s="454" t="s">
        <v>1176</v>
      </c>
      <c r="R296" s="454">
        <v>5</v>
      </c>
      <c r="S296" s="454">
        <v>6.5</v>
      </c>
      <c r="T296" s="454">
        <v>6.5</v>
      </c>
      <c r="U296" s="467">
        <v>3.75</v>
      </c>
      <c r="V296" s="468">
        <v>1.3292256596450169E-2</v>
      </c>
      <c r="W296" s="469">
        <f t="shared" si="4"/>
        <v>6</v>
      </c>
      <c r="X296" s="460"/>
      <c r="Y296" s="415" t="b">
        <v>1</v>
      </c>
      <c r="Z296" s="398" t="s">
        <v>2893</v>
      </c>
    </row>
    <row r="297" spans="1:26">
      <c r="A297" s="462" t="s">
        <v>1642</v>
      </c>
      <c r="B297" s="463" t="s">
        <v>2467</v>
      </c>
      <c r="C297" s="463" t="s">
        <v>2492</v>
      </c>
      <c r="D297" s="454">
        <v>33</v>
      </c>
      <c r="E297" s="454">
        <v>11</v>
      </c>
      <c r="F297" s="465">
        <v>2</v>
      </c>
      <c r="G297" s="454">
        <v>1.4</v>
      </c>
      <c r="H297" s="454">
        <v>1.3929641025641024</v>
      </c>
      <c r="I297" s="454" t="s">
        <v>1176</v>
      </c>
      <c r="J297" s="454">
        <v>2</v>
      </c>
      <c r="K297" s="454">
        <v>2.6</v>
      </c>
      <c r="L297" s="454">
        <v>2.6</v>
      </c>
      <c r="M297" s="467">
        <v>1.5</v>
      </c>
      <c r="N297" s="470">
        <v>2</v>
      </c>
      <c r="O297" s="454">
        <v>1.5936747464880932</v>
      </c>
      <c r="P297" s="454">
        <v>1.5595703824176879</v>
      </c>
      <c r="Q297" s="454" t="s">
        <v>1176</v>
      </c>
      <c r="R297" s="454">
        <v>2</v>
      </c>
      <c r="S297" s="454">
        <v>2.6</v>
      </c>
      <c r="T297" s="454">
        <v>2.6</v>
      </c>
      <c r="U297" s="467">
        <v>1.5</v>
      </c>
      <c r="V297" s="468">
        <v>-3.0633137860859305E-3</v>
      </c>
      <c r="W297" s="469">
        <f t="shared" si="4"/>
        <v>6</v>
      </c>
      <c r="X297" s="460"/>
      <c r="Y297" s="415" t="b">
        <v>1</v>
      </c>
      <c r="Z297" s="398" t="s">
        <v>2894</v>
      </c>
    </row>
    <row r="298" spans="1:26">
      <c r="A298" s="462" t="s">
        <v>1887</v>
      </c>
      <c r="B298" s="463" t="s">
        <v>2467</v>
      </c>
      <c r="C298" s="463" t="s">
        <v>2492</v>
      </c>
      <c r="D298" s="454">
        <v>33</v>
      </c>
      <c r="E298" s="454">
        <v>11</v>
      </c>
      <c r="F298" s="465">
        <v>2</v>
      </c>
      <c r="G298" s="454">
        <v>0.7</v>
      </c>
      <c r="H298" s="454">
        <v>0.69648205128205121</v>
      </c>
      <c r="I298" s="454" t="s">
        <v>1176</v>
      </c>
      <c r="J298" s="454">
        <v>1</v>
      </c>
      <c r="K298" s="454">
        <v>1.3</v>
      </c>
      <c r="L298" s="454">
        <v>1.3</v>
      </c>
      <c r="M298" s="467">
        <v>0.75</v>
      </c>
      <c r="N298" s="470">
        <v>2</v>
      </c>
      <c r="O298" s="454">
        <v>0.79683737324404658</v>
      </c>
      <c r="P298" s="454">
        <v>0.77978519120884393</v>
      </c>
      <c r="Q298" s="454" t="s">
        <v>1176</v>
      </c>
      <c r="R298" s="454">
        <v>1</v>
      </c>
      <c r="S298" s="454">
        <v>1.3</v>
      </c>
      <c r="T298" s="454">
        <v>1.3</v>
      </c>
      <c r="U298" s="467">
        <v>0.75</v>
      </c>
      <c r="V298" s="468">
        <v>-3.0633137860859305E-3</v>
      </c>
      <c r="W298" s="469">
        <f t="shared" si="4"/>
        <v>6</v>
      </c>
      <c r="X298" s="460"/>
      <c r="Y298" s="415" t="b">
        <v>1</v>
      </c>
      <c r="Z298" s="398" t="s">
        <v>2895</v>
      </c>
    </row>
    <row r="299" spans="1:26">
      <c r="A299" s="462" t="s">
        <v>1270</v>
      </c>
      <c r="B299" s="463" t="s">
        <v>2467</v>
      </c>
      <c r="C299" s="463" t="s">
        <v>2492</v>
      </c>
      <c r="D299" s="454">
        <v>33</v>
      </c>
      <c r="E299" s="454">
        <v>11</v>
      </c>
      <c r="F299" s="465">
        <v>1</v>
      </c>
      <c r="G299" s="454">
        <v>0</v>
      </c>
      <c r="H299" s="454">
        <v>0</v>
      </c>
      <c r="I299" s="454" t="s">
        <v>1176</v>
      </c>
      <c r="J299" s="454">
        <v>0.15</v>
      </c>
      <c r="K299" s="454">
        <v>0.2</v>
      </c>
      <c r="L299" s="454">
        <v>0.2</v>
      </c>
      <c r="M299" s="467">
        <v>0</v>
      </c>
      <c r="N299" s="470">
        <v>1</v>
      </c>
      <c r="O299" s="454">
        <v>0</v>
      </c>
      <c r="P299" s="454">
        <v>0</v>
      </c>
      <c r="Q299" s="454" t="s">
        <v>1176</v>
      </c>
      <c r="R299" s="454">
        <v>0.15</v>
      </c>
      <c r="S299" s="454">
        <v>0.2</v>
      </c>
      <c r="T299" s="454">
        <v>0.2</v>
      </c>
      <c r="U299" s="467">
        <v>0</v>
      </c>
      <c r="V299" s="468">
        <v>0</v>
      </c>
      <c r="W299" s="469">
        <f t="shared" si="4"/>
        <v>6</v>
      </c>
      <c r="X299" s="460"/>
      <c r="Y299" s="415" t="b">
        <v>1</v>
      </c>
      <c r="Z299" s="398" t="s">
        <v>2896</v>
      </c>
    </row>
    <row r="300" spans="1:26">
      <c r="A300" s="462" t="s">
        <v>1282</v>
      </c>
      <c r="B300" s="463" t="s">
        <v>2467</v>
      </c>
      <c r="C300" s="463" t="s">
        <v>2492</v>
      </c>
      <c r="D300" s="454">
        <v>33</v>
      </c>
      <c r="E300" s="454">
        <v>11</v>
      </c>
      <c r="F300" s="465">
        <v>2</v>
      </c>
      <c r="G300" s="454">
        <v>0.87323924363036565</v>
      </c>
      <c r="H300" s="454">
        <v>0.81259011969195116</v>
      </c>
      <c r="I300" s="454" t="s">
        <v>1176</v>
      </c>
      <c r="J300" s="454">
        <v>1</v>
      </c>
      <c r="K300" s="454">
        <v>1.3</v>
      </c>
      <c r="L300" s="454">
        <v>1.3</v>
      </c>
      <c r="M300" s="467">
        <v>0.75</v>
      </c>
      <c r="N300" s="470">
        <v>2</v>
      </c>
      <c r="O300" s="454">
        <v>1.0292935405092973</v>
      </c>
      <c r="P300" s="454">
        <v>0.9572429927182089</v>
      </c>
      <c r="Q300" s="454" t="s">
        <v>1176</v>
      </c>
      <c r="R300" s="454">
        <v>1</v>
      </c>
      <c r="S300" s="454">
        <v>1.3</v>
      </c>
      <c r="T300" s="454">
        <v>1.3</v>
      </c>
      <c r="U300" s="467">
        <v>0.75</v>
      </c>
      <c r="V300" s="468">
        <v>-1.4071009143128199E-2</v>
      </c>
      <c r="W300" s="469">
        <f t="shared" si="4"/>
        <v>6</v>
      </c>
      <c r="X300" s="460"/>
      <c r="Y300" s="415" t="b">
        <v>1</v>
      </c>
      <c r="Z300" s="398" t="s">
        <v>2897</v>
      </c>
    </row>
    <row r="301" spans="1:26">
      <c r="A301" s="462" t="s">
        <v>1292</v>
      </c>
      <c r="B301" s="463" t="s">
        <v>2467</v>
      </c>
      <c r="C301" s="463" t="s">
        <v>2492</v>
      </c>
      <c r="D301" s="454">
        <v>33</v>
      </c>
      <c r="E301" s="454">
        <v>11</v>
      </c>
      <c r="F301" s="465">
        <v>1</v>
      </c>
      <c r="G301" s="454">
        <v>0.1</v>
      </c>
      <c r="H301" s="454">
        <v>9.8261303821264398E-2</v>
      </c>
      <c r="I301" s="454" t="s">
        <v>1176</v>
      </c>
      <c r="J301" s="454">
        <v>0.2</v>
      </c>
      <c r="K301" s="454">
        <v>0.3</v>
      </c>
      <c r="L301" s="454">
        <v>0.3</v>
      </c>
      <c r="M301" s="467">
        <v>0</v>
      </c>
      <c r="N301" s="470">
        <v>1</v>
      </c>
      <c r="O301" s="454">
        <v>0.11842772595812863</v>
      </c>
      <c r="P301" s="454">
        <v>0.11351649854044023</v>
      </c>
      <c r="Q301" s="454" t="s">
        <v>1176</v>
      </c>
      <c r="R301" s="454">
        <v>0.2</v>
      </c>
      <c r="S301" s="454">
        <v>0.3</v>
      </c>
      <c r="T301" s="454">
        <v>0.3</v>
      </c>
      <c r="U301" s="467">
        <v>0</v>
      </c>
      <c r="V301" s="468">
        <v>0</v>
      </c>
      <c r="W301" s="469">
        <f t="shared" si="4"/>
        <v>6</v>
      </c>
      <c r="X301" s="460"/>
      <c r="Y301" s="415" t="b">
        <v>1</v>
      </c>
      <c r="Z301" s="398" t="s">
        <v>2898</v>
      </c>
    </row>
    <row r="302" spans="1:26">
      <c r="A302" s="462" t="s">
        <v>1341</v>
      </c>
      <c r="B302" s="463" t="s">
        <v>2467</v>
      </c>
      <c r="C302" s="463" t="s">
        <v>2475</v>
      </c>
      <c r="D302" s="454">
        <v>33</v>
      </c>
      <c r="E302" s="454">
        <v>11</v>
      </c>
      <c r="F302" s="465">
        <v>2</v>
      </c>
      <c r="G302" s="454">
        <v>2</v>
      </c>
      <c r="H302" s="454">
        <v>1.9652260764252878</v>
      </c>
      <c r="I302" s="454" t="s">
        <v>1176</v>
      </c>
      <c r="J302" s="454">
        <v>2</v>
      </c>
      <c r="K302" s="454">
        <v>2.6</v>
      </c>
      <c r="L302" s="454">
        <v>2.6</v>
      </c>
      <c r="M302" s="467">
        <v>1.5</v>
      </c>
      <c r="N302" s="470">
        <v>2</v>
      </c>
      <c r="O302" s="454">
        <v>2.3685545191625725</v>
      </c>
      <c r="P302" s="454">
        <v>2.2703299708088043</v>
      </c>
      <c r="Q302" s="454" t="s">
        <v>1176</v>
      </c>
      <c r="R302" s="454">
        <v>2.5</v>
      </c>
      <c r="S302" s="454">
        <v>2.6</v>
      </c>
      <c r="T302" s="454">
        <v>2.6</v>
      </c>
      <c r="U302" s="467">
        <v>1.5</v>
      </c>
      <c r="V302" s="468">
        <v>0</v>
      </c>
      <c r="W302" s="469">
        <f t="shared" si="4"/>
        <v>6</v>
      </c>
      <c r="X302" s="460"/>
      <c r="Y302" s="415" t="b">
        <v>1</v>
      </c>
      <c r="Z302" s="398" t="s">
        <v>2899</v>
      </c>
    </row>
    <row r="303" spans="1:26">
      <c r="A303" s="462" t="s">
        <v>1383</v>
      </c>
      <c r="B303" s="463" t="s">
        <v>2467</v>
      </c>
      <c r="C303" s="463" t="s">
        <v>2475</v>
      </c>
      <c r="D303" s="454">
        <v>33</v>
      </c>
      <c r="E303" s="454">
        <v>11</v>
      </c>
      <c r="F303" s="465">
        <v>2</v>
      </c>
      <c r="G303" s="454">
        <v>2.4</v>
      </c>
      <c r="H303" s="454">
        <v>2.3582712917103454</v>
      </c>
      <c r="I303" s="454" t="s">
        <v>1176</v>
      </c>
      <c r="J303" s="454">
        <v>4</v>
      </c>
      <c r="K303" s="454">
        <v>4.8</v>
      </c>
      <c r="L303" s="454">
        <v>4.8</v>
      </c>
      <c r="M303" s="467">
        <v>2.56</v>
      </c>
      <c r="N303" s="470">
        <v>2</v>
      </c>
      <c r="O303" s="454">
        <v>2.8422654229950868</v>
      </c>
      <c r="P303" s="454">
        <v>2.7243959649705651</v>
      </c>
      <c r="Q303" s="454" t="s">
        <v>1176</v>
      </c>
      <c r="R303" s="454">
        <v>4</v>
      </c>
      <c r="S303" s="454">
        <v>4.8</v>
      </c>
      <c r="T303" s="454">
        <v>4.8</v>
      </c>
      <c r="U303" s="467">
        <v>2.56</v>
      </c>
      <c r="V303" s="468">
        <v>0</v>
      </c>
      <c r="W303" s="469">
        <f t="shared" si="4"/>
        <v>6</v>
      </c>
      <c r="X303" s="460"/>
      <c r="Y303" s="415" t="b">
        <v>1</v>
      </c>
      <c r="Z303" s="398" t="s">
        <v>2900</v>
      </c>
    </row>
    <row r="304" spans="1:26">
      <c r="A304" s="462" t="s">
        <v>1433</v>
      </c>
      <c r="B304" s="463" t="s">
        <v>2467</v>
      </c>
      <c r="C304" s="463" t="s">
        <v>2492</v>
      </c>
      <c r="D304" s="454">
        <v>33</v>
      </c>
      <c r="E304" s="454">
        <v>11</v>
      </c>
      <c r="F304" s="465">
        <v>2</v>
      </c>
      <c r="G304" s="454">
        <v>3</v>
      </c>
      <c r="H304" s="454">
        <v>2.9478391146379317</v>
      </c>
      <c r="I304" s="454" t="s">
        <v>1176</v>
      </c>
      <c r="J304" s="454">
        <v>3</v>
      </c>
      <c r="K304" s="454">
        <v>3.9</v>
      </c>
      <c r="L304" s="454">
        <v>3.9</v>
      </c>
      <c r="M304" s="467">
        <v>2.25</v>
      </c>
      <c r="N304" s="470">
        <v>2</v>
      </c>
      <c r="O304" s="454">
        <v>3.552831778743859</v>
      </c>
      <c r="P304" s="454">
        <v>3.4054949562132069</v>
      </c>
      <c r="Q304" s="454" t="s">
        <v>1176</v>
      </c>
      <c r="R304" s="454">
        <v>3</v>
      </c>
      <c r="S304" s="454">
        <v>3.9</v>
      </c>
      <c r="T304" s="454">
        <v>3.9</v>
      </c>
      <c r="U304" s="467">
        <v>2.25</v>
      </c>
      <c r="V304" s="468">
        <v>0</v>
      </c>
      <c r="W304" s="469">
        <f t="shared" si="4"/>
        <v>6</v>
      </c>
      <c r="X304" s="460"/>
      <c r="Y304" s="415" t="b">
        <v>1</v>
      </c>
      <c r="Z304" s="398" t="s">
        <v>2901</v>
      </c>
    </row>
    <row r="305" spans="1:26">
      <c r="A305" s="462" t="s">
        <v>1667</v>
      </c>
      <c r="B305" s="463" t="s">
        <v>2467</v>
      </c>
      <c r="C305" s="463" t="s">
        <v>2492</v>
      </c>
      <c r="D305" s="454">
        <v>33</v>
      </c>
      <c r="E305" s="454">
        <v>11</v>
      </c>
      <c r="F305" s="465">
        <v>2</v>
      </c>
      <c r="G305" s="454">
        <v>1.9831029725728049</v>
      </c>
      <c r="H305" s="454">
        <v>1.9105392232290108</v>
      </c>
      <c r="I305" s="454" t="s">
        <v>1176</v>
      </c>
      <c r="J305" s="454">
        <v>5</v>
      </c>
      <c r="K305" s="454">
        <v>6.5</v>
      </c>
      <c r="L305" s="454">
        <v>6.5</v>
      </c>
      <c r="M305" s="467">
        <v>3.75</v>
      </c>
      <c r="N305" s="470">
        <v>2</v>
      </c>
      <c r="O305" s="454">
        <v>2.4618681565693685</v>
      </c>
      <c r="P305" s="454">
        <v>2.3114889059582282</v>
      </c>
      <c r="Q305" s="454" t="s">
        <v>1176</v>
      </c>
      <c r="R305" s="454">
        <v>5</v>
      </c>
      <c r="S305" s="454">
        <v>6.5</v>
      </c>
      <c r="T305" s="454">
        <v>6.5</v>
      </c>
      <c r="U305" s="467">
        <v>3.75</v>
      </c>
      <c r="V305" s="468">
        <v>-2.6961515422953442E-2</v>
      </c>
      <c r="W305" s="469">
        <f t="shared" si="4"/>
        <v>6</v>
      </c>
      <c r="X305" s="460"/>
      <c r="Y305" s="415" t="b">
        <v>1</v>
      </c>
      <c r="Z305" s="398" t="s">
        <v>2902</v>
      </c>
    </row>
    <row r="306" spans="1:26">
      <c r="A306" s="462" t="s">
        <v>1696</v>
      </c>
      <c r="B306" s="463" t="s">
        <v>2467</v>
      </c>
      <c r="C306" s="463" t="s">
        <v>2475</v>
      </c>
      <c r="D306" s="454">
        <v>33</v>
      </c>
      <c r="E306" s="454">
        <v>11</v>
      </c>
      <c r="F306" s="465">
        <v>2</v>
      </c>
      <c r="G306" s="454">
        <v>3.0621877456406259</v>
      </c>
      <c r="H306" s="454">
        <v>2.8180639820650217</v>
      </c>
      <c r="I306" s="454" t="s">
        <v>1176</v>
      </c>
      <c r="J306" s="454">
        <v>5</v>
      </c>
      <c r="K306" s="454">
        <v>5.4</v>
      </c>
      <c r="L306" s="454">
        <v>5.4</v>
      </c>
      <c r="M306" s="467">
        <v>3</v>
      </c>
      <c r="N306" s="470">
        <v>2</v>
      </c>
      <c r="O306" s="454">
        <v>3.6226621450977743</v>
      </c>
      <c r="P306" s="454">
        <v>3.3328491735737993</v>
      </c>
      <c r="Q306" s="454" t="s">
        <v>1176</v>
      </c>
      <c r="R306" s="454">
        <v>5</v>
      </c>
      <c r="S306" s="454">
        <v>5.4</v>
      </c>
      <c r="T306" s="454">
        <v>5.4</v>
      </c>
      <c r="U306" s="467">
        <v>3</v>
      </c>
      <c r="V306" s="468">
        <v>-2.9600039331753702E-2</v>
      </c>
      <c r="W306" s="469">
        <f t="shared" si="4"/>
        <v>6</v>
      </c>
      <c r="X306" s="460"/>
      <c r="Y306" s="415" t="b">
        <v>1</v>
      </c>
      <c r="Z306" s="398" t="s">
        <v>2903</v>
      </c>
    </row>
    <row r="307" spans="1:26">
      <c r="A307" s="462" t="s">
        <v>2508</v>
      </c>
      <c r="B307" s="463" t="s">
        <v>2467</v>
      </c>
      <c r="C307" s="463" t="s">
        <v>2475</v>
      </c>
      <c r="D307" s="454">
        <v>33</v>
      </c>
      <c r="E307" s="454">
        <v>6.6</v>
      </c>
      <c r="F307" s="465">
        <v>3</v>
      </c>
      <c r="G307" s="471"/>
      <c r="H307" s="471"/>
      <c r="I307" s="454" t="s">
        <v>1176</v>
      </c>
      <c r="J307" s="454">
        <v>30</v>
      </c>
      <c r="K307" s="454">
        <v>25.76</v>
      </c>
      <c r="L307" s="454">
        <v>25.76</v>
      </c>
      <c r="M307" s="467">
        <v>18.100000000000001</v>
      </c>
      <c r="N307" s="470">
        <v>3</v>
      </c>
      <c r="O307" s="471"/>
      <c r="P307" s="471"/>
      <c r="Q307" s="454" t="s">
        <v>1176</v>
      </c>
      <c r="R307" s="454">
        <v>30</v>
      </c>
      <c r="S307" s="454">
        <v>25.76</v>
      </c>
      <c r="T307" s="454">
        <v>25.76</v>
      </c>
      <c r="U307" s="467">
        <v>18.100000000000001</v>
      </c>
      <c r="V307" s="468">
        <v>-1.4053730558963529E-2</v>
      </c>
      <c r="W307" s="469">
        <f t="shared" si="4"/>
        <v>6</v>
      </c>
      <c r="X307" s="460"/>
      <c r="Y307" s="415" t="b">
        <v>1</v>
      </c>
      <c r="Z307" s="398" t="s">
        <v>2904</v>
      </c>
    </row>
    <row r="308" spans="1:26">
      <c r="A308" s="462" t="s">
        <v>1717</v>
      </c>
      <c r="B308" s="463" t="s">
        <v>2467</v>
      </c>
      <c r="C308" s="463" t="s">
        <v>2475</v>
      </c>
      <c r="D308" s="454">
        <v>33</v>
      </c>
      <c r="E308" s="454">
        <v>11</v>
      </c>
      <c r="F308" s="465">
        <v>3</v>
      </c>
      <c r="G308" s="454">
        <v>20.832830489751473</v>
      </c>
      <c r="H308" s="454">
        <v>19.704938393172569</v>
      </c>
      <c r="I308" s="454">
        <v>30</v>
      </c>
      <c r="J308" s="454">
        <v>37.5</v>
      </c>
      <c r="K308" s="454">
        <v>40.5</v>
      </c>
      <c r="L308" s="454">
        <v>40.5</v>
      </c>
      <c r="M308" s="467">
        <v>27.7</v>
      </c>
      <c r="N308" s="470">
        <v>3</v>
      </c>
      <c r="O308" s="454">
        <v>24.441072774752623</v>
      </c>
      <c r="P308" s="454">
        <v>22.614879869145025</v>
      </c>
      <c r="Q308" s="454">
        <v>30</v>
      </c>
      <c r="R308" s="454">
        <v>37.5</v>
      </c>
      <c r="S308" s="454">
        <v>40.5</v>
      </c>
      <c r="T308" s="454">
        <v>40.5</v>
      </c>
      <c r="U308" s="467">
        <v>27.7</v>
      </c>
      <c r="V308" s="468">
        <v>-3.1478206232866346E-2</v>
      </c>
      <c r="W308" s="469">
        <f t="shared" si="4"/>
        <v>6</v>
      </c>
      <c r="X308" s="460"/>
      <c r="Y308" s="415" t="b">
        <v>1</v>
      </c>
      <c r="Z308" s="398" t="s">
        <v>2905</v>
      </c>
    </row>
    <row r="309" spans="1:26">
      <c r="A309" s="462" t="s">
        <v>1889</v>
      </c>
      <c r="B309" s="463" t="s">
        <v>2467</v>
      </c>
      <c r="C309" s="463" t="s">
        <v>2492</v>
      </c>
      <c r="D309" s="454">
        <v>33</v>
      </c>
      <c r="E309" s="454">
        <v>11</v>
      </c>
      <c r="F309" s="465">
        <v>1</v>
      </c>
      <c r="G309" s="454">
        <v>0.8</v>
      </c>
      <c r="H309" s="454">
        <v>0.78609043057011518</v>
      </c>
      <c r="I309" s="454" t="s">
        <v>1176</v>
      </c>
      <c r="J309" s="454">
        <v>1</v>
      </c>
      <c r="K309" s="454">
        <v>1.3</v>
      </c>
      <c r="L309" s="454">
        <v>1.3</v>
      </c>
      <c r="M309" s="467">
        <v>0</v>
      </c>
      <c r="N309" s="470">
        <v>1</v>
      </c>
      <c r="O309" s="454">
        <v>0.94742180766502904</v>
      </c>
      <c r="P309" s="454">
        <v>0.90813198832352182</v>
      </c>
      <c r="Q309" s="454" t="s">
        <v>1176</v>
      </c>
      <c r="R309" s="454">
        <v>1</v>
      </c>
      <c r="S309" s="454">
        <v>1.3</v>
      </c>
      <c r="T309" s="454">
        <v>1.3</v>
      </c>
      <c r="U309" s="467">
        <v>0</v>
      </c>
      <c r="V309" s="468">
        <v>0</v>
      </c>
      <c r="W309" s="469">
        <f t="shared" si="4"/>
        <v>6</v>
      </c>
      <c r="X309" s="460"/>
      <c r="Y309" s="415" t="b">
        <v>1</v>
      </c>
      <c r="Z309" s="398" t="s">
        <v>2906</v>
      </c>
    </row>
    <row r="310" spans="1:26">
      <c r="A310" s="462" t="s">
        <v>1891</v>
      </c>
      <c r="B310" s="463" t="s">
        <v>2467</v>
      </c>
      <c r="C310" s="463" t="s">
        <v>2492</v>
      </c>
      <c r="D310" s="454">
        <v>33</v>
      </c>
      <c r="E310" s="454">
        <v>11</v>
      </c>
      <c r="F310" s="465">
        <v>1</v>
      </c>
      <c r="G310" s="454">
        <v>0.1</v>
      </c>
      <c r="H310" s="454">
        <v>9.8261303821264398E-2</v>
      </c>
      <c r="I310" s="454" t="s">
        <v>1176</v>
      </c>
      <c r="J310" s="454">
        <v>0.1</v>
      </c>
      <c r="K310" s="454">
        <v>0.13</v>
      </c>
      <c r="L310" s="454">
        <v>0.13</v>
      </c>
      <c r="M310" s="467">
        <v>0</v>
      </c>
      <c r="N310" s="470">
        <v>1</v>
      </c>
      <c r="O310" s="454">
        <v>0.11842772595812863</v>
      </c>
      <c r="P310" s="454">
        <v>0.11351649854044023</v>
      </c>
      <c r="Q310" s="454" t="s">
        <v>1176</v>
      </c>
      <c r="R310" s="454">
        <v>0.1</v>
      </c>
      <c r="S310" s="454">
        <v>0.13</v>
      </c>
      <c r="T310" s="454">
        <v>0.13</v>
      </c>
      <c r="U310" s="467">
        <v>0</v>
      </c>
      <c r="V310" s="468">
        <v>0</v>
      </c>
      <c r="W310" s="469">
        <f t="shared" si="4"/>
        <v>6</v>
      </c>
      <c r="X310" s="460"/>
      <c r="Y310" s="415" t="b">
        <v>1</v>
      </c>
      <c r="Z310" s="398" t="s">
        <v>2907</v>
      </c>
    </row>
    <row r="311" spans="1:26">
      <c r="A311" s="462" t="s">
        <v>1895</v>
      </c>
      <c r="B311" s="463" t="s">
        <v>2467</v>
      </c>
      <c r="C311" s="463" t="s">
        <v>2492</v>
      </c>
      <c r="D311" s="454">
        <v>33</v>
      </c>
      <c r="E311" s="454">
        <v>11</v>
      </c>
      <c r="F311" s="465">
        <v>1</v>
      </c>
      <c r="G311" s="454">
        <v>0.1</v>
      </c>
      <c r="H311" s="454">
        <v>9.8261303821264398E-2</v>
      </c>
      <c r="I311" s="454" t="s">
        <v>1176</v>
      </c>
      <c r="J311" s="454">
        <v>0.2</v>
      </c>
      <c r="K311" s="454">
        <v>0.26</v>
      </c>
      <c r="L311" s="454">
        <v>0.26</v>
      </c>
      <c r="M311" s="467">
        <v>0</v>
      </c>
      <c r="N311" s="470">
        <v>1</v>
      </c>
      <c r="O311" s="454">
        <v>0.11842772595812863</v>
      </c>
      <c r="P311" s="454">
        <v>0.11351649854044023</v>
      </c>
      <c r="Q311" s="454" t="s">
        <v>1176</v>
      </c>
      <c r="R311" s="454">
        <v>0.2</v>
      </c>
      <c r="S311" s="454">
        <v>0.26</v>
      </c>
      <c r="T311" s="454">
        <v>0.26</v>
      </c>
      <c r="U311" s="467">
        <v>0</v>
      </c>
      <c r="V311" s="468">
        <v>0</v>
      </c>
      <c r="W311" s="469">
        <f t="shared" si="4"/>
        <v>6</v>
      </c>
      <c r="X311" s="460"/>
      <c r="Y311" s="415" t="b">
        <v>1</v>
      </c>
      <c r="Z311" s="398" t="s">
        <v>2908</v>
      </c>
    </row>
    <row r="312" spans="1:26">
      <c r="A312" s="462" t="s">
        <v>1917</v>
      </c>
      <c r="B312" s="463" t="s">
        <v>2467</v>
      </c>
      <c r="C312" s="463" t="s">
        <v>2492</v>
      </c>
      <c r="D312" s="454">
        <v>33</v>
      </c>
      <c r="E312" s="454">
        <v>11</v>
      </c>
      <c r="F312" s="465">
        <v>1</v>
      </c>
      <c r="G312" s="454">
        <v>0.1</v>
      </c>
      <c r="H312" s="454">
        <v>9.8261303821264398E-2</v>
      </c>
      <c r="I312" s="454" t="s">
        <v>1176</v>
      </c>
      <c r="J312" s="454">
        <v>0.3</v>
      </c>
      <c r="K312" s="454">
        <v>0.39</v>
      </c>
      <c r="L312" s="454">
        <v>0.39</v>
      </c>
      <c r="M312" s="467">
        <v>0</v>
      </c>
      <c r="N312" s="470">
        <v>1</v>
      </c>
      <c r="O312" s="454">
        <v>0.11842772595812863</v>
      </c>
      <c r="P312" s="454">
        <v>0.11351649854044023</v>
      </c>
      <c r="Q312" s="454" t="s">
        <v>1176</v>
      </c>
      <c r="R312" s="454">
        <v>0.3</v>
      </c>
      <c r="S312" s="454">
        <v>0.39</v>
      </c>
      <c r="T312" s="454">
        <v>0.39</v>
      </c>
      <c r="U312" s="467">
        <v>0</v>
      </c>
      <c r="V312" s="468">
        <v>0</v>
      </c>
      <c r="W312" s="469">
        <f t="shared" si="4"/>
        <v>6</v>
      </c>
      <c r="X312" s="460"/>
      <c r="Y312" s="415" t="b">
        <v>1</v>
      </c>
      <c r="Z312" s="398" t="s">
        <v>2909</v>
      </c>
    </row>
    <row r="313" spans="1:26">
      <c r="A313" s="462" t="s">
        <v>2509</v>
      </c>
      <c r="B313" s="463" t="s">
        <v>2467</v>
      </c>
      <c r="C313" s="463" t="s">
        <v>152</v>
      </c>
      <c r="D313" s="454">
        <v>33</v>
      </c>
      <c r="E313" s="454">
        <v>11</v>
      </c>
      <c r="F313" s="465">
        <v>1</v>
      </c>
      <c r="G313" s="471"/>
      <c r="H313" s="471"/>
      <c r="I313" s="454" t="s">
        <v>1176</v>
      </c>
      <c r="J313" s="454">
        <v>3</v>
      </c>
      <c r="K313" s="454">
        <v>3.9</v>
      </c>
      <c r="L313" s="454">
        <v>3.9</v>
      </c>
      <c r="M313" s="467">
        <v>0</v>
      </c>
      <c r="N313" s="470">
        <v>1</v>
      </c>
      <c r="O313" s="471"/>
      <c r="P313" s="471"/>
      <c r="Q313" s="454" t="s">
        <v>1176</v>
      </c>
      <c r="R313" s="454">
        <v>3</v>
      </c>
      <c r="S313" s="454">
        <v>3.9</v>
      </c>
      <c r="T313" s="454">
        <v>3.9</v>
      </c>
      <c r="U313" s="467">
        <v>0</v>
      </c>
      <c r="V313" s="468">
        <v>-1.701054839359617E-2</v>
      </c>
      <c r="W313" s="469">
        <f t="shared" si="4"/>
        <v>5</v>
      </c>
      <c r="X313" s="460"/>
      <c r="Y313" s="415" t="b">
        <v>1</v>
      </c>
      <c r="Z313" s="398" t="s">
        <v>2910</v>
      </c>
    </row>
    <row r="314" spans="1:26">
      <c r="A314" s="462" t="s">
        <v>1686</v>
      </c>
      <c r="B314" s="463" t="s">
        <v>2467</v>
      </c>
      <c r="C314" s="463" t="s">
        <v>152</v>
      </c>
      <c r="D314" s="454">
        <v>33</v>
      </c>
      <c r="E314" s="454">
        <v>11</v>
      </c>
      <c r="F314" s="465">
        <v>2</v>
      </c>
      <c r="G314" s="454">
        <v>14.258045836894119</v>
      </c>
      <c r="H314" s="454">
        <v>14.248553129945456</v>
      </c>
      <c r="I314" s="454">
        <v>20</v>
      </c>
      <c r="J314" s="454">
        <v>25</v>
      </c>
      <c r="K314" s="454">
        <v>28.4</v>
      </c>
      <c r="L314" s="454">
        <v>28.4</v>
      </c>
      <c r="M314" s="467">
        <v>15</v>
      </c>
      <c r="N314" s="470">
        <v>2</v>
      </c>
      <c r="O314" s="454">
        <v>18.06892256164635</v>
      </c>
      <c r="P314" s="454">
        <v>17.909698548747119</v>
      </c>
      <c r="Q314" s="454">
        <v>20</v>
      </c>
      <c r="R314" s="454">
        <v>25</v>
      </c>
      <c r="S314" s="454">
        <v>28.4</v>
      </c>
      <c r="T314" s="454">
        <v>28.4</v>
      </c>
      <c r="U314" s="467">
        <v>15</v>
      </c>
      <c r="V314" s="468">
        <v>-2.084532400545136E-2</v>
      </c>
      <c r="W314" s="469">
        <f t="shared" si="4"/>
        <v>5</v>
      </c>
      <c r="X314" s="460"/>
      <c r="Y314" s="415" t="b">
        <v>1</v>
      </c>
      <c r="Z314" s="398" t="s">
        <v>2911</v>
      </c>
    </row>
    <row r="315" spans="1:26">
      <c r="A315" s="462" t="s">
        <v>1691</v>
      </c>
      <c r="B315" s="463" t="s">
        <v>2467</v>
      </c>
      <c r="C315" s="463" t="s">
        <v>2475</v>
      </c>
      <c r="D315" s="454">
        <v>33</v>
      </c>
      <c r="E315" s="454">
        <v>11</v>
      </c>
      <c r="F315" s="465">
        <v>1</v>
      </c>
      <c r="G315" s="454">
        <v>5.283886713626039</v>
      </c>
      <c r="H315" s="454">
        <v>5.2362841306203993</v>
      </c>
      <c r="I315" s="454">
        <v>10</v>
      </c>
      <c r="J315" s="454">
        <v>12.5</v>
      </c>
      <c r="K315" s="454">
        <v>14.8</v>
      </c>
      <c r="L315" s="454">
        <v>14.8</v>
      </c>
      <c r="M315" s="467">
        <v>0</v>
      </c>
      <c r="N315" s="470">
        <v>1</v>
      </c>
      <c r="O315" s="454">
        <v>7.1337683670272867</v>
      </c>
      <c r="P315" s="454">
        <v>6.9479821122263701</v>
      </c>
      <c r="Q315" s="454">
        <v>10</v>
      </c>
      <c r="R315" s="454">
        <v>12.5</v>
      </c>
      <c r="S315" s="454">
        <v>14.8</v>
      </c>
      <c r="T315" s="454">
        <v>14.8</v>
      </c>
      <c r="U315" s="467">
        <v>0</v>
      </c>
      <c r="V315" s="468">
        <v>-1.4842892190789936E-2</v>
      </c>
      <c r="W315" s="469">
        <f t="shared" si="4"/>
        <v>6</v>
      </c>
      <c r="X315" s="460"/>
      <c r="Y315" s="415" t="b">
        <v>1</v>
      </c>
      <c r="Z315" s="398" t="s">
        <v>2912</v>
      </c>
    </row>
    <row r="316" spans="1:26" ht="15.75">
      <c r="A316" s="462" t="s">
        <v>2510</v>
      </c>
      <c r="B316" s="463" t="s">
        <v>2467</v>
      </c>
      <c r="C316" s="463" t="s">
        <v>2475</v>
      </c>
      <c r="D316" s="454">
        <v>33</v>
      </c>
      <c r="E316" s="454">
        <v>11</v>
      </c>
      <c r="F316" s="465">
        <v>1</v>
      </c>
      <c r="G316" s="454">
        <v>1.6766419883386969</v>
      </c>
      <c r="H316" s="454">
        <v>1.6033461637118687</v>
      </c>
      <c r="I316" s="454">
        <v>20</v>
      </c>
      <c r="J316" s="454">
        <v>12.5</v>
      </c>
      <c r="K316" s="454">
        <v>14.8</v>
      </c>
      <c r="L316" s="454">
        <v>14.8</v>
      </c>
      <c r="M316" s="467">
        <v>0</v>
      </c>
      <c r="N316" s="440"/>
      <c r="O316" s="440"/>
      <c r="P316" s="440"/>
      <c r="Q316" s="440"/>
      <c r="R316" s="440"/>
      <c r="S316" s="440"/>
      <c r="T316" s="440"/>
      <c r="U316" s="440"/>
      <c r="V316" s="468">
        <v>-2.5750145824048554E-2</v>
      </c>
      <c r="W316" s="469">
        <f t="shared" si="4"/>
        <v>6</v>
      </c>
      <c r="X316" s="460"/>
      <c r="Y316" s="415" t="b">
        <v>1</v>
      </c>
      <c r="Z316" s="398" t="s">
        <v>2913</v>
      </c>
    </row>
    <row r="317" spans="1:26">
      <c r="A317" s="462" t="s">
        <v>1736</v>
      </c>
      <c r="B317" s="463" t="s">
        <v>2467</v>
      </c>
      <c r="C317" s="463" t="s">
        <v>2475</v>
      </c>
      <c r="D317" s="454">
        <v>33</v>
      </c>
      <c r="E317" s="454">
        <v>11</v>
      </c>
      <c r="F317" s="465">
        <v>1</v>
      </c>
      <c r="G317" s="454">
        <v>2</v>
      </c>
      <c r="H317" s="454">
        <v>1.969132637418445</v>
      </c>
      <c r="I317" s="454" t="s">
        <v>1176</v>
      </c>
      <c r="J317" s="454">
        <v>2.5</v>
      </c>
      <c r="K317" s="454">
        <v>3.25</v>
      </c>
      <c r="L317" s="454">
        <v>3.25</v>
      </c>
      <c r="M317" s="467">
        <v>0</v>
      </c>
      <c r="N317" s="470">
        <v>2</v>
      </c>
      <c r="O317" s="454">
        <v>2.2286324084975355</v>
      </c>
      <c r="P317" s="454">
        <v>2.1840597603275849</v>
      </c>
      <c r="Q317" s="454" t="s">
        <v>1176</v>
      </c>
      <c r="R317" s="454">
        <v>2</v>
      </c>
      <c r="S317" s="454">
        <v>3.3</v>
      </c>
      <c r="T317" s="454">
        <v>3.3</v>
      </c>
      <c r="U317" s="467">
        <v>1.5</v>
      </c>
      <c r="V317" s="468">
        <v>-1.701054839359617E-2</v>
      </c>
      <c r="W317" s="469">
        <f t="shared" si="4"/>
        <v>6</v>
      </c>
      <c r="X317" s="460"/>
      <c r="Y317" s="415" t="b">
        <v>1</v>
      </c>
      <c r="Z317" s="398" t="s">
        <v>2914</v>
      </c>
    </row>
    <row r="318" spans="1:26">
      <c r="A318" s="462" t="s">
        <v>1789</v>
      </c>
      <c r="B318" s="463" t="s">
        <v>2467</v>
      </c>
      <c r="C318" s="463" t="s">
        <v>2475</v>
      </c>
      <c r="D318" s="454">
        <v>33</v>
      </c>
      <c r="E318" s="454">
        <v>11</v>
      </c>
      <c r="F318" s="465">
        <v>1</v>
      </c>
      <c r="G318" s="454">
        <v>0.56859331581578421</v>
      </c>
      <c r="H318" s="454">
        <v>0.51150409475341774</v>
      </c>
      <c r="I318" s="454" t="s">
        <v>1176</v>
      </c>
      <c r="J318" s="454">
        <v>2.5</v>
      </c>
      <c r="K318" s="454">
        <v>3.25</v>
      </c>
      <c r="L318" s="454">
        <v>3.25</v>
      </c>
      <c r="M318" s="467">
        <v>0</v>
      </c>
      <c r="N318" s="470">
        <v>1</v>
      </c>
      <c r="O318" s="454">
        <v>1.5600426859482746</v>
      </c>
      <c r="P318" s="454">
        <v>1.5288418322293091</v>
      </c>
      <c r="Q318" s="454" t="s">
        <v>1176</v>
      </c>
      <c r="R318" s="454">
        <v>2.5</v>
      </c>
      <c r="S318" s="454">
        <v>3.25</v>
      </c>
      <c r="T318" s="454">
        <v>3.25</v>
      </c>
      <c r="U318" s="467">
        <v>0</v>
      </c>
      <c r="V318" s="468">
        <v>-1.7214810322548457E-2</v>
      </c>
      <c r="W318" s="469">
        <f t="shared" si="4"/>
        <v>6</v>
      </c>
      <c r="X318" s="460"/>
      <c r="Y318" s="415" t="b">
        <v>1</v>
      </c>
      <c r="Z318" s="398" t="s">
        <v>2915</v>
      </c>
    </row>
    <row r="319" spans="1:26" ht="15.75">
      <c r="A319" s="462" t="s">
        <v>1791</v>
      </c>
      <c r="B319" s="463" t="s">
        <v>2467</v>
      </c>
      <c r="C319" s="463" t="s">
        <v>2475</v>
      </c>
      <c r="D319" s="454">
        <v>33</v>
      </c>
      <c r="E319" s="454">
        <v>11</v>
      </c>
      <c r="F319" s="465">
        <v>1</v>
      </c>
      <c r="G319" s="454">
        <v>1.8471390183051175</v>
      </c>
      <c r="H319" s="454">
        <v>1.7747021940578578</v>
      </c>
      <c r="I319" s="454" t="s">
        <v>1176</v>
      </c>
      <c r="J319" s="454">
        <v>3</v>
      </c>
      <c r="K319" s="454">
        <v>3.9</v>
      </c>
      <c r="L319" s="454">
        <v>3.9</v>
      </c>
      <c r="M319" s="467">
        <v>0</v>
      </c>
      <c r="N319" s="440"/>
      <c r="O319" s="440"/>
      <c r="P319" s="440"/>
      <c r="Q319" s="440"/>
      <c r="R319" s="440"/>
      <c r="S319" s="440"/>
      <c r="T319" s="440"/>
      <c r="U319" s="440"/>
      <c r="V319" s="468">
        <v>-1.7214810322548457E-2</v>
      </c>
      <c r="W319" s="469">
        <f t="shared" si="4"/>
        <v>6</v>
      </c>
      <c r="X319" s="460"/>
      <c r="Y319" s="415" t="b">
        <v>1</v>
      </c>
      <c r="Z319" s="398" t="s">
        <v>2916</v>
      </c>
    </row>
    <row r="320" spans="1:26">
      <c r="A320" s="462" t="s">
        <v>1223</v>
      </c>
      <c r="B320" s="463" t="s">
        <v>2467</v>
      </c>
      <c r="C320" s="463" t="s">
        <v>2492</v>
      </c>
      <c r="D320" s="454">
        <v>33</v>
      </c>
      <c r="E320" s="454">
        <v>11</v>
      </c>
      <c r="F320" s="465">
        <v>1</v>
      </c>
      <c r="G320" s="454">
        <v>0.1</v>
      </c>
      <c r="H320" s="454">
        <v>9.4498163345056674E-2</v>
      </c>
      <c r="I320" s="454" t="s">
        <v>1176</v>
      </c>
      <c r="J320" s="454">
        <v>0.15</v>
      </c>
      <c r="K320" s="454">
        <v>1.95</v>
      </c>
      <c r="L320" s="454">
        <v>1.95</v>
      </c>
      <c r="M320" s="467">
        <v>0</v>
      </c>
      <c r="N320" s="470">
        <v>1</v>
      </c>
      <c r="O320" s="454">
        <v>0.10727740449257338</v>
      </c>
      <c r="P320" s="454">
        <v>9.8180289205501217E-2</v>
      </c>
      <c r="Q320" s="454" t="s">
        <v>1176</v>
      </c>
      <c r="R320" s="454">
        <v>0.15</v>
      </c>
      <c r="S320" s="454">
        <v>1.95</v>
      </c>
      <c r="T320" s="454">
        <v>1.95</v>
      </c>
      <c r="U320" s="467">
        <v>0</v>
      </c>
      <c r="V320" s="468">
        <v>-1.7408652230077593E-2</v>
      </c>
      <c r="W320" s="469">
        <f t="shared" si="4"/>
        <v>6</v>
      </c>
      <c r="X320" s="460"/>
      <c r="Y320" s="415" t="b">
        <v>1</v>
      </c>
      <c r="Z320" s="398" t="s">
        <v>2917</v>
      </c>
    </row>
    <row r="321" spans="1:26">
      <c r="A321" s="462" t="s">
        <v>1247</v>
      </c>
      <c r="B321" s="463" t="s">
        <v>2467</v>
      </c>
      <c r="C321" s="463" t="s">
        <v>2492</v>
      </c>
      <c r="D321" s="454">
        <v>33</v>
      </c>
      <c r="E321" s="454">
        <v>11</v>
      </c>
      <c r="F321" s="465">
        <v>1</v>
      </c>
      <c r="G321" s="454">
        <v>0.3</v>
      </c>
      <c r="H321" s="454">
        <v>0.29849230769230767</v>
      </c>
      <c r="I321" s="454" t="s">
        <v>1176</v>
      </c>
      <c r="J321" s="454">
        <v>0.5</v>
      </c>
      <c r="K321" s="454">
        <v>0.65</v>
      </c>
      <c r="L321" s="454">
        <v>0.65</v>
      </c>
      <c r="M321" s="467">
        <v>0</v>
      </c>
      <c r="N321" s="470">
        <v>1</v>
      </c>
      <c r="O321" s="454">
        <v>0.30370430162133721</v>
      </c>
      <c r="P321" s="454">
        <v>0.29720508206912499</v>
      </c>
      <c r="Q321" s="454" t="s">
        <v>1176</v>
      </c>
      <c r="R321" s="454">
        <v>0.5</v>
      </c>
      <c r="S321" s="454">
        <v>0.65</v>
      </c>
      <c r="T321" s="454">
        <v>0.65</v>
      </c>
      <c r="U321" s="467">
        <v>0</v>
      </c>
      <c r="V321" s="468">
        <v>-3.0633137860859305E-3</v>
      </c>
      <c r="W321" s="469">
        <f t="shared" si="4"/>
        <v>6</v>
      </c>
      <c r="X321" s="460"/>
      <c r="Y321" s="415" t="b">
        <v>1</v>
      </c>
      <c r="Z321" s="398" t="s">
        <v>2918</v>
      </c>
    </row>
    <row r="322" spans="1:26">
      <c r="A322" s="462" t="s">
        <v>1254</v>
      </c>
      <c r="B322" s="463" t="s">
        <v>2467</v>
      </c>
      <c r="C322" s="463" t="s">
        <v>2492</v>
      </c>
      <c r="D322" s="454">
        <v>33</v>
      </c>
      <c r="E322" s="454">
        <v>7.6</v>
      </c>
      <c r="F322" s="465">
        <v>1</v>
      </c>
      <c r="G322" s="454">
        <v>0.1</v>
      </c>
      <c r="H322" s="454">
        <v>9.5411194318621551E-2</v>
      </c>
      <c r="I322" s="454" t="s">
        <v>1176</v>
      </c>
      <c r="J322" s="454">
        <v>0.3</v>
      </c>
      <c r="K322" s="454">
        <v>0.4</v>
      </c>
      <c r="L322" s="454">
        <v>0.4</v>
      </c>
      <c r="M322" s="467">
        <v>0</v>
      </c>
      <c r="N322" s="470">
        <v>1</v>
      </c>
      <c r="O322" s="454">
        <v>9.8544124007177158E-2</v>
      </c>
      <c r="P322" s="454">
        <v>9.0339869249377994E-2</v>
      </c>
      <c r="Q322" s="454" t="s">
        <v>1176</v>
      </c>
      <c r="R322" s="454">
        <v>0.3</v>
      </c>
      <c r="S322" s="454">
        <v>0.4</v>
      </c>
      <c r="T322" s="454">
        <v>0.4</v>
      </c>
      <c r="U322" s="467">
        <v>0</v>
      </c>
      <c r="V322" s="468">
        <v>3.673174292875947E-3</v>
      </c>
      <c r="W322" s="469">
        <f t="shared" si="4"/>
        <v>6</v>
      </c>
      <c r="X322" s="460"/>
      <c r="Y322" s="415" t="b">
        <v>1</v>
      </c>
      <c r="Z322" s="398" t="s">
        <v>2919</v>
      </c>
    </row>
    <row r="323" spans="1:26">
      <c r="A323" s="462" t="s">
        <v>1268</v>
      </c>
      <c r="B323" s="463" t="s">
        <v>2467</v>
      </c>
      <c r="C323" s="463" t="s">
        <v>2492</v>
      </c>
      <c r="D323" s="454">
        <v>33</v>
      </c>
      <c r="E323" s="454">
        <v>11</v>
      </c>
      <c r="F323" s="465">
        <v>1</v>
      </c>
      <c r="G323" s="454">
        <v>0.6</v>
      </c>
      <c r="H323" s="454">
        <v>0.59698461538461534</v>
      </c>
      <c r="I323" s="454" t="s">
        <v>1176</v>
      </c>
      <c r="J323" s="454">
        <v>1</v>
      </c>
      <c r="K323" s="454">
        <v>1.3</v>
      </c>
      <c r="L323" s="454">
        <v>1.3</v>
      </c>
      <c r="M323" s="467">
        <v>0</v>
      </c>
      <c r="N323" s="470">
        <v>1</v>
      </c>
      <c r="O323" s="454">
        <v>0.60740860324267443</v>
      </c>
      <c r="P323" s="454">
        <v>0.59441016413824999</v>
      </c>
      <c r="Q323" s="454" t="s">
        <v>1176</v>
      </c>
      <c r="R323" s="454">
        <v>1</v>
      </c>
      <c r="S323" s="454">
        <v>1.3</v>
      </c>
      <c r="T323" s="454">
        <v>1.3</v>
      </c>
      <c r="U323" s="467">
        <v>0</v>
      </c>
      <c r="V323" s="468">
        <v>-3.0633137860859305E-3</v>
      </c>
      <c r="W323" s="469">
        <f t="shared" si="4"/>
        <v>6</v>
      </c>
      <c r="X323" s="460"/>
      <c r="Y323" s="415" t="b">
        <v>1</v>
      </c>
      <c r="Z323" s="398" t="s">
        <v>2920</v>
      </c>
    </row>
    <row r="324" spans="1:26">
      <c r="A324" s="462" t="s">
        <v>1280</v>
      </c>
      <c r="B324" s="463" t="s">
        <v>2467</v>
      </c>
      <c r="C324" s="463" t="s">
        <v>2475</v>
      </c>
      <c r="D324" s="454">
        <v>33</v>
      </c>
      <c r="E324" s="454">
        <v>11</v>
      </c>
      <c r="F324" s="465">
        <v>1</v>
      </c>
      <c r="G324" s="454">
        <v>0.5</v>
      </c>
      <c r="H324" s="454">
        <v>0.47285931370816692</v>
      </c>
      <c r="I324" s="454" t="s">
        <v>1176</v>
      </c>
      <c r="J324" s="454">
        <v>0.5</v>
      </c>
      <c r="K324" s="454">
        <v>0.65</v>
      </c>
      <c r="L324" s="454">
        <v>0.65</v>
      </c>
      <c r="M324" s="467">
        <v>0</v>
      </c>
      <c r="N324" s="470">
        <v>1</v>
      </c>
      <c r="O324" s="454">
        <v>0.4715265044321757</v>
      </c>
      <c r="P324" s="454">
        <v>0.44120195159543973</v>
      </c>
      <c r="Q324" s="454" t="s">
        <v>1176</v>
      </c>
      <c r="R324" s="454">
        <v>0.5</v>
      </c>
      <c r="S324" s="454">
        <v>0.65</v>
      </c>
      <c r="T324" s="454">
        <v>0.65</v>
      </c>
      <c r="U324" s="467">
        <v>0</v>
      </c>
      <c r="V324" s="468">
        <v>1.4766154434973311E-2</v>
      </c>
      <c r="W324" s="469">
        <f t="shared" si="4"/>
        <v>6</v>
      </c>
      <c r="X324" s="460"/>
      <c r="Y324" s="415" t="b">
        <v>1</v>
      </c>
      <c r="Z324" s="398" t="s">
        <v>2921</v>
      </c>
    </row>
    <row r="325" spans="1:26">
      <c r="A325" s="462" t="s">
        <v>1309</v>
      </c>
      <c r="B325" s="463" t="s">
        <v>2467</v>
      </c>
      <c r="C325" s="463" t="s">
        <v>2492</v>
      </c>
      <c r="D325" s="454">
        <v>33</v>
      </c>
      <c r="E325" s="454">
        <v>11</v>
      </c>
      <c r="F325" s="465">
        <v>1</v>
      </c>
      <c r="G325" s="454">
        <v>0.5</v>
      </c>
      <c r="H325" s="454">
        <v>0.48208653124967887</v>
      </c>
      <c r="I325" s="454" t="s">
        <v>1176</v>
      </c>
      <c r="J325" s="454">
        <v>0.47499999999999998</v>
      </c>
      <c r="K325" s="454">
        <v>0.62</v>
      </c>
      <c r="L325" s="454">
        <v>0.62</v>
      </c>
      <c r="M325" s="467">
        <v>0</v>
      </c>
      <c r="N325" s="470">
        <v>1</v>
      </c>
      <c r="O325" s="454">
        <v>0.49930689303842352</v>
      </c>
      <c r="P325" s="454">
        <v>0.47185803340467158</v>
      </c>
      <c r="Q325" s="454" t="s">
        <v>1176</v>
      </c>
      <c r="R325" s="454">
        <v>0.47499999999999998</v>
      </c>
      <c r="S325" s="454">
        <v>0.62</v>
      </c>
      <c r="T325" s="454">
        <v>0.62</v>
      </c>
      <c r="U325" s="467">
        <v>0</v>
      </c>
      <c r="V325" s="468">
        <v>3.4685404158407707E-4</v>
      </c>
      <c r="W325" s="469">
        <f t="shared" si="4"/>
        <v>6</v>
      </c>
      <c r="X325" s="460"/>
      <c r="Y325" s="415" t="b">
        <v>1</v>
      </c>
      <c r="Z325" s="398" t="s">
        <v>2922</v>
      </c>
    </row>
    <row r="326" spans="1:26">
      <c r="A326" s="462" t="s">
        <v>1311</v>
      </c>
      <c r="B326" s="463" t="s">
        <v>2467</v>
      </c>
      <c r="C326" s="463" t="s">
        <v>2492</v>
      </c>
      <c r="D326" s="454">
        <v>33</v>
      </c>
      <c r="E326" s="454">
        <v>11</v>
      </c>
      <c r="F326" s="465">
        <v>1</v>
      </c>
      <c r="G326" s="454">
        <v>1</v>
      </c>
      <c r="H326" s="454">
        <v>0.92522864404751004</v>
      </c>
      <c r="I326" s="454" t="s">
        <v>1176</v>
      </c>
      <c r="J326" s="454">
        <v>1</v>
      </c>
      <c r="K326" s="454">
        <v>1.3</v>
      </c>
      <c r="L326" s="454">
        <v>1.3</v>
      </c>
      <c r="M326" s="467">
        <v>0</v>
      </c>
      <c r="N326" s="470">
        <v>1</v>
      </c>
      <c r="O326" s="454">
        <v>1.0479524962444442</v>
      </c>
      <c r="P326" s="454">
        <v>0.98242342918551784</v>
      </c>
      <c r="Q326" s="454" t="s">
        <v>1176</v>
      </c>
      <c r="R326" s="454">
        <v>1</v>
      </c>
      <c r="S326" s="454">
        <v>1.3</v>
      </c>
      <c r="T326" s="454">
        <v>1.3</v>
      </c>
      <c r="U326" s="467">
        <v>0</v>
      </c>
      <c r="V326" s="468">
        <v>-1.1641274077212049E-2</v>
      </c>
      <c r="W326" s="469">
        <f t="shared" si="4"/>
        <v>6</v>
      </c>
      <c r="X326" s="460"/>
      <c r="Y326" s="415" t="b">
        <v>1</v>
      </c>
      <c r="Z326" s="398" t="s">
        <v>2923</v>
      </c>
    </row>
    <row r="327" spans="1:26">
      <c r="A327" s="462" t="s">
        <v>1353</v>
      </c>
      <c r="B327" s="463" t="s">
        <v>2467</v>
      </c>
      <c r="C327" s="463" t="s">
        <v>2492</v>
      </c>
      <c r="D327" s="454">
        <v>33</v>
      </c>
      <c r="E327" s="454">
        <v>11</v>
      </c>
      <c r="F327" s="465">
        <v>1</v>
      </c>
      <c r="G327" s="454">
        <v>0.3</v>
      </c>
      <c r="H327" s="454">
        <v>0.28925191874980732</v>
      </c>
      <c r="I327" s="454" t="s">
        <v>1176</v>
      </c>
      <c r="J327" s="454">
        <v>0.3</v>
      </c>
      <c r="K327" s="454">
        <v>0.39</v>
      </c>
      <c r="L327" s="454">
        <v>0.39</v>
      </c>
      <c r="M327" s="467">
        <v>0</v>
      </c>
      <c r="N327" s="470">
        <v>1</v>
      </c>
      <c r="O327" s="454">
        <v>0.2995841358230541</v>
      </c>
      <c r="P327" s="454">
        <v>0.28311482004280292</v>
      </c>
      <c r="Q327" s="454" t="s">
        <v>1176</v>
      </c>
      <c r="R327" s="454">
        <v>0.3</v>
      </c>
      <c r="S327" s="454">
        <v>0.39</v>
      </c>
      <c r="T327" s="454">
        <v>0.39</v>
      </c>
      <c r="U327" s="467">
        <v>0</v>
      </c>
      <c r="V327" s="468">
        <v>3.4685404158407707E-4</v>
      </c>
      <c r="W327" s="469">
        <f t="shared" si="4"/>
        <v>6</v>
      </c>
      <c r="X327" s="460"/>
      <c r="Y327" s="415" t="b">
        <v>1</v>
      </c>
      <c r="Z327" s="398" t="s">
        <v>2924</v>
      </c>
    </row>
    <row r="328" spans="1:26">
      <c r="A328" s="462" t="s">
        <v>1355</v>
      </c>
      <c r="B328" s="463" t="s">
        <v>2467</v>
      </c>
      <c r="C328" s="463" t="s">
        <v>2492</v>
      </c>
      <c r="D328" s="454">
        <v>33</v>
      </c>
      <c r="E328" s="454">
        <v>11</v>
      </c>
      <c r="F328" s="465">
        <v>1</v>
      </c>
      <c r="G328" s="454">
        <v>0.1</v>
      </c>
      <c r="H328" s="454">
        <v>9.7149372862029654E-2</v>
      </c>
      <c r="I328" s="454" t="s">
        <v>1176</v>
      </c>
      <c r="J328" s="454">
        <v>0.5</v>
      </c>
      <c r="K328" s="454">
        <v>0.7</v>
      </c>
      <c r="L328" s="454">
        <v>0.7</v>
      </c>
      <c r="M328" s="467">
        <v>0</v>
      </c>
      <c r="N328" s="470">
        <v>1</v>
      </c>
      <c r="O328" s="454">
        <v>9.8098017886950523E-2</v>
      </c>
      <c r="P328" s="454">
        <v>9.159396190239763E-2</v>
      </c>
      <c r="Q328" s="454" t="s">
        <v>1176</v>
      </c>
      <c r="R328" s="454">
        <v>0.5</v>
      </c>
      <c r="S328" s="454">
        <v>0.7</v>
      </c>
      <c r="T328" s="454">
        <v>0.7</v>
      </c>
      <c r="U328" s="467">
        <v>0</v>
      </c>
      <c r="V328" s="468">
        <v>4.8122982544498427E-3</v>
      </c>
      <c r="W328" s="469">
        <f t="shared" si="4"/>
        <v>6</v>
      </c>
      <c r="X328" s="460"/>
      <c r="Y328" s="415" t="b">
        <v>1</v>
      </c>
      <c r="Z328" s="398" t="s">
        <v>2925</v>
      </c>
    </row>
    <row r="329" spans="1:26">
      <c r="A329" s="462" t="s">
        <v>1361</v>
      </c>
      <c r="B329" s="463" t="s">
        <v>2467</v>
      </c>
      <c r="C329" s="463" t="s">
        <v>2475</v>
      </c>
      <c r="D329" s="454">
        <v>33</v>
      </c>
      <c r="E329" s="454">
        <v>11</v>
      </c>
      <c r="F329" s="465">
        <v>1</v>
      </c>
      <c r="G329" s="454">
        <v>0</v>
      </c>
      <c r="H329" s="454">
        <v>0</v>
      </c>
      <c r="I329" s="454" t="s">
        <v>1176</v>
      </c>
      <c r="J329" s="454">
        <v>0.2</v>
      </c>
      <c r="K329" s="454">
        <v>0.26</v>
      </c>
      <c r="L329" s="454">
        <v>0.26</v>
      </c>
      <c r="M329" s="467">
        <v>0</v>
      </c>
      <c r="N329" s="470">
        <v>1</v>
      </c>
      <c r="O329" s="454">
        <v>0</v>
      </c>
      <c r="P329" s="454">
        <v>0</v>
      </c>
      <c r="Q329" s="454" t="s">
        <v>1176</v>
      </c>
      <c r="R329" s="454">
        <v>0.2</v>
      </c>
      <c r="S329" s="454">
        <v>0.26</v>
      </c>
      <c r="T329" s="454">
        <v>0.26</v>
      </c>
      <c r="U329" s="467">
        <v>0</v>
      </c>
      <c r="V329" s="468">
        <v>-1.1641274077212049E-2</v>
      </c>
      <c r="W329" s="469">
        <f t="shared" si="4"/>
        <v>6</v>
      </c>
      <c r="X329" s="460"/>
      <c r="Y329" s="415" t="b">
        <v>1</v>
      </c>
      <c r="Z329" s="398" t="s">
        <v>2926</v>
      </c>
    </row>
    <row r="330" spans="1:26">
      <c r="A330" s="462" t="s">
        <v>2511</v>
      </c>
      <c r="B330" s="464" t="s">
        <v>2472</v>
      </c>
      <c r="C330" s="463" t="s">
        <v>2475</v>
      </c>
      <c r="D330" s="454">
        <v>66</v>
      </c>
      <c r="E330" s="454">
        <v>33</v>
      </c>
      <c r="F330" s="465">
        <v>1</v>
      </c>
      <c r="G330" s="454">
        <v>0</v>
      </c>
      <c r="H330" s="454">
        <v>0</v>
      </c>
      <c r="I330" s="454" t="s">
        <v>1176</v>
      </c>
      <c r="J330" s="454">
        <v>12.5</v>
      </c>
      <c r="K330" s="454">
        <v>14.8</v>
      </c>
      <c r="L330" s="454">
        <v>14.8</v>
      </c>
      <c r="M330" s="467">
        <v>0</v>
      </c>
      <c r="N330" s="470">
        <v>1</v>
      </c>
      <c r="O330" s="454">
        <v>0</v>
      </c>
      <c r="P330" s="454">
        <v>0</v>
      </c>
      <c r="Q330" s="454" t="s">
        <v>1176</v>
      </c>
      <c r="R330" s="454">
        <v>12.5</v>
      </c>
      <c r="S330" s="454">
        <v>14.8</v>
      </c>
      <c r="T330" s="454">
        <v>14.8</v>
      </c>
      <c r="U330" s="467">
        <v>0</v>
      </c>
      <c r="V330" s="468">
        <v>1.2043984319713763E-2</v>
      </c>
      <c r="W330" s="469">
        <f t="shared" si="4"/>
        <v>4</v>
      </c>
      <c r="X330" s="460"/>
      <c r="Y330" s="415" t="b">
        <v>1</v>
      </c>
      <c r="Z330" s="398" t="s">
        <v>2927</v>
      </c>
    </row>
    <row r="331" spans="1:26">
      <c r="A331" s="462" t="s">
        <v>1368</v>
      </c>
      <c r="B331" s="463" t="s">
        <v>2467</v>
      </c>
      <c r="C331" s="463" t="s">
        <v>2492</v>
      </c>
      <c r="D331" s="454">
        <v>33</v>
      </c>
      <c r="E331" s="454">
        <v>11</v>
      </c>
      <c r="F331" s="465">
        <v>1</v>
      </c>
      <c r="G331" s="454">
        <v>1</v>
      </c>
      <c r="H331" s="454">
        <v>0.96417306249935775</v>
      </c>
      <c r="I331" s="454" t="s">
        <v>1176</v>
      </c>
      <c r="J331" s="454">
        <v>1</v>
      </c>
      <c r="K331" s="454">
        <v>1.3</v>
      </c>
      <c r="L331" s="454">
        <v>1.3</v>
      </c>
      <c r="M331" s="467">
        <v>0</v>
      </c>
      <c r="N331" s="470">
        <v>1</v>
      </c>
      <c r="O331" s="454">
        <v>0.99861378607684703</v>
      </c>
      <c r="P331" s="454">
        <v>0.94371606680934317</v>
      </c>
      <c r="Q331" s="454" t="s">
        <v>1176</v>
      </c>
      <c r="R331" s="454">
        <v>1</v>
      </c>
      <c r="S331" s="454">
        <v>1.3</v>
      </c>
      <c r="T331" s="454">
        <v>1.3</v>
      </c>
      <c r="U331" s="467">
        <v>0</v>
      </c>
      <c r="V331" s="468">
        <v>3.4685404158407707E-4</v>
      </c>
      <c r="W331" s="469">
        <f t="shared" si="4"/>
        <v>6</v>
      </c>
      <c r="X331" s="460"/>
      <c r="Y331" s="415" t="b">
        <v>1</v>
      </c>
      <c r="Z331" s="398" t="s">
        <v>2928</v>
      </c>
    </row>
    <row r="332" spans="1:26">
      <c r="A332" s="462" t="s">
        <v>1379</v>
      </c>
      <c r="B332" s="463" t="s">
        <v>2467</v>
      </c>
      <c r="C332" s="463" t="s">
        <v>2492</v>
      </c>
      <c r="D332" s="454">
        <v>33</v>
      </c>
      <c r="E332" s="454">
        <v>11</v>
      </c>
      <c r="F332" s="465">
        <v>1</v>
      </c>
      <c r="G332" s="454">
        <v>0.1</v>
      </c>
      <c r="H332" s="454">
        <v>9.99704547852696E-2</v>
      </c>
      <c r="I332" s="454" t="s">
        <v>1176</v>
      </c>
      <c r="J332" s="454">
        <v>0.15</v>
      </c>
      <c r="K332" s="454">
        <v>0.19500000000000001</v>
      </c>
      <c r="L332" s="454">
        <v>0.19500000000000001</v>
      </c>
      <c r="M332" s="467">
        <v>0</v>
      </c>
      <c r="N332" s="470">
        <v>1</v>
      </c>
      <c r="O332" s="454">
        <v>9.496470392406467E-2</v>
      </c>
      <c r="P332" s="454">
        <v>9.3026648741940887E-2</v>
      </c>
      <c r="Q332" s="454" t="s">
        <v>1176</v>
      </c>
      <c r="R332" s="454">
        <v>0.15</v>
      </c>
      <c r="S332" s="454">
        <v>0.19500000000000001</v>
      </c>
      <c r="T332" s="454">
        <v>0.19500000000000001</v>
      </c>
      <c r="U332" s="467">
        <v>0</v>
      </c>
      <c r="V332" s="468">
        <v>1.3000000000000001E-2</v>
      </c>
      <c r="W332" s="469">
        <f t="shared" ref="W332:W366" si="5">IF(B332="STS",4,IF(AND(B332="ZSS",C332="Urban"),5,IF(AND(B332="ZSS",C332="CBD"),5,6)))</f>
        <v>6</v>
      </c>
      <c r="X332" s="460"/>
      <c r="Y332" s="415" t="b">
        <v>1</v>
      </c>
      <c r="Z332" s="398" t="s">
        <v>2929</v>
      </c>
    </row>
    <row r="333" spans="1:26">
      <c r="A333" s="462" t="s">
        <v>1381</v>
      </c>
      <c r="B333" s="463" t="s">
        <v>2467</v>
      </c>
      <c r="C333" s="463" t="s">
        <v>2492</v>
      </c>
      <c r="D333" s="454">
        <v>33</v>
      </c>
      <c r="E333" s="454">
        <v>11</v>
      </c>
      <c r="F333" s="465">
        <v>1</v>
      </c>
      <c r="G333" s="454">
        <v>0.1</v>
      </c>
      <c r="H333" s="454">
        <v>9.6942022232576724E-2</v>
      </c>
      <c r="I333" s="454" t="s">
        <v>1176</v>
      </c>
      <c r="J333" s="454">
        <v>0.15</v>
      </c>
      <c r="K333" s="454">
        <v>0.19500000000000001</v>
      </c>
      <c r="L333" s="454">
        <v>0.19500000000000001</v>
      </c>
      <c r="M333" s="467">
        <v>0</v>
      </c>
      <c r="N333" s="470">
        <v>1</v>
      </c>
      <c r="O333" s="454">
        <v>0.10459118920580807</v>
      </c>
      <c r="P333" s="454">
        <v>0.10144979793413253</v>
      </c>
      <c r="Q333" s="454" t="s">
        <v>1176</v>
      </c>
      <c r="R333" s="454">
        <v>0.15</v>
      </c>
      <c r="S333" s="454">
        <v>0.19500000000000001</v>
      </c>
      <c r="T333" s="454">
        <v>0.19500000000000001</v>
      </c>
      <c r="U333" s="467">
        <v>0</v>
      </c>
      <c r="V333" s="468">
        <v>-1.1159547306699769E-2</v>
      </c>
      <c r="W333" s="469">
        <f t="shared" si="5"/>
        <v>6</v>
      </c>
      <c r="X333" s="460"/>
      <c r="Y333" s="415" t="b">
        <v>1</v>
      </c>
      <c r="Z333" s="398" t="s">
        <v>2930</v>
      </c>
    </row>
    <row r="334" spans="1:26">
      <c r="A334" s="462" t="s">
        <v>1401</v>
      </c>
      <c r="B334" s="463" t="s">
        <v>2467</v>
      </c>
      <c r="C334" s="463" t="s">
        <v>2492</v>
      </c>
      <c r="D334" s="454">
        <v>33</v>
      </c>
      <c r="E334" s="454">
        <v>11</v>
      </c>
      <c r="F334" s="465">
        <v>1</v>
      </c>
      <c r="G334" s="454">
        <v>0.1</v>
      </c>
      <c r="H334" s="454">
        <v>9.99704547852696E-2</v>
      </c>
      <c r="I334" s="454" t="s">
        <v>1176</v>
      </c>
      <c r="J334" s="454">
        <v>0.3</v>
      </c>
      <c r="K334" s="454">
        <v>0.39</v>
      </c>
      <c r="L334" s="454">
        <v>0.39</v>
      </c>
      <c r="M334" s="467">
        <v>0</v>
      </c>
      <c r="N334" s="470">
        <v>1</v>
      </c>
      <c r="O334" s="454">
        <v>0.10019733811758653</v>
      </c>
      <c r="P334" s="454">
        <v>9.8152494482533728E-2</v>
      </c>
      <c r="Q334" s="454" t="s">
        <v>1176</v>
      </c>
      <c r="R334" s="454">
        <v>0.3</v>
      </c>
      <c r="S334" s="454">
        <v>0.39</v>
      </c>
      <c r="T334" s="454">
        <v>0.39</v>
      </c>
      <c r="U334" s="467">
        <v>0</v>
      </c>
      <c r="V334" s="468">
        <v>-4.9273771914037923E-4</v>
      </c>
      <c r="W334" s="469">
        <f t="shared" si="5"/>
        <v>6</v>
      </c>
      <c r="X334" s="460"/>
      <c r="Y334" s="415" t="b">
        <v>1</v>
      </c>
      <c r="Z334" s="398" t="s">
        <v>2931</v>
      </c>
    </row>
    <row r="335" spans="1:26">
      <c r="A335" s="462" t="s">
        <v>1403</v>
      </c>
      <c r="B335" s="463" t="s">
        <v>2467</v>
      </c>
      <c r="C335" s="463" t="s">
        <v>2492</v>
      </c>
      <c r="D335" s="454">
        <v>33</v>
      </c>
      <c r="E335" s="454">
        <v>11</v>
      </c>
      <c r="F335" s="465">
        <v>1</v>
      </c>
      <c r="G335" s="454">
        <v>0.2</v>
      </c>
      <c r="H335" s="454">
        <v>0.19283461249987155</v>
      </c>
      <c r="I335" s="454" t="s">
        <v>1176</v>
      </c>
      <c r="J335" s="454">
        <v>0.15</v>
      </c>
      <c r="K335" s="454">
        <v>0.19500000000000001</v>
      </c>
      <c r="L335" s="454">
        <v>0.19500000000000001</v>
      </c>
      <c r="M335" s="467">
        <v>0</v>
      </c>
      <c r="N335" s="470">
        <v>1</v>
      </c>
      <c r="O335" s="454">
        <v>0.19972275721536942</v>
      </c>
      <c r="P335" s="454">
        <v>0.18874321336186864</v>
      </c>
      <c r="Q335" s="454" t="s">
        <v>1176</v>
      </c>
      <c r="R335" s="454">
        <v>0.15</v>
      </c>
      <c r="S335" s="454">
        <v>0.19500000000000001</v>
      </c>
      <c r="T335" s="454">
        <v>0.19500000000000001</v>
      </c>
      <c r="U335" s="467">
        <v>0</v>
      </c>
      <c r="V335" s="468">
        <v>3.4685404158407707E-4</v>
      </c>
      <c r="W335" s="469">
        <f t="shared" si="5"/>
        <v>6</v>
      </c>
      <c r="X335" s="460"/>
      <c r="Y335" s="415" t="b">
        <v>1</v>
      </c>
      <c r="Z335" s="398" t="s">
        <v>2932</v>
      </c>
    </row>
    <row r="336" spans="1:26">
      <c r="A336" s="462" t="s">
        <v>1405</v>
      </c>
      <c r="B336" s="463" t="s">
        <v>2467</v>
      </c>
      <c r="C336" s="463" t="s">
        <v>2492</v>
      </c>
      <c r="D336" s="454">
        <v>33</v>
      </c>
      <c r="E336" s="454">
        <v>11</v>
      </c>
      <c r="F336" s="465">
        <v>1</v>
      </c>
      <c r="G336" s="454">
        <v>0.2</v>
      </c>
      <c r="H336" s="454">
        <v>0.19283461249987155</v>
      </c>
      <c r="I336" s="454" t="s">
        <v>1176</v>
      </c>
      <c r="J336" s="454">
        <v>0.15</v>
      </c>
      <c r="K336" s="454">
        <v>0.2</v>
      </c>
      <c r="L336" s="454">
        <v>0.2</v>
      </c>
      <c r="M336" s="467">
        <v>0</v>
      </c>
      <c r="N336" s="470">
        <v>1</v>
      </c>
      <c r="O336" s="454">
        <v>0.19972275721536942</v>
      </c>
      <c r="P336" s="454">
        <v>0.18874321336186864</v>
      </c>
      <c r="Q336" s="454" t="s">
        <v>1176</v>
      </c>
      <c r="R336" s="454">
        <v>0.15</v>
      </c>
      <c r="S336" s="454">
        <v>0.2</v>
      </c>
      <c r="T336" s="454">
        <v>0.2</v>
      </c>
      <c r="U336" s="467">
        <v>0</v>
      </c>
      <c r="V336" s="468">
        <v>3.4685404158407707E-4</v>
      </c>
      <c r="W336" s="469">
        <f t="shared" si="5"/>
        <v>6</v>
      </c>
      <c r="X336" s="460"/>
      <c r="Y336" s="415" t="b">
        <v>1</v>
      </c>
      <c r="Z336" s="398" t="s">
        <v>2933</v>
      </c>
    </row>
    <row r="337" spans="1:26">
      <c r="A337" s="462" t="s">
        <v>1407</v>
      </c>
      <c r="B337" s="463" t="s">
        <v>2467</v>
      </c>
      <c r="C337" s="463" t="s">
        <v>2492</v>
      </c>
      <c r="D337" s="454">
        <v>33</v>
      </c>
      <c r="E337" s="454">
        <v>11</v>
      </c>
      <c r="F337" s="465">
        <v>1</v>
      </c>
      <c r="G337" s="454">
        <v>0.1</v>
      </c>
      <c r="H337" s="454">
        <v>9.6417306249935775E-2</v>
      </c>
      <c r="I337" s="454" t="s">
        <v>1176</v>
      </c>
      <c r="J337" s="454">
        <v>0.3</v>
      </c>
      <c r="K337" s="454">
        <v>0.39</v>
      </c>
      <c r="L337" s="454">
        <v>0.39</v>
      </c>
      <c r="M337" s="467">
        <v>0</v>
      </c>
      <c r="N337" s="470">
        <v>1</v>
      </c>
      <c r="O337" s="454">
        <v>9.9861378607684709E-2</v>
      </c>
      <c r="P337" s="454">
        <v>9.437160668093432E-2</v>
      </c>
      <c r="Q337" s="454" t="s">
        <v>1176</v>
      </c>
      <c r="R337" s="454">
        <v>0.3</v>
      </c>
      <c r="S337" s="454">
        <v>0.39</v>
      </c>
      <c r="T337" s="454">
        <v>0.39</v>
      </c>
      <c r="U337" s="467">
        <v>0</v>
      </c>
      <c r="V337" s="468">
        <v>3.4685404158407707E-4</v>
      </c>
      <c r="W337" s="469">
        <f t="shared" si="5"/>
        <v>6</v>
      </c>
      <c r="X337" s="460"/>
      <c r="Y337" s="415" t="b">
        <v>1</v>
      </c>
      <c r="Z337" s="398" t="s">
        <v>2934</v>
      </c>
    </row>
    <row r="338" spans="1:26">
      <c r="A338" s="462" t="s">
        <v>1412</v>
      </c>
      <c r="B338" s="463" t="s">
        <v>2467</v>
      </c>
      <c r="C338" s="463" t="s">
        <v>2492</v>
      </c>
      <c r="D338" s="454">
        <v>33</v>
      </c>
      <c r="E338" s="454">
        <v>11</v>
      </c>
      <c r="F338" s="465">
        <v>1</v>
      </c>
      <c r="G338" s="454">
        <v>0.1</v>
      </c>
      <c r="H338" s="454">
        <v>9.99704547852696E-2</v>
      </c>
      <c r="I338" s="454" t="s">
        <v>1176</v>
      </c>
      <c r="J338" s="454">
        <v>0.15</v>
      </c>
      <c r="K338" s="454">
        <v>0.19500000000000001</v>
      </c>
      <c r="L338" s="454">
        <v>0.19500000000000001</v>
      </c>
      <c r="M338" s="467">
        <v>0</v>
      </c>
      <c r="N338" s="470">
        <v>1</v>
      </c>
      <c r="O338" s="454">
        <v>0.10019733811758653</v>
      </c>
      <c r="P338" s="454">
        <v>9.8152494482533728E-2</v>
      </c>
      <c r="Q338" s="454" t="s">
        <v>1176</v>
      </c>
      <c r="R338" s="454">
        <v>0.15</v>
      </c>
      <c r="S338" s="454">
        <v>0.19500000000000001</v>
      </c>
      <c r="T338" s="454">
        <v>0.19500000000000001</v>
      </c>
      <c r="U338" s="467">
        <v>0</v>
      </c>
      <c r="V338" s="468">
        <v>-4.9273771914037923E-4</v>
      </c>
      <c r="W338" s="469">
        <f t="shared" si="5"/>
        <v>6</v>
      </c>
      <c r="X338" s="460"/>
      <c r="Y338" s="415" t="b">
        <v>1</v>
      </c>
      <c r="Z338" s="398" t="s">
        <v>2935</v>
      </c>
    </row>
    <row r="339" spans="1:26">
      <c r="A339" s="462" t="s">
        <v>1416</v>
      </c>
      <c r="B339" s="463" t="s">
        <v>2467</v>
      </c>
      <c r="C339" s="463" t="s">
        <v>2492</v>
      </c>
      <c r="D339" s="454">
        <v>33</v>
      </c>
      <c r="E339" s="454">
        <v>11</v>
      </c>
      <c r="F339" s="465">
        <v>1</v>
      </c>
      <c r="G339" s="454">
        <v>0.1</v>
      </c>
      <c r="H339" s="454">
        <v>9.2257278123233477E-2</v>
      </c>
      <c r="I339" s="454" t="s">
        <v>1176</v>
      </c>
      <c r="J339" s="454">
        <v>0.3</v>
      </c>
      <c r="K339" s="454">
        <v>0.39</v>
      </c>
      <c r="L339" s="454">
        <v>0.39</v>
      </c>
      <c r="M339" s="467">
        <v>0</v>
      </c>
      <c r="N339" s="470">
        <v>1</v>
      </c>
      <c r="O339" s="454">
        <v>0.1</v>
      </c>
      <c r="P339" s="454">
        <v>9.1789354473386195E-2</v>
      </c>
      <c r="Q339" s="454" t="s">
        <v>1176</v>
      </c>
      <c r="R339" s="454">
        <v>0.3</v>
      </c>
      <c r="S339" s="454">
        <v>0.39</v>
      </c>
      <c r="T339" s="454">
        <v>0.39</v>
      </c>
      <c r="U339" s="467">
        <v>0</v>
      </c>
      <c r="V339" s="468">
        <v>0</v>
      </c>
      <c r="W339" s="469">
        <f t="shared" si="5"/>
        <v>6</v>
      </c>
      <c r="X339" s="460"/>
      <c r="Y339" s="415" t="b">
        <v>1</v>
      </c>
      <c r="Z339" s="398" t="s">
        <v>2936</v>
      </c>
    </row>
    <row r="340" spans="1:26">
      <c r="A340" s="462" t="s">
        <v>1418</v>
      </c>
      <c r="B340" s="463" t="s">
        <v>2467</v>
      </c>
      <c r="C340" s="463" t="s">
        <v>2492</v>
      </c>
      <c r="D340" s="454">
        <v>33</v>
      </c>
      <c r="E340" s="454">
        <v>11</v>
      </c>
      <c r="F340" s="465">
        <v>2</v>
      </c>
      <c r="G340" s="454">
        <v>0.9</v>
      </c>
      <c r="H340" s="454">
        <v>0.81</v>
      </c>
      <c r="I340" s="454" t="s">
        <v>1176</v>
      </c>
      <c r="J340" s="454">
        <v>1</v>
      </c>
      <c r="K340" s="454">
        <v>1.3</v>
      </c>
      <c r="L340" s="454">
        <v>1.3</v>
      </c>
      <c r="M340" s="467">
        <v>0.8</v>
      </c>
      <c r="N340" s="470">
        <v>2</v>
      </c>
      <c r="O340" s="454">
        <v>0.93303330024879783</v>
      </c>
      <c r="P340" s="454">
        <v>0.83972997022391804</v>
      </c>
      <c r="Q340" s="454" t="s">
        <v>1176</v>
      </c>
      <c r="R340" s="454">
        <v>1</v>
      </c>
      <c r="S340" s="454">
        <v>1.3</v>
      </c>
      <c r="T340" s="454">
        <v>1.3</v>
      </c>
      <c r="U340" s="467">
        <v>0.8</v>
      </c>
      <c r="V340" s="468">
        <v>-8.9710499555842871E-3</v>
      </c>
      <c r="W340" s="469">
        <f t="shared" si="5"/>
        <v>6</v>
      </c>
      <c r="X340" s="460"/>
      <c r="Y340" s="415" t="b">
        <v>1</v>
      </c>
      <c r="Z340" s="398" t="s">
        <v>2937</v>
      </c>
    </row>
    <row r="341" spans="1:26">
      <c r="A341" s="462" t="s">
        <v>2512</v>
      </c>
      <c r="B341" s="463" t="s">
        <v>2467</v>
      </c>
      <c r="C341" s="463" t="s">
        <v>2475</v>
      </c>
      <c r="D341" s="454">
        <v>33</v>
      </c>
      <c r="E341" s="454">
        <v>11</v>
      </c>
      <c r="F341" s="465">
        <v>1</v>
      </c>
      <c r="G341" s="454">
        <v>0.1</v>
      </c>
      <c r="H341" s="454">
        <v>9.9136783520644228E-2</v>
      </c>
      <c r="I341" s="454" t="s">
        <v>1176</v>
      </c>
      <c r="J341" s="454">
        <v>0.2</v>
      </c>
      <c r="K341" s="454">
        <v>0.26</v>
      </c>
      <c r="L341" s="454">
        <v>0.26</v>
      </c>
      <c r="M341" s="467">
        <v>0</v>
      </c>
      <c r="N341" s="470">
        <v>1</v>
      </c>
      <c r="O341" s="454">
        <v>0.10826116833259269</v>
      </c>
      <c r="P341" s="454">
        <v>0.1081403837953407</v>
      </c>
      <c r="Q341" s="454" t="s">
        <v>1176</v>
      </c>
      <c r="R341" s="454">
        <v>0.2</v>
      </c>
      <c r="S341" s="454">
        <v>0.26</v>
      </c>
      <c r="T341" s="454">
        <v>0.26</v>
      </c>
      <c r="U341" s="467">
        <v>0</v>
      </c>
      <c r="V341" s="468">
        <v>-1.9648488875955383E-2</v>
      </c>
      <c r="W341" s="469">
        <f t="shared" si="5"/>
        <v>6</v>
      </c>
      <c r="X341" s="460"/>
      <c r="Y341" s="415" t="b">
        <v>1</v>
      </c>
      <c r="Z341" s="398" t="s">
        <v>2938</v>
      </c>
    </row>
    <row r="342" spans="1:26">
      <c r="A342" s="462" t="s">
        <v>1420</v>
      </c>
      <c r="B342" s="463" t="s">
        <v>2467</v>
      </c>
      <c r="C342" s="463" t="s">
        <v>2492</v>
      </c>
      <c r="D342" s="454">
        <v>33</v>
      </c>
      <c r="E342" s="454">
        <v>11</v>
      </c>
      <c r="F342" s="465">
        <v>1</v>
      </c>
      <c r="G342" s="454">
        <v>0.2</v>
      </c>
      <c r="H342" s="454">
        <v>0.19283461249987155</v>
      </c>
      <c r="I342" s="454" t="s">
        <v>1176</v>
      </c>
      <c r="J342" s="454">
        <v>0.5</v>
      </c>
      <c r="K342" s="454">
        <v>0.65</v>
      </c>
      <c r="L342" s="454">
        <v>0.65</v>
      </c>
      <c r="M342" s="467">
        <v>0</v>
      </c>
      <c r="N342" s="470">
        <v>1</v>
      </c>
      <c r="O342" s="454">
        <v>0.19972275721536942</v>
      </c>
      <c r="P342" s="454">
        <v>0.18874321336186864</v>
      </c>
      <c r="Q342" s="454" t="s">
        <v>1176</v>
      </c>
      <c r="R342" s="454">
        <v>0.5</v>
      </c>
      <c r="S342" s="454">
        <v>0.65</v>
      </c>
      <c r="T342" s="454">
        <v>0.65</v>
      </c>
      <c r="U342" s="467">
        <v>0</v>
      </c>
      <c r="V342" s="468">
        <v>3.4685404158407707E-4</v>
      </c>
      <c r="W342" s="469">
        <f t="shared" si="5"/>
        <v>6</v>
      </c>
      <c r="X342" s="460"/>
      <c r="Y342" s="415" t="b">
        <v>1</v>
      </c>
      <c r="Z342" s="398" t="s">
        <v>2939</v>
      </c>
    </row>
    <row r="343" spans="1:26">
      <c r="A343" s="462" t="s">
        <v>1425</v>
      </c>
      <c r="B343" s="463" t="s">
        <v>2467</v>
      </c>
      <c r="C343" s="463" t="s">
        <v>2492</v>
      </c>
      <c r="D343" s="454">
        <v>33</v>
      </c>
      <c r="E343" s="454">
        <v>11</v>
      </c>
      <c r="F343" s="465">
        <v>1</v>
      </c>
      <c r="G343" s="454">
        <v>0.1</v>
      </c>
      <c r="H343" s="454">
        <v>9.99704547852696E-2</v>
      </c>
      <c r="I343" s="454" t="s">
        <v>1176</v>
      </c>
      <c r="J343" s="454">
        <v>0.15</v>
      </c>
      <c r="K343" s="454">
        <v>0.19500000000000001</v>
      </c>
      <c r="L343" s="454">
        <v>0.19500000000000001</v>
      </c>
      <c r="M343" s="467">
        <v>0</v>
      </c>
      <c r="N343" s="470">
        <v>1</v>
      </c>
      <c r="O343" s="454">
        <v>0.10019733811758653</v>
      </c>
      <c r="P343" s="454">
        <v>9.8152494482533728E-2</v>
      </c>
      <c r="Q343" s="454" t="s">
        <v>1176</v>
      </c>
      <c r="R343" s="454">
        <v>0.15</v>
      </c>
      <c r="S343" s="454">
        <v>0.19500000000000001</v>
      </c>
      <c r="T343" s="454">
        <v>0.19500000000000001</v>
      </c>
      <c r="U343" s="467">
        <v>0</v>
      </c>
      <c r="V343" s="468">
        <v>-4.9273771914037923E-4</v>
      </c>
      <c r="W343" s="469">
        <f t="shared" si="5"/>
        <v>6</v>
      </c>
      <c r="X343" s="460"/>
      <c r="Y343" s="415" t="b">
        <v>1</v>
      </c>
      <c r="Z343" s="398" t="s">
        <v>2940</v>
      </c>
    </row>
    <row r="344" spans="1:26">
      <c r="A344" s="462" t="s">
        <v>1429</v>
      </c>
      <c r="B344" s="463" t="s">
        <v>2467</v>
      </c>
      <c r="C344" s="463" t="s">
        <v>2492</v>
      </c>
      <c r="D344" s="454">
        <v>33</v>
      </c>
      <c r="E344" s="454">
        <v>11</v>
      </c>
      <c r="F344" s="465">
        <v>1</v>
      </c>
      <c r="G344" s="454">
        <v>0.1</v>
      </c>
      <c r="H344" s="454">
        <v>9.6942022232576724E-2</v>
      </c>
      <c r="I344" s="454" t="s">
        <v>1176</v>
      </c>
      <c r="J344" s="454">
        <v>0.2</v>
      </c>
      <c r="K344" s="454">
        <v>0.26</v>
      </c>
      <c r="L344" s="454">
        <v>0.26</v>
      </c>
      <c r="M344" s="467">
        <v>0</v>
      </c>
      <c r="N344" s="470">
        <v>1</v>
      </c>
      <c r="O344" s="454">
        <v>0.10459118920580807</v>
      </c>
      <c r="P344" s="454">
        <v>0.10144979793413253</v>
      </c>
      <c r="Q344" s="454" t="s">
        <v>1176</v>
      </c>
      <c r="R344" s="454">
        <v>0.2</v>
      </c>
      <c r="S344" s="454">
        <v>0.26</v>
      </c>
      <c r="T344" s="454">
        <v>0.26</v>
      </c>
      <c r="U344" s="467">
        <v>0</v>
      </c>
      <c r="V344" s="468">
        <v>-1.1159547306699769E-2</v>
      </c>
      <c r="W344" s="469">
        <f t="shared" si="5"/>
        <v>6</v>
      </c>
      <c r="X344" s="460"/>
      <c r="Y344" s="415" t="b">
        <v>1</v>
      </c>
      <c r="Z344" s="398" t="s">
        <v>2941</v>
      </c>
    </row>
    <row r="345" spans="1:26">
      <c r="A345" s="462" t="s">
        <v>1456</v>
      </c>
      <c r="B345" s="463" t="s">
        <v>2467</v>
      </c>
      <c r="C345" s="463" t="s">
        <v>2492</v>
      </c>
      <c r="D345" s="454">
        <v>33</v>
      </c>
      <c r="E345" s="454">
        <v>11</v>
      </c>
      <c r="F345" s="465">
        <v>1</v>
      </c>
      <c r="G345" s="454">
        <v>0.5</v>
      </c>
      <c r="H345" s="454">
        <v>0.48208653124967887</v>
      </c>
      <c r="I345" s="454" t="s">
        <v>1176</v>
      </c>
      <c r="J345" s="454">
        <v>0.3</v>
      </c>
      <c r="K345" s="454">
        <v>0.39</v>
      </c>
      <c r="L345" s="454">
        <v>0.39</v>
      </c>
      <c r="M345" s="467">
        <v>0</v>
      </c>
      <c r="N345" s="470">
        <v>1</v>
      </c>
      <c r="O345" s="454">
        <v>0.49930689303842352</v>
      </c>
      <c r="P345" s="454">
        <v>0.47185803340467158</v>
      </c>
      <c r="Q345" s="454" t="s">
        <v>1176</v>
      </c>
      <c r="R345" s="454">
        <v>0.3</v>
      </c>
      <c r="S345" s="454">
        <v>0.39</v>
      </c>
      <c r="T345" s="454">
        <v>0.39</v>
      </c>
      <c r="U345" s="467">
        <v>0</v>
      </c>
      <c r="V345" s="468">
        <v>3.4685404158407707E-4</v>
      </c>
      <c r="W345" s="469">
        <f t="shared" si="5"/>
        <v>6</v>
      </c>
      <c r="X345" s="460"/>
      <c r="Y345" s="415" t="b">
        <v>1</v>
      </c>
      <c r="Z345" s="398" t="s">
        <v>2942</v>
      </c>
    </row>
    <row r="346" spans="1:26">
      <c r="A346" s="462" t="s">
        <v>1470</v>
      </c>
      <c r="B346" s="463" t="s">
        <v>2467</v>
      </c>
      <c r="C346" s="463" t="s">
        <v>2492</v>
      </c>
      <c r="D346" s="454">
        <v>33</v>
      </c>
      <c r="E346" s="454">
        <v>11</v>
      </c>
      <c r="F346" s="465">
        <v>1</v>
      </c>
      <c r="G346" s="454">
        <v>0.1</v>
      </c>
      <c r="H346" s="454">
        <v>9.99704547852696E-2</v>
      </c>
      <c r="I346" s="454" t="s">
        <v>1176</v>
      </c>
      <c r="J346" s="454">
        <v>0.1</v>
      </c>
      <c r="K346" s="454">
        <v>0.13</v>
      </c>
      <c r="L346" s="454">
        <v>0.13</v>
      </c>
      <c r="M346" s="467">
        <v>0</v>
      </c>
      <c r="N346" s="470">
        <v>1</v>
      </c>
      <c r="O346" s="454">
        <v>0.10019733811758653</v>
      </c>
      <c r="P346" s="454">
        <v>9.8152494482533728E-2</v>
      </c>
      <c r="Q346" s="454" t="s">
        <v>1176</v>
      </c>
      <c r="R346" s="454">
        <v>0.1</v>
      </c>
      <c r="S346" s="454">
        <v>0.13</v>
      </c>
      <c r="T346" s="454">
        <v>0.13</v>
      </c>
      <c r="U346" s="467">
        <v>0</v>
      </c>
      <c r="V346" s="468">
        <v>-4.9273771914037923E-4</v>
      </c>
      <c r="W346" s="469">
        <f t="shared" si="5"/>
        <v>6</v>
      </c>
      <c r="X346" s="460"/>
      <c r="Y346" s="415" t="b">
        <v>1</v>
      </c>
      <c r="Z346" s="398" t="s">
        <v>2943</v>
      </c>
    </row>
    <row r="347" spans="1:26">
      <c r="A347" s="462" t="s">
        <v>1481</v>
      </c>
      <c r="B347" s="463" t="s">
        <v>2467</v>
      </c>
      <c r="C347" s="463" t="s">
        <v>2492</v>
      </c>
      <c r="D347" s="454">
        <v>33</v>
      </c>
      <c r="E347" s="454">
        <v>11</v>
      </c>
      <c r="F347" s="465">
        <v>2</v>
      </c>
      <c r="G347" s="454">
        <v>1.6</v>
      </c>
      <c r="H347" s="454">
        <v>1.5355511184307078</v>
      </c>
      <c r="I347" s="454" t="s">
        <v>1176</v>
      </c>
      <c r="J347" s="454">
        <v>5</v>
      </c>
      <c r="K347" s="454">
        <v>6.2</v>
      </c>
      <c r="L347" s="454">
        <v>6.2</v>
      </c>
      <c r="M347" s="467">
        <v>3.75</v>
      </c>
      <c r="N347" s="470">
        <v>2</v>
      </c>
      <c r="O347" s="454">
        <v>1.658725867108974</v>
      </c>
      <c r="P347" s="454">
        <v>1.657551281484527</v>
      </c>
      <c r="Q347" s="454" t="s">
        <v>1176</v>
      </c>
      <c r="R347" s="454">
        <v>5</v>
      </c>
      <c r="S347" s="454">
        <v>6.2</v>
      </c>
      <c r="T347" s="454">
        <v>6.2</v>
      </c>
      <c r="U347" s="467">
        <v>3.75</v>
      </c>
      <c r="V347" s="468">
        <v>-8.9710499555842871E-3</v>
      </c>
      <c r="W347" s="469">
        <f t="shared" si="5"/>
        <v>6</v>
      </c>
      <c r="X347" s="460"/>
      <c r="Y347" s="415" t="b">
        <v>1</v>
      </c>
      <c r="Z347" s="398" t="s">
        <v>2944</v>
      </c>
    </row>
    <row r="348" spans="1:26">
      <c r="A348" s="462" t="s">
        <v>1484</v>
      </c>
      <c r="B348" s="463" t="s">
        <v>2467</v>
      </c>
      <c r="C348" s="463" t="s">
        <v>2492</v>
      </c>
      <c r="D348" s="454">
        <v>33</v>
      </c>
      <c r="E348" s="454">
        <v>11</v>
      </c>
      <c r="F348" s="465">
        <v>1</v>
      </c>
      <c r="G348" s="454">
        <v>0.1</v>
      </c>
      <c r="H348" s="454">
        <v>9.7100009901673376E-2</v>
      </c>
      <c r="I348" s="454" t="s">
        <v>1176</v>
      </c>
      <c r="J348" s="454">
        <v>0.15</v>
      </c>
      <c r="K348" s="454">
        <v>0.19500000000000001</v>
      </c>
      <c r="L348" s="454">
        <v>0.19500000000000001</v>
      </c>
      <c r="M348" s="467">
        <v>0</v>
      </c>
      <c r="N348" s="470">
        <v>1</v>
      </c>
      <c r="O348" s="454">
        <v>0.10353790451546047</v>
      </c>
      <c r="P348" s="454">
        <v>9.682845123802325E-2</v>
      </c>
      <c r="Q348" s="454" t="s">
        <v>1176</v>
      </c>
      <c r="R348" s="454">
        <v>0.15</v>
      </c>
      <c r="S348" s="454">
        <v>0.19500000000000001</v>
      </c>
      <c r="T348" s="454">
        <v>0.19500000000000001</v>
      </c>
      <c r="U348" s="467">
        <v>0</v>
      </c>
      <c r="V348" s="468">
        <v>-8.6542313911845969E-3</v>
      </c>
      <c r="W348" s="469">
        <f t="shared" si="5"/>
        <v>6</v>
      </c>
      <c r="X348" s="460"/>
      <c r="Y348" s="415" t="b">
        <v>1</v>
      </c>
      <c r="Z348" s="398" t="s">
        <v>2945</v>
      </c>
    </row>
    <row r="349" spans="1:26">
      <c r="A349" s="462" t="s">
        <v>1540</v>
      </c>
      <c r="B349" s="463" t="s">
        <v>2467</v>
      </c>
      <c r="C349" s="463" t="s">
        <v>2492</v>
      </c>
      <c r="D349" s="454">
        <v>33</v>
      </c>
      <c r="E349" s="454">
        <v>11</v>
      </c>
      <c r="F349" s="465">
        <v>1</v>
      </c>
      <c r="G349" s="454">
        <v>0.3</v>
      </c>
      <c r="H349" s="454">
        <v>0.29849230769230767</v>
      </c>
      <c r="I349" s="454" t="s">
        <v>1176</v>
      </c>
      <c r="J349" s="454">
        <v>0.5</v>
      </c>
      <c r="K349" s="454">
        <v>0.65</v>
      </c>
      <c r="L349" s="454">
        <v>0.65</v>
      </c>
      <c r="M349" s="467">
        <v>0</v>
      </c>
      <c r="N349" s="470">
        <v>1</v>
      </c>
      <c r="O349" s="454">
        <v>0.30370430162133721</v>
      </c>
      <c r="P349" s="454">
        <v>0.29720508206912499</v>
      </c>
      <c r="Q349" s="454" t="s">
        <v>1176</v>
      </c>
      <c r="R349" s="454">
        <v>0.5</v>
      </c>
      <c r="S349" s="454">
        <v>0.65</v>
      </c>
      <c r="T349" s="454">
        <v>0.65</v>
      </c>
      <c r="U349" s="467">
        <v>0</v>
      </c>
      <c r="V349" s="468">
        <v>-3.0633137860859305E-3</v>
      </c>
      <c r="W349" s="469">
        <f t="shared" si="5"/>
        <v>6</v>
      </c>
      <c r="X349" s="460"/>
      <c r="Y349" s="415" t="b">
        <v>1</v>
      </c>
      <c r="Z349" s="398" t="s">
        <v>2946</v>
      </c>
    </row>
    <row r="350" spans="1:26">
      <c r="A350" s="462" t="s">
        <v>1593</v>
      </c>
      <c r="B350" s="463" t="s">
        <v>2467</v>
      </c>
      <c r="C350" s="463" t="s">
        <v>2492</v>
      </c>
      <c r="D350" s="454">
        <v>33</v>
      </c>
      <c r="E350" s="454">
        <v>11</v>
      </c>
      <c r="F350" s="465">
        <v>1</v>
      </c>
      <c r="G350" s="454">
        <v>0.4</v>
      </c>
      <c r="H350" s="454">
        <v>0.36902911249293391</v>
      </c>
      <c r="I350" s="454" t="s">
        <v>1176</v>
      </c>
      <c r="J350" s="454">
        <v>0.3</v>
      </c>
      <c r="K350" s="454">
        <v>0.39</v>
      </c>
      <c r="L350" s="454">
        <v>0.39</v>
      </c>
      <c r="M350" s="467">
        <v>0</v>
      </c>
      <c r="N350" s="470">
        <v>1</v>
      </c>
      <c r="O350" s="454">
        <v>0.3888556079211794</v>
      </c>
      <c r="P350" s="454">
        <v>0.35692805234441216</v>
      </c>
      <c r="Q350" s="454" t="s">
        <v>1176</v>
      </c>
      <c r="R350" s="454">
        <v>0.3</v>
      </c>
      <c r="S350" s="454">
        <v>0.39</v>
      </c>
      <c r="T350" s="454">
        <v>0.39</v>
      </c>
      <c r="U350" s="467">
        <v>0</v>
      </c>
      <c r="V350" s="468">
        <v>7.089124781671341E-3</v>
      </c>
      <c r="W350" s="469">
        <f t="shared" si="5"/>
        <v>6</v>
      </c>
      <c r="X350" s="460"/>
      <c r="Y350" s="415" t="b">
        <v>1</v>
      </c>
      <c r="Z350" s="398" t="s">
        <v>2947</v>
      </c>
    </row>
    <row r="351" spans="1:26" ht="15.75">
      <c r="A351" s="462" t="s">
        <v>1579</v>
      </c>
      <c r="B351" s="463" t="s">
        <v>2467</v>
      </c>
      <c r="C351" s="463" t="s">
        <v>2475</v>
      </c>
      <c r="D351" s="454">
        <v>33</v>
      </c>
      <c r="E351" s="454">
        <v>11</v>
      </c>
      <c r="F351" s="465">
        <v>1</v>
      </c>
      <c r="G351" s="454">
        <v>7</v>
      </c>
      <c r="H351" s="454">
        <v>6.6606173392287449</v>
      </c>
      <c r="I351" s="454" t="s">
        <v>1176</v>
      </c>
      <c r="J351" s="454">
        <v>12.5</v>
      </c>
      <c r="K351" s="454">
        <v>17</v>
      </c>
      <c r="L351" s="454">
        <v>17</v>
      </c>
      <c r="M351" s="467">
        <v>0</v>
      </c>
      <c r="N351" s="440"/>
      <c r="O351" s="440"/>
      <c r="P351" s="440"/>
      <c r="Q351" s="440"/>
      <c r="R351" s="440"/>
      <c r="S351" s="440"/>
      <c r="T351" s="440"/>
      <c r="U351" s="440"/>
      <c r="V351" s="468">
        <v>5.6116107121297887E-3</v>
      </c>
      <c r="W351" s="469">
        <f t="shared" si="5"/>
        <v>6</v>
      </c>
      <c r="X351" s="460"/>
      <c r="Y351" s="415" t="b">
        <v>1</v>
      </c>
      <c r="Z351" s="398" t="s">
        <v>2948</v>
      </c>
    </row>
    <row r="352" spans="1:26">
      <c r="A352" s="462" t="s">
        <v>1648</v>
      </c>
      <c r="B352" s="463" t="s">
        <v>2467</v>
      </c>
      <c r="C352" s="463" t="s">
        <v>2492</v>
      </c>
      <c r="D352" s="454">
        <v>33</v>
      </c>
      <c r="E352" s="454">
        <v>11</v>
      </c>
      <c r="F352" s="465">
        <v>1</v>
      </c>
      <c r="G352" s="454">
        <v>0</v>
      </c>
      <c r="H352" s="454">
        <v>0</v>
      </c>
      <c r="I352" s="454" t="s">
        <v>1176</v>
      </c>
      <c r="J352" s="454">
        <v>0.3</v>
      </c>
      <c r="K352" s="454">
        <v>0.39</v>
      </c>
      <c r="L352" s="454">
        <v>0.39</v>
      </c>
      <c r="M352" s="467">
        <v>0</v>
      </c>
      <c r="N352" s="470">
        <v>1</v>
      </c>
      <c r="O352" s="454">
        <v>0</v>
      </c>
      <c r="P352" s="454">
        <v>0</v>
      </c>
      <c r="Q352" s="454" t="s">
        <v>1176</v>
      </c>
      <c r="R352" s="454">
        <v>0.3</v>
      </c>
      <c r="S352" s="454">
        <v>0.39</v>
      </c>
      <c r="T352" s="454">
        <v>0.39</v>
      </c>
      <c r="U352" s="467">
        <v>0</v>
      </c>
      <c r="V352" s="468">
        <v>3.673174292875947E-3</v>
      </c>
      <c r="W352" s="469">
        <f t="shared" si="5"/>
        <v>6</v>
      </c>
      <c r="X352" s="460"/>
      <c r="Y352" s="415" t="b">
        <v>1</v>
      </c>
      <c r="Z352" s="398" t="s">
        <v>2949</v>
      </c>
    </row>
    <row r="353" spans="1:26">
      <c r="A353" s="462" t="s">
        <v>1650</v>
      </c>
      <c r="B353" s="463" t="s">
        <v>2467</v>
      </c>
      <c r="C353" s="463" t="s">
        <v>2492</v>
      </c>
      <c r="D353" s="454">
        <v>33</v>
      </c>
      <c r="E353" s="454">
        <v>11</v>
      </c>
      <c r="F353" s="465">
        <v>1</v>
      </c>
      <c r="G353" s="454">
        <v>0.8</v>
      </c>
      <c r="H353" s="454">
        <v>0.7755361778606138</v>
      </c>
      <c r="I353" s="454" t="s">
        <v>1176</v>
      </c>
      <c r="J353" s="454">
        <v>1</v>
      </c>
      <c r="K353" s="454">
        <v>1.3</v>
      </c>
      <c r="L353" s="454">
        <v>1.3</v>
      </c>
      <c r="M353" s="467">
        <v>0</v>
      </c>
      <c r="N353" s="470">
        <v>1</v>
      </c>
      <c r="O353" s="454">
        <v>0.83672951364646453</v>
      </c>
      <c r="P353" s="454">
        <v>0.81159838347306024</v>
      </c>
      <c r="Q353" s="454" t="s">
        <v>1176</v>
      </c>
      <c r="R353" s="454">
        <v>1</v>
      </c>
      <c r="S353" s="454">
        <v>1.3</v>
      </c>
      <c r="T353" s="454">
        <v>1.3</v>
      </c>
      <c r="U353" s="467">
        <v>0</v>
      </c>
      <c r="V353" s="468">
        <v>-1.1159547306699769E-2</v>
      </c>
      <c r="W353" s="469">
        <f t="shared" si="5"/>
        <v>6</v>
      </c>
      <c r="X353" s="460"/>
      <c r="Y353" s="415" t="b">
        <v>1</v>
      </c>
      <c r="Z353" s="398" t="s">
        <v>2950</v>
      </c>
    </row>
    <row r="354" spans="1:26">
      <c r="A354" s="462" t="s">
        <v>1658</v>
      </c>
      <c r="B354" s="463" t="s">
        <v>2467</v>
      </c>
      <c r="C354" s="463" t="s">
        <v>2492</v>
      </c>
      <c r="D354" s="454">
        <v>33</v>
      </c>
      <c r="E354" s="454">
        <v>11</v>
      </c>
      <c r="F354" s="465">
        <v>1</v>
      </c>
      <c r="G354" s="454">
        <v>0.2</v>
      </c>
      <c r="H354" s="454">
        <v>0.19388404446515345</v>
      </c>
      <c r="I354" s="454" t="s">
        <v>1176</v>
      </c>
      <c r="J354" s="454">
        <v>0.3</v>
      </c>
      <c r="K354" s="454">
        <v>0.39</v>
      </c>
      <c r="L354" s="454">
        <v>0.39</v>
      </c>
      <c r="M354" s="467">
        <v>0</v>
      </c>
      <c r="N354" s="470">
        <v>1</v>
      </c>
      <c r="O354" s="454">
        <v>0.20918237841161613</v>
      </c>
      <c r="P354" s="454">
        <v>0.20289959586826506</v>
      </c>
      <c r="Q354" s="454" t="s">
        <v>1176</v>
      </c>
      <c r="R354" s="454">
        <v>0.3</v>
      </c>
      <c r="S354" s="454">
        <v>0.39</v>
      </c>
      <c r="T354" s="454">
        <v>0.39</v>
      </c>
      <c r="U354" s="467">
        <v>0</v>
      </c>
      <c r="V354" s="468">
        <v>-1.1159547306699769E-2</v>
      </c>
      <c r="W354" s="469">
        <f t="shared" si="5"/>
        <v>6</v>
      </c>
      <c r="X354" s="460"/>
      <c r="Y354" s="415" t="b">
        <v>1</v>
      </c>
      <c r="Z354" s="398" t="s">
        <v>2951</v>
      </c>
    </row>
    <row r="355" spans="1:26">
      <c r="A355" s="462" t="s">
        <v>1660</v>
      </c>
      <c r="B355" s="463" t="s">
        <v>2467</v>
      </c>
      <c r="C355" s="463" t="s">
        <v>2492</v>
      </c>
      <c r="D355" s="454">
        <v>33</v>
      </c>
      <c r="E355" s="454">
        <v>11</v>
      </c>
      <c r="F355" s="465">
        <v>1</v>
      </c>
      <c r="G355" s="454">
        <v>0.1</v>
      </c>
      <c r="H355" s="454">
        <v>9.5411194318621551E-2</v>
      </c>
      <c r="I355" s="454" t="s">
        <v>1176</v>
      </c>
      <c r="J355" s="454">
        <v>0.3</v>
      </c>
      <c r="K355" s="454">
        <v>0.39</v>
      </c>
      <c r="L355" s="454">
        <v>0.39</v>
      </c>
      <c r="M355" s="467">
        <v>0</v>
      </c>
      <c r="N355" s="470">
        <v>1</v>
      </c>
      <c r="O355" s="454">
        <v>9.8544124007177158E-2</v>
      </c>
      <c r="P355" s="454">
        <v>9.0339869249377994E-2</v>
      </c>
      <c r="Q355" s="454" t="s">
        <v>1176</v>
      </c>
      <c r="R355" s="454">
        <v>0.3</v>
      </c>
      <c r="S355" s="454">
        <v>0.39</v>
      </c>
      <c r="T355" s="454">
        <v>0.39</v>
      </c>
      <c r="U355" s="467">
        <v>0</v>
      </c>
      <c r="V355" s="468">
        <v>3.673174292875947E-3</v>
      </c>
      <c r="W355" s="469">
        <f t="shared" si="5"/>
        <v>6</v>
      </c>
      <c r="X355" s="460"/>
      <c r="Y355" s="415" t="b">
        <v>1</v>
      </c>
      <c r="Z355" s="398" t="s">
        <v>2952</v>
      </c>
    </row>
    <row r="356" spans="1:26">
      <c r="A356" s="462" t="s">
        <v>1676</v>
      </c>
      <c r="B356" s="463" t="s">
        <v>2467</v>
      </c>
      <c r="C356" s="463" t="s">
        <v>2492</v>
      </c>
      <c r="D356" s="454">
        <v>33</v>
      </c>
      <c r="E356" s="454">
        <v>11</v>
      </c>
      <c r="F356" s="465">
        <v>1</v>
      </c>
      <c r="G356" s="454">
        <v>0.1</v>
      </c>
      <c r="H356" s="454">
        <v>9.6942022232576724E-2</v>
      </c>
      <c r="I356" s="454" t="s">
        <v>1176</v>
      </c>
      <c r="J356" s="454">
        <v>0.3</v>
      </c>
      <c r="K356" s="454">
        <v>0.39</v>
      </c>
      <c r="L356" s="454">
        <v>0.39</v>
      </c>
      <c r="M356" s="467">
        <v>0</v>
      </c>
      <c r="N356" s="470">
        <v>1</v>
      </c>
      <c r="O356" s="454">
        <v>0.10459118920580807</v>
      </c>
      <c r="P356" s="454">
        <v>0.10144979793413253</v>
      </c>
      <c r="Q356" s="454" t="s">
        <v>1176</v>
      </c>
      <c r="R356" s="454">
        <v>0.3</v>
      </c>
      <c r="S356" s="454">
        <v>0.39</v>
      </c>
      <c r="T356" s="454">
        <v>0.39</v>
      </c>
      <c r="U356" s="467">
        <v>0</v>
      </c>
      <c r="V356" s="468">
        <v>-1.1159547306699769E-2</v>
      </c>
      <c r="W356" s="469">
        <f t="shared" si="5"/>
        <v>6</v>
      </c>
      <c r="X356" s="460"/>
      <c r="Y356" s="415" t="b">
        <v>1</v>
      </c>
      <c r="Z356" s="398" t="s">
        <v>2953</v>
      </c>
    </row>
    <row r="357" spans="1:26">
      <c r="A357" s="462" t="s">
        <v>1700</v>
      </c>
      <c r="B357" s="463" t="s">
        <v>2467</v>
      </c>
      <c r="C357" s="463" t="s">
        <v>2475</v>
      </c>
      <c r="D357" s="454">
        <v>33</v>
      </c>
      <c r="E357" s="454">
        <v>11</v>
      </c>
      <c r="F357" s="465">
        <v>1</v>
      </c>
      <c r="G357" s="454">
        <v>0.6</v>
      </c>
      <c r="H357" s="454">
        <v>0.55513718642850596</v>
      </c>
      <c r="I357" s="454" t="s">
        <v>1176</v>
      </c>
      <c r="J357" s="454">
        <v>1</v>
      </c>
      <c r="K357" s="454">
        <v>1.3</v>
      </c>
      <c r="L357" s="454">
        <v>1.3</v>
      </c>
      <c r="M357" s="467">
        <v>0</v>
      </c>
      <c r="N357" s="470">
        <v>1</v>
      </c>
      <c r="O357" s="454">
        <v>0.62877149774666652</v>
      </c>
      <c r="P357" s="454">
        <v>0.58945405751131064</v>
      </c>
      <c r="Q357" s="454" t="s">
        <v>1176</v>
      </c>
      <c r="R357" s="454">
        <v>1</v>
      </c>
      <c r="S357" s="454">
        <v>1.3</v>
      </c>
      <c r="T357" s="454">
        <v>1.3</v>
      </c>
      <c r="U357" s="467">
        <v>0</v>
      </c>
      <c r="V357" s="468">
        <v>-1.1641274077212049E-2</v>
      </c>
      <c r="W357" s="469">
        <f t="shared" si="5"/>
        <v>6</v>
      </c>
      <c r="X357" s="460"/>
      <c r="Y357" s="415" t="b">
        <v>1</v>
      </c>
      <c r="Z357" s="398" t="s">
        <v>2954</v>
      </c>
    </row>
    <row r="358" spans="1:26">
      <c r="A358" s="462" t="s">
        <v>1702</v>
      </c>
      <c r="B358" s="463" t="s">
        <v>2467</v>
      </c>
      <c r="C358" s="463" t="s">
        <v>2492</v>
      </c>
      <c r="D358" s="454">
        <v>33</v>
      </c>
      <c r="E358" s="454">
        <v>11</v>
      </c>
      <c r="F358" s="465">
        <v>1</v>
      </c>
      <c r="G358" s="454">
        <v>1</v>
      </c>
      <c r="H358" s="454">
        <v>0.99497435897435893</v>
      </c>
      <c r="I358" s="454" t="s">
        <v>1176</v>
      </c>
      <c r="J358" s="454">
        <v>1</v>
      </c>
      <c r="K358" s="454">
        <v>1.3</v>
      </c>
      <c r="L358" s="454">
        <v>1.3</v>
      </c>
      <c r="M358" s="467">
        <v>0</v>
      </c>
      <c r="N358" s="470">
        <v>1</v>
      </c>
      <c r="O358" s="454">
        <v>1.012347672071124</v>
      </c>
      <c r="P358" s="454">
        <v>0.99068360689708335</v>
      </c>
      <c r="Q358" s="454" t="s">
        <v>1176</v>
      </c>
      <c r="R358" s="454">
        <v>1</v>
      </c>
      <c r="S358" s="454">
        <v>1.3</v>
      </c>
      <c r="T358" s="454">
        <v>1.3</v>
      </c>
      <c r="U358" s="467">
        <v>0</v>
      </c>
      <c r="V358" s="468">
        <v>-3.0633137860859305E-3</v>
      </c>
      <c r="W358" s="469">
        <f t="shared" si="5"/>
        <v>6</v>
      </c>
      <c r="X358" s="460"/>
      <c r="Y358" s="415" t="b">
        <v>1</v>
      </c>
      <c r="Z358" s="398" t="s">
        <v>2955</v>
      </c>
    </row>
    <row r="359" spans="1:26">
      <c r="A359" s="462" t="s">
        <v>1768</v>
      </c>
      <c r="B359" s="463" t="s">
        <v>2467</v>
      </c>
      <c r="C359" s="463" t="s">
        <v>2475</v>
      </c>
      <c r="D359" s="454">
        <v>33</v>
      </c>
      <c r="E359" s="454">
        <v>11</v>
      </c>
      <c r="F359" s="465">
        <v>1</v>
      </c>
      <c r="G359" s="454">
        <v>0.3</v>
      </c>
      <c r="H359" s="454">
        <v>0.29741035056193266</v>
      </c>
      <c r="I359" s="454" t="s">
        <v>1176</v>
      </c>
      <c r="J359" s="454">
        <v>0.5</v>
      </c>
      <c r="K359" s="454">
        <v>0.65</v>
      </c>
      <c r="L359" s="454">
        <v>0.65</v>
      </c>
      <c r="M359" s="467">
        <v>0</v>
      </c>
      <c r="N359" s="470">
        <v>1</v>
      </c>
      <c r="O359" s="454">
        <v>0.32478350499777808</v>
      </c>
      <c r="P359" s="454">
        <v>0.32442115138602212</v>
      </c>
      <c r="Q359" s="454" t="s">
        <v>1176</v>
      </c>
      <c r="R359" s="454">
        <v>0.5</v>
      </c>
      <c r="S359" s="454">
        <v>0.65</v>
      </c>
      <c r="T359" s="454">
        <v>0.65</v>
      </c>
      <c r="U359" s="467">
        <v>0</v>
      </c>
      <c r="V359" s="468">
        <v>-1.9648488875955383E-2</v>
      </c>
      <c r="W359" s="469">
        <f t="shared" si="5"/>
        <v>6</v>
      </c>
      <c r="X359" s="460"/>
      <c r="Y359" s="415" t="b">
        <v>1</v>
      </c>
      <c r="Z359" s="398" t="s">
        <v>2956</v>
      </c>
    </row>
    <row r="360" spans="1:26">
      <c r="A360" s="462" t="s">
        <v>1770</v>
      </c>
      <c r="B360" s="463" t="s">
        <v>2467</v>
      </c>
      <c r="C360" s="463" t="s">
        <v>2492</v>
      </c>
      <c r="D360" s="454">
        <v>33</v>
      </c>
      <c r="E360" s="454">
        <v>11</v>
      </c>
      <c r="F360" s="465">
        <v>1</v>
      </c>
      <c r="G360" s="454">
        <v>0</v>
      </c>
      <c r="H360" s="454">
        <v>0</v>
      </c>
      <c r="I360" s="454" t="s">
        <v>1176</v>
      </c>
      <c r="J360" s="454">
        <v>0.15</v>
      </c>
      <c r="K360" s="454">
        <v>0.19500000000000001</v>
      </c>
      <c r="L360" s="454">
        <v>0.19500000000000001</v>
      </c>
      <c r="M360" s="467">
        <v>0</v>
      </c>
      <c r="N360" s="470">
        <v>1</v>
      </c>
      <c r="O360" s="454">
        <v>0</v>
      </c>
      <c r="P360" s="454">
        <v>0</v>
      </c>
      <c r="Q360" s="454" t="s">
        <v>1176</v>
      </c>
      <c r="R360" s="454">
        <v>0.15</v>
      </c>
      <c r="S360" s="454">
        <v>0.19500000000000001</v>
      </c>
      <c r="T360" s="454">
        <v>0.19500000000000001</v>
      </c>
      <c r="U360" s="467">
        <v>0</v>
      </c>
      <c r="V360" s="468">
        <v>-1.1159547306699769E-2</v>
      </c>
      <c r="W360" s="469">
        <f t="shared" si="5"/>
        <v>6</v>
      </c>
      <c r="X360" s="460"/>
      <c r="Y360" s="415" t="b">
        <v>1</v>
      </c>
      <c r="Z360" s="398" t="s">
        <v>2957</v>
      </c>
    </row>
    <row r="361" spans="1:26">
      <c r="A361" s="462" t="s">
        <v>1772</v>
      </c>
      <c r="B361" s="463" t="s">
        <v>2467</v>
      </c>
      <c r="C361" s="463" t="s">
        <v>2492</v>
      </c>
      <c r="D361" s="454">
        <v>33</v>
      </c>
      <c r="E361" s="454">
        <v>11</v>
      </c>
      <c r="F361" s="465">
        <v>2</v>
      </c>
      <c r="G361" s="454">
        <v>0.5</v>
      </c>
      <c r="H361" s="454">
        <v>0.46128639061616739</v>
      </c>
      <c r="I361" s="454" t="s">
        <v>1176</v>
      </c>
      <c r="J361" s="454">
        <v>0.6</v>
      </c>
      <c r="K361" s="454">
        <v>0.78</v>
      </c>
      <c r="L361" s="454">
        <v>0.78</v>
      </c>
      <c r="M361" s="467">
        <v>0.5</v>
      </c>
      <c r="N361" s="470">
        <v>2</v>
      </c>
      <c r="O361" s="454">
        <v>0.48606950990147418</v>
      </c>
      <c r="P361" s="454">
        <v>0.44616006543051512</v>
      </c>
      <c r="Q361" s="454" t="s">
        <v>1176</v>
      </c>
      <c r="R361" s="454">
        <v>0.6</v>
      </c>
      <c r="S361" s="454">
        <v>0.78</v>
      </c>
      <c r="T361" s="454">
        <v>0.78</v>
      </c>
      <c r="U361" s="467">
        <v>0.5</v>
      </c>
      <c r="V361" s="468">
        <v>7.089124781671341E-3</v>
      </c>
      <c r="W361" s="469">
        <f t="shared" si="5"/>
        <v>6</v>
      </c>
      <c r="X361" s="460"/>
      <c r="Y361" s="415" t="b">
        <v>1</v>
      </c>
      <c r="Z361" s="398" t="s">
        <v>2958</v>
      </c>
    </row>
    <row r="362" spans="1:26">
      <c r="A362" s="462" t="s">
        <v>2513</v>
      </c>
      <c r="B362" s="464" t="s">
        <v>2472</v>
      </c>
      <c r="C362" s="463" t="s">
        <v>2475</v>
      </c>
      <c r="D362" s="454">
        <v>66</v>
      </c>
      <c r="E362" s="454">
        <v>33</v>
      </c>
      <c r="F362" s="465">
        <v>1</v>
      </c>
      <c r="G362" s="454">
        <v>2.5</v>
      </c>
      <c r="H362" s="454">
        <v>2.3776101473342051</v>
      </c>
      <c r="I362" s="454" t="s">
        <v>1176</v>
      </c>
      <c r="J362" s="454">
        <v>12.5</v>
      </c>
      <c r="K362" s="454">
        <v>13.5</v>
      </c>
      <c r="L362" s="454">
        <v>13.5</v>
      </c>
      <c r="M362" s="467">
        <v>0</v>
      </c>
      <c r="N362" s="470">
        <v>1</v>
      </c>
      <c r="O362" s="454">
        <v>2.5752565930693336</v>
      </c>
      <c r="P362" s="454">
        <v>2.4334711659084509</v>
      </c>
      <c r="Q362" s="454" t="s">
        <v>1176</v>
      </c>
      <c r="R362" s="454">
        <v>13.3</v>
      </c>
      <c r="S362" s="454">
        <v>13.3</v>
      </c>
      <c r="T362" s="454">
        <v>13.3</v>
      </c>
      <c r="U362" s="467">
        <v>0</v>
      </c>
      <c r="V362" s="468">
        <v>-7.3871908500443562E-3</v>
      </c>
      <c r="W362" s="469">
        <f t="shared" si="5"/>
        <v>4</v>
      </c>
      <c r="X362" s="460"/>
      <c r="Y362" s="415" t="b">
        <v>1</v>
      </c>
      <c r="Z362" s="398" t="s">
        <v>2959</v>
      </c>
    </row>
    <row r="363" spans="1:26">
      <c r="A363" s="462" t="s">
        <v>1819</v>
      </c>
      <c r="B363" s="463" t="s">
        <v>2467</v>
      </c>
      <c r="C363" s="463" t="s">
        <v>2475</v>
      </c>
      <c r="D363" s="454">
        <v>33</v>
      </c>
      <c r="E363" s="454">
        <v>11</v>
      </c>
      <c r="F363" s="465">
        <v>2</v>
      </c>
      <c r="G363" s="454">
        <v>1.1000000000000001</v>
      </c>
      <c r="H363" s="454">
        <v>1.0686431014823261</v>
      </c>
      <c r="I363" s="454" t="s">
        <v>1176</v>
      </c>
      <c r="J363" s="454">
        <v>1</v>
      </c>
      <c r="K363" s="454">
        <v>1.3</v>
      </c>
      <c r="L363" s="454">
        <v>1.3</v>
      </c>
      <c r="M363" s="467">
        <v>0.75</v>
      </c>
      <c r="N363" s="470">
        <v>2</v>
      </c>
      <c r="O363" s="454">
        <v>1.0667622799648773</v>
      </c>
      <c r="P363" s="454">
        <v>0.99603422917901319</v>
      </c>
      <c r="Q363" s="454" t="s">
        <v>1176</v>
      </c>
      <c r="R363" s="454">
        <v>1</v>
      </c>
      <c r="S363" s="454">
        <v>1.3</v>
      </c>
      <c r="T363" s="454">
        <v>1.3</v>
      </c>
      <c r="U363" s="467">
        <v>0.75</v>
      </c>
      <c r="V363" s="468">
        <v>7.7000000000000002E-3</v>
      </c>
      <c r="W363" s="469">
        <f t="shared" si="5"/>
        <v>6</v>
      </c>
      <c r="X363" s="460"/>
      <c r="Y363" s="415" t="b">
        <v>1</v>
      </c>
      <c r="Z363" s="398" t="s">
        <v>2960</v>
      </c>
    </row>
    <row r="364" spans="1:26">
      <c r="A364" s="462" t="s">
        <v>2514</v>
      </c>
      <c r="B364" s="463" t="s">
        <v>2467</v>
      </c>
      <c r="C364" s="463" t="s">
        <v>2475</v>
      </c>
      <c r="D364" s="454">
        <v>33</v>
      </c>
      <c r="E364" s="454">
        <v>11</v>
      </c>
      <c r="F364" s="465">
        <v>1</v>
      </c>
      <c r="G364" s="454">
        <v>0</v>
      </c>
      <c r="H364" s="454">
        <v>0</v>
      </c>
      <c r="I364" s="454" t="s">
        <v>1176</v>
      </c>
      <c r="J364" s="454">
        <v>0.3</v>
      </c>
      <c r="K364" s="454">
        <v>0.39</v>
      </c>
      <c r="L364" s="454">
        <v>0.39</v>
      </c>
      <c r="M364" s="467">
        <v>0</v>
      </c>
      <c r="N364" s="470">
        <v>1</v>
      </c>
      <c r="O364" s="454">
        <v>0</v>
      </c>
      <c r="P364" s="454">
        <v>0</v>
      </c>
      <c r="Q364" s="454" t="s">
        <v>1176</v>
      </c>
      <c r="R364" s="454">
        <v>0.3</v>
      </c>
      <c r="S364" s="454">
        <v>0.39</v>
      </c>
      <c r="T364" s="454">
        <v>0.39</v>
      </c>
      <c r="U364" s="467">
        <v>0</v>
      </c>
      <c r="V364" s="468">
        <v>-1.9648488875955383E-2</v>
      </c>
      <c r="W364" s="469">
        <f t="shared" si="5"/>
        <v>6</v>
      </c>
      <c r="X364" s="460"/>
      <c r="Y364" s="415" t="b">
        <v>1</v>
      </c>
      <c r="Z364" s="398" t="s">
        <v>2961</v>
      </c>
    </row>
    <row r="365" spans="1:26">
      <c r="A365" s="462" t="s">
        <v>1893</v>
      </c>
      <c r="B365" s="463" t="s">
        <v>2467</v>
      </c>
      <c r="C365" s="463" t="s">
        <v>2475</v>
      </c>
      <c r="D365" s="454">
        <v>33</v>
      </c>
      <c r="E365" s="454">
        <v>11</v>
      </c>
      <c r="F365" s="465">
        <v>1</v>
      </c>
      <c r="G365" s="454">
        <v>0.6</v>
      </c>
      <c r="H365" s="454">
        <v>0.59482070112386531</v>
      </c>
      <c r="I365" s="454" t="s">
        <v>1176</v>
      </c>
      <c r="J365" s="454">
        <v>1.5</v>
      </c>
      <c r="K365" s="454">
        <v>1.95</v>
      </c>
      <c r="L365" s="454">
        <v>1.95</v>
      </c>
      <c r="M365" s="467">
        <v>0</v>
      </c>
      <c r="N365" s="470">
        <v>1</v>
      </c>
      <c r="O365" s="454">
        <v>0.64956700999555617</v>
      </c>
      <c r="P365" s="454">
        <v>0.64884230277204424</v>
      </c>
      <c r="Q365" s="454" t="s">
        <v>1176</v>
      </c>
      <c r="R365" s="454">
        <v>1.5</v>
      </c>
      <c r="S365" s="454">
        <v>1.95</v>
      </c>
      <c r="T365" s="454">
        <v>1.95</v>
      </c>
      <c r="U365" s="467">
        <v>0</v>
      </c>
      <c r="V365" s="468">
        <v>-1.9648488875955383E-2</v>
      </c>
      <c r="W365" s="469">
        <f t="shared" si="5"/>
        <v>6</v>
      </c>
      <c r="X365" s="460"/>
      <c r="Y365" s="415" t="b">
        <v>1</v>
      </c>
      <c r="Z365" s="398" t="s">
        <v>2962</v>
      </c>
    </row>
    <row r="366" spans="1:26">
      <c r="A366" s="462" t="s">
        <v>1915</v>
      </c>
      <c r="B366" s="463" t="s">
        <v>2467</v>
      </c>
      <c r="C366" s="463" t="s">
        <v>2475</v>
      </c>
      <c r="D366" s="454">
        <v>33</v>
      </c>
      <c r="E366" s="454">
        <v>11</v>
      </c>
      <c r="F366" s="465">
        <v>1</v>
      </c>
      <c r="G366" s="454">
        <v>0</v>
      </c>
      <c r="H366" s="454">
        <v>0</v>
      </c>
      <c r="I366" s="454" t="s">
        <v>1176</v>
      </c>
      <c r="J366" s="454">
        <v>0.3</v>
      </c>
      <c r="K366" s="454">
        <v>0.39</v>
      </c>
      <c r="L366" s="454">
        <v>0.39</v>
      </c>
      <c r="M366" s="467">
        <v>0</v>
      </c>
      <c r="N366" s="470">
        <v>1</v>
      </c>
      <c r="O366" s="454">
        <v>0</v>
      </c>
      <c r="P366" s="454">
        <v>0</v>
      </c>
      <c r="Q366" s="454" t="s">
        <v>1176</v>
      </c>
      <c r="R366" s="454">
        <v>0.3</v>
      </c>
      <c r="S366" s="454">
        <v>0.39</v>
      </c>
      <c r="T366" s="454">
        <v>0.39</v>
      </c>
      <c r="U366" s="467">
        <v>0</v>
      </c>
      <c r="V366" s="468">
        <v>-1.9648488875955383E-2</v>
      </c>
      <c r="W366" s="469">
        <f t="shared" si="5"/>
        <v>6</v>
      </c>
      <c r="X366" s="460"/>
      <c r="Y366" s="415" t="b">
        <v>1</v>
      </c>
      <c r="Z366" s="398" t="s">
        <v>2963</v>
      </c>
    </row>
    <row r="367" spans="1:26">
      <c r="A367" s="462"/>
      <c r="B367" s="463"/>
      <c r="C367" s="463"/>
      <c r="D367" s="472"/>
      <c r="E367" s="473"/>
      <c r="F367" s="465"/>
      <c r="G367" s="454"/>
      <c r="H367" s="454"/>
      <c r="I367" s="454"/>
      <c r="J367" s="454"/>
      <c r="K367" s="454"/>
      <c r="L367" s="454"/>
      <c r="M367" s="467"/>
      <c r="N367" s="470"/>
      <c r="O367" s="454"/>
      <c r="P367" s="454"/>
      <c r="Q367" s="454"/>
      <c r="R367" s="454"/>
      <c r="S367" s="454"/>
      <c r="T367" s="454"/>
      <c r="U367" s="467"/>
      <c r="V367" s="468"/>
      <c r="W367" s="469"/>
      <c r="X367" s="415"/>
      <c r="Y367" s="415"/>
    </row>
    <row r="368" spans="1:26">
      <c r="A368" s="462"/>
      <c r="B368" s="463"/>
      <c r="C368" s="463"/>
      <c r="D368" s="472"/>
      <c r="E368" s="473"/>
      <c r="F368" s="465"/>
      <c r="G368" s="454"/>
      <c r="H368" s="454"/>
      <c r="I368" s="454"/>
      <c r="J368" s="454"/>
      <c r="K368" s="454"/>
      <c r="L368" s="454"/>
      <c r="M368" s="467"/>
      <c r="N368" s="470"/>
      <c r="O368" s="454"/>
      <c r="P368" s="454"/>
      <c r="Q368" s="454"/>
      <c r="R368" s="454"/>
      <c r="S368" s="454"/>
      <c r="T368" s="454"/>
      <c r="U368" s="467"/>
      <c r="V368" s="468"/>
      <c r="W368" s="469"/>
      <c r="X368" s="415"/>
      <c r="Y368" s="415"/>
    </row>
    <row r="369" spans="1:25">
      <c r="A369" s="462"/>
      <c r="B369" s="463"/>
      <c r="C369" s="463"/>
      <c r="D369" s="472"/>
      <c r="E369" s="473"/>
      <c r="F369" s="465"/>
      <c r="G369" s="454"/>
      <c r="H369" s="454"/>
      <c r="I369" s="454"/>
      <c r="J369" s="454"/>
      <c r="K369" s="454"/>
      <c r="L369" s="454"/>
      <c r="M369" s="467"/>
      <c r="N369" s="470"/>
      <c r="O369" s="454"/>
      <c r="P369" s="454"/>
      <c r="Q369" s="454"/>
      <c r="R369" s="454"/>
      <c r="S369" s="454"/>
      <c r="T369" s="454"/>
      <c r="U369" s="467"/>
      <c r="V369" s="468"/>
      <c r="W369" s="469"/>
      <c r="X369" s="415"/>
      <c r="Y369" s="415"/>
    </row>
    <row r="370" spans="1:25">
      <c r="A370" s="462"/>
      <c r="B370" s="463"/>
      <c r="C370" s="463"/>
      <c r="D370" s="474"/>
      <c r="E370" s="475"/>
      <c r="F370" s="476"/>
      <c r="G370" s="477"/>
      <c r="H370" s="477"/>
      <c r="I370" s="477"/>
      <c r="J370" s="477"/>
      <c r="K370" s="477"/>
      <c r="L370" s="477"/>
      <c r="M370" s="478"/>
      <c r="N370" s="470"/>
      <c r="O370" s="477"/>
      <c r="P370" s="477"/>
      <c r="Q370" s="477"/>
      <c r="R370" s="477"/>
      <c r="S370" s="477"/>
      <c r="T370" s="477"/>
      <c r="U370" s="478"/>
      <c r="V370" s="468"/>
      <c r="W370" s="469"/>
      <c r="X370" s="415"/>
      <c r="Y370" s="415"/>
    </row>
    <row r="371" spans="1:25">
      <c r="A371" s="462"/>
      <c r="B371" s="463"/>
      <c r="C371" s="463"/>
      <c r="D371" s="474"/>
      <c r="E371" s="475"/>
      <c r="F371" s="476"/>
      <c r="G371" s="477"/>
      <c r="H371" s="477"/>
      <c r="I371" s="477"/>
      <c r="J371" s="477"/>
      <c r="K371" s="477"/>
      <c r="L371" s="477"/>
      <c r="M371" s="478"/>
      <c r="N371" s="470"/>
      <c r="O371" s="477"/>
      <c r="P371" s="477"/>
      <c r="Q371" s="477"/>
      <c r="R371" s="477"/>
      <c r="S371" s="477"/>
      <c r="T371" s="477"/>
      <c r="U371" s="478"/>
      <c r="V371" s="468"/>
      <c r="W371" s="469"/>
      <c r="X371" s="415"/>
      <c r="Y371" s="415"/>
    </row>
    <row r="372" spans="1:25">
      <c r="A372" s="462"/>
      <c r="B372" s="463"/>
      <c r="C372" s="463"/>
      <c r="D372" s="474"/>
      <c r="E372" s="475"/>
      <c r="F372" s="476"/>
      <c r="G372" s="477"/>
      <c r="H372" s="477"/>
      <c r="I372" s="477"/>
      <c r="J372" s="477"/>
      <c r="K372" s="477"/>
      <c r="L372" s="477"/>
      <c r="M372" s="478"/>
      <c r="N372" s="470"/>
      <c r="O372" s="477"/>
      <c r="P372" s="477"/>
      <c r="Q372" s="477"/>
      <c r="R372" s="477"/>
      <c r="S372" s="477"/>
      <c r="T372" s="477"/>
      <c r="U372" s="478"/>
      <c r="V372" s="468"/>
      <c r="W372" s="469"/>
      <c r="X372" s="415"/>
      <c r="Y372" s="415"/>
    </row>
    <row r="373" spans="1:25">
      <c r="A373" s="462"/>
      <c r="B373" s="463"/>
      <c r="C373" s="463"/>
      <c r="D373" s="474"/>
      <c r="E373" s="475"/>
      <c r="F373" s="476"/>
      <c r="G373" s="477"/>
      <c r="H373" s="477"/>
      <c r="I373" s="477"/>
      <c r="J373" s="477"/>
      <c r="K373" s="477"/>
      <c r="L373" s="477"/>
      <c r="M373" s="478"/>
      <c r="N373" s="470"/>
      <c r="O373" s="477"/>
      <c r="P373" s="477"/>
      <c r="Q373" s="477"/>
      <c r="R373" s="477"/>
      <c r="S373" s="477"/>
      <c r="T373" s="477"/>
      <c r="U373" s="478"/>
      <c r="V373" s="468"/>
      <c r="W373" s="469"/>
      <c r="X373" s="415"/>
      <c r="Y373" s="415"/>
    </row>
    <row r="374" spans="1:25">
      <c r="A374" s="462"/>
      <c r="B374" s="463"/>
      <c r="C374" s="463"/>
      <c r="D374" s="474"/>
      <c r="E374" s="475"/>
      <c r="F374" s="476"/>
      <c r="G374" s="477"/>
      <c r="H374" s="477"/>
      <c r="I374" s="477"/>
      <c r="J374" s="477"/>
      <c r="K374" s="477"/>
      <c r="L374" s="477"/>
      <c r="M374" s="478"/>
      <c r="N374" s="470"/>
      <c r="O374" s="477"/>
      <c r="P374" s="477"/>
      <c r="Q374" s="477"/>
      <c r="R374" s="477"/>
      <c r="S374" s="477"/>
      <c r="T374" s="477"/>
      <c r="U374" s="478"/>
      <c r="V374" s="468"/>
      <c r="W374" s="469"/>
      <c r="X374" s="415"/>
      <c r="Y374" s="415"/>
    </row>
    <row r="375" spans="1:25">
      <c r="A375" s="462"/>
      <c r="B375" s="463"/>
      <c r="C375" s="463"/>
      <c r="D375" s="474"/>
      <c r="E375" s="475"/>
      <c r="F375" s="476"/>
      <c r="G375" s="477"/>
      <c r="H375" s="477"/>
      <c r="I375" s="477"/>
      <c r="J375" s="477"/>
      <c r="K375" s="477"/>
      <c r="L375" s="477"/>
      <c r="M375" s="478"/>
      <c r="N375" s="470"/>
      <c r="O375" s="477"/>
      <c r="P375" s="477"/>
      <c r="Q375" s="477"/>
      <c r="R375" s="477"/>
      <c r="S375" s="477"/>
      <c r="T375" s="477"/>
      <c r="U375" s="478"/>
      <c r="V375" s="468"/>
      <c r="W375" s="469"/>
      <c r="X375" s="415"/>
      <c r="Y375" s="415"/>
    </row>
    <row r="376" spans="1:25">
      <c r="A376" s="462"/>
      <c r="B376" s="463"/>
      <c r="C376" s="463"/>
      <c r="D376" s="474"/>
      <c r="E376" s="475"/>
      <c r="F376" s="476"/>
      <c r="G376" s="477"/>
      <c r="H376" s="477"/>
      <c r="I376" s="477"/>
      <c r="J376" s="477"/>
      <c r="K376" s="477"/>
      <c r="L376" s="477"/>
      <c r="M376" s="478"/>
      <c r="N376" s="470"/>
      <c r="O376" s="477"/>
      <c r="P376" s="477"/>
      <c r="Q376" s="477"/>
      <c r="R376" s="477"/>
      <c r="S376" s="477"/>
      <c r="T376" s="477"/>
      <c r="U376" s="478"/>
      <c r="V376" s="468"/>
      <c r="W376" s="469"/>
      <c r="X376" s="415"/>
      <c r="Y376" s="415"/>
    </row>
    <row r="377" spans="1:25">
      <c r="A377" s="462"/>
      <c r="B377" s="463"/>
      <c r="C377" s="463"/>
      <c r="D377" s="474"/>
      <c r="E377" s="475"/>
      <c r="F377" s="476"/>
      <c r="G377" s="477"/>
      <c r="H377" s="477"/>
      <c r="I377" s="477"/>
      <c r="J377" s="477"/>
      <c r="K377" s="477"/>
      <c r="L377" s="477"/>
      <c r="M377" s="478"/>
      <c r="N377" s="470"/>
      <c r="O377" s="477"/>
      <c r="P377" s="477"/>
      <c r="Q377" s="477"/>
      <c r="R377" s="477"/>
      <c r="S377" s="477"/>
      <c r="T377" s="477"/>
      <c r="U377" s="478"/>
      <c r="V377" s="468"/>
      <c r="W377" s="469"/>
      <c r="X377" s="415"/>
      <c r="Y377" s="415"/>
    </row>
    <row r="378" spans="1:25">
      <c r="A378" s="462"/>
      <c r="B378" s="463"/>
      <c r="C378" s="463"/>
      <c r="D378" s="474"/>
      <c r="E378" s="475"/>
      <c r="F378" s="476"/>
      <c r="G378" s="477"/>
      <c r="H378" s="477"/>
      <c r="I378" s="477"/>
      <c r="J378" s="477"/>
      <c r="K378" s="477"/>
      <c r="L378" s="477"/>
      <c r="M378" s="478"/>
      <c r="N378" s="470"/>
      <c r="O378" s="477"/>
      <c r="P378" s="477"/>
      <c r="Q378" s="477"/>
      <c r="R378" s="477"/>
      <c r="S378" s="477"/>
      <c r="T378" s="477"/>
      <c r="U378" s="478"/>
      <c r="V378" s="468"/>
      <c r="W378" s="469"/>
      <c r="X378" s="415"/>
      <c r="Y378" s="415"/>
    </row>
    <row r="379" spans="1:25">
      <c r="A379" s="462"/>
      <c r="B379" s="463"/>
      <c r="C379" s="463"/>
      <c r="D379" s="474"/>
      <c r="E379" s="475"/>
      <c r="F379" s="476"/>
      <c r="G379" s="477"/>
      <c r="H379" s="477"/>
      <c r="I379" s="477"/>
      <c r="J379" s="477"/>
      <c r="K379" s="477"/>
      <c r="L379" s="477"/>
      <c r="M379" s="478"/>
      <c r="N379" s="470"/>
      <c r="O379" s="477"/>
      <c r="P379" s="477"/>
      <c r="Q379" s="477"/>
      <c r="R379" s="477"/>
      <c r="S379" s="477"/>
      <c r="T379" s="477"/>
      <c r="U379" s="478"/>
      <c r="V379" s="468"/>
      <c r="W379" s="469"/>
      <c r="X379" s="415"/>
      <c r="Y379" s="415"/>
    </row>
    <row r="380" spans="1:25">
      <c r="A380" s="462"/>
      <c r="B380" s="463"/>
      <c r="C380" s="463"/>
      <c r="D380" s="474"/>
      <c r="E380" s="475"/>
      <c r="F380" s="476"/>
      <c r="G380" s="477"/>
      <c r="H380" s="477"/>
      <c r="I380" s="477"/>
      <c r="J380" s="477"/>
      <c r="K380" s="477"/>
      <c r="L380" s="477"/>
      <c r="M380" s="478"/>
      <c r="N380" s="470"/>
      <c r="O380" s="477"/>
      <c r="P380" s="477"/>
      <c r="Q380" s="477"/>
      <c r="R380" s="477"/>
      <c r="S380" s="477"/>
      <c r="T380" s="477"/>
      <c r="U380" s="478"/>
      <c r="V380" s="468"/>
      <c r="W380" s="469"/>
      <c r="X380" s="415"/>
      <c r="Y380" s="415"/>
    </row>
    <row r="381" spans="1:25">
      <c r="A381" s="462"/>
      <c r="B381" s="463"/>
      <c r="C381" s="463"/>
      <c r="D381" s="474"/>
      <c r="E381" s="475"/>
      <c r="F381" s="476"/>
      <c r="G381" s="477"/>
      <c r="H381" s="477"/>
      <c r="I381" s="477"/>
      <c r="J381" s="477"/>
      <c r="K381" s="477"/>
      <c r="L381" s="477"/>
      <c r="M381" s="478"/>
      <c r="N381" s="470"/>
      <c r="O381" s="477"/>
      <c r="P381" s="477"/>
      <c r="Q381" s="477"/>
      <c r="R381" s="477"/>
      <c r="S381" s="477"/>
      <c r="T381" s="477"/>
      <c r="U381" s="478"/>
      <c r="V381" s="468"/>
      <c r="W381" s="469"/>
      <c r="X381" s="415"/>
      <c r="Y381" s="415"/>
    </row>
    <row r="382" spans="1:25">
      <c r="A382" s="462"/>
      <c r="B382" s="463"/>
      <c r="C382" s="463"/>
      <c r="D382" s="474"/>
      <c r="E382" s="475"/>
      <c r="F382" s="476"/>
      <c r="G382" s="477"/>
      <c r="H382" s="477"/>
      <c r="I382" s="477"/>
      <c r="J382" s="477"/>
      <c r="K382" s="477"/>
      <c r="L382" s="477"/>
      <c r="M382" s="478"/>
      <c r="N382" s="470"/>
      <c r="O382" s="477"/>
      <c r="P382" s="477"/>
      <c r="Q382" s="477"/>
      <c r="R382" s="477"/>
      <c r="S382" s="477"/>
      <c r="T382" s="477"/>
      <c r="U382" s="478"/>
      <c r="V382" s="468"/>
      <c r="W382" s="469"/>
      <c r="X382" s="415"/>
      <c r="Y382" s="415"/>
    </row>
    <row r="383" spans="1:25">
      <c r="A383" s="462"/>
      <c r="B383" s="463"/>
      <c r="C383" s="463"/>
      <c r="D383" s="474"/>
      <c r="E383" s="475"/>
      <c r="F383" s="476"/>
      <c r="G383" s="477"/>
      <c r="H383" s="477"/>
      <c r="I383" s="477"/>
      <c r="J383" s="477"/>
      <c r="K383" s="477"/>
      <c r="L383" s="477"/>
      <c r="M383" s="478"/>
      <c r="N383" s="470"/>
      <c r="O383" s="477"/>
      <c r="P383" s="477"/>
      <c r="Q383" s="477"/>
      <c r="R383" s="477"/>
      <c r="S383" s="477"/>
      <c r="T383" s="477"/>
      <c r="U383" s="478"/>
      <c r="V383" s="468"/>
      <c r="W383" s="469"/>
      <c r="X383" s="415"/>
      <c r="Y383" s="415"/>
    </row>
    <row r="384" spans="1:25">
      <c r="A384" s="462"/>
      <c r="B384" s="463"/>
      <c r="C384" s="463"/>
      <c r="D384" s="474"/>
      <c r="E384" s="475"/>
      <c r="F384" s="476"/>
      <c r="G384" s="477"/>
      <c r="H384" s="477"/>
      <c r="I384" s="477"/>
      <c r="J384" s="477"/>
      <c r="K384" s="477"/>
      <c r="L384" s="477"/>
      <c r="M384" s="478"/>
      <c r="N384" s="470"/>
      <c r="O384" s="477"/>
      <c r="P384" s="477"/>
      <c r="Q384" s="477"/>
      <c r="R384" s="477"/>
      <c r="S384" s="477"/>
      <c r="T384" s="477"/>
      <c r="U384" s="478"/>
      <c r="V384" s="468"/>
      <c r="W384" s="469"/>
      <c r="X384" s="415"/>
      <c r="Y384" s="415"/>
    </row>
    <row r="385" spans="1:25">
      <c r="A385" s="462"/>
      <c r="B385" s="463"/>
      <c r="C385" s="463"/>
      <c r="D385" s="474"/>
      <c r="E385" s="475"/>
      <c r="F385" s="476"/>
      <c r="G385" s="477"/>
      <c r="H385" s="477"/>
      <c r="I385" s="477"/>
      <c r="J385" s="477"/>
      <c r="K385" s="477"/>
      <c r="L385" s="477"/>
      <c r="M385" s="478"/>
      <c r="N385" s="470"/>
      <c r="O385" s="477"/>
      <c r="P385" s="477"/>
      <c r="Q385" s="477"/>
      <c r="R385" s="477"/>
      <c r="S385" s="477"/>
      <c r="T385" s="477"/>
      <c r="U385" s="478"/>
      <c r="V385" s="468"/>
      <c r="W385" s="469"/>
      <c r="X385" s="415"/>
      <c r="Y385" s="415"/>
    </row>
    <row r="386" spans="1:25">
      <c r="A386" s="462"/>
      <c r="B386" s="463"/>
      <c r="C386" s="463"/>
      <c r="D386" s="474"/>
      <c r="E386" s="475"/>
      <c r="F386" s="476"/>
      <c r="G386" s="477"/>
      <c r="H386" s="477"/>
      <c r="I386" s="477"/>
      <c r="J386" s="477"/>
      <c r="K386" s="477"/>
      <c r="L386" s="477"/>
      <c r="M386" s="478"/>
      <c r="N386" s="470"/>
      <c r="O386" s="477"/>
      <c r="P386" s="477"/>
      <c r="Q386" s="477"/>
      <c r="R386" s="477"/>
      <c r="S386" s="477"/>
      <c r="T386" s="477"/>
      <c r="U386" s="478"/>
      <c r="V386" s="468"/>
      <c r="W386" s="469"/>
      <c r="X386" s="415"/>
      <c r="Y386" s="415"/>
    </row>
    <row r="387" spans="1:25">
      <c r="A387" s="462"/>
      <c r="B387" s="463"/>
      <c r="C387" s="463"/>
      <c r="D387" s="474"/>
      <c r="E387" s="475"/>
      <c r="F387" s="476"/>
      <c r="G387" s="477"/>
      <c r="H387" s="477"/>
      <c r="I387" s="477"/>
      <c r="J387" s="477"/>
      <c r="K387" s="477"/>
      <c r="L387" s="477"/>
      <c r="M387" s="478"/>
      <c r="N387" s="470"/>
      <c r="O387" s="477"/>
      <c r="P387" s="477"/>
      <c r="Q387" s="477"/>
      <c r="R387" s="477"/>
      <c r="S387" s="477"/>
      <c r="T387" s="477"/>
      <c r="U387" s="478"/>
      <c r="V387" s="468"/>
      <c r="W387" s="469"/>
      <c r="X387" s="415"/>
      <c r="Y387" s="415"/>
    </row>
    <row r="388" spans="1:25">
      <c r="A388" s="462"/>
      <c r="B388" s="463"/>
      <c r="C388" s="463"/>
      <c r="D388" s="474"/>
      <c r="E388" s="475"/>
      <c r="F388" s="476"/>
      <c r="G388" s="477"/>
      <c r="H388" s="477"/>
      <c r="I388" s="477"/>
      <c r="J388" s="477"/>
      <c r="K388" s="477"/>
      <c r="L388" s="477"/>
      <c r="M388" s="478"/>
      <c r="N388" s="470"/>
      <c r="O388" s="477"/>
      <c r="P388" s="477"/>
      <c r="Q388" s="477"/>
      <c r="R388" s="477"/>
      <c r="S388" s="477"/>
      <c r="T388" s="477"/>
      <c r="U388" s="478"/>
      <c r="V388" s="468"/>
      <c r="W388" s="469"/>
      <c r="X388" s="415"/>
      <c r="Y388" s="415"/>
    </row>
    <row r="389" spans="1:25">
      <c r="A389" s="462"/>
      <c r="B389" s="463"/>
      <c r="C389" s="463"/>
      <c r="D389" s="474"/>
      <c r="E389" s="475"/>
      <c r="F389" s="476"/>
      <c r="G389" s="477"/>
      <c r="H389" s="477"/>
      <c r="I389" s="477"/>
      <c r="J389" s="477"/>
      <c r="K389" s="477"/>
      <c r="L389" s="477"/>
      <c r="M389" s="478"/>
      <c r="N389" s="470"/>
      <c r="O389" s="477"/>
      <c r="P389" s="477"/>
      <c r="Q389" s="477"/>
      <c r="R389" s="477"/>
      <c r="S389" s="477"/>
      <c r="T389" s="477"/>
      <c r="U389" s="478"/>
      <c r="V389" s="468"/>
      <c r="W389" s="469"/>
      <c r="X389" s="415"/>
      <c r="Y389" s="415"/>
    </row>
    <row r="390" spans="1:25">
      <c r="A390" s="462"/>
      <c r="B390" s="463"/>
      <c r="C390" s="463"/>
      <c r="D390" s="474"/>
      <c r="E390" s="475"/>
      <c r="F390" s="476"/>
      <c r="G390" s="477"/>
      <c r="H390" s="477"/>
      <c r="I390" s="477"/>
      <c r="J390" s="477"/>
      <c r="K390" s="477"/>
      <c r="L390" s="477"/>
      <c r="M390" s="478"/>
      <c r="N390" s="470"/>
      <c r="O390" s="477"/>
      <c r="P390" s="477"/>
      <c r="Q390" s="477"/>
      <c r="R390" s="477"/>
      <c r="S390" s="477"/>
      <c r="T390" s="477"/>
      <c r="U390" s="478"/>
      <c r="V390" s="468"/>
      <c r="W390" s="469"/>
      <c r="X390" s="415"/>
      <c r="Y390" s="415"/>
    </row>
    <row r="391" spans="1:25">
      <c r="A391" s="462"/>
      <c r="B391" s="463"/>
      <c r="C391" s="463"/>
      <c r="D391" s="474"/>
      <c r="E391" s="475"/>
      <c r="F391" s="476"/>
      <c r="G391" s="477"/>
      <c r="H391" s="477"/>
      <c r="I391" s="477"/>
      <c r="J391" s="477"/>
      <c r="K391" s="477"/>
      <c r="L391" s="477"/>
      <c r="M391" s="478"/>
      <c r="N391" s="470"/>
      <c r="O391" s="477"/>
      <c r="P391" s="477"/>
      <c r="Q391" s="477"/>
      <c r="R391" s="477"/>
      <c r="S391" s="477"/>
      <c r="T391" s="477"/>
      <c r="U391" s="478"/>
      <c r="V391" s="468"/>
      <c r="W391" s="469"/>
      <c r="X391" s="415"/>
      <c r="Y391" s="415"/>
    </row>
    <row r="392" spans="1:25">
      <c r="A392" s="462"/>
      <c r="B392" s="463"/>
      <c r="C392" s="463"/>
      <c r="D392" s="474"/>
      <c r="E392" s="475"/>
      <c r="F392" s="476"/>
      <c r="G392" s="477"/>
      <c r="H392" s="477"/>
      <c r="I392" s="477"/>
      <c r="J392" s="477"/>
      <c r="K392" s="477"/>
      <c r="L392" s="477"/>
      <c r="M392" s="478"/>
      <c r="N392" s="470"/>
      <c r="O392" s="477"/>
      <c r="P392" s="477"/>
      <c r="Q392" s="477"/>
      <c r="R392" s="477"/>
      <c r="S392" s="477"/>
      <c r="T392" s="477"/>
      <c r="U392" s="478"/>
      <c r="V392" s="468"/>
      <c r="W392" s="469"/>
      <c r="X392" s="415"/>
      <c r="Y392" s="415"/>
    </row>
    <row r="393" spans="1:25">
      <c r="A393" s="462"/>
      <c r="B393" s="463"/>
      <c r="C393" s="463"/>
      <c r="D393" s="474"/>
      <c r="E393" s="475"/>
      <c r="F393" s="476"/>
      <c r="G393" s="477"/>
      <c r="H393" s="477"/>
      <c r="I393" s="477"/>
      <c r="J393" s="477"/>
      <c r="K393" s="477"/>
      <c r="L393" s="477"/>
      <c r="M393" s="478"/>
      <c r="N393" s="470"/>
      <c r="O393" s="477"/>
      <c r="P393" s="477"/>
      <c r="Q393" s="477"/>
      <c r="R393" s="477"/>
      <c r="S393" s="477"/>
      <c r="T393" s="477"/>
      <c r="U393" s="478"/>
      <c r="V393" s="468"/>
      <c r="W393" s="469"/>
      <c r="X393" s="415"/>
      <c r="Y393" s="415"/>
    </row>
    <row r="394" spans="1:25">
      <c r="A394" s="462"/>
      <c r="B394" s="463"/>
      <c r="C394" s="463"/>
      <c r="D394" s="474"/>
      <c r="E394" s="475"/>
      <c r="F394" s="476"/>
      <c r="G394" s="477"/>
      <c r="H394" s="477"/>
      <c r="I394" s="477"/>
      <c r="J394" s="477"/>
      <c r="K394" s="477"/>
      <c r="L394" s="477"/>
      <c r="M394" s="478"/>
      <c r="N394" s="470"/>
      <c r="O394" s="477"/>
      <c r="P394" s="477"/>
      <c r="Q394" s="477"/>
      <c r="R394" s="477"/>
      <c r="S394" s="477"/>
      <c r="T394" s="477"/>
      <c r="U394" s="478"/>
      <c r="V394" s="468"/>
      <c r="W394" s="469"/>
      <c r="X394" s="415"/>
      <c r="Y394" s="415"/>
    </row>
    <row r="395" spans="1:25">
      <c r="A395" s="462"/>
      <c r="B395" s="463"/>
      <c r="C395" s="463"/>
      <c r="D395" s="474"/>
      <c r="E395" s="475"/>
      <c r="F395" s="476"/>
      <c r="G395" s="477"/>
      <c r="H395" s="477"/>
      <c r="I395" s="477"/>
      <c r="J395" s="477"/>
      <c r="K395" s="477"/>
      <c r="L395" s="477"/>
      <c r="M395" s="478"/>
      <c r="N395" s="470"/>
      <c r="O395" s="477"/>
      <c r="P395" s="477"/>
      <c r="Q395" s="477"/>
      <c r="R395" s="477"/>
      <c r="S395" s="477"/>
      <c r="T395" s="477"/>
      <c r="U395" s="478"/>
      <c r="V395" s="468"/>
      <c r="W395" s="469"/>
      <c r="X395" s="415"/>
      <c r="Y395" s="415"/>
    </row>
    <row r="396" spans="1:25">
      <c r="A396" s="462"/>
      <c r="B396" s="463"/>
      <c r="C396" s="463"/>
      <c r="D396" s="474"/>
      <c r="E396" s="475"/>
      <c r="F396" s="476"/>
      <c r="G396" s="477"/>
      <c r="H396" s="477"/>
      <c r="I396" s="477"/>
      <c r="J396" s="477"/>
      <c r="K396" s="477"/>
      <c r="L396" s="477"/>
      <c r="M396" s="478"/>
      <c r="N396" s="470"/>
      <c r="O396" s="477"/>
      <c r="P396" s="477"/>
      <c r="Q396" s="477"/>
      <c r="R396" s="477"/>
      <c r="S396" s="477"/>
      <c r="T396" s="477"/>
      <c r="U396" s="478"/>
      <c r="V396" s="468"/>
      <c r="W396" s="469"/>
      <c r="X396" s="415"/>
      <c r="Y396" s="415"/>
    </row>
    <row r="397" spans="1:25">
      <c r="A397" s="462"/>
      <c r="B397" s="463"/>
      <c r="C397" s="463"/>
      <c r="D397" s="474"/>
      <c r="E397" s="475"/>
      <c r="F397" s="476"/>
      <c r="G397" s="477"/>
      <c r="H397" s="477"/>
      <c r="I397" s="477"/>
      <c r="J397" s="477"/>
      <c r="K397" s="477"/>
      <c r="L397" s="477"/>
      <c r="M397" s="478"/>
      <c r="N397" s="470"/>
      <c r="O397" s="477"/>
      <c r="P397" s="477"/>
      <c r="Q397" s="477"/>
      <c r="R397" s="477"/>
      <c r="S397" s="477"/>
      <c r="T397" s="477"/>
      <c r="U397" s="478"/>
      <c r="V397" s="468"/>
      <c r="W397" s="469"/>
      <c r="X397" s="415"/>
      <c r="Y397" s="415"/>
    </row>
    <row r="398" spans="1:25">
      <c r="A398" s="462"/>
      <c r="B398" s="463"/>
      <c r="C398" s="463"/>
      <c r="D398" s="474"/>
      <c r="E398" s="475"/>
      <c r="F398" s="476"/>
      <c r="G398" s="477"/>
      <c r="H398" s="477"/>
      <c r="I398" s="477"/>
      <c r="J398" s="477"/>
      <c r="K398" s="477"/>
      <c r="L398" s="477"/>
      <c r="M398" s="478"/>
      <c r="N398" s="470"/>
      <c r="O398" s="477"/>
      <c r="P398" s="477"/>
      <c r="Q398" s="477"/>
      <c r="R398" s="477"/>
      <c r="S398" s="477"/>
      <c r="T398" s="477"/>
      <c r="U398" s="478"/>
      <c r="V398" s="468"/>
      <c r="W398" s="469"/>
      <c r="X398" s="415"/>
      <c r="Y398" s="415"/>
    </row>
    <row r="399" spans="1:25">
      <c r="A399" s="462"/>
      <c r="B399" s="463"/>
      <c r="C399" s="463"/>
      <c r="D399" s="474"/>
      <c r="E399" s="475"/>
      <c r="F399" s="476"/>
      <c r="G399" s="477"/>
      <c r="H399" s="477"/>
      <c r="I399" s="477"/>
      <c r="J399" s="477"/>
      <c r="K399" s="477"/>
      <c r="L399" s="477"/>
      <c r="M399" s="478"/>
      <c r="N399" s="470"/>
      <c r="O399" s="477"/>
      <c r="P399" s="477"/>
      <c r="Q399" s="477"/>
      <c r="R399" s="477"/>
      <c r="S399" s="477"/>
      <c r="T399" s="477"/>
      <c r="U399" s="478"/>
      <c r="V399" s="468"/>
      <c r="W399" s="469"/>
      <c r="X399" s="415"/>
      <c r="Y399" s="415"/>
    </row>
    <row r="400" spans="1:25">
      <c r="A400" s="462"/>
      <c r="B400" s="463"/>
      <c r="C400" s="463"/>
      <c r="D400" s="474"/>
      <c r="E400" s="475"/>
      <c r="F400" s="476"/>
      <c r="G400" s="477"/>
      <c r="H400" s="477"/>
      <c r="I400" s="477"/>
      <c r="J400" s="477"/>
      <c r="K400" s="477"/>
      <c r="L400" s="477"/>
      <c r="M400" s="478"/>
      <c r="N400" s="470"/>
      <c r="O400" s="477"/>
      <c r="P400" s="477"/>
      <c r="Q400" s="477"/>
      <c r="R400" s="477"/>
      <c r="S400" s="477"/>
      <c r="T400" s="477"/>
      <c r="U400" s="478"/>
      <c r="V400" s="468"/>
      <c r="W400" s="469"/>
      <c r="X400" s="415"/>
      <c r="Y400" s="415"/>
    </row>
    <row r="401" spans="1:25">
      <c r="A401" s="462"/>
      <c r="B401" s="463"/>
      <c r="C401" s="463"/>
      <c r="D401" s="474"/>
      <c r="E401" s="475"/>
      <c r="F401" s="476"/>
      <c r="G401" s="477"/>
      <c r="H401" s="477"/>
      <c r="I401" s="477"/>
      <c r="J401" s="477"/>
      <c r="K401" s="477"/>
      <c r="L401" s="477"/>
      <c r="M401" s="478"/>
      <c r="N401" s="470"/>
      <c r="O401" s="477"/>
      <c r="P401" s="477"/>
      <c r="Q401" s="477"/>
      <c r="R401" s="477"/>
      <c r="S401" s="477"/>
      <c r="T401" s="477"/>
      <c r="U401" s="478"/>
      <c r="V401" s="468"/>
      <c r="W401" s="469"/>
      <c r="X401" s="415"/>
      <c r="Y401" s="415"/>
    </row>
    <row r="402" spans="1:25">
      <c r="A402" s="462"/>
      <c r="B402" s="463"/>
      <c r="C402" s="463"/>
      <c r="D402" s="474"/>
      <c r="E402" s="475"/>
      <c r="F402" s="476"/>
      <c r="G402" s="477"/>
      <c r="H402" s="477"/>
      <c r="I402" s="477"/>
      <c r="J402" s="477"/>
      <c r="K402" s="477"/>
      <c r="L402" s="477"/>
      <c r="M402" s="478"/>
      <c r="N402" s="470"/>
      <c r="O402" s="477"/>
      <c r="P402" s="477"/>
      <c r="Q402" s="477"/>
      <c r="R402" s="477"/>
      <c r="S402" s="477"/>
      <c r="T402" s="477"/>
      <c r="U402" s="478"/>
      <c r="V402" s="468"/>
      <c r="W402" s="469"/>
      <c r="X402" s="415"/>
      <c r="Y402" s="415"/>
    </row>
    <row r="403" spans="1:25">
      <c r="A403" s="462"/>
      <c r="B403" s="463"/>
      <c r="C403" s="463"/>
      <c r="D403" s="474"/>
      <c r="E403" s="475"/>
      <c r="F403" s="476"/>
      <c r="G403" s="477"/>
      <c r="H403" s="477"/>
      <c r="I403" s="477"/>
      <c r="J403" s="477"/>
      <c r="K403" s="477"/>
      <c r="L403" s="477"/>
      <c r="M403" s="478"/>
      <c r="N403" s="470"/>
      <c r="O403" s="477"/>
      <c r="P403" s="477"/>
      <c r="Q403" s="477"/>
      <c r="R403" s="477"/>
      <c r="S403" s="477"/>
      <c r="T403" s="477"/>
      <c r="U403" s="478"/>
      <c r="V403" s="468"/>
      <c r="W403" s="469"/>
      <c r="X403" s="415"/>
      <c r="Y403" s="415"/>
    </row>
    <row r="404" spans="1:25">
      <c r="A404" s="462"/>
      <c r="B404" s="463"/>
      <c r="C404" s="463"/>
      <c r="D404" s="474"/>
      <c r="E404" s="475"/>
      <c r="F404" s="476"/>
      <c r="G404" s="477"/>
      <c r="H404" s="477"/>
      <c r="I404" s="477"/>
      <c r="J404" s="477"/>
      <c r="K404" s="477"/>
      <c r="L404" s="477"/>
      <c r="M404" s="478"/>
      <c r="N404" s="470"/>
      <c r="O404" s="477"/>
      <c r="P404" s="477"/>
      <c r="Q404" s="477"/>
      <c r="R404" s="477"/>
      <c r="S404" s="477"/>
      <c r="T404" s="477"/>
      <c r="U404" s="478"/>
      <c r="V404" s="468"/>
      <c r="W404" s="469"/>
      <c r="X404" s="415"/>
      <c r="Y404" s="415"/>
    </row>
    <row r="405" spans="1:25">
      <c r="A405" s="462"/>
      <c r="B405" s="463"/>
      <c r="C405" s="463"/>
      <c r="D405" s="474"/>
      <c r="E405" s="475"/>
      <c r="F405" s="476"/>
      <c r="G405" s="477"/>
      <c r="H405" s="477"/>
      <c r="I405" s="477"/>
      <c r="J405" s="477"/>
      <c r="K405" s="477"/>
      <c r="L405" s="477"/>
      <c r="M405" s="478"/>
      <c r="N405" s="470"/>
      <c r="O405" s="477"/>
      <c r="P405" s="477"/>
      <c r="Q405" s="477"/>
      <c r="R405" s="477"/>
      <c r="S405" s="477"/>
      <c r="T405" s="477"/>
      <c r="U405" s="478"/>
      <c r="V405" s="468"/>
      <c r="W405" s="469"/>
      <c r="X405" s="415"/>
      <c r="Y405" s="415"/>
    </row>
    <row r="406" spans="1:25">
      <c r="A406" s="462"/>
      <c r="B406" s="463"/>
      <c r="C406" s="463"/>
      <c r="D406" s="474"/>
      <c r="E406" s="475"/>
      <c r="F406" s="476"/>
      <c r="G406" s="477"/>
      <c r="H406" s="477"/>
      <c r="I406" s="477"/>
      <c r="J406" s="477"/>
      <c r="K406" s="477"/>
      <c r="L406" s="477"/>
      <c r="M406" s="478"/>
      <c r="N406" s="470"/>
      <c r="O406" s="477"/>
      <c r="P406" s="477"/>
      <c r="Q406" s="477"/>
      <c r="R406" s="477"/>
      <c r="S406" s="477"/>
      <c r="T406" s="477"/>
      <c r="U406" s="478"/>
      <c r="V406" s="468"/>
      <c r="W406" s="469"/>
      <c r="X406" s="415"/>
      <c r="Y406" s="415"/>
    </row>
    <row r="407" spans="1:25">
      <c r="A407" s="462"/>
      <c r="B407" s="463"/>
      <c r="C407" s="463"/>
      <c r="D407" s="474"/>
      <c r="E407" s="475"/>
      <c r="F407" s="476"/>
      <c r="G407" s="477"/>
      <c r="H407" s="477"/>
      <c r="I407" s="477"/>
      <c r="J407" s="477"/>
      <c r="K407" s="477"/>
      <c r="L407" s="477"/>
      <c r="M407" s="478"/>
      <c r="N407" s="470"/>
      <c r="O407" s="477"/>
      <c r="P407" s="477"/>
      <c r="Q407" s="477"/>
      <c r="R407" s="477"/>
      <c r="S407" s="477"/>
      <c r="T407" s="477"/>
      <c r="U407" s="478"/>
      <c r="V407" s="468"/>
      <c r="W407" s="469"/>
      <c r="X407" s="415"/>
      <c r="Y407" s="415"/>
    </row>
    <row r="408" spans="1:25">
      <c r="A408" s="462"/>
      <c r="B408" s="463"/>
      <c r="C408" s="463"/>
      <c r="D408" s="474"/>
      <c r="E408" s="475"/>
      <c r="F408" s="476"/>
      <c r="G408" s="477"/>
      <c r="H408" s="477"/>
      <c r="I408" s="477"/>
      <c r="J408" s="477"/>
      <c r="K408" s="477"/>
      <c r="L408" s="477"/>
      <c r="M408" s="478"/>
      <c r="N408" s="470"/>
      <c r="O408" s="477"/>
      <c r="P408" s="477"/>
      <c r="Q408" s="477"/>
      <c r="R408" s="477"/>
      <c r="S408" s="477"/>
      <c r="T408" s="477"/>
      <c r="U408" s="478"/>
      <c r="V408" s="468"/>
      <c r="W408" s="469"/>
      <c r="X408" s="415"/>
      <c r="Y408" s="415"/>
    </row>
    <row r="409" spans="1:25">
      <c r="A409" s="462"/>
      <c r="B409" s="463"/>
      <c r="C409" s="463"/>
      <c r="D409" s="474"/>
      <c r="E409" s="475"/>
      <c r="F409" s="476"/>
      <c r="G409" s="477"/>
      <c r="H409" s="477"/>
      <c r="I409" s="477"/>
      <c r="J409" s="477"/>
      <c r="K409" s="477"/>
      <c r="L409" s="477"/>
      <c r="M409" s="478"/>
      <c r="N409" s="470"/>
      <c r="O409" s="477"/>
      <c r="P409" s="477"/>
      <c r="Q409" s="477"/>
      <c r="R409" s="477"/>
      <c r="S409" s="477"/>
      <c r="T409" s="477"/>
      <c r="U409" s="478"/>
      <c r="V409" s="468"/>
      <c r="W409" s="469"/>
      <c r="X409" s="415"/>
      <c r="Y409" s="415"/>
    </row>
    <row r="410" spans="1:25">
      <c r="A410" s="462"/>
      <c r="B410" s="463"/>
      <c r="C410" s="463"/>
      <c r="D410" s="474"/>
      <c r="E410" s="475"/>
      <c r="F410" s="476"/>
      <c r="G410" s="477"/>
      <c r="H410" s="477"/>
      <c r="I410" s="477"/>
      <c r="J410" s="477"/>
      <c r="K410" s="477"/>
      <c r="L410" s="477"/>
      <c r="M410" s="478"/>
      <c r="N410" s="470"/>
      <c r="O410" s="477"/>
      <c r="P410" s="477"/>
      <c r="Q410" s="477"/>
      <c r="R410" s="477"/>
      <c r="S410" s="477"/>
      <c r="T410" s="477"/>
      <c r="U410" s="478"/>
      <c r="V410" s="468"/>
      <c r="W410" s="469"/>
      <c r="X410" s="415"/>
      <c r="Y410" s="415"/>
    </row>
    <row r="411" spans="1:25">
      <c r="A411" s="462"/>
      <c r="B411" s="463"/>
      <c r="C411" s="463"/>
      <c r="D411" s="474"/>
      <c r="E411" s="475"/>
      <c r="F411" s="476"/>
      <c r="G411" s="477"/>
      <c r="H411" s="477"/>
      <c r="I411" s="477"/>
      <c r="J411" s="477"/>
      <c r="K411" s="477"/>
      <c r="L411" s="477"/>
      <c r="M411" s="478"/>
      <c r="N411" s="470"/>
      <c r="O411" s="477"/>
      <c r="P411" s="477"/>
      <c r="Q411" s="477"/>
      <c r="R411" s="477"/>
      <c r="S411" s="477"/>
      <c r="T411" s="477"/>
      <c r="U411" s="478"/>
      <c r="V411" s="468"/>
      <c r="W411" s="469"/>
      <c r="X411" s="415"/>
      <c r="Y411" s="415"/>
    </row>
    <row r="412" spans="1:25">
      <c r="A412" s="462"/>
      <c r="B412" s="463"/>
      <c r="C412" s="463"/>
      <c r="D412" s="474"/>
      <c r="E412" s="475"/>
      <c r="F412" s="476"/>
      <c r="G412" s="477"/>
      <c r="H412" s="477"/>
      <c r="I412" s="477"/>
      <c r="J412" s="477"/>
      <c r="K412" s="477"/>
      <c r="L412" s="477"/>
      <c r="M412" s="478"/>
      <c r="N412" s="470"/>
      <c r="O412" s="477"/>
      <c r="P412" s="477"/>
      <c r="Q412" s="477"/>
      <c r="R412" s="477"/>
      <c r="S412" s="477"/>
      <c r="T412" s="477"/>
      <c r="U412" s="478"/>
      <c r="V412" s="468"/>
      <c r="W412" s="469"/>
      <c r="X412" s="415"/>
      <c r="Y412" s="415"/>
    </row>
    <row r="413" spans="1:25">
      <c r="A413" s="462"/>
      <c r="B413" s="463"/>
      <c r="C413" s="463"/>
      <c r="D413" s="474"/>
      <c r="E413" s="475"/>
      <c r="F413" s="476"/>
      <c r="G413" s="477"/>
      <c r="H413" s="477"/>
      <c r="I413" s="477"/>
      <c r="J413" s="477"/>
      <c r="K413" s="477"/>
      <c r="L413" s="477"/>
      <c r="M413" s="478"/>
      <c r="N413" s="470"/>
      <c r="O413" s="477"/>
      <c r="P413" s="477"/>
      <c r="Q413" s="477"/>
      <c r="R413" s="477"/>
      <c r="S413" s="477"/>
      <c r="T413" s="477"/>
      <c r="U413" s="478"/>
      <c r="V413" s="468"/>
      <c r="W413" s="469"/>
      <c r="X413" s="415"/>
      <c r="Y413" s="415"/>
    </row>
    <row r="414" spans="1:25">
      <c r="A414" s="462"/>
      <c r="B414" s="463"/>
      <c r="C414" s="463"/>
      <c r="D414" s="474"/>
      <c r="E414" s="475"/>
      <c r="F414" s="476"/>
      <c r="G414" s="477"/>
      <c r="H414" s="477"/>
      <c r="I414" s="477"/>
      <c r="J414" s="477"/>
      <c r="K414" s="477"/>
      <c r="L414" s="477"/>
      <c r="M414" s="478"/>
      <c r="N414" s="470"/>
      <c r="O414" s="477"/>
      <c r="P414" s="477"/>
      <c r="Q414" s="477"/>
      <c r="R414" s="477"/>
      <c r="S414" s="477"/>
      <c r="T414" s="477"/>
      <c r="U414" s="478"/>
      <c r="V414" s="468"/>
      <c r="W414" s="469"/>
      <c r="X414" s="415"/>
      <c r="Y414" s="415"/>
    </row>
    <row r="415" spans="1:25">
      <c r="A415" s="462"/>
      <c r="B415" s="463"/>
      <c r="C415" s="463"/>
      <c r="D415" s="474"/>
      <c r="E415" s="475"/>
      <c r="F415" s="476"/>
      <c r="G415" s="477"/>
      <c r="H415" s="477"/>
      <c r="I415" s="477"/>
      <c r="J415" s="477"/>
      <c r="K415" s="477"/>
      <c r="L415" s="477"/>
      <c r="M415" s="478"/>
      <c r="N415" s="470"/>
      <c r="O415" s="477"/>
      <c r="P415" s="477"/>
      <c r="Q415" s="477"/>
      <c r="R415" s="477"/>
      <c r="S415" s="477"/>
      <c r="T415" s="477"/>
      <c r="U415" s="478"/>
      <c r="V415" s="468"/>
      <c r="W415" s="469"/>
      <c r="X415" s="415"/>
      <c r="Y415" s="415"/>
    </row>
    <row r="416" spans="1:25">
      <c r="A416" s="462"/>
      <c r="B416" s="463"/>
      <c r="C416" s="463"/>
      <c r="D416" s="474"/>
      <c r="E416" s="475"/>
      <c r="F416" s="476"/>
      <c r="G416" s="477"/>
      <c r="H416" s="477"/>
      <c r="I416" s="477"/>
      <c r="J416" s="477"/>
      <c r="K416" s="477"/>
      <c r="L416" s="477"/>
      <c r="M416" s="478"/>
      <c r="N416" s="470"/>
      <c r="O416" s="477"/>
      <c r="P416" s="477"/>
      <c r="Q416" s="477"/>
      <c r="R416" s="477"/>
      <c r="S416" s="477"/>
      <c r="T416" s="477"/>
      <c r="U416" s="478"/>
      <c r="V416" s="468"/>
      <c r="W416" s="469"/>
      <c r="X416" s="415"/>
      <c r="Y416" s="415"/>
    </row>
    <row r="417" spans="1:25">
      <c r="A417" s="462"/>
      <c r="B417" s="463"/>
      <c r="C417" s="463"/>
      <c r="D417" s="474"/>
      <c r="E417" s="475"/>
      <c r="F417" s="476"/>
      <c r="G417" s="477"/>
      <c r="H417" s="477"/>
      <c r="I417" s="477"/>
      <c r="J417" s="477"/>
      <c r="K417" s="477"/>
      <c r="L417" s="477"/>
      <c r="M417" s="478"/>
      <c r="N417" s="470"/>
      <c r="O417" s="477"/>
      <c r="P417" s="477"/>
      <c r="Q417" s="477"/>
      <c r="R417" s="477"/>
      <c r="S417" s="477"/>
      <c r="T417" s="477"/>
      <c r="U417" s="478"/>
      <c r="V417" s="468"/>
      <c r="W417" s="469"/>
      <c r="X417" s="415"/>
      <c r="Y417" s="415"/>
    </row>
    <row r="418" spans="1:25">
      <c r="A418" s="462"/>
      <c r="B418" s="463"/>
      <c r="C418" s="463"/>
      <c r="D418" s="474"/>
      <c r="E418" s="475"/>
      <c r="F418" s="476"/>
      <c r="G418" s="477"/>
      <c r="H418" s="477"/>
      <c r="I418" s="477"/>
      <c r="J418" s="477"/>
      <c r="K418" s="477"/>
      <c r="L418" s="477"/>
      <c r="M418" s="478"/>
      <c r="N418" s="470"/>
      <c r="O418" s="477"/>
      <c r="P418" s="477"/>
      <c r="Q418" s="477"/>
      <c r="R418" s="477"/>
      <c r="S418" s="477"/>
      <c r="T418" s="477"/>
      <c r="U418" s="478"/>
      <c r="V418" s="468"/>
      <c r="W418" s="469"/>
      <c r="X418" s="415"/>
      <c r="Y418" s="415"/>
    </row>
    <row r="419" spans="1:25">
      <c r="A419" s="462"/>
      <c r="B419" s="463"/>
      <c r="C419" s="463"/>
      <c r="D419" s="474"/>
      <c r="E419" s="475"/>
      <c r="F419" s="476"/>
      <c r="G419" s="477"/>
      <c r="H419" s="477"/>
      <c r="I419" s="477"/>
      <c r="J419" s="477"/>
      <c r="K419" s="477"/>
      <c r="L419" s="477"/>
      <c r="M419" s="478"/>
      <c r="N419" s="470"/>
      <c r="O419" s="477"/>
      <c r="P419" s="477"/>
      <c r="Q419" s="477"/>
      <c r="R419" s="477"/>
      <c r="S419" s="477"/>
      <c r="T419" s="477"/>
      <c r="U419" s="478"/>
      <c r="V419" s="468"/>
      <c r="W419" s="469"/>
      <c r="X419" s="415"/>
      <c r="Y419" s="415"/>
    </row>
    <row r="420" spans="1:25">
      <c r="A420" s="462"/>
      <c r="B420" s="463"/>
      <c r="C420" s="463"/>
      <c r="D420" s="474"/>
      <c r="E420" s="475"/>
      <c r="F420" s="476"/>
      <c r="G420" s="477"/>
      <c r="H420" s="477"/>
      <c r="I420" s="477"/>
      <c r="J420" s="477"/>
      <c r="K420" s="477"/>
      <c r="L420" s="477"/>
      <c r="M420" s="478"/>
      <c r="N420" s="470"/>
      <c r="O420" s="477"/>
      <c r="P420" s="477"/>
      <c r="Q420" s="477"/>
      <c r="R420" s="477"/>
      <c r="S420" s="477"/>
      <c r="T420" s="477"/>
      <c r="U420" s="478"/>
      <c r="V420" s="468"/>
      <c r="W420" s="469"/>
      <c r="X420" s="415"/>
      <c r="Y420" s="415"/>
    </row>
    <row r="421" spans="1:25">
      <c r="A421" s="462"/>
      <c r="B421" s="463"/>
      <c r="C421" s="463"/>
      <c r="D421" s="474"/>
      <c r="E421" s="475"/>
      <c r="F421" s="476"/>
      <c r="G421" s="477"/>
      <c r="H421" s="477"/>
      <c r="I421" s="477"/>
      <c r="J421" s="477"/>
      <c r="K421" s="477"/>
      <c r="L421" s="477"/>
      <c r="M421" s="478"/>
      <c r="N421" s="470"/>
      <c r="O421" s="477"/>
      <c r="P421" s="477"/>
      <c r="Q421" s="477"/>
      <c r="R421" s="477"/>
      <c r="S421" s="477"/>
      <c r="T421" s="477"/>
      <c r="U421" s="478"/>
      <c r="V421" s="468"/>
      <c r="W421" s="469"/>
      <c r="X421" s="415"/>
      <c r="Y421" s="415"/>
    </row>
    <row r="422" spans="1:25">
      <c r="A422" s="462"/>
      <c r="B422" s="463"/>
      <c r="C422" s="463"/>
      <c r="D422" s="474"/>
      <c r="E422" s="475"/>
      <c r="F422" s="476"/>
      <c r="G422" s="477"/>
      <c r="H422" s="477"/>
      <c r="I422" s="477"/>
      <c r="J422" s="477"/>
      <c r="K422" s="477"/>
      <c r="L422" s="477"/>
      <c r="M422" s="478"/>
      <c r="N422" s="470"/>
      <c r="O422" s="477"/>
      <c r="P422" s="477"/>
      <c r="Q422" s="477"/>
      <c r="R422" s="477"/>
      <c r="S422" s="477"/>
      <c r="T422" s="477"/>
      <c r="U422" s="478"/>
      <c r="V422" s="468"/>
      <c r="W422" s="469"/>
      <c r="X422" s="415"/>
      <c r="Y422" s="415"/>
    </row>
    <row r="423" spans="1:25">
      <c r="A423" s="462"/>
      <c r="B423" s="463"/>
      <c r="C423" s="463"/>
      <c r="D423" s="474"/>
      <c r="E423" s="475"/>
      <c r="F423" s="476"/>
      <c r="G423" s="477"/>
      <c r="H423" s="477"/>
      <c r="I423" s="477"/>
      <c r="J423" s="477"/>
      <c r="K423" s="477"/>
      <c r="L423" s="477"/>
      <c r="M423" s="478"/>
      <c r="N423" s="470"/>
      <c r="O423" s="477"/>
      <c r="P423" s="477"/>
      <c r="Q423" s="477"/>
      <c r="R423" s="477"/>
      <c r="S423" s="477"/>
      <c r="T423" s="477"/>
      <c r="U423" s="478"/>
      <c r="V423" s="468"/>
      <c r="W423" s="469"/>
      <c r="X423" s="415"/>
      <c r="Y423" s="415"/>
    </row>
    <row r="424" spans="1:25">
      <c r="A424" s="462"/>
      <c r="B424" s="463"/>
      <c r="C424" s="463"/>
      <c r="D424" s="474"/>
      <c r="E424" s="475"/>
      <c r="F424" s="476"/>
      <c r="G424" s="477"/>
      <c r="H424" s="477"/>
      <c r="I424" s="477"/>
      <c r="J424" s="477"/>
      <c r="K424" s="477"/>
      <c r="L424" s="477"/>
      <c r="M424" s="478"/>
      <c r="N424" s="470"/>
      <c r="O424" s="477"/>
      <c r="P424" s="477"/>
      <c r="Q424" s="477"/>
      <c r="R424" s="477"/>
      <c r="S424" s="477"/>
      <c r="T424" s="477"/>
      <c r="U424" s="478"/>
      <c r="V424" s="468"/>
      <c r="W424" s="469"/>
      <c r="X424" s="415"/>
      <c r="Y424" s="415"/>
    </row>
    <row r="425" spans="1:25">
      <c r="A425" s="462"/>
      <c r="B425" s="463"/>
      <c r="C425" s="463"/>
      <c r="D425" s="474"/>
      <c r="E425" s="475"/>
      <c r="F425" s="476"/>
      <c r="G425" s="477"/>
      <c r="H425" s="477"/>
      <c r="I425" s="477"/>
      <c r="J425" s="477"/>
      <c r="K425" s="477"/>
      <c r="L425" s="477"/>
      <c r="M425" s="478"/>
      <c r="N425" s="470"/>
      <c r="O425" s="477"/>
      <c r="P425" s="477"/>
      <c r="Q425" s="477"/>
      <c r="R425" s="477"/>
      <c r="S425" s="477"/>
      <c r="T425" s="477"/>
      <c r="U425" s="478"/>
      <c r="V425" s="468"/>
      <c r="W425" s="469"/>
      <c r="X425" s="415"/>
      <c r="Y425" s="415"/>
    </row>
    <row r="426" spans="1:25">
      <c r="A426" s="462"/>
      <c r="B426" s="463"/>
      <c r="C426" s="463"/>
      <c r="D426" s="474"/>
      <c r="E426" s="475"/>
      <c r="F426" s="476"/>
      <c r="G426" s="477"/>
      <c r="H426" s="477"/>
      <c r="I426" s="477"/>
      <c r="J426" s="477"/>
      <c r="K426" s="477"/>
      <c r="L426" s="477"/>
      <c r="M426" s="478"/>
      <c r="N426" s="470"/>
      <c r="O426" s="477"/>
      <c r="P426" s="477"/>
      <c r="Q426" s="477"/>
      <c r="R426" s="477"/>
      <c r="S426" s="477"/>
      <c r="T426" s="477"/>
      <c r="U426" s="478"/>
      <c r="V426" s="468"/>
      <c r="W426" s="469"/>
      <c r="X426" s="415"/>
      <c r="Y426" s="415"/>
    </row>
    <row r="427" spans="1:25">
      <c r="A427" s="462"/>
      <c r="B427" s="463"/>
      <c r="C427" s="463"/>
      <c r="D427" s="474"/>
      <c r="E427" s="475"/>
      <c r="F427" s="476"/>
      <c r="G427" s="477"/>
      <c r="H427" s="477"/>
      <c r="I427" s="477"/>
      <c r="J427" s="477"/>
      <c r="K427" s="477"/>
      <c r="L427" s="477"/>
      <c r="M427" s="478"/>
      <c r="N427" s="470"/>
      <c r="O427" s="477"/>
      <c r="P427" s="477"/>
      <c r="Q427" s="477"/>
      <c r="R427" s="477"/>
      <c r="S427" s="477"/>
      <c r="T427" s="477"/>
      <c r="U427" s="478"/>
      <c r="V427" s="468"/>
      <c r="W427" s="469"/>
      <c r="X427" s="415"/>
      <c r="Y427" s="415"/>
    </row>
    <row r="428" spans="1:25">
      <c r="A428" s="462"/>
      <c r="B428" s="463"/>
      <c r="C428" s="463"/>
      <c r="D428" s="474"/>
      <c r="E428" s="475"/>
      <c r="F428" s="476"/>
      <c r="G428" s="477"/>
      <c r="H428" s="477"/>
      <c r="I428" s="477"/>
      <c r="J428" s="477"/>
      <c r="K428" s="477"/>
      <c r="L428" s="477"/>
      <c r="M428" s="478"/>
      <c r="N428" s="470"/>
      <c r="O428" s="477"/>
      <c r="P428" s="477"/>
      <c r="Q428" s="477"/>
      <c r="R428" s="477"/>
      <c r="S428" s="477"/>
      <c r="T428" s="477"/>
      <c r="U428" s="478"/>
      <c r="V428" s="468"/>
      <c r="W428" s="469"/>
      <c r="X428" s="415"/>
      <c r="Y428" s="415"/>
    </row>
    <row r="429" spans="1:25">
      <c r="A429" s="462"/>
      <c r="B429" s="463"/>
      <c r="C429" s="463"/>
      <c r="D429" s="474"/>
      <c r="E429" s="475"/>
      <c r="F429" s="476"/>
      <c r="G429" s="477"/>
      <c r="H429" s="477"/>
      <c r="I429" s="477"/>
      <c r="J429" s="477"/>
      <c r="K429" s="477"/>
      <c r="L429" s="477"/>
      <c r="M429" s="478"/>
      <c r="N429" s="470"/>
      <c r="O429" s="477"/>
      <c r="P429" s="477"/>
      <c r="Q429" s="477"/>
      <c r="R429" s="477"/>
      <c r="S429" s="477"/>
      <c r="T429" s="477"/>
      <c r="U429" s="478"/>
      <c r="V429" s="468"/>
      <c r="W429" s="469"/>
      <c r="X429" s="415"/>
      <c r="Y429" s="415"/>
    </row>
    <row r="430" spans="1:25">
      <c r="A430" s="462"/>
      <c r="B430" s="463"/>
      <c r="C430" s="463"/>
      <c r="D430" s="474"/>
      <c r="E430" s="475"/>
      <c r="F430" s="476"/>
      <c r="G430" s="477"/>
      <c r="H430" s="477"/>
      <c r="I430" s="477"/>
      <c r="J430" s="477"/>
      <c r="K430" s="477"/>
      <c r="L430" s="477"/>
      <c r="M430" s="478"/>
      <c r="N430" s="470"/>
      <c r="O430" s="477"/>
      <c r="P430" s="477"/>
      <c r="Q430" s="477"/>
      <c r="R430" s="477"/>
      <c r="S430" s="477"/>
      <c r="T430" s="477"/>
      <c r="U430" s="478"/>
      <c r="V430" s="468"/>
      <c r="W430" s="469"/>
      <c r="X430" s="415"/>
      <c r="Y430" s="415"/>
    </row>
    <row r="431" spans="1:25">
      <c r="A431" s="462"/>
      <c r="B431" s="463"/>
      <c r="C431" s="463"/>
      <c r="D431" s="474"/>
      <c r="E431" s="475"/>
      <c r="F431" s="476"/>
      <c r="G431" s="477"/>
      <c r="H431" s="477"/>
      <c r="I431" s="477"/>
      <c r="J431" s="477"/>
      <c r="K431" s="477"/>
      <c r="L431" s="477"/>
      <c r="M431" s="478"/>
      <c r="N431" s="470"/>
      <c r="O431" s="477"/>
      <c r="P431" s="477"/>
      <c r="Q431" s="477"/>
      <c r="R431" s="477"/>
      <c r="S431" s="477"/>
      <c r="T431" s="477"/>
      <c r="U431" s="478"/>
      <c r="V431" s="468"/>
      <c r="W431" s="469"/>
      <c r="X431" s="415"/>
      <c r="Y431" s="415"/>
    </row>
    <row r="432" spans="1:25">
      <c r="A432" s="462"/>
      <c r="B432" s="463"/>
      <c r="C432" s="463"/>
      <c r="D432" s="474"/>
      <c r="E432" s="475"/>
      <c r="F432" s="476"/>
      <c r="G432" s="477"/>
      <c r="H432" s="477"/>
      <c r="I432" s="477"/>
      <c r="J432" s="477"/>
      <c r="K432" s="477"/>
      <c r="L432" s="477"/>
      <c r="M432" s="478"/>
      <c r="N432" s="470"/>
      <c r="O432" s="477"/>
      <c r="P432" s="477"/>
      <c r="Q432" s="477"/>
      <c r="R432" s="477"/>
      <c r="S432" s="477"/>
      <c r="T432" s="477"/>
      <c r="U432" s="478"/>
      <c r="V432" s="468"/>
      <c r="W432" s="469"/>
      <c r="X432" s="415"/>
      <c r="Y432" s="415"/>
    </row>
    <row r="433" spans="1:25">
      <c r="A433" s="462"/>
      <c r="B433" s="463"/>
      <c r="C433" s="463"/>
      <c r="D433" s="474"/>
      <c r="E433" s="475"/>
      <c r="F433" s="476"/>
      <c r="G433" s="477"/>
      <c r="H433" s="477"/>
      <c r="I433" s="477"/>
      <c r="J433" s="477"/>
      <c r="K433" s="477"/>
      <c r="L433" s="477"/>
      <c r="M433" s="478"/>
      <c r="N433" s="470"/>
      <c r="O433" s="477"/>
      <c r="P433" s="477"/>
      <c r="Q433" s="477"/>
      <c r="R433" s="477"/>
      <c r="S433" s="477"/>
      <c r="T433" s="477"/>
      <c r="U433" s="478"/>
      <c r="V433" s="468"/>
      <c r="W433" s="469"/>
      <c r="X433" s="415"/>
      <c r="Y433" s="415"/>
    </row>
    <row r="434" spans="1:25">
      <c r="A434" s="462"/>
      <c r="B434" s="463"/>
      <c r="C434" s="463"/>
      <c r="D434" s="474"/>
      <c r="E434" s="475"/>
      <c r="F434" s="476"/>
      <c r="G434" s="477"/>
      <c r="H434" s="477"/>
      <c r="I434" s="477"/>
      <c r="J434" s="477"/>
      <c r="K434" s="477"/>
      <c r="L434" s="477"/>
      <c r="M434" s="478"/>
      <c r="N434" s="470"/>
      <c r="O434" s="477"/>
      <c r="P434" s="477"/>
      <c r="Q434" s="477"/>
      <c r="R434" s="477"/>
      <c r="S434" s="477"/>
      <c r="T434" s="477"/>
      <c r="U434" s="478"/>
      <c r="V434" s="468"/>
      <c r="W434" s="469"/>
      <c r="X434" s="415"/>
      <c r="Y434" s="415"/>
    </row>
    <row r="435" spans="1:25">
      <c r="A435" s="462"/>
      <c r="B435" s="463"/>
      <c r="C435" s="463"/>
      <c r="D435" s="474"/>
      <c r="E435" s="475"/>
      <c r="F435" s="476"/>
      <c r="G435" s="477"/>
      <c r="H435" s="477"/>
      <c r="I435" s="477"/>
      <c r="J435" s="477"/>
      <c r="K435" s="477"/>
      <c r="L435" s="477"/>
      <c r="M435" s="478"/>
      <c r="N435" s="470"/>
      <c r="O435" s="477"/>
      <c r="P435" s="477"/>
      <c r="Q435" s="477"/>
      <c r="R435" s="477"/>
      <c r="S435" s="477"/>
      <c r="T435" s="477"/>
      <c r="U435" s="478"/>
      <c r="V435" s="468"/>
      <c r="W435" s="469"/>
      <c r="X435" s="415"/>
      <c r="Y435" s="415"/>
    </row>
    <row r="436" spans="1:25">
      <c r="A436" s="462"/>
      <c r="B436" s="463"/>
      <c r="C436" s="463"/>
      <c r="D436" s="474"/>
      <c r="E436" s="475"/>
      <c r="F436" s="476"/>
      <c r="G436" s="477"/>
      <c r="H436" s="477"/>
      <c r="I436" s="477"/>
      <c r="J436" s="477"/>
      <c r="K436" s="477"/>
      <c r="L436" s="477"/>
      <c r="M436" s="478"/>
      <c r="N436" s="470"/>
      <c r="O436" s="477"/>
      <c r="P436" s="477"/>
      <c r="Q436" s="477"/>
      <c r="R436" s="477"/>
      <c r="S436" s="477"/>
      <c r="T436" s="477"/>
      <c r="U436" s="478"/>
      <c r="V436" s="468"/>
      <c r="W436" s="469"/>
      <c r="X436" s="415"/>
      <c r="Y436" s="415"/>
    </row>
    <row r="437" spans="1:25">
      <c r="A437" s="462"/>
      <c r="B437" s="463"/>
      <c r="C437" s="463"/>
      <c r="D437" s="474"/>
      <c r="E437" s="475"/>
      <c r="F437" s="476"/>
      <c r="G437" s="477"/>
      <c r="H437" s="477"/>
      <c r="I437" s="477"/>
      <c r="J437" s="477"/>
      <c r="K437" s="477"/>
      <c r="L437" s="477"/>
      <c r="M437" s="478"/>
      <c r="N437" s="470"/>
      <c r="O437" s="477"/>
      <c r="P437" s="477"/>
      <c r="Q437" s="477"/>
      <c r="R437" s="477"/>
      <c r="S437" s="477"/>
      <c r="T437" s="477"/>
      <c r="U437" s="478"/>
      <c r="V437" s="468"/>
      <c r="W437" s="469"/>
      <c r="X437" s="415"/>
      <c r="Y437" s="415"/>
    </row>
    <row r="438" spans="1:25">
      <c r="A438" s="462"/>
      <c r="B438" s="463"/>
      <c r="C438" s="463"/>
      <c r="D438" s="474"/>
      <c r="E438" s="475"/>
      <c r="F438" s="476"/>
      <c r="G438" s="477"/>
      <c r="H438" s="477"/>
      <c r="I438" s="477"/>
      <c r="J438" s="477"/>
      <c r="K438" s="477"/>
      <c r="L438" s="477"/>
      <c r="M438" s="478"/>
      <c r="N438" s="470"/>
      <c r="O438" s="477"/>
      <c r="P438" s="477"/>
      <c r="Q438" s="477"/>
      <c r="R438" s="477"/>
      <c r="S438" s="477"/>
      <c r="T438" s="477"/>
      <c r="U438" s="478"/>
      <c r="V438" s="468"/>
      <c r="W438" s="469"/>
      <c r="X438" s="415"/>
      <c r="Y438" s="415"/>
    </row>
    <row r="439" spans="1:25">
      <c r="A439" s="462"/>
      <c r="B439" s="463"/>
      <c r="C439" s="463"/>
      <c r="D439" s="474"/>
      <c r="E439" s="475"/>
      <c r="F439" s="476"/>
      <c r="G439" s="477"/>
      <c r="H439" s="477"/>
      <c r="I439" s="477"/>
      <c r="J439" s="477"/>
      <c r="K439" s="477"/>
      <c r="L439" s="477"/>
      <c r="M439" s="478"/>
      <c r="N439" s="470"/>
      <c r="O439" s="477"/>
      <c r="P439" s="477"/>
      <c r="Q439" s="477"/>
      <c r="R439" s="477"/>
      <c r="S439" s="477"/>
      <c r="T439" s="477"/>
      <c r="U439" s="478"/>
      <c r="V439" s="468"/>
      <c r="W439" s="469"/>
      <c r="X439" s="415"/>
      <c r="Y439" s="415"/>
    </row>
    <row r="440" spans="1:25">
      <c r="A440" s="462"/>
      <c r="B440" s="463"/>
      <c r="C440" s="463"/>
      <c r="D440" s="474"/>
      <c r="E440" s="475"/>
      <c r="F440" s="476"/>
      <c r="G440" s="477"/>
      <c r="H440" s="477"/>
      <c r="I440" s="477"/>
      <c r="J440" s="477"/>
      <c r="K440" s="477"/>
      <c r="L440" s="477"/>
      <c r="M440" s="478"/>
      <c r="N440" s="470"/>
      <c r="O440" s="477"/>
      <c r="P440" s="477"/>
      <c r="Q440" s="477"/>
      <c r="R440" s="477"/>
      <c r="S440" s="477"/>
      <c r="T440" s="477"/>
      <c r="U440" s="478"/>
      <c r="V440" s="468"/>
      <c r="W440" s="469"/>
      <c r="X440" s="415"/>
      <c r="Y440" s="415"/>
    </row>
    <row r="441" spans="1:25">
      <c r="A441" s="462"/>
      <c r="B441" s="463"/>
      <c r="C441" s="463"/>
      <c r="D441" s="474"/>
      <c r="E441" s="475"/>
      <c r="F441" s="476"/>
      <c r="G441" s="477"/>
      <c r="H441" s="477"/>
      <c r="I441" s="477"/>
      <c r="J441" s="477"/>
      <c r="K441" s="477"/>
      <c r="L441" s="477"/>
      <c r="M441" s="478"/>
      <c r="N441" s="470"/>
      <c r="O441" s="477"/>
      <c r="P441" s="477"/>
      <c r="Q441" s="477"/>
      <c r="R441" s="477"/>
      <c r="S441" s="477"/>
      <c r="T441" s="477"/>
      <c r="U441" s="478"/>
      <c r="V441" s="468"/>
      <c r="W441" s="469"/>
      <c r="X441" s="415"/>
      <c r="Y441" s="415"/>
    </row>
    <row r="442" spans="1:25">
      <c r="A442" s="462"/>
      <c r="B442" s="463"/>
      <c r="C442" s="463"/>
      <c r="D442" s="474"/>
      <c r="E442" s="475"/>
      <c r="F442" s="476"/>
      <c r="G442" s="477"/>
      <c r="H442" s="477"/>
      <c r="I442" s="477"/>
      <c r="J442" s="477"/>
      <c r="K442" s="477"/>
      <c r="L442" s="477"/>
      <c r="M442" s="478"/>
      <c r="N442" s="470"/>
      <c r="O442" s="477"/>
      <c r="P442" s="477"/>
      <c r="Q442" s="477"/>
      <c r="R442" s="477"/>
      <c r="S442" s="477"/>
      <c r="T442" s="477"/>
      <c r="U442" s="478"/>
      <c r="V442" s="468"/>
      <c r="W442" s="469"/>
      <c r="X442" s="415"/>
      <c r="Y442" s="415"/>
    </row>
    <row r="443" spans="1:25">
      <c r="A443" s="462"/>
      <c r="B443" s="463"/>
      <c r="C443" s="463"/>
      <c r="D443" s="474"/>
      <c r="E443" s="475"/>
      <c r="F443" s="476"/>
      <c r="G443" s="477"/>
      <c r="H443" s="477"/>
      <c r="I443" s="477"/>
      <c r="J443" s="477"/>
      <c r="K443" s="477"/>
      <c r="L443" s="477"/>
      <c r="M443" s="478"/>
      <c r="N443" s="470"/>
      <c r="O443" s="477"/>
      <c r="P443" s="477"/>
      <c r="Q443" s="477"/>
      <c r="R443" s="477"/>
      <c r="S443" s="477"/>
      <c r="T443" s="477"/>
      <c r="U443" s="478"/>
      <c r="V443" s="468"/>
      <c r="W443" s="469"/>
      <c r="X443" s="415"/>
      <c r="Y443" s="415"/>
    </row>
    <row r="444" spans="1:25">
      <c r="A444" s="462"/>
      <c r="B444" s="463"/>
      <c r="C444" s="463"/>
      <c r="D444" s="474"/>
      <c r="E444" s="475"/>
      <c r="F444" s="476"/>
      <c r="G444" s="477"/>
      <c r="H444" s="477"/>
      <c r="I444" s="477"/>
      <c r="J444" s="477"/>
      <c r="K444" s="477"/>
      <c r="L444" s="477"/>
      <c r="M444" s="478"/>
      <c r="N444" s="470"/>
      <c r="O444" s="477"/>
      <c r="P444" s="477"/>
      <c r="Q444" s="477"/>
      <c r="R444" s="477"/>
      <c r="S444" s="477"/>
      <c r="T444" s="477"/>
      <c r="U444" s="478"/>
      <c r="V444" s="468"/>
      <c r="W444" s="469"/>
      <c r="X444" s="415"/>
      <c r="Y444" s="415"/>
    </row>
    <row r="445" spans="1:25">
      <c r="A445" s="462"/>
      <c r="B445" s="463"/>
      <c r="C445" s="463"/>
      <c r="D445" s="474"/>
      <c r="E445" s="475"/>
      <c r="F445" s="476"/>
      <c r="G445" s="477"/>
      <c r="H445" s="477"/>
      <c r="I445" s="477"/>
      <c r="J445" s="477"/>
      <c r="K445" s="477"/>
      <c r="L445" s="477"/>
      <c r="M445" s="478"/>
      <c r="N445" s="470"/>
      <c r="O445" s="477"/>
      <c r="P445" s="477"/>
      <c r="Q445" s="477"/>
      <c r="R445" s="477"/>
      <c r="S445" s="477"/>
      <c r="T445" s="477"/>
      <c r="U445" s="478"/>
      <c r="V445" s="468"/>
      <c r="W445" s="469"/>
      <c r="X445" s="415"/>
      <c r="Y445" s="415"/>
    </row>
    <row r="446" spans="1:25">
      <c r="A446" s="462"/>
      <c r="B446" s="463"/>
      <c r="C446" s="463"/>
      <c r="D446" s="474"/>
      <c r="E446" s="475"/>
      <c r="F446" s="476"/>
      <c r="G446" s="477"/>
      <c r="H446" s="477"/>
      <c r="I446" s="477"/>
      <c r="J446" s="477"/>
      <c r="K446" s="477"/>
      <c r="L446" s="477"/>
      <c r="M446" s="478"/>
      <c r="N446" s="470"/>
      <c r="O446" s="477"/>
      <c r="P446" s="477"/>
      <c r="Q446" s="477"/>
      <c r="R446" s="477"/>
      <c r="S446" s="477"/>
      <c r="T446" s="477"/>
      <c r="U446" s="478"/>
      <c r="V446" s="468"/>
      <c r="W446" s="469"/>
      <c r="X446" s="415"/>
      <c r="Y446" s="415"/>
    </row>
    <row r="447" spans="1:25">
      <c r="A447" s="462"/>
      <c r="B447" s="463"/>
      <c r="C447" s="463"/>
      <c r="D447" s="474"/>
      <c r="E447" s="475"/>
      <c r="F447" s="476"/>
      <c r="G447" s="477"/>
      <c r="H447" s="477"/>
      <c r="I447" s="477"/>
      <c r="J447" s="477"/>
      <c r="K447" s="477"/>
      <c r="L447" s="477"/>
      <c r="M447" s="478"/>
      <c r="N447" s="470"/>
      <c r="O447" s="477"/>
      <c r="P447" s="477"/>
      <c r="Q447" s="477"/>
      <c r="R447" s="477"/>
      <c r="S447" s="477"/>
      <c r="T447" s="477"/>
      <c r="U447" s="478"/>
      <c r="V447" s="468"/>
      <c r="W447" s="469"/>
      <c r="X447" s="415"/>
      <c r="Y447" s="415"/>
    </row>
    <row r="448" spans="1:25">
      <c r="A448" s="462"/>
      <c r="B448" s="463"/>
      <c r="C448" s="463"/>
      <c r="D448" s="474"/>
      <c r="E448" s="475"/>
      <c r="F448" s="476"/>
      <c r="G448" s="477"/>
      <c r="H448" s="477"/>
      <c r="I448" s="477"/>
      <c r="J448" s="477"/>
      <c r="K448" s="477"/>
      <c r="L448" s="477"/>
      <c r="M448" s="478"/>
      <c r="N448" s="470"/>
      <c r="O448" s="477"/>
      <c r="P448" s="477"/>
      <c r="Q448" s="477"/>
      <c r="R448" s="477"/>
      <c r="S448" s="477"/>
      <c r="T448" s="477"/>
      <c r="U448" s="478"/>
      <c r="V448" s="468"/>
      <c r="W448" s="469"/>
      <c r="X448" s="415"/>
      <c r="Y448" s="415"/>
    </row>
    <row r="449" spans="1:25">
      <c r="A449" s="462"/>
      <c r="B449" s="463"/>
      <c r="C449" s="463"/>
      <c r="D449" s="474"/>
      <c r="E449" s="475"/>
      <c r="F449" s="476"/>
      <c r="G449" s="477"/>
      <c r="H449" s="477"/>
      <c r="I449" s="477"/>
      <c r="J449" s="477"/>
      <c r="K449" s="477"/>
      <c r="L449" s="477"/>
      <c r="M449" s="478"/>
      <c r="N449" s="470"/>
      <c r="O449" s="477"/>
      <c r="P449" s="477"/>
      <c r="Q449" s="477"/>
      <c r="R449" s="477"/>
      <c r="S449" s="477"/>
      <c r="T449" s="477"/>
      <c r="U449" s="478"/>
      <c r="V449" s="468"/>
      <c r="W449" s="469"/>
      <c r="X449" s="415"/>
      <c r="Y449" s="415"/>
    </row>
    <row r="450" spans="1:25">
      <c r="A450" s="462"/>
      <c r="B450" s="463"/>
      <c r="C450" s="463"/>
      <c r="D450" s="474"/>
      <c r="E450" s="475"/>
      <c r="F450" s="476"/>
      <c r="G450" s="477"/>
      <c r="H450" s="477"/>
      <c r="I450" s="477"/>
      <c r="J450" s="477"/>
      <c r="K450" s="477"/>
      <c r="L450" s="477"/>
      <c r="M450" s="478"/>
      <c r="N450" s="470"/>
      <c r="O450" s="477"/>
      <c r="P450" s="477"/>
      <c r="Q450" s="477"/>
      <c r="R450" s="477"/>
      <c r="S450" s="477"/>
      <c r="T450" s="477"/>
      <c r="U450" s="478"/>
      <c r="V450" s="468"/>
      <c r="W450" s="469"/>
      <c r="X450" s="415"/>
      <c r="Y450" s="415"/>
    </row>
    <row r="451" spans="1:25">
      <c r="A451" s="462"/>
      <c r="B451" s="463"/>
      <c r="C451" s="463"/>
      <c r="D451" s="474"/>
      <c r="E451" s="475"/>
      <c r="F451" s="476"/>
      <c r="G451" s="477"/>
      <c r="H451" s="477"/>
      <c r="I451" s="477"/>
      <c r="J451" s="477"/>
      <c r="K451" s="477"/>
      <c r="L451" s="477"/>
      <c r="M451" s="478"/>
      <c r="N451" s="470"/>
      <c r="O451" s="477"/>
      <c r="P451" s="477"/>
      <c r="Q451" s="477"/>
      <c r="R451" s="477"/>
      <c r="S451" s="477"/>
      <c r="T451" s="477"/>
      <c r="U451" s="478"/>
      <c r="V451" s="468"/>
      <c r="W451" s="469"/>
      <c r="X451" s="415"/>
      <c r="Y451" s="415"/>
    </row>
    <row r="452" spans="1:25">
      <c r="A452" s="462"/>
      <c r="B452" s="463"/>
      <c r="C452" s="463"/>
      <c r="D452" s="474"/>
      <c r="E452" s="475"/>
      <c r="F452" s="476"/>
      <c r="G452" s="477"/>
      <c r="H452" s="477"/>
      <c r="I452" s="477"/>
      <c r="J452" s="477"/>
      <c r="K452" s="477"/>
      <c r="L452" s="477"/>
      <c r="M452" s="478"/>
      <c r="N452" s="470"/>
      <c r="O452" s="477"/>
      <c r="P452" s="477"/>
      <c r="Q452" s="477"/>
      <c r="R452" s="477"/>
      <c r="S452" s="477"/>
      <c r="T452" s="477"/>
      <c r="U452" s="478"/>
      <c r="V452" s="468"/>
      <c r="W452" s="469"/>
      <c r="X452" s="415"/>
      <c r="Y452" s="415"/>
    </row>
    <row r="453" spans="1:25">
      <c r="A453" s="462"/>
      <c r="B453" s="463"/>
      <c r="C453" s="463"/>
      <c r="D453" s="474"/>
      <c r="E453" s="475"/>
      <c r="F453" s="476"/>
      <c r="G453" s="477"/>
      <c r="H453" s="477"/>
      <c r="I453" s="477"/>
      <c r="J453" s="477"/>
      <c r="K453" s="477"/>
      <c r="L453" s="477"/>
      <c r="M453" s="478"/>
      <c r="N453" s="470"/>
      <c r="O453" s="477"/>
      <c r="P453" s="477"/>
      <c r="Q453" s="477"/>
      <c r="R453" s="477"/>
      <c r="S453" s="477"/>
      <c r="T453" s="477"/>
      <c r="U453" s="478"/>
      <c r="V453" s="468"/>
      <c r="W453" s="469"/>
      <c r="X453" s="415"/>
      <c r="Y453" s="415"/>
    </row>
    <row r="454" spans="1:25">
      <c r="A454" s="462"/>
      <c r="B454" s="463"/>
      <c r="C454" s="463"/>
      <c r="D454" s="474"/>
      <c r="E454" s="475"/>
      <c r="F454" s="476"/>
      <c r="G454" s="477"/>
      <c r="H454" s="477"/>
      <c r="I454" s="477"/>
      <c r="J454" s="477"/>
      <c r="K454" s="477"/>
      <c r="L454" s="477"/>
      <c r="M454" s="478"/>
      <c r="N454" s="470"/>
      <c r="O454" s="477"/>
      <c r="P454" s="477"/>
      <c r="Q454" s="477"/>
      <c r="R454" s="477"/>
      <c r="S454" s="477"/>
      <c r="T454" s="477"/>
      <c r="U454" s="478"/>
      <c r="V454" s="468"/>
      <c r="W454" s="469"/>
      <c r="X454" s="415"/>
      <c r="Y454" s="415"/>
    </row>
    <row r="455" spans="1:25">
      <c r="A455" s="462"/>
      <c r="B455" s="463"/>
      <c r="C455" s="463"/>
      <c r="D455" s="474"/>
      <c r="E455" s="475"/>
      <c r="F455" s="476"/>
      <c r="G455" s="477"/>
      <c r="H455" s="477"/>
      <c r="I455" s="477"/>
      <c r="J455" s="477"/>
      <c r="K455" s="477"/>
      <c r="L455" s="477"/>
      <c r="M455" s="478"/>
      <c r="N455" s="470"/>
      <c r="O455" s="477"/>
      <c r="P455" s="477"/>
      <c r="Q455" s="477"/>
      <c r="R455" s="477"/>
      <c r="S455" s="477"/>
      <c r="T455" s="477"/>
      <c r="U455" s="478"/>
      <c r="V455" s="468"/>
      <c r="W455" s="469"/>
      <c r="X455" s="415"/>
      <c r="Y455" s="415"/>
    </row>
    <row r="456" spans="1:25">
      <c r="A456" s="462"/>
      <c r="B456" s="463"/>
      <c r="C456" s="463"/>
      <c r="D456" s="474"/>
      <c r="E456" s="475"/>
      <c r="F456" s="476"/>
      <c r="G456" s="477"/>
      <c r="H456" s="477"/>
      <c r="I456" s="477"/>
      <c r="J456" s="477"/>
      <c r="K456" s="477"/>
      <c r="L456" s="477"/>
      <c r="M456" s="478"/>
      <c r="N456" s="470"/>
      <c r="O456" s="477"/>
      <c r="P456" s="477"/>
      <c r="Q456" s="477"/>
      <c r="R456" s="477"/>
      <c r="S456" s="477"/>
      <c r="T456" s="477"/>
      <c r="U456" s="478"/>
      <c r="V456" s="468"/>
      <c r="W456" s="469"/>
      <c r="X456" s="415"/>
      <c r="Y456" s="415"/>
    </row>
    <row r="457" spans="1:25">
      <c r="A457" s="462"/>
      <c r="B457" s="463"/>
      <c r="C457" s="463"/>
      <c r="D457" s="474"/>
      <c r="E457" s="475"/>
      <c r="F457" s="476"/>
      <c r="G457" s="477"/>
      <c r="H457" s="477"/>
      <c r="I457" s="477"/>
      <c r="J457" s="477"/>
      <c r="K457" s="477"/>
      <c r="L457" s="477"/>
      <c r="M457" s="478"/>
      <c r="N457" s="470"/>
      <c r="O457" s="477"/>
      <c r="P457" s="477"/>
      <c r="Q457" s="477"/>
      <c r="R457" s="477"/>
      <c r="S457" s="477"/>
      <c r="T457" s="477"/>
      <c r="U457" s="478"/>
      <c r="V457" s="468"/>
      <c r="W457" s="469"/>
      <c r="X457" s="415"/>
      <c r="Y457" s="415"/>
    </row>
    <row r="458" spans="1:25">
      <c r="A458" s="462"/>
      <c r="B458" s="463"/>
      <c r="C458" s="463"/>
      <c r="D458" s="474"/>
      <c r="E458" s="475"/>
      <c r="F458" s="476"/>
      <c r="G458" s="477"/>
      <c r="H458" s="477"/>
      <c r="I458" s="477"/>
      <c r="J458" s="477"/>
      <c r="K458" s="477"/>
      <c r="L458" s="477"/>
      <c r="M458" s="478"/>
      <c r="N458" s="470"/>
      <c r="O458" s="477"/>
      <c r="P458" s="477"/>
      <c r="Q458" s="477"/>
      <c r="R458" s="477"/>
      <c r="S458" s="477"/>
      <c r="T458" s="477"/>
      <c r="U458" s="478"/>
      <c r="V458" s="468"/>
      <c r="W458" s="469"/>
      <c r="X458" s="415"/>
      <c r="Y458" s="415"/>
    </row>
    <row r="459" spans="1:25">
      <c r="A459" s="462"/>
      <c r="B459" s="463"/>
      <c r="C459" s="463"/>
      <c r="D459" s="474"/>
      <c r="E459" s="475"/>
      <c r="F459" s="476"/>
      <c r="G459" s="477"/>
      <c r="H459" s="477"/>
      <c r="I459" s="477"/>
      <c r="J459" s="477"/>
      <c r="K459" s="477"/>
      <c r="L459" s="477"/>
      <c r="M459" s="478"/>
      <c r="N459" s="470"/>
      <c r="O459" s="477"/>
      <c r="P459" s="477"/>
      <c r="Q459" s="477"/>
      <c r="R459" s="477"/>
      <c r="S459" s="477"/>
      <c r="T459" s="477"/>
      <c r="U459" s="478"/>
      <c r="V459" s="468"/>
      <c r="W459" s="469"/>
      <c r="X459" s="415"/>
      <c r="Y459" s="415"/>
    </row>
    <row r="460" spans="1:25">
      <c r="A460" s="462"/>
      <c r="B460" s="463"/>
      <c r="C460" s="463"/>
      <c r="D460" s="474"/>
      <c r="E460" s="475"/>
      <c r="F460" s="476"/>
      <c r="G460" s="477"/>
      <c r="H460" s="477"/>
      <c r="I460" s="477"/>
      <c r="J460" s="477"/>
      <c r="K460" s="477"/>
      <c r="L460" s="477"/>
      <c r="M460" s="478"/>
      <c r="N460" s="470"/>
      <c r="O460" s="477"/>
      <c r="P460" s="477"/>
      <c r="Q460" s="477"/>
      <c r="R460" s="477"/>
      <c r="S460" s="477"/>
      <c r="T460" s="477"/>
      <c r="U460" s="478"/>
      <c r="V460" s="468"/>
      <c r="W460" s="469"/>
      <c r="X460" s="415"/>
      <c r="Y460" s="415"/>
    </row>
    <row r="461" spans="1:25">
      <c r="A461" s="462"/>
      <c r="B461" s="463"/>
      <c r="C461" s="463"/>
      <c r="D461" s="474"/>
      <c r="E461" s="475"/>
      <c r="F461" s="476"/>
      <c r="G461" s="477"/>
      <c r="H461" s="477"/>
      <c r="I461" s="477"/>
      <c r="J461" s="477"/>
      <c r="K461" s="477"/>
      <c r="L461" s="477"/>
      <c r="M461" s="478"/>
      <c r="N461" s="470"/>
      <c r="O461" s="477"/>
      <c r="P461" s="477"/>
      <c r="Q461" s="477"/>
      <c r="R461" s="477"/>
      <c r="S461" s="477"/>
      <c r="T461" s="477"/>
      <c r="U461" s="478"/>
      <c r="V461" s="468"/>
      <c r="W461" s="469"/>
      <c r="X461" s="415"/>
      <c r="Y461" s="415"/>
    </row>
    <row r="462" spans="1:25">
      <c r="A462" s="462"/>
      <c r="B462" s="463"/>
      <c r="C462" s="463"/>
      <c r="D462" s="474"/>
      <c r="E462" s="475"/>
      <c r="F462" s="476"/>
      <c r="G462" s="477"/>
      <c r="H462" s="477"/>
      <c r="I462" s="477"/>
      <c r="J462" s="477"/>
      <c r="K462" s="477"/>
      <c r="L462" s="477"/>
      <c r="M462" s="478"/>
      <c r="N462" s="470"/>
      <c r="O462" s="477"/>
      <c r="P462" s="477"/>
      <c r="Q462" s="477"/>
      <c r="R462" s="477"/>
      <c r="S462" s="477"/>
      <c r="T462" s="477"/>
      <c r="U462" s="478"/>
      <c r="V462" s="468"/>
      <c r="W462" s="469"/>
      <c r="X462" s="415"/>
      <c r="Y462" s="415"/>
    </row>
    <row r="463" spans="1:25">
      <c r="A463" s="462"/>
      <c r="B463" s="463"/>
      <c r="C463" s="463"/>
      <c r="D463" s="474"/>
      <c r="E463" s="475"/>
      <c r="F463" s="476"/>
      <c r="G463" s="477"/>
      <c r="H463" s="477"/>
      <c r="I463" s="477"/>
      <c r="J463" s="477"/>
      <c r="K463" s="477"/>
      <c r="L463" s="477"/>
      <c r="M463" s="478"/>
      <c r="N463" s="470"/>
      <c r="O463" s="477"/>
      <c r="P463" s="477"/>
      <c r="Q463" s="477"/>
      <c r="R463" s="477"/>
      <c r="S463" s="477"/>
      <c r="T463" s="477"/>
      <c r="U463" s="478"/>
      <c r="V463" s="468"/>
      <c r="W463" s="469"/>
      <c r="X463" s="415"/>
      <c r="Y463" s="415"/>
    </row>
    <row r="464" spans="1:25">
      <c r="A464" s="462"/>
      <c r="B464" s="463"/>
      <c r="C464" s="463"/>
      <c r="D464" s="474"/>
      <c r="E464" s="475"/>
      <c r="F464" s="476"/>
      <c r="G464" s="477"/>
      <c r="H464" s="477"/>
      <c r="I464" s="477"/>
      <c r="J464" s="477"/>
      <c r="K464" s="477"/>
      <c r="L464" s="477"/>
      <c r="M464" s="478"/>
      <c r="N464" s="470"/>
      <c r="O464" s="477"/>
      <c r="P464" s="477"/>
      <c r="Q464" s="477"/>
      <c r="R464" s="477"/>
      <c r="S464" s="477"/>
      <c r="T464" s="477"/>
      <c r="U464" s="478"/>
      <c r="V464" s="468"/>
      <c r="W464" s="469"/>
      <c r="X464" s="415"/>
      <c r="Y464" s="415"/>
    </row>
    <row r="465" spans="1:25">
      <c r="A465" s="462"/>
      <c r="B465" s="463"/>
      <c r="C465" s="463"/>
      <c r="D465" s="474"/>
      <c r="E465" s="475"/>
      <c r="F465" s="476"/>
      <c r="G465" s="477"/>
      <c r="H465" s="477"/>
      <c r="I465" s="477"/>
      <c r="J465" s="477"/>
      <c r="K465" s="477"/>
      <c r="L465" s="477"/>
      <c r="M465" s="478"/>
      <c r="N465" s="470"/>
      <c r="O465" s="477"/>
      <c r="P465" s="477"/>
      <c r="Q465" s="477"/>
      <c r="R465" s="477"/>
      <c r="S465" s="477"/>
      <c r="T465" s="477"/>
      <c r="U465" s="478"/>
      <c r="V465" s="468"/>
      <c r="W465" s="469"/>
      <c r="X465" s="415"/>
      <c r="Y465" s="415"/>
    </row>
    <row r="466" spans="1:25">
      <c r="A466" s="462"/>
      <c r="B466" s="463"/>
      <c r="C466" s="463"/>
      <c r="D466" s="474"/>
      <c r="E466" s="475"/>
      <c r="F466" s="476"/>
      <c r="G466" s="477"/>
      <c r="H466" s="477"/>
      <c r="I466" s="477"/>
      <c r="J466" s="477"/>
      <c r="K466" s="477"/>
      <c r="L466" s="477"/>
      <c r="M466" s="478"/>
      <c r="N466" s="470"/>
      <c r="O466" s="477"/>
      <c r="P466" s="477"/>
      <c r="Q466" s="477"/>
      <c r="R466" s="477"/>
      <c r="S466" s="477"/>
      <c r="T466" s="477"/>
      <c r="U466" s="478"/>
      <c r="V466" s="468"/>
      <c r="W466" s="469"/>
      <c r="X466" s="415"/>
      <c r="Y466" s="415"/>
    </row>
    <row r="467" spans="1:25">
      <c r="A467" s="462"/>
      <c r="B467" s="463"/>
      <c r="C467" s="463"/>
      <c r="D467" s="474"/>
      <c r="E467" s="475"/>
      <c r="F467" s="476"/>
      <c r="G467" s="477"/>
      <c r="H467" s="477"/>
      <c r="I467" s="477"/>
      <c r="J467" s="477"/>
      <c r="K467" s="477"/>
      <c r="L467" s="477"/>
      <c r="M467" s="478"/>
      <c r="N467" s="470"/>
      <c r="O467" s="477"/>
      <c r="P467" s="477"/>
      <c r="Q467" s="477"/>
      <c r="R467" s="477"/>
      <c r="S467" s="477"/>
      <c r="T467" s="477"/>
      <c r="U467" s="478"/>
      <c r="V467" s="468"/>
      <c r="W467" s="469"/>
      <c r="X467" s="415"/>
      <c r="Y467" s="415"/>
    </row>
    <row r="468" spans="1:25">
      <c r="A468" s="462"/>
      <c r="B468" s="463"/>
      <c r="C468" s="463"/>
      <c r="D468" s="474"/>
      <c r="E468" s="475"/>
      <c r="F468" s="476"/>
      <c r="G468" s="477"/>
      <c r="H468" s="477"/>
      <c r="I468" s="477"/>
      <c r="J468" s="477"/>
      <c r="K468" s="477"/>
      <c r="L468" s="477"/>
      <c r="M468" s="478"/>
      <c r="N468" s="470"/>
      <c r="O468" s="477"/>
      <c r="P468" s="477"/>
      <c r="Q468" s="477"/>
      <c r="R468" s="477"/>
      <c r="S468" s="477"/>
      <c r="T468" s="477"/>
      <c r="U468" s="478"/>
      <c r="V468" s="468"/>
      <c r="W468" s="469"/>
      <c r="X468" s="415"/>
      <c r="Y468" s="415"/>
    </row>
    <row r="469" spans="1:25">
      <c r="A469" s="462"/>
      <c r="B469" s="463"/>
      <c r="C469" s="463"/>
      <c r="D469" s="474"/>
      <c r="E469" s="475"/>
      <c r="F469" s="476"/>
      <c r="G469" s="477"/>
      <c r="H469" s="477"/>
      <c r="I469" s="477"/>
      <c r="J469" s="477"/>
      <c r="K469" s="477"/>
      <c r="L469" s="477"/>
      <c r="M469" s="478"/>
      <c r="N469" s="470"/>
      <c r="O469" s="477"/>
      <c r="P469" s="477"/>
      <c r="Q469" s="477"/>
      <c r="R469" s="477"/>
      <c r="S469" s="477"/>
      <c r="T469" s="477"/>
      <c r="U469" s="478"/>
      <c r="V469" s="468"/>
      <c r="W469" s="469"/>
      <c r="X469" s="415"/>
      <c r="Y469" s="415"/>
    </row>
    <row r="470" spans="1:25">
      <c r="A470" s="462"/>
      <c r="B470" s="463"/>
      <c r="C470" s="463"/>
      <c r="D470" s="474"/>
      <c r="E470" s="475"/>
      <c r="F470" s="476"/>
      <c r="G470" s="477"/>
      <c r="H470" s="477"/>
      <c r="I470" s="477"/>
      <c r="J470" s="477"/>
      <c r="K470" s="477"/>
      <c r="L470" s="477"/>
      <c r="M470" s="478"/>
      <c r="N470" s="470"/>
      <c r="O470" s="477"/>
      <c r="P470" s="477"/>
      <c r="Q470" s="477"/>
      <c r="R470" s="477"/>
      <c r="S470" s="477"/>
      <c r="T470" s="477"/>
      <c r="U470" s="478"/>
      <c r="V470" s="468"/>
      <c r="W470" s="469"/>
      <c r="X470" s="415"/>
      <c r="Y470" s="415"/>
    </row>
    <row r="471" spans="1:25">
      <c r="A471" s="462"/>
      <c r="B471" s="463"/>
      <c r="C471" s="463"/>
      <c r="D471" s="474"/>
      <c r="E471" s="475"/>
      <c r="F471" s="476"/>
      <c r="G471" s="477"/>
      <c r="H471" s="477"/>
      <c r="I471" s="477"/>
      <c r="J471" s="477"/>
      <c r="K471" s="477"/>
      <c r="L471" s="477"/>
      <c r="M471" s="478"/>
      <c r="N471" s="470"/>
      <c r="O471" s="477"/>
      <c r="P471" s="477"/>
      <c r="Q471" s="477"/>
      <c r="R471" s="477"/>
      <c r="S471" s="477"/>
      <c r="T471" s="477"/>
      <c r="U471" s="478"/>
      <c r="V471" s="468"/>
      <c r="W471" s="469"/>
      <c r="X471" s="415"/>
      <c r="Y471" s="415"/>
    </row>
    <row r="472" spans="1:25">
      <c r="A472" s="462"/>
      <c r="B472" s="463"/>
      <c r="C472" s="463"/>
      <c r="D472" s="474"/>
      <c r="E472" s="475"/>
      <c r="F472" s="476"/>
      <c r="G472" s="477"/>
      <c r="H472" s="477"/>
      <c r="I472" s="477"/>
      <c r="J472" s="477"/>
      <c r="K472" s="477"/>
      <c r="L472" s="477"/>
      <c r="M472" s="478"/>
      <c r="N472" s="470"/>
      <c r="O472" s="477"/>
      <c r="P472" s="477"/>
      <c r="Q472" s="477"/>
      <c r="R472" s="477"/>
      <c r="S472" s="477"/>
      <c r="T472" s="477"/>
      <c r="U472" s="478"/>
      <c r="V472" s="468"/>
      <c r="W472" s="469"/>
      <c r="X472" s="415"/>
      <c r="Y472" s="415"/>
    </row>
    <row r="473" spans="1:25">
      <c r="A473" s="462"/>
      <c r="B473" s="463"/>
      <c r="C473" s="463"/>
      <c r="D473" s="474"/>
      <c r="E473" s="475"/>
      <c r="F473" s="476"/>
      <c r="G473" s="477"/>
      <c r="H473" s="477"/>
      <c r="I473" s="477"/>
      <c r="J473" s="477"/>
      <c r="K473" s="477"/>
      <c r="L473" s="477"/>
      <c r="M473" s="478"/>
      <c r="N473" s="470"/>
      <c r="O473" s="477"/>
      <c r="P473" s="477"/>
      <c r="Q473" s="477"/>
      <c r="R473" s="477"/>
      <c r="S473" s="477"/>
      <c r="T473" s="477"/>
      <c r="U473" s="478"/>
      <c r="V473" s="468"/>
      <c r="W473" s="469"/>
      <c r="X473" s="415"/>
      <c r="Y473" s="415"/>
    </row>
    <row r="474" spans="1:25">
      <c r="A474" s="462"/>
      <c r="B474" s="463"/>
      <c r="C474" s="463"/>
      <c r="D474" s="474"/>
      <c r="E474" s="475"/>
      <c r="F474" s="476"/>
      <c r="G474" s="477"/>
      <c r="H474" s="477"/>
      <c r="I474" s="477"/>
      <c r="J474" s="477"/>
      <c r="K474" s="477"/>
      <c r="L474" s="477"/>
      <c r="M474" s="478"/>
      <c r="N474" s="470"/>
      <c r="O474" s="477"/>
      <c r="P474" s="477"/>
      <c r="Q474" s="477"/>
      <c r="R474" s="477"/>
      <c r="S474" s="477"/>
      <c r="T474" s="477"/>
      <c r="U474" s="478"/>
      <c r="V474" s="468"/>
      <c r="W474" s="469"/>
      <c r="X474" s="415"/>
      <c r="Y474" s="415"/>
    </row>
    <row r="475" spans="1:25">
      <c r="A475" s="462"/>
      <c r="B475" s="463"/>
      <c r="C475" s="463"/>
      <c r="D475" s="474"/>
      <c r="E475" s="475"/>
      <c r="F475" s="476"/>
      <c r="G475" s="477"/>
      <c r="H475" s="477"/>
      <c r="I475" s="477"/>
      <c r="J475" s="477"/>
      <c r="K475" s="477"/>
      <c r="L475" s="477"/>
      <c r="M475" s="478"/>
      <c r="N475" s="470"/>
      <c r="O475" s="477"/>
      <c r="P475" s="477"/>
      <c r="Q475" s="477"/>
      <c r="R475" s="477"/>
      <c r="S475" s="477"/>
      <c r="T475" s="477"/>
      <c r="U475" s="478"/>
      <c r="V475" s="468"/>
      <c r="W475" s="469"/>
      <c r="X475" s="415"/>
      <c r="Y475" s="415"/>
    </row>
    <row r="476" spans="1:25">
      <c r="A476" s="462"/>
      <c r="B476" s="463"/>
      <c r="C476" s="463"/>
      <c r="D476" s="474"/>
      <c r="E476" s="475"/>
      <c r="F476" s="476"/>
      <c r="G476" s="477"/>
      <c r="H476" s="477"/>
      <c r="I476" s="477"/>
      <c r="J476" s="477"/>
      <c r="K476" s="477"/>
      <c r="L476" s="477"/>
      <c r="M476" s="478"/>
      <c r="N476" s="470"/>
      <c r="O476" s="477"/>
      <c r="P476" s="477"/>
      <c r="Q476" s="477"/>
      <c r="R476" s="477"/>
      <c r="S476" s="477"/>
      <c r="T476" s="477"/>
      <c r="U476" s="478"/>
      <c r="V476" s="468"/>
      <c r="W476" s="469"/>
      <c r="X476" s="415"/>
      <c r="Y476" s="415"/>
    </row>
    <row r="477" spans="1:25">
      <c r="A477" s="462"/>
      <c r="B477" s="463"/>
      <c r="C477" s="463"/>
      <c r="D477" s="474"/>
      <c r="E477" s="475"/>
      <c r="F477" s="476"/>
      <c r="G477" s="477"/>
      <c r="H477" s="477"/>
      <c r="I477" s="477"/>
      <c r="J477" s="477"/>
      <c r="K477" s="477"/>
      <c r="L477" s="477"/>
      <c r="M477" s="478"/>
      <c r="N477" s="470"/>
      <c r="O477" s="477"/>
      <c r="P477" s="477"/>
      <c r="Q477" s="477"/>
      <c r="R477" s="477"/>
      <c r="S477" s="477"/>
      <c r="T477" s="477"/>
      <c r="U477" s="478"/>
      <c r="V477" s="468"/>
      <c r="W477" s="469"/>
      <c r="X477" s="415"/>
      <c r="Y477" s="415"/>
    </row>
    <row r="478" spans="1:25">
      <c r="A478" s="462"/>
      <c r="B478" s="463"/>
      <c r="C478" s="463"/>
      <c r="D478" s="474"/>
      <c r="E478" s="475"/>
      <c r="F478" s="476"/>
      <c r="G478" s="477"/>
      <c r="H478" s="477"/>
      <c r="I478" s="477"/>
      <c r="J478" s="477"/>
      <c r="K478" s="477"/>
      <c r="L478" s="477"/>
      <c r="M478" s="478"/>
      <c r="N478" s="470"/>
      <c r="O478" s="477"/>
      <c r="P478" s="477"/>
      <c r="Q478" s="477"/>
      <c r="R478" s="477"/>
      <c r="S478" s="477"/>
      <c r="T478" s="477"/>
      <c r="U478" s="478"/>
      <c r="V478" s="468"/>
      <c r="W478" s="469"/>
      <c r="X478" s="415"/>
      <c r="Y478" s="415"/>
    </row>
    <row r="479" spans="1:25">
      <c r="A479" s="462"/>
      <c r="B479" s="463"/>
      <c r="C479" s="463"/>
      <c r="D479" s="474"/>
      <c r="E479" s="475"/>
      <c r="F479" s="476"/>
      <c r="G479" s="477"/>
      <c r="H479" s="477"/>
      <c r="I479" s="477"/>
      <c r="J479" s="477"/>
      <c r="K479" s="477"/>
      <c r="L479" s="477"/>
      <c r="M479" s="478"/>
      <c r="N479" s="470"/>
      <c r="O479" s="477"/>
      <c r="P479" s="477"/>
      <c r="Q479" s="477"/>
      <c r="R479" s="477"/>
      <c r="S479" s="477"/>
      <c r="T479" s="477"/>
      <c r="U479" s="478"/>
      <c r="V479" s="468"/>
      <c r="W479" s="469"/>
      <c r="X479" s="415"/>
      <c r="Y479" s="415"/>
    </row>
    <row r="480" spans="1:25">
      <c r="A480" s="462"/>
      <c r="B480" s="463"/>
      <c r="C480" s="463"/>
      <c r="D480" s="474"/>
      <c r="E480" s="475"/>
      <c r="F480" s="476"/>
      <c r="G480" s="477"/>
      <c r="H480" s="477"/>
      <c r="I480" s="477"/>
      <c r="J480" s="477"/>
      <c r="K480" s="477"/>
      <c r="L480" s="477"/>
      <c r="M480" s="478"/>
      <c r="N480" s="470"/>
      <c r="O480" s="477"/>
      <c r="P480" s="477"/>
      <c r="Q480" s="477"/>
      <c r="R480" s="477"/>
      <c r="S480" s="477"/>
      <c r="T480" s="477"/>
      <c r="U480" s="478"/>
      <c r="V480" s="468"/>
      <c r="W480" s="469"/>
      <c r="X480" s="415"/>
      <c r="Y480" s="415"/>
    </row>
    <row r="481" spans="1:25">
      <c r="A481" s="462"/>
      <c r="B481" s="463"/>
      <c r="C481" s="463"/>
      <c r="D481" s="474"/>
      <c r="E481" s="475"/>
      <c r="F481" s="476"/>
      <c r="G481" s="477"/>
      <c r="H481" s="477"/>
      <c r="I481" s="477"/>
      <c r="J481" s="477"/>
      <c r="K481" s="477"/>
      <c r="L481" s="477"/>
      <c r="M481" s="478"/>
      <c r="N481" s="470"/>
      <c r="O481" s="477"/>
      <c r="P481" s="477"/>
      <c r="Q481" s="477"/>
      <c r="R481" s="477"/>
      <c r="S481" s="477"/>
      <c r="T481" s="477"/>
      <c r="U481" s="478"/>
      <c r="V481" s="468"/>
      <c r="W481" s="469"/>
      <c r="X481" s="415"/>
      <c r="Y481" s="415"/>
    </row>
    <row r="482" spans="1:25">
      <c r="A482" s="462"/>
      <c r="B482" s="463"/>
      <c r="C482" s="463"/>
      <c r="D482" s="474"/>
      <c r="E482" s="475"/>
      <c r="F482" s="476"/>
      <c r="G482" s="477"/>
      <c r="H482" s="477"/>
      <c r="I482" s="477"/>
      <c r="J482" s="477"/>
      <c r="K482" s="477"/>
      <c r="L482" s="477"/>
      <c r="M482" s="478"/>
      <c r="N482" s="470"/>
      <c r="O482" s="477"/>
      <c r="P482" s="477"/>
      <c r="Q482" s="477"/>
      <c r="R482" s="477"/>
      <c r="S482" s="477"/>
      <c r="T482" s="477"/>
      <c r="U482" s="478"/>
      <c r="V482" s="468"/>
      <c r="W482" s="469"/>
      <c r="X482" s="415"/>
      <c r="Y482" s="415"/>
    </row>
    <row r="483" spans="1:25">
      <c r="A483" s="462"/>
      <c r="B483" s="463"/>
      <c r="C483" s="463"/>
      <c r="D483" s="474"/>
      <c r="E483" s="475"/>
      <c r="F483" s="476"/>
      <c r="G483" s="477"/>
      <c r="H483" s="477"/>
      <c r="I483" s="477"/>
      <c r="J483" s="477"/>
      <c r="K483" s="477"/>
      <c r="L483" s="477"/>
      <c r="M483" s="478"/>
      <c r="N483" s="470"/>
      <c r="O483" s="477"/>
      <c r="P483" s="477"/>
      <c r="Q483" s="477"/>
      <c r="R483" s="477"/>
      <c r="S483" s="477"/>
      <c r="T483" s="477"/>
      <c r="U483" s="478"/>
      <c r="V483" s="468"/>
      <c r="W483" s="469"/>
      <c r="X483" s="415"/>
      <c r="Y483" s="415"/>
    </row>
    <row r="484" spans="1:25">
      <c r="A484" s="462"/>
      <c r="B484" s="463"/>
      <c r="C484" s="463"/>
      <c r="D484" s="474"/>
      <c r="E484" s="475"/>
      <c r="F484" s="476"/>
      <c r="G484" s="477"/>
      <c r="H484" s="477"/>
      <c r="I484" s="477"/>
      <c r="J484" s="477"/>
      <c r="K484" s="477"/>
      <c r="L484" s="477"/>
      <c r="M484" s="478"/>
      <c r="N484" s="470"/>
      <c r="O484" s="477"/>
      <c r="P484" s="477"/>
      <c r="Q484" s="477"/>
      <c r="R484" s="477"/>
      <c r="S484" s="477"/>
      <c r="T484" s="477"/>
      <c r="U484" s="478"/>
      <c r="V484" s="468"/>
      <c r="W484" s="469"/>
      <c r="X484" s="415"/>
      <c r="Y484" s="415"/>
    </row>
    <row r="485" spans="1:25">
      <c r="A485" s="462"/>
      <c r="B485" s="463"/>
      <c r="C485" s="463"/>
      <c r="D485" s="474"/>
      <c r="E485" s="475"/>
      <c r="F485" s="476"/>
      <c r="G485" s="477"/>
      <c r="H485" s="477"/>
      <c r="I485" s="477"/>
      <c r="J485" s="477"/>
      <c r="K485" s="477"/>
      <c r="L485" s="477"/>
      <c r="M485" s="478"/>
      <c r="N485" s="470"/>
      <c r="O485" s="477"/>
      <c r="P485" s="477"/>
      <c r="Q485" s="477"/>
      <c r="R485" s="477"/>
      <c r="S485" s="477"/>
      <c r="T485" s="477"/>
      <c r="U485" s="478"/>
      <c r="V485" s="468"/>
      <c r="W485" s="469"/>
      <c r="X485" s="415"/>
      <c r="Y485" s="415"/>
    </row>
    <row r="486" spans="1:25">
      <c r="A486" s="462"/>
      <c r="B486" s="463"/>
      <c r="C486" s="463"/>
      <c r="D486" s="474"/>
      <c r="E486" s="475"/>
      <c r="F486" s="476"/>
      <c r="G486" s="477"/>
      <c r="H486" s="477"/>
      <c r="I486" s="477"/>
      <c r="J486" s="477"/>
      <c r="K486" s="477"/>
      <c r="L486" s="477"/>
      <c r="M486" s="478"/>
      <c r="N486" s="470"/>
      <c r="O486" s="477"/>
      <c r="P486" s="477"/>
      <c r="Q486" s="477"/>
      <c r="R486" s="477"/>
      <c r="S486" s="477"/>
      <c r="T486" s="477"/>
      <c r="U486" s="478"/>
      <c r="V486" s="468"/>
      <c r="W486" s="469"/>
      <c r="X486" s="415"/>
      <c r="Y486" s="415"/>
    </row>
    <row r="487" spans="1:25">
      <c r="A487" s="462"/>
      <c r="B487" s="463"/>
      <c r="C487" s="463"/>
      <c r="D487" s="474"/>
      <c r="E487" s="475"/>
      <c r="F487" s="476"/>
      <c r="G487" s="477"/>
      <c r="H487" s="477"/>
      <c r="I487" s="477"/>
      <c r="J487" s="477"/>
      <c r="K487" s="477"/>
      <c r="L487" s="477"/>
      <c r="M487" s="478"/>
      <c r="N487" s="470"/>
      <c r="O487" s="477"/>
      <c r="P487" s="477"/>
      <c r="Q487" s="477"/>
      <c r="R487" s="477"/>
      <c r="S487" s="477"/>
      <c r="T487" s="477"/>
      <c r="U487" s="478"/>
      <c r="V487" s="468"/>
      <c r="W487" s="469"/>
      <c r="X487" s="415"/>
      <c r="Y487" s="415"/>
    </row>
    <row r="488" spans="1:25">
      <c r="A488" s="462"/>
      <c r="B488" s="463"/>
      <c r="C488" s="463"/>
      <c r="D488" s="474"/>
      <c r="E488" s="475"/>
      <c r="F488" s="476"/>
      <c r="G488" s="477"/>
      <c r="H488" s="477"/>
      <c r="I488" s="477"/>
      <c r="J488" s="477"/>
      <c r="K488" s="477"/>
      <c r="L488" s="477"/>
      <c r="M488" s="478"/>
      <c r="N488" s="470"/>
      <c r="O488" s="477"/>
      <c r="P488" s="477"/>
      <c r="Q488" s="477"/>
      <c r="R488" s="477"/>
      <c r="S488" s="477"/>
      <c r="T488" s="477"/>
      <c r="U488" s="478"/>
      <c r="V488" s="468"/>
      <c r="W488" s="469"/>
      <c r="X488" s="415"/>
      <c r="Y488" s="415"/>
    </row>
    <row r="489" spans="1:25">
      <c r="A489" s="462"/>
      <c r="B489" s="463"/>
      <c r="C489" s="463"/>
      <c r="D489" s="474"/>
      <c r="E489" s="475"/>
      <c r="F489" s="476"/>
      <c r="G489" s="477"/>
      <c r="H489" s="477"/>
      <c r="I489" s="477"/>
      <c r="J489" s="477"/>
      <c r="K489" s="477"/>
      <c r="L489" s="477"/>
      <c r="M489" s="478"/>
      <c r="N489" s="470"/>
      <c r="O489" s="477"/>
      <c r="P489" s="477"/>
      <c r="Q489" s="477"/>
      <c r="R489" s="477"/>
      <c r="S489" s="477"/>
      <c r="T489" s="477"/>
      <c r="U489" s="478"/>
      <c r="V489" s="468"/>
      <c r="W489" s="469"/>
      <c r="X489" s="415"/>
      <c r="Y489" s="415"/>
    </row>
    <row r="490" spans="1:25">
      <c r="A490" s="462"/>
      <c r="B490" s="463"/>
      <c r="C490" s="463"/>
      <c r="D490" s="474"/>
      <c r="E490" s="475"/>
      <c r="F490" s="476"/>
      <c r="G490" s="477"/>
      <c r="H490" s="477"/>
      <c r="I490" s="477"/>
      <c r="J490" s="477"/>
      <c r="K490" s="477"/>
      <c r="L490" s="477"/>
      <c r="M490" s="478"/>
      <c r="N490" s="470"/>
      <c r="O490" s="477"/>
      <c r="P490" s="477"/>
      <c r="Q490" s="477"/>
      <c r="R490" s="477"/>
      <c r="S490" s="477"/>
      <c r="T490" s="477"/>
      <c r="U490" s="478"/>
      <c r="V490" s="468"/>
      <c r="W490" s="469"/>
      <c r="X490" s="415"/>
      <c r="Y490" s="415"/>
    </row>
    <row r="491" spans="1:25">
      <c r="A491" s="462"/>
      <c r="B491" s="463"/>
      <c r="C491" s="463"/>
      <c r="D491" s="474"/>
      <c r="E491" s="475"/>
      <c r="F491" s="476"/>
      <c r="G491" s="477"/>
      <c r="H491" s="477"/>
      <c r="I491" s="477"/>
      <c r="J491" s="477"/>
      <c r="K491" s="477"/>
      <c r="L491" s="477"/>
      <c r="M491" s="478"/>
      <c r="N491" s="470"/>
      <c r="O491" s="477"/>
      <c r="P491" s="477"/>
      <c r="Q491" s="477"/>
      <c r="R491" s="477"/>
      <c r="S491" s="477"/>
      <c r="T491" s="477"/>
      <c r="U491" s="478"/>
      <c r="V491" s="468"/>
      <c r="W491" s="469"/>
      <c r="X491" s="415"/>
      <c r="Y491" s="415"/>
    </row>
    <row r="492" spans="1:25">
      <c r="A492" s="462"/>
      <c r="B492" s="463"/>
      <c r="C492" s="463"/>
      <c r="D492" s="474"/>
      <c r="E492" s="475"/>
      <c r="F492" s="476"/>
      <c r="G492" s="477"/>
      <c r="H492" s="477"/>
      <c r="I492" s="477"/>
      <c r="J492" s="477"/>
      <c r="K492" s="477"/>
      <c r="L492" s="477"/>
      <c r="M492" s="478"/>
      <c r="N492" s="470"/>
      <c r="O492" s="477"/>
      <c r="P492" s="477"/>
      <c r="Q492" s="477"/>
      <c r="R492" s="477"/>
      <c r="S492" s="477"/>
      <c r="T492" s="477"/>
      <c r="U492" s="478"/>
      <c r="V492" s="468"/>
      <c r="W492" s="469"/>
      <c r="X492" s="415"/>
      <c r="Y492" s="415"/>
    </row>
    <row r="493" spans="1:25">
      <c r="A493" s="462"/>
      <c r="B493" s="463"/>
      <c r="C493" s="463"/>
      <c r="D493" s="474"/>
      <c r="E493" s="475"/>
      <c r="F493" s="476"/>
      <c r="G493" s="477"/>
      <c r="H493" s="477"/>
      <c r="I493" s="477"/>
      <c r="J493" s="477"/>
      <c r="K493" s="477"/>
      <c r="L493" s="477"/>
      <c r="M493" s="478"/>
      <c r="N493" s="470"/>
      <c r="O493" s="477"/>
      <c r="P493" s="477"/>
      <c r="Q493" s="477"/>
      <c r="R493" s="477"/>
      <c r="S493" s="477"/>
      <c r="T493" s="477"/>
      <c r="U493" s="478"/>
      <c r="V493" s="468"/>
      <c r="W493" s="469"/>
      <c r="X493" s="415"/>
      <c r="Y493" s="415"/>
    </row>
    <row r="494" spans="1:25">
      <c r="A494" s="462"/>
      <c r="B494" s="463"/>
      <c r="C494" s="463"/>
      <c r="D494" s="474"/>
      <c r="E494" s="475"/>
      <c r="F494" s="476"/>
      <c r="G494" s="477"/>
      <c r="H494" s="477"/>
      <c r="I494" s="477"/>
      <c r="J494" s="477"/>
      <c r="K494" s="477"/>
      <c r="L494" s="477"/>
      <c r="M494" s="478"/>
      <c r="N494" s="470"/>
      <c r="O494" s="477"/>
      <c r="P494" s="477"/>
      <c r="Q494" s="477"/>
      <c r="R494" s="477"/>
      <c r="S494" s="477"/>
      <c r="T494" s="477"/>
      <c r="U494" s="478"/>
      <c r="V494" s="468"/>
      <c r="W494" s="469"/>
      <c r="X494" s="415"/>
      <c r="Y494" s="415"/>
    </row>
    <row r="495" spans="1:25">
      <c r="A495" s="462"/>
      <c r="B495" s="463"/>
      <c r="C495" s="463"/>
      <c r="D495" s="474"/>
      <c r="E495" s="475"/>
      <c r="F495" s="476"/>
      <c r="G495" s="477"/>
      <c r="H495" s="477"/>
      <c r="I495" s="477"/>
      <c r="J495" s="477"/>
      <c r="K495" s="477"/>
      <c r="L495" s="477"/>
      <c r="M495" s="478"/>
      <c r="N495" s="470"/>
      <c r="O495" s="477"/>
      <c r="P495" s="477"/>
      <c r="Q495" s="477"/>
      <c r="R495" s="477"/>
      <c r="S495" s="477"/>
      <c r="T495" s="477"/>
      <c r="U495" s="478"/>
      <c r="V495" s="468"/>
      <c r="W495" s="469"/>
      <c r="X495" s="415"/>
      <c r="Y495" s="415"/>
    </row>
    <row r="496" spans="1:25">
      <c r="A496" s="462"/>
      <c r="B496" s="463"/>
      <c r="C496" s="463"/>
      <c r="D496" s="474"/>
      <c r="E496" s="475"/>
      <c r="F496" s="476"/>
      <c r="G496" s="477"/>
      <c r="H496" s="477"/>
      <c r="I496" s="477"/>
      <c r="J496" s="477"/>
      <c r="K496" s="477"/>
      <c r="L496" s="477"/>
      <c r="M496" s="478"/>
      <c r="N496" s="470"/>
      <c r="O496" s="477"/>
      <c r="P496" s="477"/>
      <c r="Q496" s="477"/>
      <c r="R496" s="477"/>
      <c r="S496" s="477"/>
      <c r="T496" s="477"/>
      <c r="U496" s="478"/>
      <c r="V496" s="468"/>
      <c r="W496" s="469"/>
      <c r="X496" s="415"/>
      <c r="Y496" s="415"/>
    </row>
    <row r="497" spans="1:25">
      <c r="A497" s="462"/>
      <c r="B497" s="463"/>
      <c r="C497" s="463"/>
      <c r="D497" s="474"/>
      <c r="E497" s="475"/>
      <c r="F497" s="476"/>
      <c r="G497" s="477"/>
      <c r="H497" s="477"/>
      <c r="I497" s="477"/>
      <c r="J497" s="477"/>
      <c r="K497" s="477"/>
      <c r="L497" s="477"/>
      <c r="M497" s="478"/>
      <c r="N497" s="470"/>
      <c r="O497" s="477"/>
      <c r="P497" s="477"/>
      <c r="Q497" s="477"/>
      <c r="R497" s="477"/>
      <c r="S497" s="477"/>
      <c r="T497" s="477"/>
      <c r="U497" s="478"/>
      <c r="V497" s="468"/>
      <c r="W497" s="469"/>
      <c r="X497" s="415"/>
      <c r="Y497" s="415"/>
    </row>
    <row r="498" spans="1:25">
      <c r="A498" s="462"/>
      <c r="B498" s="463"/>
      <c r="C498" s="463"/>
      <c r="D498" s="474"/>
      <c r="E498" s="475"/>
      <c r="F498" s="476"/>
      <c r="G498" s="477"/>
      <c r="H498" s="477"/>
      <c r="I498" s="477"/>
      <c r="J498" s="477"/>
      <c r="K498" s="477"/>
      <c r="L498" s="477"/>
      <c r="M498" s="478"/>
      <c r="N498" s="470"/>
      <c r="O498" s="477"/>
      <c r="P498" s="477"/>
      <c r="Q498" s="477"/>
      <c r="R498" s="477"/>
      <c r="S498" s="477"/>
      <c r="T498" s="477"/>
      <c r="U498" s="478"/>
      <c r="V498" s="468"/>
      <c r="W498" s="469"/>
      <c r="X498" s="415"/>
      <c r="Y498" s="415"/>
    </row>
    <row r="499" spans="1:25">
      <c r="A499" s="462"/>
      <c r="B499" s="463"/>
      <c r="C499" s="463"/>
      <c r="D499" s="474"/>
      <c r="E499" s="475"/>
      <c r="F499" s="476"/>
      <c r="G499" s="477"/>
      <c r="H499" s="477"/>
      <c r="I499" s="477"/>
      <c r="J499" s="477"/>
      <c r="K499" s="477"/>
      <c r="L499" s="477"/>
      <c r="M499" s="478"/>
      <c r="N499" s="470"/>
      <c r="O499" s="477"/>
      <c r="P499" s="477"/>
      <c r="Q499" s="477"/>
      <c r="R499" s="477"/>
      <c r="S499" s="477"/>
      <c r="T499" s="477"/>
      <c r="U499" s="478"/>
      <c r="V499" s="468"/>
      <c r="W499" s="469"/>
      <c r="X499" s="415"/>
      <c r="Y499" s="415"/>
    </row>
    <row r="500" spans="1:25">
      <c r="A500" s="462"/>
      <c r="B500" s="463"/>
      <c r="C500" s="463"/>
      <c r="D500" s="474"/>
      <c r="E500" s="475"/>
      <c r="F500" s="476"/>
      <c r="G500" s="477"/>
      <c r="H500" s="477"/>
      <c r="I500" s="477"/>
      <c r="J500" s="477"/>
      <c r="K500" s="477"/>
      <c r="L500" s="477"/>
      <c r="M500" s="478"/>
      <c r="N500" s="470"/>
      <c r="O500" s="477"/>
      <c r="P500" s="477"/>
      <c r="Q500" s="477"/>
      <c r="R500" s="477"/>
      <c r="S500" s="477"/>
      <c r="T500" s="477"/>
      <c r="U500" s="478"/>
      <c r="V500" s="468"/>
      <c r="W500" s="469"/>
      <c r="X500" s="415"/>
      <c r="Y500" s="415"/>
    </row>
    <row r="501" spans="1:25">
      <c r="A501" s="462"/>
      <c r="B501" s="463"/>
      <c r="C501" s="463"/>
      <c r="D501" s="474"/>
      <c r="E501" s="475"/>
      <c r="F501" s="476"/>
      <c r="G501" s="477"/>
      <c r="H501" s="477"/>
      <c r="I501" s="477"/>
      <c r="J501" s="477"/>
      <c r="K501" s="477"/>
      <c r="L501" s="477"/>
      <c r="M501" s="478"/>
      <c r="N501" s="470"/>
      <c r="O501" s="477"/>
      <c r="P501" s="477"/>
      <c r="Q501" s="477"/>
      <c r="R501" s="477"/>
      <c r="S501" s="477"/>
      <c r="T501" s="477"/>
      <c r="U501" s="478"/>
      <c r="V501" s="468"/>
      <c r="W501" s="469"/>
      <c r="X501" s="415"/>
      <c r="Y501" s="415"/>
    </row>
    <row r="502" spans="1:25">
      <c r="A502" s="462"/>
      <c r="B502" s="463"/>
      <c r="C502" s="463"/>
      <c r="D502" s="474"/>
      <c r="E502" s="475"/>
      <c r="F502" s="476"/>
      <c r="G502" s="477"/>
      <c r="H502" s="477"/>
      <c r="I502" s="477"/>
      <c r="J502" s="477"/>
      <c r="K502" s="477"/>
      <c r="L502" s="477"/>
      <c r="M502" s="478"/>
      <c r="N502" s="470"/>
      <c r="O502" s="477"/>
      <c r="P502" s="477"/>
      <c r="Q502" s="477"/>
      <c r="R502" s="477"/>
      <c r="S502" s="477"/>
      <c r="T502" s="477"/>
      <c r="U502" s="478"/>
      <c r="V502" s="468"/>
      <c r="W502" s="469"/>
      <c r="X502" s="415"/>
      <c r="Y502" s="415"/>
    </row>
    <row r="503" spans="1:25">
      <c r="A503" s="462"/>
      <c r="B503" s="463"/>
      <c r="C503" s="463"/>
      <c r="D503" s="474"/>
      <c r="E503" s="475"/>
      <c r="F503" s="476"/>
      <c r="G503" s="477"/>
      <c r="H503" s="477"/>
      <c r="I503" s="477"/>
      <c r="J503" s="477"/>
      <c r="K503" s="477"/>
      <c r="L503" s="477"/>
      <c r="M503" s="478"/>
      <c r="N503" s="470"/>
      <c r="O503" s="477"/>
      <c r="P503" s="477"/>
      <c r="Q503" s="477"/>
      <c r="R503" s="477"/>
      <c r="S503" s="477"/>
      <c r="T503" s="477"/>
      <c r="U503" s="478"/>
      <c r="V503" s="468"/>
      <c r="W503" s="469"/>
      <c r="X503" s="415"/>
      <c r="Y503" s="415"/>
    </row>
    <row r="504" spans="1:25">
      <c r="A504" s="462"/>
      <c r="B504" s="463"/>
      <c r="C504" s="463"/>
      <c r="D504" s="474"/>
      <c r="E504" s="475"/>
      <c r="F504" s="476"/>
      <c r="G504" s="477"/>
      <c r="H504" s="477"/>
      <c r="I504" s="477"/>
      <c r="J504" s="477"/>
      <c r="K504" s="477"/>
      <c r="L504" s="477"/>
      <c r="M504" s="478"/>
      <c r="N504" s="470"/>
      <c r="O504" s="477"/>
      <c r="P504" s="477"/>
      <c r="Q504" s="477"/>
      <c r="R504" s="477"/>
      <c r="S504" s="477"/>
      <c r="T504" s="477"/>
      <c r="U504" s="478"/>
      <c r="V504" s="468"/>
      <c r="W504" s="469"/>
      <c r="X504" s="415"/>
      <c r="Y504" s="415"/>
    </row>
    <row r="505" spans="1:25">
      <c r="A505" s="462"/>
      <c r="B505" s="463"/>
      <c r="C505" s="463"/>
      <c r="D505" s="474"/>
      <c r="E505" s="475"/>
      <c r="F505" s="476"/>
      <c r="G505" s="477"/>
      <c r="H505" s="477"/>
      <c r="I505" s="477"/>
      <c r="J505" s="477"/>
      <c r="K505" s="477"/>
      <c r="L505" s="477"/>
      <c r="M505" s="478"/>
      <c r="N505" s="470"/>
      <c r="O505" s="477"/>
      <c r="P505" s="477"/>
      <c r="Q505" s="477"/>
      <c r="R505" s="477"/>
      <c r="S505" s="477"/>
      <c r="T505" s="477"/>
      <c r="U505" s="478"/>
      <c r="V505" s="468"/>
      <c r="W505" s="469"/>
      <c r="X505" s="415"/>
      <c r="Y505" s="415"/>
    </row>
    <row r="506" spans="1:25">
      <c r="A506" s="462"/>
      <c r="B506" s="463"/>
      <c r="C506" s="463"/>
      <c r="D506" s="474"/>
      <c r="E506" s="475"/>
      <c r="F506" s="476"/>
      <c r="G506" s="477"/>
      <c r="H506" s="477"/>
      <c r="I506" s="477"/>
      <c r="J506" s="477"/>
      <c r="K506" s="477"/>
      <c r="L506" s="477"/>
      <c r="M506" s="478"/>
      <c r="N506" s="470"/>
      <c r="O506" s="477"/>
      <c r="P506" s="477"/>
      <c r="Q506" s="477"/>
      <c r="R506" s="477"/>
      <c r="S506" s="477"/>
      <c r="T506" s="477"/>
      <c r="U506" s="478"/>
      <c r="V506" s="468"/>
      <c r="W506" s="469"/>
      <c r="X506" s="415"/>
      <c r="Y506" s="415"/>
    </row>
    <row r="507" spans="1:25">
      <c r="A507" s="462"/>
      <c r="B507" s="463"/>
      <c r="C507" s="463"/>
      <c r="D507" s="474"/>
      <c r="E507" s="475"/>
      <c r="F507" s="476"/>
      <c r="G507" s="477"/>
      <c r="H507" s="477"/>
      <c r="I507" s="477"/>
      <c r="J507" s="477"/>
      <c r="K507" s="477"/>
      <c r="L507" s="477"/>
      <c r="M507" s="478"/>
      <c r="N507" s="470"/>
      <c r="O507" s="477"/>
      <c r="P507" s="477"/>
      <c r="Q507" s="477"/>
      <c r="R507" s="477"/>
      <c r="S507" s="477"/>
      <c r="T507" s="477"/>
      <c r="U507" s="478"/>
      <c r="V507" s="468"/>
      <c r="W507" s="469"/>
      <c r="X507" s="415"/>
      <c r="Y507" s="415"/>
    </row>
    <row r="508" spans="1:25">
      <c r="A508" s="462"/>
      <c r="B508" s="463"/>
      <c r="C508" s="463"/>
      <c r="D508" s="474"/>
      <c r="E508" s="475"/>
      <c r="F508" s="476"/>
      <c r="G508" s="477"/>
      <c r="H508" s="477"/>
      <c r="I508" s="477"/>
      <c r="J508" s="477"/>
      <c r="K508" s="477"/>
      <c r="L508" s="477"/>
      <c r="M508" s="478"/>
      <c r="N508" s="470"/>
      <c r="O508" s="477"/>
      <c r="P508" s="477"/>
      <c r="Q508" s="477"/>
      <c r="R508" s="477"/>
      <c r="S508" s="477"/>
      <c r="T508" s="477"/>
      <c r="U508" s="478"/>
      <c r="V508" s="468"/>
      <c r="W508" s="469"/>
      <c r="X508" s="415"/>
      <c r="Y508" s="415"/>
    </row>
    <row r="509" spans="1:25">
      <c r="A509" s="462"/>
      <c r="B509" s="463"/>
      <c r="C509" s="463"/>
      <c r="D509" s="474"/>
      <c r="E509" s="475"/>
      <c r="F509" s="476"/>
      <c r="G509" s="477"/>
      <c r="H509" s="477"/>
      <c r="I509" s="477"/>
      <c r="J509" s="477"/>
      <c r="K509" s="477"/>
      <c r="L509" s="477"/>
      <c r="M509" s="478"/>
      <c r="N509" s="470"/>
      <c r="O509" s="477"/>
      <c r="P509" s="477"/>
      <c r="Q509" s="477"/>
      <c r="R509" s="477"/>
      <c r="S509" s="477"/>
      <c r="T509" s="477"/>
      <c r="U509" s="478"/>
      <c r="V509" s="468"/>
      <c r="W509" s="469"/>
      <c r="X509" s="415"/>
      <c r="Y509" s="415"/>
    </row>
    <row r="510" spans="1:25">
      <c r="A510" s="462"/>
      <c r="B510" s="463"/>
      <c r="C510" s="463"/>
      <c r="D510" s="474"/>
      <c r="E510" s="475"/>
      <c r="F510" s="476"/>
      <c r="G510" s="477"/>
      <c r="H510" s="477"/>
      <c r="I510" s="477"/>
      <c r="J510" s="477"/>
      <c r="K510" s="477"/>
      <c r="L510" s="477"/>
      <c r="M510" s="478"/>
      <c r="N510" s="470"/>
      <c r="O510" s="477"/>
      <c r="P510" s="477"/>
      <c r="Q510" s="477"/>
      <c r="R510" s="477"/>
      <c r="S510" s="477"/>
      <c r="T510" s="477"/>
      <c r="U510" s="478"/>
      <c r="V510" s="468"/>
      <c r="W510" s="469"/>
      <c r="X510" s="415"/>
      <c r="Y510" s="415"/>
    </row>
    <row r="511" spans="1:25">
      <c r="A511" s="462"/>
      <c r="B511" s="463"/>
      <c r="C511" s="463"/>
      <c r="D511" s="474"/>
      <c r="E511" s="475"/>
      <c r="F511" s="476"/>
      <c r="G511" s="477"/>
      <c r="H511" s="477"/>
      <c r="I511" s="477"/>
      <c r="J511" s="477"/>
      <c r="K511" s="477"/>
      <c r="L511" s="477"/>
      <c r="M511" s="478"/>
      <c r="N511" s="470"/>
      <c r="O511" s="477"/>
      <c r="P511" s="477"/>
      <c r="Q511" s="477"/>
      <c r="R511" s="477"/>
      <c r="S511" s="477"/>
      <c r="T511" s="477"/>
      <c r="U511" s="478"/>
      <c r="V511" s="468"/>
      <c r="W511" s="469"/>
      <c r="X511" s="415"/>
      <c r="Y511" s="415"/>
    </row>
    <row r="512" spans="1:25">
      <c r="A512" s="462"/>
      <c r="B512" s="463"/>
      <c r="C512" s="463"/>
      <c r="D512" s="474"/>
      <c r="E512" s="475"/>
      <c r="F512" s="476"/>
      <c r="G512" s="477"/>
      <c r="H512" s="477"/>
      <c r="I512" s="477"/>
      <c r="J512" s="477"/>
      <c r="K512" s="477"/>
      <c r="L512" s="477"/>
      <c r="M512" s="478"/>
      <c r="N512" s="470"/>
      <c r="O512" s="477"/>
      <c r="P512" s="477"/>
      <c r="Q512" s="477"/>
      <c r="R512" s="477"/>
      <c r="S512" s="477"/>
      <c r="T512" s="477"/>
      <c r="U512" s="478"/>
      <c r="V512" s="468"/>
      <c r="W512" s="469"/>
      <c r="X512" s="415"/>
      <c r="Y512" s="415"/>
    </row>
    <row r="513" spans="1:25">
      <c r="A513" s="462"/>
      <c r="B513" s="463"/>
      <c r="C513" s="463"/>
      <c r="D513" s="474"/>
      <c r="E513" s="475"/>
      <c r="F513" s="476"/>
      <c r="G513" s="477"/>
      <c r="H513" s="477"/>
      <c r="I513" s="477"/>
      <c r="J513" s="477"/>
      <c r="K513" s="477"/>
      <c r="L513" s="477"/>
      <c r="M513" s="478"/>
      <c r="N513" s="470"/>
      <c r="O513" s="477"/>
      <c r="P513" s="477"/>
      <c r="Q513" s="477"/>
      <c r="R513" s="477"/>
      <c r="S513" s="477"/>
      <c r="T513" s="477"/>
      <c r="U513" s="478"/>
      <c r="V513" s="468"/>
      <c r="W513" s="469"/>
      <c r="X513" s="415"/>
      <c r="Y513" s="415"/>
    </row>
    <row r="514" spans="1:25">
      <c r="A514" s="462"/>
      <c r="B514" s="463"/>
      <c r="C514" s="463"/>
      <c r="D514" s="474"/>
      <c r="E514" s="475"/>
      <c r="F514" s="476"/>
      <c r="G514" s="477"/>
      <c r="H514" s="477"/>
      <c r="I514" s="477"/>
      <c r="J514" s="477"/>
      <c r="K514" s="477"/>
      <c r="L514" s="477"/>
      <c r="M514" s="478"/>
      <c r="N514" s="470"/>
      <c r="O514" s="477"/>
      <c r="P514" s="477"/>
      <c r="Q514" s="477"/>
      <c r="R514" s="477"/>
      <c r="S514" s="477"/>
      <c r="T514" s="477"/>
      <c r="U514" s="478"/>
      <c r="V514" s="468"/>
      <c r="W514" s="469"/>
      <c r="X514" s="415"/>
      <c r="Y514" s="415"/>
    </row>
    <row r="515" spans="1:25">
      <c r="A515" s="462"/>
      <c r="B515" s="463"/>
      <c r="C515" s="463"/>
      <c r="D515" s="474"/>
      <c r="E515" s="475"/>
      <c r="F515" s="476"/>
      <c r="G515" s="477"/>
      <c r="H515" s="477"/>
      <c r="I515" s="477"/>
      <c r="J515" s="477"/>
      <c r="K515" s="477"/>
      <c r="L515" s="477"/>
      <c r="M515" s="478"/>
      <c r="N515" s="470"/>
      <c r="O515" s="477"/>
      <c r="P515" s="477"/>
      <c r="Q515" s="477"/>
      <c r="R515" s="477"/>
      <c r="S515" s="477"/>
      <c r="T515" s="477"/>
      <c r="U515" s="478"/>
      <c r="V515" s="468"/>
      <c r="W515" s="469"/>
      <c r="X515" s="415"/>
      <c r="Y515" s="415"/>
    </row>
    <row r="516" spans="1:25">
      <c r="A516" s="462"/>
      <c r="B516" s="463"/>
      <c r="C516" s="463"/>
      <c r="D516" s="474"/>
      <c r="E516" s="475"/>
      <c r="F516" s="476"/>
      <c r="G516" s="477"/>
      <c r="H516" s="477"/>
      <c r="I516" s="477"/>
      <c r="J516" s="477"/>
      <c r="K516" s="477"/>
      <c r="L516" s="477"/>
      <c r="M516" s="478"/>
      <c r="N516" s="470"/>
      <c r="O516" s="477"/>
      <c r="P516" s="477"/>
      <c r="Q516" s="477"/>
      <c r="R516" s="477"/>
      <c r="S516" s="477"/>
      <c r="T516" s="477"/>
      <c r="U516" s="478"/>
      <c r="V516" s="468"/>
      <c r="W516" s="469"/>
      <c r="X516" s="415"/>
      <c r="Y516" s="415"/>
    </row>
    <row r="517" spans="1:25">
      <c r="A517" s="462"/>
      <c r="B517" s="463"/>
      <c r="C517" s="463"/>
      <c r="D517" s="474"/>
      <c r="E517" s="475"/>
      <c r="F517" s="476"/>
      <c r="G517" s="477"/>
      <c r="H517" s="477"/>
      <c r="I517" s="477"/>
      <c r="J517" s="477"/>
      <c r="K517" s="477"/>
      <c r="L517" s="477"/>
      <c r="M517" s="478"/>
      <c r="N517" s="470"/>
      <c r="O517" s="477"/>
      <c r="P517" s="477"/>
      <c r="Q517" s="477"/>
      <c r="R517" s="477"/>
      <c r="S517" s="477"/>
      <c r="T517" s="477"/>
      <c r="U517" s="478"/>
      <c r="V517" s="468"/>
      <c r="W517" s="469"/>
      <c r="X517" s="415"/>
      <c r="Y517" s="415"/>
    </row>
    <row r="518" spans="1:25">
      <c r="A518" s="462"/>
      <c r="B518" s="463"/>
      <c r="C518" s="463"/>
      <c r="D518" s="474"/>
      <c r="E518" s="475"/>
      <c r="F518" s="476"/>
      <c r="G518" s="477"/>
      <c r="H518" s="477"/>
      <c r="I518" s="477"/>
      <c r="J518" s="477"/>
      <c r="K518" s="477"/>
      <c r="L518" s="477"/>
      <c r="M518" s="478"/>
      <c r="N518" s="470"/>
      <c r="O518" s="477"/>
      <c r="P518" s="477"/>
      <c r="Q518" s="477"/>
      <c r="R518" s="477"/>
      <c r="S518" s="477"/>
      <c r="T518" s="477"/>
      <c r="U518" s="478"/>
      <c r="V518" s="468"/>
      <c r="W518" s="469"/>
      <c r="X518" s="415"/>
      <c r="Y518" s="415"/>
    </row>
    <row r="519" spans="1:25">
      <c r="A519" s="462"/>
      <c r="B519" s="463"/>
      <c r="C519" s="463"/>
      <c r="D519" s="474"/>
      <c r="E519" s="475"/>
      <c r="F519" s="476"/>
      <c r="G519" s="477"/>
      <c r="H519" s="477"/>
      <c r="I519" s="477"/>
      <c r="J519" s="477"/>
      <c r="K519" s="477"/>
      <c r="L519" s="477"/>
      <c r="M519" s="478"/>
      <c r="N519" s="470"/>
      <c r="O519" s="477"/>
      <c r="P519" s="477"/>
      <c r="Q519" s="477"/>
      <c r="R519" s="477"/>
      <c r="S519" s="477"/>
      <c r="T519" s="477"/>
      <c r="U519" s="478"/>
      <c r="V519" s="468"/>
      <c r="W519" s="469"/>
      <c r="X519" s="415"/>
      <c r="Y519" s="415"/>
    </row>
    <row r="520" spans="1:25">
      <c r="A520" s="462"/>
      <c r="B520" s="463"/>
      <c r="C520" s="463"/>
      <c r="D520" s="474"/>
      <c r="E520" s="475"/>
      <c r="F520" s="476"/>
      <c r="G520" s="477"/>
      <c r="H520" s="477"/>
      <c r="I520" s="477"/>
      <c r="J520" s="477"/>
      <c r="K520" s="477"/>
      <c r="L520" s="477"/>
      <c r="M520" s="478"/>
      <c r="N520" s="470"/>
      <c r="O520" s="477"/>
      <c r="P520" s="477"/>
      <c r="Q520" s="477"/>
      <c r="R520" s="477"/>
      <c r="S520" s="477"/>
      <c r="T520" s="477"/>
      <c r="U520" s="478"/>
      <c r="V520" s="468"/>
      <c r="W520" s="469"/>
      <c r="X520" s="415"/>
      <c r="Y520" s="415"/>
    </row>
    <row r="521" spans="1:25">
      <c r="A521" s="462"/>
      <c r="B521" s="463"/>
      <c r="C521" s="463"/>
      <c r="D521" s="474"/>
      <c r="E521" s="475"/>
      <c r="F521" s="476"/>
      <c r="G521" s="477"/>
      <c r="H521" s="477"/>
      <c r="I521" s="477"/>
      <c r="J521" s="477"/>
      <c r="K521" s="477"/>
      <c r="L521" s="477"/>
      <c r="M521" s="478"/>
      <c r="N521" s="470"/>
      <c r="O521" s="477"/>
      <c r="P521" s="477"/>
      <c r="Q521" s="477"/>
      <c r="R521" s="477"/>
      <c r="S521" s="477"/>
      <c r="T521" s="477"/>
      <c r="U521" s="478"/>
      <c r="V521" s="468"/>
      <c r="W521" s="469"/>
      <c r="X521" s="415"/>
      <c r="Y521" s="415"/>
    </row>
    <row r="522" spans="1:25">
      <c r="A522" s="462"/>
      <c r="B522" s="463"/>
      <c r="C522" s="463"/>
      <c r="D522" s="474"/>
      <c r="E522" s="475"/>
      <c r="F522" s="476"/>
      <c r="G522" s="477"/>
      <c r="H522" s="477"/>
      <c r="I522" s="477"/>
      <c r="J522" s="477"/>
      <c r="K522" s="477"/>
      <c r="L522" s="477"/>
      <c r="M522" s="478"/>
      <c r="N522" s="470"/>
      <c r="O522" s="477"/>
      <c r="P522" s="477"/>
      <c r="Q522" s="477"/>
      <c r="R522" s="477"/>
      <c r="S522" s="477"/>
      <c r="T522" s="477"/>
      <c r="U522" s="478"/>
      <c r="V522" s="468"/>
      <c r="W522" s="469"/>
      <c r="X522" s="415"/>
      <c r="Y522" s="415"/>
    </row>
    <row r="523" spans="1:25">
      <c r="A523" s="462"/>
      <c r="B523" s="463"/>
      <c r="C523" s="463"/>
      <c r="D523" s="474"/>
      <c r="E523" s="475"/>
      <c r="F523" s="476"/>
      <c r="G523" s="477"/>
      <c r="H523" s="477"/>
      <c r="I523" s="477"/>
      <c r="J523" s="477"/>
      <c r="K523" s="477"/>
      <c r="L523" s="477"/>
      <c r="M523" s="478"/>
      <c r="N523" s="470"/>
      <c r="O523" s="477"/>
      <c r="P523" s="477"/>
      <c r="Q523" s="477"/>
      <c r="R523" s="477"/>
      <c r="S523" s="477"/>
      <c r="T523" s="477"/>
      <c r="U523" s="478"/>
      <c r="V523" s="468"/>
      <c r="W523" s="469"/>
      <c r="X523" s="415"/>
      <c r="Y523" s="415"/>
    </row>
    <row r="524" spans="1:25">
      <c r="A524" s="462"/>
      <c r="B524" s="463"/>
      <c r="C524" s="463"/>
      <c r="D524" s="474"/>
      <c r="E524" s="475"/>
      <c r="F524" s="476"/>
      <c r="G524" s="477"/>
      <c r="H524" s="477"/>
      <c r="I524" s="477"/>
      <c r="J524" s="477"/>
      <c r="K524" s="477"/>
      <c r="L524" s="477"/>
      <c r="M524" s="478"/>
      <c r="N524" s="470"/>
      <c r="O524" s="477"/>
      <c r="P524" s="477"/>
      <c r="Q524" s="477"/>
      <c r="R524" s="477"/>
      <c r="S524" s="477"/>
      <c r="T524" s="477"/>
      <c r="U524" s="478"/>
      <c r="V524" s="468"/>
      <c r="W524" s="469"/>
      <c r="X524" s="415"/>
      <c r="Y524" s="415"/>
    </row>
    <row r="525" spans="1:25">
      <c r="A525" s="462"/>
      <c r="B525" s="463"/>
      <c r="C525" s="463"/>
      <c r="D525" s="474"/>
      <c r="E525" s="475"/>
      <c r="F525" s="476"/>
      <c r="G525" s="477"/>
      <c r="H525" s="477"/>
      <c r="I525" s="477"/>
      <c r="J525" s="477"/>
      <c r="K525" s="477"/>
      <c r="L525" s="477"/>
      <c r="M525" s="478"/>
      <c r="N525" s="470"/>
      <c r="O525" s="477"/>
      <c r="P525" s="477"/>
      <c r="Q525" s="477"/>
      <c r="R525" s="477"/>
      <c r="S525" s="477"/>
      <c r="T525" s="477"/>
      <c r="U525" s="478"/>
      <c r="V525" s="468"/>
      <c r="W525" s="469"/>
      <c r="X525" s="415"/>
      <c r="Y525" s="415"/>
    </row>
    <row r="526" spans="1:25">
      <c r="A526" s="462"/>
      <c r="B526" s="463"/>
      <c r="C526" s="463"/>
      <c r="D526" s="474"/>
      <c r="E526" s="475"/>
      <c r="F526" s="476"/>
      <c r="G526" s="477"/>
      <c r="H526" s="477"/>
      <c r="I526" s="477"/>
      <c r="J526" s="477"/>
      <c r="K526" s="477"/>
      <c r="L526" s="477"/>
      <c r="M526" s="478"/>
      <c r="N526" s="470"/>
      <c r="O526" s="477"/>
      <c r="P526" s="477"/>
      <c r="Q526" s="477"/>
      <c r="R526" s="477"/>
      <c r="S526" s="477"/>
      <c r="T526" s="477"/>
      <c r="U526" s="478"/>
      <c r="V526" s="468"/>
      <c r="W526" s="469"/>
      <c r="X526" s="415"/>
      <c r="Y526" s="415"/>
    </row>
    <row r="527" spans="1:25">
      <c r="A527" s="462"/>
      <c r="B527" s="463"/>
      <c r="C527" s="463"/>
      <c r="D527" s="474"/>
      <c r="E527" s="475"/>
      <c r="F527" s="476"/>
      <c r="G527" s="477"/>
      <c r="H527" s="477"/>
      <c r="I527" s="477"/>
      <c r="J527" s="477"/>
      <c r="K527" s="477"/>
      <c r="L527" s="477"/>
      <c r="M527" s="478"/>
      <c r="N527" s="470"/>
      <c r="O527" s="477"/>
      <c r="P527" s="477"/>
      <c r="Q527" s="477"/>
      <c r="R527" s="477"/>
      <c r="S527" s="477"/>
      <c r="T527" s="477"/>
      <c r="U527" s="478"/>
      <c r="V527" s="468"/>
      <c r="W527" s="469"/>
      <c r="X527" s="415"/>
      <c r="Y527" s="415"/>
    </row>
    <row r="528" spans="1:25">
      <c r="A528" s="462"/>
      <c r="B528" s="463"/>
      <c r="C528" s="463"/>
      <c r="D528" s="474"/>
      <c r="E528" s="475"/>
      <c r="F528" s="476"/>
      <c r="G528" s="477"/>
      <c r="H528" s="477"/>
      <c r="I528" s="477"/>
      <c r="J528" s="477"/>
      <c r="K528" s="477"/>
      <c r="L528" s="477"/>
      <c r="M528" s="478"/>
      <c r="N528" s="470"/>
      <c r="O528" s="477"/>
      <c r="P528" s="477"/>
      <c r="Q528" s="477"/>
      <c r="R528" s="477"/>
      <c r="S528" s="477"/>
      <c r="T528" s="477"/>
      <c r="U528" s="478"/>
      <c r="V528" s="468"/>
      <c r="W528" s="469"/>
      <c r="X528" s="415"/>
      <c r="Y528" s="415"/>
    </row>
    <row r="529" spans="1:25">
      <c r="A529" s="462"/>
      <c r="B529" s="463"/>
      <c r="C529" s="463"/>
      <c r="D529" s="474"/>
      <c r="E529" s="475"/>
      <c r="F529" s="476"/>
      <c r="G529" s="477"/>
      <c r="H529" s="477"/>
      <c r="I529" s="477"/>
      <c r="J529" s="477"/>
      <c r="K529" s="477"/>
      <c r="L529" s="477"/>
      <c r="M529" s="478"/>
      <c r="N529" s="470"/>
      <c r="O529" s="477"/>
      <c r="P529" s="477"/>
      <c r="Q529" s="477"/>
      <c r="R529" s="477"/>
      <c r="S529" s="477"/>
      <c r="T529" s="477"/>
      <c r="U529" s="478"/>
      <c r="V529" s="468"/>
      <c r="W529" s="469"/>
      <c r="X529" s="415"/>
      <c r="Y529" s="415"/>
    </row>
    <row r="530" spans="1:25">
      <c r="A530" s="462"/>
      <c r="B530" s="463"/>
      <c r="C530" s="463"/>
      <c r="D530" s="474"/>
      <c r="E530" s="475"/>
      <c r="F530" s="476"/>
      <c r="G530" s="477"/>
      <c r="H530" s="477"/>
      <c r="I530" s="477"/>
      <c r="J530" s="477"/>
      <c r="K530" s="477"/>
      <c r="L530" s="477"/>
      <c r="M530" s="478"/>
      <c r="N530" s="470"/>
      <c r="O530" s="477"/>
      <c r="P530" s="477"/>
      <c r="Q530" s="477"/>
      <c r="R530" s="477"/>
      <c r="S530" s="477"/>
      <c r="T530" s="477"/>
      <c r="U530" s="478"/>
      <c r="V530" s="468"/>
      <c r="W530" s="469"/>
      <c r="X530" s="415"/>
      <c r="Y530" s="415"/>
    </row>
    <row r="531" spans="1:25">
      <c r="A531" s="462"/>
      <c r="B531" s="463"/>
      <c r="C531" s="463"/>
      <c r="D531" s="474"/>
      <c r="E531" s="475"/>
      <c r="F531" s="476"/>
      <c r="G531" s="477"/>
      <c r="H531" s="477"/>
      <c r="I531" s="477"/>
      <c r="J531" s="477"/>
      <c r="K531" s="477"/>
      <c r="L531" s="477"/>
      <c r="M531" s="478"/>
      <c r="N531" s="470"/>
      <c r="O531" s="477"/>
      <c r="P531" s="477"/>
      <c r="Q531" s="477"/>
      <c r="R531" s="477"/>
      <c r="S531" s="477"/>
      <c r="T531" s="477"/>
      <c r="U531" s="478"/>
      <c r="V531" s="468"/>
      <c r="W531" s="469"/>
      <c r="X531" s="415"/>
      <c r="Y531" s="415"/>
    </row>
    <row r="532" spans="1:25">
      <c r="A532" s="462"/>
      <c r="B532" s="463"/>
      <c r="C532" s="463"/>
      <c r="D532" s="474"/>
      <c r="E532" s="475"/>
      <c r="F532" s="476"/>
      <c r="G532" s="477"/>
      <c r="H532" s="477"/>
      <c r="I532" s="477"/>
      <c r="J532" s="477"/>
      <c r="K532" s="477"/>
      <c r="L532" s="477"/>
      <c r="M532" s="478"/>
      <c r="N532" s="470"/>
      <c r="O532" s="477"/>
      <c r="P532" s="477"/>
      <c r="Q532" s="477"/>
      <c r="R532" s="477"/>
      <c r="S532" s="477"/>
      <c r="T532" s="477"/>
      <c r="U532" s="478"/>
      <c r="V532" s="468"/>
      <c r="W532" s="469"/>
      <c r="X532" s="415"/>
      <c r="Y532" s="415"/>
    </row>
    <row r="533" spans="1:25">
      <c r="A533" s="462"/>
      <c r="B533" s="463"/>
      <c r="C533" s="463"/>
      <c r="D533" s="474"/>
      <c r="E533" s="475"/>
      <c r="F533" s="476"/>
      <c r="G533" s="477"/>
      <c r="H533" s="477"/>
      <c r="I533" s="477"/>
      <c r="J533" s="477"/>
      <c r="K533" s="477"/>
      <c r="L533" s="477"/>
      <c r="M533" s="478"/>
      <c r="N533" s="470"/>
      <c r="O533" s="477"/>
      <c r="P533" s="477"/>
      <c r="Q533" s="477"/>
      <c r="R533" s="477"/>
      <c r="S533" s="477"/>
      <c r="T533" s="477"/>
      <c r="U533" s="478"/>
      <c r="V533" s="468"/>
      <c r="W533" s="469"/>
      <c r="X533" s="415"/>
      <c r="Y533" s="415"/>
    </row>
    <row r="534" spans="1:25">
      <c r="A534" s="462"/>
      <c r="B534" s="463"/>
      <c r="C534" s="463"/>
      <c r="D534" s="474"/>
      <c r="E534" s="475"/>
      <c r="F534" s="476"/>
      <c r="G534" s="477"/>
      <c r="H534" s="477"/>
      <c r="I534" s="477"/>
      <c r="J534" s="477"/>
      <c r="K534" s="477"/>
      <c r="L534" s="477"/>
      <c r="M534" s="478"/>
      <c r="N534" s="470"/>
      <c r="O534" s="477"/>
      <c r="P534" s="477"/>
      <c r="Q534" s="477"/>
      <c r="R534" s="477"/>
      <c r="S534" s="477"/>
      <c r="T534" s="477"/>
      <c r="U534" s="478"/>
      <c r="V534" s="468"/>
      <c r="W534" s="469"/>
      <c r="X534" s="415"/>
      <c r="Y534" s="415"/>
    </row>
    <row r="535" spans="1:25">
      <c r="A535" s="462"/>
      <c r="B535" s="463"/>
      <c r="C535" s="463"/>
      <c r="D535" s="474"/>
      <c r="E535" s="475"/>
      <c r="F535" s="476"/>
      <c r="G535" s="477"/>
      <c r="H535" s="477"/>
      <c r="I535" s="477"/>
      <c r="J535" s="477"/>
      <c r="K535" s="477"/>
      <c r="L535" s="477"/>
      <c r="M535" s="478"/>
      <c r="N535" s="470"/>
      <c r="O535" s="477"/>
      <c r="P535" s="477"/>
      <c r="Q535" s="477"/>
      <c r="R535" s="477"/>
      <c r="S535" s="477"/>
      <c r="T535" s="477"/>
      <c r="U535" s="478"/>
      <c r="V535" s="468"/>
      <c r="W535" s="469"/>
      <c r="X535" s="415"/>
      <c r="Y535" s="415"/>
    </row>
    <row r="536" spans="1:25">
      <c r="A536" s="462"/>
      <c r="B536" s="463"/>
      <c r="C536" s="463"/>
      <c r="D536" s="474"/>
      <c r="E536" s="475"/>
      <c r="F536" s="476"/>
      <c r="G536" s="477"/>
      <c r="H536" s="477"/>
      <c r="I536" s="477"/>
      <c r="J536" s="477"/>
      <c r="K536" s="477"/>
      <c r="L536" s="477"/>
      <c r="M536" s="478"/>
      <c r="N536" s="470"/>
      <c r="O536" s="477"/>
      <c r="P536" s="477"/>
      <c r="Q536" s="477"/>
      <c r="R536" s="477"/>
      <c r="S536" s="477"/>
      <c r="T536" s="477"/>
      <c r="U536" s="478"/>
      <c r="V536" s="468"/>
      <c r="W536" s="469"/>
      <c r="X536" s="415"/>
      <c r="Y536" s="415"/>
    </row>
    <row r="537" spans="1:25">
      <c r="A537" s="462"/>
      <c r="B537" s="463"/>
      <c r="C537" s="463"/>
      <c r="D537" s="474"/>
      <c r="E537" s="475"/>
      <c r="F537" s="476"/>
      <c r="G537" s="477"/>
      <c r="H537" s="477"/>
      <c r="I537" s="477"/>
      <c r="J537" s="477"/>
      <c r="K537" s="477"/>
      <c r="L537" s="477"/>
      <c r="M537" s="478"/>
      <c r="N537" s="470"/>
      <c r="O537" s="477"/>
      <c r="P537" s="477"/>
      <c r="Q537" s="477"/>
      <c r="R537" s="477"/>
      <c r="S537" s="477"/>
      <c r="T537" s="477"/>
      <c r="U537" s="478"/>
      <c r="V537" s="468"/>
      <c r="W537" s="469"/>
      <c r="X537" s="415"/>
      <c r="Y537" s="415"/>
    </row>
    <row r="538" spans="1:25">
      <c r="A538" s="462"/>
      <c r="B538" s="463"/>
      <c r="C538" s="463"/>
      <c r="D538" s="474"/>
      <c r="E538" s="475"/>
      <c r="F538" s="476"/>
      <c r="G538" s="477"/>
      <c r="H538" s="477"/>
      <c r="I538" s="477"/>
      <c r="J538" s="477"/>
      <c r="K538" s="477"/>
      <c r="L538" s="477"/>
      <c r="M538" s="478"/>
      <c r="N538" s="470"/>
      <c r="O538" s="477"/>
      <c r="P538" s="477"/>
      <c r="Q538" s="477"/>
      <c r="R538" s="477"/>
      <c r="S538" s="477"/>
      <c r="T538" s="477"/>
      <c r="U538" s="478"/>
      <c r="V538" s="468"/>
      <c r="W538" s="469"/>
      <c r="X538" s="415"/>
      <c r="Y538" s="415"/>
    </row>
    <row r="539" spans="1:25">
      <c r="A539" s="462"/>
      <c r="B539" s="463"/>
      <c r="C539" s="463"/>
      <c r="D539" s="474"/>
      <c r="E539" s="475"/>
      <c r="F539" s="476"/>
      <c r="G539" s="477"/>
      <c r="H539" s="477"/>
      <c r="I539" s="477"/>
      <c r="J539" s="477"/>
      <c r="K539" s="477"/>
      <c r="L539" s="477"/>
      <c r="M539" s="478"/>
      <c r="N539" s="470"/>
      <c r="O539" s="477"/>
      <c r="P539" s="477"/>
      <c r="Q539" s="477"/>
      <c r="R539" s="477"/>
      <c r="S539" s="477"/>
      <c r="T539" s="477"/>
      <c r="U539" s="478"/>
      <c r="V539" s="468"/>
      <c r="W539" s="469"/>
      <c r="X539" s="415"/>
      <c r="Y539" s="415"/>
    </row>
    <row r="540" spans="1:25">
      <c r="A540" s="462"/>
      <c r="B540" s="463"/>
      <c r="C540" s="463"/>
      <c r="D540" s="474"/>
      <c r="E540" s="475"/>
      <c r="F540" s="476"/>
      <c r="G540" s="477"/>
      <c r="H540" s="477"/>
      <c r="I540" s="477"/>
      <c r="J540" s="477"/>
      <c r="K540" s="477"/>
      <c r="L540" s="477"/>
      <c r="M540" s="478"/>
      <c r="N540" s="470"/>
      <c r="O540" s="477"/>
      <c r="P540" s="477"/>
      <c r="Q540" s="477"/>
      <c r="R540" s="477"/>
      <c r="S540" s="477"/>
      <c r="T540" s="477"/>
      <c r="U540" s="478"/>
      <c r="V540" s="468"/>
      <c r="W540" s="469"/>
      <c r="X540" s="415"/>
      <c r="Y540" s="415"/>
    </row>
    <row r="541" spans="1:25">
      <c r="A541" s="462"/>
      <c r="B541" s="463"/>
      <c r="C541" s="463"/>
      <c r="D541" s="474"/>
      <c r="E541" s="475"/>
      <c r="F541" s="476"/>
      <c r="G541" s="477"/>
      <c r="H541" s="477"/>
      <c r="I541" s="477"/>
      <c r="J541" s="477"/>
      <c r="K541" s="477"/>
      <c r="L541" s="477"/>
      <c r="M541" s="478"/>
      <c r="N541" s="470"/>
      <c r="O541" s="477"/>
      <c r="P541" s="477"/>
      <c r="Q541" s="477"/>
      <c r="R541" s="477"/>
      <c r="S541" s="477"/>
      <c r="T541" s="477"/>
      <c r="U541" s="478"/>
      <c r="V541" s="468"/>
      <c r="W541" s="469"/>
      <c r="X541" s="415"/>
      <c r="Y541" s="415"/>
    </row>
    <row r="542" spans="1:25">
      <c r="A542" s="462"/>
      <c r="B542" s="463"/>
      <c r="C542" s="463"/>
      <c r="D542" s="474"/>
      <c r="E542" s="475"/>
      <c r="F542" s="476"/>
      <c r="G542" s="477"/>
      <c r="H542" s="477"/>
      <c r="I542" s="477"/>
      <c r="J542" s="477"/>
      <c r="K542" s="477"/>
      <c r="L542" s="477"/>
      <c r="M542" s="478"/>
      <c r="N542" s="470"/>
      <c r="O542" s="477"/>
      <c r="P542" s="477"/>
      <c r="Q542" s="477"/>
      <c r="R542" s="477"/>
      <c r="S542" s="477"/>
      <c r="T542" s="477"/>
      <c r="U542" s="478"/>
      <c r="V542" s="468"/>
      <c r="W542" s="469"/>
      <c r="X542" s="415"/>
      <c r="Y542" s="415"/>
    </row>
    <row r="543" spans="1:25">
      <c r="A543" s="462"/>
      <c r="B543" s="463"/>
      <c r="C543" s="463"/>
      <c r="D543" s="474"/>
      <c r="E543" s="475"/>
      <c r="F543" s="476"/>
      <c r="G543" s="477"/>
      <c r="H543" s="477"/>
      <c r="I543" s="477"/>
      <c r="J543" s="477"/>
      <c r="K543" s="477"/>
      <c r="L543" s="477"/>
      <c r="M543" s="478"/>
      <c r="N543" s="470"/>
      <c r="O543" s="477"/>
      <c r="P543" s="477"/>
      <c r="Q543" s="477"/>
      <c r="R543" s="477"/>
      <c r="S543" s="477"/>
      <c r="T543" s="477"/>
      <c r="U543" s="478"/>
      <c r="V543" s="468"/>
      <c r="W543" s="469"/>
      <c r="X543" s="415"/>
      <c r="Y543" s="415"/>
    </row>
    <row r="544" spans="1:25">
      <c r="A544" s="462"/>
      <c r="B544" s="463"/>
      <c r="C544" s="463"/>
      <c r="D544" s="474"/>
      <c r="E544" s="475"/>
      <c r="F544" s="476"/>
      <c r="G544" s="477"/>
      <c r="H544" s="477"/>
      <c r="I544" s="477"/>
      <c r="J544" s="477"/>
      <c r="K544" s="477"/>
      <c r="L544" s="477"/>
      <c r="M544" s="478"/>
      <c r="N544" s="470"/>
      <c r="O544" s="477"/>
      <c r="P544" s="477"/>
      <c r="Q544" s="477"/>
      <c r="R544" s="477"/>
      <c r="S544" s="477"/>
      <c r="T544" s="477"/>
      <c r="U544" s="478"/>
      <c r="V544" s="468"/>
      <c r="W544" s="469"/>
      <c r="X544" s="415"/>
      <c r="Y544" s="415"/>
    </row>
    <row r="545" spans="1:25">
      <c r="A545" s="462"/>
      <c r="B545" s="463"/>
      <c r="C545" s="463"/>
      <c r="D545" s="474"/>
      <c r="E545" s="475"/>
      <c r="F545" s="476"/>
      <c r="G545" s="477"/>
      <c r="H545" s="477"/>
      <c r="I545" s="477"/>
      <c r="J545" s="477"/>
      <c r="K545" s="477"/>
      <c r="L545" s="477"/>
      <c r="M545" s="478"/>
      <c r="N545" s="470"/>
      <c r="O545" s="477"/>
      <c r="P545" s="477"/>
      <c r="Q545" s="477"/>
      <c r="R545" s="477"/>
      <c r="S545" s="477"/>
      <c r="T545" s="477"/>
      <c r="U545" s="478"/>
      <c r="V545" s="468"/>
      <c r="W545" s="469"/>
      <c r="X545" s="415"/>
      <c r="Y545" s="415"/>
    </row>
    <row r="546" spans="1:25">
      <c r="A546" s="462"/>
      <c r="B546" s="463"/>
      <c r="C546" s="463"/>
      <c r="D546" s="474"/>
      <c r="E546" s="475"/>
      <c r="F546" s="476"/>
      <c r="G546" s="477"/>
      <c r="H546" s="477"/>
      <c r="I546" s="477"/>
      <c r="J546" s="477"/>
      <c r="K546" s="477"/>
      <c r="L546" s="477"/>
      <c r="M546" s="478"/>
      <c r="N546" s="470"/>
      <c r="O546" s="477"/>
      <c r="P546" s="477"/>
      <c r="Q546" s="477"/>
      <c r="R546" s="477"/>
      <c r="S546" s="477"/>
      <c r="T546" s="477"/>
      <c r="U546" s="478"/>
      <c r="V546" s="468"/>
      <c r="W546" s="469"/>
      <c r="X546" s="415"/>
      <c r="Y546" s="415"/>
    </row>
    <row r="547" spans="1:25">
      <c r="A547" s="462"/>
      <c r="B547" s="463"/>
      <c r="C547" s="463"/>
      <c r="D547" s="474"/>
      <c r="E547" s="475"/>
      <c r="F547" s="476"/>
      <c r="G547" s="477"/>
      <c r="H547" s="477"/>
      <c r="I547" s="477"/>
      <c r="J547" s="477"/>
      <c r="K547" s="477"/>
      <c r="L547" s="477"/>
      <c r="M547" s="478"/>
      <c r="N547" s="470"/>
      <c r="O547" s="477"/>
      <c r="P547" s="477"/>
      <c r="Q547" s="477"/>
      <c r="R547" s="477"/>
      <c r="S547" s="477"/>
      <c r="T547" s="477"/>
      <c r="U547" s="478"/>
      <c r="V547" s="468"/>
      <c r="W547" s="469"/>
      <c r="X547" s="415"/>
      <c r="Y547" s="415"/>
    </row>
    <row r="548" spans="1:25">
      <c r="A548" s="462"/>
      <c r="B548" s="463"/>
      <c r="C548" s="463"/>
      <c r="D548" s="474"/>
      <c r="E548" s="475"/>
      <c r="F548" s="476"/>
      <c r="G548" s="477"/>
      <c r="H548" s="477"/>
      <c r="I548" s="477"/>
      <c r="J548" s="477"/>
      <c r="K548" s="477"/>
      <c r="L548" s="477"/>
      <c r="M548" s="478"/>
      <c r="N548" s="470"/>
      <c r="O548" s="477"/>
      <c r="P548" s="477"/>
      <c r="Q548" s="477"/>
      <c r="R548" s="477"/>
      <c r="S548" s="477"/>
      <c r="T548" s="477"/>
      <c r="U548" s="478"/>
      <c r="V548" s="468"/>
      <c r="W548" s="469"/>
      <c r="X548" s="415"/>
      <c r="Y548" s="415"/>
    </row>
    <row r="549" spans="1:25">
      <c r="A549" s="462"/>
      <c r="B549" s="463"/>
      <c r="C549" s="463"/>
      <c r="D549" s="474"/>
      <c r="E549" s="475"/>
      <c r="F549" s="476"/>
      <c r="G549" s="477"/>
      <c r="H549" s="477"/>
      <c r="I549" s="477"/>
      <c r="J549" s="477"/>
      <c r="K549" s="477"/>
      <c r="L549" s="477"/>
      <c r="M549" s="478"/>
      <c r="N549" s="470"/>
      <c r="O549" s="477"/>
      <c r="P549" s="477"/>
      <c r="Q549" s="477"/>
      <c r="R549" s="477"/>
      <c r="S549" s="477"/>
      <c r="T549" s="477"/>
      <c r="U549" s="478"/>
      <c r="V549" s="468"/>
      <c r="W549" s="469"/>
      <c r="X549" s="415"/>
      <c r="Y549" s="415"/>
    </row>
    <row r="550" spans="1:25">
      <c r="A550" s="462"/>
      <c r="B550" s="463"/>
      <c r="C550" s="463"/>
      <c r="D550" s="474"/>
      <c r="E550" s="475"/>
      <c r="F550" s="476"/>
      <c r="G550" s="477"/>
      <c r="H550" s="477"/>
      <c r="I550" s="477"/>
      <c r="J550" s="477"/>
      <c r="K550" s="477"/>
      <c r="L550" s="477"/>
      <c r="M550" s="478"/>
      <c r="N550" s="470"/>
      <c r="O550" s="477"/>
      <c r="P550" s="477"/>
      <c r="Q550" s="477"/>
      <c r="R550" s="477"/>
      <c r="S550" s="477"/>
      <c r="T550" s="477"/>
      <c r="U550" s="478"/>
      <c r="V550" s="468"/>
      <c r="W550" s="469"/>
      <c r="X550" s="415"/>
      <c r="Y550" s="415"/>
    </row>
    <row r="551" spans="1:25">
      <c r="A551" s="462"/>
      <c r="B551" s="463"/>
      <c r="C551" s="463"/>
      <c r="D551" s="474"/>
      <c r="E551" s="475"/>
      <c r="F551" s="476"/>
      <c r="G551" s="477"/>
      <c r="H551" s="477"/>
      <c r="I551" s="477"/>
      <c r="J551" s="477"/>
      <c r="K551" s="477"/>
      <c r="L551" s="477"/>
      <c r="M551" s="478"/>
      <c r="N551" s="470"/>
      <c r="O551" s="477"/>
      <c r="P551" s="477"/>
      <c r="Q551" s="477"/>
      <c r="R551" s="477"/>
      <c r="S551" s="477"/>
      <c r="T551" s="477"/>
      <c r="U551" s="478"/>
      <c r="V551" s="468"/>
      <c r="W551" s="469"/>
      <c r="X551" s="415"/>
      <c r="Y551" s="415"/>
    </row>
    <row r="552" spans="1:25">
      <c r="A552" s="462"/>
      <c r="B552" s="463"/>
      <c r="C552" s="463"/>
      <c r="D552" s="474"/>
      <c r="E552" s="475"/>
      <c r="F552" s="476"/>
      <c r="G552" s="477"/>
      <c r="H552" s="477"/>
      <c r="I552" s="477"/>
      <c r="J552" s="477"/>
      <c r="K552" s="477"/>
      <c r="L552" s="477"/>
      <c r="M552" s="478"/>
      <c r="N552" s="470"/>
      <c r="O552" s="477"/>
      <c r="P552" s="477"/>
      <c r="Q552" s="477"/>
      <c r="R552" s="477"/>
      <c r="S552" s="477"/>
      <c r="T552" s="477"/>
      <c r="U552" s="478"/>
      <c r="V552" s="468"/>
      <c r="W552" s="469"/>
      <c r="X552" s="415"/>
      <c r="Y552" s="415"/>
    </row>
    <row r="553" spans="1:25">
      <c r="A553" s="462"/>
      <c r="B553" s="463"/>
      <c r="C553" s="463"/>
      <c r="D553" s="474"/>
      <c r="E553" s="475"/>
      <c r="F553" s="476"/>
      <c r="G553" s="477"/>
      <c r="H553" s="477"/>
      <c r="I553" s="477"/>
      <c r="J553" s="477"/>
      <c r="K553" s="477"/>
      <c r="L553" s="477"/>
      <c r="M553" s="478"/>
      <c r="N553" s="470"/>
      <c r="O553" s="477"/>
      <c r="P553" s="477"/>
      <c r="Q553" s="477"/>
      <c r="R553" s="477"/>
      <c r="S553" s="477"/>
      <c r="T553" s="477"/>
      <c r="U553" s="478"/>
      <c r="V553" s="468"/>
      <c r="W553" s="469"/>
      <c r="X553" s="415"/>
      <c r="Y553" s="415"/>
    </row>
    <row r="554" spans="1:25">
      <c r="A554" s="462"/>
      <c r="B554" s="463"/>
      <c r="C554" s="463"/>
      <c r="D554" s="474"/>
      <c r="E554" s="475"/>
      <c r="F554" s="476"/>
      <c r="G554" s="477"/>
      <c r="H554" s="477"/>
      <c r="I554" s="477"/>
      <c r="J554" s="477"/>
      <c r="K554" s="477"/>
      <c r="L554" s="477"/>
      <c r="M554" s="478"/>
      <c r="N554" s="470"/>
      <c r="O554" s="477"/>
      <c r="P554" s="477"/>
      <c r="Q554" s="477"/>
      <c r="R554" s="477"/>
      <c r="S554" s="477"/>
      <c r="T554" s="477"/>
      <c r="U554" s="478"/>
      <c r="V554" s="468"/>
      <c r="W554" s="469"/>
      <c r="X554" s="415"/>
      <c r="Y554" s="415"/>
    </row>
    <row r="555" spans="1:25">
      <c r="A555" s="462"/>
      <c r="B555" s="463"/>
      <c r="C555" s="463"/>
      <c r="D555" s="474"/>
      <c r="E555" s="475"/>
      <c r="F555" s="476"/>
      <c r="G555" s="477"/>
      <c r="H555" s="477"/>
      <c r="I555" s="477"/>
      <c r="J555" s="477"/>
      <c r="K555" s="477"/>
      <c r="L555" s="477"/>
      <c r="M555" s="478"/>
      <c r="N555" s="470"/>
      <c r="O555" s="477"/>
      <c r="P555" s="477"/>
      <c r="Q555" s="477"/>
      <c r="R555" s="477"/>
      <c r="S555" s="477"/>
      <c r="T555" s="477"/>
      <c r="U555" s="478"/>
      <c r="V555" s="468"/>
      <c r="W555" s="469"/>
      <c r="X555" s="415"/>
      <c r="Y555" s="415"/>
    </row>
    <row r="556" spans="1:25">
      <c r="A556" s="462"/>
      <c r="B556" s="463"/>
      <c r="C556" s="463"/>
      <c r="D556" s="474"/>
      <c r="E556" s="475"/>
      <c r="F556" s="476"/>
      <c r="G556" s="477"/>
      <c r="H556" s="477"/>
      <c r="I556" s="477"/>
      <c r="J556" s="477"/>
      <c r="K556" s="477"/>
      <c r="L556" s="477"/>
      <c r="M556" s="478"/>
      <c r="N556" s="470"/>
      <c r="O556" s="477"/>
      <c r="P556" s="477"/>
      <c r="Q556" s="477"/>
      <c r="R556" s="477"/>
      <c r="S556" s="477"/>
      <c r="T556" s="477"/>
      <c r="U556" s="478"/>
      <c r="V556" s="468"/>
      <c r="W556" s="469"/>
      <c r="X556" s="415"/>
      <c r="Y556" s="415"/>
    </row>
    <row r="557" spans="1:25">
      <c r="A557" s="462"/>
      <c r="B557" s="463"/>
      <c r="C557" s="463"/>
      <c r="D557" s="474"/>
      <c r="E557" s="475"/>
      <c r="F557" s="476"/>
      <c r="G557" s="477"/>
      <c r="H557" s="477"/>
      <c r="I557" s="477"/>
      <c r="J557" s="477"/>
      <c r="K557" s="477"/>
      <c r="L557" s="477"/>
      <c r="M557" s="478"/>
      <c r="N557" s="470"/>
      <c r="O557" s="477"/>
      <c r="P557" s="477"/>
      <c r="Q557" s="477"/>
      <c r="R557" s="477"/>
      <c r="S557" s="477"/>
      <c r="T557" s="477"/>
      <c r="U557" s="478"/>
      <c r="V557" s="468"/>
      <c r="W557" s="469"/>
      <c r="X557" s="415"/>
      <c r="Y557" s="415"/>
    </row>
    <row r="558" spans="1:25">
      <c r="A558" s="462"/>
      <c r="B558" s="463"/>
      <c r="C558" s="463"/>
      <c r="D558" s="474"/>
      <c r="E558" s="475"/>
      <c r="F558" s="476"/>
      <c r="G558" s="477"/>
      <c r="H558" s="477"/>
      <c r="I558" s="477"/>
      <c r="J558" s="477"/>
      <c r="K558" s="477"/>
      <c r="L558" s="477"/>
      <c r="M558" s="478"/>
      <c r="N558" s="470"/>
      <c r="O558" s="477"/>
      <c r="P558" s="477"/>
      <c r="Q558" s="477"/>
      <c r="R558" s="477"/>
      <c r="S558" s="477"/>
      <c r="T558" s="477"/>
      <c r="U558" s="478"/>
      <c r="V558" s="468"/>
      <c r="W558" s="469"/>
      <c r="X558" s="415"/>
      <c r="Y558" s="415"/>
    </row>
    <row r="559" spans="1:25">
      <c r="A559" s="462"/>
      <c r="B559" s="463"/>
      <c r="C559" s="463"/>
      <c r="D559" s="474"/>
      <c r="E559" s="475"/>
      <c r="F559" s="476"/>
      <c r="G559" s="477"/>
      <c r="H559" s="477"/>
      <c r="I559" s="477"/>
      <c r="J559" s="477"/>
      <c r="K559" s="477"/>
      <c r="L559" s="477"/>
      <c r="M559" s="478"/>
      <c r="N559" s="470"/>
      <c r="O559" s="477"/>
      <c r="P559" s="477"/>
      <c r="Q559" s="477"/>
      <c r="R559" s="477"/>
      <c r="S559" s="477"/>
      <c r="T559" s="477"/>
      <c r="U559" s="478"/>
      <c r="V559" s="468"/>
      <c r="W559" s="469"/>
      <c r="X559" s="415"/>
      <c r="Y559" s="415"/>
    </row>
    <row r="560" spans="1:25">
      <c r="A560" s="462"/>
      <c r="B560" s="463"/>
      <c r="C560" s="463"/>
      <c r="D560" s="474"/>
      <c r="E560" s="475"/>
      <c r="F560" s="476"/>
      <c r="G560" s="477"/>
      <c r="H560" s="477"/>
      <c r="I560" s="477"/>
      <c r="J560" s="477"/>
      <c r="K560" s="477"/>
      <c r="L560" s="477"/>
      <c r="M560" s="478"/>
      <c r="N560" s="470"/>
      <c r="O560" s="477"/>
      <c r="P560" s="477"/>
      <c r="Q560" s="477"/>
      <c r="R560" s="477"/>
      <c r="S560" s="477"/>
      <c r="T560" s="477"/>
      <c r="U560" s="478"/>
      <c r="V560" s="468"/>
      <c r="W560" s="469"/>
      <c r="X560" s="415"/>
      <c r="Y560" s="415"/>
    </row>
    <row r="561" spans="1:25">
      <c r="A561" s="462"/>
      <c r="B561" s="463"/>
      <c r="C561" s="463"/>
      <c r="D561" s="474"/>
      <c r="E561" s="475"/>
      <c r="F561" s="476"/>
      <c r="G561" s="477"/>
      <c r="H561" s="477"/>
      <c r="I561" s="477"/>
      <c r="J561" s="477"/>
      <c r="K561" s="477"/>
      <c r="L561" s="477"/>
      <c r="M561" s="478"/>
      <c r="N561" s="470"/>
      <c r="O561" s="477"/>
      <c r="P561" s="477"/>
      <c r="Q561" s="477"/>
      <c r="R561" s="477"/>
      <c r="S561" s="477"/>
      <c r="T561" s="477"/>
      <c r="U561" s="478"/>
      <c r="V561" s="468"/>
      <c r="W561" s="469"/>
      <c r="X561" s="415"/>
      <c r="Y561" s="415"/>
    </row>
    <row r="562" spans="1:25">
      <c r="A562" s="462"/>
      <c r="B562" s="463"/>
      <c r="C562" s="463"/>
      <c r="D562" s="474"/>
      <c r="E562" s="475"/>
      <c r="F562" s="476"/>
      <c r="G562" s="477"/>
      <c r="H562" s="477"/>
      <c r="I562" s="477"/>
      <c r="J562" s="477"/>
      <c r="K562" s="477"/>
      <c r="L562" s="477"/>
      <c r="M562" s="478"/>
      <c r="N562" s="470"/>
      <c r="O562" s="477"/>
      <c r="P562" s="477"/>
      <c r="Q562" s="477"/>
      <c r="R562" s="477"/>
      <c r="S562" s="477"/>
      <c r="T562" s="477"/>
      <c r="U562" s="478"/>
      <c r="V562" s="468"/>
      <c r="W562" s="469"/>
      <c r="X562" s="415"/>
      <c r="Y562" s="415"/>
    </row>
    <row r="563" spans="1:25">
      <c r="A563" s="462"/>
      <c r="B563" s="463"/>
      <c r="C563" s="463"/>
      <c r="D563" s="474"/>
      <c r="E563" s="475"/>
      <c r="F563" s="476"/>
      <c r="G563" s="477"/>
      <c r="H563" s="477"/>
      <c r="I563" s="477"/>
      <c r="J563" s="477"/>
      <c r="K563" s="477"/>
      <c r="L563" s="477"/>
      <c r="M563" s="478"/>
      <c r="N563" s="470"/>
      <c r="O563" s="477"/>
      <c r="P563" s="477"/>
      <c r="Q563" s="477"/>
      <c r="R563" s="477"/>
      <c r="S563" s="477"/>
      <c r="T563" s="477"/>
      <c r="U563" s="478"/>
      <c r="V563" s="468"/>
      <c r="W563" s="469"/>
      <c r="X563" s="415"/>
      <c r="Y563" s="415"/>
    </row>
    <row r="564" spans="1:25">
      <c r="A564" s="462"/>
      <c r="B564" s="463"/>
      <c r="C564" s="463"/>
      <c r="D564" s="474"/>
      <c r="E564" s="475"/>
      <c r="F564" s="476"/>
      <c r="G564" s="477"/>
      <c r="H564" s="477"/>
      <c r="I564" s="477"/>
      <c r="J564" s="477"/>
      <c r="K564" s="477"/>
      <c r="L564" s="477"/>
      <c r="M564" s="478"/>
      <c r="N564" s="470"/>
      <c r="O564" s="477"/>
      <c r="P564" s="477"/>
      <c r="Q564" s="477"/>
      <c r="R564" s="477"/>
      <c r="S564" s="477"/>
      <c r="T564" s="477"/>
      <c r="U564" s="478"/>
      <c r="V564" s="468"/>
      <c r="W564" s="469"/>
      <c r="X564" s="415"/>
      <c r="Y564" s="415"/>
    </row>
    <row r="565" spans="1:25">
      <c r="A565" s="462"/>
      <c r="B565" s="463"/>
      <c r="C565" s="463"/>
      <c r="D565" s="474"/>
      <c r="E565" s="475"/>
      <c r="F565" s="476"/>
      <c r="G565" s="477"/>
      <c r="H565" s="477"/>
      <c r="I565" s="477"/>
      <c r="J565" s="477"/>
      <c r="K565" s="477"/>
      <c r="L565" s="477"/>
      <c r="M565" s="478"/>
      <c r="N565" s="470"/>
      <c r="O565" s="477"/>
      <c r="P565" s="477"/>
      <c r="Q565" s="477"/>
      <c r="R565" s="477"/>
      <c r="S565" s="477"/>
      <c r="T565" s="477"/>
      <c r="U565" s="478"/>
      <c r="V565" s="468"/>
      <c r="W565" s="469"/>
      <c r="X565" s="415"/>
      <c r="Y565" s="415"/>
    </row>
    <row r="566" spans="1:25">
      <c r="A566" s="462"/>
      <c r="B566" s="463"/>
      <c r="C566" s="463"/>
      <c r="D566" s="474"/>
      <c r="E566" s="475"/>
      <c r="F566" s="476"/>
      <c r="G566" s="477"/>
      <c r="H566" s="477"/>
      <c r="I566" s="477"/>
      <c r="J566" s="477"/>
      <c r="K566" s="477"/>
      <c r="L566" s="477"/>
      <c r="M566" s="478"/>
      <c r="N566" s="470"/>
      <c r="O566" s="477"/>
      <c r="P566" s="477"/>
      <c r="Q566" s="477"/>
      <c r="R566" s="477"/>
      <c r="S566" s="477"/>
      <c r="T566" s="477"/>
      <c r="U566" s="478"/>
      <c r="V566" s="468"/>
      <c r="W566" s="469"/>
      <c r="X566" s="415"/>
      <c r="Y566" s="415"/>
    </row>
    <row r="567" spans="1:25">
      <c r="A567" s="462"/>
      <c r="B567" s="463"/>
      <c r="C567" s="463"/>
      <c r="D567" s="474"/>
      <c r="E567" s="475"/>
      <c r="F567" s="476"/>
      <c r="G567" s="477"/>
      <c r="H567" s="477"/>
      <c r="I567" s="477"/>
      <c r="J567" s="477"/>
      <c r="K567" s="477"/>
      <c r="L567" s="477"/>
      <c r="M567" s="478"/>
      <c r="N567" s="470"/>
      <c r="O567" s="477"/>
      <c r="P567" s="477"/>
      <c r="Q567" s="477"/>
      <c r="R567" s="477"/>
      <c r="S567" s="477"/>
      <c r="T567" s="477"/>
      <c r="U567" s="478"/>
      <c r="V567" s="468"/>
      <c r="W567" s="469"/>
      <c r="X567" s="415"/>
      <c r="Y567" s="415"/>
    </row>
    <row r="568" spans="1:25">
      <c r="A568" s="462"/>
      <c r="B568" s="463"/>
      <c r="C568" s="463"/>
      <c r="D568" s="474"/>
      <c r="E568" s="475"/>
      <c r="F568" s="476"/>
      <c r="G568" s="477"/>
      <c r="H568" s="477"/>
      <c r="I568" s="477"/>
      <c r="J568" s="477"/>
      <c r="K568" s="477"/>
      <c r="L568" s="477"/>
      <c r="M568" s="478"/>
      <c r="N568" s="470"/>
      <c r="O568" s="477"/>
      <c r="P568" s="477"/>
      <c r="Q568" s="477"/>
      <c r="R568" s="477"/>
      <c r="S568" s="477"/>
      <c r="T568" s="477"/>
      <c r="U568" s="478"/>
      <c r="V568" s="468"/>
      <c r="W568" s="469"/>
      <c r="X568" s="415"/>
      <c r="Y568" s="415"/>
    </row>
    <row r="569" spans="1:25">
      <c r="A569" s="462"/>
      <c r="B569" s="463"/>
      <c r="C569" s="463"/>
      <c r="D569" s="474"/>
      <c r="E569" s="475"/>
      <c r="F569" s="476"/>
      <c r="G569" s="477"/>
      <c r="H569" s="477"/>
      <c r="I569" s="477"/>
      <c r="J569" s="477"/>
      <c r="K569" s="477"/>
      <c r="L569" s="477"/>
      <c r="M569" s="478"/>
      <c r="N569" s="470"/>
      <c r="O569" s="477"/>
      <c r="P569" s="477"/>
      <c r="Q569" s="477"/>
      <c r="R569" s="477"/>
      <c r="S569" s="477"/>
      <c r="T569" s="477"/>
      <c r="U569" s="478"/>
      <c r="V569" s="468"/>
      <c r="W569" s="469"/>
      <c r="X569" s="415"/>
      <c r="Y569" s="415"/>
    </row>
    <row r="570" spans="1:25">
      <c r="A570" s="462"/>
      <c r="B570" s="463"/>
      <c r="C570" s="463"/>
      <c r="D570" s="474"/>
      <c r="E570" s="475"/>
      <c r="F570" s="476"/>
      <c r="G570" s="477"/>
      <c r="H570" s="477"/>
      <c r="I570" s="477"/>
      <c r="J570" s="477"/>
      <c r="K570" s="477"/>
      <c r="L570" s="477"/>
      <c r="M570" s="478"/>
      <c r="N570" s="470"/>
      <c r="O570" s="477"/>
      <c r="P570" s="477"/>
      <c r="Q570" s="477"/>
      <c r="R570" s="477"/>
      <c r="S570" s="477"/>
      <c r="T570" s="477"/>
      <c r="U570" s="478"/>
      <c r="V570" s="468"/>
      <c r="W570" s="469"/>
      <c r="X570" s="415"/>
      <c r="Y570" s="415"/>
    </row>
    <row r="571" spans="1:25">
      <c r="A571" s="462"/>
      <c r="B571" s="463"/>
      <c r="C571" s="463"/>
      <c r="D571" s="474"/>
      <c r="E571" s="475"/>
      <c r="F571" s="476"/>
      <c r="G571" s="477"/>
      <c r="H571" s="477"/>
      <c r="I571" s="477"/>
      <c r="J571" s="477"/>
      <c r="K571" s="477"/>
      <c r="L571" s="477"/>
      <c r="M571" s="478"/>
      <c r="N571" s="470"/>
      <c r="O571" s="477"/>
      <c r="P571" s="477"/>
      <c r="Q571" s="477"/>
      <c r="R571" s="477"/>
      <c r="S571" s="477"/>
      <c r="T571" s="477"/>
      <c r="U571" s="478"/>
      <c r="V571" s="468"/>
      <c r="W571" s="469"/>
      <c r="X571" s="415"/>
      <c r="Y571" s="415"/>
    </row>
    <row r="572" spans="1:25">
      <c r="A572" s="462"/>
      <c r="B572" s="463"/>
      <c r="C572" s="463"/>
      <c r="D572" s="474"/>
      <c r="E572" s="475"/>
      <c r="F572" s="476"/>
      <c r="G572" s="477"/>
      <c r="H572" s="477"/>
      <c r="I572" s="477"/>
      <c r="J572" s="477"/>
      <c r="K572" s="477"/>
      <c r="L572" s="477"/>
      <c r="M572" s="478"/>
      <c r="N572" s="470"/>
      <c r="O572" s="477"/>
      <c r="P572" s="477"/>
      <c r="Q572" s="477"/>
      <c r="R572" s="477"/>
      <c r="S572" s="477"/>
      <c r="T572" s="477"/>
      <c r="U572" s="478"/>
      <c r="V572" s="468"/>
      <c r="W572" s="469"/>
      <c r="X572" s="415"/>
      <c r="Y572" s="415"/>
    </row>
    <row r="573" spans="1:25">
      <c r="A573" s="462"/>
      <c r="B573" s="463"/>
      <c r="C573" s="463"/>
      <c r="D573" s="474"/>
      <c r="E573" s="475"/>
      <c r="F573" s="476"/>
      <c r="G573" s="477"/>
      <c r="H573" s="477"/>
      <c r="I573" s="477"/>
      <c r="J573" s="477"/>
      <c r="K573" s="477"/>
      <c r="L573" s="477"/>
      <c r="M573" s="478"/>
      <c r="N573" s="470"/>
      <c r="O573" s="477"/>
      <c r="P573" s="477"/>
      <c r="Q573" s="477"/>
      <c r="R573" s="477"/>
      <c r="S573" s="477"/>
      <c r="T573" s="477"/>
      <c r="U573" s="478"/>
      <c r="V573" s="468"/>
      <c r="W573" s="469"/>
      <c r="X573" s="415"/>
      <c r="Y573" s="415"/>
    </row>
    <row r="574" spans="1:25">
      <c r="A574" s="462"/>
      <c r="B574" s="463"/>
      <c r="C574" s="463"/>
      <c r="D574" s="474"/>
      <c r="E574" s="475"/>
      <c r="F574" s="476"/>
      <c r="G574" s="477"/>
      <c r="H574" s="477"/>
      <c r="I574" s="477"/>
      <c r="J574" s="477"/>
      <c r="K574" s="477"/>
      <c r="L574" s="477"/>
      <c r="M574" s="478"/>
      <c r="N574" s="470"/>
      <c r="O574" s="477"/>
      <c r="P574" s="477"/>
      <c r="Q574" s="477"/>
      <c r="R574" s="477"/>
      <c r="S574" s="477"/>
      <c r="T574" s="477"/>
      <c r="U574" s="478"/>
      <c r="V574" s="468"/>
      <c r="W574" s="469"/>
      <c r="X574" s="415"/>
      <c r="Y574" s="415"/>
    </row>
    <row r="575" spans="1:25">
      <c r="A575" s="462"/>
      <c r="B575" s="463"/>
      <c r="C575" s="463"/>
      <c r="D575" s="474"/>
      <c r="E575" s="475"/>
      <c r="F575" s="476"/>
      <c r="G575" s="477"/>
      <c r="H575" s="477"/>
      <c r="I575" s="477"/>
      <c r="J575" s="477"/>
      <c r="K575" s="477"/>
      <c r="L575" s="477"/>
      <c r="M575" s="478"/>
      <c r="N575" s="470"/>
      <c r="O575" s="477"/>
      <c r="P575" s="477"/>
      <c r="Q575" s="477"/>
      <c r="R575" s="477"/>
      <c r="S575" s="477"/>
      <c r="T575" s="477"/>
      <c r="U575" s="478"/>
      <c r="V575" s="468"/>
      <c r="W575" s="469"/>
      <c r="X575" s="415"/>
      <c r="Y575" s="415"/>
    </row>
    <row r="576" spans="1:25">
      <c r="A576" s="462"/>
      <c r="B576" s="463"/>
      <c r="C576" s="463"/>
      <c r="D576" s="474"/>
      <c r="E576" s="475"/>
      <c r="F576" s="476"/>
      <c r="G576" s="477"/>
      <c r="H576" s="477"/>
      <c r="I576" s="477"/>
      <c r="J576" s="477"/>
      <c r="K576" s="477"/>
      <c r="L576" s="477"/>
      <c r="M576" s="478"/>
      <c r="N576" s="470"/>
      <c r="O576" s="477"/>
      <c r="P576" s="477"/>
      <c r="Q576" s="477"/>
      <c r="R576" s="477"/>
      <c r="S576" s="477"/>
      <c r="T576" s="477"/>
      <c r="U576" s="478"/>
      <c r="V576" s="468"/>
      <c r="W576" s="469"/>
      <c r="X576" s="415"/>
      <c r="Y576" s="415"/>
    </row>
    <row r="577" spans="1:25">
      <c r="A577" s="462"/>
      <c r="B577" s="463"/>
      <c r="C577" s="463"/>
      <c r="D577" s="474"/>
      <c r="E577" s="475"/>
      <c r="F577" s="476"/>
      <c r="G577" s="477"/>
      <c r="H577" s="477"/>
      <c r="I577" s="477"/>
      <c r="J577" s="477"/>
      <c r="K577" s="477"/>
      <c r="L577" s="477"/>
      <c r="M577" s="478"/>
      <c r="N577" s="470"/>
      <c r="O577" s="477"/>
      <c r="P577" s="477"/>
      <c r="Q577" s="477"/>
      <c r="R577" s="477"/>
      <c r="S577" s="477"/>
      <c r="T577" s="477"/>
      <c r="U577" s="478"/>
      <c r="V577" s="468"/>
      <c r="W577" s="469"/>
      <c r="X577" s="415"/>
      <c r="Y577" s="415"/>
    </row>
    <row r="578" spans="1:25">
      <c r="A578" s="462"/>
      <c r="B578" s="463"/>
      <c r="C578" s="463"/>
      <c r="D578" s="474"/>
      <c r="E578" s="475"/>
      <c r="F578" s="476"/>
      <c r="G578" s="477"/>
      <c r="H578" s="477"/>
      <c r="I578" s="477"/>
      <c r="J578" s="477"/>
      <c r="K578" s="477"/>
      <c r="L578" s="477"/>
      <c r="M578" s="478"/>
      <c r="N578" s="470"/>
      <c r="O578" s="477"/>
      <c r="P578" s="477"/>
      <c r="Q578" s="477"/>
      <c r="R578" s="477"/>
      <c r="S578" s="477"/>
      <c r="T578" s="477"/>
      <c r="U578" s="478"/>
      <c r="V578" s="468"/>
      <c r="W578" s="469"/>
      <c r="X578" s="415"/>
      <c r="Y578" s="415"/>
    </row>
    <row r="579" spans="1:25">
      <c r="A579" s="462"/>
      <c r="B579" s="463"/>
      <c r="C579" s="463"/>
      <c r="D579" s="474"/>
      <c r="E579" s="475"/>
      <c r="F579" s="476"/>
      <c r="G579" s="477"/>
      <c r="H579" s="477"/>
      <c r="I579" s="477"/>
      <c r="J579" s="477"/>
      <c r="K579" s="477"/>
      <c r="L579" s="477"/>
      <c r="M579" s="478"/>
      <c r="N579" s="470"/>
      <c r="O579" s="477"/>
      <c r="P579" s="477"/>
      <c r="Q579" s="477"/>
      <c r="R579" s="477"/>
      <c r="S579" s="477"/>
      <c r="T579" s="477"/>
      <c r="U579" s="478"/>
      <c r="V579" s="468"/>
      <c r="W579" s="469"/>
      <c r="X579" s="415"/>
      <c r="Y579" s="415"/>
    </row>
    <row r="580" spans="1:25">
      <c r="A580" s="462"/>
      <c r="B580" s="463"/>
      <c r="C580" s="463"/>
      <c r="D580" s="474"/>
      <c r="E580" s="475"/>
      <c r="F580" s="476"/>
      <c r="G580" s="477"/>
      <c r="H580" s="477"/>
      <c r="I580" s="477"/>
      <c r="J580" s="477"/>
      <c r="K580" s="477"/>
      <c r="L580" s="477"/>
      <c r="M580" s="478"/>
      <c r="N580" s="470"/>
      <c r="O580" s="477"/>
      <c r="P580" s="477"/>
      <c r="Q580" s="477"/>
      <c r="R580" s="477"/>
      <c r="S580" s="477"/>
      <c r="T580" s="477"/>
      <c r="U580" s="478"/>
      <c r="V580" s="468"/>
      <c r="W580" s="469"/>
      <c r="X580" s="415"/>
      <c r="Y580" s="415"/>
    </row>
    <row r="581" spans="1:25">
      <c r="A581" s="462"/>
      <c r="B581" s="463"/>
      <c r="C581" s="463"/>
      <c r="D581" s="474"/>
      <c r="E581" s="475"/>
      <c r="F581" s="476"/>
      <c r="G581" s="477"/>
      <c r="H581" s="477"/>
      <c r="I581" s="477"/>
      <c r="J581" s="477"/>
      <c r="K581" s="477"/>
      <c r="L581" s="477"/>
      <c r="M581" s="478"/>
      <c r="N581" s="470"/>
      <c r="O581" s="477"/>
      <c r="P581" s="477"/>
      <c r="Q581" s="477"/>
      <c r="R581" s="477"/>
      <c r="S581" s="477"/>
      <c r="T581" s="477"/>
      <c r="U581" s="478"/>
      <c r="V581" s="468"/>
      <c r="W581" s="469"/>
      <c r="X581" s="415"/>
      <c r="Y581" s="415"/>
    </row>
    <row r="582" spans="1:25">
      <c r="A582" s="462"/>
      <c r="B582" s="463"/>
      <c r="C582" s="463"/>
      <c r="D582" s="474"/>
      <c r="E582" s="475"/>
      <c r="F582" s="476"/>
      <c r="G582" s="477"/>
      <c r="H582" s="477"/>
      <c r="I582" s="477"/>
      <c r="J582" s="477"/>
      <c r="K582" s="477"/>
      <c r="L582" s="477"/>
      <c r="M582" s="478"/>
      <c r="N582" s="470"/>
      <c r="O582" s="477"/>
      <c r="P582" s="477"/>
      <c r="Q582" s="477"/>
      <c r="R582" s="477"/>
      <c r="S582" s="477"/>
      <c r="T582" s="477"/>
      <c r="U582" s="478"/>
      <c r="V582" s="468"/>
      <c r="W582" s="469"/>
      <c r="X582" s="415"/>
      <c r="Y582" s="415"/>
    </row>
    <row r="583" spans="1:25">
      <c r="A583" s="462"/>
      <c r="B583" s="463"/>
      <c r="C583" s="463"/>
      <c r="D583" s="474"/>
      <c r="E583" s="475"/>
      <c r="F583" s="476"/>
      <c r="G583" s="477"/>
      <c r="H583" s="477"/>
      <c r="I583" s="477"/>
      <c r="J583" s="477"/>
      <c r="K583" s="477"/>
      <c r="L583" s="477"/>
      <c r="M583" s="478"/>
      <c r="N583" s="470"/>
      <c r="O583" s="477"/>
      <c r="P583" s="477"/>
      <c r="Q583" s="477"/>
      <c r="R583" s="477"/>
      <c r="S583" s="477"/>
      <c r="T583" s="477"/>
      <c r="U583" s="478"/>
      <c r="V583" s="468"/>
      <c r="W583" s="469"/>
      <c r="X583" s="415"/>
      <c r="Y583" s="415"/>
    </row>
    <row r="584" spans="1:25">
      <c r="A584" s="462"/>
      <c r="B584" s="463"/>
      <c r="C584" s="463"/>
      <c r="D584" s="474"/>
      <c r="E584" s="475"/>
      <c r="F584" s="476"/>
      <c r="G584" s="477"/>
      <c r="H584" s="477"/>
      <c r="I584" s="477"/>
      <c r="J584" s="477"/>
      <c r="K584" s="477"/>
      <c r="L584" s="477"/>
      <c r="M584" s="478"/>
      <c r="N584" s="470"/>
      <c r="O584" s="477"/>
      <c r="P584" s="477"/>
      <c r="Q584" s="477"/>
      <c r="R584" s="477"/>
      <c r="S584" s="477"/>
      <c r="T584" s="477"/>
      <c r="U584" s="478"/>
      <c r="V584" s="468"/>
      <c r="W584" s="469"/>
      <c r="X584" s="415"/>
      <c r="Y584" s="415"/>
    </row>
    <row r="585" spans="1:25">
      <c r="A585" s="462"/>
      <c r="B585" s="463"/>
      <c r="C585" s="463"/>
      <c r="D585" s="474"/>
      <c r="E585" s="475"/>
      <c r="F585" s="476"/>
      <c r="G585" s="477"/>
      <c r="H585" s="477"/>
      <c r="I585" s="477"/>
      <c r="J585" s="477"/>
      <c r="K585" s="477"/>
      <c r="L585" s="477"/>
      <c r="M585" s="478"/>
      <c r="N585" s="470"/>
      <c r="O585" s="477"/>
      <c r="P585" s="477"/>
      <c r="Q585" s="477"/>
      <c r="R585" s="477"/>
      <c r="S585" s="477"/>
      <c r="T585" s="477"/>
      <c r="U585" s="478"/>
      <c r="V585" s="468"/>
      <c r="W585" s="469"/>
      <c r="X585" s="415"/>
      <c r="Y585" s="415"/>
    </row>
    <row r="586" spans="1:25">
      <c r="A586" s="462"/>
      <c r="B586" s="463"/>
      <c r="C586" s="463"/>
      <c r="D586" s="474"/>
      <c r="E586" s="475"/>
      <c r="F586" s="476"/>
      <c r="G586" s="477"/>
      <c r="H586" s="477"/>
      <c r="I586" s="477"/>
      <c r="J586" s="477"/>
      <c r="K586" s="477"/>
      <c r="L586" s="477"/>
      <c r="M586" s="478"/>
      <c r="N586" s="470"/>
      <c r="O586" s="477"/>
      <c r="P586" s="477"/>
      <c r="Q586" s="477"/>
      <c r="R586" s="477"/>
      <c r="S586" s="477"/>
      <c r="T586" s="477"/>
      <c r="U586" s="478"/>
      <c r="V586" s="468"/>
      <c r="W586" s="469"/>
      <c r="X586" s="415"/>
      <c r="Y586" s="415"/>
    </row>
    <row r="587" spans="1:25">
      <c r="A587" s="462"/>
      <c r="B587" s="463"/>
      <c r="C587" s="463"/>
      <c r="D587" s="474"/>
      <c r="E587" s="475"/>
      <c r="F587" s="476"/>
      <c r="G587" s="477"/>
      <c r="H587" s="477"/>
      <c r="I587" s="477"/>
      <c r="J587" s="477"/>
      <c r="K587" s="477"/>
      <c r="L587" s="477"/>
      <c r="M587" s="478"/>
      <c r="N587" s="470"/>
      <c r="O587" s="477"/>
      <c r="P587" s="477"/>
      <c r="Q587" s="477"/>
      <c r="R587" s="477"/>
      <c r="S587" s="477"/>
      <c r="T587" s="477"/>
      <c r="U587" s="478"/>
      <c r="V587" s="468"/>
      <c r="W587" s="469"/>
      <c r="X587" s="415"/>
      <c r="Y587" s="415"/>
    </row>
    <row r="588" spans="1:25">
      <c r="A588" s="462"/>
      <c r="B588" s="463"/>
      <c r="C588" s="463"/>
      <c r="D588" s="474"/>
      <c r="E588" s="475"/>
      <c r="F588" s="476"/>
      <c r="G588" s="477"/>
      <c r="H588" s="477"/>
      <c r="I588" s="477"/>
      <c r="J588" s="477"/>
      <c r="K588" s="477"/>
      <c r="L588" s="477"/>
      <c r="M588" s="478"/>
      <c r="N588" s="470"/>
      <c r="O588" s="477"/>
      <c r="P588" s="477"/>
      <c r="Q588" s="477"/>
      <c r="R588" s="477"/>
      <c r="S588" s="477"/>
      <c r="T588" s="477"/>
      <c r="U588" s="478"/>
      <c r="V588" s="468"/>
      <c r="W588" s="469"/>
      <c r="X588" s="415"/>
      <c r="Y588" s="415"/>
    </row>
    <row r="589" spans="1:25">
      <c r="A589" s="462"/>
      <c r="B589" s="463"/>
      <c r="C589" s="463"/>
      <c r="D589" s="474"/>
      <c r="E589" s="475"/>
      <c r="F589" s="476"/>
      <c r="G589" s="477"/>
      <c r="H589" s="477"/>
      <c r="I589" s="477"/>
      <c r="J589" s="477"/>
      <c r="K589" s="477"/>
      <c r="L589" s="477"/>
      <c r="M589" s="478"/>
      <c r="N589" s="470"/>
      <c r="O589" s="477"/>
      <c r="P589" s="477"/>
      <c r="Q589" s="477"/>
      <c r="R589" s="477"/>
      <c r="S589" s="477"/>
      <c r="T589" s="477"/>
      <c r="U589" s="478"/>
      <c r="V589" s="468"/>
      <c r="W589" s="469"/>
      <c r="X589" s="415"/>
      <c r="Y589" s="415"/>
    </row>
    <row r="590" spans="1:25">
      <c r="A590" s="462"/>
      <c r="B590" s="463"/>
      <c r="C590" s="463"/>
      <c r="D590" s="474"/>
      <c r="E590" s="475"/>
      <c r="F590" s="476"/>
      <c r="G590" s="477"/>
      <c r="H590" s="477"/>
      <c r="I590" s="477"/>
      <c r="J590" s="477"/>
      <c r="K590" s="477"/>
      <c r="L590" s="477"/>
      <c r="M590" s="478"/>
      <c r="N590" s="470"/>
      <c r="O590" s="477"/>
      <c r="P590" s="477"/>
      <c r="Q590" s="477"/>
      <c r="R590" s="477"/>
      <c r="S590" s="477"/>
      <c r="T590" s="477"/>
      <c r="U590" s="478"/>
      <c r="V590" s="468"/>
      <c r="W590" s="469"/>
      <c r="X590" s="415"/>
      <c r="Y590" s="415"/>
    </row>
    <row r="591" spans="1:25">
      <c r="A591" s="462"/>
      <c r="B591" s="463"/>
      <c r="C591" s="463"/>
      <c r="D591" s="474"/>
      <c r="E591" s="475"/>
      <c r="F591" s="476"/>
      <c r="G591" s="477"/>
      <c r="H591" s="477"/>
      <c r="I591" s="477"/>
      <c r="J591" s="477"/>
      <c r="K591" s="477"/>
      <c r="L591" s="477"/>
      <c r="M591" s="478"/>
      <c r="N591" s="470"/>
      <c r="O591" s="477"/>
      <c r="P591" s="477"/>
      <c r="Q591" s="477"/>
      <c r="R591" s="477"/>
      <c r="S591" s="477"/>
      <c r="T591" s="477"/>
      <c r="U591" s="478"/>
      <c r="V591" s="468"/>
      <c r="W591" s="469"/>
      <c r="X591" s="415"/>
      <c r="Y591" s="415"/>
    </row>
    <row r="592" spans="1:25">
      <c r="A592" s="462"/>
      <c r="B592" s="463"/>
      <c r="C592" s="463"/>
      <c r="D592" s="474"/>
      <c r="E592" s="475"/>
      <c r="F592" s="476"/>
      <c r="G592" s="477"/>
      <c r="H592" s="477"/>
      <c r="I592" s="477"/>
      <c r="J592" s="477"/>
      <c r="K592" s="477"/>
      <c r="L592" s="477"/>
      <c r="M592" s="478"/>
      <c r="N592" s="470"/>
      <c r="O592" s="477"/>
      <c r="P592" s="477"/>
      <c r="Q592" s="477"/>
      <c r="R592" s="477"/>
      <c r="S592" s="477"/>
      <c r="T592" s="477"/>
      <c r="U592" s="478"/>
      <c r="V592" s="468"/>
      <c r="W592" s="469"/>
      <c r="X592" s="415"/>
      <c r="Y592" s="415"/>
    </row>
    <row r="593" spans="1:25">
      <c r="A593" s="462"/>
      <c r="B593" s="463"/>
      <c r="C593" s="463"/>
      <c r="D593" s="474"/>
      <c r="E593" s="475"/>
      <c r="F593" s="476"/>
      <c r="G593" s="477"/>
      <c r="H593" s="477"/>
      <c r="I593" s="477"/>
      <c r="J593" s="477"/>
      <c r="K593" s="477"/>
      <c r="L593" s="477"/>
      <c r="M593" s="478"/>
      <c r="N593" s="470"/>
      <c r="O593" s="477"/>
      <c r="P593" s="477"/>
      <c r="Q593" s="477"/>
      <c r="R593" s="477"/>
      <c r="S593" s="477"/>
      <c r="T593" s="477"/>
      <c r="U593" s="478"/>
      <c r="V593" s="468"/>
      <c r="W593" s="469"/>
      <c r="X593" s="415"/>
      <c r="Y593" s="415"/>
    </row>
    <row r="594" spans="1:25">
      <c r="A594" s="462"/>
      <c r="B594" s="463"/>
      <c r="C594" s="463"/>
      <c r="D594" s="474"/>
      <c r="E594" s="475"/>
      <c r="F594" s="476"/>
      <c r="G594" s="477"/>
      <c r="H594" s="477"/>
      <c r="I594" s="477"/>
      <c r="J594" s="477"/>
      <c r="K594" s="477"/>
      <c r="L594" s="477"/>
      <c r="M594" s="478"/>
      <c r="N594" s="470"/>
      <c r="O594" s="477"/>
      <c r="P594" s="477"/>
      <c r="Q594" s="477"/>
      <c r="R594" s="477"/>
      <c r="S594" s="477"/>
      <c r="T594" s="477"/>
      <c r="U594" s="478"/>
      <c r="V594" s="468"/>
      <c r="W594" s="469"/>
      <c r="X594" s="415"/>
      <c r="Y594" s="415"/>
    </row>
    <row r="595" spans="1:25">
      <c r="A595" s="462"/>
      <c r="B595" s="463"/>
      <c r="C595" s="463"/>
      <c r="D595" s="474"/>
      <c r="E595" s="475"/>
      <c r="F595" s="476"/>
      <c r="G595" s="477"/>
      <c r="H595" s="477"/>
      <c r="I595" s="477"/>
      <c r="J595" s="477"/>
      <c r="K595" s="477"/>
      <c r="L595" s="477"/>
      <c r="M595" s="478"/>
      <c r="N595" s="470"/>
      <c r="O595" s="477"/>
      <c r="P595" s="477"/>
      <c r="Q595" s="477"/>
      <c r="R595" s="477"/>
      <c r="S595" s="477"/>
      <c r="T595" s="477"/>
      <c r="U595" s="478"/>
      <c r="V595" s="468"/>
      <c r="W595" s="469"/>
      <c r="X595" s="415"/>
      <c r="Y595" s="415"/>
    </row>
    <row r="596" spans="1:25">
      <c r="A596" s="462"/>
      <c r="B596" s="463"/>
      <c r="C596" s="463"/>
      <c r="D596" s="474"/>
      <c r="E596" s="475"/>
      <c r="F596" s="476"/>
      <c r="G596" s="477"/>
      <c r="H596" s="477"/>
      <c r="I596" s="477"/>
      <c r="J596" s="477"/>
      <c r="K596" s="477"/>
      <c r="L596" s="477"/>
      <c r="M596" s="478"/>
      <c r="N596" s="470"/>
      <c r="O596" s="477"/>
      <c r="P596" s="477"/>
      <c r="Q596" s="477"/>
      <c r="R596" s="477"/>
      <c r="S596" s="477"/>
      <c r="T596" s="477"/>
      <c r="U596" s="478"/>
      <c r="V596" s="468"/>
      <c r="W596" s="469"/>
      <c r="X596" s="415"/>
      <c r="Y596" s="415"/>
    </row>
    <row r="597" spans="1:25">
      <c r="A597" s="462"/>
      <c r="B597" s="463"/>
      <c r="C597" s="463"/>
      <c r="D597" s="474"/>
      <c r="E597" s="475"/>
      <c r="F597" s="476"/>
      <c r="G597" s="477"/>
      <c r="H597" s="477"/>
      <c r="I597" s="477"/>
      <c r="J597" s="477"/>
      <c r="K597" s="477"/>
      <c r="L597" s="477"/>
      <c r="M597" s="478"/>
      <c r="N597" s="470"/>
      <c r="O597" s="477"/>
      <c r="P597" s="477"/>
      <c r="Q597" s="477"/>
      <c r="R597" s="477"/>
      <c r="S597" s="477"/>
      <c r="T597" s="477"/>
      <c r="U597" s="478"/>
      <c r="V597" s="468"/>
      <c r="W597" s="469"/>
      <c r="X597" s="415"/>
      <c r="Y597" s="415"/>
    </row>
    <row r="598" spans="1:25">
      <c r="A598" s="462"/>
      <c r="B598" s="463"/>
      <c r="C598" s="463"/>
      <c r="D598" s="474"/>
      <c r="E598" s="475"/>
      <c r="F598" s="476"/>
      <c r="G598" s="477"/>
      <c r="H598" s="477"/>
      <c r="I598" s="477"/>
      <c r="J598" s="477"/>
      <c r="K598" s="477"/>
      <c r="L598" s="477"/>
      <c r="M598" s="478"/>
      <c r="N598" s="470"/>
      <c r="O598" s="477"/>
      <c r="P598" s="477"/>
      <c r="Q598" s="477"/>
      <c r="R598" s="477"/>
      <c r="S598" s="477"/>
      <c r="T598" s="477"/>
      <c r="U598" s="478"/>
      <c r="V598" s="468"/>
      <c r="W598" s="469"/>
      <c r="X598" s="415"/>
      <c r="Y598" s="415"/>
    </row>
    <row r="599" spans="1:25">
      <c r="A599" s="462"/>
      <c r="B599" s="463"/>
      <c r="C599" s="463"/>
      <c r="D599" s="474"/>
      <c r="E599" s="475"/>
      <c r="F599" s="476"/>
      <c r="G599" s="477"/>
      <c r="H599" s="477"/>
      <c r="I599" s="477"/>
      <c r="J599" s="477"/>
      <c r="K599" s="477"/>
      <c r="L599" s="477"/>
      <c r="M599" s="478"/>
      <c r="N599" s="470"/>
      <c r="O599" s="477"/>
      <c r="P599" s="477"/>
      <c r="Q599" s="477"/>
      <c r="R599" s="477"/>
      <c r="S599" s="477"/>
      <c r="T599" s="477"/>
      <c r="U599" s="478"/>
      <c r="V599" s="468"/>
      <c r="W599" s="469"/>
      <c r="X599" s="415"/>
      <c r="Y599" s="415"/>
    </row>
    <row r="600" spans="1:25">
      <c r="A600" s="462"/>
      <c r="B600" s="463"/>
      <c r="C600" s="463"/>
      <c r="D600" s="474"/>
      <c r="E600" s="475"/>
      <c r="F600" s="476"/>
      <c r="G600" s="477"/>
      <c r="H600" s="477"/>
      <c r="I600" s="477"/>
      <c r="J600" s="477"/>
      <c r="K600" s="477"/>
      <c r="L600" s="477"/>
      <c r="M600" s="478"/>
      <c r="N600" s="470"/>
      <c r="O600" s="477"/>
      <c r="P600" s="477"/>
      <c r="Q600" s="477"/>
      <c r="R600" s="477"/>
      <c r="S600" s="477"/>
      <c r="T600" s="477"/>
      <c r="U600" s="478"/>
      <c r="V600" s="468"/>
      <c r="W600" s="469"/>
      <c r="X600" s="415"/>
      <c r="Y600" s="415"/>
    </row>
    <row r="601" spans="1:25">
      <c r="A601" s="462"/>
      <c r="B601" s="463"/>
      <c r="C601" s="463"/>
      <c r="D601" s="474"/>
      <c r="E601" s="475"/>
      <c r="F601" s="476"/>
      <c r="G601" s="477"/>
      <c r="H601" s="477"/>
      <c r="I601" s="477"/>
      <c r="J601" s="477"/>
      <c r="K601" s="477"/>
      <c r="L601" s="477"/>
      <c r="M601" s="478"/>
      <c r="N601" s="470"/>
      <c r="O601" s="477"/>
      <c r="P601" s="477"/>
      <c r="Q601" s="477"/>
      <c r="R601" s="477"/>
      <c r="S601" s="477"/>
      <c r="T601" s="477"/>
      <c r="U601" s="478"/>
      <c r="V601" s="468"/>
      <c r="W601" s="469"/>
      <c r="X601" s="415"/>
      <c r="Y601" s="415"/>
    </row>
    <row r="602" spans="1:25">
      <c r="A602" s="462"/>
      <c r="B602" s="463"/>
      <c r="C602" s="463"/>
      <c r="D602" s="474"/>
      <c r="E602" s="475"/>
      <c r="F602" s="476"/>
      <c r="G602" s="477"/>
      <c r="H602" s="477"/>
      <c r="I602" s="477"/>
      <c r="J602" s="477"/>
      <c r="K602" s="477"/>
      <c r="L602" s="477"/>
      <c r="M602" s="478"/>
      <c r="N602" s="470"/>
      <c r="O602" s="477"/>
      <c r="P602" s="477"/>
      <c r="Q602" s="477"/>
      <c r="R602" s="477"/>
      <c r="S602" s="477"/>
      <c r="T602" s="477"/>
      <c r="U602" s="478"/>
      <c r="V602" s="468"/>
      <c r="W602" s="469"/>
      <c r="X602" s="415"/>
      <c r="Y602" s="415"/>
    </row>
    <row r="603" spans="1:25">
      <c r="A603" s="462"/>
      <c r="B603" s="463"/>
      <c r="C603" s="463"/>
      <c r="D603" s="474"/>
      <c r="E603" s="475"/>
      <c r="F603" s="476"/>
      <c r="G603" s="477"/>
      <c r="H603" s="477"/>
      <c r="I603" s="477"/>
      <c r="J603" s="477"/>
      <c r="K603" s="477"/>
      <c r="L603" s="477"/>
      <c r="M603" s="478"/>
      <c r="N603" s="470"/>
      <c r="O603" s="477"/>
      <c r="P603" s="477"/>
      <c r="Q603" s="477"/>
      <c r="R603" s="477"/>
      <c r="S603" s="477"/>
      <c r="T603" s="477"/>
      <c r="U603" s="478"/>
      <c r="V603" s="468"/>
      <c r="W603" s="469"/>
      <c r="X603" s="415"/>
      <c r="Y603" s="415"/>
    </row>
    <row r="604" spans="1:25">
      <c r="A604" s="462"/>
      <c r="B604" s="463"/>
      <c r="C604" s="463"/>
      <c r="D604" s="474"/>
      <c r="E604" s="475"/>
      <c r="F604" s="476"/>
      <c r="G604" s="477"/>
      <c r="H604" s="477"/>
      <c r="I604" s="477"/>
      <c r="J604" s="477"/>
      <c r="K604" s="477"/>
      <c r="L604" s="477"/>
      <c r="M604" s="478"/>
      <c r="N604" s="470"/>
      <c r="O604" s="477"/>
      <c r="P604" s="477"/>
      <c r="Q604" s="477"/>
      <c r="R604" s="477"/>
      <c r="S604" s="477"/>
      <c r="T604" s="477"/>
      <c r="U604" s="478"/>
      <c r="V604" s="468"/>
      <c r="W604" s="469"/>
      <c r="X604" s="415"/>
      <c r="Y604" s="415"/>
    </row>
    <row r="605" spans="1:25">
      <c r="A605" s="462"/>
      <c r="B605" s="463"/>
      <c r="C605" s="463"/>
      <c r="D605" s="474"/>
      <c r="E605" s="475"/>
      <c r="F605" s="476"/>
      <c r="G605" s="477"/>
      <c r="H605" s="477"/>
      <c r="I605" s="477"/>
      <c r="J605" s="477"/>
      <c r="K605" s="477"/>
      <c r="L605" s="477"/>
      <c r="M605" s="478"/>
      <c r="N605" s="470"/>
      <c r="O605" s="477"/>
      <c r="P605" s="477"/>
      <c r="Q605" s="477"/>
      <c r="R605" s="477"/>
      <c r="S605" s="477"/>
      <c r="T605" s="477"/>
      <c r="U605" s="478"/>
      <c r="V605" s="468"/>
      <c r="W605" s="469"/>
      <c r="X605" s="415"/>
      <c r="Y605" s="415"/>
    </row>
    <row r="606" spans="1:25">
      <c r="A606" s="462"/>
      <c r="B606" s="463"/>
      <c r="C606" s="463"/>
      <c r="D606" s="474"/>
      <c r="E606" s="475"/>
      <c r="F606" s="476"/>
      <c r="G606" s="477"/>
      <c r="H606" s="477"/>
      <c r="I606" s="477"/>
      <c r="J606" s="477"/>
      <c r="K606" s="477"/>
      <c r="L606" s="477"/>
      <c r="M606" s="478"/>
      <c r="N606" s="470"/>
      <c r="O606" s="477"/>
      <c r="P606" s="477"/>
      <c r="Q606" s="477"/>
      <c r="R606" s="477"/>
      <c r="S606" s="477"/>
      <c r="T606" s="477"/>
      <c r="U606" s="478"/>
      <c r="V606" s="468"/>
      <c r="W606" s="469"/>
      <c r="X606" s="415"/>
      <c r="Y606" s="415"/>
    </row>
    <row r="607" spans="1:25">
      <c r="A607" s="462"/>
      <c r="B607" s="463"/>
      <c r="C607" s="463"/>
      <c r="D607" s="474"/>
      <c r="E607" s="475"/>
      <c r="F607" s="476"/>
      <c r="G607" s="477"/>
      <c r="H607" s="477"/>
      <c r="I607" s="477"/>
      <c r="J607" s="477"/>
      <c r="K607" s="477"/>
      <c r="L607" s="477"/>
      <c r="M607" s="478"/>
      <c r="N607" s="470"/>
      <c r="O607" s="477"/>
      <c r="P607" s="477"/>
      <c r="Q607" s="477"/>
      <c r="R607" s="477"/>
      <c r="S607" s="477"/>
      <c r="T607" s="477"/>
      <c r="U607" s="478"/>
      <c r="V607" s="468"/>
      <c r="W607" s="469"/>
      <c r="X607" s="415"/>
      <c r="Y607" s="415"/>
    </row>
    <row r="608" spans="1:25">
      <c r="A608" s="462"/>
      <c r="B608" s="463"/>
      <c r="C608" s="463"/>
      <c r="D608" s="474"/>
      <c r="E608" s="475"/>
      <c r="F608" s="476"/>
      <c r="G608" s="477"/>
      <c r="H608" s="477"/>
      <c r="I608" s="477"/>
      <c r="J608" s="477"/>
      <c r="K608" s="477"/>
      <c r="L608" s="477"/>
      <c r="M608" s="478"/>
      <c r="N608" s="470"/>
      <c r="O608" s="477"/>
      <c r="P608" s="477"/>
      <c r="Q608" s="477"/>
      <c r="R608" s="477"/>
      <c r="S608" s="477"/>
      <c r="T608" s="477"/>
      <c r="U608" s="478"/>
      <c r="V608" s="468"/>
      <c r="W608" s="469"/>
      <c r="X608" s="415"/>
      <c r="Y608" s="415"/>
    </row>
    <row r="609" spans="1:25">
      <c r="A609" s="462"/>
      <c r="B609" s="463"/>
      <c r="C609" s="463"/>
      <c r="D609" s="474"/>
      <c r="E609" s="475"/>
      <c r="F609" s="476"/>
      <c r="G609" s="477"/>
      <c r="H609" s="477"/>
      <c r="I609" s="477"/>
      <c r="J609" s="477"/>
      <c r="K609" s="477"/>
      <c r="L609" s="477"/>
      <c r="M609" s="478"/>
      <c r="N609" s="470"/>
      <c r="O609" s="477"/>
      <c r="P609" s="477"/>
      <c r="Q609" s="477"/>
      <c r="R609" s="477"/>
      <c r="S609" s="477"/>
      <c r="T609" s="477"/>
      <c r="U609" s="478"/>
      <c r="V609" s="468"/>
      <c r="W609" s="469"/>
      <c r="X609" s="415"/>
      <c r="Y609" s="415"/>
    </row>
    <row r="610" spans="1:25">
      <c r="A610" s="462"/>
      <c r="B610" s="463"/>
      <c r="C610" s="463"/>
      <c r="D610" s="474"/>
      <c r="E610" s="475"/>
      <c r="F610" s="476"/>
      <c r="G610" s="477"/>
      <c r="H610" s="477"/>
      <c r="I610" s="477"/>
      <c r="J610" s="477"/>
      <c r="K610" s="477"/>
      <c r="L610" s="477"/>
      <c r="M610" s="478"/>
      <c r="N610" s="470"/>
      <c r="O610" s="477"/>
      <c r="P610" s="477"/>
      <c r="Q610" s="477"/>
      <c r="R610" s="477"/>
      <c r="S610" s="477"/>
      <c r="T610" s="477"/>
      <c r="U610" s="478"/>
      <c r="V610" s="468"/>
      <c r="W610" s="469"/>
      <c r="X610" s="415"/>
      <c r="Y610" s="415"/>
    </row>
    <row r="611" spans="1:25">
      <c r="A611" s="462"/>
      <c r="B611" s="463"/>
      <c r="C611" s="463"/>
      <c r="D611" s="474"/>
      <c r="E611" s="475"/>
      <c r="F611" s="476"/>
      <c r="G611" s="477"/>
      <c r="H611" s="477"/>
      <c r="I611" s="477"/>
      <c r="J611" s="477"/>
      <c r="K611" s="477"/>
      <c r="L611" s="477"/>
      <c r="M611" s="478"/>
      <c r="N611" s="470"/>
      <c r="O611" s="477"/>
      <c r="P611" s="477"/>
      <c r="Q611" s="477"/>
      <c r="R611" s="477"/>
      <c r="S611" s="477"/>
      <c r="T611" s="477"/>
      <c r="U611" s="478"/>
      <c r="V611" s="468"/>
      <c r="W611" s="469"/>
      <c r="X611" s="415"/>
      <c r="Y611" s="415"/>
    </row>
    <row r="612" spans="1:25">
      <c r="A612" s="462"/>
      <c r="B612" s="463"/>
      <c r="C612" s="463"/>
      <c r="D612" s="474"/>
      <c r="E612" s="475"/>
      <c r="F612" s="476"/>
      <c r="G612" s="477"/>
      <c r="H612" s="477"/>
      <c r="I612" s="477"/>
      <c r="J612" s="477"/>
      <c r="K612" s="477"/>
      <c r="L612" s="477"/>
      <c r="M612" s="478"/>
      <c r="N612" s="470"/>
      <c r="O612" s="477"/>
      <c r="P612" s="477"/>
      <c r="Q612" s="477"/>
      <c r="R612" s="477"/>
      <c r="S612" s="477"/>
      <c r="T612" s="477"/>
      <c r="U612" s="478"/>
      <c r="V612" s="468"/>
      <c r="W612" s="469"/>
      <c r="X612" s="415"/>
      <c r="Y612" s="415"/>
    </row>
    <row r="613" spans="1:25">
      <c r="A613" s="462"/>
      <c r="B613" s="463"/>
      <c r="C613" s="463"/>
      <c r="D613" s="474"/>
      <c r="E613" s="475"/>
      <c r="F613" s="476"/>
      <c r="G613" s="477"/>
      <c r="H613" s="477"/>
      <c r="I613" s="477"/>
      <c r="J613" s="477"/>
      <c r="K613" s="477"/>
      <c r="L613" s="477"/>
      <c r="M613" s="478"/>
      <c r="N613" s="470"/>
      <c r="O613" s="477"/>
      <c r="P613" s="477"/>
      <c r="Q613" s="477"/>
      <c r="R613" s="477"/>
      <c r="S613" s="477"/>
      <c r="T613" s="477"/>
      <c r="U613" s="478"/>
      <c r="V613" s="468"/>
      <c r="W613" s="469"/>
      <c r="X613" s="415"/>
      <c r="Y613" s="415"/>
    </row>
    <row r="614" spans="1:25">
      <c r="A614" s="462"/>
      <c r="B614" s="463"/>
      <c r="C614" s="463"/>
      <c r="D614" s="474"/>
      <c r="E614" s="475"/>
      <c r="F614" s="476"/>
      <c r="G614" s="477"/>
      <c r="H614" s="477"/>
      <c r="I614" s="477"/>
      <c r="J614" s="477"/>
      <c r="K614" s="477"/>
      <c r="L614" s="477"/>
      <c r="M614" s="478"/>
      <c r="N614" s="470"/>
      <c r="O614" s="477"/>
      <c r="P614" s="477"/>
      <c r="Q614" s="477"/>
      <c r="R614" s="477"/>
      <c r="S614" s="477"/>
      <c r="T614" s="477"/>
      <c r="U614" s="478"/>
      <c r="V614" s="468"/>
      <c r="W614" s="469"/>
      <c r="X614" s="415"/>
      <c r="Y614" s="415"/>
    </row>
    <row r="615" spans="1:25">
      <c r="A615" s="462"/>
      <c r="B615" s="463"/>
      <c r="C615" s="463"/>
      <c r="D615" s="474"/>
      <c r="E615" s="475"/>
      <c r="F615" s="476"/>
      <c r="G615" s="477"/>
      <c r="H615" s="477"/>
      <c r="I615" s="477"/>
      <c r="J615" s="477"/>
      <c r="K615" s="477"/>
      <c r="L615" s="477"/>
      <c r="M615" s="478"/>
      <c r="N615" s="470"/>
      <c r="O615" s="477"/>
      <c r="P615" s="477"/>
      <c r="Q615" s="477"/>
      <c r="R615" s="477"/>
      <c r="S615" s="477"/>
      <c r="T615" s="477"/>
      <c r="U615" s="478"/>
      <c r="V615" s="468"/>
      <c r="W615" s="469"/>
      <c r="X615" s="415"/>
      <c r="Y615" s="415"/>
    </row>
    <row r="616" spans="1:25">
      <c r="A616" s="462"/>
      <c r="B616" s="463"/>
      <c r="C616" s="463"/>
      <c r="D616" s="474"/>
      <c r="E616" s="475"/>
      <c r="F616" s="476"/>
      <c r="G616" s="477"/>
      <c r="H616" s="477"/>
      <c r="I616" s="477"/>
      <c r="J616" s="477"/>
      <c r="K616" s="477"/>
      <c r="L616" s="477"/>
      <c r="M616" s="478"/>
      <c r="N616" s="470"/>
      <c r="O616" s="477"/>
      <c r="P616" s="477"/>
      <c r="Q616" s="477"/>
      <c r="R616" s="477"/>
      <c r="S616" s="477"/>
      <c r="T616" s="477"/>
      <c r="U616" s="478"/>
      <c r="V616" s="468"/>
      <c r="W616" s="469"/>
      <c r="X616" s="415"/>
      <c r="Y616" s="415"/>
    </row>
    <row r="617" spans="1:25">
      <c r="A617" s="462"/>
      <c r="B617" s="463"/>
      <c r="C617" s="463"/>
      <c r="D617" s="474"/>
      <c r="E617" s="475"/>
      <c r="F617" s="476"/>
      <c r="G617" s="477"/>
      <c r="H617" s="477"/>
      <c r="I617" s="477"/>
      <c r="J617" s="477"/>
      <c r="K617" s="477"/>
      <c r="L617" s="477"/>
      <c r="M617" s="478"/>
      <c r="N617" s="470"/>
      <c r="O617" s="477"/>
      <c r="P617" s="477"/>
      <c r="Q617" s="477"/>
      <c r="R617" s="477"/>
      <c r="S617" s="477"/>
      <c r="T617" s="477"/>
      <c r="U617" s="478"/>
      <c r="V617" s="468"/>
      <c r="W617" s="469"/>
      <c r="X617" s="415"/>
      <c r="Y617" s="415"/>
    </row>
    <row r="618" spans="1:25">
      <c r="A618" s="462"/>
      <c r="B618" s="463"/>
      <c r="C618" s="463"/>
      <c r="D618" s="474"/>
      <c r="E618" s="475"/>
      <c r="F618" s="476"/>
      <c r="G618" s="477"/>
      <c r="H618" s="477"/>
      <c r="I618" s="477"/>
      <c r="J618" s="477"/>
      <c r="K618" s="477"/>
      <c r="L618" s="477"/>
      <c r="M618" s="478"/>
      <c r="N618" s="470"/>
      <c r="O618" s="477"/>
      <c r="P618" s="477"/>
      <c r="Q618" s="477"/>
      <c r="R618" s="477"/>
      <c r="S618" s="477"/>
      <c r="T618" s="477"/>
      <c r="U618" s="478"/>
      <c r="V618" s="468"/>
      <c r="W618" s="469"/>
      <c r="X618" s="415"/>
      <c r="Y618" s="415"/>
    </row>
    <row r="619" spans="1:25">
      <c r="A619" s="462"/>
      <c r="B619" s="463"/>
      <c r="C619" s="463"/>
      <c r="D619" s="474"/>
      <c r="E619" s="475"/>
      <c r="F619" s="476"/>
      <c r="G619" s="477"/>
      <c r="H619" s="477"/>
      <c r="I619" s="477"/>
      <c r="J619" s="477"/>
      <c r="K619" s="477"/>
      <c r="L619" s="477"/>
      <c r="M619" s="478"/>
      <c r="N619" s="470"/>
      <c r="O619" s="477"/>
      <c r="P619" s="477"/>
      <c r="Q619" s="477"/>
      <c r="R619" s="477"/>
      <c r="S619" s="477"/>
      <c r="T619" s="477"/>
      <c r="U619" s="478"/>
      <c r="V619" s="468"/>
      <c r="W619" s="469"/>
      <c r="X619" s="415"/>
      <c r="Y619" s="415"/>
    </row>
    <row r="620" spans="1:25">
      <c r="A620" s="462"/>
      <c r="B620" s="463"/>
      <c r="C620" s="463"/>
      <c r="D620" s="474"/>
      <c r="E620" s="475"/>
      <c r="F620" s="476"/>
      <c r="G620" s="477"/>
      <c r="H620" s="477"/>
      <c r="I620" s="477"/>
      <c r="J620" s="477"/>
      <c r="K620" s="477"/>
      <c r="L620" s="477"/>
      <c r="M620" s="478"/>
      <c r="N620" s="470"/>
      <c r="O620" s="477"/>
      <c r="P620" s="477"/>
      <c r="Q620" s="477"/>
      <c r="R620" s="477"/>
      <c r="S620" s="477"/>
      <c r="T620" s="477"/>
      <c r="U620" s="478"/>
      <c r="V620" s="468"/>
      <c r="W620" s="469"/>
      <c r="X620" s="415"/>
      <c r="Y620" s="415"/>
    </row>
    <row r="621" spans="1:25">
      <c r="A621" s="462"/>
      <c r="B621" s="463"/>
      <c r="C621" s="463"/>
      <c r="D621" s="474"/>
      <c r="E621" s="475"/>
      <c r="F621" s="476"/>
      <c r="G621" s="477"/>
      <c r="H621" s="477"/>
      <c r="I621" s="477"/>
      <c r="J621" s="477"/>
      <c r="K621" s="477"/>
      <c r="L621" s="477"/>
      <c r="M621" s="478"/>
      <c r="N621" s="470"/>
      <c r="O621" s="477"/>
      <c r="P621" s="477"/>
      <c r="Q621" s="477"/>
      <c r="R621" s="477"/>
      <c r="S621" s="477"/>
      <c r="T621" s="477"/>
      <c r="U621" s="478"/>
      <c r="V621" s="468"/>
      <c r="W621" s="469"/>
      <c r="X621" s="415"/>
      <c r="Y621" s="415"/>
    </row>
    <row r="622" spans="1:25">
      <c r="A622" s="462"/>
      <c r="B622" s="463"/>
      <c r="C622" s="463"/>
      <c r="D622" s="474"/>
      <c r="E622" s="475"/>
      <c r="F622" s="476"/>
      <c r="G622" s="477"/>
      <c r="H622" s="477"/>
      <c r="I622" s="477"/>
      <c r="J622" s="477"/>
      <c r="K622" s="477"/>
      <c r="L622" s="477"/>
      <c r="M622" s="478"/>
      <c r="N622" s="470"/>
      <c r="O622" s="477"/>
      <c r="P622" s="477"/>
      <c r="Q622" s="477"/>
      <c r="R622" s="477"/>
      <c r="S622" s="477"/>
      <c r="T622" s="477"/>
      <c r="U622" s="478"/>
      <c r="V622" s="468"/>
      <c r="W622" s="469"/>
      <c r="X622" s="415"/>
      <c r="Y622" s="415"/>
    </row>
    <row r="623" spans="1:25">
      <c r="A623" s="462"/>
      <c r="B623" s="463"/>
      <c r="C623" s="463"/>
      <c r="D623" s="474"/>
      <c r="E623" s="475"/>
      <c r="F623" s="476"/>
      <c r="G623" s="477"/>
      <c r="H623" s="477"/>
      <c r="I623" s="477"/>
      <c r="J623" s="477"/>
      <c r="K623" s="477"/>
      <c r="L623" s="477"/>
      <c r="M623" s="478"/>
      <c r="N623" s="470"/>
      <c r="O623" s="477"/>
      <c r="P623" s="477"/>
      <c r="Q623" s="477"/>
      <c r="R623" s="477"/>
      <c r="S623" s="477"/>
      <c r="T623" s="477"/>
      <c r="U623" s="478"/>
      <c r="V623" s="468"/>
      <c r="W623" s="469"/>
      <c r="X623" s="415"/>
      <c r="Y623" s="415"/>
    </row>
    <row r="624" spans="1:25">
      <c r="A624" s="462"/>
      <c r="B624" s="463"/>
      <c r="C624" s="463"/>
      <c r="D624" s="474"/>
      <c r="E624" s="475"/>
      <c r="F624" s="476"/>
      <c r="G624" s="477"/>
      <c r="H624" s="477"/>
      <c r="I624" s="477"/>
      <c r="J624" s="477"/>
      <c r="K624" s="477"/>
      <c r="L624" s="477"/>
      <c r="M624" s="478"/>
      <c r="N624" s="470"/>
      <c r="O624" s="477"/>
      <c r="P624" s="477"/>
      <c r="Q624" s="477"/>
      <c r="R624" s="477"/>
      <c r="S624" s="477"/>
      <c r="T624" s="477"/>
      <c r="U624" s="478"/>
      <c r="V624" s="468"/>
      <c r="W624" s="469"/>
      <c r="X624" s="415"/>
      <c r="Y624" s="415"/>
    </row>
    <row r="625" spans="1:25">
      <c r="A625" s="462"/>
      <c r="B625" s="463"/>
      <c r="C625" s="463"/>
      <c r="D625" s="474"/>
      <c r="E625" s="475"/>
      <c r="F625" s="476"/>
      <c r="G625" s="477"/>
      <c r="H625" s="477"/>
      <c r="I625" s="477"/>
      <c r="J625" s="477"/>
      <c r="K625" s="477"/>
      <c r="L625" s="477"/>
      <c r="M625" s="478"/>
      <c r="N625" s="470"/>
      <c r="O625" s="477"/>
      <c r="P625" s="477"/>
      <c r="Q625" s="477"/>
      <c r="R625" s="477"/>
      <c r="S625" s="477"/>
      <c r="T625" s="477"/>
      <c r="U625" s="478"/>
      <c r="V625" s="468"/>
      <c r="W625" s="469"/>
      <c r="X625" s="415"/>
      <c r="Y625" s="415"/>
    </row>
    <row r="626" spans="1:25">
      <c r="A626" s="462"/>
      <c r="B626" s="463"/>
      <c r="C626" s="463"/>
      <c r="D626" s="474"/>
      <c r="E626" s="475"/>
      <c r="F626" s="476"/>
      <c r="G626" s="477"/>
      <c r="H626" s="477"/>
      <c r="I626" s="477"/>
      <c r="J626" s="477"/>
      <c r="K626" s="477"/>
      <c r="L626" s="477"/>
      <c r="M626" s="478"/>
      <c r="N626" s="470"/>
      <c r="O626" s="477"/>
      <c r="P626" s="477"/>
      <c r="Q626" s="477"/>
      <c r="R626" s="477"/>
      <c r="S626" s="477"/>
      <c r="T626" s="477"/>
      <c r="U626" s="478"/>
      <c r="V626" s="468"/>
      <c r="W626" s="469"/>
      <c r="X626" s="415"/>
      <c r="Y626" s="415"/>
    </row>
    <row r="627" spans="1:25">
      <c r="A627" s="462"/>
      <c r="B627" s="463"/>
      <c r="C627" s="463"/>
      <c r="D627" s="474"/>
      <c r="E627" s="475"/>
      <c r="F627" s="476"/>
      <c r="G627" s="477"/>
      <c r="H627" s="477"/>
      <c r="I627" s="477"/>
      <c r="J627" s="477"/>
      <c r="K627" s="477"/>
      <c r="L627" s="477"/>
      <c r="M627" s="478"/>
      <c r="N627" s="470"/>
      <c r="O627" s="477"/>
      <c r="P627" s="477"/>
      <c r="Q627" s="477"/>
      <c r="R627" s="477"/>
      <c r="S627" s="477"/>
      <c r="T627" s="477"/>
      <c r="U627" s="478"/>
      <c r="V627" s="468"/>
      <c r="W627" s="469"/>
      <c r="X627" s="415"/>
      <c r="Y627" s="415"/>
    </row>
    <row r="628" spans="1:25">
      <c r="A628" s="462"/>
      <c r="B628" s="463"/>
      <c r="C628" s="463"/>
      <c r="D628" s="474"/>
      <c r="E628" s="475"/>
      <c r="F628" s="476"/>
      <c r="G628" s="477"/>
      <c r="H628" s="477"/>
      <c r="I628" s="477"/>
      <c r="J628" s="477"/>
      <c r="K628" s="477"/>
      <c r="L628" s="477"/>
      <c r="M628" s="478"/>
      <c r="N628" s="470"/>
      <c r="O628" s="477"/>
      <c r="P628" s="477"/>
      <c r="Q628" s="477"/>
      <c r="R628" s="477"/>
      <c r="S628" s="477"/>
      <c r="T628" s="477"/>
      <c r="U628" s="478"/>
      <c r="V628" s="468"/>
      <c r="W628" s="469"/>
      <c r="X628" s="415"/>
      <c r="Y628" s="415"/>
    </row>
    <row r="629" spans="1:25">
      <c r="A629" s="462"/>
      <c r="B629" s="463"/>
      <c r="C629" s="463"/>
      <c r="D629" s="474"/>
      <c r="E629" s="475"/>
      <c r="F629" s="476"/>
      <c r="G629" s="477"/>
      <c r="H629" s="477"/>
      <c r="I629" s="477"/>
      <c r="J629" s="477"/>
      <c r="K629" s="477"/>
      <c r="L629" s="477"/>
      <c r="M629" s="478"/>
      <c r="N629" s="470"/>
      <c r="O629" s="477"/>
      <c r="P629" s="477"/>
      <c r="Q629" s="477"/>
      <c r="R629" s="477"/>
      <c r="S629" s="477"/>
      <c r="T629" s="477"/>
      <c r="U629" s="478"/>
      <c r="V629" s="468"/>
      <c r="W629" s="469"/>
      <c r="X629" s="415"/>
      <c r="Y629" s="415"/>
    </row>
    <row r="630" spans="1:25">
      <c r="A630" s="462"/>
      <c r="B630" s="463"/>
      <c r="C630" s="463"/>
      <c r="D630" s="474"/>
      <c r="E630" s="475"/>
      <c r="F630" s="476"/>
      <c r="G630" s="477"/>
      <c r="H630" s="477"/>
      <c r="I630" s="477"/>
      <c r="J630" s="477"/>
      <c r="K630" s="477"/>
      <c r="L630" s="477"/>
      <c r="M630" s="478"/>
      <c r="N630" s="470"/>
      <c r="O630" s="477"/>
      <c r="P630" s="477"/>
      <c r="Q630" s="477"/>
      <c r="R630" s="477"/>
      <c r="S630" s="477"/>
      <c r="T630" s="477"/>
      <c r="U630" s="478"/>
      <c r="V630" s="468"/>
      <c r="W630" s="469"/>
      <c r="X630" s="415"/>
      <c r="Y630" s="415"/>
    </row>
    <row r="631" spans="1:25">
      <c r="A631" s="462"/>
      <c r="B631" s="463"/>
      <c r="C631" s="463"/>
      <c r="D631" s="474"/>
      <c r="E631" s="475"/>
      <c r="F631" s="476"/>
      <c r="G631" s="477"/>
      <c r="H631" s="477"/>
      <c r="I631" s="477"/>
      <c r="J631" s="477"/>
      <c r="K631" s="477"/>
      <c r="L631" s="477"/>
      <c r="M631" s="478"/>
      <c r="N631" s="470"/>
      <c r="O631" s="477"/>
      <c r="P631" s="477"/>
      <c r="Q631" s="477"/>
      <c r="R631" s="477"/>
      <c r="S631" s="477"/>
      <c r="T631" s="477"/>
      <c r="U631" s="478"/>
      <c r="V631" s="468"/>
      <c r="W631" s="469"/>
      <c r="X631" s="415"/>
      <c r="Y631" s="415"/>
    </row>
    <row r="632" spans="1:25">
      <c r="A632" s="462"/>
      <c r="B632" s="463"/>
      <c r="C632" s="463"/>
      <c r="D632" s="474"/>
      <c r="E632" s="475"/>
      <c r="F632" s="476"/>
      <c r="G632" s="477"/>
      <c r="H632" s="477"/>
      <c r="I632" s="477"/>
      <c r="J632" s="477"/>
      <c r="K632" s="477"/>
      <c r="L632" s="477"/>
      <c r="M632" s="478"/>
      <c r="N632" s="470"/>
      <c r="O632" s="477"/>
      <c r="P632" s="477"/>
      <c r="Q632" s="477"/>
      <c r="R632" s="477"/>
      <c r="S632" s="477"/>
      <c r="T632" s="477"/>
      <c r="U632" s="478"/>
      <c r="V632" s="468"/>
      <c r="W632" s="469"/>
      <c r="X632" s="415"/>
      <c r="Y632" s="415"/>
    </row>
    <row r="633" spans="1:25">
      <c r="A633" s="462"/>
      <c r="B633" s="463"/>
      <c r="C633" s="463"/>
      <c r="D633" s="474"/>
      <c r="E633" s="475"/>
      <c r="F633" s="476"/>
      <c r="G633" s="477"/>
      <c r="H633" s="477"/>
      <c r="I633" s="477"/>
      <c r="J633" s="477"/>
      <c r="K633" s="477"/>
      <c r="L633" s="477"/>
      <c r="M633" s="478"/>
      <c r="N633" s="470"/>
      <c r="O633" s="477"/>
      <c r="P633" s="477"/>
      <c r="Q633" s="477"/>
      <c r="R633" s="477"/>
      <c r="S633" s="477"/>
      <c r="T633" s="477"/>
      <c r="U633" s="478"/>
      <c r="V633" s="468"/>
      <c r="W633" s="469"/>
      <c r="X633" s="415"/>
      <c r="Y633" s="415"/>
    </row>
    <row r="634" spans="1:25">
      <c r="A634" s="462"/>
      <c r="B634" s="463"/>
      <c r="C634" s="463"/>
      <c r="D634" s="474"/>
      <c r="E634" s="475"/>
      <c r="F634" s="476"/>
      <c r="G634" s="477"/>
      <c r="H634" s="477"/>
      <c r="I634" s="477"/>
      <c r="J634" s="477"/>
      <c r="K634" s="477"/>
      <c r="L634" s="477"/>
      <c r="M634" s="478"/>
      <c r="N634" s="470"/>
      <c r="O634" s="477"/>
      <c r="P634" s="477"/>
      <c r="Q634" s="477"/>
      <c r="R634" s="477"/>
      <c r="S634" s="477"/>
      <c r="T634" s="477"/>
      <c r="U634" s="478"/>
      <c r="V634" s="468"/>
      <c r="W634" s="469"/>
      <c r="X634" s="415"/>
      <c r="Y634" s="415"/>
    </row>
    <row r="635" spans="1:25">
      <c r="A635" s="462"/>
      <c r="B635" s="463"/>
      <c r="C635" s="463"/>
      <c r="D635" s="474"/>
      <c r="E635" s="475"/>
      <c r="F635" s="476"/>
      <c r="G635" s="477"/>
      <c r="H635" s="477"/>
      <c r="I635" s="477"/>
      <c r="J635" s="477"/>
      <c r="K635" s="477"/>
      <c r="L635" s="477"/>
      <c r="M635" s="478"/>
      <c r="N635" s="470"/>
      <c r="O635" s="477"/>
      <c r="P635" s="477"/>
      <c r="Q635" s="477"/>
      <c r="R635" s="477"/>
      <c r="S635" s="477"/>
      <c r="T635" s="477"/>
      <c r="U635" s="478"/>
      <c r="V635" s="468"/>
      <c r="W635" s="469"/>
      <c r="X635" s="415"/>
      <c r="Y635" s="415"/>
    </row>
    <row r="636" spans="1:25">
      <c r="A636" s="462"/>
      <c r="B636" s="463"/>
      <c r="C636" s="463"/>
      <c r="D636" s="474"/>
      <c r="E636" s="475"/>
      <c r="F636" s="476"/>
      <c r="G636" s="477"/>
      <c r="H636" s="477"/>
      <c r="I636" s="477"/>
      <c r="J636" s="477"/>
      <c r="K636" s="477"/>
      <c r="L636" s="477"/>
      <c r="M636" s="478"/>
      <c r="N636" s="470"/>
      <c r="O636" s="477"/>
      <c r="P636" s="477"/>
      <c r="Q636" s="477"/>
      <c r="R636" s="477"/>
      <c r="S636" s="477"/>
      <c r="T636" s="477"/>
      <c r="U636" s="478"/>
      <c r="V636" s="468"/>
      <c r="W636" s="469"/>
      <c r="X636" s="415"/>
      <c r="Y636" s="415"/>
    </row>
    <row r="637" spans="1:25">
      <c r="A637" s="462"/>
      <c r="B637" s="463"/>
      <c r="C637" s="463"/>
      <c r="D637" s="474"/>
      <c r="E637" s="475"/>
      <c r="F637" s="476"/>
      <c r="G637" s="477"/>
      <c r="H637" s="477"/>
      <c r="I637" s="477"/>
      <c r="J637" s="477"/>
      <c r="K637" s="477"/>
      <c r="L637" s="477"/>
      <c r="M637" s="478"/>
      <c r="N637" s="470"/>
      <c r="O637" s="477"/>
      <c r="P637" s="477"/>
      <c r="Q637" s="477"/>
      <c r="R637" s="477"/>
      <c r="S637" s="477"/>
      <c r="T637" s="477"/>
      <c r="U637" s="478"/>
      <c r="V637" s="468"/>
      <c r="W637" s="469"/>
      <c r="X637" s="415"/>
      <c r="Y637" s="415"/>
    </row>
    <row r="638" spans="1:25">
      <c r="A638" s="462"/>
      <c r="B638" s="463"/>
      <c r="C638" s="463"/>
      <c r="D638" s="474"/>
      <c r="E638" s="475"/>
      <c r="F638" s="476"/>
      <c r="G638" s="477"/>
      <c r="H638" s="477"/>
      <c r="I638" s="477"/>
      <c r="J638" s="477"/>
      <c r="K638" s="477"/>
      <c r="L638" s="477"/>
      <c r="M638" s="478"/>
      <c r="N638" s="470"/>
      <c r="O638" s="477"/>
      <c r="P638" s="477"/>
      <c r="Q638" s="477"/>
      <c r="R638" s="477"/>
      <c r="S638" s="477"/>
      <c r="T638" s="477"/>
      <c r="U638" s="478"/>
      <c r="V638" s="468"/>
      <c r="W638" s="469"/>
      <c r="X638" s="415"/>
      <c r="Y638" s="415"/>
    </row>
    <row r="639" spans="1:25">
      <c r="A639" s="462"/>
      <c r="B639" s="463"/>
      <c r="C639" s="463"/>
      <c r="D639" s="474"/>
      <c r="E639" s="475"/>
      <c r="F639" s="476"/>
      <c r="G639" s="477"/>
      <c r="H639" s="477"/>
      <c r="I639" s="477"/>
      <c r="J639" s="477"/>
      <c r="K639" s="477"/>
      <c r="L639" s="477"/>
      <c r="M639" s="478"/>
      <c r="N639" s="470"/>
      <c r="O639" s="477"/>
      <c r="P639" s="477"/>
      <c r="Q639" s="477"/>
      <c r="R639" s="477"/>
      <c r="S639" s="477"/>
      <c r="T639" s="477"/>
      <c r="U639" s="478"/>
      <c r="V639" s="468"/>
      <c r="W639" s="469"/>
      <c r="X639" s="415"/>
      <c r="Y639" s="415"/>
    </row>
    <row r="640" spans="1:25">
      <c r="A640" s="462"/>
      <c r="B640" s="463"/>
      <c r="C640" s="463"/>
      <c r="D640" s="474"/>
      <c r="E640" s="475"/>
      <c r="F640" s="476"/>
      <c r="G640" s="477"/>
      <c r="H640" s="477"/>
      <c r="I640" s="477"/>
      <c r="J640" s="477"/>
      <c r="K640" s="477"/>
      <c r="L640" s="477"/>
      <c r="M640" s="478"/>
      <c r="N640" s="470"/>
      <c r="O640" s="477"/>
      <c r="P640" s="477"/>
      <c r="Q640" s="477"/>
      <c r="R640" s="477"/>
      <c r="S640" s="477"/>
      <c r="T640" s="477"/>
      <c r="U640" s="478"/>
      <c r="V640" s="468"/>
      <c r="W640" s="469"/>
      <c r="X640" s="415"/>
      <c r="Y640" s="415"/>
    </row>
    <row r="641" spans="1:25">
      <c r="A641" s="462"/>
      <c r="B641" s="463"/>
      <c r="C641" s="463"/>
      <c r="D641" s="474"/>
      <c r="E641" s="475"/>
      <c r="F641" s="476"/>
      <c r="G641" s="477"/>
      <c r="H641" s="477"/>
      <c r="I641" s="477"/>
      <c r="J641" s="477"/>
      <c r="K641" s="477"/>
      <c r="L641" s="477"/>
      <c r="M641" s="478"/>
      <c r="N641" s="470"/>
      <c r="O641" s="477"/>
      <c r="P641" s="477"/>
      <c r="Q641" s="477"/>
      <c r="R641" s="477"/>
      <c r="S641" s="477"/>
      <c r="T641" s="477"/>
      <c r="U641" s="478"/>
      <c r="V641" s="468"/>
      <c r="W641" s="469"/>
      <c r="X641" s="415"/>
      <c r="Y641" s="415"/>
    </row>
    <row r="642" spans="1:25">
      <c r="A642" s="462"/>
      <c r="B642" s="463"/>
      <c r="C642" s="463"/>
      <c r="D642" s="474"/>
      <c r="E642" s="475"/>
      <c r="F642" s="476"/>
      <c r="G642" s="477"/>
      <c r="H642" s="477"/>
      <c r="I642" s="477"/>
      <c r="J642" s="477"/>
      <c r="K642" s="477"/>
      <c r="L642" s="477"/>
      <c r="M642" s="478"/>
      <c r="N642" s="470"/>
      <c r="O642" s="477"/>
      <c r="P642" s="477"/>
      <c r="Q642" s="477"/>
      <c r="R642" s="477"/>
      <c r="S642" s="477"/>
      <c r="T642" s="477"/>
      <c r="U642" s="478"/>
      <c r="V642" s="468"/>
      <c r="W642" s="469"/>
      <c r="X642" s="415"/>
      <c r="Y642" s="415"/>
    </row>
    <row r="643" spans="1:25">
      <c r="A643" s="462"/>
      <c r="B643" s="463"/>
      <c r="C643" s="463"/>
      <c r="D643" s="474"/>
      <c r="E643" s="475"/>
      <c r="F643" s="476"/>
      <c r="G643" s="477"/>
      <c r="H643" s="477"/>
      <c r="I643" s="477"/>
      <c r="J643" s="477"/>
      <c r="K643" s="477"/>
      <c r="L643" s="477"/>
      <c r="M643" s="478"/>
      <c r="N643" s="470"/>
      <c r="O643" s="477"/>
      <c r="P643" s="477"/>
      <c r="Q643" s="477"/>
      <c r="R643" s="477"/>
      <c r="S643" s="477"/>
      <c r="T643" s="477"/>
      <c r="U643" s="478"/>
      <c r="V643" s="468"/>
      <c r="W643" s="469"/>
      <c r="X643" s="415"/>
      <c r="Y643" s="415"/>
    </row>
    <row r="644" spans="1:25">
      <c r="A644" s="462"/>
      <c r="B644" s="463"/>
      <c r="C644" s="463"/>
      <c r="D644" s="474"/>
      <c r="E644" s="475"/>
      <c r="F644" s="476"/>
      <c r="G644" s="477"/>
      <c r="H644" s="477"/>
      <c r="I644" s="477"/>
      <c r="J644" s="477"/>
      <c r="K644" s="477"/>
      <c r="L644" s="477"/>
      <c r="M644" s="478"/>
      <c r="N644" s="470"/>
      <c r="O644" s="477"/>
      <c r="P644" s="477"/>
      <c r="Q644" s="477"/>
      <c r="R644" s="477"/>
      <c r="S644" s="477"/>
      <c r="T644" s="477"/>
      <c r="U644" s="478"/>
      <c r="V644" s="468"/>
      <c r="W644" s="469"/>
      <c r="X644" s="415"/>
      <c r="Y644" s="415"/>
    </row>
    <row r="645" spans="1:25">
      <c r="A645" s="462"/>
      <c r="B645" s="463"/>
      <c r="C645" s="463"/>
      <c r="D645" s="474"/>
      <c r="E645" s="475"/>
      <c r="F645" s="476"/>
      <c r="G645" s="477"/>
      <c r="H645" s="477"/>
      <c r="I645" s="477"/>
      <c r="J645" s="477"/>
      <c r="K645" s="477"/>
      <c r="L645" s="477"/>
      <c r="M645" s="478"/>
      <c r="N645" s="470"/>
      <c r="O645" s="477"/>
      <c r="P645" s="477"/>
      <c r="Q645" s="477"/>
      <c r="R645" s="477"/>
      <c r="S645" s="477"/>
      <c r="T645" s="477"/>
      <c r="U645" s="478"/>
      <c r="V645" s="468"/>
      <c r="W645" s="469"/>
      <c r="X645" s="415"/>
      <c r="Y645" s="415"/>
    </row>
    <row r="646" spans="1:25">
      <c r="A646" s="462"/>
      <c r="B646" s="463"/>
      <c r="C646" s="463"/>
      <c r="D646" s="474"/>
      <c r="E646" s="475"/>
      <c r="F646" s="476"/>
      <c r="G646" s="477"/>
      <c r="H646" s="477"/>
      <c r="I646" s="477"/>
      <c r="J646" s="477"/>
      <c r="K646" s="477"/>
      <c r="L646" s="477"/>
      <c r="M646" s="478"/>
      <c r="N646" s="470"/>
      <c r="O646" s="477"/>
      <c r="P646" s="477"/>
      <c r="Q646" s="477"/>
      <c r="R646" s="477"/>
      <c r="S646" s="477"/>
      <c r="T646" s="477"/>
      <c r="U646" s="478"/>
      <c r="V646" s="468"/>
      <c r="W646" s="469"/>
      <c r="X646" s="415"/>
      <c r="Y646" s="415"/>
    </row>
    <row r="647" spans="1:25">
      <c r="A647" s="462"/>
      <c r="B647" s="463"/>
      <c r="C647" s="463"/>
      <c r="D647" s="474"/>
      <c r="E647" s="475"/>
      <c r="F647" s="476"/>
      <c r="G647" s="477"/>
      <c r="H647" s="477"/>
      <c r="I647" s="477"/>
      <c r="J647" s="477"/>
      <c r="K647" s="477"/>
      <c r="L647" s="477"/>
      <c r="M647" s="478"/>
      <c r="N647" s="470"/>
      <c r="O647" s="477"/>
      <c r="P647" s="477"/>
      <c r="Q647" s="477"/>
      <c r="R647" s="477"/>
      <c r="S647" s="477"/>
      <c r="T647" s="477"/>
      <c r="U647" s="478"/>
      <c r="V647" s="468"/>
      <c r="W647" s="469"/>
      <c r="X647" s="415"/>
      <c r="Y647" s="415"/>
    </row>
    <row r="648" spans="1:25">
      <c r="A648" s="462"/>
      <c r="B648" s="463"/>
      <c r="C648" s="463"/>
      <c r="D648" s="474"/>
      <c r="E648" s="475"/>
      <c r="F648" s="476"/>
      <c r="G648" s="477"/>
      <c r="H648" s="477"/>
      <c r="I648" s="477"/>
      <c r="J648" s="477"/>
      <c r="K648" s="477"/>
      <c r="L648" s="477"/>
      <c r="M648" s="478"/>
      <c r="N648" s="470"/>
      <c r="O648" s="477"/>
      <c r="P648" s="477"/>
      <c r="Q648" s="477"/>
      <c r="R648" s="477"/>
      <c r="S648" s="477"/>
      <c r="T648" s="477"/>
      <c r="U648" s="478"/>
      <c r="V648" s="468"/>
      <c r="W648" s="469"/>
      <c r="X648" s="415"/>
      <c r="Y648" s="415"/>
    </row>
    <row r="649" spans="1:25">
      <c r="A649" s="462"/>
      <c r="B649" s="463"/>
      <c r="C649" s="463"/>
      <c r="D649" s="474"/>
      <c r="E649" s="475"/>
      <c r="F649" s="476"/>
      <c r="G649" s="477"/>
      <c r="H649" s="477"/>
      <c r="I649" s="477"/>
      <c r="J649" s="477"/>
      <c r="K649" s="477"/>
      <c r="L649" s="477"/>
      <c r="M649" s="478"/>
      <c r="N649" s="470"/>
      <c r="O649" s="477"/>
      <c r="P649" s="477"/>
      <c r="Q649" s="477"/>
      <c r="R649" s="477"/>
      <c r="S649" s="477"/>
      <c r="T649" s="477"/>
      <c r="U649" s="478"/>
      <c r="V649" s="468"/>
      <c r="W649" s="469"/>
      <c r="X649" s="415"/>
      <c r="Y649" s="415"/>
    </row>
    <row r="650" spans="1:25">
      <c r="A650" s="462"/>
      <c r="B650" s="463"/>
      <c r="C650" s="463"/>
      <c r="D650" s="474"/>
      <c r="E650" s="475"/>
      <c r="F650" s="476"/>
      <c r="G650" s="477"/>
      <c r="H650" s="477"/>
      <c r="I650" s="477"/>
      <c r="J650" s="477"/>
      <c r="K650" s="477"/>
      <c r="L650" s="477"/>
      <c r="M650" s="478"/>
      <c r="N650" s="470"/>
      <c r="O650" s="477"/>
      <c r="P650" s="477"/>
      <c r="Q650" s="477"/>
      <c r="R650" s="477"/>
      <c r="S650" s="477"/>
      <c r="T650" s="477"/>
      <c r="U650" s="478"/>
      <c r="V650" s="468"/>
      <c r="W650" s="469"/>
      <c r="X650" s="415"/>
      <c r="Y650" s="415"/>
    </row>
    <row r="651" spans="1:25">
      <c r="A651" s="462"/>
      <c r="B651" s="463"/>
      <c r="C651" s="463"/>
      <c r="D651" s="474"/>
      <c r="E651" s="475"/>
      <c r="F651" s="476"/>
      <c r="G651" s="477"/>
      <c r="H651" s="477"/>
      <c r="I651" s="477"/>
      <c r="J651" s="477"/>
      <c r="K651" s="477"/>
      <c r="L651" s="477"/>
      <c r="M651" s="478"/>
      <c r="N651" s="470"/>
      <c r="O651" s="477"/>
      <c r="P651" s="477"/>
      <c r="Q651" s="477"/>
      <c r="R651" s="477"/>
      <c r="S651" s="477"/>
      <c r="T651" s="477"/>
      <c r="U651" s="478"/>
      <c r="V651" s="468"/>
      <c r="W651" s="469"/>
      <c r="X651" s="415"/>
      <c r="Y651" s="415"/>
    </row>
    <row r="652" spans="1:25">
      <c r="A652" s="462"/>
      <c r="B652" s="463"/>
      <c r="C652" s="463"/>
      <c r="D652" s="474"/>
      <c r="E652" s="475"/>
      <c r="F652" s="476"/>
      <c r="G652" s="477"/>
      <c r="H652" s="477"/>
      <c r="I652" s="477"/>
      <c r="J652" s="477"/>
      <c r="K652" s="477"/>
      <c r="L652" s="477"/>
      <c r="M652" s="478"/>
      <c r="N652" s="470"/>
      <c r="O652" s="477"/>
      <c r="P652" s="477"/>
      <c r="Q652" s="477"/>
      <c r="R652" s="477"/>
      <c r="S652" s="477"/>
      <c r="T652" s="477"/>
      <c r="U652" s="478"/>
      <c r="V652" s="468"/>
      <c r="W652" s="469"/>
      <c r="X652" s="415"/>
      <c r="Y652" s="415"/>
    </row>
    <row r="653" spans="1:25">
      <c r="A653" s="462"/>
      <c r="B653" s="463"/>
      <c r="C653" s="463"/>
      <c r="D653" s="474"/>
      <c r="E653" s="475"/>
      <c r="F653" s="476"/>
      <c r="G653" s="477"/>
      <c r="H653" s="477"/>
      <c r="I653" s="477"/>
      <c r="J653" s="477"/>
      <c r="K653" s="477"/>
      <c r="L653" s="477"/>
      <c r="M653" s="478"/>
      <c r="N653" s="470"/>
      <c r="O653" s="477"/>
      <c r="P653" s="477"/>
      <c r="Q653" s="477"/>
      <c r="R653" s="477"/>
      <c r="S653" s="477"/>
      <c r="T653" s="477"/>
      <c r="U653" s="478"/>
      <c r="V653" s="468"/>
      <c r="W653" s="469"/>
      <c r="X653" s="415"/>
      <c r="Y653" s="415"/>
    </row>
    <row r="654" spans="1:25">
      <c r="A654" s="462"/>
      <c r="B654" s="463"/>
      <c r="C654" s="463"/>
      <c r="D654" s="474"/>
      <c r="E654" s="475"/>
      <c r="F654" s="476"/>
      <c r="G654" s="477"/>
      <c r="H654" s="477"/>
      <c r="I654" s="477"/>
      <c r="J654" s="477"/>
      <c r="K654" s="477"/>
      <c r="L654" s="477"/>
      <c r="M654" s="478"/>
      <c r="N654" s="470"/>
      <c r="O654" s="477"/>
      <c r="P654" s="477"/>
      <c r="Q654" s="477"/>
      <c r="R654" s="477"/>
      <c r="S654" s="477"/>
      <c r="T654" s="477"/>
      <c r="U654" s="478"/>
      <c r="V654" s="468"/>
      <c r="W654" s="469"/>
      <c r="X654" s="415"/>
      <c r="Y654" s="415"/>
    </row>
    <row r="655" spans="1:25">
      <c r="A655" s="462"/>
      <c r="B655" s="463"/>
      <c r="C655" s="463"/>
      <c r="D655" s="474"/>
      <c r="E655" s="475"/>
      <c r="F655" s="476"/>
      <c r="G655" s="477"/>
      <c r="H655" s="477"/>
      <c r="I655" s="477"/>
      <c r="J655" s="477"/>
      <c r="K655" s="477"/>
      <c r="L655" s="477"/>
      <c r="M655" s="478"/>
      <c r="N655" s="470"/>
      <c r="O655" s="477"/>
      <c r="P655" s="477"/>
      <c r="Q655" s="477"/>
      <c r="R655" s="477"/>
      <c r="S655" s="477"/>
      <c r="T655" s="477"/>
      <c r="U655" s="478"/>
      <c r="V655" s="468"/>
      <c r="W655" s="469"/>
      <c r="X655" s="415"/>
      <c r="Y655" s="415"/>
    </row>
    <row r="656" spans="1:25">
      <c r="A656" s="462"/>
      <c r="B656" s="463"/>
      <c r="C656" s="463"/>
      <c r="D656" s="474"/>
      <c r="E656" s="475"/>
      <c r="F656" s="476"/>
      <c r="G656" s="477"/>
      <c r="H656" s="477"/>
      <c r="I656" s="477"/>
      <c r="J656" s="477"/>
      <c r="K656" s="477"/>
      <c r="L656" s="477"/>
      <c r="M656" s="478"/>
      <c r="N656" s="470"/>
      <c r="O656" s="477"/>
      <c r="P656" s="477"/>
      <c r="Q656" s="477"/>
      <c r="R656" s="477"/>
      <c r="S656" s="477"/>
      <c r="T656" s="477"/>
      <c r="U656" s="478"/>
      <c r="V656" s="468"/>
      <c r="W656" s="469"/>
      <c r="X656" s="415"/>
      <c r="Y656" s="415"/>
    </row>
    <row r="657" spans="1:25">
      <c r="A657" s="462"/>
      <c r="B657" s="463"/>
      <c r="C657" s="463"/>
      <c r="D657" s="474"/>
      <c r="E657" s="475"/>
      <c r="F657" s="476"/>
      <c r="G657" s="477"/>
      <c r="H657" s="477"/>
      <c r="I657" s="477"/>
      <c r="J657" s="477"/>
      <c r="K657" s="477"/>
      <c r="L657" s="477"/>
      <c r="M657" s="478"/>
      <c r="N657" s="470"/>
      <c r="O657" s="477"/>
      <c r="P657" s="477"/>
      <c r="Q657" s="477"/>
      <c r="R657" s="477"/>
      <c r="S657" s="477"/>
      <c r="T657" s="477"/>
      <c r="U657" s="478"/>
      <c r="V657" s="468"/>
      <c r="W657" s="469"/>
      <c r="X657" s="415"/>
      <c r="Y657" s="415"/>
    </row>
    <row r="658" spans="1:25">
      <c r="A658" s="462"/>
      <c r="B658" s="463"/>
      <c r="C658" s="463"/>
      <c r="D658" s="474"/>
      <c r="E658" s="475"/>
      <c r="F658" s="476"/>
      <c r="G658" s="477"/>
      <c r="H658" s="477"/>
      <c r="I658" s="477"/>
      <c r="J658" s="477"/>
      <c r="K658" s="477"/>
      <c r="L658" s="477"/>
      <c r="M658" s="478"/>
      <c r="N658" s="470"/>
      <c r="O658" s="477"/>
      <c r="P658" s="477"/>
      <c r="Q658" s="477"/>
      <c r="R658" s="477"/>
      <c r="S658" s="477"/>
      <c r="T658" s="477"/>
      <c r="U658" s="478"/>
      <c r="V658" s="468"/>
      <c r="W658" s="469"/>
      <c r="X658" s="415"/>
      <c r="Y658" s="415"/>
    </row>
    <row r="659" spans="1:25">
      <c r="A659" s="462"/>
      <c r="B659" s="463"/>
      <c r="C659" s="463"/>
      <c r="D659" s="474"/>
      <c r="E659" s="475"/>
      <c r="F659" s="476"/>
      <c r="G659" s="477"/>
      <c r="H659" s="477"/>
      <c r="I659" s="477"/>
      <c r="J659" s="477"/>
      <c r="K659" s="477"/>
      <c r="L659" s="477"/>
      <c r="M659" s="478"/>
      <c r="N659" s="470"/>
      <c r="O659" s="477"/>
      <c r="P659" s="477"/>
      <c r="Q659" s="477"/>
      <c r="R659" s="477"/>
      <c r="S659" s="477"/>
      <c r="T659" s="477"/>
      <c r="U659" s="478"/>
      <c r="V659" s="468"/>
      <c r="W659" s="469"/>
      <c r="X659" s="415"/>
      <c r="Y659" s="415"/>
    </row>
    <row r="660" spans="1:25">
      <c r="A660" s="462"/>
      <c r="B660" s="463"/>
      <c r="C660" s="463"/>
      <c r="D660" s="474"/>
      <c r="E660" s="475"/>
      <c r="F660" s="476"/>
      <c r="G660" s="477"/>
      <c r="H660" s="477"/>
      <c r="I660" s="477"/>
      <c r="J660" s="477"/>
      <c r="K660" s="477"/>
      <c r="L660" s="477"/>
      <c r="M660" s="478"/>
      <c r="N660" s="470"/>
      <c r="O660" s="477"/>
      <c r="P660" s="477"/>
      <c r="Q660" s="477"/>
      <c r="R660" s="477"/>
      <c r="S660" s="477"/>
      <c r="T660" s="477"/>
      <c r="U660" s="478"/>
      <c r="V660" s="468"/>
      <c r="W660" s="469"/>
      <c r="X660" s="415"/>
      <c r="Y660" s="415"/>
    </row>
    <row r="661" spans="1:25">
      <c r="A661" s="462"/>
      <c r="B661" s="463"/>
      <c r="C661" s="463"/>
      <c r="D661" s="474"/>
      <c r="E661" s="475"/>
      <c r="F661" s="476"/>
      <c r="G661" s="477"/>
      <c r="H661" s="477"/>
      <c r="I661" s="477"/>
      <c r="J661" s="477"/>
      <c r="K661" s="477"/>
      <c r="L661" s="477"/>
      <c r="M661" s="478"/>
      <c r="N661" s="470"/>
      <c r="O661" s="477"/>
      <c r="P661" s="477"/>
      <c r="Q661" s="477"/>
      <c r="R661" s="477"/>
      <c r="S661" s="477"/>
      <c r="T661" s="477"/>
      <c r="U661" s="478"/>
      <c r="V661" s="468"/>
      <c r="W661" s="469"/>
      <c r="X661" s="415"/>
      <c r="Y661" s="415"/>
    </row>
    <row r="662" spans="1:25">
      <c r="A662" s="462"/>
      <c r="B662" s="463"/>
      <c r="C662" s="463"/>
      <c r="D662" s="474"/>
      <c r="E662" s="475"/>
      <c r="F662" s="476"/>
      <c r="G662" s="477"/>
      <c r="H662" s="477"/>
      <c r="I662" s="477"/>
      <c r="J662" s="477"/>
      <c r="K662" s="477"/>
      <c r="L662" s="477"/>
      <c r="M662" s="478"/>
      <c r="N662" s="470"/>
      <c r="O662" s="477"/>
      <c r="P662" s="477"/>
      <c r="Q662" s="477"/>
      <c r="R662" s="477"/>
      <c r="S662" s="477"/>
      <c r="T662" s="477"/>
      <c r="U662" s="478"/>
      <c r="V662" s="468"/>
      <c r="W662" s="469"/>
      <c r="X662" s="415"/>
      <c r="Y662" s="415"/>
    </row>
    <row r="663" spans="1:25">
      <c r="A663" s="462"/>
      <c r="B663" s="463"/>
      <c r="C663" s="463"/>
      <c r="D663" s="474"/>
      <c r="E663" s="475"/>
      <c r="F663" s="476"/>
      <c r="G663" s="477"/>
      <c r="H663" s="477"/>
      <c r="I663" s="477"/>
      <c r="J663" s="477"/>
      <c r="K663" s="477"/>
      <c r="L663" s="477"/>
      <c r="M663" s="478"/>
      <c r="N663" s="470"/>
      <c r="O663" s="477"/>
      <c r="P663" s="477"/>
      <c r="Q663" s="477"/>
      <c r="R663" s="477"/>
      <c r="S663" s="477"/>
      <c r="T663" s="477"/>
      <c r="U663" s="478"/>
      <c r="V663" s="468"/>
      <c r="W663" s="469"/>
      <c r="X663" s="415"/>
      <c r="Y663" s="415"/>
    </row>
    <row r="664" spans="1:25">
      <c r="A664" s="462"/>
      <c r="B664" s="463"/>
      <c r="C664" s="463"/>
      <c r="D664" s="474"/>
      <c r="E664" s="475"/>
      <c r="F664" s="476"/>
      <c r="G664" s="477"/>
      <c r="H664" s="477"/>
      <c r="I664" s="477"/>
      <c r="J664" s="477"/>
      <c r="K664" s="477"/>
      <c r="L664" s="477"/>
      <c r="M664" s="478"/>
      <c r="N664" s="470"/>
      <c r="O664" s="477"/>
      <c r="P664" s="477"/>
      <c r="Q664" s="477"/>
      <c r="R664" s="477"/>
      <c r="S664" s="477"/>
      <c r="T664" s="477"/>
      <c r="U664" s="478"/>
      <c r="V664" s="468"/>
      <c r="W664" s="469"/>
      <c r="X664" s="415"/>
      <c r="Y664" s="415"/>
    </row>
    <row r="665" spans="1:25">
      <c r="A665" s="462"/>
      <c r="B665" s="463"/>
      <c r="C665" s="463"/>
      <c r="D665" s="474"/>
      <c r="E665" s="475"/>
      <c r="F665" s="476"/>
      <c r="G665" s="477"/>
      <c r="H665" s="477"/>
      <c r="I665" s="477"/>
      <c r="J665" s="477"/>
      <c r="K665" s="477"/>
      <c r="L665" s="477"/>
      <c r="M665" s="478"/>
      <c r="N665" s="470"/>
      <c r="O665" s="477"/>
      <c r="P665" s="477"/>
      <c r="Q665" s="477"/>
      <c r="R665" s="477"/>
      <c r="S665" s="477"/>
      <c r="T665" s="477"/>
      <c r="U665" s="478"/>
      <c r="V665" s="468"/>
      <c r="W665" s="469"/>
      <c r="X665" s="415"/>
      <c r="Y665" s="415"/>
    </row>
    <row r="666" spans="1:25">
      <c r="A666" s="462"/>
      <c r="B666" s="463"/>
      <c r="C666" s="463"/>
      <c r="D666" s="474"/>
      <c r="E666" s="475"/>
      <c r="F666" s="476"/>
      <c r="G666" s="477"/>
      <c r="H666" s="477"/>
      <c r="I666" s="477"/>
      <c r="J666" s="477"/>
      <c r="K666" s="477"/>
      <c r="L666" s="477"/>
      <c r="M666" s="478"/>
      <c r="N666" s="470"/>
      <c r="O666" s="477"/>
      <c r="P666" s="477"/>
      <c r="Q666" s="477"/>
      <c r="R666" s="477"/>
      <c r="S666" s="477"/>
      <c r="T666" s="477"/>
      <c r="U666" s="478"/>
      <c r="V666" s="468"/>
      <c r="W666" s="469"/>
      <c r="X666" s="415"/>
      <c r="Y666" s="415"/>
    </row>
    <row r="667" spans="1:25">
      <c r="A667" s="462"/>
      <c r="B667" s="463"/>
      <c r="C667" s="463"/>
      <c r="D667" s="474"/>
      <c r="E667" s="475"/>
      <c r="F667" s="476"/>
      <c r="G667" s="477"/>
      <c r="H667" s="477"/>
      <c r="I667" s="477"/>
      <c r="J667" s="477"/>
      <c r="K667" s="477"/>
      <c r="L667" s="477"/>
      <c r="M667" s="478"/>
      <c r="N667" s="470"/>
      <c r="O667" s="477"/>
      <c r="P667" s="477"/>
      <c r="Q667" s="477"/>
      <c r="R667" s="477"/>
      <c r="S667" s="477"/>
      <c r="T667" s="477"/>
      <c r="U667" s="478"/>
      <c r="V667" s="468"/>
      <c r="W667" s="469"/>
      <c r="X667" s="415"/>
      <c r="Y667" s="415"/>
    </row>
    <row r="668" spans="1:25">
      <c r="A668" s="462"/>
      <c r="B668" s="463"/>
      <c r="C668" s="463"/>
      <c r="D668" s="474"/>
      <c r="E668" s="475"/>
      <c r="F668" s="476"/>
      <c r="G668" s="477"/>
      <c r="H668" s="477"/>
      <c r="I668" s="477"/>
      <c r="J668" s="477"/>
      <c r="K668" s="477"/>
      <c r="L668" s="477"/>
      <c r="M668" s="478"/>
      <c r="N668" s="470"/>
      <c r="O668" s="477"/>
      <c r="P668" s="477"/>
      <c r="Q668" s="477"/>
      <c r="R668" s="477"/>
      <c r="S668" s="477"/>
      <c r="T668" s="477"/>
      <c r="U668" s="478"/>
      <c r="V668" s="468"/>
      <c r="W668" s="469"/>
      <c r="X668" s="415"/>
      <c r="Y668" s="415"/>
    </row>
    <row r="669" spans="1:25">
      <c r="A669" s="462"/>
      <c r="B669" s="463"/>
      <c r="C669" s="463"/>
      <c r="D669" s="474"/>
      <c r="E669" s="475"/>
      <c r="F669" s="476"/>
      <c r="G669" s="477"/>
      <c r="H669" s="477"/>
      <c r="I669" s="477"/>
      <c r="J669" s="477"/>
      <c r="K669" s="477"/>
      <c r="L669" s="477"/>
      <c r="M669" s="478"/>
      <c r="N669" s="470"/>
      <c r="O669" s="477"/>
      <c r="P669" s="477"/>
      <c r="Q669" s="477"/>
      <c r="R669" s="477"/>
      <c r="S669" s="477"/>
      <c r="T669" s="477"/>
      <c r="U669" s="478"/>
      <c r="V669" s="468"/>
      <c r="W669" s="469"/>
      <c r="X669" s="415"/>
      <c r="Y669" s="415"/>
    </row>
    <row r="670" spans="1:25">
      <c r="A670" s="462"/>
      <c r="B670" s="463"/>
      <c r="C670" s="463"/>
      <c r="D670" s="474"/>
      <c r="E670" s="475"/>
      <c r="F670" s="476"/>
      <c r="G670" s="477"/>
      <c r="H670" s="477"/>
      <c r="I670" s="477"/>
      <c r="J670" s="477"/>
      <c r="K670" s="477"/>
      <c r="L670" s="477"/>
      <c r="M670" s="478"/>
      <c r="N670" s="470"/>
      <c r="O670" s="477"/>
      <c r="P670" s="477"/>
      <c r="Q670" s="477"/>
      <c r="R670" s="477"/>
      <c r="S670" s="477"/>
      <c r="T670" s="477"/>
      <c r="U670" s="478"/>
      <c r="V670" s="468"/>
      <c r="W670" s="469"/>
      <c r="X670" s="415"/>
      <c r="Y670" s="415"/>
    </row>
    <row r="671" spans="1:25">
      <c r="A671" s="462"/>
      <c r="B671" s="463"/>
      <c r="C671" s="463"/>
      <c r="D671" s="474"/>
      <c r="E671" s="475"/>
      <c r="F671" s="476"/>
      <c r="G671" s="477"/>
      <c r="H671" s="477"/>
      <c r="I671" s="477"/>
      <c r="J671" s="477"/>
      <c r="K671" s="477"/>
      <c r="L671" s="477"/>
      <c r="M671" s="478"/>
      <c r="N671" s="470"/>
      <c r="O671" s="477"/>
      <c r="P671" s="477"/>
      <c r="Q671" s="477"/>
      <c r="R671" s="477"/>
      <c r="S671" s="477"/>
      <c r="T671" s="477"/>
      <c r="U671" s="478"/>
      <c r="V671" s="468"/>
      <c r="W671" s="469"/>
      <c r="X671" s="415"/>
      <c r="Y671" s="415"/>
    </row>
    <row r="672" spans="1:25">
      <c r="A672" s="462"/>
      <c r="B672" s="463"/>
      <c r="C672" s="463"/>
      <c r="D672" s="474"/>
      <c r="E672" s="475"/>
      <c r="F672" s="476"/>
      <c r="G672" s="477"/>
      <c r="H672" s="477"/>
      <c r="I672" s="477"/>
      <c r="J672" s="477"/>
      <c r="K672" s="477"/>
      <c r="L672" s="477"/>
      <c r="M672" s="478"/>
      <c r="N672" s="470"/>
      <c r="O672" s="477"/>
      <c r="P672" s="477"/>
      <c r="Q672" s="477"/>
      <c r="R672" s="477"/>
      <c r="S672" s="477"/>
      <c r="T672" s="477"/>
      <c r="U672" s="478"/>
      <c r="V672" s="468"/>
      <c r="W672" s="469"/>
      <c r="X672" s="415"/>
      <c r="Y672" s="415"/>
    </row>
    <row r="673" spans="1:25">
      <c r="A673" s="462"/>
      <c r="B673" s="463"/>
      <c r="C673" s="463"/>
      <c r="D673" s="474"/>
      <c r="E673" s="475"/>
      <c r="F673" s="476"/>
      <c r="G673" s="477"/>
      <c r="H673" s="477"/>
      <c r="I673" s="477"/>
      <c r="J673" s="477"/>
      <c r="K673" s="477"/>
      <c r="L673" s="477"/>
      <c r="M673" s="478"/>
      <c r="N673" s="470"/>
      <c r="O673" s="477"/>
      <c r="P673" s="477"/>
      <c r="Q673" s="477"/>
      <c r="R673" s="477"/>
      <c r="S673" s="477"/>
      <c r="T673" s="477"/>
      <c r="U673" s="478"/>
      <c r="V673" s="468"/>
      <c r="W673" s="469"/>
      <c r="X673" s="415"/>
      <c r="Y673" s="415"/>
    </row>
    <row r="674" spans="1:25">
      <c r="A674" s="462"/>
      <c r="B674" s="463"/>
      <c r="C674" s="463"/>
      <c r="D674" s="474"/>
      <c r="E674" s="475"/>
      <c r="F674" s="476"/>
      <c r="G674" s="477"/>
      <c r="H674" s="477"/>
      <c r="I674" s="477"/>
      <c r="J674" s="477"/>
      <c r="K674" s="477"/>
      <c r="L674" s="477"/>
      <c r="M674" s="478"/>
      <c r="N674" s="470"/>
      <c r="O674" s="477"/>
      <c r="P674" s="477"/>
      <c r="Q674" s="477"/>
      <c r="R674" s="477"/>
      <c r="S674" s="477"/>
      <c r="T674" s="477"/>
      <c r="U674" s="478"/>
      <c r="V674" s="468"/>
      <c r="W674" s="469"/>
      <c r="X674" s="415"/>
      <c r="Y674" s="415"/>
    </row>
    <row r="675" spans="1:25">
      <c r="A675" s="462"/>
      <c r="B675" s="463"/>
      <c r="C675" s="463"/>
      <c r="D675" s="474"/>
      <c r="E675" s="475"/>
      <c r="F675" s="476"/>
      <c r="G675" s="477"/>
      <c r="H675" s="477"/>
      <c r="I675" s="477"/>
      <c r="J675" s="477"/>
      <c r="K675" s="477"/>
      <c r="L675" s="477"/>
      <c r="M675" s="478"/>
      <c r="N675" s="470"/>
      <c r="O675" s="477"/>
      <c r="P675" s="477"/>
      <c r="Q675" s="477"/>
      <c r="R675" s="477"/>
      <c r="S675" s="477"/>
      <c r="T675" s="477"/>
      <c r="U675" s="478"/>
      <c r="V675" s="468"/>
      <c r="W675" s="469"/>
      <c r="X675" s="415"/>
      <c r="Y675" s="415"/>
    </row>
    <row r="676" spans="1:25">
      <c r="A676" s="462"/>
      <c r="B676" s="463"/>
      <c r="C676" s="463"/>
      <c r="D676" s="474"/>
      <c r="E676" s="475"/>
      <c r="F676" s="476"/>
      <c r="G676" s="477"/>
      <c r="H676" s="477"/>
      <c r="I676" s="477"/>
      <c r="J676" s="477"/>
      <c r="K676" s="477"/>
      <c r="L676" s="477"/>
      <c r="M676" s="478"/>
      <c r="N676" s="470"/>
      <c r="O676" s="477"/>
      <c r="P676" s="477"/>
      <c r="Q676" s="477"/>
      <c r="R676" s="477"/>
      <c r="S676" s="477"/>
      <c r="T676" s="477"/>
      <c r="U676" s="478"/>
      <c r="V676" s="468"/>
      <c r="W676" s="469"/>
      <c r="X676" s="415"/>
      <c r="Y676" s="415"/>
    </row>
    <row r="677" spans="1:25">
      <c r="A677" s="462"/>
      <c r="B677" s="463"/>
      <c r="C677" s="463"/>
      <c r="D677" s="474"/>
      <c r="E677" s="475"/>
      <c r="F677" s="476"/>
      <c r="G677" s="477"/>
      <c r="H677" s="477"/>
      <c r="I677" s="477"/>
      <c r="J677" s="477"/>
      <c r="K677" s="477"/>
      <c r="L677" s="477"/>
      <c r="M677" s="478"/>
      <c r="N677" s="470"/>
      <c r="O677" s="477"/>
      <c r="P677" s="477"/>
      <c r="Q677" s="477"/>
      <c r="R677" s="477"/>
      <c r="S677" s="477"/>
      <c r="T677" s="477"/>
      <c r="U677" s="478"/>
      <c r="V677" s="468"/>
      <c r="W677" s="469"/>
      <c r="X677" s="415"/>
      <c r="Y677" s="415"/>
    </row>
    <row r="678" spans="1:25">
      <c r="A678" s="462"/>
      <c r="B678" s="463"/>
      <c r="C678" s="463"/>
      <c r="D678" s="474"/>
      <c r="E678" s="475"/>
      <c r="F678" s="476"/>
      <c r="G678" s="477"/>
      <c r="H678" s="477"/>
      <c r="I678" s="477"/>
      <c r="J678" s="477"/>
      <c r="K678" s="477"/>
      <c r="L678" s="477"/>
      <c r="M678" s="478"/>
      <c r="N678" s="470"/>
      <c r="O678" s="477"/>
      <c r="P678" s="477"/>
      <c r="Q678" s="477"/>
      <c r="R678" s="477"/>
      <c r="S678" s="477"/>
      <c r="T678" s="477"/>
      <c r="U678" s="478"/>
      <c r="V678" s="468"/>
      <c r="W678" s="469"/>
      <c r="X678" s="415"/>
      <c r="Y678" s="415"/>
    </row>
    <row r="679" spans="1:25">
      <c r="A679" s="462"/>
      <c r="B679" s="463"/>
      <c r="C679" s="463"/>
      <c r="D679" s="474"/>
      <c r="E679" s="475"/>
      <c r="F679" s="476"/>
      <c r="G679" s="477"/>
      <c r="H679" s="477"/>
      <c r="I679" s="477"/>
      <c r="J679" s="477"/>
      <c r="K679" s="477"/>
      <c r="L679" s="477"/>
      <c r="M679" s="478"/>
      <c r="N679" s="470"/>
      <c r="O679" s="477"/>
      <c r="P679" s="477"/>
      <c r="Q679" s="477"/>
      <c r="R679" s="477"/>
      <c r="S679" s="477"/>
      <c r="T679" s="477"/>
      <c r="U679" s="478"/>
      <c r="V679" s="468"/>
      <c r="W679" s="469"/>
      <c r="X679" s="415"/>
      <c r="Y679" s="415"/>
    </row>
    <row r="680" spans="1:25">
      <c r="A680" s="462"/>
      <c r="B680" s="463"/>
      <c r="C680" s="463"/>
      <c r="D680" s="474"/>
      <c r="E680" s="475"/>
      <c r="F680" s="476"/>
      <c r="G680" s="477"/>
      <c r="H680" s="477"/>
      <c r="I680" s="477"/>
      <c r="J680" s="477"/>
      <c r="K680" s="477"/>
      <c r="L680" s="477"/>
      <c r="M680" s="478"/>
      <c r="N680" s="470"/>
      <c r="O680" s="477"/>
      <c r="P680" s="477"/>
      <c r="Q680" s="477"/>
      <c r="R680" s="477"/>
      <c r="S680" s="477"/>
      <c r="T680" s="477"/>
      <c r="U680" s="478"/>
      <c r="V680" s="468"/>
      <c r="W680" s="469"/>
      <c r="X680" s="415"/>
      <c r="Y680" s="415"/>
    </row>
    <row r="681" spans="1:25">
      <c r="A681" s="462"/>
      <c r="B681" s="463"/>
      <c r="C681" s="463"/>
      <c r="D681" s="474"/>
      <c r="E681" s="475"/>
      <c r="F681" s="476"/>
      <c r="G681" s="477"/>
      <c r="H681" s="477"/>
      <c r="I681" s="477"/>
      <c r="J681" s="477"/>
      <c r="K681" s="477"/>
      <c r="L681" s="477"/>
      <c r="M681" s="478"/>
      <c r="N681" s="470"/>
      <c r="O681" s="477"/>
      <c r="P681" s="477"/>
      <c r="Q681" s="477"/>
      <c r="R681" s="477"/>
      <c r="S681" s="477"/>
      <c r="T681" s="477"/>
      <c r="U681" s="478"/>
      <c r="V681" s="468"/>
      <c r="W681" s="469"/>
      <c r="X681" s="415"/>
      <c r="Y681" s="415"/>
    </row>
    <row r="682" spans="1:25">
      <c r="A682" s="462"/>
      <c r="B682" s="463"/>
      <c r="C682" s="463"/>
      <c r="D682" s="474"/>
      <c r="E682" s="475"/>
      <c r="F682" s="476"/>
      <c r="G682" s="477"/>
      <c r="H682" s="477"/>
      <c r="I682" s="477"/>
      <c r="J682" s="477"/>
      <c r="K682" s="477"/>
      <c r="L682" s="477"/>
      <c r="M682" s="478"/>
      <c r="N682" s="470"/>
      <c r="O682" s="477"/>
      <c r="P682" s="477"/>
      <c r="Q682" s="477"/>
      <c r="R682" s="477"/>
      <c r="S682" s="477"/>
      <c r="T682" s="477"/>
      <c r="U682" s="478"/>
      <c r="V682" s="468"/>
      <c r="W682" s="469"/>
      <c r="X682" s="415"/>
      <c r="Y682" s="415"/>
    </row>
    <row r="683" spans="1:25">
      <c r="A683" s="462"/>
      <c r="B683" s="463"/>
      <c r="C683" s="463"/>
      <c r="D683" s="474"/>
      <c r="E683" s="475"/>
      <c r="F683" s="476"/>
      <c r="G683" s="477"/>
      <c r="H683" s="477"/>
      <c r="I683" s="477"/>
      <c r="J683" s="477"/>
      <c r="K683" s="477"/>
      <c r="L683" s="477"/>
      <c r="M683" s="478"/>
      <c r="N683" s="470"/>
      <c r="O683" s="477"/>
      <c r="P683" s="477"/>
      <c r="Q683" s="477"/>
      <c r="R683" s="477"/>
      <c r="S683" s="477"/>
      <c r="T683" s="477"/>
      <c r="U683" s="478"/>
      <c r="V683" s="468"/>
      <c r="W683" s="469"/>
      <c r="X683" s="415"/>
      <c r="Y683" s="415"/>
    </row>
    <row r="684" spans="1:25">
      <c r="A684" s="462"/>
      <c r="B684" s="463"/>
      <c r="C684" s="463"/>
      <c r="D684" s="474"/>
      <c r="E684" s="475"/>
      <c r="F684" s="476"/>
      <c r="G684" s="477"/>
      <c r="H684" s="477"/>
      <c r="I684" s="477"/>
      <c r="J684" s="477"/>
      <c r="K684" s="477"/>
      <c r="L684" s="477"/>
      <c r="M684" s="478"/>
      <c r="N684" s="470"/>
      <c r="O684" s="477"/>
      <c r="P684" s="477"/>
      <c r="Q684" s="477"/>
      <c r="R684" s="477"/>
      <c r="S684" s="477"/>
      <c r="T684" s="477"/>
      <c r="U684" s="478"/>
      <c r="V684" s="468"/>
      <c r="W684" s="469"/>
      <c r="X684" s="415"/>
      <c r="Y684" s="415"/>
    </row>
    <row r="685" spans="1:25">
      <c r="A685" s="462"/>
      <c r="B685" s="463"/>
      <c r="C685" s="463"/>
      <c r="D685" s="474"/>
      <c r="E685" s="475"/>
      <c r="F685" s="476"/>
      <c r="G685" s="477"/>
      <c r="H685" s="477"/>
      <c r="I685" s="477"/>
      <c r="J685" s="477"/>
      <c r="K685" s="477"/>
      <c r="L685" s="477"/>
      <c r="M685" s="478"/>
      <c r="N685" s="470"/>
      <c r="O685" s="477"/>
      <c r="P685" s="477"/>
      <c r="Q685" s="477"/>
      <c r="R685" s="477"/>
      <c r="S685" s="477"/>
      <c r="T685" s="477"/>
      <c r="U685" s="478"/>
      <c r="V685" s="468"/>
      <c r="W685" s="469"/>
      <c r="X685" s="415"/>
      <c r="Y685" s="415"/>
    </row>
    <row r="686" spans="1:25">
      <c r="A686" s="462"/>
      <c r="B686" s="463"/>
      <c r="C686" s="463"/>
      <c r="D686" s="474"/>
      <c r="E686" s="475"/>
      <c r="F686" s="476"/>
      <c r="G686" s="477"/>
      <c r="H686" s="477"/>
      <c r="I686" s="477"/>
      <c r="J686" s="477"/>
      <c r="K686" s="477"/>
      <c r="L686" s="477"/>
      <c r="M686" s="478"/>
      <c r="N686" s="470"/>
      <c r="O686" s="477"/>
      <c r="P686" s="477"/>
      <c r="Q686" s="477"/>
      <c r="R686" s="477"/>
      <c r="S686" s="477"/>
      <c r="T686" s="477"/>
      <c r="U686" s="478"/>
      <c r="V686" s="468"/>
      <c r="W686" s="469"/>
      <c r="X686" s="415"/>
      <c r="Y686" s="415"/>
    </row>
    <row r="687" spans="1:25">
      <c r="A687" s="462"/>
      <c r="B687" s="463"/>
      <c r="C687" s="463"/>
      <c r="D687" s="474"/>
      <c r="E687" s="475"/>
      <c r="F687" s="476"/>
      <c r="G687" s="477"/>
      <c r="H687" s="477"/>
      <c r="I687" s="477"/>
      <c r="J687" s="477"/>
      <c r="K687" s="477"/>
      <c r="L687" s="477"/>
      <c r="M687" s="478"/>
      <c r="N687" s="470"/>
      <c r="O687" s="477"/>
      <c r="P687" s="477"/>
      <c r="Q687" s="477"/>
      <c r="R687" s="477"/>
      <c r="S687" s="477"/>
      <c r="T687" s="477"/>
      <c r="U687" s="478"/>
      <c r="V687" s="468"/>
      <c r="W687" s="469"/>
      <c r="X687" s="415"/>
      <c r="Y687" s="415"/>
    </row>
    <row r="688" spans="1:25">
      <c r="A688" s="462"/>
      <c r="B688" s="463"/>
      <c r="C688" s="463"/>
      <c r="D688" s="474"/>
      <c r="E688" s="475"/>
      <c r="F688" s="476"/>
      <c r="G688" s="477"/>
      <c r="H688" s="477"/>
      <c r="I688" s="477"/>
      <c r="J688" s="477"/>
      <c r="K688" s="477"/>
      <c r="L688" s="477"/>
      <c r="M688" s="478"/>
      <c r="N688" s="470"/>
      <c r="O688" s="477"/>
      <c r="P688" s="477"/>
      <c r="Q688" s="477"/>
      <c r="R688" s="477"/>
      <c r="S688" s="477"/>
      <c r="T688" s="477"/>
      <c r="U688" s="478"/>
      <c r="V688" s="468"/>
      <c r="W688" s="469"/>
      <c r="X688" s="415"/>
      <c r="Y688" s="415"/>
    </row>
    <row r="689" spans="1:25">
      <c r="A689" s="462"/>
      <c r="B689" s="463"/>
      <c r="C689" s="463"/>
      <c r="D689" s="474"/>
      <c r="E689" s="475"/>
      <c r="F689" s="476"/>
      <c r="G689" s="477"/>
      <c r="H689" s="477"/>
      <c r="I689" s="477"/>
      <c r="J689" s="477"/>
      <c r="K689" s="477"/>
      <c r="L689" s="477"/>
      <c r="M689" s="478"/>
      <c r="N689" s="470"/>
      <c r="O689" s="477"/>
      <c r="P689" s="477"/>
      <c r="Q689" s="477"/>
      <c r="R689" s="477"/>
      <c r="S689" s="477"/>
      <c r="T689" s="477"/>
      <c r="U689" s="478"/>
      <c r="V689" s="468"/>
      <c r="W689" s="469"/>
      <c r="X689" s="415"/>
      <c r="Y689" s="415"/>
    </row>
    <row r="690" spans="1:25">
      <c r="A690" s="462"/>
      <c r="B690" s="463"/>
      <c r="C690" s="463"/>
      <c r="D690" s="474"/>
      <c r="E690" s="475"/>
      <c r="F690" s="476"/>
      <c r="G690" s="477"/>
      <c r="H690" s="477"/>
      <c r="I690" s="477"/>
      <c r="J690" s="477"/>
      <c r="K690" s="477"/>
      <c r="L690" s="477"/>
      <c r="M690" s="478"/>
      <c r="N690" s="470"/>
      <c r="O690" s="477"/>
      <c r="P690" s="477"/>
      <c r="Q690" s="477"/>
      <c r="R690" s="477"/>
      <c r="S690" s="477"/>
      <c r="T690" s="477"/>
      <c r="U690" s="478"/>
      <c r="V690" s="468"/>
      <c r="W690" s="469"/>
      <c r="X690" s="415"/>
      <c r="Y690" s="415"/>
    </row>
    <row r="691" spans="1:25">
      <c r="A691" s="462"/>
      <c r="B691" s="463"/>
      <c r="C691" s="463"/>
      <c r="D691" s="474"/>
      <c r="E691" s="475"/>
      <c r="F691" s="476"/>
      <c r="G691" s="477"/>
      <c r="H691" s="477"/>
      <c r="I691" s="477"/>
      <c r="J691" s="477"/>
      <c r="K691" s="477"/>
      <c r="L691" s="477"/>
      <c r="M691" s="478"/>
      <c r="N691" s="470"/>
      <c r="O691" s="477"/>
      <c r="P691" s="477"/>
      <c r="Q691" s="477"/>
      <c r="R691" s="477"/>
      <c r="S691" s="477"/>
      <c r="T691" s="477"/>
      <c r="U691" s="478"/>
      <c r="V691" s="468"/>
      <c r="W691" s="469"/>
      <c r="X691" s="415"/>
      <c r="Y691" s="415"/>
    </row>
    <row r="692" spans="1:25">
      <c r="A692" s="462"/>
      <c r="B692" s="463"/>
      <c r="C692" s="463"/>
      <c r="D692" s="474"/>
      <c r="E692" s="475"/>
      <c r="F692" s="476"/>
      <c r="G692" s="477"/>
      <c r="H692" s="477"/>
      <c r="I692" s="477"/>
      <c r="J692" s="477"/>
      <c r="K692" s="477"/>
      <c r="L692" s="477"/>
      <c r="M692" s="478"/>
      <c r="N692" s="470"/>
      <c r="O692" s="477"/>
      <c r="P692" s="477"/>
      <c r="Q692" s="477"/>
      <c r="R692" s="477"/>
      <c r="S692" s="477"/>
      <c r="T692" s="477"/>
      <c r="U692" s="478"/>
      <c r="V692" s="468"/>
      <c r="W692" s="469"/>
      <c r="X692" s="415"/>
      <c r="Y692" s="415"/>
    </row>
    <row r="693" spans="1:25">
      <c r="A693" s="462"/>
      <c r="B693" s="463"/>
      <c r="C693" s="463"/>
      <c r="D693" s="474"/>
      <c r="E693" s="475"/>
      <c r="F693" s="476"/>
      <c r="G693" s="477"/>
      <c r="H693" s="477"/>
      <c r="I693" s="477"/>
      <c r="J693" s="477"/>
      <c r="K693" s="477"/>
      <c r="L693" s="477"/>
      <c r="M693" s="478"/>
      <c r="N693" s="470"/>
      <c r="O693" s="477"/>
      <c r="P693" s="477"/>
      <c r="Q693" s="477"/>
      <c r="R693" s="477"/>
      <c r="S693" s="477"/>
      <c r="T693" s="477"/>
      <c r="U693" s="478"/>
      <c r="V693" s="468"/>
      <c r="W693" s="469"/>
      <c r="X693" s="415"/>
      <c r="Y693" s="415"/>
    </row>
    <row r="694" spans="1:25">
      <c r="A694" s="462"/>
      <c r="B694" s="463"/>
      <c r="C694" s="463"/>
      <c r="D694" s="474"/>
      <c r="E694" s="475"/>
      <c r="F694" s="476"/>
      <c r="G694" s="477"/>
      <c r="H694" s="477"/>
      <c r="I694" s="477"/>
      <c r="J694" s="477"/>
      <c r="K694" s="477"/>
      <c r="L694" s="477"/>
      <c r="M694" s="478"/>
      <c r="N694" s="470"/>
      <c r="O694" s="477"/>
      <c r="P694" s="477"/>
      <c r="Q694" s="477"/>
      <c r="R694" s="477"/>
      <c r="S694" s="477"/>
      <c r="T694" s="477"/>
      <c r="U694" s="478"/>
      <c r="V694" s="468"/>
      <c r="W694" s="469"/>
      <c r="X694" s="415"/>
      <c r="Y694" s="415"/>
    </row>
    <row r="695" spans="1:25">
      <c r="A695" s="462"/>
      <c r="B695" s="463"/>
      <c r="C695" s="463"/>
      <c r="D695" s="474"/>
      <c r="E695" s="475"/>
      <c r="F695" s="476"/>
      <c r="G695" s="477"/>
      <c r="H695" s="477"/>
      <c r="I695" s="477"/>
      <c r="J695" s="477"/>
      <c r="K695" s="477"/>
      <c r="L695" s="477"/>
      <c r="M695" s="478"/>
      <c r="N695" s="470"/>
      <c r="O695" s="477"/>
      <c r="P695" s="477"/>
      <c r="Q695" s="477"/>
      <c r="R695" s="477"/>
      <c r="S695" s="477"/>
      <c r="T695" s="477"/>
      <c r="U695" s="478"/>
      <c r="V695" s="468"/>
      <c r="W695" s="469"/>
      <c r="X695" s="415"/>
      <c r="Y695" s="415"/>
    </row>
    <row r="696" spans="1:25">
      <c r="A696" s="462"/>
      <c r="B696" s="463"/>
      <c r="C696" s="463"/>
      <c r="D696" s="474"/>
      <c r="E696" s="475"/>
      <c r="F696" s="476"/>
      <c r="G696" s="477"/>
      <c r="H696" s="477"/>
      <c r="I696" s="477"/>
      <c r="J696" s="477"/>
      <c r="K696" s="477"/>
      <c r="L696" s="477"/>
      <c r="M696" s="478"/>
      <c r="N696" s="470"/>
      <c r="O696" s="477"/>
      <c r="P696" s="477"/>
      <c r="Q696" s="477"/>
      <c r="R696" s="477"/>
      <c r="S696" s="477"/>
      <c r="T696" s="477"/>
      <c r="U696" s="478"/>
      <c r="V696" s="468"/>
      <c r="W696" s="469"/>
      <c r="X696" s="415"/>
      <c r="Y696" s="415"/>
    </row>
    <row r="697" spans="1:25">
      <c r="A697" s="462"/>
      <c r="B697" s="463"/>
      <c r="C697" s="463"/>
      <c r="D697" s="474"/>
      <c r="E697" s="475"/>
      <c r="F697" s="476"/>
      <c r="G697" s="477"/>
      <c r="H697" s="477"/>
      <c r="I697" s="477"/>
      <c r="J697" s="477"/>
      <c r="K697" s="477"/>
      <c r="L697" s="477"/>
      <c r="M697" s="478"/>
      <c r="N697" s="470"/>
      <c r="O697" s="477"/>
      <c r="P697" s="477"/>
      <c r="Q697" s="477"/>
      <c r="R697" s="477"/>
      <c r="S697" s="477"/>
      <c r="T697" s="477"/>
      <c r="U697" s="478"/>
      <c r="V697" s="468"/>
      <c r="W697" s="469"/>
      <c r="X697" s="415"/>
      <c r="Y697" s="415"/>
    </row>
    <row r="698" spans="1:25">
      <c r="A698" s="462"/>
      <c r="B698" s="463"/>
      <c r="C698" s="463"/>
      <c r="D698" s="474"/>
      <c r="E698" s="475"/>
      <c r="F698" s="476"/>
      <c r="G698" s="477"/>
      <c r="H698" s="477"/>
      <c r="I698" s="477"/>
      <c r="J698" s="477"/>
      <c r="K698" s="477"/>
      <c r="L698" s="477"/>
      <c r="M698" s="478"/>
      <c r="N698" s="470"/>
      <c r="O698" s="477"/>
      <c r="P698" s="477"/>
      <c r="Q698" s="477"/>
      <c r="R698" s="477"/>
      <c r="S698" s="477"/>
      <c r="T698" s="477"/>
      <c r="U698" s="478"/>
      <c r="V698" s="468"/>
      <c r="W698" s="469"/>
      <c r="X698" s="415"/>
      <c r="Y698" s="415"/>
    </row>
    <row r="699" spans="1:25">
      <c r="A699" s="462"/>
      <c r="B699" s="463"/>
      <c r="C699" s="463"/>
      <c r="D699" s="474"/>
      <c r="E699" s="475"/>
      <c r="F699" s="476"/>
      <c r="G699" s="477"/>
      <c r="H699" s="477"/>
      <c r="I699" s="477"/>
      <c r="J699" s="477"/>
      <c r="K699" s="477"/>
      <c r="L699" s="477"/>
      <c r="M699" s="478"/>
      <c r="N699" s="470"/>
      <c r="O699" s="477"/>
      <c r="P699" s="477"/>
      <c r="Q699" s="477"/>
      <c r="R699" s="477"/>
      <c r="S699" s="477"/>
      <c r="T699" s="477"/>
      <c r="U699" s="478"/>
      <c r="V699" s="468"/>
      <c r="W699" s="469"/>
      <c r="X699" s="415"/>
      <c r="Y699" s="415"/>
    </row>
    <row r="700" spans="1:25">
      <c r="A700" s="462"/>
      <c r="B700" s="463"/>
      <c r="C700" s="463"/>
      <c r="D700" s="474"/>
      <c r="E700" s="475"/>
      <c r="F700" s="476"/>
      <c r="G700" s="477"/>
      <c r="H700" s="477"/>
      <c r="I700" s="477"/>
      <c r="J700" s="477"/>
      <c r="K700" s="477"/>
      <c r="L700" s="477"/>
      <c r="M700" s="478"/>
      <c r="N700" s="470"/>
      <c r="O700" s="477"/>
      <c r="P700" s="477"/>
      <c r="Q700" s="477"/>
      <c r="R700" s="477"/>
      <c r="S700" s="477"/>
      <c r="T700" s="477"/>
      <c r="U700" s="478"/>
      <c r="V700" s="468"/>
      <c r="W700" s="469"/>
      <c r="X700" s="415"/>
      <c r="Y700" s="415"/>
    </row>
    <row r="701" spans="1:25">
      <c r="A701" s="462"/>
      <c r="B701" s="463"/>
      <c r="C701" s="463"/>
      <c r="D701" s="474"/>
      <c r="E701" s="475"/>
      <c r="F701" s="476"/>
      <c r="G701" s="477"/>
      <c r="H701" s="477"/>
      <c r="I701" s="477"/>
      <c r="J701" s="477"/>
      <c r="K701" s="477"/>
      <c r="L701" s="477"/>
      <c r="M701" s="478"/>
      <c r="N701" s="470"/>
      <c r="O701" s="477"/>
      <c r="P701" s="477"/>
      <c r="Q701" s="477"/>
      <c r="R701" s="477"/>
      <c r="S701" s="477"/>
      <c r="T701" s="477"/>
      <c r="U701" s="478"/>
      <c r="V701" s="468"/>
      <c r="W701" s="469"/>
      <c r="X701" s="415"/>
      <c r="Y701" s="415"/>
    </row>
    <row r="702" spans="1:25">
      <c r="A702" s="462"/>
      <c r="B702" s="463"/>
      <c r="C702" s="463"/>
      <c r="D702" s="474"/>
      <c r="E702" s="475"/>
      <c r="F702" s="476"/>
      <c r="G702" s="477"/>
      <c r="H702" s="477"/>
      <c r="I702" s="477"/>
      <c r="J702" s="477"/>
      <c r="K702" s="477"/>
      <c r="L702" s="477"/>
      <c r="M702" s="478"/>
      <c r="N702" s="470"/>
      <c r="O702" s="477"/>
      <c r="P702" s="477"/>
      <c r="Q702" s="477"/>
      <c r="R702" s="477"/>
      <c r="S702" s="477"/>
      <c r="T702" s="477"/>
      <c r="U702" s="478"/>
      <c r="V702" s="468"/>
      <c r="W702" s="469"/>
      <c r="X702" s="415"/>
      <c r="Y702" s="415"/>
    </row>
    <row r="703" spans="1:25">
      <c r="A703" s="462"/>
      <c r="B703" s="463"/>
      <c r="C703" s="463"/>
      <c r="D703" s="474"/>
      <c r="E703" s="475"/>
      <c r="F703" s="476"/>
      <c r="G703" s="477"/>
      <c r="H703" s="477"/>
      <c r="I703" s="477"/>
      <c r="J703" s="477"/>
      <c r="K703" s="477"/>
      <c r="L703" s="477"/>
      <c r="M703" s="478"/>
      <c r="N703" s="470"/>
      <c r="O703" s="477"/>
      <c r="P703" s="477"/>
      <c r="Q703" s="477"/>
      <c r="R703" s="477"/>
      <c r="S703" s="477"/>
      <c r="T703" s="477"/>
      <c r="U703" s="478"/>
      <c r="V703" s="468"/>
      <c r="W703" s="469"/>
      <c r="X703" s="415"/>
      <c r="Y703" s="415"/>
    </row>
    <row r="704" spans="1:25">
      <c r="A704" s="462"/>
      <c r="B704" s="463"/>
      <c r="C704" s="463"/>
      <c r="D704" s="474"/>
      <c r="E704" s="475"/>
      <c r="F704" s="476"/>
      <c r="G704" s="477"/>
      <c r="H704" s="477"/>
      <c r="I704" s="477"/>
      <c r="J704" s="477"/>
      <c r="K704" s="477"/>
      <c r="L704" s="477"/>
      <c r="M704" s="478"/>
      <c r="N704" s="470"/>
      <c r="O704" s="477"/>
      <c r="P704" s="477"/>
      <c r="Q704" s="477"/>
      <c r="R704" s="477"/>
      <c r="S704" s="477"/>
      <c r="T704" s="477"/>
      <c r="U704" s="478"/>
      <c r="V704" s="468"/>
      <c r="W704" s="469"/>
      <c r="X704" s="415"/>
      <c r="Y704" s="415"/>
    </row>
    <row r="705" spans="1:25">
      <c r="A705" s="462"/>
      <c r="B705" s="463"/>
      <c r="C705" s="463"/>
      <c r="D705" s="474"/>
      <c r="E705" s="475"/>
      <c r="F705" s="476"/>
      <c r="G705" s="477"/>
      <c r="H705" s="477"/>
      <c r="I705" s="477"/>
      <c r="J705" s="477"/>
      <c r="K705" s="477"/>
      <c r="L705" s="477"/>
      <c r="M705" s="478"/>
      <c r="N705" s="470"/>
      <c r="O705" s="477"/>
      <c r="P705" s="477"/>
      <c r="Q705" s="477"/>
      <c r="R705" s="477"/>
      <c r="S705" s="477"/>
      <c r="T705" s="477"/>
      <c r="U705" s="478"/>
      <c r="V705" s="468"/>
      <c r="W705" s="469"/>
      <c r="X705" s="415"/>
      <c r="Y705" s="415"/>
    </row>
    <row r="706" spans="1:25">
      <c r="A706" s="462"/>
      <c r="B706" s="463"/>
      <c r="C706" s="463"/>
      <c r="D706" s="474"/>
      <c r="E706" s="475"/>
      <c r="F706" s="476"/>
      <c r="G706" s="477"/>
      <c r="H706" s="477"/>
      <c r="I706" s="477"/>
      <c r="J706" s="477"/>
      <c r="K706" s="477"/>
      <c r="L706" s="477"/>
      <c r="M706" s="478"/>
      <c r="N706" s="470"/>
      <c r="O706" s="477"/>
      <c r="P706" s="477"/>
      <c r="Q706" s="477"/>
      <c r="R706" s="477"/>
      <c r="S706" s="477"/>
      <c r="T706" s="477"/>
      <c r="U706" s="478"/>
      <c r="V706" s="468"/>
      <c r="W706" s="469"/>
      <c r="X706" s="415"/>
      <c r="Y706" s="415"/>
    </row>
    <row r="707" spans="1:25">
      <c r="A707" s="462"/>
      <c r="B707" s="463"/>
      <c r="C707" s="463"/>
      <c r="D707" s="474"/>
      <c r="E707" s="475"/>
      <c r="F707" s="476"/>
      <c r="G707" s="477"/>
      <c r="H707" s="477"/>
      <c r="I707" s="477"/>
      <c r="J707" s="477"/>
      <c r="K707" s="477"/>
      <c r="L707" s="477"/>
      <c r="M707" s="478"/>
      <c r="N707" s="470"/>
      <c r="O707" s="477"/>
      <c r="P707" s="477"/>
      <c r="Q707" s="477"/>
      <c r="R707" s="477"/>
      <c r="S707" s="477"/>
      <c r="T707" s="477"/>
      <c r="U707" s="478"/>
      <c r="V707" s="468"/>
      <c r="W707" s="469"/>
      <c r="X707" s="415"/>
      <c r="Y707" s="415"/>
    </row>
    <row r="708" spans="1:25">
      <c r="A708" s="462"/>
      <c r="B708" s="463"/>
      <c r="C708" s="463"/>
      <c r="D708" s="474"/>
      <c r="E708" s="475"/>
      <c r="F708" s="476"/>
      <c r="G708" s="477"/>
      <c r="H708" s="477"/>
      <c r="I708" s="477"/>
      <c r="J708" s="477"/>
      <c r="K708" s="477"/>
      <c r="L708" s="477"/>
      <c r="M708" s="478"/>
      <c r="N708" s="470"/>
      <c r="O708" s="477"/>
      <c r="P708" s="477"/>
      <c r="Q708" s="477"/>
      <c r="R708" s="477"/>
      <c r="S708" s="477"/>
      <c r="T708" s="477"/>
      <c r="U708" s="478"/>
      <c r="V708" s="468"/>
      <c r="W708" s="469"/>
      <c r="X708" s="415"/>
      <c r="Y708" s="415"/>
    </row>
    <row r="709" spans="1:25">
      <c r="A709" s="462"/>
      <c r="B709" s="463"/>
      <c r="C709" s="463"/>
      <c r="D709" s="474"/>
      <c r="E709" s="475"/>
      <c r="F709" s="476"/>
      <c r="G709" s="477"/>
      <c r="H709" s="477"/>
      <c r="I709" s="477"/>
      <c r="J709" s="477"/>
      <c r="K709" s="477"/>
      <c r="L709" s="477"/>
      <c r="M709" s="478"/>
      <c r="N709" s="470"/>
      <c r="O709" s="477"/>
      <c r="P709" s="477"/>
      <c r="Q709" s="477"/>
      <c r="R709" s="477"/>
      <c r="S709" s="477"/>
      <c r="T709" s="477"/>
      <c r="U709" s="478"/>
      <c r="V709" s="468"/>
      <c r="W709" s="469"/>
      <c r="X709" s="415"/>
      <c r="Y709" s="415"/>
    </row>
    <row r="710" spans="1:25">
      <c r="A710" s="462"/>
      <c r="B710" s="463"/>
      <c r="C710" s="463"/>
      <c r="D710" s="474"/>
      <c r="E710" s="475"/>
      <c r="F710" s="476"/>
      <c r="G710" s="477"/>
      <c r="H710" s="477"/>
      <c r="I710" s="477"/>
      <c r="J710" s="477"/>
      <c r="K710" s="477"/>
      <c r="L710" s="477"/>
      <c r="M710" s="478"/>
      <c r="N710" s="470"/>
      <c r="O710" s="477"/>
      <c r="P710" s="477"/>
      <c r="Q710" s="477"/>
      <c r="R710" s="477"/>
      <c r="S710" s="477"/>
      <c r="T710" s="477"/>
      <c r="U710" s="478"/>
      <c r="V710" s="468"/>
      <c r="W710" s="469"/>
      <c r="X710" s="415"/>
      <c r="Y710" s="415"/>
    </row>
    <row r="711" spans="1:25">
      <c r="A711" s="462"/>
      <c r="B711" s="463"/>
      <c r="C711" s="463"/>
      <c r="D711" s="474"/>
      <c r="E711" s="475"/>
      <c r="F711" s="476"/>
      <c r="G711" s="477"/>
      <c r="H711" s="477"/>
      <c r="I711" s="477"/>
      <c r="J711" s="477"/>
      <c r="K711" s="477"/>
      <c r="L711" s="477"/>
      <c r="M711" s="478"/>
      <c r="N711" s="470"/>
      <c r="O711" s="477"/>
      <c r="P711" s="477"/>
      <c r="Q711" s="477"/>
      <c r="R711" s="477"/>
      <c r="S711" s="477"/>
      <c r="T711" s="477"/>
      <c r="U711" s="478"/>
      <c r="V711" s="468"/>
      <c r="W711" s="469"/>
      <c r="X711" s="415"/>
      <c r="Y711" s="415"/>
    </row>
    <row r="712" spans="1:25">
      <c r="A712" s="462"/>
      <c r="B712" s="463"/>
      <c r="C712" s="463"/>
      <c r="D712" s="474"/>
      <c r="E712" s="475"/>
      <c r="F712" s="476"/>
      <c r="G712" s="477"/>
      <c r="H712" s="477"/>
      <c r="I712" s="477"/>
      <c r="J712" s="477"/>
      <c r="K712" s="477"/>
      <c r="L712" s="477"/>
      <c r="M712" s="478"/>
      <c r="N712" s="470"/>
      <c r="O712" s="477"/>
      <c r="P712" s="477"/>
      <c r="Q712" s="477"/>
      <c r="R712" s="477"/>
      <c r="S712" s="477"/>
      <c r="T712" s="477"/>
      <c r="U712" s="478"/>
      <c r="V712" s="468"/>
      <c r="W712" s="469"/>
      <c r="X712" s="415"/>
      <c r="Y712" s="415"/>
    </row>
    <row r="713" spans="1:25">
      <c r="A713" s="462"/>
      <c r="B713" s="463"/>
      <c r="C713" s="463"/>
      <c r="D713" s="474"/>
      <c r="E713" s="475"/>
      <c r="F713" s="476"/>
      <c r="G713" s="477"/>
      <c r="H713" s="477"/>
      <c r="I713" s="477"/>
      <c r="J713" s="477"/>
      <c r="K713" s="477"/>
      <c r="L713" s="477"/>
      <c r="M713" s="478"/>
      <c r="N713" s="470"/>
      <c r="O713" s="477"/>
      <c r="P713" s="477"/>
      <c r="Q713" s="477"/>
      <c r="R713" s="477"/>
      <c r="S713" s="477"/>
      <c r="T713" s="477"/>
      <c r="U713" s="478"/>
      <c r="V713" s="468"/>
      <c r="W713" s="469"/>
      <c r="X713" s="415"/>
      <c r="Y713" s="415"/>
    </row>
    <row r="714" spans="1:25">
      <c r="A714" s="462"/>
      <c r="B714" s="463"/>
      <c r="C714" s="463"/>
      <c r="D714" s="474"/>
      <c r="E714" s="475"/>
      <c r="F714" s="476"/>
      <c r="G714" s="477"/>
      <c r="H714" s="477"/>
      <c r="I714" s="477"/>
      <c r="J714" s="477"/>
      <c r="K714" s="477"/>
      <c r="L714" s="477"/>
      <c r="M714" s="478"/>
      <c r="N714" s="470"/>
      <c r="O714" s="477"/>
      <c r="P714" s="477"/>
      <c r="Q714" s="477"/>
      <c r="R714" s="477"/>
      <c r="S714" s="477"/>
      <c r="T714" s="477"/>
      <c r="U714" s="478"/>
      <c r="V714" s="468"/>
      <c r="W714" s="469"/>
      <c r="X714" s="415"/>
      <c r="Y714" s="415"/>
    </row>
    <row r="715" spans="1:25">
      <c r="A715" s="462"/>
      <c r="B715" s="463"/>
      <c r="C715" s="463"/>
      <c r="D715" s="474"/>
      <c r="E715" s="475"/>
      <c r="F715" s="476"/>
      <c r="G715" s="477"/>
      <c r="H715" s="477"/>
      <c r="I715" s="477"/>
      <c r="J715" s="477"/>
      <c r="K715" s="477"/>
      <c r="L715" s="477"/>
      <c r="M715" s="478"/>
      <c r="N715" s="470"/>
      <c r="O715" s="477"/>
      <c r="P715" s="477"/>
      <c r="Q715" s="477"/>
      <c r="R715" s="477"/>
      <c r="S715" s="477"/>
      <c r="T715" s="477"/>
      <c r="U715" s="478"/>
      <c r="V715" s="468"/>
      <c r="W715" s="469"/>
      <c r="X715" s="415"/>
      <c r="Y715" s="415"/>
    </row>
    <row r="716" spans="1:25">
      <c r="A716" s="462"/>
      <c r="B716" s="463"/>
      <c r="C716" s="463"/>
      <c r="D716" s="474"/>
      <c r="E716" s="475"/>
      <c r="F716" s="476"/>
      <c r="G716" s="477"/>
      <c r="H716" s="477"/>
      <c r="I716" s="477"/>
      <c r="J716" s="477"/>
      <c r="K716" s="477"/>
      <c r="L716" s="477"/>
      <c r="M716" s="478"/>
      <c r="N716" s="470"/>
      <c r="O716" s="477"/>
      <c r="P716" s="477"/>
      <c r="Q716" s="477"/>
      <c r="R716" s="477"/>
      <c r="S716" s="477"/>
      <c r="T716" s="477"/>
      <c r="U716" s="478"/>
      <c r="V716" s="468"/>
      <c r="W716" s="469"/>
      <c r="X716" s="415"/>
      <c r="Y716" s="415"/>
    </row>
    <row r="717" spans="1:25">
      <c r="A717" s="462"/>
      <c r="B717" s="463"/>
      <c r="C717" s="463"/>
      <c r="D717" s="474"/>
      <c r="E717" s="475"/>
      <c r="F717" s="476"/>
      <c r="G717" s="477"/>
      <c r="H717" s="477"/>
      <c r="I717" s="477"/>
      <c r="J717" s="477"/>
      <c r="K717" s="477"/>
      <c r="L717" s="477"/>
      <c r="M717" s="478"/>
      <c r="N717" s="470"/>
      <c r="O717" s="477"/>
      <c r="P717" s="477"/>
      <c r="Q717" s="477"/>
      <c r="R717" s="477"/>
      <c r="S717" s="477"/>
      <c r="T717" s="477"/>
      <c r="U717" s="478"/>
      <c r="V717" s="468"/>
      <c r="W717" s="469"/>
      <c r="X717" s="415"/>
      <c r="Y717" s="415"/>
    </row>
    <row r="718" spans="1:25">
      <c r="A718" s="462"/>
      <c r="B718" s="463"/>
      <c r="C718" s="463"/>
      <c r="D718" s="474"/>
      <c r="E718" s="475"/>
      <c r="F718" s="476"/>
      <c r="G718" s="477"/>
      <c r="H718" s="477"/>
      <c r="I718" s="477"/>
      <c r="J718" s="477"/>
      <c r="K718" s="477"/>
      <c r="L718" s="477"/>
      <c r="M718" s="478"/>
      <c r="N718" s="470"/>
      <c r="O718" s="477"/>
      <c r="P718" s="477"/>
      <c r="Q718" s="477"/>
      <c r="R718" s="477"/>
      <c r="S718" s="477"/>
      <c r="T718" s="477"/>
      <c r="U718" s="478"/>
      <c r="V718" s="468"/>
      <c r="W718" s="469"/>
      <c r="X718" s="415"/>
      <c r="Y718" s="415"/>
    </row>
    <row r="719" spans="1:25">
      <c r="A719" s="462"/>
      <c r="B719" s="463"/>
      <c r="C719" s="463"/>
      <c r="D719" s="474"/>
      <c r="E719" s="475"/>
      <c r="F719" s="476"/>
      <c r="G719" s="477"/>
      <c r="H719" s="477"/>
      <c r="I719" s="477"/>
      <c r="J719" s="477"/>
      <c r="K719" s="477"/>
      <c r="L719" s="477"/>
      <c r="M719" s="478"/>
      <c r="N719" s="470"/>
      <c r="O719" s="477"/>
      <c r="P719" s="477"/>
      <c r="Q719" s="477"/>
      <c r="R719" s="477"/>
      <c r="S719" s="477"/>
      <c r="T719" s="477"/>
      <c r="U719" s="478"/>
      <c r="V719" s="468"/>
      <c r="W719" s="469"/>
      <c r="X719" s="415"/>
      <c r="Y719" s="415"/>
    </row>
    <row r="720" spans="1:25">
      <c r="A720" s="462"/>
      <c r="B720" s="463"/>
      <c r="C720" s="463"/>
      <c r="D720" s="474"/>
      <c r="E720" s="475"/>
      <c r="F720" s="476"/>
      <c r="G720" s="477"/>
      <c r="H720" s="477"/>
      <c r="I720" s="477"/>
      <c r="J720" s="477"/>
      <c r="K720" s="477"/>
      <c r="L720" s="477"/>
      <c r="M720" s="478"/>
      <c r="N720" s="470"/>
      <c r="O720" s="477"/>
      <c r="P720" s="477"/>
      <c r="Q720" s="477"/>
      <c r="R720" s="477"/>
      <c r="S720" s="477"/>
      <c r="T720" s="477"/>
      <c r="U720" s="478"/>
      <c r="V720" s="468"/>
      <c r="W720" s="469"/>
      <c r="X720" s="415"/>
      <c r="Y720" s="415"/>
    </row>
    <row r="721" spans="1:25">
      <c r="A721" s="462"/>
      <c r="B721" s="463"/>
      <c r="C721" s="463"/>
      <c r="D721" s="474"/>
      <c r="E721" s="475"/>
      <c r="F721" s="476"/>
      <c r="G721" s="477"/>
      <c r="H721" s="477"/>
      <c r="I721" s="477"/>
      <c r="J721" s="477"/>
      <c r="K721" s="477"/>
      <c r="L721" s="477"/>
      <c r="M721" s="478"/>
      <c r="N721" s="470"/>
      <c r="O721" s="477"/>
      <c r="P721" s="477"/>
      <c r="Q721" s="477"/>
      <c r="R721" s="477"/>
      <c r="S721" s="477"/>
      <c r="T721" s="477"/>
      <c r="U721" s="478"/>
      <c r="V721" s="468"/>
      <c r="W721" s="469"/>
      <c r="X721" s="415"/>
      <c r="Y721" s="415"/>
    </row>
    <row r="722" spans="1:25">
      <c r="A722" s="462"/>
      <c r="B722" s="463"/>
      <c r="C722" s="463"/>
      <c r="D722" s="474"/>
      <c r="E722" s="475"/>
      <c r="F722" s="476"/>
      <c r="G722" s="477"/>
      <c r="H722" s="477"/>
      <c r="I722" s="477"/>
      <c r="J722" s="477"/>
      <c r="K722" s="477"/>
      <c r="L722" s="477"/>
      <c r="M722" s="478"/>
      <c r="N722" s="470"/>
      <c r="O722" s="477"/>
      <c r="P722" s="477"/>
      <c r="Q722" s="477"/>
      <c r="R722" s="477"/>
      <c r="S722" s="477"/>
      <c r="T722" s="477"/>
      <c r="U722" s="478"/>
      <c r="V722" s="468"/>
      <c r="W722" s="469"/>
      <c r="X722" s="415"/>
      <c r="Y722" s="415"/>
    </row>
    <row r="723" spans="1:25">
      <c r="A723" s="462"/>
      <c r="B723" s="463"/>
      <c r="C723" s="463"/>
      <c r="D723" s="474"/>
      <c r="E723" s="475"/>
      <c r="F723" s="476"/>
      <c r="G723" s="477"/>
      <c r="H723" s="477"/>
      <c r="I723" s="477"/>
      <c r="J723" s="477"/>
      <c r="K723" s="477"/>
      <c r="L723" s="477"/>
      <c r="M723" s="478"/>
      <c r="N723" s="470"/>
      <c r="O723" s="477"/>
      <c r="P723" s="477"/>
      <c r="Q723" s="477"/>
      <c r="R723" s="477"/>
      <c r="S723" s="477"/>
      <c r="T723" s="477"/>
      <c r="U723" s="478"/>
      <c r="V723" s="468"/>
      <c r="W723" s="469"/>
      <c r="X723" s="415"/>
      <c r="Y723" s="415"/>
    </row>
    <row r="724" spans="1:25">
      <c r="A724" s="462"/>
      <c r="B724" s="463"/>
      <c r="C724" s="463"/>
      <c r="D724" s="474"/>
      <c r="E724" s="475"/>
      <c r="F724" s="476"/>
      <c r="G724" s="477"/>
      <c r="H724" s="477"/>
      <c r="I724" s="477"/>
      <c r="J724" s="477"/>
      <c r="K724" s="477"/>
      <c r="L724" s="477"/>
      <c r="M724" s="478"/>
      <c r="N724" s="470"/>
      <c r="O724" s="477"/>
      <c r="P724" s="477"/>
      <c r="Q724" s="477"/>
      <c r="R724" s="477"/>
      <c r="S724" s="477"/>
      <c r="T724" s="477"/>
      <c r="U724" s="478"/>
      <c r="V724" s="468"/>
      <c r="W724" s="469"/>
      <c r="X724" s="415"/>
      <c r="Y724" s="415"/>
    </row>
    <row r="725" spans="1:25">
      <c r="A725" s="462"/>
      <c r="B725" s="463"/>
      <c r="C725" s="463"/>
      <c r="D725" s="474"/>
      <c r="E725" s="475"/>
      <c r="F725" s="476"/>
      <c r="G725" s="477"/>
      <c r="H725" s="477"/>
      <c r="I725" s="477"/>
      <c r="J725" s="477"/>
      <c r="K725" s="477"/>
      <c r="L725" s="477"/>
      <c r="M725" s="478"/>
      <c r="N725" s="470"/>
      <c r="O725" s="477"/>
      <c r="P725" s="477"/>
      <c r="Q725" s="477"/>
      <c r="R725" s="477"/>
      <c r="S725" s="477"/>
      <c r="T725" s="477"/>
      <c r="U725" s="478"/>
      <c r="V725" s="468"/>
      <c r="W725" s="469"/>
      <c r="X725" s="415"/>
      <c r="Y725" s="415"/>
    </row>
    <row r="726" spans="1:25">
      <c r="A726" s="462"/>
      <c r="B726" s="463"/>
      <c r="C726" s="463"/>
      <c r="D726" s="474"/>
      <c r="E726" s="475"/>
      <c r="F726" s="476"/>
      <c r="G726" s="477"/>
      <c r="H726" s="477"/>
      <c r="I726" s="477"/>
      <c r="J726" s="477"/>
      <c r="K726" s="477"/>
      <c r="L726" s="477"/>
      <c r="M726" s="478"/>
      <c r="N726" s="470"/>
      <c r="O726" s="477"/>
      <c r="P726" s="477"/>
      <c r="Q726" s="477"/>
      <c r="R726" s="477"/>
      <c r="S726" s="477"/>
      <c r="T726" s="477"/>
      <c r="U726" s="478"/>
      <c r="V726" s="468"/>
      <c r="W726" s="469"/>
      <c r="X726" s="415"/>
      <c r="Y726" s="415"/>
    </row>
    <row r="727" spans="1:25">
      <c r="A727" s="462"/>
      <c r="B727" s="463"/>
      <c r="C727" s="463"/>
      <c r="D727" s="474"/>
      <c r="E727" s="475"/>
      <c r="F727" s="476"/>
      <c r="G727" s="477"/>
      <c r="H727" s="477"/>
      <c r="I727" s="477"/>
      <c r="J727" s="477"/>
      <c r="K727" s="477"/>
      <c r="L727" s="477"/>
      <c r="M727" s="478"/>
      <c r="N727" s="470"/>
      <c r="O727" s="477"/>
      <c r="P727" s="477"/>
      <c r="Q727" s="477"/>
      <c r="R727" s="477"/>
      <c r="S727" s="477"/>
      <c r="T727" s="477"/>
      <c r="U727" s="478"/>
      <c r="V727" s="468"/>
      <c r="W727" s="469"/>
      <c r="X727" s="415"/>
      <c r="Y727" s="415"/>
    </row>
    <row r="728" spans="1:25">
      <c r="A728" s="462"/>
      <c r="B728" s="463"/>
      <c r="C728" s="463"/>
      <c r="D728" s="474"/>
      <c r="E728" s="475"/>
      <c r="F728" s="476"/>
      <c r="G728" s="477"/>
      <c r="H728" s="477"/>
      <c r="I728" s="477"/>
      <c r="J728" s="477"/>
      <c r="K728" s="477"/>
      <c r="L728" s="477"/>
      <c r="M728" s="478"/>
      <c r="N728" s="470"/>
      <c r="O728" s="477"/>
      <c r="P728" s="477"/>
      <c r="Q728" s="477"/>
      <c r="R728" s="477"/>
      <c r="S728" s="477"/>
      <c r="T728" s="477"/>
      <c r="U728" s="478"/>
      <c r="V728" s="468"/>
      <c r="W728" s="469"/>
      <c r="X728" s="415"/>
      <c r="Y728" s="415"/>
    </row>
    <row r="729" spans="1:25">
      <c r="A729" s="462"/>
      <c r="B729" s="463"/>
      <c r="C729" s="463"/>
      <c r="D729" s="474"/>
      <c r="E729" s="475"/>
      <c r="F729" s="476"/>
      <c r="G729" s="477"/>
      <c r="H729" s="477"/>
      <c r="I729" s="477"/>
      <c r="J729" s="477"/>
      <c r="K729" s="477"/>
      <c r="L729" s="477"/>
      <c r="M729" s="478"/>
      <c r="N729" s="470"/>
      <c r="O729" s="477"/>
      <c r="P729" s="477"/>
      <c r="Q729" s="477"/>
      <c r="R729" s="477"/>
      <c r="S729" s="477"/>
      <c r="T729" s="477"/>
      <c r="U729" s="478"/>
      <c r="V729" s="468"/>
      <c r="W729" s="469"/>
      <c r="X729" s="415"/>
      <c r="Y729" s="415"/>
    </row>
    <row r="730" spans="1:25">
      <c r="A730" s="462"/>
      <c r="B730" s="463"/>
      <c r="C730" s="463"/>
      <c r="D730" s="474"/>
      <c r="E730" s="475"/>
      <c r="F730" s="476"/>
      <c r="G730" s="477"/>
      <c r="H730" s="477"/>
      <c r="I730" s="477"/>
      <c r="J730" s="477"/>
      <c r="K730" s="477"/>
      <c r="L730" s="477"/>
      <c r="M730" s="478"/>
      <c r="N730" s="470"/>
      <c r="O730" s="477"/>
      <c r="P730" s="477"/>
      <c r="Q730" s="477"/>
      <c r="R730" s="477"/>
      <c r="S730" s="477"/>
      <c r="T730" s="477"/>
      <c r="U730" s="478"/>
      <c r="V730" s="468"/>
      <c r="W730" s="469"/>
      <c r="X730" s="415"/>
      <c r="Y730" s="415"/>
    </row>
    <row r="731" spans="1:25">
      <c r="A731" s="462"/>
      <c r="B731" s="463"/>
      <c r="C731" s="463"/>
      <c r="D731" s="474"/>
      <c r="E731" s="475"/>
      <c r="F731" s="476"/>
      <c r="G731" s="477"/>
      <c r="H731" s="477"/>
      <c r="I731" s="477"/>
      <c r="J731" s="477"/>
      <c r="K731" s="477"/>
      <c r="L731" s="477"/>
      <c r="M731" s="478"/>
      <c r="N731" s="470"/>
      <c r="O731" s="477"/>
      <c r="P731" s="477"/>
      <c r="Q731" s="477"/>
      <c r="R731" s="477"/>
      <c r="S731" s="477"/>
      <c r="T731" s="477"/>
      <c r="U731" s="478"/>
      <c r="V731" s="468"/>
      <c r="W731" s="469"/>
      <c r="X731" s="415"/>
      <c r="Y731" s="415"/>
    </row>
    <row r="732" spans="1:25">
      <c r="A732" s="462"/>
      <c r="B732" s="463"/>
      <c r="C732" s="463"/>
      <c r="D732" s="474"/>
      <c r="E732" s="475"/>
      <c r="F732" s="476"/>
      <c r="G732" s="477"/>
      <c r="H732" s="477"/>
      <c r="I732" s="477"/>
      <c r="J732" s="477"/>
      <c r="K732" s="477"/>
      <c r="L732" s="477"/>
      <c r="M732" s="478"/>
      <c r="N732" s="470"/>
      <c r="O732" s="477"/>
      <c r="P732" s="477"/>
      <c r="Q732" s="477"/>
      <c r="R732" s="477"/>
      <c r="S732" s="477"/>
      <c r="T732" s="477"/>
      <c r="U732" s="478"/>
      <c r="V732" s="468"/>
      <c r="W732" s="469"/>
      <c r="X732" s="415"/>
      <c r="Y732" s="415"/>
    </row>
    <row r="733" spans="1:25">
      <c r="A733" s="462"/>
      <c r="B733" s="463"/>
      <c r="C733" s="463"/>
      <c r="D733" s="474"/>
      <c r="E733" s="475"/>
      <c r="F733" s="476"/>
      <c r="G733" s="477"/>
      <c r="H733" s="477"/>
      <c r="I733" s="477"/>
      <c r="J733" s="477"/>
      <c r="K733" s="477"/>
      <c r="L733" s="477"/>
      <c r="M733" s="478"/>
      <c r="N733" s="470"/>
      <c r="O733" s="477"/>
      <c r="P733" s="477"/>
      <c r="Q733" s="477"/>
      <c r="R733" s="477"/>
      <c r="S733" s="477"/>
      <c r="T733" s="477"/>
      <c r="U733" s="478"/>
      <c r="V733" s="468"/>
      <c r="W733" s="469"/>
      <c r="X733" s="415"/>
      <c r="Y733" s="415"/>
    </row>
    <row r="734" spans="1:25">
      <c r="A734" s="462"/>
      <c r="B734" s="463"/>
      <c r="C734" s="463"/>
      <c r="D734" s="474"/>
      <c r="E734" s="475"/>
      <c r="F734" s="476"/>
      <c r="G734" s="477"/>
      <c r="H734" s="477"/>
      <c r="I734" s="477"/>
      <c r="J734" s="477"/>
      <c r="K734" s="477"/>
      <c r="L734" s="477"/>
      <c r="M734" s="478"/>
      <c r="N734" s="470"/>
      <c r="O734" s="477"/>
      <c r="P734" s="477"/>
      <c r="Q734" s="477"/>
      <c r="R734" s="477"/>
      <c r="S734" s="477"/>
      <c r="T734" s="477"/>
      <c r="U734" s="478"/>
      <c r="V734" s="468"/>
      <c r="W734" s="469"/>
      <c r="X734" s="415"/>
      <c r="Y734" s="415"/>
    </row>
    <row r="735" spans="1:25">
      <c r="A735" s="462"/>
      <c r="B735" s="463"/>
      <c r="C735" s="463"/>
      <c r="D735" s="474"/>
      <c r="E735" s="475"/>
      <c r="F735" s="476"/>
      <c r="G735" s="477"/>
      <c r="H735" s="477"/>
      <c r="I735" s="477"/>
      <c r="J735" s="477"/>
      <c r="K735" s="477"/>
      <c r="L735" s="477"/>
      <c r="M735" s="478"/>
      <c r="N735" s="470"/>
      <c r="O735" s="477"/>
      <c r="P735" s="477"/>
      <c r="Q735" s="477"/>
      <c r="R735" s="477"/>
      <c r="S735" s="477"/>
      <c r="T735" s="477"/>
      <c r="U735" s="478"/>
      <c r="V735" s="468"/>
      <c r="W735" s="469"/>
      <c r="X735" s="415"/>
      <c r="Y735" s="415"/>
    </row>
    <row r="736" spans="1:25">
      <c r="A736" s="462"/>
      <c r="B736" s="463"/>
      <c r="C736" s="463"/>
      <c r="D736" s="474"/>
      <c r="E736" s="475"/>
      <c r="F736" s="476"/>
      <c r="G736" s="477"/>
      <c r="H736" s="477"/>
      <c r="I736" s="477"/>
      <c r="J736" s="477"/>
      <c r="K736" s="477"/>
      <c r="L736" s="477"/>
      <c r="M736" s="478"/>
      <c r="N736" s="470"/>
      <c r="O736" s="477"/>
      <c r="P736" s="477"/>
      <c r="Q736" s="477"/>
      <c r="R736" s="477"/>
      <c r="S736" s="477"/>
      <c r="T736" s="477"/>
      <c r="U736" s="478"/>
      <c r="V736" s="468"/>
      <c r="W736" s="469"/>
      <c r="X736" s="415"/>
      <c r="Y736" s="415"/>
    </row>
    <row r="737" spans="1:25">
      <c r="A737" s="462"/>
      <c r="B737" s="463"/>
      <c r="C737" s="463"/>
      <c r="D737" s="474"/>
      <c r="E737" s="475"/>
      <c r="F737" s="476"/>
      <c r="G737" s="477"/>
      <c r="H737" s="477"/>
      <c r="I737" s="477"/>
      <c r="J737" s="477"/>
      <c r="K737" s="477"/>
      <c r="L737" s="477"/>
      <c r="M737" s="478"/>
      <c r="N737" s="470"/>
      <c r="O737" s="477"/>
      <c r="P737" s="477"/>
      <c r="Q737" s="477"/>
      <c r="R737" s="477"/>
      <c r="S737" s="477"/>
      <c r="T737" s="477"/>
      <c r="U737" s="478"/>
      <c r="V737" s="468"/>
      <c r="W737" s="469"/>
      <c r="X737" s="415"/>
      <c r="Y737" s="415"/>
    </row>
    <row r="738" spans="1:25">
      <c r="A738" s="462"/>
      <c r="B738" s="463"/>
      <c r="C738" s="463"/>
      <c r="D738" s="474"/>
      <c r="E738" s="475"/>
      <c r="F738" s="476"/>
      <c r="G738" s="477"/>
      <c r="H738" s="477"/>
      <c r="I738" s="477"/>
      <c r="J738" s="477"/>
      <c r="K738" s="477"/>
      <c r="L738" s="477"/>
      <c r="M738" s="478"/>
      <c r="N738" s="470"/>
      <c r="O738" s="477"/>
      <c r="P738" s="477"/>
      <c r="Q738" s="477"/>
      <c r="R738" s="477"/>
      <c r="S738" s="477"/>
      <c r="T738" s="477"/>
      <c r="U738" s="478"/>
      <c r="V738" s="468"/>
      <c r="W738" s="469"/>
      <c r="X738" s="415"/>
      <c r="Y738" s="415"/>
    </row>
    <row r="739" spans="1:25">
      <c r="A739" s="462"/>
      <c r="B739" s="463"/>
      <c r="C739" s="463"/>
      <c r="D739" s="474"/>
      <c r="E739" s="475"/>
      <c r="F739" s="476"/>
      <c r="G739" s="477"/>
      <c r="H739" s="477"/>
      <c r="I739" s="477"/>
      <c r="J739" s="477"/>
      <c r="K739" s="477"/>
      <c r="L739" s="477"/>
      <c r="M739" s="478"/>
      <c r="N739" s="470"/>
      <c r="O739" s="477"/>
      <c r="P739" s="477"/>
      <c r="Q739" s="477"/>
      <c r="R739" s="477"/>
      <c r="S739" s="477"/>
      <c r="T739" s="477"/>
      <c r="U739" s="478"/>
      <c r="V739" s="468"/>
      <c r="W739" s="469"/>
      <c r="X739" s="415"/>
      <c r="Y739" s="415"/>
    </row>
    <row r="740" spans="1:25">
      <c r="A740" s="462"/>
      <c r="B740" s="463"/>
      <c r="C740" s="463"/>
      <c r="D740" s="474"/>
      <c r="E740" s="475"/>
      <c r="F740" s="476"/>
      <c r="G740" s="477"/>
      <c r="H740" s="477"/>
      <c r="I740" s="477"/>
      <c r="J740" s="477"/>
      <c r="K740" s="477"/>
      <c r="L740" s="477"/>
      <c r="M740" s="478"/>
      <c r="N740" s="470"/>
      <c r="O740" s="477"/>
      <c r="P740" s="477"/>
      <c r="Q740" s="477"/>
      <c r="R740" s="477"/>
      <c r="S740" s="477"/>
      <c r="T740" s="477"/>
      <c r="U740" s="478"/>
      <c r="V740" s="468"/>
      <c r="W740" s="469"/>
      <c r="X740" s="415"/>
      <c r="Y740" s="415"/>
    </row>
    <row r="741" spans="1:25">
      <c r="A741" s="462"/>
      <c r="B741" s="463"/>
      <c r="C741" s="463"/>
      <c r="D741" s="474"/>
      <c r="E741" s="475"/>
      <c r="F741" s="476"/>
      <c r="G741" s="477"/>
      <c r="H741" s="477"/>
      <c r="I741" s="477"/>
      <c r="J741" s="477"/>
      <c r="K741" s="477"/>
      <c r="L741" s="477"/>
      <c r="M741" s="478"/>
      <c r="N741" s="470"/>
      <c r="O741" s="477"/>
      <c r="P741" s="477"/>
      <c r="Q741" s="477"/>
      <c r="R741" s="477"/>
      <c r="S741" s="477"/>
      <c r="T741" s="477"/>
      <c r="U741" s="478"/>
      <c r="V741" s="468"/>
      <c r="W741" s="469"/>
      <c r="X741" s="415"/>
      <c r="Y741" s="415"/>
    </row>
    <row r="742" spans="1:25">
      <c r="A742" s="462"/>
      <c r="B742" s="463"/>
      <c r="C742" s="463"/>
      <c r="D742" s="474"/>
      <c r="E742" s="475"/>
      <c r="F742" s="476"/>
      <c r="G742" s="477"/>
      <c r="H742" s="477"/>
      <c r="I742" s="477"/>
      <c r="J742" s="477"/>
      <c r="K742" s="477"/>
      <c r="L742" s="477"/>
      <c r="M742" s="478"/>
      <c r="N742" s="470"/>
      <c r="O742" s="477"/>
      <c r="P742" s="477"/>
      <c r="Q742" s="477"/>
      <c r="R742" s="477"/>
      <c r="S742" s="477"/>
      <c r="T742" s="477"/>
      <c r="U742" s="478"/>
      <c r="V742" s="468"/>
      <c r="W742" s="469"/>
      <c r="X742" s="415"/>
      <c r="Y742" s="415"/>
    </row>
    <row r="743" spans="1:25">
      <c r="A743" s="462"/>
      <c r="B743" s="463"/>
      <c r="C743" s="463"/>
      <c r="D743" s="474"/>
      <c r="E743" s="475"/>
      <c r="F743" s="476"/>
      <c r="G743" s="477"/>
      <c r="H743" s="477"/>
      <c r="I743" s="477"/>
      <c r="J743" s="477"/>
      <c r="K743" s="477"/>
      <c r="L743" s="477"/>
      <c r="M743" s="478"/>
      <c r="N743" s="470"/>
      <c r="O743" s="477"/>
      <c r="P743" s="477"/>
      <c r="Q743" s="477"/>
      <c r="R743" s="477"/>
      <c r="S743" s="477"/>
      <c r="T743" s="477"/>
      <c r="U743" s="478"/>
      <c r="V743" s="468"/>
      <c r="W743" s="469"/>
      <c r="X743" s="415"/>
      <c r="Y743" s="415"/>
    </row>
    <row r="744" spans="1:25">
      <c r="A744" s="462"/>
      <c r="B744" s="463"/>
      <c r="C744" s="463"/>
      <c r="D744" s="474"/>
      <c r="E744" s="475"/>
      <c r="F744" s="476"/>
      <c r="G744" s="477"/>
      <c r="H744" s="477"/>
      <c r="I744" s="477"/>
      <c r="J744" s="477"/>
      <c r="K744" s="477"/>
      <c r="L744" s="477"/>
      <c r="M744" s="478"/>
      <c r="N744" s="470"/>
      <c r="O744" s="477"/>
      <c r="P744" s="477"/>
      <c r="Q744" s="477"/>
      <c r="R744" s="477"/>
      <c r="S744" s="477"/>
      <c r="T744" s="477"/>
      <c r="U744" s="478"/>
      <c r="V744" s="468"/>
      <c r="W744" s="469"/>
      <c r="X744" s="415"/>
      <c r="Y744" s="415"/>
    </row>
    <row r="745" spans="1:25">
      <c r="A745" s="462"/>
      <c r="B745" s="463"/>
      <c r="C745" s="463"/>
      <c r="D745" s="474"/>
      <c r="E745" s="475"/>
      <c r="F745" s="476"/>
      <c r="G745" s="477"/>
      <c r="H745" s="477"/>
      <c r="I745" s="477"/>
      <c r="J745" s="477"/>
      <c r="K745" s="477"/>
      <c r="L745" s="477"/>
      <c r="M745" s="478"/>
      <c r="N745" s="470"/>
      <c r="O745" s="477"/>
      <c r="P745" s="477"/>
      <c r="Q745" s="477"/>
      <c r="R745" s="477"/>
      <c r="S745" s="477"/>
      <c r="T745" s="477"/>
      <c r="U745" s="478"/>
      <c r="V745" s="468"/>
      <c r="W745" s="469"/>
      <c r="X745" s="415"/>
      <c r="Y745" s="415"/>
    </row>
    <row r="746" spans="1:25">
      <c r="A746" s="462"/>
      <c r="B746" s="463"/>
      <c r="C746" s="463"/>
      <c r="D746" s="474"/>
      <c r="E746" s="475"/>
      <c r="F746" s="476"/>
      <c r="G746" s="477"/>
      <c r="H746" s="477"/>
      <c r="I746" s="477"/>
      <c r="J746" s="477"/>
      <c r="K746" s="477"/>
      <c r="L746" s="477"/>
      <c r="M746" s="478"/>
      <c r="N746" s="470"/>
      <c r="O746" s="477"/>
      <c r="P746" s="477"/>
      <c r="Q746" s="477"/>
      <c r="R746" s="477"/>
      <c r="S746" s="477"/>
      <c r="T746" s="477"/>
      <c r="U746" s="478"/>
      <c r="V746" s="468"/>
      <c r="W746" s="469"/>
      <c r="X746" s="415"/>
      <c r="Y746" s="415"/>
    </row>
    <row r="747" spans="1:25">
      <c r="A747" s="462"/>
      <c r="B747" s="463"/>
      <c r="C747" s="463"/>
      <c r="D747" s="474"/>
      <c r="E747" s="475"/>
      <c r="F747" s="476"/>
      <c r="G747" s="477"/>
      <c r="H747" s="477"/>
      <c r="I747" s="477"/>
      <c r="J747" s="477"/>
      <c r="K747" s="477"/>
      <c r="L747" s="477"/>
      <c r="M747" s="478"/>
      <c r="N747" s="470"/>
      <c r="O747" s="477"/>
      <c r="P747" s="477"/>
      <c r="Q747" s="477"/>
      <c r="R747" s="477"/>
      <c r="S747" s="477"/>
      <c r="T747" s="477"/>
      <c r="U747" s="478"/>
      <c r="V747" s="468"/>
      <c r="W747" s="469"/>
      <c r="X747" s="415"/>
      <c r="Y747" s="415"/>
    </row>
    <row r="748" spans="1:25">
      <c r="A748" s="462"/>
      <c r="B748" s="463"/>
      <c r="C748" s="463"/>
      <c r="D748" s="474"/>
      <c r="E748" s="475"/>
      <c r="F748" s="476"/>
      <c r="G748" s="477"/>
      <c r="H748" s="477"/>
      <c r="I748" s="477"/>
      <c r="J748" s="477"/>
      <c r="K748" s="477"/>
      <c r="L748" s="477"/>
      <c r="M748" s="478"/>
      <c r="N748" s="470"/>
      <c r="O748" s="477"/>
      <c r="P748" s="477"/>
      <c r="Q748" s="477"/>
      <c r="R748" s="477"/>
      <c r="S748" s="477"/>
      <c r="T748" s="477"/>
      <c r="U748" s="478"/>
      <c r="V748" s="468"/>
      <c r="W748" s="469"/>
      <c r="X748" s="415"/>
      <c r="Y748" s="415"/>
    </row>
    <row r="749" spans="1:25">
      <c r="A749" s="462"/>
      <c r="B749" s="463"/>
      <c r="C749" s="463"/>
      <c r="D749" s="474"/>
      <c r="E749" s="475"/>
      <c r="F749" s="476"/>
      <c r="G749" s="477"/>
      <c r="H749" s="477"/>
      <c r="I749" s="477"/>
      <c r="J749" s="477"/>
      <c r="K749" s="477"/>
      <c r="L749" s="477"/>
      <c r="M749" s="478"/>
      <c r="N749" s="470"/>
      <c r="O749" s="477"/>
      <c r="P749" s="477"/>
      <c r="Q749" s="477"/>
      <c r="R749" s="477"/>
      <c r="S749" s="477"/>
      <c r="T749" s="477"/>
      <c r="U749" s="478"/>
      <c r="V749" s="468"/>
      <c r="W749" s="469"/>
      <c r="X749" s="415"/>
      <c r="Y749" s="415"/>
    </row>
    <row r="750" spans="1:25">
      <c r="A750" s="462"/>
      <c r="B750" s="463"/>
      <c r="C750" s="463"/>
      <c r="D750" s="474"/>
      <c r="E750" s="475"/>
      <c r="F750" s="476"/>
      <c r="G750" s="477"/>
      <c r="H750" s="477"/>
      <c r="I750" s="477"/>
      <c r="J750" s="477"/>
      <c r="K750" s="477"/>
      <c r="L750" s="477"/>
      <c r="M750" s="478"/>
      <c r="N750" s="470"/>
      <c r="O750" s="477"/>
      <c r="P750" s="477"/>
      <c r="Q750" s="477"/>
      <c r="R750" s="477"/>
      <c r="S750" s="477"/>
      <c r="T750" s="477"/>
      <c r="U750" s="478"/>
      <c r="V750" s="468"/>
      <c r="W750" s="469"/>
      <c r="X750" s="415"/>
      <c r="Y750" s="415"/>
    </row>
    <row r="751" spans="1:25">
      <c r="A751" s="462"/>
      <c r="B751" s="463"/>
      <c r="C751" s="463"/>
      <c r="D751" s="474"/>
      <c r="E751" s="475"/>
      <c r="F751" s="476"/>
      <c r="G751" s="477"/>
      <c r="H751" s="477"/>
      <c r="I751" s="477"/>
      <c r="J751" s="477"/>
      <c r="K751" s="477"/>
      <c r="L751" s="477"/>
      <c r="M751" s="478"/>
      <c r="N751" s="470"/>
      <c r="O751" s="477"/>
      <c r="P751" s="477"/>
      <c r="Q751" s="477"/>
      <c r="R751" s="477"/>
      <c r="S751" s="477"/>
      <c r="T751" s="477"/>
      <c r="U751" s="478"/>
      <c r="V751" s="468"/>
      <c r="W751" s="469"/>
      <c r="X751" s="415"/>
      <c r="Y751" s="415"/>
    </row>
    <row r="752" spans="1:25">
      <c r="A752" s="462"/>
      <c r="B752" s="463"/>
      <c r="C752" s="463"/>
      <c r="D752" s="474"/>
      <c r="E752" s="475"/>
      <c r="F752" s="476"/>
      <c r="G752" s="477"/>
      <c r="H752" s="477"/>
      <c r="I752" s="477"/>
      <c r="J752" s="477"/>
      <c r="K752" s="477"/>
      <c r="L752" s="477"/>
      <c r="M752" s="478"/>
      <c r="N752" s="470"/>
      <c r="O752" s="477"/>
      <c r="P752" s="477"/>
      <c r="Q752" s="477"/>
      <c r="R752" s="477"/>
      <c r="S752" s="477"/>
      <c r="T752" s="477"/>
      <c r="U752" s="478"/>
      <c r="V752" s="468"/>
      <c r="W752" s="469"/>
      <c r="X752" s="415"/>
      <c r="Y752" s="415"/>
    </row>
    <row r="753" spans="1:25">
      <c r="A753" s="462"/>
      <c r="B753" s="463"/>
      <c r="C753" s="463"/>
      <c r="D753" s="474"/>
      <c r="E753" s="475"/>
      <c r="F753" s="476"/>
      <c r="G753" s="477"/>
      <c r="H753" s="477"/>
      <c r="I753" s="477"/>
      <c r="J753" s="477"/>
      <c r="K753" s="477"/>
      <c r="L753" s="477"/>
      <c r="M753" s="478"/>
      <c r="N753" s="470"/>
      <c r="O753" s="477"/>
      <c r="P753" s="477"/>
      <c r="Q753" s="477"/>
      <c r="R753" s="477"/>
      <c r="S753" s="477"/>
      <c r="T753" s="477"/>
      <c r="U753" s="478"/>
      <c r="V753" s="468"/>
      <c r="W753" s="469"/>
      <c r="X753" s="415"/>
      <c r="Y753" s="415"/>
    </row>
    <row r="754" spans="1:25">
      <c r="A754" s="462"/>
      <c r="B754" s="463"/>
      <c r="C754" s="463"/>
      <c r="D754" s="474"/>
      <c r="E754" s="475"/>
      <c r="F754" s="476"/>
      <c r="G754" s="477"/>
      <c r="H754" s="477"/>
      <c r="I754" s="477"/>
      <c r="J754" s="477"/>
      <c r="K754" s="477"/>
      <c r="L754" s="477"/>
      <c r="M754" s="478"/>
      <c r="N754" s="470"/>
      <c r="O754" s="477"/>
      <c r="P754" s="477"/>
      <c r="Q754" s="477"/>
      <c r="R754" s="477"/>
      <c r="S754" s="477"/>
      <c r="T754" s="477"/>
      <c r="U754" s="478"/>
      <c r="V754" s="468"/>
      <c r="W754" s="469"/>
      <c r="X754" s="415"/>
      <c r="Y754" s="415"/>
    </row>
    <row r="755" spans="1:25">
      <c r="A755" s="462"/>
      <c r="B755" s="463"/>
      <c r="C755" s="463"/>
      <c r="D755" s="474"/>
      <c r="E755" s="475"/>
      <c r="F755" s="476"/>
      <c r="G755" s="477"/>
      <c r="H755" s="477"/>
      <c r="I755" s="477"/>
      <c r="J755" s="477"/>
      <c r="K755" s="477"/>
      <c r="L755" s="477"/>
      <c r="M755" s="478"/>
      <c r="N755" s="470"/>
      <c r="O755" s="477"/>
      <c r="P755" s="477"/>
      <c r="Q755" s="477"/>
      <c r="R755" s="477"/>
      <c r="S755" s="477"/>
      <c r="T755" s="477"/>
      <c r="U755" s="478"/>
      <c r="V755" s="468"/>
      <c r="W755" s="469"/>
      <c r="X755" s="415"/>
      <c r="Y755" s="415"/>
    </row>
    <row r="756" spans="1:25">
      <c r="A756" s="462"/>
      <c r="B756" s="463"/>
      <c r="C756" s="463"/>
      <c r="D756" s="474"/>
      <c r="E756" s="475"/>
      <c r="F756" s="476"/>
      <c r="G756" s="477"/>
      <c r="H756" s="477"/>
      <c r="I756" s="477"/>
      <c r="J756" s="477"/>
      <c r="K756" s="477"/>
      <c r="L756" s="477"/>
      <c r="M756" s="478"/>
      <c r="N756" s="470"/>
      <c r="O756" s="477"/>
      <c r="P756" s="477"/>
      <c r="Q756" s="477"/>
      <c r="R756" s="477"/>
      <c r="S756" s="477"/>
      <c r="T756" s="477"/>
      <c r="U756" s="478"/>
      <c r="V756" s="468"/>
      <c r="W756" s="469"/>
      <c r="X756" s="415"/>
      <c r="Y756" s="415"/>
    </row>
    <row r="757" spans="1:25">
      <c r="A757" s="462"/>
      <c r="B757" s="463"/>
      <c r="C757" s="463"/>
      <c r="D757" s="474"/>
      <c r="E757" s="475"/>
      <c r="F757" s="476"/>
      <c r="G757" s="477"/>
      <c r="H757" s="477"/>
      <c r="I757" s="477"/>
      <c r="J757" s="477"/>
      <c r="K757" s="477"/>
      <c r="L757" s="477"/>
      <c r="M757" s="478"/>
      <c r="N757" s="470"/>
      <c r="O757" s="477"/>
      <c r="P757" s="477"/>
      <c r="Q757" s="477"/>
      <c r="R757" s="477"/>
      <c r="S757" s="477"/>
      <c r="T757" s="477"/>
      <c r="U757" s="478"/>
      <c r="V757" s="468"/>
      <c r="W757" s="469"/>
      <c r="X757" s="415"/>
      <c r="Y757" s="415"/>
    </row>
    <row r="758" spans="1:25">
      <c r="A758" s="462"/>
      <c r="B758" s="463"/>
      <c r="C758" s="463"/>
      <c r="D758" s="474"/>
      <c r="E758" s="475"/>
      <c r="F758" s="476"/>
      <c r="G758" s="477"/>
      <c r="H758" s="477"/>
      <c r="I758" s="477"/>
      <c r="J758" s="477"/>
      <c r="K758" s="477"/>
      <c r="L758" s="477"/>
      <c r="M758" s="478"/>
      <c r="N758" s="470"/>
      <c r="O758" s="477"/>
      <c r="P758" s="477"/>
      <c r="Q758" s="477"/>
      <c r="R758" s="477"/>
      <c r="S758" s="477"/>
      <c r="T758" s="477"/>
      <c r="U758" s="478"/>
      <c r="V758" s="468"/>
      <c r="W758" s="469"/>
      <c r="X758" s="415"/>
      <c r="Y758" s="415"/>
    </row>
    <row r="759" spans="1:25">
      <c r="A759" s="462"/>
      <c r="B759" s="463"/>
      <c r="C759" s="463"/>
      <c r="D759" s="474"/>
      <c r="E759" s="475"/>
      <c r="F759" s="476"/>
      <c r="G759" s="477"/>
      <c r="H759" s="477"/>
      <c r="I759" s="477"/>
      <c r="J759" s="477"/>
      <c r="K759" s="477"/>
      <c r="L759" s="477"/>
      <c r="M759" s="478"/>
      <c r="N759" s="470"/>
      <c r="O759" s="477"/>
      <c r="P759" s="477"/>
      <c r="Q759" s="477"/>
      <c r="R759" s="477"/>
      <c r="S759" s="477"/>
      <c r="T759" s="477"/>
      <c r="U759" s="478"/>
      <c r="V759" s="468"/>
      <c r="W759" s="469"/>
      <c r="X759" s="415"/>
      <c r="Y759" s="415"/>
    </row>
    <row r="760" spans="1:25">
      <c r="A760" s="462"/>
      <c r="B760" s="463"/>
      <c r="C760" s="463"/>
      <c r="D760" s="474"/>
      <c r="E760" s="475"/>
      <c r="F760" s="476"/>
      <c r="G760" s="477"/>
      <c r="H760" s="477"/>
      <c r="I760" s="477"/>
      <c r="J760" s="477"/>
      <c r="K760" s="477"/>
      <c r="L760" s="477"/>
      <c r="M760" s="478"/>
      <c r="N760" s="470"/>
      <c r="O760" s="477"/>
      <c r="P760" s="477"/>
      <c r="Q760" s="477"/>
      <c r="R760" s="477"/>
      <c r="S760" s="477"/>
      <c r="T760" s="477"/>
      <c r="U760" s="478"/>
      <c r="V760" s="468"/>
      <c r="W760" s="469"/>
      <c r="X760" s="415"/>
      <c r="Y760" s="415"/>
    </row>
    <row r="761" spans="1:25">
      <c r="A761" s="462"/>
      <c r="B761" s="463"/>
      <c r="C761" s="463"/>
      <c r="D761" s="474"/>
      <c r="E761" s="475"/>
      <c r="F761" s="476"/>
      <c r="G761" s="477"/>
      <c r="H761" s="477"/>
      <c r="I761" s="477"/>
      <c r="J761" s="477"/>
      <c r="K761" s="477"/>
      <c r="L761" s="477"/>
      <c r="M761" s="478"/>
      <c r="N761" s="470"/>
      <c r="O761" s="477"/>
      <c r="P761" s="477"/>
      <c r="Q761" s="477"/>
      <c r="R761" s="477"/>
      <c r="S761" s="477"/>
      <c r="T761" s="477"/>
      <c r="U761" s="478"/>
      <c r="V761" s="468"/>
      <c r="W761" s="469"/>
      <c r="X761" s="415"/>
      <c r="Y761" s="415"/>
    </row>
    <row r="762" spans="1:25">
      <c r="A762" s="462"/>
      <c r="B762" s="463"/>
      <c r="C762" s="463"/>
      <c r="D762" s="474"/>
      <c r="E762" s="475"/>
      <c r="F762" s="476"/>
      <c r="G762" s="477"/>
      <c r="H762" s="477"/>
      <c r="I762" s="477"/>
      <c r="J762" s="477"/>
      <c r="K762" s="477"/>
      <c r="L762" s="477"/>
      <c r="M762" s="478"/>
      <c r="N762" s="470"/>
      <c r="O762" s="477"/>
      <c r="P762" s="477"/>
      <c r="Q762" s="477"/>
      <c r="R762" s="477"/>
      <c r="S762" s="477"/>
      <c r="T762" s="477"/>
      <c r="U762" s="478"/>
      <c r="V762" s="468"/>
      <c r="W762" s="469"/>
      <c r="X762" s="415"/>
      <c r="Y762" s="415"/>
    </row>
    <row r="763" spans="1:25">
      <c r="A763" s="462"/>
      <c r="B763" s="463"/>
      <c r="C763" s="463"/>
      <c r="D763" s="474"/>
      <c r="E763" s="475"/>
      <c r="F763" s="476"/>
      <c r="G763" s="477"/>
      <c r="H763" s="477"/>
      <c r="I763" s="477"/>
      <c r="J763" s="477"/>
      <c r="K763" s="477"/>
      <c r="L763" s="477"/>
      <c r="M763" s="478"/>
      <c r="N763" s="470"/>
      <c r="O763" s="477"/>
      <c r="P763" s="477"/>
      <c r="Q763" s="477"/>
      <c r="R763" s="477"/>
      <c r="S763" s="477"/>
      <c r="T763" s="477"/>
      <c r="U763" s="478"/>
      <c r="V763" s="468"/>
      <c r="W763" s="469"/>
      <c r="X763" s="415"/>
      <c r="Y763" s="415"/>
    </row>
    <row r="764" spans="1:25">
      <c r="A764" s="462"/>
      <c r="B764" s="463"/>
      <c r="C764" s="463"/>
      <c r="D764" s="474"/>
      <c r="E764" s="475"/>
      <c r="F764" s="476"/>
      <c r="G764" s="477"/>
      <c r="H764" s="477"/>
      <c r="I764" s="477"/>
      <c r="J764" s="477"/>
      <c r="K764" s="477"/>
      <c r="L764" s="477"/>
      <c r="M764" s="478"/>
      <c r="N764" s="470"/>
      <c r="O764" s="477"/>
      <c r="P764" s="477"/>
      <c r="Q764" s="477"/>
      <c r="R764" s="477"/>
      <c r="S764" s="477"/>
      <c r="T764" s="477"/>
      <c r="U764" s="478"/>
      <c r="V764" s="468"/>
      <c r="W764" s="469"/>
      <c r="X764" s="415"/>
      <c r="Y764" s="415"/>
    </row>
    <row r="765" spans="1:25">
      <c r="A765" s="462"/>
      <c r="B765" s="463"/>
      <c r="C765" s="463"/>
      <c r="D765" s="474"/>
      <c r="E765" s="475"/>
      <c r="F765" s="476"/>
      <c r="G765" s="477"/>
      <c r="H765" s="477"/>
      <c r="I765" s="477"/>
      <c r="J765" s="477"/>
      <c r="K765" s="477"/>
      <c r="L765" s="477"/>
      <c r="M765" s="478"/>
      <c r="N765" s="470"/>
      <c r="O765" s="477"/>
      <c r="P765" s="477"/>
      <c r="Q765" s="477"/>
      <c r="R765" s="477"/>
      <c r="S765" s="477"/>
      <c r="T765" s="477"/>
      <c r="U765" s="478"/>
      <c r="V765" s="468"/>
      <c r="W765" s="469"/>
      <c r="X765" s="415"/>
      <c r="Y765" s="415"/>
    </row>
    <row r="766" spans="1:25">
      <c r="A766" s="462"/>
      <c r="B766" s="463"/>
      <c r="C766" s="463"/>
      <c r="D766" s="474"/>
      <c r="E766" s="475"/>
      <c r="F766" s="476"/>
      <c r="G766" s="477"/>
      <c r="H766" s="477"/>
      <c r="I766" s="477"/>
      <c r="J766" s="477"/>
      <c r="K766" s="477"/>
      <c r="L766" s="477"/>
      <c r="M766" s="478"/>
      <c r="N766" s="470"/>
      <c r="O766" s="477"/>
      <c r="P766" s="477"/>
      <c r="Q766" s="477"/>
      <c r="R766" s="477"/>
      <c r="S766" s="477"/>
      <c r="T766" s="477"/>
      <c r="U766" s="478"/>
      <c r="V766" s="468"/>
      <c r="W766" s="469"/>
      <c r="X766" s="415"/>
      <c r="Y766" s="415"/>
    </row>
    <row r="767" spans="1:25">
      <c r="A767" s="462"/>
      <c r="B767" s="463"/>
      <c r="C767" s="463"/>
      <c r="D767" s="474"/>
      <c r="E767" s="475"/>
      <c r="F767" s="476"/>
      <c r="G767" s="477"/>
      <c r="H767" s="477"/>
      <c r="I767" s="477"/>
      <c r="J767" s="477"/>
      <c r="K767" s="477"/>
      <c r="L767" s="477"/>
      <c r="M767" s="478"/>
      <c r="N767" s="470"/>
      <c r="O767" s="477"/>
      <c r="P767" s="477"/>
      <c r="Q767" s="477"/>
      <c r="R767" s="477"/>
      <c r="S767" s="477"/>
      <c r="T767" s="477"/>
      <c r="U767" s="478"/>
      <c r="V767" s="468"/>
      <c r="W767" s="469"/>
      <c r="X767" s="415"/>
      <c r="Y767" s="415"/>
    </row>
    <row r="768" spans="1:25">
      <c r="A768" s="462"/>
      <c r="B768" s="463"/>
      <c r="C768" s="463"/>
      <c r="D768" s="474"/>
      <c r="E768" s="475"/>
      <c r="F768" s="476"/>
      <c r="G768" s="477"/>
      <c r="H768" s="477"/>
      <c r="I768" s="477"/>
      <c r="J768" s="477"/>
      <c r="K768" s="477"/>
      <c r="L768" s="477"/>
      <c r="M768" s="478"/>
      <c r="N768" s="470"/>
      <c r="O768" s="477"/>
      <c r="P768" s="477"/>
      <c r="Q768" s="477"/>
      <c r="R768" s="477"/>
      <c r="S768" s="477"/>
      <c r="T768" s="477"/>
      <c r="U768" s="478"/>
      <c r="V768" s="468"/>
      <c r="W768" s="469"/>
      <c r="X768" s="415"/>
      <c r="Y768" s="415"/>
    </row>
    <row r="769" spans="1:25">
      <c r="A769" s="462"/>
      <c r="B769" s="463"/>
      <c r="C769" s="463"/>
      <c r="D769" s="474"/>
      <c r="E769" s="475"/>
      <c r="F769" s="476"/>
      <c r="G769" s="477"/>
      <c r="H769" s="477"/>
      <c r="I769" s="477"/>
      <c r="J769" s="477"/>
      <c r="K769" s="477"/>
      <c r="L769" s="477"/>
      <c r="M769" s="478"/>
      <c r="N769" s="470"/>
      <c r="O769" s="477"/>
      <c r="P769" s="477"/>
      <c r="Q769" s="477"/>
      <c r="R769" s="477"/>
      <c r="S769" s="477"/>
      <c r="T769" s="477"/>
      <c r="U769" s="478"/>
      <c r="V769" s="468"/>
      <c r="W769" s="469"/>
      <c r="X769" s="415"/>
      <c r="Y769" s="415"/>
    </row>
    <row r="770" spans="1:25">
      <c r="A770" s="462"/>
      <c r="B770" s="463"/>
      <c r="C770" s="463"/>
      <c r="D770" s="474"/>
      <c r="E770" s="475"/>
      <c r="F770" s="476"/>
      <c r="G770" s="477"/>
      <c r="H770" s="477"/>
      <c r="I770" s="477"/>
      <c r="J770" s="477"/>
      <c r="K770" s="477"/>
      <c r="L770" s="477"/>
      <c r="M770" s="478"/>
      <c r="N770" s="470"/>
      <c r="O770" s="477"/>
      <c r="P770" s="477"/>
      <c r="Q770" s="477"/>
      <c r="R770" s="477"/>
      <c r="S770" s="477"/>
      <c r="T770" s="477"/>
      <c r="U770" s="478"/>
      <c r="V770" s="468"/>
      <c r="W770" s="469"/>
      <c r="X770" s="415"/>
      <c r="Y770" s="415"/>
    </row>
    <row r="771" spans="1:25">
      <c r="A771" s="462"/>
      <c r="B771" s="463"/>
      <c r="C771" s="463"/>
      <c r="D771" s="474"/>
      <c r="E771" s="475"/>
      <c r="F771" s="476"/>
      <c r="G771" s="477"/>
      <c r="H771" s="477"/>
      <c r="I771" s="477"/>
      <c r="J771" s="477"/>
      <c r="K771" s="477"/>
      <c r="L771" s="477"/>
      <c r="M771" s="478"/>
      <c r="N771" s="470"/>
      <c r="O771" s="477"/>
      <c r="P771" s="477"/>
      <c r="Q771" s="477"/>
      <c r="R771" s="477"/>
      <c r="S771" s="477"/>
      <c r="T771" s="477"/>
      <c r="U771" s="478"/>
      <c r="V771" s="468"/>
      <c r="W771" s="469"/>
      <c r="X771" s="415"/>
      <c r="Y771" s="415"/>
    </row>
    <row r="772" spans="1:25">
      <c r="A772" s="462"/>
      <c r="B772" s="463"/>
      <c r="C772" s="463"/>
      <c r="D772" s="474"/>
      <c r="E772" s="475"/>
      <c r="F772" s="476"/>
      <c r="G772" s="477"/>
      <c r="H772" s="477"/>
      <c r="I772" s="477"/>
      <c r="J772" s="477"/>
      <c r="K772" s="477"/>
      <c r="L772" s="477"/>
      <c r="M772" s="478"/>
      <c r="N772" s="470"/>
      <c r="O772" s="477"/>
      <c r="P772" s="477"/>
      <c r="Q772" s="477"/>
      <c r="R772" s="477"/>
      <c r="S772" s="477"/>
      <c r="T772" s="477"/>
      <c r="U772" s="478"/>
      <c r="V772" s="468"/>
      <c r="W772" s="469"/>
      <c r="X772" s="415"/>
      <c r="Y772" s="415"/>
    </row>
    <row r="773" spans="1:25">
      <c r="A773" s="462"/>
      <c r="B773" s="463"/>
      <c r="C773" s="463"/>
      <c r="D773" s="474"/>
      <c r="E773" s="475"/>
      <c r="F773" s="476"/>
      <c r="G773" s="477"/>
      <c r="H773" s="477"/>
      <c r="I773" s="477"/>
      <c r="J773" s="477"/>
      <c r="K773" s="477"/>
      <c r="L773" s="477"/>
      <c r="M773" s="478"/>
      <c r="N773" s="470"/>
      <c r="O773" s="477"/>
      <c r="P773" s="477"/>
      <c r="Q773" s="477"/>
      <c r="R773" s="477"/>
      <c r="S773" s="477"/>
      <c r="T773" s="477"/>
      <c r="U773" s="478"/>
      <c r="V773" s="468"/>
      <c r="W773" s="469"/>
      <c r="X773" s="415"/>
      <c r="Y773" s="415"/>
    </row>
    <row r="774" spans="1:25">
      <c r="A774" s="462"/>
      <c r="B774" s="463"/>
      <c r="C774" s="463"/>
      <c r="D774" s="474"/>
      <c r="E774" s="475"/>
      <c r="F774" s="476"/>
      <c r="G774" s="477"/>
      <c r="H774" s="477"/>
      <c r="I774" s="477"/>
      <c r="J774" s="477"/>
      <c r="K774" s="477"/>
      <c r="L774" s="477"/>
      <c r="M774" s="478"/>
      <c r="N774" s="470"/>
      <c r="O774" s="477"/>
      <c r="P774" s="477"/>
      <c r="Q774" s="477"/>
      <c r="R774" s="477"/>
      <c r="S774" s="477"/>
      <c r="T774" s="477"/>
      <c r="U774" s="478"/>
      <c r="V774" s="468"/>
      <c r="W774" s="469"/>
      <c r="X774" s="415"/>
      <c r="Y774" s="415"/>
    </row>
    <row r="775" spans="1:25">
      <c r="A775" s="462"/>
      <c r="B775" s="463"/>
      <c r="C775" s="463"/>
      <c r="D775" s="474"/>
      <c r="E775" s="475"/>
      <c r="F775" s="476"/>
      <c r="G775" s="477"/>
      <c r="H775" s="477"/>
      <c r="I775" s="477"/>
      <c r="J775" s="477"/>
      <c r="K775" s="477"/>
      <c r="L775" s="477"/>
      <c r="M775" s="478"/>
      <c r="N775" s="470"/>
      <c r="O775" s="477"/>
      <c r="P775" s="477"/>
      <c r="Q775" s="477"/>
      <c r="R775" s="477"/>
      <c r="S775" s="477"/>
      <c r="T775" s="477"/>
      <c r="U775" s="478"/>
      <c r="V775" s="468"/>
      <c r="W775" s="469"/>
      <c r="X775" s="415"/>
      <c r="Y775" s="415"/>
    </row>
    <row r="776" spans="1:25">
      <c r="A776" s="462"/>
      <c r="B776" s="463"/>
      <c r="C776" s="463"/>
      <c r="D776" s="474"/>
      <c r="E776" s="475"/>
      <c r="F776" s="476"/>
      <c r="G776" s="477"/>
      <c r="H776" s="477"/>
      <c r="I776" s="477"/>
      <c r="J776" s="477"/>
      <c r="K776" s="477"/>
      <c r="L776" s="477"/>
      <c r="M776" s="478"/>
      <c r="N776" s="470"/>
      <c r="O776" s="477"/>
      <c r="P776" s="477"/>
      <c r="Q776" s="477"/>
      <c r="R776" s="477"/>
      <c r="S776" s="477"/>
      <c r="T776" s="477"/>
      <c r="U776" s="478"/>
      <c r="V776" s="468"/>
      <c r="W776" s="469"/>
      <c r="X776" s="415"/>
      <c r="Y776" s="415"/>
    </row>
    <row r="777" spans="1:25">
      <c r="A777" s="462"/>
      <c r="B777" s="463"/>
      <c r="C777" s="463"/>
      <c r="D777" s="474"/>
      <c r="E777" s="475"/>
      <c r="F777" s="476"/>
      <c r="G777" s="477"/>
      <c r="H777" s="477"/>
      <c r="I777" s="477"/>
      <c r="J777" s="477"/>
      <c r="K777" s="477"/>
      <c r="L777" s="477"/>
      <c r="M777" s="478"/>
      <c r="N777" s="470"/>
      <c r="O777" s="477"/>
      <c r="P777" s="477"/>
      <c r="Q777" s="477"/>
      <c r="R777" s="477"/>
      <c r="S777" s="477"/>
      <c r="T777" s="477"/>
      <c r="U777" s="478"/>
      <c r="V777" s="468"/>
      <c r="W777" s="469"/>
      <c r="X777" s="415"/>
      <c r="Y777" s="415"/>
    </row>
    <row r="778" spans="1:25">
      <c r="A778" s="462"/>
      <c r="B778" s="463"/>
      <c r="C778" s="463"/>
      <c r="D778" s="474"/>
      <c r="E778" s="475"/>
      <c r="F778" s="476"/>
      <c r="G778" s="477"/>
      <c r="H778" s="477"/>
      <c r="I778" s="477"/>
      <c r="J778" s="477"/>
      <c r="K778" s="477"/>
      <c r="L778" s="477"/>
      <c r="M778" s="478"/>
      <c r="N778" s="470"/>
      <c r="O778" s="477"/>
      <c r="P778" s="477"/>
      <c r="Q778" s="477"/>
      <c r="R778" s="477"/>
      <c r="S778" s="477"/>
      <c r="T778" s="477"/>
      <c r="U778" s="478"/>
      <c r="V778" s="468"/>
      <c r="W778" s="469"/>
      <c r="X778" s="415"/>
      <c r="Y778" s="415"/>
    </row>
    <row r="779" spans="1:25">
      <c r="A779" s="462"/>
      <c r="B779" s="463"/>
      <c r="C779" s="463"/>
      <c r="D779" s="474"/>
      <c r="E779" s="475"/>
      <c r="F779" s="476"/>
      <c r="G779" s="477"/>
      <c r="H779" s="477"/>
      <c r="I779" s="477"/>
      <c r="J779" s="477"/>
      <c r="K779" s="477"/>
      <c r="L779" s="477"/>
      <c r="M779" s="478"/>
      <c r="N779" s="470"/>
      <c r="O779" s="477"/>
      <c r="P779" s="477"/>
      <c r="Q779" s="477"/>
      <c r="R779" s="477"/>
      <c r="S779" s="477"/>
      <c r="T779" s="477"/>
      <c r="U779" s="478"/>
      <c r="V779" s="468"/>
      <c r="W779" s="469"/>
      <c r="X779" s="415"/>
      <c r="Y779" s="415"/>
    </row>
    <row r="780" spans="1:25">
      <c r="A780" s="462"/>
      <c r="B780" s="463"/>
      <c r="C780" s="463"/>
      <c r="D780" s="474"/>
      <c r="E780" s="475"/>
      <c r="F780" s="476"/>
      <c r="G780" s="477"/>
      <c r="H780" s="477"/>
      <c r="I780" s="477"/>
      <c r="J780" s="477"/>
      <c r="K780" s="477"/>
      <c r="L780" s="477"/>
      <c r="M780" s="478"/>
      <c r="N780" s="470"/>
      <c r="O780" s="477"/>
      <c r="P780" s="477"/>
      <c r="Q780" s="477"/>
      <c r="R780" s="477"/>
      <c r="S780" s="477"/>
      <c r="T780" s="477"/>
      <c r="U780" s="478"/>
      <c r="V780" s="468"/>
      <c r="W780" s="469"/>
      <c r="X780" s="415"/>
      <c r="Y780" s="415"/>
    </row>
    <row r="781" spans="1:25">
      <c r="A781" s="462"/>
      <c r="B781" s="463"/>
      <c r="C781" s="463"/>
      <c r="D781" s="474"/>
      <c r="E781" s="475"/>
      <c r="F781" s="476"/>
      <c r="G781" s="477"/>
      <c r="H781" s="477"/>
      <c r="I781" s="477"/>
      <c r="J781" s="477"/>
      <c r="K781" s="477"/>
      <c r="L781" s="477"/>
      <c r="M781" s="478"/>
      <c r="N781" s="470"/>
      <c r="O781" s="477"/>
      <c r="P781" s="477"/>
      <c r="Q781" s="477"/>
      <c r="R781" s="477"/>
      <c r="S781" s="477"/>
      <c r="T781" s="477"/>
      <c r="U781" s="478"/>
      <c r="V781" s="468"/>
      <c r="W781" s="469"/>
      <c r="X781" s="415"/>
      <c r="Y781" s="415"/>
    </row>
    <row r="782" spans="1:25">
      <c r="A782" s="462"/>
      <c r="B782" s="463"/>
      <c r="C782" s="463"/>
      <c r="D782" s="474"/>
      <c r="E782" s="475"/>
      <c r="F782" s="476"/>
      <c r="G782" s="477"/>
      <c r="H782" s="477"/>
      <c r="I782" s="477"/>
      <c r="J782" s="477"/>
      <c r="K782" s="477"/>
      <c r="L782" s="477"/>
      <c r="M782" s="478"/>
      <c r="N782" s="470"/>
      <c r="O782" s="477"/>
      <c r="P782" s="477"/>
      <c r="Q782" s="477"/>
      <c r="R782" s="477"/>
      <c r="S782" s="477"/>
      <c r="T782" s="477"/>
      <c r="U782" s="478"/>
      <c r="V782" s="468"/>
      <c r="W782" s="469"/>
      <c r="X782" s="415"/>
      <c r="Y782" s="415"/>
    </row>
    <row r="783" spans="1:25">
      <c r="A783" s="462"/>
      <c r="B783" s="463"/>
      <c r="C783" s="463"/>
      <c r="D783" s="474"/>
      <c r="E783" s="475"/>
      <c r="F783" s="476"/>
      <c r="G783" s="477"/>
      <c r="H783" s="477"/>
      <c r="I783" s="477"/>
      <c r="J783" s="477"/>
      <c r="K783" s="477"/>
      <c r="L783" s="477"/>
      <c r="M783" s="478"/>
      <c r="N783" s="470"/>
      <c r="O783" s="477"/>
      <c r="P783" s="477"/>
      <c r="Q783" s="477"/>
      <c r="R783" s="477"/>
      <c r="S783" s="477"/>
      <c r="T783" s="477"/>
      <c r="U783" s="478"/>
      <c r="V783" s="468"/>
      <c r="W783" s="469"/>
      <c r="X783" s="415"/>
      <c r="Y783" s="415"/>
    </row>
    <row r="784" spans="1:25">
      <c r="A784" s="462"/>
      <c r="B784" s="463"/>
      <c r="C784" s="463"/>
      <c r="D784" s="474"/>
      <c r="E784" s="475"/>
      <c r="F784" s="476"/>
      <c r="G784" s="477"/>
      <c r="H784" s="477"/>
      <c r="I784" s="477"/>
      <c r="J784" s="477"/>
      <c r="K784" s="477"/>
      <c r="L784" s="477"/>
      <c r="M784" s="478"/>
      <c r="N784" s="470"/>
      <c r="O784" s="477"/>
      <c r="P784" s="477"/>
      <c r="Q784" s="477"/>
      <c r="R784" s="477"/>
      <c r="S784" s="477"/>
      <c r="T784" s="477"/>
      <c r="U784" s="478"/>
      <c r="V784" s="468"/>
      <c r="W784" s="469"/>
      <c r="X784" s="415"/>
      <c r="Y784" s="415"/>
    </row>
    <row r="785" spans="1:25">
      <c r="A785" s="462"/>
      <c r="B785" s="463"/>
      <c r="C785" s="463"/>
      <c r="D785" s="474"/>
      <c r="E785" s="475"/>
      <c r="F785" s="476"/>
      <c r="G785" s="477"/>
      <c r="H785" s="477"/>
      <c r="I785" s="477"/>
      <c r="J785" s="477"/>
      <c r="K785" s="477"/>
      <c r="L785" s="477"/>
      <c r="M785" s="478"/>
      <c r="N785" s="470"/>
      <c r="O785" s="477"/>
      <c r="P785" s="477"/>
      <c r="Q785" s="477"/>
      <c r="R785" s="477"/>
      <c r="S785" s="477"/>
      <c r="T785" s="477"/>
      <c r="U785" s="478"/>
      <c r="V785" s="468"/>
      <c r="W785" s="469"/>
      <c r="X785" s="415"/>
      <c r="Y785" s="415"/>
    </row>
    <row r="786" spans="1:25">
      <c r="A786" s="462"/>
      <c r="B786" s="463"/>
      <c r="C786" s="463"/>
      <c r="D786" s="474"/>
      <c r="E786" s="475"/>
      <c r="F786" s="476"/>
      <c r="G786" s="477"/>
      <c r="H786" s="477"/>
      <c r="I786" s="477"/>
      <c r="J786" s="477"/>
      <c r="K786" s="477"/>
      <c r="L786" s="477"/>
      <c r="M786" s="478"/>
      <c r="N786" s="470"/>
      <c r="O786" s="477"/>
      <c r="P786" s="477"/>
      <c r="Q786" s="477"/>
      <c r="R786" s="477"/>
      <c r="S786" s="477"/>
      <c r="T786" s="477"/>
      <c r="U786" s="478"/>
      <c r="V786" s="468"/>
      <c r="W786" s="469"/>
      <c r="X786" s="415"/>
      <c r="Y786" s="415"/>
    </row>
    <row r="787" spans="1:25">
      <c r="A787" s="462"/>
      <c r="B787" s="463"/>
      <c r="C787" s="463"/>
      <c r="D787" s="474"/>
      <c r="E787" s="475"/>
      <c r="F787" s="476"/>
      <c r="G787" s="477"/>
      <c r="H787" s="477"/>
      <c r="I787" s="477"/>
      <c r="J787" s="477"/>
      <c r="K787" s="477"/>
      <c r="L787" s="477"/>
      <c r="M787" s="478"/>
      <c r="N787" s="470"/>
      <c r="O787" s="477"/>
      <c r="P787" s="477"/>
      <c r="Q787" s="477"/>
      <c r="R787" s="477"/>
      <c r="S787" s="477"/>
      <c r="T787" s="477"/>
      <c r="U787" s="478"/>
      <c r="V787" s="468"/>
      <c r="W787" s="469"/>
      <c r="X787" s="415"/>
      <c r="Y787" s="415"/>
    </row>
    <row r="788" spans="1:25">
      <c r="A788" s="462"/>
      <c r="B788" s="463"/>
      <c r="C788" s="463"/>
      <c r="D788" s="474"/>
      <c r="E788" s="475"/>
      <c r="F788" s="476"/>
      <c r="G788" s="477"/>
      <c r="H788" s="477"/>
      <c r="I788" s="477"/>
      <c r="J788" s="477"/>
      <c r="K788" s="477"/>
      <c r="L788" s="477"/>
      <c r="M788" s="478"/>
      <c r="N788" s="470"/>
      <c r="O788" s="477"/>
      <c r="P788" s="477"/>
      <c r="Q788" s="477"/>
      <c r="R788" s="477"/>
      <c r="S788" s="477"/>
      <c r="T788" s="477"/>
      <c r="U788" s="478"/>
      <c r="V788" s="468"/>
      <c r="W788" s="469"/>
      <c r="X788" s="415"/>
      <c r="Y788" s="415"/>
    </row>
    <row r="789" spans="1:25">
      <c r="A789" s="462"/>
      <c r="B789" s="463"/>
      <c r="C789" s="463"/>
      <c r="D789" s="474"/>
      <c r="E789" s="475"/>
      <c r="F789" s="476"/>
      <c r="G789" s="477"/>
      <c r="H789" s="477"/>
      <c r="I789" s="477"/>
      <c r="J789" s="477"/>
      <c r="K789" s="477"/>
      <c r="L789" s="477"/>
      <c r="M789" s="478"/>
      <c r="N789" s="470"/>
      <c r="O789" s="477"/>
      <c r="P789" s="477"/>
      <c r="Q789" s="477"/>
      <c r="R789" s="477"/>
      <c r="S789" s="477"/>
      <c r="T789" s="477"/>
      <c r="U789" s="478"/>
      <c r="V789" s="468"/>
      <c r="W789" s="469"/>
      <c r="X789" s="415"/>
      <c r="Y789" s="415"/>
    </row>
    <row r="790" spans="1:25" ht="15.75" thickBot="1">
      <c r="A790" s="479"/>
      <c r="B790" s="480"/>
      <c r="C790" s="480"/>
      <c r="D790" s="481"/>
      <c r="E790" s="482"/>
      <c r="F790" s="483"/>
      <c r="G790" s="484"/>
      <c r="H790" s="484"/>
      <c r="I790" s="484"/>
      <c r="J790" s="484"/>
      <c r="K790" s="484"/>
      <c r="L790" s="484"/>
      <c r="M790" s="485"/>
      <c r="N790" s="486"/>
      <c r="O790" s="484"/>
      <c r="P790" s="484"/>
      <c r="Q790" s="484"/>
      <c r="R790" s="484"/>
      <c r="S790" s="484"/>
      <c r="T790" s="484"/>
      <c r="U790" s="485"/>
      <c r="V790" s="487"/>
      <c r="W790" s="488"/>
      <c r="X790" s="415"/>
      <c r="Y790" s="415"/>
    </row>
    <row r="791" spans="1:25">
      <c r="A791" s="462"/>
      <c r="B791" s="463"/>
      <c r="C791" s="463"/>
      <c r="D791" s="474"/>
      <c r="E791" s="475"/>
      <c r="F791" s="476"/>
      <c r="G791" s="477"/>
      <c r="H791" s="477"/>
      <c r="I791" s="477"/>
      <c r="J791" s="477"/>
      <c r="K791" s="477"/>
      <c r="L791" s="477"/>
      <c r="M791" s="478"/>
      <c r="N791" s="470"/>
      <c r="O791" s="477"/>
      <c r="P791" s="477"/>
      <c r="Q791" s="477"/>
      <c r="R791" s="477"/>
      <c r="S791" s="477"/>
      <c r="T791" s="477"/>
      <c r="U791" s="478"/>
      <c r="V791" s="468"/>
      <c r="W791" s="469"/>
      <c r="X791" s="415"/>
      <c r="Y791" s="415"/>
    </row>
    <row r="792" spans="1:25">
      <c r="A792" s="462"/>
      <c r="B792" s="463"/>
      <c r="C792" s="463"/>
      <c r="D792" s="474"/>
      <c r="E792" s="475"/>
      <c r="F792" s="476"/>
      <c r="G792" s="477"/>
      <c r="H792" s="477"/>
      <c r="I792" s="477"/>
      <c r="J792" s="477"/>
      <c r="K792" s="477"/>
      <c r="L792" s="477"/>
      <c r="M792" s="478"/>
      <c r="N792" s="470"/>
      <c r="O792" s="477"/>
      <c r="P792" s="477"/>
      <c r="Q792" s="477"/>
      <c r="R792" s="477"/>
      <c r="S792" s="477"/>
      <c r="T792" s="477"/>
      <c r="U792" s="478"/>
      <c r="V792" s="468"/>
      <c r="W792" s="469"/>
      <c r="X792" s="415"/>
      <c r="Y792" s="415"/>
    </row>
    <row r="793" spans="1:25">
      <c r="A793" s="462"/>
      <c r="B793" s="463"/>
      <c r="C793" s="463"/>
      <c r="D793" s="474"/>
      <c r="E793" s="475"/>
      <c r="F793" s="476"/>
      <c r="G793" s="477"/>
      <c r="H793" s="477"/>
      <c r="I793" s="477"/>
      <c r="J793" s="477"/>
      <c r="K793" s="477"/>
      <c r="L793" s="477"/>
      <c r="M793" s="478"/>
      <c r="N793" s="470"/>
      <c r="O793" s="477"/>
      <c r="P793" s="477"/>
      <c r="Q793" s="477"/>
      <c r="R793" s="477"/>
      <c r="S793" s="477"/>
      <c r="T793" s="477"/>
      <c r="U793" s="478"/>
      <c r="V793" s="468"/>
      <c r="W793" s="469"/>
      <c r="X793" s="415"/>
      <c r="Y793" s="415"/>
    </row>
    <row r="794" spans="1:25">
      <c r="A794" s="462"/>
      <c r="B794" s="463"/>
      <c r="C794" s="463"/>
      <c r="D794" s="474"/>
      <c r="E794" s="475"/>
      <c r="F794" s="476"/>
      <c r="G794" s="477"/>
      <c r="H794" s="477"/>
      <c r="I794" s="477"/>
      <c r="J794" s="477"/>
      <c r="K794" s="477"/>
      <c r="L794" s="477"/>
      <c r="M794" s="478"/>
      <c r="N794" s="470"/>
      <c r="O794" s="477"/>
      <c r="P794" s="477"/>
      <c r="Q794" s="477"/>
      <c r="R794" s="477"/>
      <c r="S794" s="477"/>
      <c r="T794" s="477"/>
      <c r="U794" s="478"/>
      <c r="V794" s="468"/>
      <c r="W794" s="469"/>
      <c r="X794" s="415"/>
      <c r="Y794" s="415"/>
    </row>
    <row r="795" spans="1:25">
      <c r="A795" s="462"/>
      <c r="B795" s="463"/>
      <c r="C795" s="463"/>
      <c r="D795" s="474"/>
      <c r="E795" s="475"/>
      <c r="F795" s="476"/>
      <c r="G795" s="477"/>
      <c r="H795" s="477"/>
      <c r="I795" s="477"/>
      <c r="J795" s="477"/>
      <c r="K795" s="477"/>
      <c r="L795" s="477"/>
      <c r="M795" s="478"/>
      <c r="N795" s="470"/>
      <c r="O795" s="477"/>
      <c r="P795" s="477"/>
      <c r="Q795" s="477"/>
      <c r="R795" s="477"/>
      <c r="S795" s="477"/>
      <c r="T795" s="477"/>
      <c r="U795" s="478"/>
      <c r="V795" s="468"/>
      <c r="W795" s="469"/>
      <c r="X795" s="415"/>
      <c r="Y795" s="415"/>
    </row>
    <row r="796" spans="1:25">
      <c r="A796" s="462"/>
      <c r="B796" s="463"/>
      <c r="C796" s="463"/>
      <c r="D796" s="474"/>
      <c r="E796" s="475"/>
      <c r="F796" s="476"/>
      <c r="G796" s="477"/>
      <c r="H796" s="477"/>
      <c r="I796" s="477"/>
      <c r="J796" s="477"/>
      <c r="K796" s="477"/>
      <c r="L796" s="477"/>
      <c r="M796" s="478"/>
      <c r="N796" s="470"/>
      <c r="O796" s="477"/>
      <c r="P796" s="477"/>
      <c r="Q796" s="477"/>
      <c r="R796" s="477"/>
      <c r="S796" s="477"/>
      <c r="T796" s="477"/>
      <c r="U796" s="478"/>
      <c r="V796" s="468"/>
      <c r="W796" s="469"/>
      <c r="X796" s="415"/>
      <c r="Y796" s="415"/>
    </row>
    <row r="797" spans="1:25">
      <c r="A797" s="462"/>
      <c r="B797" s="463"/>
      <c r="C797" s="463"/>
      <c r="D797" s="474"/>
      <c r="E797" s="475"/>
      <c r="F797" s="476"/>
      <c r="G797" s="477"/>
      <c r="H797" s="477"/>
      <c r="I797" s="477"/>
      <c r="J797" s="477"/>
      <c r="K797" s="477"/>
      <c r="L797" s="477"/>
      <c r="M797" s="478"/>
      <c r="N797" s="470"/>
      <c r="O797" s="477"/>
      <c r="P797" s="477"/>
      <c r="Q797" s="477"/>
      <c r="R797" s="477"/>
      <c r="S797" s="477"/>
      <c r="T797" s="477"/>
      <c r="U797" s="478"/>
      <c r="V797" s="468"/>
      <c r="W797" s="469"/>
      <c r="X797" s="415"/>
      <c r="Y797" s="415"/>
    </row>
    <row r="798" spans="1:25">
      <c r="A798" s="462"/>
      <c r="B798" s="463"/>
      <c r="C798" s="463"/>
      <c r="D798" s="474"/>
      <c r="E798" s="475"/>
      <c r="F798" s="476"/>
      <c r="G798" s="477"/>
      <c r="H798" s="477"/>
      <c r="I798" s="477"/>
      <c r="J798" s="477"/>
      <c r="K798" s="477"/>
      <c r="L798" s="477"/>
      <c r="M798" s="478"/>
      <c r="N798" s="470"/>
      <c r="O798" s="477"/>
      <c r="P798" s="477"/>
      <c r="Q798" s="477"/>
      <c r="R798" s="477"/>
      <c r="S798" s="477"/>
      <c r="T798" s="477"/>
      <c r="U798" s="478"/>
      <c r="V798" s="468"/>
      <c r="W798" s="469"/>
      <c r="X798" s="415"/>
      <c r="Y798" s="415"/>
    </row>
    <row r="799" spans="1:25">
      <c r="A799" s="462"/>
      <c r="B799" s="463"/>
      <c r="C799" s="463"/>
      <c r="D799" s="474"/>
      <c r="E799" s="475"/>
      <c r="F799" s="476"/>
      <c r="G799" s="477"/>
      <c r="H799" s="477"/>
      <c r="I799" s="477"/>
      <c r="J799" s="477"/>
      <c r="K799" s="477"/>
      <c r="L799" s="477"/>
      <c r="M799" s="478"/>
      <c r="N799" s="470"/>
      <c r="O799" s="477"/>
      <c r="P799" s="477"/>
      <c r="Q799" s="477"/>
      <c r="R799" s="477"/>
      <c r="S799" s="477"/>
      <c r="T799" s="477"/>
      <c r="U799" s="478"/>
      <c r="V799" s="468"/>
      <c r="W799" s="469"/>
      <c r="X799" s="415"/>
      <c r="Y799" s="415"/>
    </row>
    <row r="800" spans="1:25">
      <c r="A800" s="462"/>
      <c r="B800" s="463"/>
      <c r="C800" s="463"/>
      <c r="D800" s="474"/>
      <c r="E800" s="475"/>
      <c r="F800" s="476"/>
      <c r="G800" s="477"/>
      <c r="H800" s="477"/>
      <c r="I800" s="477"/>
      <c r="J800" s="477"/>
      <c r="K800" s="477"/>
      <c r="L800" s="477"/>
      <c r="M800" s="478"/>
      <c r="N800" s="470"/>
      <c r="O800" s="477"/>
      <c r="P800" s="477"/>
      <c r="Q800" s="477"/>
      <c r="R800" s="477"/>
      <c r="S800" s="477"/>
      <c r="T800" s="477"/>
      <c r="U800" s="478"/>
      <c r="V800" s="468"/>
      <c r="W800" s="469"/>
      <c r="X800" s="415"/>
      <c r="Y800" s="415"/>
    </row>
    <row r="801" spans="1:25">
      <c r="A801" s="462"/>
      <c r="B801" s="463"/>
      <c r="C801" s="463"/>
      <c r="D801" s="474"/>
      <c r="E801" s="475"/>
      <c r="F801" s="476"/>
      <c r="G801" s="477"/>
      <c r="H801" s="477"/>
      <c r="I801" s="477"/>
      <c r="J801" s="477"/>
      <c r="K801" s="477"/>
      <c r="L801" s="477"/>
      <c r="M801" s="478"/>
      <c r="N801" s="470"/>
      <c r="O801" s="477"/>
      <c r="P801" s="477"/>
      <c r="Q801" s="477"/>
      <c r="R801" s="477"/>
      <c r="S801" s="477"/>
      <c r="T801" s="477"/>
      <c r="U801" s="478"/>
      <c r="V801" s="468"/>
      <c r="W801" s="469"/>
      <c r="X801" s="415"/>
      <c r="Y801" s="415"/>
    </row>
    <row r="802" spans="1:25">
      <c r="A802" s="462"/>
      <c r="B802" s="463"/>
      <c r="C802" s="463"/>
      <c r="D802" s="474"/>
      <c r="E802" s="475"/>
      <c r="F802" s="476"/>
      <c r="G802" s="477"/>
      <c r="H802" s="477"/>
      <c r="I802" s="477"/>
      <c r="J802" s="477"/>
      <c r="K802" s="477"/>
      <c r="L802" s="477"/>
      <c r="M802" s="478"/>
      <c r="N802" s="470"/>
      <c r="O802" s="477"/>
      <c r="P802" s="477"/>
      <c r="Q802" s="477"/>
      <c r="R802" s="477"/>
      <c r="S802" s="477"/>
      <c r="T802" s="477"/>
      <c r="U802" s="478"/>
      <c r="V802" s="468"/>
      <c r="W802" s="469"/>
      <c r="X802" s="415"/>
      <c r="Y802" s="415"/>
    </row>
    <row r="803" spans="1:25">
      <c r="A803" s="462"/>
      <c r="B803" s="463"/>
      <c r="C803" s="463"/>
      <c r="D803" s="474"/>
      <c r="E803" s="475"/>
      <c r="F803" s="476"/>
      <c r="G803" s="477"/>
      <c r="H803" s="477"/>
      <c r="I803" s="477"/>
      <c r="J803" s="477"/>
      <c r="K803" s="477"/>
      <c r="L803" s="477"/>
      <c r="M803" s="478"/>
      <c r="N803" s="470"/>
      <c r="O803" s="477"/>
      <c r="P803" s="477"/>
      <c r="Q803" s="477"/>
      <c r="R803" s="477"/>
      <c r="S803" s="477"/>
      <c r="T803" s="477"/>
      <c r="U803" s="478"/>
      <c r="V803" s="468"/>
      <c r="W803" s="469"/>
      <c r="X803" s="415"/>
      <c r="Y803" s="415"/>
    </row>
    <row r="804" spans="1:25">
      <c r="A804" s="462"/>
      <c r="B804" s="463"/>
      <c r="C804" s="463"/>
      <c r="D804" s="474"/>
      <c r="E804" s="475"/>
      <c r="F804" s="476"/>
      <c r="G804" s="477"/>
      <c r="H804" s="477"/>
      <c r="I804" s="477"/>
      <c r="J804" s="477"/>
      <c r="K804" s="477"/>
      <c r="L804" s="477"/>
      <c r="M804" s="478"/>
      <c r="N804" s="470"/>
      <c r="O804" s="477"/>
      <c r="P804" s="477"/>
      <c r="Q804" s="477"/>
      <c r="R804" s="477"/>
      <c r="S804" s="477"/>
      <c r="T804" s="477"/>
      <c r="U804" s="478"/>
      <c r="V804" s="468"/>
      <c r="W804" s="469"/>
      <c r="X804" s="415"/>
      <c r="Y804" s="415"/>
    </row>
    <row r="805" spans="1:25">
      <c r="A805" s="462"/>
      <c r="B805" s="463"/>
      <c r="C805" s="463"/>
      <c r="D805" s="474"/>
      <c r="E805" s="475"/>
      <c r="F805" s="476"/>
      <c r="G805" s="477"/>
      <c r="H805" s="477"/>
      <c r="I805" s="477"/>
      <c r="J805" s="477"/>
      <c r="K805" s="477"/>
      <c r="L805" s="477"/>
      <c r="M805" s="478"/>
      <c r="N805" s="470"/>
      <c r="O805" s="477"/>
      <c r="P805" s="477"/>
      <c r="Q805" s="477"/>
      <c r="R805" s="477"/>
      <c r="S805" s="477"/>
      <c r="T805" s="477"/>
      <c r="U805" s="478"/>
      <c r="V805" s="468"/>
      <c r="W805" s="469"/>
      <c r="X805" s="415"/>
      <c r="Y805" s="415"/>
    </row>
    <row r="806" spans="1:25">
      <c r="A806" s="462"/>
      <c r="B806" s="463"/>
      <c r="C806" s="463"/>
      <c r="D806" s="474"/>
      <c r="E806" s="475"/>
      <c r="F806" s="476"/>
      <c r="G806" s="477"/>
      <c r="H806" s="477"/>
      <c r="I806" s="477"/>
      <c r="J806" s="477"/>
      <c r="K806" s="477"/>
      <c r="L806" s="477"/>
      <c r="M806" s="478"/>
      <c r="N806" s="470"/>
      <c r="O806" s="477"/>
      <c r="P806" s="477"/>
      <c r="Q806" s="477"/>
      <c r="R806" s="477"/>
      <c r="S806" s="477"/>
      <c r="T806" s="477"/>
      <c r="U806" s="478"/>
      <c r="V806" s="468"/>
      <c r="W806" s="469"/>
      <c r="X806" s="415"/>
      <c r="Y806" s="415"/>
    </row>
    <row r="807" spans="1:25">
      <c r="A807" s="462"/>
      <c r="B807" s="463"/>
      <c r="C807" s="463"/>
      <c r="D807" s="474"/>
      <c r="E807" s="475"/>
      <c r="F807" s="476"/>
      <c r="G807" s="477"/>
      <c r="H807" s="477"/>
      <c r="I807" s="477"/>
      <c r="J807" s="477"/>
      <c r="K807" s="477"/>
      <c r="L807" s="477"/>
      <c r="M807" s="478"/>
      <c r="N807" s="470"/>
      <c r="O807" s="477"/>
      <c r="P807" s="477"/>
      <c r="Q807" s="477"/>
      <c r="R807" s="477"/>
      <c r="S807" s="477"/>
      <c r="T807" s="477"/>
      <c r="U807" s="478"/>
      <c r="V807" s="468"/>
      <c r="W807" s="469"/>
      <c r="X807" s="415"/>
      <c r="Y807" s="415"/>
    </row>
    <row r="808" spans="1:25">
      <c r="A808" s="462"/>
      <c r="B808" s="463"/>
      <c r="C808" s="463"/>
      <c r="D808" s="474"/>
      <c r="E808" s="475"/>
      <c r="F808" s="476"/>
      <c r="G808" s="477"/>
      <c r="H808" s="477"/>
      <c r="I808" s="477"/>
      <c r="J808" s="477"/>
      <c r="K808" s="477"/>
      <c r="L808" s="477"/>
      <c r="M808" s="478"/>
      <c r="N808" s="470"/>
      <c r="O808" s="477"/>
      <c r="P808" s="477"/>
      <c r="Q808" s="477"/>
      <c r="R808" s="477"/>
      <c r="S808" s="477"/>
      <c r="T808" s="477"/>
      <c r="U808" s="478"/>
      <c r="V808" s="468"/>
      <c r="W808" s="469"/>
      <c r="X808" s="415"/>
      <c r="Y808" s="415"/>
    </row>
    <row r="809" spans="1:25">
      <c r="A809" s="462"/>
      <c r="B809" s="463"/>
      <c r="C809" s="463"/>
      <c r="D809" s="474"/>
      <c r="E809" s="475"/>
      <c r="F809" s="476"/>
      <c r="G809" s="477"/>
      <c r="H809" s="477"/>
      <c r="I809" s="477"/>
      <c r="J809" s="477"/>
      <c r="K809" s="477"/>
      <c r="L809" s="477"/>
      <c r="M809" s="478"/>
      <c r="N809" s="470"/>
      <c r="O809" s="477"/>
      <c r="P809" s="477"/>
      <c r="Q809" s="477"/>
      <c r="R809" s="477"/>
      <c r="S809" s="477"/>
      <c r="T809" s="477"/>
      <c r="U809" s="478"/>
      <c r="V809" s="468"/>
      <c r="W809" s="469"/>
      <c r="X809" s="415"/>
      <c r="Y809" s="415"/>
    </row>
    <row r="810" spans="1:25">
      <c r="A810" s="462"/>
      <c r="B810" s="463"/>
      <c r="C810" s="463"/>
      <c r="D810" s="474"/>
      <c r="E810" s="475"/>
      <c r="F810" s="476"/>
      <c r="G810" s="477"/>
      <c r="H810" s="477"/>
      <c r="I810" s="477"/>
      <c r="J810" s="477"/>
      <c r="K810" s="477"/>
      <c r="L810" s="477"/>
      <c r="M810" s="478"/>
      <c r="N810" s="470"/>
      <c r="O810" s="477"/>
      <c r="P810" s="477"/>
      <c r="Q810" s="477"/>
      <c r="R810" s="477"/>
      <c r="S810" s="477"/>
      <c r="T810" s="477"/>
      <c r="U810" s="478"/>
      <c r="V810" s="468"/>
      <c r="W810" s="469"/>
      <c r="X810" s="415"/>
      <c r="Y810" s="415"/>
    </row>
    <row r="811" spans="1:25">
      <c r="A811" s="462"/>
      <c r="B811" s="463"/>
      <c r="C811" s="463"/>
      <c r="D811" s="474"/>
      <c r="E811" s="475"/>
      <c r="F811" s="476"/>
      <c r="G811" s="477"/>
      <c r="H811" s="477"/>
      <c r="I811" s="477"/>
      <c r="J811" s="477"/>
      <c r="K811" s="477"/>
      <c r="L811" s="477"/>
      <c r="M811" s="478"/>
      <c r="N811" s="470"/>
      <c r="O811" s="477"/>
      <c r="P811" s="477"/>
      <c r="Q811" s="477"/>
      <c r="R811" s="477"/>
      <c r="S811" s="477"/>
      <c r="T811" s="477"/>
      <c r="U811" s="478"/>
      <c r="V811" s="468"/>
      <c r="W811" s="469"/>
      <c r="X811" s="415"/>
      <c r="Y811" s="415"/>
    </row>
    <row r="812" spans="1:25">
      <c r="A812" s="462"/>
      <c r="B812" s="463"/>
      <c r="C812" s="463"/>
      <c r="D812" s="474"/>
      <c r="E812" s="475"/>
      <c r="F812" s="476"/>
      <c r="G812" s="477"/>
      <c r="H812" s="477"/>
      <c r="I812" s="477"/>
      <c r="J812" s="477"/>
      <c r="K812" s="477"/>
      <c r="L812" s="477"/>
      <c r="M812" s="478"/>
      <c r="N812" s="470"/>
      <c r="O812" s="477"/>
      <c r="P812" s="477"/>
      <c r="Q812" s="477"/>
      <c r="R812" s="477"/>
      <c r="S812" s="477"/>
      <c r="T812" s="477"/>
      <c r="U812" s="478"/>
      <c r="V812" s="468"/>
      <c r="W812" s="469"/>
      <c r="X812" s="415"/>
      <c r="Y812" s="415"/>
    </row>
    <row r="813" spans="1:25">
      <c r="A813" s="462"/>
      <c r="B813" s="463"/>
      <c r="C813" s="463"/>
      <c r="D813" s="474"/>
      <c r="E813" s="475"/>
      <c r="F813" s="476"/>
      <c r="G813" s="477"/>
      <c r="H813" s="477"/>
      <c r="I813" s="477"/>
      <c r="J813" s="477"/>
      <c r="K813" s="477"/>
      <c r="L813" s="477"/>
      <c r="M813" s="478"/>
      <c r="N813" s="470"/>
      <c r="O813" s="477"/>
      <c r="P813" s="477"/>
      <c r="Q813" s="477"/>
      <c r="R813" s="477"/>
      <c r="S813" s="477"/>
      <c r="T813" s="477"/>
      <c r="U813" s="478"/>
      <c r="V813" s="468"/>
      <c r="W813" s="469"/>
      <c r="X813" s="415"/>
      <c r="Y813" s="415"/>
    </row>
    <row r="814" spans="1:25">
      <c r="A814" s="462"/>
      <c r="B814" s="463"/>
      <c r="C814" s="463"/>
      <c r="D814" s="474"/>
      <c r="E814" s="475"/>
      <c r="F814" s="476"/>
      <c r="G814" s="477"/>
      <c r="H814" s="477"/>
      <c r="I814" s="477"/>
      <c r="J814" s="477"/>
      <c r="K814" s="477"/>
      <c r="L814" s="477"/>
      <c r="M814" s="478"/>
      <c r="N814" s="470"/>
      <c r="O814" s="477"/>
      <c r="P814" s="477"/>
      <c r="Q814" s="477"/>
      <c r="R814" s="477"/>
      <c r="S814" s="477"/>
      <c r="T814" s="477"/>
      <c r="U814" s="478"/>
      <c r="V814" s="468"/>
      <c r="W814" s="469"/>
      <c r="X814" s="415"/>
      <c r="Y814" s="415"/>
    </row>
    <row r="815" spans="1:25">
      <c r="A815" s="462"/>
      <c r="B815" s="463"/>
      <c r="C815" s="463"/>
      <c r="D815" s="474"/>
      <c r="E815" s="475"/>
      <c r="F815" s="476"/>
      <c r="G815" s="477"/>
      <c r="H815" s="477"/>
      <c r="I815" s="477"/>
      <c r="J815" s="477"/>
      <c r="K815" s="477"/>
      <c r="L815" s="477"/>
      <c r="M815" s="478"/>
      <c r="N815" s="470"/>
      <c r="O815" s="477"/>
      <c r="P815" s="477"/>
      <c r="Q815" s="477"/>
      <c r="R815" s="477"/>
      <c r="S815" s="477"/>
      <c r="T815" s="477"/>
      <c r="U815" s="478"/>
      <c r="V815" s="468"/>
      <c r="W815" s="469"/>
      <c r="X815" s="415"/>
      <c r="Y815" s="415"/>
    </row>
    <row r="816" spans="1:25">
      <c r="A816" s="462"/>
      <c r="B816" s="463"/>
      <c r="C816" s="463"/>
      <c r="D816" s="474"/>
      <c r="E816" s="475"/>
      <c r="F816" s="476"/>
      <c r="G816" s="477"/>
      <c r="H816" s="477"/>
      <c r="I816" s="477"/>
      <c r="J816" s="477"/>
      <c r="K816" s="477"/>
      <c r="L816" s="477"/>
      <c r="M816" s="478"/>
      <c r="N816" s="470"/>
      <c r="O816" s="477"/>
      <c r="P816" s="477"/>
      <c r="Q816" s="477"/>
      <c r="R816" s="477"/>
      <c r="S816" s="477"/>
      <c r="T816" s="477"/>
      <c r="U816" s="478"/>
      <c r="V816" s="468"/>
      <c r="W816" s="469"/>
      <c r="X816" s="415"/>
      <c r="Y816" s="415"/>
    </row>
    <row r="817" spans="1:25">
      <c r="A817" s="462"/>
      <c r="B817" s="463"/>
      <c r="C817" s="463"/>
      <c r="D817" s="474"/>
      <c r="E817" s="475"/>
      <c r="F817" s="476"/>
      <c r="G817" s="477"/>
      <c r="H817" s="477"/>
      <c r="I817" s="477"/>
      <c r="J817" s="477"/>
      <c r="K817" s="477"/>
      <c r="L817" s="477"/>
      <c r="M817" s="478"/>
      <c r="N817" s="470"/>
      <c r="O817" s="477"/>
      <c r="P817" s="477"/>
      <c r="Q817" s="477"/>
      <c r="R817" s="477"/>
      <c r="S817" s="477"/>
      <c r="T817" s="477"/>
      <c r="U817" s="478"/>
      <c r="V817" s="468"/>
      <c r="W817" s="469"/>
      <c r="X817" s="415"/>
      <c r="Y817" s="415"/>
    </row>
    <row r="818" spans="1:25">
      <c r="A818" s="462"/>
      <c r="B818" s="463"/>
      <c r="C818" s="463"/>
      <c r="D818" s="474"/>
      <c r="E818" s="475"/>
      <c r="F818" s="476"/>
      <c r="G818" s="477"/>
      <c r="H818" s="477"/>
      <c r="I818" s="477"/>
      <c r="J818" s="477"/>
      <c r="K818" s="477"/>
      <c r="L818" s="477"/>
      <c r="M818" s="478"/>
      <c r="N818" s="470"/>
      <c r="O818" s="477"/>
      <c r="P818" s="477"/>
      <c r="Q818" s="477"/>
      <c r="R818" s="477"/>
      <c r="S818" s="477"/>
      <c r="T818" s="477"/>
      <c r="U818" s="478"/>
      <c r="V818" s="468"/>
      <c r="W818" s="469"/>
      <c r="X818" s="415"/>
      <c r="Y818" s="415"/>
    </row>
    <row r="819" spans="1:25">
      <c r="A819" s="462"/>
      <c r="B819" s="463"/>
      <c r="C819" s="463"/>
      <c r="D819" s="474"/>
      <c r="E819" s="475"/>
      <c r="F819" s="476"/>
      <c r="G819" s="477"/>
      <c r="H819" s="477"/>
      <c r="I819" s="477"/>
      <c r="J819" s="477"/>
      <c r="K819" s="477"/>
      <c r="L819" s="477"/>
      <c r="M819" s="478"/>
      <c r="N819" s="470"/>
      <c r="O819" s="477"/>
      <c r="P819" s="477"/>
      <c r="Q819" s="477"/>
      <c r="R819" s="477"/>
      <c r="S819" s="477"/>
      <c r="T819" s="477"/>
      <c r="U819" s="478"/>
      <c r="V819" s="468"/>
      <c r="W819" s="469"/>
      <c r="X819" s="415"/>
      <c r="Y819" s="415"/>
    </row>
    <row r="820" spans="1:25">
      <c r="A820" s="462"/>
      <c r="B820" s="463"/>
      <c r="C820" s="463"/>
      <c r="D820" s="474"/>
      <c r="E820" s="475"/>
      <c r="F820" s="476"/>
      <c r="G820" s="477"/>
      <c r="H820" s="477"/>
      <c r="I820" s="477"/>
      <c r="J820" s="477"/>
      <c r="K820" s="477"/>
      <c r="L820" s="477"/>
      <c r="M820" s="478"/>
      <c r="N820" s="470"/>
      <c r="O820" s="477"/>
      <c r="P820" s="477"/>
      <c r="Q820" s="477"/>
      <c r="R820" s="477"/>
      <c r="S820" s="477"/>
      <c r="T820" s="477"/>
      <c r="U820" s="478"/>
      <c r="V820" s="468"/>
      <c r="W820" s="469"/>
      <c r="X820" s="415"/>
      <c r="Y820" s="415"/>
    </row>
    <row r="821" spans="1:25">
      <c r="A821" s="462"/>
      <c r="B821" s="463"/>
      <c r="C821" s="463"/>
      <c r="D821" s="474"/>
      <c r="E821" s="475"/>
      <c r="F821" s="476"/>
      <c r="G821" s="477"/>
      <c r="H821" s="477"/>
      <c r="I821" s="477"/>
      <c r="J821" s="477"/>
      <c r="K821" s="477"/>
      <c r="L821" s="477"/>
      <c r="M821" s="478"/>
      <c r="N821" s="470"/>
      <c r="O821" s="477"/>
      <c r="P821" s="477"/>
      <c r="Q821" s="477"/>
      <c r="R821" s="477"/>
      <c r="S821" s="477"/>
      <c r="T821" s="477"/>
      <c r="U821" s="478"/>
      <c r="V821" s="468"/>
      <c r="W821" s="469"/>
      <c r="X821" s="415"/>
      <c r="Y821" s="415"/>
    </row>
    <row r="822" spans="1:25">
      <c r="A822" s="462"/>
      <c r="B822" s="463"/>
      <c r="C822" s="463"/>
      <c r="D822" s="474"/>
      <c r="E822" s="475"/>
      <c r="F822" s="476"/>
      <c r="G822" s="477"/>
      <c r="H822" s="477"/>
      <c r="I822" s="477"/>
      <c r="J822" s="477"/>
      <c r="K822" s="477"/>
      <c r="L822" s="477"/>
      <c r="M822" s="478"/>
      <c r="N822" s="470"/>
      <c r="O822" s="477"/>
      <c r="P822" s="477"/>
      <c r="Q822" s="477"/>
      <c r="R822" s="477"/>
      <c r="S822" s="477"/>
      <c r="T822" s="477"/>
      <c r="U822" s="478"/>
      <c r="V822" s="468"/>
      <c r="W822" s="469"/>
      <c r="X822" s="415"/>
      <c r="Y822" s="415"/>
    </row>
    <row r="823" spans="1:25">
      <c r="A823" s="462"/>
      <c r="B823" s="463"/>
      <c r="C823" s="463"/>
      <c r="D823" s="474"/>
      <c r="E823" s="475"/>
      <c r="F823" s="476"/>
      <c r="G823" s="477"/>
      <c r="H823" s="477"/>
      <c r="I823" s="477"/>
      <c r="J823" s="477"/>
      <c r="K823" s="477"/>
      <c r="L823" s="477"/>
      <c r="M823" s="478"/>
      <c r="N823" s="470"/>
      <c r="O823" s="477"/>
      <c r="P823" s="477"/>
      <c r="Q823" s="477"/>
      <c r="R823" s="477"/>
      <c r="S823" s="477"/>
      <c r="T823" s="477"/>
      <c r="U823" s="478"/>
      <c r="V823" s="468"/>
      <c r="W823" s="469"/>
      <c r="X823" s="415"/>
      <c r="Y823" s="415"/>
    </row>
    <row r="824" spans="1:25">
      <c r="A824" s="462"/>
      <c r="B824" s="463"/>
      <c r="C824" s="463"/>
      <c r="D824" s="474"/>
      <c r="E824" s="475"/>
      <c r="F824" s="476"/>
      <c r="G824" s="477"/>
      <c r="H824" s="477"/>
      <c r="I824" s="477"/>
      <c r="J824" s="477"/>
      <c r="K824" s="477"/>
      <c r="L824" s="477"/>
      <c r="M824" s="478"/>
      <c r="N824" s="470"/>
      <c r="O824" s="477"/>
      <c r="P824" s="477"/>
      <c r="Q824" s="477"/>
      <c r="R824" s="477"/>
      <c r="S824" s="477"/>
      <c r="T824" s="477"/>
      <c r="U824" s="478"/>
      <c r="V824" s="468"/>
      <c r="W824" s="469"/>
      <c r="X824" s="415"/>
      <c r="Y824" s="415"/>
    </row>
    <row r="825" spans="1:25">
      <c r="A825" s="462"/>
      <c r="B825" s="463"/>
      <c r="C825" s="463"/>
      <c r="D825" s="474"/>
      <c r="E825" s="475"/>
      <c r="F825" s="476"/>
      <c r="G825" s="477"/>
      <c r="H825" s="477"/>
      <c r="I825" s="477"/>
      <c r="J825" s="477"/>
      <c r="K825" s="477"/>
      <c r="L825" s="477"/>
      <c r="M825" s="478"/>
      <c r="N825" s="470"/>
      <c r="O825" s="477"/>
      <c r="P825" s="477"/>
      <c r="Q825" s="477"/>
      <c r="R825" s="477"/>
      <c r="S825" s="477"/>
      <c r="T825" s="477"/>
      <c r="U825" s="478"/>
      <c r="V825" s="468"/>
      <c r="W825" s="469"/>
      <c r="X825" s="415"/>
      <c r="Y825" s="415"/>
    </row>
    <row r="826" spans="1:25">
      <c r="A826" s="462"/>
      <c r="B826" s="463"/>
      <c r="C826" s="463"/>
      <c r="D826" s="474"/>
      <c r="E826" s="475"/>
      <c r="F826" s="476"/>
      <c r="G826" s="477"/>
      <c r="H826" s="477"/>
      <c r="I826" s="477"/>
      <c r="J826" s="477"/>
      <c r="K826" s="477"/>
      <c r="L826" s="477"/>
      <c r="M826" s="478"/>
      <c r="N826" s="470"/>
      <c r="O826" s="477"/>
      <c r="P826" s="477"/>
      <c r="Q826" s="477"/>
      <c r="R826" s="477"/>
      <c r="S826" s="477"/>
      <c r="T826" s="477"/>
      <c r="U826" s="478"/>
      <c r="V826" s="468"/>
      <c r="W826" s="469"/>
      <c r="X826" s="415"/>
      <c r="Y826" s="415"/>
    </row>
    <row r="827" spans="1:25">
      <c r="A827" s="462"/>
      <c r="B827" s="463"/>
      <c r="C827" s="463"/>
      <c r="D827" s="474"/>
      <c r="E827" s="475"/>
      <c r="F827" s="476"/>
      <c r="G827" s="477"/>
      <c r="H827" s="477"/>
      <c r="I827" s="477"/>
      <c r="J827" s="477"/>
      <c r="K827" s="477"/>
      <c r="L827" s="477"/>
      <c r="M827" s="478"/>
      <c r="N827" s="470"/>
      <c r="O827" s="477"/>
      <c r="P827" s="477"/>
      <c r="Q827" s="477"/>
      <c r="R827" s="477"/>
      <c r="S827" s="477"/>
      <c r="T827" s="477"/>
      <c r="U827" s="478"/>
      <c r="V827" s="468"/>
      <c r="W827" s="469"/>
      <c r="X827" s="415"/>
      <c r="Y827" s="415"/>
    </row>
    <row r="828" spans="1:25">
      <c r="A828" s="462"/>
      <c r="B828" s="463"/>
      <c r="C828" s="463"/>
      <c r="D828" s="474"/>
      <c r="E828" s="475"/>
      <c r="F828" s="476"/>
      <c r="G828" s="477"/>
      <c r="H828" s="477"/>
      <c r="I828" s="477"/>
      <c r="J828" s="477"/>
      <c r="K828" s="477"/>
      <c r="L828" s="477"/>
      <c r="M828" s="478"/>
      <c r="N828" s="470"/>
      <c r="O828" s="477"/>
      <c r="P828" s="477"/>
      <c r="Q828" s="477"/>
      <c r="R828" s="477"/>
      <c r="S828" s="477"/>
      <c r="T828" s="477"/>
      <c r="U828" s="478"/>
      <c r="V828" s="468"/>
      <c r="W828" s="469"/>
      <c r="X828" s="415"/>
      <c r="Y828" s="415"/>
    </row>
    <row r="829" spans="1:25">
      <c r="A829" s="462"/>
      <c r="B829" s="463"/>
      <c r="C829" s="463"/>
      <c r="D829" s="474"/>
      <c r="E829" s="475"/>
      <c r="F829" s="476"/>
      <c r="G829" s="477"/>
      <c r="H829" s="477"/>
      <c r="I829" s="477"/>
      <c r="J829" s="477"/>
      <c r="K829" s="477"/>
      <c r="L829" s="477"/>
      <c r="M829" s="478"/>
      <c r="N829" s="470"/>
      <c r="O829" s="477"/>
      <c r="P829" s="477"/>
      <c r="Q829" s="477"/>
      <c r="R829" s="477"/>
      <c r="S829" s="477"/>
      <c r="T829" s="477"/>
      <c r="U829" s="478"/>
      <c r="V829" s="468"/>
      <c r="W829" s="469"/>
      <c r="X829" s="415"/>
      <c r="Y829" s="415"/>
    </row>
    <row r="830" spans="1:25">
      <c r="A830" s="462"/>
      <c r="B830" s="463"/>
      <c r="C830" s="463"/>
      <c r="D830" s="474"/>
      <c r="E830" s="475"/>
      <c r="F830" s="476"/>
      <c r="G830" s="477"/>
      <c r="H830" s="477"/>
      <c r="I830" s="477"/>
      <c r="J830" s="477"/>
      <c r="K830" s="477"/>
      <c r="L830" s="477"/>
      <c r="M830" s="478"/>
      <c r="N830" s="470"/>
      <c r="O830" s="477"/>
      <c r="P830" s="477"/>
      <c r="Q830" s="477"/>
      <c r="R830" s="477"/>
      <c r="S830" s="477"/>
      <c r="T830" s="477"/>
      <c r="U830" s="478"/>
      <c r="V830" s="468"/>
      <c r="W830" s="469"/>
      <c r="X830" s="415"/>
      <c r="Y830" s="415"/>
    </row>
    <row r="831" spans="1:25">
      <c r="A831" s="462"/>
      <c r="B831" s="463"/>
      <c r="C831" s="463"/>
      <c r="D831" s="474"/>
      <c r="E831" s="475"/>
      <c r="F831" s="476"/>
      <c r="G831" s="477"/>
      <c r="H831" s="477"/>
      <c r="I831" s="477"/>
      <c r="J831" s="477"/>
      <c r="K831" s="477"/>
      <c r="L831" s="477"/>
      <c r="M831" s="478"/>
      <c r="N831" s="470"/>
      <c r="O831" s="477"/>
      <c r="P831" s="477"/>
      <c r="Q831" s="477"/>
      <c r="R831" s="477"/>
      <c r="S831" s="477"/>
      <c r="T831" s="477"/>
      <c r="U831" s="478"/>
      <c r="V831" s="468"/>
      <c r="W831" s="469"/>
      <c r="X831" s="415"/>
      <c r="Y831" s="415"/>
    </row>
    <row r="832" spans="1:25">
      <c r="A832" s="462"/>
      <c r="B832" s="463"/>
      <c r="C832" s="463"/>
      <c r="D832" s="474"/>
      <c r="E832" s="475"/>
      <c r="F832" s="476"/>
      <c r="G832" s="477"/>
      <c r="H832" s="477"/>
      <c r="I832" s="477"/>
      <c r="J832" s="477"/>
      <c r="K832" s="477"/>
      <c r="L832" s="477"/>
      <c r="M832" s="478"/>
      <c r="N832" s="470"/>
      <c r="O832" s="477"/>
      <c r="P832" s="477"/>
      <c r="Q832" s="477"/>
      <c r="R832" s="477"/>
      <c r="S832" s="477"/>
      <c r="T832" s="477"/>
      <c r="U832" s="478"/>
      <c r="V832" s="468"/>
      <c r="W832" s="469"/>
      <c r="X832" s="415"/>
      <c r="Y832" s="415"/>
    </row>
    <row r="833" spans="1:25">
      <c r="A833" s="462"/>
      <c r="B833" s="463"/>
      <c r="C833" s="463"/>
      <c r="D833" s="474"/>
      <c r="E833" s="475"/>
      <c r="F833" s="476"/>
      <c r="G833" s="477"/>
      <c r="H833" s="477"/>
      <c r="I833" s="477"/>
      <c r="J833" s="477"/>
      <c r="K833" s="477"/>
      <c r="L833" s="477"/>
      <c r="M833" s="478"/>
      <c r="N833" s="470"/>
      <c r="O833" s="477"/>
      <c r="P833" s="477"/>
      <c r="Q833" s="477"/>
      <c r="R833" s="477"/>
      <c r="S833" s="477"/>
      <c r="T833" s="477"/>
      <c r="U833" s="478"/>
      <c r="V833" s="468"/>
      <c r="W833" s="469"/>
      <c r="X833" s="415"/>
      <c r="Y833" s="415"/>
    </row>
    <row r="834" spans="1:25">
      <c r="A834" s="462"/>
      <c r="B834" s="463"/>
      <c r="C834" s="463"/>
      <c r="D834" s="474"/>
      <c r="E834" s="475"/>
      <c r="F834" s="476"/>
      <c r="G834" s="477"/>
      <c r="H834" s="477"/>
      <c r="I834" s="477"/>
      <c r="J834" s="477"/>
      <c r="K834" s="477"/>
      <c r="L834" s="477"/>
      <c r="M834" s="478"/>
      <c r="N834" s="470"/>
      <c r="O834" s="477"/>
      <c r="P834" s="477"/>
      <c r="Q834" s="477"/>
      <c r="R834" s="477"/>
      <c r="S834" s="477"/>
      <c r="T834" s="477"/>
      <c r="U834" s="478"/>
      <c r="V834" s="468"/>
      <c r="W834" s="469"/>
      <c r="X834" s="415"/>
      <c r="Y834" s="415"/>
    </row>
    <row r="835" spans="1:25">
      <c r="A835" s="462"/>
      <c r="B835" s="463"/>
      <c r="C835" s="463"/>
      <c r="D835" s="474"/>
      <c r="E835" s="475"/>
      <c r="F835" s="476"/>
      <c r="G835" s="477"/>
      <c r="H835" s="477"/>
      <c r="I835" s="477"/>
      <c r="J835" s="477"/>
      <c r="K835" s="477"/>
      <c r="L835" s="477"/>
      <c r="M835" s="478"/>
      <c r="N835" s="470"/>
      <c r="O835" s="477"/>
      <c r="P835" s="477"/>
      <c r="Q835" s="477"/>
      <c r="R835" s="477"/>
      <c r="S835" s="477"/>
      <c r="T835" s="477"/>
      <c r="U835" s="478"/>
      <c r="V835" s="468"/>
      <c r="W835" s="469"/>
      <c r="X835" s="415"/>
      <c r="Y835" s="415"/>
    </row>
    <row r="836" spans="1:25">
      <c r="A836" s="462"/>
      <c r="B836" s="463"/>
      <c r="C836" s="463"/>
      <c r="D836" s="474"/>
      <c r="E836" s="475"/>
      <c r="F836" s="476"/>
      <c r="G836" s="477"/>
      <c r="H836" s="477"/>
      <c r="I836" s="477"/>
      <c r="J836" s="477"/>
      <c r="K836" s="477"/>
      <c r="L836" s="477"/>
      <c r="M836" s="478"/>
      <c r="N836" s="470"/>
      <c r="O836" s="477"/>
      <c r="P836" s="477"/>
      <c r="Q836" s="477"/>
      <c r="R836" s="477"/>
      <c r="S836" s="477"/>
      <c r="T836" s="477"/>
      <c r="U836" s="478"/>
      <c r="V836" s="468"/>
      <c r="W836" s="469"/>
      <c r="X836" s="415"/>
      <c r="Y836" s="415"/>
    </row>
    <row r="837" spans="1:25">
      <c r="A837" s="462"/>
      <c r="B837" s="463"/>
      <c r="C837" s="463"/>
      <c r="D837" s="474"/>
      <c r="E837" s="475"/>
      <c r="F837" s="476"/>
      <c r="G837" s="477"/>
      <c r="H837" s="477"/>
      <c r="I837" s="477"/>
      <c r="J837" s="477"/>
      <c r="K837" s="477"/>
      <c r="L837" s="477"/>
      <c r="M837" s="478"/>
      <c r="N837" s="470"/>
      <c r="O837" s="477"/>
      <c r="P837" s="477"/>
      <c r="Q837" s="477"/>
      <c r="R837" s="477"/>
      <c r="S837" s="477"/>
      <c r="T837" s="477"/>
      <c r="U837" s="478"/>
      <c r="V837" s="468"/>
      <c r="W837" s="469"/>
      <c r="X837" s="415"/>
      <c r="Y837" s="415"/>
    </row>
    <row r="838" spans="1:25">
      <c r="A838" s="462"/>
      <c r="B838" s="463"/>
      <c r="C838" s="463"/>
      <c r="D838" s="474"/>
      <c r="E838" s="475"/>
      <c r="F838" s="476"/>
      <c r="G838" s="477"/>
      <c r="H838" s="477"/>
      <c r="I838" s="477"/>
      <c r="J838" s="477"/>
      <c r="K838" s="477"/>
      <c r="L838" s="477"/>
      <c r="M838" s="478"/>
      <c r="N838" s="470"/>
      <c r="O838" s="477"/>
      <c r="P838" s="477"/>
      <c r="Q838" s="477"/>
      <c r="R838" s="477"/>
      <c r="S838" s="477"/>
      <c r="T838" s="477"/>
      <c r="U838" s="478"/>
      <c r="V838" s="468"/>
      <c r="W838" s="469"/>
      <c r="X838" s="415"/>
      <c r="Y838" s="415"/>
    </row>
    <row r="839" spans="1:25">
      <c r="A839" s="462"/>
      <c r="B839" s="463"/>
      <c r="C839" s="463"/>
      <c r="D839" s="474"/>
      <c r="E839" s="475"/>
      <c r="F839" s="476"/>
      <c r="G839" s="477"/>
      <c r="H839" s="477"/>
      <c r="I839" s="477"/>
      <c r="J839" s="477"/>
      <c r="K839" s="477"/>
      <c r="L839" s="477"/>
      <c r="M839" s="478"/>
      <c r="N839" s="470"/>
      <c r="O839" s="477"/>
      <c r="P839" s="477"/>
      <c r="Q839" s="477"/>
      <c r="R839" s="477"/>
      <c r="S839" s="477"/>
      <c r="T839" s="477"/>
      <c r="U839" s="478"/>
      <c r="V839" s="468"/>
      <c r="W839" s="469"/>
      <c r="X839" s="415"/>
      <c r="Y839" s="415"/>
    </row>
    <row r="840" spans="1:25">
      <c r="A840" s="462"/>
      <c r="B840" s="463"/>
      <c r="C840" s="463"/>
      <c r="D840" s="474"/>
      <c r="E840" s="475"/>
      <c r="F840" s="476"/>
      <c r="G840" s="477"/>
      <c r="H840" s="477"/>
      <c r="I840" s="477"/>
      <c r="J840" s="477"/>
      <c r="K840" s="477"/>
      <c r="L840" s="477"/>
      <c r="M840" s="478"/>
      <c r="N840" s="470"/>
      <c r="O840" s="477"/>
      <c r="P840" s="477"/>
      <c r="Q840" s="477"/>
      <c r="R840" s="477"/>
      <c r="S840" s="477"/>
      <c r="T840" s="477"/>
      <c r="U840" s="478"/>
      <c r="V840" s="468"/>
      <c r="W840" s="469"/>
      <c r="X840" s="415"/>
      <c r="Y840" s="415"/>
    </row>
    <row r="841" spans="1:25">
      <c r="A841" s="462"/>
      <c r="B841" s="463"/>
      <c r="C841" s="463"/>
      <c r="D841" s="474"/>
      <c r="E841" s="475"/>
      <c r="F841" s="476"/>
      <c r="G841" s="477"/>
      <c r="H841" s="477"/>
      <c r="I841" s="477"/>
      <c r="J841" s="477"/>
      <c r="K841" s="477"/>
      <c r="L841" s="477"/>
      <c r="M841" s="478"/>
      <c r="N841" s="470"/>
      <c r="O841" s="477"/>
      <c r="P841" s="477"/>
      <c r="Q841" s="477"/>
      <c r="R841" s="477"/>
      <c r="S841" s="477"/>
      <c r="T841" s="477"/>
      <c r="U841" s="478"/>
      <c r="V841" s="468"/>
      <c r="W841" s="469"/>
      <c r="X841" s="415"/>
      <c r="Y841" s="415"/>
    </row>
    <row r="842" spans="1:25">
      <c r="A842" s="462"/>
      <c r="B842" s="463"/>
      <c r="C842" s="463"/>
      <c r="D842" s="474"/>
      <c r="E842" s="475"/>
      <c r="F842" s="476"/>
      <c r="G842" s="477"/>
      <c r="H842" s="477"/>
      <c r="I842" s="477"/>
      <c r="J842" s="477"/>
      <c r="K842" s="477"/>
      <c r="L842" s="477"/>
      <c r="M842" s="478"/>
      <c r="N842" s="470"/>
      <c r="O842" s="477"/>
      <c r="P842" s="477"/>
      <c r="Q842" s="477"/>
      <c r="R842" s="477"/>
      <c r="S842" s="477"/>
      <c r="T842" s="477"/>
      <c r="U842" s="478"/>
      <c r="V842" s="468"/>
      <c r="W842" s="469"/>
      <c r="X842" s="415"/>
      <c r="Y842" s="415"/>
    </row>
    <row r="843" spans="1:25">
      <c r="A843" s="462"/>
      <c r="B843" s="463"/>
      <c r="C843" s="463"/>
      <c r="D843" s="474"/>
      <c r="E843" s="475"/>
      <c r="F843" s="476"/>
      <c r="G843" s="477"/>
      <c r="H843" s="477"/>
      <c r="I843" s="477"/>
      <c r="J843" s="477"/>
      <c r="K843" s="477"/>
      <c r="L843" s="477"/>
      <c r="M843" s="478"/>
      <c r="N843" s="470"/>
      <c r="O843" s="477"/>
      <c r="P843" s="477"/>
      <c r="Q843" s="477"/>
      <c r="R843" s="477"/>
      <c r="S843" s="477"/>
      <c r="T843" s="477"/>
      <c r="U843" s="478"/>
      <c r="V843" s="468"/>
      <c r="W843" s="469"/>
      <c r="X843" s="415"/>
      <c r="Y843" s="415"/>
    </row>
    <row r="844" spans="1:25">
      <c r="A844" s="462"/>
      <c r="B844" s="463"/>
      <c r="C844" s="463"/>
      <c r="D844" s="474"/>
      <c r="E844" s="475"/>
      <c r="F844" s="476"/>
      <c r="G844" s="477"/>
      <c r="H844" s="477"/>
      <c r="I844" s="477"/>
      <c r="J844" s="477"/>
      <c r="K844" s="477"/>
      <c r="L844" s="477"/>
      <c r="M844" s="478"/>
      <c r="N844" s="470"/>
      <c r="O844" s="477"/>
      <c r="P844" s="477"/>
      <c r="Q844" s="477"/>
      <c r="R844" s="477"/>
      <c r="S844" s="477"/>
      <c r="T844" s="477"/>
      <c r="U844" s="478"/>
      <c r="V844" s="468"/>
      <c r="W844" s="469"/>
      <c r="X844" s="415"/>
      <c r="Y844" s="415"/>
    </row>
    <row r="845" spans="1:25">
      <c r="A845" s="462"/>
      <c r="B845" s="463"/>
      <c r="C845" s="463"/>
      <c r="D845" s="474"/>
      <c r="E845" s="475"/>
      <c r="F845" s="476"/>
      <c r="G845" s="477"/>
      <c r="H845" s="477"/>
      <c r="I845" s="477"/>
      <c r="J845" s="477"/>
      <c r="K845" s="477"/>
      <c r="L845" s="477"/>
      <c r="M845" s="478"/>
      <c r="N845" s="470"/>
      <c r="O845" s="477"/>
      <c r="P845" s="477"/>
      <c r="Q845" s="477"/>
      <c r="R845" s="477"/>
      <c r="S845" s="477"/>
      <c r="T845" s="477"/>
      <c r="U845" s="478"/>
      <c r="V845" s="468"/>
      <c r="W845" s="469"/>
      <c r="X845" s="415"/>
      <c r="Y845" s="415"/>
    </row>
    <row r="846" spans="1:25">
      <c r="A846" s="462"/>
      <c r="B846" s="463"/>
      <c r="C846" s="463"/>
      <c r="D846" s="474"/>
      <c r="E846" s="475"/>
      <c r="F846" s="476"/>
      <c r="G846" s="477"/>
      <c r="H846" s="477"/>
      <c r="I846" s="477"/>
      <c r="J846" s="477"/>
      <c r="K846" s="477"/>
      <c r="L846" s="477"/>
      <c r="M846" s="478"/>
      <c r="N846" s="470"/>
      <c r="O846" s="477"/>
      <c r="P846" s="477"/>
      <c r="Q846" s="477"/>
      <c r="R846" s="477"/>
      <c r="S846" s="477"/>
      <c r="T846" s="477"/>
      <c r="U846" s="478"/>
      <c r="V846" s="468"/>
      <c r="W846" s="469"/>
      <c r="X846" s="415"/>
      <c r="Y846" s="415"/>
    </row>
    <row r="847" spans="1:25">
      <c r="A847" s="462"/>
      <c r="B847" s="463"/>
      <c r="C847" s="463"/>
      <c r="D847" s="474"/>
      <c r="E847" s="475"/>
      <c r="F847" s="476"/>
      <c r="G847" s="477"/>
      <c r="H847" s="477"/>
      <c r="I847" s="477"/>
      <c r="J847" s="477"/>
      <c r="K847" s="477"/>
      <c r="L847" s="477"/>
      <c r="M847" s="478"/>
      <c r="N847" s="470"/>
      <c r="O847" s="477"/>
      <c r="P847" s="477"/>
      <c r="Q847" s="477"/>
      <c r="R847" s="477"/>
      <c r="S847" s="477"/>
      <c r="T847" s="477"/>
      <c r="U847" s="478"/>
      <c r="V847" s="468"/>
      <c r="W847" s="469"/>
      <c r="X847" s="415"/>
      <c r="Y847" s="415"/>
    </row>
    <row r="848" spans="1:25">
      <c r="A848" s="462"/>
      <c r="B848" s="463"/>
      <c r="C848" s="463"/>
      <c r="D848" s="474"/>
      <c r="E848" s="475"/>
      <c r="F848" s="476"/>
      <c r="G848" s="477"/>
      <c r="H848" s="477"/>
      <c r="I848" s="477"/>
      <c r="J848" s="477"/>
      <c r="K848" s="477"/>
      <c r="L848" s="477"/>
      <c r="M848" s="478"/>
      <c r="N848" s="470"/>
      <c r="O848" s="477"/>
      <c r="P848" s="477"/>
      <c r="Q848" s="477"/>
      <c r="R848" s="477"/>
      <c r="S848" s="477"/>
      <c r="T848" s="477"/>
      <c r="U848" s="478"/>
      <c r="V848" s="468"/>
      <c r="W848" s="469"/>
      <c r="X848" s="415"/>
      <c r="Y848" s="415"/>
    </row>
    <row r="849" spans="1:25">
      <c r="A849" s="462"/>
      <c r="B849" s="463"/>
      <c r="C849" s="463"/>
      <c r="D849" s="474"/>
      <c r="E849" s="475"/>
      <c r="F849" s="476"/>
      <c r="G849" s="477"/>
      <c r="H849" s="477"/>
      <c r="I849" s="477"/>
      <c r="J849" s="477"/>
      <c r="K849" s="477"/>
      <c r="L849" s="477"/>
      <c r="M849" s="478"/>
      <c r="N849" s="470"/>
      <c r="O849" s="477"/>
      <c r="P849" s="477"/>
      <c r="Q849" s="477"/>
      <c r="R849" s="477"/>
      <c r="S849" s="477"/>
      <c r="T849" s="477"/>
      <c r="U849" s="478"/>
      <c r="V849" s="468"/>
      <c r="W849" s="469"/>
      <c r="X849" s="415"/>
      <c r="Y849" s="415"/>
    </row>
    <row r="850" spans="1:25">
      <c r="A850" s="462"/>
      <c r="B850" s="463"/>
      <c r="C850" s="463"/>
      <c r="D850" s="474"/>
      <c r="E850" s="475"/>
      <c r="F850" s="476"/>
      <c r="G850" s="477"/>
      <c r="H850" s="477"/>
      <c r="I850" s="477"/>
      <c r="J850" s="477"/>
      <c r="K850" s="477"/>
      <c r="L850" s="477"/>
      <c r="M850" s="478"/>
      <c r="N850" s="470"/>
      <c r="O850" s="477"/>
      <c r="P850" s="477"/>
      <c r="Q850" s="477"/>
      <c r="R850" s="477"/>
      <c r="S850" s="477"/>
      <c r="T850" s="477"/>
      <c r="U850" s="478"/>
      <c r="V850" s="468"/>
      <c r="W850" s="469"/>
      <c r="X850" s="415"/>
      <c r="Y850" s="415"/>
    </row>
    <row r="851" spans="1:25">
      <c r="A851" s="462"/>
      <c r="B851" s="463"/>
      <c r="C851" s="463"/>
      <c r="D851" s="474"/>
      <c r="E851" s="475"/>
      <c r="F851" s="476"/>
      <c r="G851" s="477"/>
      <c r="H851" s="477"/>
      <c r="I851" s="477"/>
      <c r="J851" s="477"/>
      <c r="K851" s="477"/>
      <c r="L851" s="477"/>
      <c r="M851" s="478"/>
      <c r="N851" s="470"/>
      <c r="O851" s="477"/>
      <c r="P851" s="477"/>
      <c r="Q851" s="477"/>
      <c r="R851" s="477"/>
      <c r="S851" s="477"/>
      <c r="T851" s="477"/>
      <c r="U851" s="478"/>
      <c r="V851" s="468"/>
      <c r="W851" s="469"/>
      <c r="X851" s="415"/>
      <c r="Y851" s="415"/>
    </row>
    <row r="852" spans="1:25">
      <c r="A852" s="462"/>
      <c r="B852" s="463"/>
      <c r="C852" s="463"/>
      <c r="D852" s="474"/>
      <c r="E852" s="475"/>
      <c r="F852" s="476"/>
      <c r="G852" s="477"/>
      <c r="H852" s="477"/>
      <c r="I852" s="477"/>
      <c r="J852" s="477"/>
      <c r="K852" s="477"/>
      <c r="L852" s="477"/>
      <c r="M852" s="478"/>
      <c r="N852" s="470"/>
      <c r="O852" s="477"/>
      <c r="P852" s="477"/>
      <c r="Q852" s="477"/>
      <c r="R852" s="477"/>
      <c r="S852" s="477"/>
      <c r="T852" s="477"/>
      <c r="U852" s="478"/>
      <c r="V852" s="468"/>
      <c r="W852" s="469"/>
      <c r="X852" s="415"/>
      <c r="Y852" s="415"/>
    </row>
    <row r="853" spans="1:25">
      <c r="A853" s="462"/>
      <c r="B853" s="463"/>
      <c r="C853" s="463"/>
      <c r="D853" s="474"/>
      <c r="E853" s="475"/>
      <c r="F853" s="476"/>
      <c r="G853" s="477"/>
      <c r="H853" s="477"/>
      <c r="I853" s="477"/>
      <c r="J853" s="477"/>
      <c r="K853" s="477"/>
      <c r="L853" s="477"/>
      <c r="M853" s="478"/>
      <c r="N853" s="470"/>
      <c r="O853" s="477"/>
      <c r="P853" s="477"/>
      <c r="Q853" s="477"/>
      <c r="R853" s="477"/>
      <c r="S853" s="477"/>
      <c r="T853" s="477"/>
      <c r="U853" s="478"/>
      <c r="V853" s="468"/>
      <c r="W853" s="469"/>
      <c r="X853" s="415"/>
      <c r="Y853" s="415"/>
    </row>
    <row r="854" spans="1:25">
      <c r="A854" s="462"/>
      <c r="B854" s="463"/>
      <c r="C854" s="463"/>
      <c r="D854" s="474"/>
      <c r="E854" s="475"/>
      <c r="F854" s="476"/>
      <c r="G854" s="477"/>
      <c r="H854" s="477"/>
      <c r="I854" s="477"/>
      <c r="J854" s="477"/>
      <c r="K854" s="477"/>
      <c r="L854" s="477"/>
      <c r="M854" s="478"/>
      <c r="N854" s="470"/>
      <c r="O854" s="477"/>
      <c r="P854" s="477"/>
      <c r="Q854" s="477"/>
      <c r="R854" s="477"/>
      <c r="S854" s="477"/>
      <c r="T854" s="477"/>
      <c r="U854" s="478"/>
      <c r="V854" s="468"/>
      <c r="W854" s="469"/>
      <c r="X854" s="415"/>
      <c r="Y854" s="415"/>
    </row>
    <row r="855" spans="1:25">
      <c r="A855" s="462"/>
      <c r="B855" s="463"/>
      <c r="C855" s="463"/>
      <c r="D855" s="474"/>
      <c r="E855" s="475"/>
      <c r="F855" s="476"/>
      <c r="G855" s="477"/>
      <c r="H855" s="477"/>
      <c r="I855" s="477"/>
      <c r="J855" s="477"/>
      <c r="K855" s="477"/>
      <c r="L855" s="477"/>
      <c r="M855" s="478"/>
      <c r="N855" s="470"/>
      <c r="O855" s="477"/>
      <c r="P855" s="477"/>
      <c r="Q855" s="477"/>
      <c r="R855" s="477"/>
      <c r="S855" s="477"/>
      <c r="T855" s="477"/>
      <c r="U855" s="478"/>
      <c r="V855" s="468"/>
      <c r="W855" s="469"/>
      <c r="X855" s="415"/>
      <c r="Y855" s="415"/>
    </row>
    <row r="856" spans="1:25">
      <c r="A856" s="462"/>
      <c r="B856" s="463"/>
      <c r="C856" s="463"/>
      <c r="D856" s="474"/>
      <c r="E856" s="475"/>
      <c r="F856" s="476"/>
      <c r="G856" s="477"/>
      <c r="H856" s="477"/>
      <c r="I856" s="477"/>
      <c r="J856" s="477"/>
      <c r="K856" s="477"/>
      <c r="L856" s="477"/>
      <c r="M856" s="478"/>
      <c r="N856" s="470"/>
      <c r="O856" s="477"/>
      <c r="P856" s="477"/>
      <c r="Q856" s="477"/>
      <c r="R856" s="477"/>
      <c r="S856" s="477"/>
      <c r="T856" s="477"/>
      <c r="U856" s="478"/>
      <c r="V856" s="468"/>
      <c r="W856" s="469"/>
      <c r="X856" s="415"/>
      <c r="Y856" s="415"/>
    </row>
    <row r="857" spans="1:25">
      <c r="A857" s="462"/>
      <c r="B857" s="463"/>
      <c r="C857" s="463"/>
      <c r="D857" s="474"/>
      <c r="E857" s="475"/>
      <c r="F857" s="476"/>
      <c r="G857" s="477"/>
      <c r="H857" s="477"/>
      <c r="I857" s="477"/>
      <c r="J857" s="477"/>
      <c r="K857" s="477"/>
      <c r="L857" s="477"/>
      <c r="M857" s="478"/>
      <c r="N857" s="470"/>
      <c r="O857" s="477"/>
      <c r="P857" s="477"/>
      <c r="Q857" s="477"/>
      <c r="R857" s="477"/>
      <c r="S857" s="477"/>
      <c r="T857" s="477"/>
      <c r="U857" s="478"/>
      <c r="V857" s="468"/>
      <c r="W857" s="469"/>
      <c r="X857" s="415"/>
      <c r="Y857" s="415"/>
    </row>
    <row r="858" spans="1:25">
      <c r="A858" s="462"/>
      <c r="B858" s="463"/>
      <c r="C858" s="463"/>
      <c r="D858" s="474"/>
      <c r="E858" s="475"/>
      <c r="F858" s="476"/>
      <c r="G858" s="477"/>
      <c r="H858" s="477"/>
      <c r="I858" s="477"/>
      <c r="J858" s="477"/>
      <c r="K858" s="477"/>
      <c r="L858" s="477"/>
      <c r="M858" s="478"/>
      <c r="N858" s="470"/>
      <c r="O858" s="477"/>
      <c r="P858" s="477"/>
      <c r="Q858" s="477"/>
      <c r="R858" s="477"/>
      <c r="S858" s="477"/>
      <c r="T858" s="477"/>
      <c r="U858" s="478"/>
      <c r="V858" s="468"/>
      <c r="W858" s="469"/>
      <c r="X858" s="415"/>
      <c r="Y858" s="415"/>
    </row>
    <row r="859" spans="1:25">
      <c r="A859" s="462"/>
      <c r="B859" s="463"/>
      <c r="C859" s="463"/>
      <c r="D859" s="474"/>
      <c r="E859" s="475"/>
      <c r="F859" s="476"/>
      <c r="G859" s="477"/>
      <c r="H859" s="477"/>
      <c r="I859" s="477"/>
      <c r="J859" s="477"/>
      <c r="K859" s="477"/>
      <c r="L859" s="477"/>
      <c r="M859" s="478"/>
      <c r="N859" s="470"/>
      <c r="O859" s="477"/>
      <c r="P859" s="477"/>
      <c r="Q859" s="477"/>
      <c r="R859" s="477"/>
      <c r="S859" s="477"/>
      <c r="T859" s="477"/>
      <c r="U859" s="478"/>
      <c r="V859" s="468"/>
      <c r="W859" s="469"/>
      <c r="X859" s="415"/>
      <c r="Y859" s="415"/>
    </row>
    <row r="860" spans="1:25">
      <c r="A860" s="462"/>
      <c r="B860" s="463"/>
      <c r="C860" s="463"/>
      <c r="D860" s="474"/>
      <c r="E860" s="475"/>
      <c r="F860" s="476"/>
      <c r="G860" s="477"/>
      <c r="H860" s="477"/>
      <c r="I860" s="477"/>
      <c r="J860" s="477"/>
      <c r="K860" s="477"/>
      <c r="L860" s="477"/>
      <c r="M860" s="478"/>
      <c r="N860" s="470"/>
      <c r="O860" s="477"/>
      <c r="P860" s="477"/>
      <c r="Q860" s="477"/>
      <c r="R860" s="477"/>
      <c r="S860" s="477"/>
      <c r="T860" s="477"/>
      <c r="U860" s="478"/>
      <c r="V860" s="468"/>
      <c r="W860" s="469"/>
      <c r="X860" s="415"/>
      <c r="Y860" s="415"/>
    </row>
    <row r="861" spans="1:25">
      <c r="A861" s="462"/>
      <c r="B861" s="463"/>
      <c r="C861" s="463"/>
      <c r="D861" s="474"/>
      <c r="E861" s="475"/>
      <c r="F861" s="476"/>
      <c r="G861" s="477"/>
      <c r="H861" s="477"/>
      <c r="I861" s="477"/>
      <c r="J861" s="477"/>
      <c r="K861" s="477"/>
      <c r="L861" s="477"/>
      <c r="M861" s="478"/>
      <c r="N861" s="470"/>
      <c r="O861" s="477"/>
      <c r="P861" s="477"/>
      <c r="Q861" s="477"/>
      <c r="R861" s="477"/>
      <c r="S861" s="477"/>
      <c r="T861" s="477"/>
      <c r="U861" s="478"/>
      <c r="V861" s="468"/>
      <c r="W861" s="469"/>
      <c r="X861" s="415"/>
      <c r="Y861" s="415"/>
    </row>
    <row r="862" spans="1:25">
      <c r="A862" s="462"/>
      <c r="B862" s="463"/>
      <c r="C862" s="463"/>
      <c r="D862" s="474"/>
      <c r="E862" s="475"/>
      <c r="F862" s="476"/>
      <c r="G862" s="477"/>
      <c r="H862" s="477"/>
      <c r="I862" s="477"/>
      <c r="J862" s="477"/>
      <c r="K862" s="477"/>
      <c r="L862" s="477"/>
      <c r="M862" s="478"/>
      <c r="N862" s="470"/>
      <c r="O862" s="477"/>
      <c r="P862" s="477"/>
      <c r="Q862" s="477"/>
      <c r="R862" s="477"/>
      <c r="S862" s="477"/>
      <c r="T862" s="477"/>
      <c r="U862" s="478"/>
      <c r="V862" s="468"/>
      <c r="W862" s="469"/>
      <c r="X862" s="415"/>
      <c r="Y862" s="415"/>
    </row>
    <row r="863" spans="1:25">
      <c r="A863" s="462"/>
      <c r="B863" s="463"/>
      <c r="C863" s="463"/>
      <c r="D863" s="474"/>
      <c r="E863" s="475"/>
      <c r="F863" s="476"/>
      <c r="G863" s="477"/>
      <c r="H863" s="477"/>
      <c r="I863" s="477"/>
      <c r="J863" s="477"/>
      <c r="K863" s="477"/>
      <c r="L863" s="477"/>
      <c r="M863" s="478"/>
      <c r="N863" s="470"/>
      <c r="O863" s="477"/>
      <c r="P863" s="477"/>
      <c r="Q863" s="477"/>
      <c r="R863" s="477"/>
      <c r="S863" s="477"/>
      <c r="T863" s="477"/>
      <c r="U863" s="478"/>
      <c r="V863" s="468"/>
      <c r="W863" s="469"/>
      <c r="X863" s="415"/>
      <c r="Y863" s="415"/>
    </row>
    <row r="864" spans="1:25">
      <c r="A864" s="462"/>
      <c r="B864" s="463"/>
      <c r="C864" s="463"/>
      <c r="D864" s="474"/>
      <c r="E864" s="475"/>
      <c r="F864" s="476"/>
      <c r="G864" s="477"/>
      <c r="H864" s="477"/>
      <c r="I864" s="477"/>
      <c r="J864" s="477"/>
      <c r="K864" s="477"/>
      <c r="L864" s="477"/>
      <c r="M864" s="478"/>
      <c r="N864" s="470"/>
      <c r="O864" s="477"/>
      <c r="P864" s="477"/>
      <c r="Q864" s="477"/>
      <c r="R864" s="477"/>
      <c r="S864" s="477"/>
      <c r="T864" s="477"/>
      <c r="U864" s="478"/>
      <c r="V864" s="468"/>
      <c r="W864" s="469"/>
      <c r="X864" s="415"/>
      <c r="Y864" s="415"/>
    </row>
    <row r="865" spans="1:25">
      <c r="A865" s="462"/>
      <c r="B865" s="463"/>
      <c r="C865" s="463"/>
      <c r="D865" s="474"/>
      <c r="E865" s="475"/>
      <c r="F865" s="476"/>
      <c r="G865" s="477"/>
      <c r="H865" s="477"/>
      <c r="I865" s="477"/>
      <c r="J865" s="477"/>
      <c r="K865" s="477"/>
      <c r="L865" s="477"/>
      <c r="M865" s="478"/>
      <c r="N865" s="470"/>
      <c r="O865" s="477"/>
      <c r="P865" s="477"/>
      <c r="Q865" s="477"/>
      <c r="R865" s="477"/>
      <c r="S865" s="477"/>
      <c r="T865" s="477"/>
      <c r="U865" s="478"/>
      <c r="V865" s="468"/>
      <c r="W865" s="469"/>
      <c r="X865" s="415"/>
      <c r="Y865" s="415"/>
    </row>
    <row r="866" spans="1:25">
      <c r="A866" s="462"/>
      <c r="B866" s="463"/>
      <c r="C866" s="463"/>
      <c r="D866" s="474"/>
      <c r="E866" s="475"/>
      <c r="F866" s="476"/>
      <c r="G866" s="477"/>
      <c r="H866" s="477"/>
      <c r="I866" s="477"/>
      <c r="J866" s="477"/>
      <c r="K866" s="477"/>
      <c r="L866" s="477"/>
      <c r="M866" s="478"/>
      <c r="N866" s="470"/>
      <c r="O866" s="477"/>
      <c r="P866" s="477"/>
      <c r="Q866" s="477"/>
      <c r="R866" s="477"/>
      <c r="S866" s="477"/>
      <c r="T866" s="477"/>
      <c r="U866" s="478"/>
      <c r="V866" s="468"/>
      <c r="W866" s="469"/>
      <c r="X866" s="415"/>
      <c r="Y866" s="415"/>
    </row>
    <row r="867" spans="1:25">
      <c r="A867" s="462"/>
      <c r="B867" s="463"/>
      <c r="C867" s="463"/>
      <c r="D867" s="474"/>
      <c r="E867" s="475"/>
      <c r="F867" s="476"/>
      <c r="G867" s="477"/>
      <c r="H867" s="477"/>
      <c r="I867" s="477"/>
      <c r="J867" s="477"/>
      <c r="K867" s="477"/>
      <c r="L867" s="477"/>
      <c r="M867" s="478"/>
      <c r="N867" s="470"/>
      <c r="O867" s="477"/>
      <c r="P867" s="477"/>
      <c r="Q867" s="477"/>
      <c r="R867" s="477"/>
      <c r="S867" s="477"/>
      <c r="T867" s="477"/>
      <c r="U867" s="478"/>
      <c r="V867" s="468"/>
      <c r="W867" s="469"/>
      <c r="X867" s="415"/>
      <c r="Y867" s="415"/>
    </row>
    <row r="868" spans="1:25">
      <c r="A868" s="462"/>
      <c r="B868" s="463"/>
      <c r="C868" s="463"/>
      <c r="D868" s="474"/>
      <c r="E868" s="475"/>
      <c r="F868" s="476"/>
      <c r="G868" s="477"/>
      <c r="H868" s="477"/>
      <c r="I868" s="477"/>
      <c r="J868" s="477"/>
      <c r="K868" s="477"/>
      <c r="L868" s="477"/>
      <c r="M868" s="478"/>
      <c r="N868" s="470"/>
      <c r="O868" s="477"/>
      <c r="P868" s="477"/>
      <c r="Q868" s="477"/>
      <c r="R868" s="477"/>
      <c r="S868" s="477"/>
      <c r="T868" s="477"/>
      <c r="U868" s="478"/>
      <c r="V868" s="468"/>
      <c r="W868" s="469"/>
      <c r="X868" s="415"/>
      <c r="Y868" s="415"/>
    </row>
    <row r="869" spans="1:25">
      <c r="A869" s="462"/>
      <c r="B869" s="463"/>
      <c r="C869" s="463"/>
      <c r="D869" s="474"/>
      <c r="E869" s="475"/>
      <c r="F869" s="476"/>
      <c r="G869" s="477"/>
      <c r="H869" s="477"/>
      <c r="I869" s="477"/>
      <c r="J869" s="477"/>
      <c r="K869" s="477"/>
      <c r="L869" s="477"/>
      <c r="M869" s="478"/>
      <c r="N869" s="470"/>
      <c r="O869" s="477"/>
      <c r="P869" s="477"/>
      <c r="Q869" s="477"/>
      <c r="R869" s="477"/>
      <c r="S869" s="477"/>
      <c r="T869" s="477"/>
      <c r="U869" s="478"/>
      <c r="V869" s="468"/>
      <c r="W869" s="469"/>
      <c r="X869" s="415"/>
      <c r="Y869" s="415"/>
    </row>
    <row r="870" spans="1:25">
      <c r="A870" s="462"/>
      <c r="B870" s="463"/>
      <c r="C870" s="463"/>
      <c r="D870" s="474"/>
      <c r="E870" s="475"/>
      <c r="F870" s="476"/>
      <c r="G870" s="477"/>
      <c r="H870" s="477"/>
      <c r="I870" s="477"/>
      <c r="J870" s="477"/>
      <c r="K870" s="477"/>
      <c r="L870" s="477"/>
      <c r="M870" s="478"/>
      <c r="N870" s="470"/>
      <c r="O870" s="477"/>
      <c r="P870" s="477"/>
      <c r="Q870" s="477"/>
      <c r="R870" s="477"/>
      <c r="S870" s="477"/>
      <c r="T870" s="477"/>
      <c r="U870" s="478"/>
      <c r="V870" s="468"/>
      <c r="W870" s="469"/>
      <c r="X870" s="415"/>
      <c r="Y870" s="415"/>
    </row>
    <row r="871" spans="1:25">
      <c r="A871" s="462"/>
      <c r="B871" s="463"/>
      <c r="C871" s="463"/>
      <c r="D871" s="474"/>
      <c r="E871" s="475"/>
      <c r="F871" s="476"/>
      <c r="G871" s="477"/>
      <c r="H871" s="477"/>
      <c r="I871" s="477"/>
      <c r="J871" s="477"/>
      <c r="K871" s="477"/>
      <c r="L871" s="477"/>
      <c r="M871" s="478"/>
      <c r="N871" s="470"/>
      <c r="O871" s="477"/>
      <c r="P871" s="477"/>
      <c r="Q871" s="477"/>
      <c r="R871" s="477"/>
      <c r="S871" s="477"/>
      <c r="T871" s="477"/>
      <c r="U871" s="478"/>
      <c r="V871" s="468"/>
      <c r="W871" s="469"/>
      <c r="X871" s="415"/>
      <c r="Y871" s="415"/>
    </row>
    <row r="872" spans="1:25">
      <c r="A872" s="462"/>
      <c r="B872" s="463"/>
      <c r="C872" s="463"/>
      <c r="D872" s="474"/>
      <c r="E872" s="475"/>
      <c r="F872" s="476"/>
      <c r="G872" s="477"/>
      <c r="H872" s="477"/>
      <c r="I872" s="477"/>
      <c r="J872" s="477"/>
      <c r="K872" s="477"/>
      <c r="L872" s="477"/>
      <c r="M872" s="478"/>
      <c r="N872" s="470"/>
      <c r="O872" s="477"/>
      <c r="P872" s="477"/>
      <c r="Q872" s="477"/>
      <c r="R872" s="477"/>
      <c r="S872" s="477"/>
      <c r="T872" s="477"/>
      <c r="U872" s="478"/>
      <c r="V872" s="468"/>
      <c r="W872" s="469"/>
      <c r="X872" s="415"/>
      <c r="Y872" s="415"/>
    </row>
    <row r="873" spans="1:25">
      <c r="A873" s="462"/>
      <c r="B873" s="463"/>
      <c r="C873" s="463"/>
      <c r="D873" s="474"/>
      <c r="E873" s="475"/>
      <c r="F873" s="476"/>
      <c r="G873" s="477"/>
      <c r="H873" s="477"/>
      <c r="I873" s="477"/>
      <c r="J873" s="477"/>
      <c r="K873" s="477"/>
      <c r="L873" s="477"/>
      <c r="M873" s="478"/>
      <c r="N873" s="470"/>
      <c r="O873" s="477"/>
      <c r="P873" s="477"/>
      <c r="Q873" s="477"/>
      <c r="R873" s="477"/>
      <c r="S873" s="477"/>
      <c r="T873" s="477"/>
      <c r="U873" s="478"/>
      <c r="V873" s="468"/>
      <c r="W873" s="469"/>
      <c r="X873" s="415"/>
      <c r="Y873" s="415"/>
    </row>
    <row r="874" spans="1:25">
      <c r="A874" s="462"/>
      <c r="B874" s="463"/>
      <c r="C874" s="463"/>
      <c r="D874" s="474"/>
      <c r="E874" s="475"/>
      <c r="F874" s="476"/>
      <c r="G874" s="477"/>
      <c r="H874" s="477"/>
      <c r="I874" s="477"/>
      <c r="J874" s="477"/>
      <c r="K874" s="477"/>
      <c r="L874" s="477"/>
      <c r="M874" s="478"/>
      <c r="N874" s="470"/>
      <c r="O874" s="477"/>
      <c r="P874" s="477"/>
      <c r="Q874" s="477"/>
      <c r="R874" s="477"/>
      <c r="S874" s="477"/>
      <c r="T874" s="477"/>
      <c r="U874" s="478"/>
      <c r="V874" s="468"/>
      <c r="W874" s="469"/>
      <c r="X874" s="415"/>
      <c r="Y874" s="415"/>
    </row>
    <row r="875" spans="1:25">
      <c r="A875" s="462"/>
      <c r="B875" s="463"/>
      <c r="C875" s="463"/>
      <c r="D875" s="474"/>
      <c r="E875" s="475"/>
      <c r="F875" s="476"/>
      <c r="G875" s="477"/>
      <c r="H875" s="477"/>
      <c r="I875" s="477"/>
      <c r="J875" s="477"/>
      <c r="K875" s="477"/>
      <c r="L875" s="477"/>
      <c r="M875" s="478"/>
      <c r="N875" s="470"/>
      <c r="O875" s="477"/>
      <c r="P875" s="477"/>
      <c r="Q875" s="477"/>
      <c r="R875" s="477"/>
      <c r="S875" s="477"/>
      <c r="T875" s="477"/>
      <c r="U875" s="478"/>
      <c r="V875" s="468"/>
      <c r="W875" s="469"/>
      <c r="X875" s="415"/>
      <c r="Y875" s="415"/>
    </row>
    <row r="876" spans="1:25">
      <c r="A876" s="462"/>
      <c r="B876" s="463"/>
      <c r="C876" s="463"/>
      <c r="D876" s="474"/>
      <c r="E876" s="475"/>
      <c r="F876" s="476"/>
      <c r="G876" s="477"/>
      <c r="H876" s="477"/>
      <c r="I876" s="477"/>
      <c r="J876" s="477"/>
      <c r="K876" s="477"/>
      <c r="L876" s="477"/>
      <c r="M876" s="478"/>
      <c r="N876" s="470"/>
      <c r="O876" s="477"/>
      <c r="P876" s="477"/>
      <c r="Q876" s="477"/>
      <c r="R876" s="477"/>
      <c r="S876" s="477"/>
      <c r="T876" s="477"/>
      <c r="U876" s="478"/>
      <c r="V876" s="468"/>
      <c r="W876" s="469"/>
      <c r="X876" s="415"/>
      <c r="Y876" s="415"/>
    </row>
    <row r="877" spans="1:25">
      <c r="A877" s="462"/>
      <c r="B877" s="463"/>
      <c r="C877" s="463"/>
      <c r="D877" s="474"/>
      <c r="E877" s="475"/>
      <c r="F877" s="476"/>
      <c r="G877" s="477"/>
      <c r="H877" s="477"/>
      <c r="I877" s="477"/>
      <c r="J877" s="477"/>
      <c r="K877" s="477"/>
      <c r="L877" s="477"/>
      <c r="M877" s="478"/>
      <c r="N877" s="470"/>
      <c r="O877" s="477"/>
      <c r="P877" s="477"/>
      <c r="Q877" s="477"/>
      <c r="R877" s="477"/>
      <c r="S877" s="477"/>
      <c r="T877" s="477"/>
      <c r="U877" s="478"/>
      <c r="V877" s="468"/>
      <c r="W877" s="469"/>
      <c r="X877" s="415"/>
      <c r="Y877" s="415"/>
    </row>
    <row r="878" spans="1:25">
      <c r="A878" s="462"/>
      <c r="B878" s="463"/>
      <c r="C878" s="463"/>
      <c r="D878" s="474"/>
      <c r="E878" s="475"/>
      <c r="F878" s="476"/>
      <c r="G878" s="477"/>
      <c r="H878" s="477"/>
      <c r="I878" s="477"/>
      <c r="J878" s="477"/>
      <c r="K878" s="477"/>
      <c r="L878" s="477"/>
      <c r="M878" s="478"/>
      <c r="N878" s="470"/>
      <c r="O878" s="477"/>
      <c r="P878" s="477"/>
      <c r="Q878" s="477"/>
      <c r="R878" s="477"/>
      <c r="S878" s="477"/>
      <c r="T878" s="477"/>
      <c r="U878" s="478"/>
      <c r="V878" s="468"/>
      <c r="W878" s="469"/>
      <c r="X878" s="415"/>
      <c r="Y878" s="415"/>
    </row>
    <row r="879" spans="1:25">
      <c r="A879" s="462"/>
      <c r="B879" s="463"/>
      <c r="C879" s="463"/>
      <c r="D879" s="474"/>
      <c r="E879" s="475"/>
      <c r="F879" s="476"/>
      <c r="G879" s="477"/>
      <c r="H879" s="477"/>
      <c r="I879" s="477"/>
      <c r="J879" s="477"/>
      <c r="K879" s="477"/>
      <c r="L879" s="477"/>
      <c r="M879" s="478"/>
      <c r="N879" s="470"/>
      <c r="O879" s="477"/>
      <c r="P879" s="477"/>
      <c r="Q879" s="477"/>
      <c r="R879" s="477"/>
      <c r="S879" s="477"/>
      <c r="T879" s="477"/>
      <c r="U879" s="478"/>
      <c r="V879" s="468"/>
      <c r="W879" s="469"/>
      <c r="X879" s="415"/>
      <c r="Y879" s="415"/>
    </row>
    <row r="880" spans="1:25">
      <c r="A880" s="462"/>
      <c r="B880" s="463"/>
      <c r="C880" s="463"/>
      <c r="D880" s="474"/>
      <c r="E880" s="475"/>
      <c r="F880" s="476"/>
      <c r="G880" s="477"/>
      <c r="H880" s="477"/>
      <c r="I880" s="477"/>
      <c r="J880" s="477"/>
      <c r="K880" s="477"/>
      <c r="L880" s="477"/>
      <c r="M880" s="478"/>
      <c r="N880" s="470"/>
      <c r="O880" s="477"/>
      <c r="P880" s="477"/>
      <c r="Q880" s="477"/>
      <c r="R880" s="477"/>
      <c r="S880" s="477"/>
      <c r="T880" s="477"/>
      <c r="U880" s="478"/>
      <c r="V880" s="468"/>
      <c r="W880" s="469"/>
      <c r="X880" s="415"/>
      <c r="Y880" s="415"/>
    </row>
    <row r="881" spans="1:25">
      <c r="A881" s="462"/>
      <c r="B881" s="463"/>
      <c r="C881" s="463"/>
      <c r="D881" s="474"/>
      <c r="E881" s="475"/>
      <c r="F881" s="476"/>
      <c r="G881" s="477"/>
      <c r="H881" s="477"/>
      <c r="I881" s="477"/>
      <c r="J881" s="477"/>
      <c r="K881" s="477"/>
      <c r="L881" s="477"/>
      <c r="M881" s="478"/>
      <c r="N881" s="470"/>
      <c r="O881" s="477"/>
      <c r="P881" s="477"/>
      <c r="Q881" s="477"/>
      <c r="R881" s="477"/>
      <c r="S881" s="477"/>
      <c r="T881" s="477"/>
      <c r="U881" s="478"/>
      <c r="V881" s="468"/>
      <c r="W881" s="469"/>
      <c r="X881" s="415"/>
      <c r="Y881" s="415"/>
    </row>
    <row r="882" spans="1:25">
      <c r="A882" s="462"/>
      <c r="B882" s="463"/>
      <c r="C882" s="463"/>
      <c r="D882" s="474"/>
      <c r="E882" s="475"/>
      <c r="F882" s="476"/>
      <c r="G882" s="477"/>
      <c r="H882" s="477"/>
      <c r="I882" s="477"/>
      <c r="J882" s="477"/>
      <c r="K882" s="477"/>
      <c r="L882" s="477"/>
      <c r="M882" s="478"/>
      <c r="N882" s="470"/>
      <c r="O882" s="477"/>
      <c r="P882" s="477"/>
      <c r="Q882" s="477"/>
      <c r="R882" s="477"/>
      <c r="S882" s="477"/>
      <c r="T882" s="477"/>
      <c r="U882" s="478"/>
      <c r="V882" s="468"/>
      <c r="W882" s="469"/>
      <c r="X882" s="415"/>
      <c r="Y882" s="415"/>
    </row>
    <row r="883" spans="1:25">
      <c r="A883" s="462"/>
      <c r="B883" s="463"/>
      <c r="C883" s="463"/>
      <c r="D883" s="474"/>
      <c r="E883" s="475"/>
      <c r="F883" s="476"/>
      <c r="G883" s="477"/>
      <c r="H883" s="477"/>
      <c r="I883" s="477"/>
      <c r="J883" s="477"/>
      <c r="K883" s="477"/>
      <c r="L883" s="477"/>
      <c r="M883" s="478"/>
      <c r="N883" s="470"/>
      <c r="O883" s="477"/>
      <c r="P883" s="477"/>
      <c r="Q883" s="477"/>
      <c r="R883" s="477"/>
      <c r="S883" s="477"/>
      <c r="T883" s="477"/>
      <c r="U883" s="478"/>
      <c r="V883" s="468"/>
      <c r="W883" s="469"/>
      <c r="X883" s="415"/>
      <c r="Y883" s="415"/>
    </row>
    <row r="884" spans="1:25">
      <c r="A884" s="462"/>
      <c r="B884" s="463"/>
      <c r="C884" s="463"/>
      <c r="D884" s="474"/>
      <c r="E884" s="475"/>
      <c r="F884" s="476"/>
      <c r="G884" s="477"/>
      <c r="H884" s="477"/>
      <c r="I884" s="477"/>
      <c r="J884" s="477"/>
      <c r="K884" s="477"/>
      <c r="L884" s="477"/>
      <c r="M884" s="478"/>
      <c r="N884" s="470"/>
      <c r="O884" s="477"/>
      <c r="P884" s="477"/>
      <c r="Q884" s="477"/>
      <c r="R884" s="477"/>
      <c r="S884" s="477"/>
      <c r="T884" s="477"/>
      <c r="U884" s="478"/>
      <c r="V884" s="468"/>
      <c r="W884" s="469"/>
      <c r="X884" s="415"/>
      <c r="Y884" s="415"/>
    </row>
    <row r="885" spans="1:25">
      <c r="A885" s="462"/>
      <c r="B885" s="463"/>
      <c r="C885" s="463"/>
      <c r="D885" s="474"/>
      <c r="E885" s="475"/>
      <c r="F885" s="476"/>
      <c r="G885" s="477"/>
      <c r="H885" s="477"/>
      <c r="I885" s="477"/>
      <c r="J885" s="477"/>
      <c r="K885" s="477"/>
      <c r="L885" s="477"/>
      <c r="M885" s="478"/>
      <c r="N885" s="470"/>
      <c r="O885" s="477"/>
      <c r="P885" s="477"/>
      <c r="Q885" s="477"/>
      <c r="R885" s="477"/>
      <c r="S885" s="477"/>
      <c r="T885" s="477"/>
      <c r="U885" s="478"/>
      <c r="V885" s="468"/>
      <c r="W885" s="469"/>
      <c r="X885" s="415"/>
      <c r="Y885" s="415"/>
    </row>
    <row r="886" spans="1:25">
      <c r="A886" s="462"/>
      <c r="B886" s="463"/>
      <c r="C886" s="463"/>
      <c r="D886" s="474"/>
      <c r="E886" s="475"/>
      <c r="F886" s="476"/>
      <c r="G886" s="477"/>
      <c r="H886" s="477"/>
      <c r="I886" s="477"/>
      <c r="J886" s="477"/>
      <c r="K886" s="477"/>
      <c r="L886" s="477"/>
      <c r="M886" s="478"/>
      <c r="N886" s="470"/>
      <c r="O886" s="477"/>
      <c r="P886" s="477"/>
      <c r="Q886" s="477"/>
      <c r="R886" s="477"/>
      <c r="S886" s="477"/>
      <c r="T886" s="477"/>
      <c r="U886" s="478"/>
      <c r="V886" s="468"/>
      <c r="W886" s="469"/>
      <c r="X886" s="415"/>
      <c r="Y886" s="415"/>
    </row>
    <row r="887" spans="1:25">
      <c r="A887" s="462"/>
      <c r="B887" s="463"/>
      <c r="C887" s="463"/>
      <c r="D887" s="474"/>
      <c r="E887" s="475"/>
      <c r="F887" s="476"/>
      <c r="G887" s="477"/>
      <c r="H887" s="477"/>
      <c r="I887" s="477"/>
      <c r="J887" s="477"/>
      <c r="K887" s="477"/>
      <c r="L887" s="477"/>
      <c r="M887" s="478"/>
      <c r="N887" s="470"/>
      <c r="O887" s="477"/>
      <c r="P887" s="477"/>
      <c r="Q887" s="477"/>
      <c r="R887" s="477"/>
      <c r="S887" s="477"/>
      <c r="T887" s="477"/>
      <c r="U887" s="478"/>
      <c r="V887" s="468"/>
      <c r="W887" s="469"/>
      <c r="X887" s="415"/>
      <c r="Y887" s="415"/>
    </row>
    <row r="888" spans="1:25">
      <c r="A888" s="462"/>
      <c r="B888" s="463"/>
      <c r="C888" s="463"/>
      <c r="D888" s="474"/>
      <c r="E888" s="475"/>
      <c r="F888" s="476"/>
      <c r="G888" s="477"/>
      <c r="H888" s="477"/>
      <c r="I888" s="477"/>
      <c r="J888" s="477"/>
      <c r="K888" s="477"/>
      <c r="L888" s="477"/>
      <c r="M888" s="478"/>
      <c r="N888" s="470"/>
      <c r="O888" s="477"/>
      <c r="P888" s="477"/>
      <c r="Q888" s="477"/>
      <c r="R888" s="477"/>
      <c r="S888" s="477"/>
      <c r="T888" s="477"/>
      <c r="U888" s="478"/>
      <c r="V888" s="468"/>
      <c r="W888" s="469"/>
      <c r="X888" s="415"/>
      <c r="Y888" s="415"/>
    </row>
    <row r="889" spans="1:25">
      <c r="A889" s="462"/>
      <c r="B889" s="463"/>
      <c r="C889" s="463"/>
      <c r="D889" s="474"/>
      <c r="E889" s="475"/>
      <c r="F889" s="476"/>
      <c r="G889" s="477"/>
      <c r="H889" s="477"/>
      <c r="I889" s="477"/>
      <c r="J889" s="477"/>
      <c r="K889" s="477"/>
      <c r="L889" s="477"/>
      <c r="M889" s="478"/>
      <c r="N889" s="470"/>
      <c r="O889" s="477"/>
      <c r="P889" s="477"/>
      <c r="Q889" s="477"/>
      <c r="R889" s="477"/>
      <c r="S889" s="477"/>
      <c r="T889" s="477"/>
      <c r="U889" s="478"/>
      <c r="V889" s="468"/>
      <c r="W889" s="469"/>
      <c r="X889" s="415"/>
      <c r="Y889" s="415"/>
    </row>
    <row r="890" spans="1:25">
      <c r="A890" s="462"/>
      <c r="B890" s="463"/>
      <c r="C890" s="463"/>
      <c r="D890" s="474"/>
      <c r="E890" s="475"/>
      <c r="F890" s="476"/>
      <c r="G890" s="477"/>
      <c r="H890" s="477"/>
      <c r="I890" s="477"/>
      <c r="J890" s="477"/>
      <c r="K890" s="477"/>
      <c r="L890" s="477"/>
      <c r="M890" s="478"/>
      <c r="N890" s="470"/>
      <c r="O890" s="477"/>
      <c r="P890" s="477"/>
      <c r="Q890" s="477"/>
      <c r="R890" s="477"/>
      <c r="S890" s="477"/>
      <c r="T890" s="477"/>
      <c r="U890" s="478"/>
      <c r="V890" s="468"/>
      <c r="W890" s="469"/>
      <c r="X890" s="415"/>
      <c r="Y890" s="415"/>
    </row>
    <row r="891" spans="1:25">
      <c r="A891" s="462"/>
      <c r="B891" s="463"/>
      <c r="C891" s="463"/>
      <c r="D891" s="474"/>
      <c r="E891" s="475"/>
      <c r="F891" s="476"/>
      <c r="G891" s="477"/>
      <c r="H891" s="477"/>
      <c r="I891" s="477"/>
      <c r="J891" s="477"/>
      <c r="K891" s="477"/>
      <c r="L891" s="477"/>
      <c r="M891" s="478"/>
      <c r="N891" s="470"/>
      <c r="O891" s="477"/>
      <c r="P891" s="477"/>
      <c r="Q891" s="477"/>
      <c r="R891" s="477"/>
      <c r="S891" s="477"/>
      <c r="T891" s="477"/>
      <c r="U891" s="478"/>
      <c r="V891" s="468"/>
      <c r="W891" s="469"/>
      <c r="X891" s="415"/>
      <c r="Y891" s="415"/>
    </row>
    <row r="892" spans="1:25">
      <c r="A892" s="462"/>
      <c r="B892" s="463"/>
      <c r="C892" s="463"/>
      <c r="D892" s="474"/>
      <c r="E892" s="475"/>
      <c r="F892" s="476"/>
      <c r="G892" s="477"/>
      <c r="H892" s="477"/>
      <c r="I892" s="477"/>
      <c r="J892" s="477"/>
      <c r="K892" s="477"/>
      <c r="L892" s="477"/>
      <c r="M892" s="478"/>
      <c r="N892" s="470"/>
      <c r="O892" s="477"/>
      <c r="P892" s="477"/>
      <c r="Q892" s="477"/>
      <c r="R892" s="477"/>
      <c r="S892" s="477"/>
      <c r="T892" s="477"/>
      <c r="U892" s="478"/>
      <c r="V892" s="468"/>
      <c r="W892" s="469"/>
      <c r="X892" s="415"/>
      <c r="Y892" s="415"/>
    </row>
    <row r="893" spans="1:25">
      <c r="A893" s="462"/>
      <c r="B893" s="463"/>
      <c r="C893" s="463"/>
      <c r="D893" s="474"/>
      <c r="E893" s="475"/>
      <c r="F893" s="476"/>
      <c r="G893" s="477"/>
      <c r="H893" s="477"/>
      <c r="I893" s="477"/>
      <c r="J893" s="477"/>
      <c r="K893" s="477"/>
      <c r="L893" s="477"/>
      <c r="M893" s="478"/>
      <c r="N893" s="470"/>
      <c r="O893" s="477"/>
      <c r="P893" s="477"/>
      <c r="Q893" s="477"/>
      <c r="R893" s="477"/>
      <c r="S893" s="477"/>
      <c r="T893" s="477"/>
      <c r="U893" s="478"/>
      <c r="V893" s="468"/>
      <c r="W893" s="469"/>
      <c r="X893" s="415"/>
      <c r="Y893" s="415"/>
    </row>
    <row r="894" spans="1:25">
      <c r="A894" s="462"/>
      <c r="B894" s="463"/>
      <c r="C894" s="463"/>
      <c r="D894" s="474"/>
      <c r="E894" s="475"/>
      <c r="F894" s="476"/>
      <c r="G894" s="477"/>
      <c r="H894" s="477"/>
      <c r="I894" s="477"/>
      <c r="J894" s="477"/>
      <c r="K894" s="477"/>
      <c r="L894" s="477"/>
      <c r="M894" s="478"/>
      <c r="N894" s="470"/>
      <c r="O894" s="477"/>
      <c r="P894" s="477"/>
      <c r="Q894" s="477"/>
      <c r="R894" s="477"/>
      <c r="S894" s="477"/>
      <c r="T894" s="477"/>
      <c r="U894" s="478"/>
      <c r="V894" s="468"/>
      <c r="W894" s="469"/>
      <c r="X894" s="415"/>
      <c r="Y894" s="415"/>
    </row>
    <row r="895" spans="1:25">
      <c r="A895" s="462"/>
      <c r="B895" s="463"/>
      <c r="C895" s="463"/>
      <c r="D895" s="474"/>
      <c r="E895" s="475"/>
      <c r="F895" s="476"/>
      <c r="G895" s="477"/>
      <c r="H895" s="477"/>
      <c r="I895" s="477"/>
      <c r="J895" s="477"/>
      <c r="K895" s="477"/>
      <c r="L895" s="477"/>
      <c r="M895" s="478"/>
      <c r="N895" s="470"/>
      <c r="O895" s="477"/>
      <c r="P895" s="477"/>
      <c r="Q895" s="477"/>
      <c r="R895" s="477"/>
      <c r="S895" s="477"/>
      <c r="T895" s="477"/>
      <c r="U895" s="478"/>
      <c r="V895" s="468"/>
      <c r="W895" s="469"/>
      <c r="X895" s="415"/>
      <c r="Y895" s="415"/>
    </row>
    <row r="896" spans="1:25">
      <c r="A896" s="462"/>
      <c r="B896" s="463"/>
      <c r="C896" s="463"/>
      <c r="D896" s="474"/>
      <c r="E896" s="475"/>
      <c r="F896" s="476"/>
      <c r="G896" s="477"/>
      <c r="H896" s="477"/>
      <c r="I896" s="477"/>
      <c r="J896" s="477"/>
      <c r="K896" s="477"/>
      <c r="L896" s="477"/>
      <c r="M896" s="478"/>
      <c r="N896" s="470"/>
      <c r="O896" s="477"/>
      <c r="P896" s="477"/>
      <c r="Q896" s="477"/>
      <c r="R896" s="477"/>
      <c r="S896" s="477"/>
      <c r="T896" s="477"/>
      <c r="U896" s="478"/>
      <c r="V896" s="468"/>
      <c r="W896" s="469"/>
      <c r="X896" s="415"/>
      <c r="Y896" s="415"/>
    </row>
    <row r="897" spans="1:25">
      <c r="A897" s="462"/>
      <c r="B897" s="463"/>
      <c r="C897" s="463"/>
      <c r="D897" s="474"/>
      <c r="E897" s="475"/>
      <c r="F897" s="476"/>
      <c r="G897" s="477"/>
      <c r="H897" s="477"/>
      <c r="I897" s="477"/>
      <c r="J897" s="477"/>
      <c r="K897" s="477"/>
      <c r="L897" s="477"/>
      <c r="M897" s="478"/>
      <c r="N897" s="470"/>
      <c r="O897" s="477"/>
      <c r="P897" s="477"/>
      <c r="Q897" s="477"/>
      <c r="R897" s="477"/>
      <c r="S897" s="477"/>
      <c r="T897" s="477"/>
      <c r="U897" s="478"/>
      <c r="V897" s="468"/>
      <c r="W897" s="469"/>
      <c r="X897" s="415"/>
      <c r="Y897" s="415"/>
    </row>
    <row r="898" spans="1:25">
      <c r="A898" s="462"/>
      <c r="B898" s="463"/>
      <c r="C898" s="463"/>
      <c r="D898" s="474"/>
      <c r="E898" s="475"/>
      <c r="F898" s="476"/>
      <c r="G898" s="477"/>
      <c r="H898" s="477"/>
      <c r="I898" s="477"/>
      <c r="J898" s="477"/>
      <c r="K898" s="477"/>
      <c r="L898" s="477"/>
      <c r="M898" s="478"/>
      <c r="N898" s="470"/>
      <c r="O898" s="477"/>
      <c r="P898" s="477"/>
      <c r="Q898" s="477"/>
      <c r="R898" s="477"/>
      <c r="S898" s="477"/>
      <c r="T898" s="477"/>
      <c r="U898" s="478"/>
      <c r="V898" s="468"/>
      <c r="W898" s="469"/>
      <c r="X898" s="415"/>
      <c r="Y898" s="415"/>
    </row>
    <row r="899" spans="1:25">
      <c r="A899" s="462"/>
      <c r="B899" s="463"/>
      <c r="C899" s="463"/>
      <c r="D899" s="474"/>
      <c r="E899" s="475"/>
      <c r="F899" s="476"/>
      <c r="G899" s="477"/>
      <c r="H899" s="477"/>
      <c r="I899" s="477"/>
      <c r="J899" s="477"/>
      <c r="K899" s="477"/>
      <c r="L899" s="477"/>
      <c r="M899" s="478"/>
      <c r="N899" s="470"/>
      <c r="O899" s="477"/>
      <c r="P899" s="477"/>
      <c r="Q899" s="477"/>
      <c r="R899" s="477"/>
      <c r="S899" s="477"/>
      <c r="T899" s="477"/>
      <c r="U899" s="478"/>
      <c r="V899" s="468"/>
      <c r="W899" s="469"/>
      <c r="X899" s="415"/>
      <c r="Y899" s="415"/>
    </row>
    <row r="900" spans="1:25">
      <c r="A900" s="462"/>
      <c r="B900" s="463"/>
      <c r="C900" s="463"/>
      <c r="D900" s="474"/>
      <c r="E900" s="475"/>
      <c r="F900" s="476"/>
      <c r="G900" s="477"/>
      <c r="H900" s="477"/>
      <c r="I900" s="477"/>
      <c r="J900" s="477"/>
      <c r="K900" s="477"/>
      <c r="L900" s="477"/>
      <c r="M900" s="478"/>
      <c r="N900" s="470"/>
      <c r="O900" s="477"/>
      <c r="P900" s="477"/>
      <c r="Q900" s="477"/>
      <c r="R900" s="477"/>
      <c r="S900" s="477"/>
      <c r="T900" s="477"/>
      <c r="U900" s="478"/>
      <c r="V900" s="468"/>
      <c r="W900" s="469"/>
      <c r="X900" s="415"/>
      <c r="Y900" s="415"/>
    </row>
    <row r="901" spans="1:25">
      <c r="A901" s="462"/>
      <c r="B901" s="463"/>
      <c r="C901" s="463"/>
      <c r="D901" s="474"/>
      <c r="E901" s="475"/>
      <c r="F901" s="476"/>
      <c r="G901" s="477"/>
      <c r="H901" s="477"/>
      <c r="I901" s="477"/>
      <c r="J901" s="477"/>
      <c r="K901" s="477"/>
      <c r="L901" s="477"/>
      <c r="M901" s="478"/>
      <c r="N901" s="470"/>
      <c r="O901" s="477"/>
      <c r="P901" s="477"/>
      <c r="Q901" s="477"/>
      <c r="R901" s="477"/>
      <c r="S901" s="477"/>
      <c r="T901" s="477"/>
      <c r="U901" s="478"/>
      <c r="V901" s="468"/>
      <c r="W901" s="469"/>
      <c r="X901" s="415"/>
      <c r="Y901" s="415"/>
    </row>
    <row r="902" spans="1:25">
      <c r="A902" s="462"/>
      <c r="B902" s="463"/>
      <c r="C902" s="463"/>
      <c r="D902" s="474"/>
      <c r="E902" s="475"/>
      <c r="F902" s="476"/>
      <c r="G902" s="477"/>
      <c r="H902" s="477"/>
      <c r="I902" s="477"/>
      <c r="J902" s="477"/>
      <c r="K902" s="477"/>
      <c r="L902" s="477"/>
      <c r="M902" s="478"/>
      <c r="N902" s="470"/>
      <c r="O902" s="477"/>
      <c r="P902" s="477"/>
      <c r="Q902" s="477"/>
      <c r="R902" s="477"/>
      <c r="S902" s="477"/>
      <c r="T902" s="477"/>
      <c r="U902" s="478"/>
      <c r="V902" s="468"/>
      <c r="W902" s="469"/>
      <c r="X902" s="415"/>
      <c r="Y902" s="415"/>
    </row>
    <row r="903" spans="1:25">
      <c r="A903" s="462"/>
      <c r="B903" s="463"/>
      <c r="C903" s="463"/>
      <c r="D903" s="474"/>
      <c r="E903" s="475"/>
      <c r="F903" s="476"/>
      <c r="G903" s="477"/>
      <c r="H903" s="477"/>
      <c r="I903" s="477"/>
      <c r="J903" s="477"/>
      <c r="K903" s="477"/>
      <c r="L903" s="477"/>
      <c r="M903" s="478"/>
      <c r="N903" s="470"/>
      <c r="O903" s="477"/>
      <c r="P903" s="477"/>
      <c r="Q903" s="477"/>
      <c r="R903" s="477"/>
      <c r="S903" s="477"/>
      <c r="T903" s="477"/>
      <c r="U903" s="478"/>
      <c r="V903" s="468"/>
      <c r="W903" s="469"/>
      <c r="X903" s="415"/>
      <c r="Y903" s="415"/>
    </row>
    <row r="904" spans="1:25">
      <c r="A904" s="462"/>
      <c r="B904" s="463"/>
      <c r="C904" s="463"/>
      <c r="D904" s="474"/>
      <c r="E904" s="475"/>
      <c r="F904" s="476"/>
      <c r="G904" s="477"/>
      <c r="H904" s="477"/>
      <c r="I904" s="477"/>
      <c r="J904" s="477"/>
      <c r="K904" s="477"/>
      <c r="L904" s="477"/>
      <c r="M904" s="478"/>
      <c r="N904" s="470"/>
      <c r="O904" s="477"/>
      <c r="P904" s="477"/>
      <c r="Q904" s="477"/>
      <c r="R904" s="477"/>
      <c r="S904" s="477"/>
      <c r="T904" s="477"/>
      <c r="U904" s="478"/>
      <c r="V904" s="468"/>
      <c r="W904" s="469"/>
      <c r="X904" s="415"/>
      <c r="Y904" s="415"/>
    </row>
    <row r="905" spans="1:25">
      <c r="A905" s="462"/>
      <c r="B905" s="463"/>
      <c r="C905" s="463"/>
      <c r="D905" s="474"/>
      <c r="E905" s="475"/>
      <c r="F905" s="476"/>
      <c r="G905" s="477"/>
      <c r="H905" s="477"/>
      <c r="I905" s="477"/>
      <c r="J905" s="477"/>
      <c r="K905" s="477"/>
      <c r="L905" s="477"/>
      <c r="M905" s="478"/>
      <c r="N905" s="470"/>
      <c r="O905" s="477"/>
      <c r="P905" s="477"/>
      <c r="Q905" s="477"/>
      <c r="R905" s="477"/>
      <c r="S905" s="477"/>
      <c r="T905" s="477"/>
      <c r="U905" s="478"/>
      <c r="V905" s="468"/>
      <c r="W905" s="469"/>
      <c r="X905" s="415"/>
      <c r="Y905" s="415"/>
    </row>
    <row r="906" spans="1:25">
      <c r="A906" s="462"/>
      <c r="B906" s="463"/>
      <c r="C906" s="463"/>
      <c r="D906" s="474"/>
      <c r="E906" s="475"/>
      <c r="F906" s="476"/>
      <c r="G906" s="477"/>
      <c r="H906" s="477"/>
      <c r="I906" s="477"/>
      <c r="J906" s="477"/>
      <c r="K906" s="477"/>
      <c r="L906" s="477"/>
      <c r="M906" s="478"/>
      <c r="N906" s="470"/>
      <c r="O906" s="477"/>
      <c r="P906" s="477"/>
      <c r="Q906" s="477"/>
      <c r="R906" s="477"/>
      <c r="S906" s="477"/>
      <c r="T906" s="477"/>
      <c r="U906" s="478"/>
      <c r="V906" s="468"/>
      <c r="W906" s="469"/>
      <c r="X906" s="415"/>
      <c r="Y906" s="415"/>
    </row>
    <row r="907" spans="1:25">
      <c r="A907" s="462"/>
      <c r="B907" s="463"/>
      <c r="C907" s="463"/>
      <c r="D907" s="474"/>
      <c r="E907" s="475"/>
      <c r="F907" s="476"/>
      <c r="G907" s="477"/>
      <c r="H907" s="477"/>
      <c r="I907" s="477"/>
      <c r="J907" s="477"/>
      <c r="K907" s="477"/>
      <c r="L907" s="477"/>
      <c r="M907" s="478"/>
      <c r="N907" s="470"/>
      <c r="O907" s="477"/>
      <c r="P907" s="477"/>
      <c r="Q907" s="477"/>
      <c r="R907" s="477"/>
      <c r="S907" s="477"/>
      <c r="T907" s="477"/>
      <c r="U907" s="478"/>
      <c r="V907" s="468"/>
      <c r="W907" s="469"/>
      <c r="X907" s="415"/>
      <c r="Y907" s="415"/>
    </row>
    <row r="908" spans="1:25">
      <c r="A908" s="462"/>
      <c r="B908" s="463"/>
      <c r="C908" s="463"/>
      <c r="D908" s="474"/>
      <c r="E908" s="475"/>
      <c r="F908" s="476"/>
      <c r="G908" s="477"/>
      <c r="H908" s="477"/>
      <c r="I908" s="477"/>
      <c r="J908" s="477"/>
      <c r="K908" s="477"/>
      <c r="L908" s="477"/>
      <c r="M908" s="478"/>
      <c r="N908" s="470"/>
      <c r="O908" s="477"/>
      <c r="P908" s="477"/>
      <c r="Q908" s="477"/>
      <c r="R908" s="477"/>
      <c r="S908" s="477"/>
      <c r="T908" s="477"/>
      <c r="U908" s="478"/>
      <c r="V908" s="468"/>
      <c r="W908" s="469"/>
      <c r="X908" s="415"/>
      <c r="Y908" s="415"/>
    </row>
    <row r="909" spans="1:25">
      <c r="A909" s="462"/>
      <c r="B909" s="463"/>
      <c r="C909" s="463"/>
      <c r="D909" s="474"/>
      <c r="E909" s="475"/>
      <c r="F909" s="476"/>
      <c r="G909" s="477"/>
      <c r="H909" s="477"/>
      <c r="I909" s="477"/>
      <c r="J909" s="477"/>
      <c r="K909" s="477"/>
      <c r="L909" s="477"/>
      <c r="M909" s="478"/>
      <c r="N909" s="470"/>
      <c r="O909" s="477"/>
      <c r="P909" s="477"/>
      <c r="Q909" s="477"/>
      <c r="R909" s="477"/>
      <c r="S909" s="477"/>
      <c r="T909" s="477"/>
      <c r="U909" s="478"/>
      <c r="V909" s="468"/>
      <c r="W909" s="469"/>
      <c r="X909" s="415"/>
      <c r="Y909" s="415"/>
    </row>
    <row r="910" spans="1:25">
      <c r="A910" s="462"/>
      <c r="B910" s="463"/>
      <c r="C910" s="463"/>
      <c r="D910" s="474"/>
      <c r="E910" s="475"/>
      <c r="F910" s="476"/>
      <c r="G910" s="477"/>
      <c r="H910" s="477"/>
      <c r="I910" s="477"/>
      <c r="J910" s="477"/>
      <c r="K910" s="477"/>
      <c r="L910" s="477"/>
      <c r="M910" s="478"/>
      <c r="N910" s="470"/>
      <c r="O910" s="477"/>
      <c r="P910" s="477"/>
      <c r="Q910" s="477"/>
      <c r="R910" s="477"/>
      <c r="S910" s="477"/>
      <c r="T910" s="477"/>
      <c r="U910" s="478"/>
      <c r="V910" s="468"/>
      <c r="W910" s="469"/>
      <c r="X910" s="415"/>
      <c r="Y910" s="415"/>
    </row>
    <row r="911" spans="1:25">
      <c r="A911" s="462"/>
      <c r="B911" s="463"/>
      <c r="C911" s="463"/>
      <c r="D911" s="474"/>
      <c r="E911" s="475"/>
      <c r="F911" s="476"/>
      <c r="G911" s="477"/>
      <c r="H911" s="477"/>
      <c r="I911" s="477"/>
      <c r="J911" s="477"/>
      <c r="K911" s="477"/>
      <c r="L911" s="477"/>
      <c r="M911" s="478"/>
      <c r="N911" s="470"/>
      <c r="O911" s="477"/>
      <c r="P911" s="477"/>
      <c r="Q911" s="477"/>
      <c r="R911" s="477"/>
      <c r="S911" s="477"/>
      <c r="T911" s="477"/>
      <c r="U911" s="478"/>
      <c r="V911" s="468"/>
      <c r="W911" s="469"/>
      <c r="X911" s="415"/>
      <c r="Y911" s="415"/>
    </row>
    <row r="912" spans="1:25">
      <c r="A912" s="462"/>
      <c r="B912" s="463"/>
      <c r="C912" s="463"/>
      <c r="D912" s="474"/>
      <c r="E912" s="475"/>
      <c r="F912" s="476"/>
      <c r="G912" s="477"/>
      <c r="H912" s="477"/>
      <c r="I912" s="477"/>
      <c r="J912" s="477"/>
      <c r="K912" s="477"/>
      <c r="L912" s="477"/>
      <c r="M912" s="478"/>
      <c r="N912" s="470"/>
      <c r="O912" s="477"/>
      <c r="P912" s="477"/>
      <c r="Q912" s="477"/>
      <c r="R912" s="477"/>
      <c r="S912" s="477"/>
      <c r="T912" s="477"/>
      <c r="U912" s="478"/>
      <c r="V912" s="468"/>
      <c r="W912" s="469"/>
      <c r="X912" s="415"/>
      <c r="Y912" s="415"/>
    </row>
    <row r="913" spans="1:25">
      <c r="A913" s="462"/>
      <c r="B913" s="463"/>
      <c r="C913" s="463"/>
      <c r="D913" s="474"/>
      <c r="E913" s="475"/>
      <c r="F913" s="476"/>
      <c r="G913" s="477"/>
      <c r="H913" s="477"/>
      <c r="I913" s="477"/>
      <c r="J913" s="477"/>
      <c r="K913" s="477"/>
      <c r="L913" s="477"/>
      <c r="M913" s="478"/>
      <c r="N913" s="470"/>
      <c r="O913" s="477"/>
      <c r="P913" s="477"/>
      <c r="Q913" s="477"/>
      <c r="R913" s="477"/>
      <c r="S913" s="477"/>
      <c r="T913" s="477"/>
      <c r="U913" s="478"/>
      <c r="V913" s="468"/>
      <c r="W913" s="469"/>
      <c r="X913" s="415"/>
      <c r="Y913" s="415"/>
    </row>
    <row r="914" spans="1:25">
      <c r="A914" s="462"/>
      <c r="B914" s="463"/>
      <c r="C914" s="463"/>
      <c r="D914" s="474"/>
      <c r="E914" s="475"/>
      <c r="F914" s="476"/>
      <c r="G914" s="477"/>
      <c r="H914" s="477"/>
      <c r="I914" s="477"/>
      <c r="J914" s="477"/>
      <c r="K914" s="477"/>
      <c r="L914" s="477"/>
      <c r="M914" s="478"/>
      <c r="N914" s="470"/>
      <c r="O914" s="477"/>
      <c r="P914" s="477"/>
      <c r="Q914" s="477"/>
      <c r="R914" s="477"/>
      <c r="S914" s="477"/>
      <c r="T914" s="477"/>
      <c r="U914" s="478"/>
      <c r="V914" s="468"/>
      <c r="W914" s="469"/>
      <c r="X914" s="415"/>
      <c r="Y914" s="415"/>
    </row>
    <row r="915" spans="1:25">
      <c r="A915" s="462"/>
      <c r="B915" s="463"/>
      <c r="C915" s="463"/>
      <c r="D915" s="474"/>
      <c r="E915" s="475"/>
      <c r="F915" s="476"/>
      <c r="G915" s="477"/>
      <c r="H915" s="477"/>
      <c r="I915" s="477"/>
      <c r="J915" s="477"/>
      <c r="K915" s="477"/>
      <c r="L915" s="477"/>
      <c r="M915" s="478"/>
      <c r="N915" s="470"/>
      <c r="O915" s="477"/>
      <c r="P915" s="477"/>
      <c r="Q915" s="477"/>
      <c r="R915" s="477"/>
      <c r="S915" s="477"/>
      <c r="T915" s="477"/>
      <c r="U915" s="478"/>
      <c r="V915" s="468"/>
      <c r="W915" s="469"/>
      <c r="X915" s="415"/>
      <c r="Y915" s="415"/>
    </row>
    <row r="916" spans="1:25">
      <c r="A916" s="462"/>
      <c r="B916" s="463"/>
      <c r="C916" s="463"/>
      <c r="D916" s="474"/>
      <c r="E916" s="475"/>
      <c r="F916" s="476"/>
      <c r="G916" s="477"/>
      <c r="H916" s="477"/>
      <c r="I916" s="477"/>
      <c r="J916" s="477"/>
      <c r="K916" s="477"/>
      <c r="L916" s="477"/>
      <c r="M916" s="478"/>
      <c r="N916" s="470"/>
      <c r="O916" s="477"/>
      <c r="P916" s="477"/>
      <c r="Q916" s="477"/>
      <c r="R916" s="477"/>
      <c r="S916" s="477"/>
      <c r="T916" s="477"/>
      <c r="U916" s="478"/>
      <c r="V916" s="468"/>
      <c r="W916" s="469"/>
      <c r="X916" s="415"/>
      <c r="Y916" s="415"/>
    </row>
    <row r="917" spans="1:25">
      <c r="A917" s="462"/>
      <c r="B917" s="463"/>
      <c r="C917" s="463"/>
      <c r="D917" s="474"/>
      <c r="E917" s="475"/>
      <c r="F917" s="476"/>
      <c r="G917" s="477"/>
      <c r="H917" s="477"/>
      <c r="I917" s="477"/>
      <c r="J917" s="477"/>
      <c r="K917" s="477"/>
      <c r="L917" s="477"/>
      <c r="M917" s="478"/>
      <c r="N917" s="470"/>
      <c r="O917" s="477"/>
      <c r="P917" s="477"/>
      <c r="Q917" s="477"/>
      <c r="R917" s="477"/>
      <c r="S917" s="477"/>
      <c r="T917" s="477"/>
      <c r="U917" s="478"/>
      <c r="V917" s="468"/>
      <c r="W917" s="469"/>
      <c r="X917" s="415"/>
      <c r="Y917" s="415"/>
    </row>
    <row r="918" spans="1:25">
      <c r="A918" s="462"/>
      <c r="B918" s="463"/>
      <c r="C918" s="463"/>
      <c r="D918" s="474"/>
      <c r="E918" s="475"/>
      <c r="F918" s="476"/>
      <c r="G918" s="477"/>
      <c r="H918" s="477"/>
      <c r="I918" s="477"/>
      <c r="J918" s="477"/>
      <c r="K918" s="477"/>
      <c r="L918" s="477"/>
      <c r="M918" s="478"/>
      <c r="N918" s="470"/>
      <c r="O918" s="477"/>
      <c r="P918" s="477"/>
      <c r="Q918" s="477"/>
      <c r="R918" s="477"/>
      <c r="S918" s="477"/>
      <c r="T918" s="477"/>
      <c r="U918" s="478"/>
      <c r="V918" s="468"/>
      <c r="W918" s="469"/>
      <c r="X918" s="415"/>
      <c r="Y918" s="415"/>
    </row>
    <row r="919" spans="1:25">
      <c r="A919" s="462"/>
      <c r="B919" s="463"/>
      <c r="C919" s="463"/>
      <c r="D919" s="474"/>
      <c r="E919" s="475"/>
      <c r="F919" s="476"/>
      <c r="G919" s="477"/>
      <c r="H919" s="477"/>
      <c r="I919" s="477"/>
      <c r="J919" s="477"/>
      <c r="K919" s="477"/>
      <c r="L919" s="477"/>
      <c r="M919" s="478"/>
      <c r="N919" s="470"/>
      <c r="O919" s="477"/>
      <c r="P919" s="477"/>
      <c r="Q919" s="477"/>
      <c r="R919" s="477"/>
      <c r="S919" s="477"/>
      <c r="T919" s="477"/>
      <c r="U919" s="478"/>
      <c r="V919" s="468"/>
      <c r="W919" s="469"/>
      <c r="X919" s="415"/>
      <c r="Y919" s="415"/>
    </row>
    <row r="920" spans="1:25">
      <c r="A920" s="462"/>
      <c r="B920" s="463"/>
      <c r="C920" s="463"/>
      <c r="D920" s="474"/>
      <c r="E920" s="475"/>
      <c r="F920" s="476"/>
      <c r="G920" s="477"/>
      <c r="H920" s="477"/>
      <c r="I920" s="477"/>
      <c r="J920" s="477"/>
      <c r="K920" s="477"/>
      <c r="L920" s="477"/>
      <c r="M920" s="478"/>
      <c r="N920" s="470"/>
      <c r="O920" s="477"/>
      <c r="P920" s="477"/>
      <c r="Q920" s="477"/>
      <c r="R920" s="477"/>
      <c r="S920" s="477"/>
      <c r="T920" s="477"/>
      <c r="U920" s="478"/>
      <c r="V920" s="468"/>
      <c r="W920" s="469"/>
      <c r="X920" s="415"/>
      <c r="Y920" s="415"/>
    </row>
    <row r="921" spans="1:25">
      <c r="A921" s="462"/>
      <c r="B921" s="463"/>
      <c r="C921" s="463"/>
      <c r="D921" s="474"/>
      <c r="E921" s="475"/>
      <c r="F921" s="476"/>
      <c r="G921" s="477"/>
      <c r="H921" s="477"/>
      <c r="I921" s="477"/>
      <c r="J921" s="477"/>
      <c r="K921" s="477"/>
      <c r="L921" s="477"/>
      <c r="M921" s="478"/>
      <c r="N921" s="470"/>
      <c r="O921" s="477"/>
      <c r="P921" s="477"/>
      <c r="Q921" s="477"/>
      <c r="R921" s="477"/>
      <c r="S921" s="477"/>
      <c r="T921" s="477"/>
      <c r="U921" s="478"/>
      <c r="V921" s="468"/>
      <c r="W921" s="469"/>
      <c r="X921" s="415"/>
      <c r="Y921" s="415"/>
    </row>
    <row r="922" spans="1:25">
      <c r="A922" s="462"/>
      <c r="B922" s="463"/>
      <c r="C922" s="463"/>
      <c r="D922" s="474"/>
      <c r="E922" s="475"/>
      <c r="F922" s="476"/>
      <c r="G922" s="477"/>
      <c r="H922" s="477"/>
      <c r="I922" s="477"/>
      <c r="J922" s="477"/>
      <c r="K922" s="477"/>
      <c r="L922" s="477"/>
      <c r="M922" s="478"/>
      <c r="N922" s="470"/>
      <c r="O922" s="477"/>
      <c r="P922" s="477"/>
      <c r="Q922" s="477"/>
      <c r="R922" s="477"/>
      <c r="S922" s="477"/>
      <c r="T922" s="477"/>
      <c r="U922" s="478"/>
      <c r="V922" s="468"/>
      <c r="W922" s="469"/>
      <c r="X922" s="415"/>
      <c r="Y922" s="415"/>
    </row>
    <row r="923" spans="1:25">
      <c r="A923" s="462"/>
      <c r="B923" s="463"/>
      <c r="C923" s="463"/>
      <c r="D923" s="474"/>
      <c r="E923" s="475"/>
      <c r="F923" s="476"/>
      <c r="G923" s="477"/>
      <c r="H923" s="477"/>
      <c r="I923" s="477"/>
      <c r="J923" s="477"/>
      <c r="K923" s="477"/>
      <c r="L923" s="477"/>
      <c r="M923" s="478"/>
      <c r="N923" s="470"/>
      <c r="O923" s="477"/>
      <c r="P923" s="477"/>
      <c r="Q923" s="477"/>
      <c r="R923" s="477"/>
      <c r="S923" s="477"/>
      <c r="T923" s="477"/>
      <c r="U923" s="478"/>
      <c r="V923" s="468"/>
      <c r="W923" s="469"/>
      <c r="X923" s="415"/>
      <c r="Y923" s="415"/>
    </row>
    <row r="924" spans="1:25">
      <c r="A924" s="462"/>
      <c r="B924" s="463"/>
      <c r="C924" s="463"/>
      <c r="D924" s="474"/>
      <c r="E924" s="475"/>
      <c r="F924" s="476"/>
      <c r="G924" s="477"/>
      <c r="H924" s="477"/>
      <c r="I924" s="477"/>
      <c r="J924" s="477"/>
      <c r="K924" s="477"/>
      <c r="L924" s="477"/>
      <c r="M924" s="478"/>
      <c r="N924" s="470"/>
      <c r="O924" s="477"/>
      <c r="P924" s="477"/>
      <c r="Q924" s="477"/>
      <c r="R924" s="477"/>
      <c r="S924" s="477"/>
      <c r="T924" s="477"/>
      <c r="U924" s="478"/>
      <c r="V924" s="468"/>
      <c r="W924" s="469"/>
      <c r="X924" s="415"/>
      <c r="Y924" s="415"/>
    </row>
    <row r="925" spans="1:25">
      <c r="A925" s="462"/>
      <c r="B925" s="463"/>
      <c r="C925" s="463"/>
      <c r="D925" s="474"/>
      <c r="E925" s="475"/>
      <c r="F925" s="476"/>
      <c r="G925" s="477"/>
      <c r="H925" s="477"/>
      <c r="I925" s="477"/>
      <c r="J925" s="477"/>
      <c r="K925" s="477"/>
      <c r="L925" s="477"/>
      <c r="M925" s="478"/>
      <c r="N925" s="470"/>
      <c r="O925" s="477"/>
      <c r="P925" s="477"/>
      <c r="Q925" s="477"/>
      <c r="R925" s="477"/>
      <c r="S925" s="477"/>
      <c r="T925" s="477"/>
      <c r="U925" s="478"/>
      <c r="V925" s="468"/>
      <c r="W925" s="469"/>
      <c r="X925" s="415"/>
      <c r="Y925" s="415"/>
    </row>
    <row r="926" spans="1:25">
      <c r="A926" s="462"/>
      <c r="B926" s="463"/>
      <c r="C926" s="463"/>
      <c r="D926" s="474"/>
      <c r="E926" s="475"/>
      <c r="F926" s="476"/>
      <c r="G926" s="477"/>
      <c r="H926" s="477"/>
      <c r="I926" s="477"/>
      <c r="J926" s="477"/>
      <c r="K926" s="477"/>
      <c r="L926" s="477"/>
      <c r="M926" s="478"/>
      <c r="N926" s="470"/>
      <c r="O926" s="477"/>
      <c r="P926" s="477"/>
      <c r="Q926" s="477"/>
      <c r="R926" s="477"/>
      <c r="S926" s="477"/>
      <c r="T926" s="477"/>
      <c r="U926" s="478"/>
      <c r="V926" s="468"/>
      <c r="W926" s="469"/>
      <c r="X926" s="415"/>
      <c r="Y926" s="415"/>
    </row>
    <row r="927" spans="1:25">
      <c r="A927" s="462"/>
      <c r="B927" s="463"/>
      <c r="C927" s="463"/>
      <c r="D927" s="474"/>
      <c r="E927" s="475"/>
      <c r="F927" s="476"/>
      <c r="G927" s="477"/>
      <c r="H927" s="477"/>
      <c r="I927" s="477"/>
      <c r="J927" s="477"/>
      <c r="K927" s="477"/>
      <c r="L927" s="477"/>
      <c r="M927" s="478"/>
      <c r="N927" s="470"/>
      <c r="O927" s="477"/>
      <c r="P927" s="477"/>
      <c r="Q927" s="477"/>
      <c r="R927" s="477"/>
      <c r="S927" s="477"/>
      <c r="T927" s="477"/>
      <c r="U927" s="478"/>
      <c r="V927" s="468"/>
      <c r="W927" s="469"/>
      <c r="X927" s="415"/>
      <c r="Y927" s="415"/>
    </row>
    <row r="928" spans="1:25">
      <c r="A928" s="462"/>
      <c r="B928" s="463"/>
      <c r="C928" s="463"/>
      <c r="D928" s="474"/>
      <c r="E928" s="475"/>
      <c r="F928" s="476"/>
      <c r="G928" s="477"/>
      <c r="H928" s="477"/>
      <c r="I928" s="477"/>
      <c r="J928" s="477"/>
      <c r="K928" s="477"/>
      <c r="L928" s="477"/>
      <c r="M928" s="478"/>
      <c r="N928" s="470"/>
      <c r="O928" s="477"/>
      <c r="P928" s="477"/>
      <c r="Q928" s="477"/>
      <c r="R928" s="477"/>
      <c r="S928" s="477"/>
      <c r="T928" s="477"/>
      <c r="U928" s="478"/>
      <c r="V928" s="468"/>
      <c r="W928" s="469"/>
      <c r="X928" s="415"/>
      <c r="Y928" s="415"/>
    </row>
    <row r="929" spans="1:25">
      <c r="A929" s="462"/>
      <c r="B929" s="463"/>
      <c r="C929" s="463"/>
      <c r="D929" s="474"/>
      <c r="E929" s="475"/>
      <c r="F929" s="476"/>
      <c r="G929" s="477"/>
      <c r="H929" s="477"/>
      <c r="I929" s="477"/>
      <c r="J929" s="477"/>
      <c r="K929" s="477"/>
      <c r="L929" s="477"/>
      <c r="M929" s="478"/>
      <c r="N929" s="470"/>
      <c r="O929" s="477"/>
      <c r="P929" s="477"/>
      <c r="Q929" s="477"/>
      <c r="R929" s="477"/>
      <c r="S929" s="477"/>
      <c r="T929" s="477"/>
      <c r="U929" s="478"/>
      <c r="V929" s="468"/>
      <c r="W929" s="469"/>
      <c r="X929" s="415"/>
      <c r="Y929" s="415"/>
    </row>
    <row r="930" spans="1:25">
      <c r="A930" s="462"/>
      <c r="B930" s="463"/>
      <c r="C930" s="463"/>
      <c r="D930" s="474"/>
      <c r="E930" s="475"/>
      <c r="F930" s="476"/>
      <c r="G930" s="477"/>
      <c r="H930" s="477"/>
      <c r="I930" s="477"/>
      <c r="J930" s="477"/>
      <c r="K930" s="477"/>
      <c r="L930" s="477"/>
      <c r="M930" s="478"/>
      <c r="N930" s="470"/>
      <c r="O930" s="477"/>
      <c r="P930" s="477"/>
      <c r="Q930" s="477"/>
      <c r="R930" s="477"/>
      <c r="S930" s="477"/>
      <c r="T930" s="477"/>
      <c r="U930" s="478"/>
      <c r="V930" s="468"/>
      <c r="W930" s="469"/>
      <c r="X930" s="415"/>
      <c r="Y930" s="415"/>
    </row>
    <row r="931" spans="1:25">
      <c r="A931" s="462"/>
      <c r="B931" s="463"/>
      <c r="C931" s="463"/>
      <c r="D931" s="474"/>
      <c r="E931" s="475"/>
      <c r="F931" s="476"/>
      <c r="G931" s="477"/>
      <c r="H931" s="477"/>
      <c r="I931" s="477"/>
      <c r="J931" s="477"/>
      <c r="K931" s="477"/>
      <c r="L931" s="477"/>
      <c r="M931" s="478"/>
      <c r="N931" s="470"/>
      <c r="O931" s="477"/>
      <c r="P931" s="477"/>
      <c r="Q931" s="477"/>
      <c r="R931" s="477"/>
      <c r="S931" s="477"/>
      <c r="T931" s="477"/>
      <c r="U931" s="478"/>
      <c r="V931" s="468"/>
      <c r="W931" s="469"/>
      <c r="X931" s="415"/>
      <c r="Y931" s="415"/>
    </row>
    <row r="932" spans="1:25">
      <c r="A932" s="462"/>
      <c r="B932" s="463"/>
      <c r="C932" s="463"/>
      <c r="D932" s="474"/>
      <c r="E932" s="475"/>
      <c r="F932" s="476"/>
      <c r="G932" s="477"/>
      <c r="H932" s="477"/>
      <c r="I932" s="477"/>
      <c r="J932" s="477"/>
      <c r="K932" s="477"/>
      <c r="L932" s="477"/>
      <c r="M932" s="478"/>
      <c r="N932" s="470"/>
      <c r="O932" s="477"/>
      <c r="P932" s="477"/>
      <c r="Q932" s="477"/>
      <c r="R932" s="477"/>
      <c r="S932" s="477"/>
      <c r="T932" s="477"/>
      <c r="U932" s="478"/>
      <c r="V932" s="468"/>
      <c r="W932" s="469"/>
      <c r="X932" s="415"/>
      <c r="Y932" s="415"/>
    </row>
    <row r="933" spans="1:25">
      <c r="A933" s="462"/>
      <c r="B933" s="463"/>
      <c r="C933" s="463"/>
      <c r="D933" s="474"/>
      <c r="E933" s="475"/>
      <c r="F933" s="476"/>
      <c r="G933" s="477"/>
      <c r="H933" s="477"/>
      <c r="I933" s="477"/>
      <c r="J933" s="477"/>
      <c r="K933" s="477"/>
      <c r="L933" s="477"/>
      <c r="M933" s="478"/>
      <c r="N933" s="470"/>
      <c r="O933" s="477"/>
      <c r="P933" s="477"/>
      <c r="Q933" s="477"/>
      <c r="R933" s="477"/>
      <c r="S933" s="477"/>
      <c r="T933" s="477"/>
      <c r="U933" s="478"/>
      <c r="V933" s="468"/>
      <c r="W933" s="469"/>
      <c r="X933" s="415"/>
      <c r="Y933" s="415"/>
    </row>
    <row r="934" spans="1:25">
      <c r="A934" s="462"/>
      <c r="B934" s="463"/>
      <c r="C934" s="463"/>
      <c r="D934" s="474"/>
      <c r="E934" s="475"/>
      <c r="F934" s="476"/>
      <c r="G934" s="477"/>
      <c r="H934" s="477"/>
      <c r="I934" s="477"/>
      <c r="J934" s="477"/>
      <c r="K934" s="477"/>
      <c r="L934" s="477"/>
      <c r="M934" s="478"/>
      <c r="N934" s="470"/>
      <c r="O934" s="477"/>
      <c r="P934" s="477"/>
      <c r="Q934" s="477"/>
      <c r="R934" s="477"/>
      <c r="S934" s="477"/>
      <c r="T934" s="477"/>
      <c r="U934" s="478"/>
      <c r="V934" s="468"/>
      <c r="W934" s="469"/>
      <c r="X934" s="415"/>
      <c r="Y934" s="415"/>
    </row>
    <row r="935" spans="1:25">
      <c r="A935" s="462"/>
      <c r="B935" s="463"/>
      <c r="C935" s="463"/>
      <c r="D935" s="474"/>
      <c r="E935" s="475"/>
      <c r="F935" s="476"/>
      <c r="G935" s="477"/>
      <c r="H935" s="477"/>
      <c r="I935" s="477"/>
      <c r="J935" s="477"/>
      <c r="K935" s="477"/>
      <c r="L935" s="477"/>
      <c r="M935" s="478"/>
      <c r="N935" s="470"/>
      <c r="O935" s="477"/>
      <c r="P935" s="477"/>
      <c r="Q935" s="477"/>
      <c r="R935" s="477"/>
      <c r="S935" s="477"/>
      <c r="T935" s="477"/>
      <c r="U935" s="478"/>
      <c r="V935" s="468"/>
      <c r="W935" s="469"/>
      <c r="X935" s="415"/>
      <c r="Y935" s="415"/>
    </row>
    <row r="936" spans="1:25">
      <c r="A936" s="462"/>
      <c r="B936" s="463"/>
      <c r="C936" s="463"/>
      <c r="D936" s="474"/>
      <c r="E936" s="475"/>
      <c r="F936" s="476"/>
      <c r="G936" s="477"/>
      <c r="H936" s="477"/>
      <c r="I936" s="477"/>
      <c r="J936" s="477"/>
      <c r="K936" s="477"/>
      <c r="L936" s="477"/>
      <c r="M936" s="478"/>
      <c r="N936" s="470"/>
      <c r="O936" s="477"/>
      <c r="P936" s="477"/>
      <c r="Q936" s="477"/>
      <c r="R936" s="477"/>
      <c r="S936" s="477"/>
      <c r="T936" s="477"/>
      <c r="U936" s="478"/>
      <c r="V936" s="468"/>
      <c r="W936" s="469"/>
      <c r="X936" s="415"/>
      <c r="Y936" s="415"/>
    </row>
    <row r="937" spans="1:25">
      <c r="A937" s="462"/>
      <c r="B937" s="463"/>
      <c r="C937" s="463"/>
      <c r="D937" s="474"/>
      <c r="E937" s="475"/>
      <c r="F937" s="476"/>
      <c r="G937" s="477"/>
      <c r="H937" s="477"/>
      <c r="I937" s="477"/>
      <c r="J937" s="477"/>
      <c r="K937" s="477"/>
      <c r="L937" s="477"/>
      <c r="M937" s="478"/>
      <c r="N937" s="470"/>
      <c r="O937" s="477"/>
      <c r="P937" s="477"/>
      <c r="Q937" s="477"/>
      <c r="R937" s="477"/>
      <c r="S937" s="477"/>
      <c r="T937" s="477"/>
      <c r="U937" s="478"/>
      <c r="V937" s="468"/>
      <c r="W937" s="469"/>
      <c r="X937" s="415"/>
      <c r="Y937" s="415"/>
    </row>
    <row r="938" spans="1:25">
      <c r="A938" s="462"/>
      <c r="B938" s="463"/>
      <c r="C938" s="463"/>
      <c r="D938" s="474"/>
      <c r="E938" s="475"/>
      <c r="F938" s="476"/>
      <c r="G938" s="477"/>
      <c r="H938" s="477"/>
      <c r="I938" s="477"/>
      <c r="J938" s="477"/>
      <c r="K938" s="477"/>
      <c r="L938" s="477"/>
      <c r="M938" s="478"/>
      <c r="N938" s="470"/>
      <c r="O938" s="477"/>
      <c r="P938" s="477"/>
      <c r="Q938" s="477"/>
      <c r="R938" s="477"/>
      <c r="S938" s="477"/>
      <c r="T938" s="477"/>
      <c r="U938" s="478"/>
      <c r="V938" s="468"/>
      <c r="W938" s="469"/>
      <c r="X938" s="415"/>
      <c r="Y938" s="415"/>
    </row>
    <row r="939" spans="1:25">
      <c r="A939" s="462"/>
      <c r="B939" s="463"/>
      <c r="C939" s="463"/>
      <c r="D939" s="474"/>
      <c r="E939" s="475"/>
      <c r="F939" s="476"/>
      <c r="G939" s="477"/>
      <c r="H939" s="477"/>
      <c r="I939" s="477"/>
      <c r="J939" s="477"/>
      <c r="K939" s="477"/>
      <c r="L939" s="477"/>
      <c r="M939" s="478"/>
      <c r="N939" s="470"/>
      <c r="O939" s="477"/>
      <c r="P939" s="477"/>
      <c r="Q939" s="477"/>
      <c r="R939" s="477"/>
      <c r="S939" s="477"/>
      <c r="T939" s="477"/>
      <c r="U939" s="478"/>
      <c r="V939" s="468"/>
      <c r="W939" s="469"/>
      <c r="X939" s="415"/>
      <c r="Y939" s="415"/>
    </row>
    <row r="940" spans="1:25">
      <c r="A940" s="462"/>
      <c r="B940" s="463"/>
      <c r="C940" s="463"/>
      <c r="D940" s="474"/>
      <c r="E940" s="475"/>
      <c r="F940" s="476"/>
      <c r="G940" s="477"/>
      <c r="H940" s="477"/>
      <c r="I940" s="477"/>
      <c r="J940" s="477"/>
      <c r="K940" s="477"/>
      <c r="L940" s="477"/>
      <c r="M940" s="478"/>
      <c r="N940" s="470"/>
      <c r="O940" s="477"/>
      <c r="P940" s="477"/>
      <c r="Q940" s="477"/>
      <c r="R940" s="477"/>
      <c r="S940" s="477"/>
      <c r="T940" s="477"/>
      <c r="U940" s="478"/>
      <c r="V940" s="468"/>
      <c r="W940" s="469"/>
      <c r="X940" s="415"/>
      <c r="Y940" s="415"/>
    </row>
    <row r="941" spans="1:25">
      <c r="A941" s="462"/>
      <c r="B941" s="463"/>
      <c r="C941" s="463"/>
      <c r="D941" s="474"/>
      <c r="E941" s="475"/>
      <c r="F941" s="476"/>
      <c r="G941" s="477"/>
      <c r="H941" s="477"/>
      <c r="I941" s="477"/>
      <c r="J941" s="477"/>
      <c r="K941" s="477"/>
      <c r="L941" s="477"/>
      <c r="M941" s="478"/>
      <c r="N941" s="470"/>
      <c r="O941" s="477"/>
      <c r="P941" s="477"/>
      <c r="Q941" s="477"/>
      <c r="R941" s="477"/>
      <c r="S941" s="477"/>
      <c r="T941" s="477"/>
      <c r="U941" s="478"/>
      <c r="V941" s="468"/>
      <c r="W941" s="469"/>
      <c r="X941" s="415"/>
      <c r="Y941" s="415"/>
    </row>
    <row r="942" spans="1:25">
      <c r="A942" s="462"/>
      <c r="B942" s="463"/>
      <c r="C942" s="463"/>
      <c r="D942" s="474"/>
      <c r="E942" s="475"/>
      <c r="F942" s="476"/>
      <c r="G942" s="477"/>
      <c r="H942" s="477"/>
      <c r="I942" s="477"/>
      <c r="J942" s="477"/>
      <c r="K942" s="477"/>
      <c r="L942" s="477"/>
      <c r="M942" s="478"/>
      <c r="N942" s="470"/>
      <c r="O942" s="477"/>
      <c r="P942" s="477"/>
      <c r="Q942" s="477"/>
      <c r="R942" s="477"/>
      <c r="S942" s="477"/>
      <c r="T942" s="477"/>
      <c r="U942" s="478"/>
      <c r="V942" s="468"/>
      <c r="W942" s="469"/>
      <c r="X942" s="415"/>
      <c r="Y942" s="415"/>
    </row>
    <row r="943" spans="1:25">
      <c r="A943" s="462"/>
      <c r="B943" s="463"/>
      <c r="C943" s="463"/>
      <c r="D943" s="474"/>
      <c r="E943" s="475"/>
      <c r="F943" s="476"/>
      <c r="G943" s="477"/>
      <c r="H943" s="477"/>
      <c r="I943" s="477"/>
      <c r="J943" s="477"/>
      <c r="K943" s="477"/>
      <c r="L943" s="477"/>
      <c r="M943" s="478"/>
      <c r="N943" s="470"/>
      <c r="O943" s="477"/>
      <c r="P943" s="477"/>
      <c r="Q943" s="477"/>
      <c r="R943" s="477"/>
      <c r="S943" s="477"/>
      <c r="T943" s="477"/>
      <c r="U943" s="478"/>
      <c r="V943" s="468"/>
      <c r="W943" s="469"/>
      <c r="X943" s="415"/>
      <c r="Y943" s="415"/>
    </row>
    <row r="944" spans="1:25">
      <c r="A944" s="462"/>
      <c r="B944" s="463"/>
      <c r="C944" s="463"/>
      <c r="D944" s="474"/>
      <c r="E944" s="475"/>
      <c r="F944" s="476"/>
      <c r="G944" s="477"/>
      <c r="H944" s="477"/>
      <c r="I944" s="477"/>
      <c r="J944" s="477"/>
      <c r="K944" s="477"/>
      <c r="L944" s="477"/>
      <c r="M944" s="478"/>
      <c r="N944" s="470"/>
      <c r="O944" s="477"/>
      <c r="P944" s="477"/>
      <c r="Q944" s="477"/>
      <c r="R944" s="477"/>
      <c r="S944" s="477"/>
      <c r="T944" s="477"/>
      <c r="U944" s="478"/>
      <c r="V944" s="468"/>
      <c r="W944" s="469"/>
      <c r="X944" s="415"/>
      <c r="Y944" s="415"/>
    </row>
    <row r="945" spans="1:25">
      <c r="A945" s="462"/>
      <c r="B945" s="463"/>
      <c r="C945" s="463"/>
      <c r="D945" s="474"/>
      <c r="E945" s="475"/>
      <c r="F945" s="476"/>
      <c r="G945" s="477"/>
      <c r="H945" s="477"/>
      <c r="I945" s="477"/>
      <c r="J945" s="477"/>
      <c r="K945" s="477"/>
      <c r="L945" s="477"/>
      <c r="M945" s="478"/>
      <c r="N945" s="470"/>
      <c r="O945" s="477"/>
      <c r="P945" s="477"/>
      <c r="Q945" s="477"/>
      <c r="R945" s="477"/>
      <c r="S945" s="477"/>
      <c r="T945" s="477"/>
      <c r="U945" s="478"/>
      <c r="V945" s="468"/>
      <c r="W945" s="469"/>
      <c r="X945" s="415"/>
      <c r="Y945" s="415"/>
    </row>
    <row r="946" spans="1:25">
      <c r="A946" s="462"/>
      <c r="B946" s="463"/>
      <c r="C946" s="463"/>
      <c r="D946" s="474"/>
      <c r="E946" s="475"/>
      <c r="F946" s="476"/>
      <c r="G946" s="477"/>
      <c r="H946" s="477"/>
      <c r="I946" s="477"/>
      <c r="J946" s="477"/>
      <c r="K946" s="477"/>
      <c r="L946" s="477"/>
      <c r="M946" s="478"/>
      <c r="N946" s="470"/>
      <c r="O946" s="477"/>
      <c r="P946" s="477"/>
      <c r="Q946" s="477"/>
      <c r="R946" s="477"/>
      <c r="S946" s="477"/>
      <c r="T946" s="477"/>
      <c r="U946" s="478"/>
      <c r="V946" s="468"/>
      <c r="W946" s="469"/>
      <c r="X946" s="415"/>
      <c r="Y946" s="415"/>
    </row>
    <row r="947" spans="1:25">
      <c r="A947" s="462"/>
      <c r="B947" s="463"/>
      <c r="C947" s="463"/>
      <c r="D947" s="474"/>
      <c r="E947" s="475"/>
      <c r="F947" s="476"/>
      <c r="G947" s="477"/>
      <c r="H947" s="477"/>
      <c r="I947" s="477"/>
      <c r="J947" s="477"/>
      <c r="K947" s="477"/>
      <c r="L947" s="477"/>
      <c r="M947" s="478"/>
      <c r="N947" s="470"/>
      <c r="O947" s="477"/>
      <c r="P947" s="477"/>
      <c r="Q947" s="477"/>
      <c r="R947" s="477"/>
      <c r="S947" s="477"/>
      <c r="T947" s="477"/>
      <c r="U947" s="478"/>
      <c r="V947" s="468"/>
      <c r="W947" s="469"/>
      <c r="X947" s="415"/>
      <c r="Y947" s="415"/>
    </row>
    <row r="948" spans="1:25">
      <c r="A948" s="462"/>
      <c r="B948" s="463"/>
      <c r="C948" s="463"/>
      <c r="D948" s="474"/>
      <c r="E948" s="475"/>
      <c r="F948" s="476"/>
      <c r="G948" s="477"/>
      <c r="H948" s="477"/>
      <c r="I948" s="477"/>
      <c r="J948" s="477"/>
      <c r="K948" s="477"/>
      <c r="L948" s="477"/>
      <c r="M948" s="478"/>
      <c r="N948" s="470"/>
      <c r="O948" s="477"/>
      <c r="P948" s="477"/>
      <c r="Q948" s="477"/>
      <c r="R948" s="477"/>
      <c r="S948" s="477"/>
      <c r="T948" s="477"/>
      <c r="U948" s="478"/>
      <c r="V948" s="468"/>
      <c r="W948" s="469"/>
      <c r="X948" s="415"/>
      <c r="Y948" s="415"/>
    </row>
    <row r="949" spans="1:25">
      <c r="A949" s="462"/>
      <c r="B949" s="463"/>
      <c r="C949" s="463"/>
      <c r="D949" s="474"/>
      <c r="E949" s="475"/>
      <c r="F949" s="476"/>
      <c r="G949" s="477"/>
      <c r="H949" s="477"/>
      <c r="I949" s="477"/>
      <c r="J949" s="477"/>
      <c r="K949" s="477"/>
      <c r="L949" s="477"/>
      <c r="M949" s="478"/>
      <c r="N949" s="470"/>
      <c r="O949" s="477"/>
      <c r="P949" s="477"/>
      <c r="Q949" s="477"/>
      <c r="R949" s="477"/>
      <c r="S949" s="477"/>
      <c r="T949" s="477"/>
      <c r="U949" s="478"/>
      <c r="V949" s="468"/>
      <c r="W949" s="469"/>
      <c r="X949" s="415"/>
      <c r="Y949" s="415"/>
    </row>
    <row r="950" spans="1:25" ht="15.75" thickBot="1">
      <c r="A950" s="479"/>
      <c r="B950" s="480"/>
      <c r="C950" s="480"/>
      <c r="D950" s="481"/>
      <c r="E950" s="482"/>
      <c r="F950" s="483"/>
      <c r="G950" s="484"/>
      <c r="H950" s="484"/>
      <c r="I950" s="484"/>
      <c r="J950" s="484"/>
      <c r="K950" s="484"/>
      <c r="L950" s="484"/>
      <c r="M950" s="485"/>
      <c r="N950" s="486"/>
      <c r="O950" s="484"/>
      <c r="P950" s="484"/>
      <c r="Q950" s="484"/>
      <c r="R950" s="484"/>
      <c r="S950" s="484"/>
      <c r="T950" s="484"/>
      <c r="U950" s="485"/>
      <c r="V950" s="487"/>
      <c r="W950" s="488"/>
      <c r="X950" s="415"/>
      <c r="Y950" s="415"/>
    </row>
  </sheetData>
  <sheetProtection password="93B3" sheet="1" objects="1" scenarios="1"/>
  <autoFilter ref="D10:E366"/>
  <mergeCells count="14">
    <mergeCell ref="V7:V9"/>
    <mergeCell ref="W7:W10"/>
    <mergeCell ref="F8:F10"/>
    <mergeCell ref="G8:H9"/>
    <mergeCell ref="I8:M8"/>
    <mergeCell ref="N8:N10"/>
    <mergeCell ref="O8:P9"/>
    <mergeCell ref="Q8:U8"/>
    <mergeCell ref="N7:U7"/>
    <mergeCell ref="A7:A10"/>
    <mergeCell ref="B7:B9"/>
    <mergeCell ref="C7:C9"/>
    <mergeCell ref="D7:E8"/>
    <mergeCell ref="F7:M7"/>
  </mergeCells>
  <dataValidations count="10">
    <dataValidation type="textLength" operator="lessThan" allowBlank="1" showInputMessage="1" promptTitle="Substation ID" prompt="Enter substation ID (max 75 char)" sqref="A400:A950">
      <formula1>75</formula1>
    </dataValidation>
    <dataValidation type="decimal" operator="greaterThanOrEqual" allowBlank="1" showInputMessage="1" showErrorMessage="1" errorTitle="Percentage" error="Must be a number" promptTitle="Percentage" prompt="Enter average p.a. growth rate as a %" sqref="V400:V950">
      <formula1>0</formula1>
    </dataValidation>
    <dataValidation type="custom" operator="greaterThanOrEqual" allowBlank="1" showInputMessage="1" showErrorMessage="1" errorTitle="MVA" error="Must be a number" promptTitle="MVA" prompt="Enter MVA" sqref="G400:G950 Q400:U950 O400:O950 I400:M950">
      <formula1>ISNUMBER(G400)</formula1>
    </dataValidation>
    <dataValidation type="decimal" operator="greaterThanOrEqual" allowBlank="1" showInputMessage="1" showErrorMessage="1" errorTitle="Transformers" error="Must be a number" promptTitle="Transformers" prompt="Enter number of transformers as at 30 June" sqref="N400:N950 F400:F950">
      <formula1>0</formula1>
    </dataValidation>
    <dataValidation type="custom" operator="greaterThanOrEqual" allowBlank="1" showInputMessage="1" showErrorMessage="1" errorTitle="Substation kV" error="Must be a number" promptTitle="Substation kV " prompt="Enter value in kV" sqref="D400:E950">
      <formula1>ISNUMBER(D400)</formula1>
    </dataValidation>
    <dataValidation type="list" allowBlank="1" showInputMessage="1" showErrorMessage="1" sqref="B400:B950">
      <formula1>"STS,SSW,ZSS"</formula1>
    </dataValidation>
    <dataValidation type="list" allowBlank="1" showInputMessage="1" showErrorMessage="1" sqref="C400:C950">
      <formula1>"CBD,Urban,Short rural, Long rural"</formula1>
    </dataValidation>
    <dataValidation type="whole" allowBlank="1" showInputMessage="1" showErrorMessage="1" errorTitle="Network segment ID" error="Must be a number between 1 and 100" promptTitle="Network segment ID" prompt="Enter network segment ID corresponding with network segment ID in Table 2.4.5) (Value between 1 and 100)" sqref="W400:W950">
      <formula1>1</formula1>
      <formula2>100</formula2>
    </dataValidation>
    <dataValidation allowBlank="1" showErrorMessage="1" sqref="A11:W399"/>
    <dataValidation type="custom" operator="greaterThanOrEqual" allowBlank="1" showInputMessage="1" showErrorMessage="1" errorTitle="MW" error="Must be a number" promptTitle="MW" prompt="Enter MW" sqref="P400:P950 H400:H950">
      <formula1>ISNUMBER(K400)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B1096"/>
  <sheetViews>
    <sheetView workbookViewId="0">
      <selection activeCell="AG47" sqref="AG47"/>
    </sheetView>
  </sheetViews>
  <sheetFormatPr defaultRowHeight="12.75"/>
  <cols>
    <col min="1" max="1" width="11" customWidth="1"/>
    <col min="2" max="2" width="31.85546875" customWidth="1"/>
    <col min="3" max="3" width="34.7109375" customWidth="1"/>
    <col min="5" max="5" width="10" customWidth="1"/>
    <col min="7" max="7" width="10" customWidth="1"/>
    <col min="8" max="8" width="9.42578125" customWidth="1"/>
    <col min="9" max="9" width="10.7109375" customWidth="1"/>
    <col min="11" max="11" width="10.28515625" customWidth="1"/>
    <col min="13" max="13" width="11" customWidth="1"/>
    <col min="15" max="15" width="10" customWidth="1"/>
  </cols>
  <sheetData>
    <row r="1" spans="1:158" ht="18">
      <c r="B1" s="362" t="s">
        <v>2515</v>
      </c>
    </row>
    <row r="10" spans="1:158" ht="15.75">
      <c r="B10" s="363"/>
    </row>
    <row r="11" spans="1:158">
      <c r="E11" s="364" t="s">
        <v>91</v>
      </c>
      <c r="F11" s="365">
        <v>2.0419694751425644E-3</v>
      </c>
      <c r="G11" s="365">
        <v>2.1230897554122773E-3</v>
      </c>
      <c r="H11" s="365">
        <v>2.206293927373898E-3</v>
      </c>
      <c r="I11" s="365">
        <v>2.2915761330365701E-3</v>
      </c>
      <c r="J11" s="365">
        <v>2.3789270084554732E-3</v>
      </c>
      <c r="K11" s="365">
        <v>2.4683335679267556E-3</v>
      </c>
      <c r="L11" s="365">
        <v>2.5597790932558643E-3</v>
      </c>
      <c r="M11" s="365">
        <v>2.6532430286417483E-3</v>
      </c>
      <c r="N11" s="365">
        <v>2.7487008817192447E-3</v>
      </c>
      <c r="O11" s="365">
        <v>2.8461241312995847E-3</v>
      </c>
      <c r="P11" s="365">
        <v>2.9454801423441615E-3</v>
      </c>
      <c r="Q11" s="365">
        <v>3.0467320886995337E-3</v>
      </c>
      <c r="R11" s="365">
        <v>3.1498388841119532E-3</v>
      </c>
      <c r="S11" s="365">
        <v>3.2547551220275511E-3</v>
      </c>
      <c r="T11" s="365">
        <v>3.3614310246695496E-3</v>
      </c>
      <c r="U11" s="365">
        <v>3.4698124018666017E-3</v>
      </c>
      <c r="V11" s="365">
        <v>3.5798406200864682E-3</v>
      </c>
      <c r="W11" s="365">
        <v>3.6914525821068003E-3</v>
      </c>
      <c r="X11" s="365">
        <v>3.8045807177298331E-3</v>
      </c>
      <c r="Y11" s="365">
        <v>3.9191529859202703E-3</v>
      </c>
      <c r="Z11" s="365">
        <v>4.0350928887157127E-3</v>
      </c>
      <c r="AA11" s="365">
        <v>4.1523194972266104E-3</v>
      </c>
      <c r="AB11" s="365">
        <v>4.2707474900080611E-3</v>
      </c>
      <c r="AC11" s="365">
        <v>4.3902872040488686E-3</v>
      </c>
      <c r="AD11" s="365">
        <v>4.5108446985842789E-3</v>
      </c>
      <c r="AE11" s="365">
        <v>4.6323218318977677E-3</v>
      </c>
      <c r="AF11" s="365">
        <v>4.754616351234418E-3</v>
      </c>
      <c r="AG11" s="365">
        <v>4.8776219959038121E-3</v>
      </c>
      <c r="AH11" s="365">
        <v>5.0012286136042394E-3</v>
      </c>
      <c r="AI11" s="365">
        <v>5.1253222899525185E-3</v>
      </c>
      <c r="AJ11" s="365">
        <v>5.2497854911550037E-3</v>
      </c>
      <c r="AK11" s="365">
        <v>5.3744972197057135E-3</v>
      </c>
      <c r="AL11" s="365">
        <v>5.4993331829469782E-3</v>
      </c>
      <c r="AM11" s="365">
        <v>5.6241659742770319E-3</v>
      </c>
      <c r="AN11" s="365">
        <v>5.7488652667375571E-3</v>
      </c>
      <c r="AO11" s="365">
        <v>5.8732980186627379E-3</v>
      </c>
      <c r="AP11" s="365">
        <v>5.9973286910200065E-3</v>
      </c>
      <c r="AQ11" s="365">
        <v>6.1208194760217259E-3</v>
      </c>
      <c r="AR11" s="365">
        <v>6.2436305365366866E-3</v>
      </c>
      <c r="AS11" s="365">
        <v>6.3656202557808364E-3</v>
      </c>
      <c r="AT11" s="365">
        <v>6.4866454967183167E-3</v>
      </c>
      <c r="AU11" s="365">
        <v>6.6065618705569281E-3</v>
      </c>
      <c r="AV11" s="365">
        <v>6.7252240136767482E-3</v>
      </c>
      <c r="AW11" s="365">
        <v>6.8424858722872491E-3</v>
      </c>
      <c r="AX11" s="365">
        <v>6.9582009940667867E-3</v>
      </c>
      <c r="AY11" s="365">
        <v>7.07222282599939E-3</v>
      </c>
      <c r="AZ11" s="365">
        <v>7.1844050175872741E-3</v>
      </c>
      <c r="BA11" s="365">
        <v>7.294601728583849E-3</v>
      </c>
      <c r="BB11" s="365">
        <v>7.4026679403613035E-3</v>
      </c>
      <c r="BC11" s="365">
        <v>7.5084597699993146E-3</v>
      </c>
      <c r="BD11" s="365">
        <v>7.6118347861573411E-3</v>
      </c>
      <c r="BE11" s="365">
        <v>7.7126523257722871E-3</v>
      </c>
      <c r="BF11" s="365">
        <v>7.8107738106064119E-3</v>
      </c>
      <c r="BG11" s="365">
        <v>7.9060630626572106E-3</v>
      </c>
      <c r="BH11" s="365">
        <v>7.9983866174318293E-3</v>
      </c>
      <c r="BI11" s="365">
        <v>8.0876140340833055E-3</v>
      </c>
      <c r="BJ11" s="365">
        <v>8.1736182014049141E-3</v>
      </c>
      <c r="BK11" s="365">
        <v>8.2562756386819255E-3</v>
      </c>
      <c r="BL11" s="365">
        <v>8.3354667904073053E-3</v>
      </c>
      <c r="BM11" s="365">
        <v>8.4110763138793981E-3</v>
      </c>
      <c r="BN11" s="365">
        <v>8.4829933587152045E-3</v>
      </c>
      <c r="BO11" s="365">
        <v>8.551111837332738E-3</v>
      </c>
      <c r="BP11" s="365">
        <v>8.6153306854798092E-3</v>
      </c>
      <c r="BQ11" s="365">
        <v>8.6755541119146028E-3</v>
      </c>
      <c r="BR11" s="365">
        <v>8.7316918363752622E-3</v>
      </c>
      <c r="BS11" s="365">
        <v>8.7836593150114588E-3</v>
      </c>
      <c r="BT11" s="365">
        <v>8.8313779524903935E-3</v>
      </c>
      <c r="BU11" s="365">
        <v>8.8747753000325211E-3</v>
      </c>
      <c r="BV11" s="365">
        <v>8.913785238678756E-3</v>
      </c>
      <c r="BW11" s="365">
        <v>8.9483481471403035E-3</v>
      </c>
      <c r="BX11" s="365">
        <v>8.9784110536347203E-3</v>
      </c>
      <c r="BY11" s="365">
        <v>9.0039277711670244E-3</v>
      </c>
      <c r="BZ11" s="365">
        <v>9.0248590157722252E-3</v>
      </c>
      <c r="CA11" s="365">
        <v>9.0411725072956015E-3</v>
      </c>
      <c r="CB11" s="365">
        <v>9.0528430523488124E-3</v>
      </c>
      <c r="CC11" s="365">
        <v>9.0598526091434199E-3</v>
      </c>
      <c r="CD11" s="365">
        <v>9.062190333968316E-3</v>
      </c>
      <c r="CE11" s="365">
        <v>9.0598526091434199E-3</v>
      </c>
      <c r="CF11" s="365">
        <v>9.0528430523488124E-3</v>
      </c>
      <c r="CG11" s="365">
        <v>9.0411725072956015E-3</v>
      </c>
      <c r="CH11" s="365">
        <v>9.0248590157722252E-3</v>
      </c>
      <c r="CI11" s="365">
        <v>9.0039277711670244E-3</v>
      </c>
      <c r="CJ11" s="365">
        <v>8.9784110536347203E-3</v>
      </c>
      <c r="CK11" s="365">
        <v>8.9483481471403035E-3</v>
      </c>
      <c r="CL11" s="365">
        <v>8.913785238678756E-3</v>
      </c>
      <c r="CM11" s="365">
        <v>8.8747753000325211E-3</v>
      </c>
      <c r="CN11" s="365">
        <v>8.8313779524903935E-3</v>
      </c>
      <c r="CO11" s="365">
        <v>8.7836593150114588E-3</v>
      </c>
      <c r="CP11" s="365">
        <v>8.7316918363752622E-3</v>
      </c>
      <c r="CQ11" s="365">
        <v>8.6755541119146028E-3</v>
      </c>
      <c r="CR11" s="365">
        <v>8.6153306854798092E-3</v>
      </c>
      <c r="CS11" s="365">
        <v>8.551111837332738E-3</v>
      </c>
      <c r="CT11" s="365">
        <v>8.4829933587152045E-3</v>
      </c>
      <c r="CU11" s="365">
        <v>8.4110763138793981E-3</v>
      </c>
      <c r="CV11" s="365">
        <v>8.3354667904073053E-3</v>
      </c>
      <c r="CW11" s="365">
        <v>8.2562756386819255E-3</v>
      </c>
      <c r="CX11" s="365">
        <v>8.1736182014049141E-3</v>
      </c>
      <c r="CY11" s="365">
        <v>8.0876140340833055E-3</v>
      </c>
      <c r="CZ11" s="365">
        <v>7.9983866174318293E-3</v>
      </c>
      <c r="DA11" s="365">
        <v>7.9060630626572106E-3</v>
      </c>
      <c r="DB11" s="365">
        <v>7.8107738106064119E-3</v>
      </c>
      <c r="DC11" s="365">
        <v>7.7126523257722871E-3</v>
      </c>
      <c r="DD11" s="365">
        <v>7.6118347861573411E-3</v>
      </c>
      <c r="DE11" s="365">
        <v>7.5084597699993146E-3</v>
      </c>
      <c r="DF11" s="365">
        <v>7.4026679403613035E-3</v>
      </c>
      <c r="DG11" s="365">
        <v>7.294601728583849E-3</v>
      </c>
      <c r="DH11" s="365">
        <v>7.1844050175872741E-3</v>
      </c>
      <c r="DI11" s="365">
        <v>7.07222282599939E-3</v>
      </c>
      <c r="DJ11" s="365">
        <v>6.9582009940667867E-3</v>
      </c>
      <c r="DK11" s="365">
        <v>6.8424858722872491E-3</v>
      </c>
      <c r="DL11" s="365">
        <v>6.7252240136767482E-3</v>
      </c>
      <c r="DM11" s="365">
        <v>6.6065618705569281E-3</v>
      </c>
      <c r="DN11" s="365">
        <v>6.4866454967183167E-3</v>
      </c>
      <c r="DO11" s="365">
        <v>6.3656202557808364E-3</v>
      </c>
      <c r="DP11" s="365">
        <v>6.2436305365366866E-3</v>
      </c>
      <c r="DQ11" s="365">
        <v>6.1208194760217259E-3</v>
      </c>
      <c r="DR11" s="365">
        <v>5.9973286910200065E-3</v>
      </c>
      <c r="DS11" s="365">
        <v>5.8732980186627379E-3</v>
      </c>
      <c r="DT11" s="365">
        <v>5.7488652667375571E-3</v>
      </c>
      <c r="DU11" s="365">
        <v>5.6241659742770319E-3</v>
      </c>
      <c r="DV11" s="365">
        <v>5.4993331829469782E-3</v>
      </c>
      <c r="DW11" s="365">
        <v>5.3744972197057135E-3</v>
      </c>
      <c r="DX11" s="365">
        <v>5.2497854911550037E-3</v>
      </c>
      <c r="DY11" s="365">
        <v>5.1253222899525185E-3</v>
      </c>
      <c r="DZ11" s="365">
        <v>5.0012286136042394E-3</v>
      </c>
      <c r="EA11" s="365">
        <v>4.8776219959038121E-3</v>
      </c>
      <c r="EB11" s="365">
        <v>4.754616351234418E-3</v>
      </c>
      <c r="EC11" s="365">
        <v>4.6323218318977677E-3</v>
      </c>
      <c r="ED11" s="365">
        <v>4.5108446985842789E-3</v>
      </c>
      <c r="EE11" s="365">
        <v>4.3902872040488686E-3</v>
      </c>
      <c r="EF11" s="365">
        <v>4.2707474900080611E-3</v>
      </c>
      <c r="EG11" s="365">
        <v>4.1523194972266104E-3</v>
      </c>
      <c r="EH11" s="365">
        <v>4.0350928887157127E-3</v>
      </c>
      <c r="EI11" s="365">
        <v>3.9191529859202703E-3</v>
      </c>
      <c r="EJ11" s="365">
        <v>3.8045807177298331E-3</v>
      </c>
      <c r="EK11" s="365">
        <v>3.6914525821068003E-3</v>
      </c>
      <c r="EL11" s="365">
        <v>3.5798406200864682E-3</v>
      </c>
      <c r="EM11" s="365">
        <v>3.4698124018666017E-3</v>
      </c>
      <c r="EN11" s="365">
        <v>3.3614310246695496E-3</v>
      </c>
      <c r="EO11" s="365">
        <v>3.2547551220275511E-3</v>
      </c>
      <c r="EP11" s="365">
        <v>3.1498388841119532E-3</v>
      </c>
      <c r="EQ11" s="365">
        <v>3.0467320886995337E-3</v>
      </c>
      <c r="ER11" s="365">
        <v>2.9454801423441615E-3</v>
      </c>
      <c r="ES11" s="365">
        <v>2.8461241312995847E-3</v>
      </c>
      <c r="ET11" s="365">
        <v>2.7487008817192447E-3</v>
      </c>
      <c r="EU11" s="365">
        <v>2.6532430286417483E-3</v>
      </c>
      <c r="EV11" s="365">
        <v>2.5597790932558643E-3</v>
      </c>
      <c r="EW11" s="365">
        <v>2.4683335679267556E-3</v>
      </c>
      <c r="EX11" s="365">
        <v>2.3789270084554732E-3</v>
      </c>
      <c r="EY11" s="365">
        <v>2.2915761330365701E-3</v>
      </c>
      <c r="EZ11" s="365">
        <v>2.206293927373898E-3</v>
      </c>
      <c r="FA11" s="365">
        <v>2.1230897554122773E-3</v>
      </c>
    </row>
    <row r="12" spans="1:158">
      <c r="B12" s="366"/>
    </row>
    <row r="13" spans="1:158" ht="25.5">
      <c r="A13" s="367" t="s">
        <v>2443</v>
      </c>
      <c r="B13" s="367" t="s">
        <v>93</v>
      </c>
      <c r="C13" s="367" t="s">
        <v>94</v>
      </c>
      <c r="D13" s="367" t="s">
        <v>92</v>
      </c>
      <c r="E13" s="489" t="s">
        <v>96</v>
      </c>
      <c r="F13" s="368">
        <v>0</v>
      </c>
      <c r="G13" s="368">
        <v>1</v>
      </c>
      <c r="H13" s="368">
        <v>2</v>
      </c>
      <c r="I13" s="368">
        <v>3</v>
      </c>
      <c r="J13" s="368">
        <v>4</v>
      </c>
      <c r="K13" s="368">
        <v>5</v>
      </c>
      <c r="L13" s="368">
        <v>6</v>
      </c>
      <c r="M13" s="368">
        <v>7</v>
      </c>
      <c r="N13" s="368">
        <v>8</v>
      </c>
      <c r="O13" s="368">
        <v>9</v>
      </c>
      <c r="P13" s="368">
        <v>10</v>
      </c>
      <c r="Q13" s="368">
        <v>11</v>
      </c>
      <c r="R13" s="368">
        <v>12</v>
      </c>
      <c r="S13" s="368">
        <v>13</v>
      </c>
      <c r="T13" s="368">
        <v>14</v>
      </c>
      <c r="U13" s="368">
        <v>15</v>
      </c>
      <c r="V13" s="368">
        <v>16</v>
      </c>
      <c r="W13" s="368">
        <v>17</v>
      </c>
      <c r="X13" s="368">
        <v>18</v>
      </c>
      <c r="Y13" s="368">
        <v>19</v>
      </c>
      <c r="Z13" s="368">
        <v>20</v>
      </c>
      <c r="AA13" s="368">
        <v>21</v>
      </c>
      <c r="AB13" s="368">
        <v>22</v>
      </c>
      <c r="AC13" s="368">
        <v>23</v>
      </c>
      <c r="AD13" s="368">
        <v>24</v>
      </c>
      <c r="AE13" s="368">
        <v>25</v>
      </c>
      <c r="AF13" s="368">
        <v>26</v>
      </c>
      <c r="AG13" s="368">
        <v>27</v>
      </c>
      <c r="AH13" s="368">
        <v>28</v>
      </c>
      <c r="AI13" s="368">
        <v>29</v>
      </c>
      <c r="AJ13" s="368">
        <v>30</v>
      </c>
      <c r="AK13" s="368">
        <v>31</v>
      </c>
      <c r="AL13" s="368">
        <v>32</v>
      </c>
      <c r="AM13" s="368">
        <v>33</v>
      </c>
      <c r="AN13" s="368">
        <v>34</v>
      </c>
      <c r="AO13" s="368">
        <v>35</v>
      </c>
      <c r="AP13" s="368">
        <v>36</v>
      </c>
      <c r="AQ13" s="368">
        <v>37</v>
      </c>
      <c r="AR13" s="368">
        <v>38</v>
      </c>
      <c r="AS13" s="368">
        <v>39</v>
      </c>
      <c r="AT13" s="368">
        <v>40</v>
      </c>
      <c r="AU13" s="368">
        <v>41</v>
      </c>
      <c r="AV13" s="368">
        <v>42</v>
      </c>
      <c r="AW13" s="368">
        <v>43</v>
      </c>
      <c r="AX13" s="368">
        <v>44</v>
      </c>
      <c r="AY13" s="368">
        <v>45</v>
      </c>
      <c r="AZ13" s="368">
        <v>46</v>
      </c>
      <c r="BA13" s="368">
        <v>47</v>
      </c>
      <c r="BB13" s="368">
        <v>48</v>
      </c>
      <c r="BC13" s="368">
        <v>49</v>
      </c>
      <c r="BD13" s="368">
        <v>50</v>
      </c>
      <c r="BE13" s="368">
        <v>51</v>
      </c>
      <c r="BF13" s="368">
        <v>52</v>
      </c>
      <c r="BG13" s="368">
        <v>53</v>
      </c>
      <c r="BH13" s="368">
        <v>54</v>
      </c>
      <c r="BI13" s="368">
        <v>55</v>
      </c>
      <c r="BJ13" s="368">
        <v>56</v>
      </c>
      <c r="BK13" s="368">
        <v>57</v>
      </c>
      <c r="BL13" s="368">
        <v>58</v>
      </c>
      <c r="BM13" s="368">
        <v>59</v>
      </c>
      <c r="BN13" s="368">
        <v>60</v>
      </c>
      <c r="BO13" s="368">
        <v>61</v>
      </c>
      <c r="BP13" s="368">
        <v>62</v>
      </c>
      <c r="BQ13" s="368">
        <v>63</v>
      </c>
      <c r="BR13" s="368">
        <v>64</v>
      </c>
      <c r="BS13" s="368">
        <v>65</v>
      </c>
      <c r="BT13" s="368">
        <v>66</v>
      </c>
      <c r="BU13" s="368">
        <v>67</v>
      </c>
      <c r="BV13" s="368">
        <v>68</v>
      </c>
      <c r="BW13" s="368">
        <v>69</v>
      </c>
      <c r="BX13" s="368">
        <v>70</v>
      </c>
      <c r="BY13" s="368">
        <v>71</v>
      </c>
      <c r="BZ13" s="368">
        <v>72</v>
      </c>
      <c r="CA13" s="368">
        <v>73</v>
      </c>
      <c r="CB13" s="368">
        <v>74</v>
      </c>
      <c r="CC13" s="368">
        <v>75</v>
      </c>
      <c r="CD13" s="368">
        <v>76</v>
      </c>
      <c r="CE13" s="368">
        <v>77</v>
      </c>
      <c r="CF13" s="368">
        <v>78</v>
      </c>
      <c r="CG13" s="368">
        <v>79</v>
      </c>
      <c r="CH13" s="368">
        <v>80</v>
      </c>
      <c r="CI13" s="368">
        <v>81</v>
      </c>
      <c r="CJ13" s="368">
        <v>82</v>
      </c>
      <c r="CK13" s="368">
        <v>83</v>
      </c>
      <c r="CL13" s="368">
        <v>84</v>
      </c>
      <c r="CM13" s="368">
        <v>85</v>
      </c>
      <c r="CN13" s="368">
        <v>86</v>
      </c>
      <c r="CO13" s="368">
        <v>87</v>
      </c>
      <c r="CP13" s="368">
        <v>88</v>
      </c>
      <c r="CQ13" s="368">
        <v>89</v>
      </c>
      <c r="CR13" s="368">
        <v>90</v>
      </c>
      <c r="CS13" s="368">
        <v>91</v>
      </c>
      <c r="CT13" s="368">
        <v>92</v>
      </c>
      <c r="CU13" s="368">
        <v>93</v>
      </c>
      <c r="CV13" s="368">
        <v>94</v>
      </c>
      <c r="CW13" s="368">
        <v>95</v>
      </c>
      <c r="CX13" s="368">
        <v>96</v>
      </c>
      <c r="CY13" s="368">
        <v>97</v>
      </c>
      <c r="CZ13" s="368">
        <v>98</v>
      </c>
      <c r="DA13" s="368">
        <v>99</v>
      </c>
      <c r="DB13" s="368">
        <v>100</v>
      </c>
      <c r="DC13" s="368">
        <v>101</v>
      </c>
      <c r="DD13" s="368">
        <v>102</v>
      </c>
      <c r="DE13" s="368">
        <v>103</v>
      </c>
      <c r="DF13" s="368">
        <v>104</v>
      </c>
      <c r="DG13" s="368">
        <v>105</v>
      </c>
      <c r="DH13" s="368">
        <v>106</v>
      </c>
      <c r="DI13" s="368">
        <v>107</v>
      </c>
      <c r="DJ13" s="368">
        <v>108</v>
      </c>
      <c r="DK13" s="368">
        <v>109</v>
      </c>
      <c r="DL13" s="368">
        <v>110</v>
      </c>
      <c r="DM13" s="368">
        <v>111</v>
      </c>
      <c r="DN13" s="368">
        <v>112</v>
      </c>
      <c r="DO13" s="368">
        <v>113</v>
      </c>
      <c r="DP13" s="368">
        <v>114</v>
      </c>
      <c r="DQ13" s="368">
        <v>115</v>
      </c>
      <c r="DR13" s="368">
        <v>116</v>
      </c>
      <c r="DS13" s="368">
        <v>117</v>
      </c>
      <c r="DT13" s="368">
        <v>118</v>
      </c>
      <c r="DU13" s="368">
        <v>119</v>
      </c>
      <c r="DV13" s="368">
        <v>120</v>
      </c>
      <c r="DW13" s="368">
        <v>121</v>
      </c>
      <c r="DX13" s="368">
        <v>122</v>
      </c>
      <c r="DY13" s="368">
        <v>123</v>
      </c>
      <c r="DZ13" s="368">
        <v>124</v>
      </c>
      <c r="EA13" s="368">
        <v>125</v>
      </c>
      <c r="EB13" s="368">
        <v>126</v>
      </c>
      <c r="EC13" s="368">
        <v>127</v>
      </c>
      <c r="ED13" s="368">
        <v>128</v>
      </c>
      <c r="EE13" s="368">
        <v>129</v>
      </c>
      <c r="EF13" s="368">
        <v>130</v>
      </c>
      <c r="EG13" s="368">
        <v>131</v>
      </c>
      <c r="EH13" s="368">
        <v>132</v>
      </c>
      <c r="EI13" s="368">
        <v>133</v>
      </c>
      <c r="EJ13" s="368">
        <v>134</v>
      </c>
      <c r="EK13" s="368">
        <v>135</v>
      </c>
      <c r="EL13" s="368">
        <v>136</v>
      </c>
      <c r="EM13" s="368">
        <v>137</v>
      </c>
      <c r="EN13" s="368">
        <v>138</v>
      </c>
      <c r="EO13" s="368">
        <v>139</v>
      </c>
      <c r="EP13" s="368">
        <v>140</v>
      </c>
      <c r="EQ13" s="368">
        <v>141</v>
      </c>
      <c r="ER13" s="368">
        <v>142</v>
      </c>
      <c r="ES13" s="368">
        <v>143</v>
      </c>
      <c r="ET13" s="368">
        <v>144</v>
      </c>
      <c r="EU13" s="368">
        <v>145</v>
      </c>
      <c r="EV13" s="368">
        <v>146</v>
      </c>
      <c r="EW13" s="368">
        <v>147</v>
      </c>
      <c r="EX13" s="368">
        <v>148</v>
      </c>
      <c r="EY13" s="368">
        <v>149</v>
      </c>
      <c r="EZ13" s="368">
        <v>150</v>
      </c>
      <c r="FA13" s="369">
        <v>151</v>
      </c>
      <c r="FB13" s="490" t="s">
        <v>2516</v>
      </c>
    </row>
    <row r="14" spans="1:158">
      <c r="E14" s="491" t="s">
        <v>2517</v>
      </c>
      <c r="F14" s="371">
        <v>148.25</v>
      </c>
      <c r="G14" s="371">
        <v>434.36</v>
      </c>
      <c r="H14" s="371">
        <v>299.67000000000019</v>
      </c>
      <c r="I14" s="371">
        <v>158.28000000000017</v>
      </c>
      <c r="J14" s="371">
        <v>152.22499999999997</v>
      </c>
      <c r="K14" s="371">
        <v>124.25699999999992</v>
      </c>
      <c r="L14" s="371">
        <v>146.73499999999984</v>
      </c>
      <c r="M14" s="371">
        <v>80.43299999999995</v>
      </c>
      <c r="N14" s="371">
        <v>85.375000000000043</v>
      </c>
      <c r="O14" s="371">
        <v>79.376999999999953</v>
      </c>
      <c r="P14" s="371">
        <v>74.841000000000264</v>
      </c>
      <c r="Q14" s="371">
        <v>69.085000000000022</v>
      </c>
      <c r="R14" s="371">
        <v>128.17499999999924</v>
      </c>
      <c r="S14" s="371">
        <v>45.918000000000028</v>
      </c>
      <c r="T14" s="371">
        <v>67.576000000000022</v>
      </c>
      <c r="U14" s="371">
        <v>63.967999999999662</v>
      </c>
      <c r="V14" s="371">
        <v>50.835000000000008</v>
      </c>
      <c r="W14" s="371">
        <v>39.420000000000023</v>
      </c>
      <c r="X14" s="371">
        <v>86.87600000000019</v>
      </c>
      <c r="Y14" s="371">
        <v>57.032000000000039</v>
      </c>
      <c r="Z14" s="371">
        <v>70.375999999999891</v>
      </c>
      <c r="AA14" s="371">
        <v>49.525999999999982</v>
      </c>
      <c r="AB14" s="371">
        <v>29.725000000000005</v>
      </c>
      <c r="AC14" s="371">
        <v>44.882000000000005</v>
      </c>
      <c r="AD14" s="371">
        <v>82.750999999999721</v>
      </c>
      <c r="AE14" s="371">
        <v>35.518000000000008</v>
      </c>
      <c r="AF14" s="371">
        <v>39.301000000000016</v>
      </c>
      <c r="AG14" s="371">
        <v>39.580999999999996</v>
      </c>
      <c r="AH14" s="371">
        <v>45.729000000000013</v>
      </c>
      <c r="AI14" s="371">
        <v>38.253000000000021</v>
      </c>
      <c r="AJ14" s="371">
        <v>196.00300000002485</v>
      </c>
      <c r="AK14" s="371">
        <v>21.855999999999998</v>
      </c>
      <c r="AL14" s="371">
        <v>45.577000000000019</v>
      </c>
      <c r="AM14" s="371">
        <v>46.175000000000011</v>
      </c>
      <c r="AN14" s="371">
        <v>32.958000000000013</v>
      </c>
      <c r="AO14" s="371">
        <v>40.003000000000014</v>
      </c>
      <c r="AP14" s="371">
        <v>56.747000000000099</v>
      </c>
      <c r="AQ14" s="371">
        <v>31.728000000000019</v>
      </c>
      <c r="AR14" s="371">
        <v>28.345000000000006</v>
      </c>
      <c r="AS14" s="371">
        <v>43.877000000000002</v>
      </c>
      <c r="AT14" s="371">
        <v>49.360000000000028</v>
      </c>
      <c r="AU14" s="371">
        <v>30.119000000000014</v>
      </c>
      <c r="AV14" s="371">
        <v>57.772999999999996</v>
      </c>
      <c r="AW14" s="371">
        <v>22.538000000000011</v>
      </c>
      <c r="AX14" s="371">
        <v>44.364000000000026</v>
      </c>
      <c r="AY14" s="371">
        <v>46.995999999999754</v>
      </c>
      <c r="AZ14" s="371">
        <v>31.526000000000003</v>
      </c>
      <c r="BA14" s="371">
        <v>38.245000000000005</v>
      </c>
      <c r="BB14" s="371">
        <v>48.329000000000029</v>
      </c>
      <c r="BC14" s="371">
        <v>32.243000000000016</v>
      </c>
      <c r="BD14" s="371">
        <v>38.887000000000008</v>
      </c>
      <c r="BE14" s="371">
        <v>36.95300000000001</v>
      </c>
      <c r="BF14" s="371">
        <v>25.712000000000007</v>
      </c>
      <c r="BG14" s="371">
        <v>36.018000000000001</v>
      </c>
      <c r="BH14" s="371">
        <v>49.070999999999984</v>
      </c>
      <c r="BI14" s="371">
        <v>17.885999999999999</v>
      </c>
      <c r="BJ14" s="371">
        <v>45.946999999999996</v>
      </c>
      <c r="BK14" s="371">
        <v>25.582000000000004</v>
      </c>
      <c r="BL14" s="371">
        <v>32.243000000000023</v>
      </c>
      <c r="BM14" s="371">
        <v>17.746000000000006</v>
      </c>
      <c r="BN14" s="371">
        <v>137.50900000000183</v>
      </c>
      <c r="BO14" s="371">
        <v>27.315000000000008</v>
      </c>
      <c r="BP14" s="371">
        <v>30.753000000000011</v>
      </c>
      <c r="BQ14" s="371">
        <v>36.366000000000014</v>
      </c>
      <c r="BR14" s="371">
        <v>25.646000000000015</v>
      </c>
      <c r="BS14" s="371">
        <v>26.924000000000014</v>
      </c>
      <c r="BT14" s="371">
        <v>30.790999999999997</v>
      </c>
      <c r="BU14" s="371">
        <v>19.501999999999999</v>
      </c>
      <c r="BV14" s="371">
        <v>42.115000000000016</v>
      </c>
      <c r="BW14" s="371">
        <v>20.837</v>
      </c>
      <c r="BX14" s="371">
        <v>42.426000000000016</v>
      </c>
      <c r="BY14" s="371">
        <v>19.664999999999999</v>
      </c>
      <c r="BZ14" s="371">
        <v>50.865000000000023</v>
      </c>
      <c r="CA14" s="371">
        <v>8.088000000000001</v>
      </c>
      <c r="CB14" s="371">
        <v>23.78</v>
      </c>
      <c r="CC14" s="371">
        <v>38.801999999999971</v>
      </c>
      <c r="CD14" s="371">
        <v>20.610000000000003</v>
      </c>
      <c r="CE14" s="371">
        <v>31.992000000000004</v>
      </c>
      <c r="CF14" s="371">
        <v>28.627999999999997</v>
      </c>
      <c r="CG14" s="371">
        <v>29.450000000000017</v>
      </c>
      <c r="CH14" s="371">
        <v>24.491000000000003</v>
      </c>
      <c r="CI14" s="371">
        <v>21.90199999999999</v>
      </c>
      <c r="CJ14" s="371">
        <v>34.503</v>
      </c>
      <c r="CK14" s="371">
        <v>13.978000000000002</v>
      </c>
      <c r="CL14" s="371">
        <v>41.736000000000011</v>
      </c>
      <c r="CM14" s="371">
        <v>381.1200000000004</v>
      </c>
      <c r="CN14" s="371">
        <v>30.232000000000017</v>
      </c>
      <c r="CO14" s="371">
        <v>14.822000000000003</v>
      </c>
      <c r="CP14" s="371">
        <v>26.184000000000015</v>
      </c>
      <c r="CQ14" s="371">
        <v>25.842999999999993</v>
      </c>
      <c r="CR14" s="371">
        <v>51.251000000000566</v>
      </c>
      <c r="CS14" s="371">
        <v>27.370000000000012</v>
      </c>
      <c r="CT14" s="371">
        <v>18.592000000000006</v>
      </c>
      <c r="CU14" s="371">
        <v>29.275000000000013</v>
      </c>
      <c r="CV14" s="371">
        <v>15.346000000000002</v>
      </c>
      <c r="CW14" s="371">
        <v>15.465999999999999</v>
      </c>
      <c r="CX14" s="371">
        <v>35.004999999999988</v>
      </c>
      <c r="CY14" s="371">
        <v>8.7150000000000016</v>
      </c>
      <c r="CZ14" s="371">
        <v>32.593000000000018</v>
      </c>
      <c r="DA14" s="371">
        <v>10.250000000000002</v>
      </c>
      <c r="DB14" s="371">
        <v>30.787000000000024</v>
      </c>
      <c r="DC14" s="371">
        <v>8.360000000000003</v>
      </c>
      <c r="DD14" s="371">
        <v>23.754999999999995</v>
      </c>
      <c r="DE14" s="371">
        <v>20.150000000000002</v>
      </c>
      <c r="DF14" s="371">
        <v>15.300000000000004</v>
      </c>
      <c r="DG14" s="371">
        <v>21.166</v>
      </c>
      <c r="DH14" s="371">
        <v>8.0949999999999989</v>
      </c>
      <c r="DI14" s="371">
        <v>23.009999999999998</v>
      </c>
      <c r="DJ14" s="371">
        <v>18.654999999999994</v>
      </c>
      <c r="DK14" s="371">
        <v>14.84</v>
      </c>
      <c r="DL14" s="371">
        <v>25.710999999999991</v>
      </c>
      <c r="DM14" s="371">
        <v>7.5500000000000007</v>
      </c>
      <c r="DN14" s="371">
        <v>19.853000000000002</v>
      </c>
      <c r="DO14" s="371">
        <v>9.6930000000000049</v>
      </c>
      <c r="DP14" s="371">
        <v>23.513000000000012</v>
      </c>
      <c r="DQ14" s="371">
        <v>1.085</v>
      </c>
      <c r="DR14" s="371">
        <v>15.406000000000004</v>
      </c>
      <c r="DS14" s="371">
        <v>18.188999999999989</v>
      </c>
      <c r="DT14" s="371">
        <v>6.7350000000000003</v>
      </c>
      <c r="DU14" s="371">
        <v>14.831</v>
      </c>
      <c r="DV14" s="371">
        <v>24.489999999999924</v>
      </c>
      <c r="DW14" s="371">
        <v>11.890000000000006</v>
      </c>
      <c r="DX14" s="371">
        <v>7.1780000000000008</v>
      </c>
      <c r="DY14" s="371">
        <v>12.151000000000003</v>
      </c>
      <c r="DZ14" s="371">
        <v>16.827999999999996</v>
      </c>
      <c r="EA14" s="371">
        <v>3.9699999999999998</v>
      </c>
      <c r="EB14" s="371">
        <v>19.875</v>
      </c>
      <c r="EC14" s="371">
        <v>4.5659999999999998</v>
      </c>
      <c r="ED14" s="371">
        <v>15.090000000000009</v>
      </c>
      <c r="EE14" s="371">
        <v>5.9160000000000013</v>
      </c>
      <c r="EF14" s="371">
        <v>11.845000000000006</v>
      </c>
      <c r="EG14" s="371">
        <v>11.867000000000001</v>
      </c>
      <c r="EH14" s="371">
        <v>7.52</v>
      </c>
      <c r="EI14" s="371">
        <v>11.896000000000004</v>
      </c>
      <c r="EJ14" s="371">
        <v>4.5749999999999993</v>
      </c>
      <c r="EK14" s="371">
        <v>12.455000000000004</v>
      </c>
      <c r="EL14" s="371">
        <v>4.55</v>
      </c>
      <c r="EM14" s="371">
        <v>9.2010000000000076</v>
      </c>
      <c r="EN14" s="371">
        <v>15.694999999999997</v>
      </c>
      <c r="EO14" s="371">
        <v>1.9849999999999999</v>
      </c>
      <c r="EP14" s="371">
        <v>10.820000000000004</v>
      </c>
      <c r="EQ14" s="371">
        <v>2.4649999999999999</v>
      </c>
      <c r="ER14" s="371">
        <v>10.091000000000006</v>
      </c>
      <c r="ES14" s="371">
        <v>1.25</v>
      </c>
      <c r="ET14" s="371">
        <v>10.325000000000006</v>
      </c>
      <c r="EU14" s="371">
        <v>5.2450000000000019</v>
      </c>
      <c r="EV14" s="371">
        <v>3.52</v>
      </c>
      <c r="EW14" s="371">
        <v>8.6950000000000003</v>
      </c>
      <c r="EX14" s="371">
        <v>3.6029999999999998</v>
      </c>
      <c r="EY14" s="371">
        <v>7.7750000000000057</v>
      </c>
      <c r="EZ14" s="371">
        <v>9.073999999999991</v>
      </c>
      <c r="FA14" s="371">
        <v>3.09</v>
      </c>
      <c r="FB14" s="371">
        <f t="shared" ref="FB14" si="0">SUM(FB15:FB30)</f>
        <v>175.56420000000065</v>
      </c>
    </row>
    <row r="15" spans="1:158">
      <c r="A15" s="67">
        <v>1</v>
      </c>
      <c r="B15" s="263" t="str">
        <f>VLOOKUP(A15,Switchboard!$A$21:$C$36,2,FALSE)</f>
        <v>SubTx Lines - Radial</v>
      </c>
      <c r="C15" s="258" t="str">
        <f t="shared" ref="C15:C29" si="1">IF(D15="","",IF(D15&gt;0,VLOOKUP(D15,IDtable,2)))</f>
        <v>Sub-transmission lines</v>
      </c>
      <c r="D15" s="372">
        <f>VLOOKUP(A15,Switchboard!$A$21:$C$36,3,FALSE)</f>
        <v>1</v>
      </c>
      <c r="E15" s="373" t="s">
        <v>1176</v>
      </c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351"/>
      <c r="Z15" s="351"/>
      <c r="AA15" s="351"/>
      <c r="AB15" s="351"/>
      <c r="AC15" s="351"/>
      <c r="AD15" s="351"/>
      <c r="AE15" s="351"/>
      <c r="AF15" s="351"/>
      <c r="AG15" s="351"/>
      <c r="AH15" s="351"/>
      <c r="AI15" s="351"/>
      <c r="AJ15" s="351"/>
      <c r="AK15" s="351"/>
      <c r="AL15" s="351"/>
      <c r="AM15" s="351"/>
      <c r="AN15" s="351"/>
      <c r="AO15" s="351"/>
      <c r="AP15" s="351"/>
      <c r="AQ15" s="351"/>
      <c r="AR15" s="351"/>
      <c r="AS15" s="351"/>
      <c r="AT15" s="351"/>
      <c r="AU15" s="351"/>
      <c r="AV15" s="351"/>
      <c r="AW15" s="351"/>
      <c r="AX15" s="351"/>
      <c r="AY15" s="351"/>
      <c r="AZ15" s="351"/>
      <c r="BA15" s="351"/>
      <c r="BB15" s="351"/>
      <c r="BC15" s="351"/>
      <c r="BD15" s="351"/>
      <c r="BE15" s="351"/>
      <c r="BF15" s="351"/>
      <c r="BG15" s="351"/>
      <c r="BH15" s="351"/>
      <c r="BI15" s="351"/>
      <c r="BJ15" s="351"/>
      <c r="BK15" s="351"/>
      <c r="BL15" s="351"/>
      <c r="BM15" s="351"/>
      <c r="BN15" s="351"/>
      <c r="BO15" s="351"/>
      <c r="BP15" s="351"/>
      <c r="BQ15" s="351"/>
      <c r="BR15" s="351"/>
      <c r="BS15" s="351"/>
      <c r="BT15" s="351"/>
      <c r="BU15" s="351"/>
      <c r="BV15" s="351"/>
      <c r="BW15" s="351"/>
      <c r="BX15" s="351"/>
      <c r="BY15" s="351"/>
      <c r="BZ15" s="351"/>
      <c r="CA15" s="351"/>
      <c r="CB15" s="351"/>
      <c r="CC15" s="351"/>
      <c r="CD15" s="351"/>
      <c r="CE15" s="351"/>
      <c r="CF15" s="351"/>
      <c r="CG15" s="351"/>
      <c r="CH15" s="351"/>
      <c r="CI15" s="351"/>
      <c r="CJ15" s="351"/>
      <c r="CK15" s="351"/>
      <c r="CL15" s="351"/>
      <c r="CM15" s="351"/>
      <c r="CN15" s="351"/>
      <c r="CO15" s="351"/>
      <c r="CP15" s="351"/>
      <c r="CQ15" s="351"/>
      <c r="CR15" s="351"/>
      <c r="CS15" s="351"/>
      <c r="CT15" s="351"/>
      <c r="CU15" s="351"/>
      <c r="CV15" s="351"/>
      <c r="CW15" s="351"/>
      <c r="CX15" s="351"/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1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1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</row>
    <row r="16" spans="1:158">
      <c r="A16" s="67">
        <v>2</v>
      </c>
      <c r="B16" s="266" t="str">
        <f>VLOOKUP(A16,Switchboard!$A$21:$C$36,2,FALSE)</f>
        <v>SubTx Lines - Meshed</v>
      </c>
      <c r="C16" s="258" t="str">
        <f t="shared" si="1"/>
        <v>Sub-transmission lines</v>
      </c>
      <c r="D16" s="264">
        <f>VLOOKUP(A16,Switchboard!$A$21:$C$36,3,FALSE)</f>
        <v>1</v>
      </c>
      <c r="E16" s="373" t="s">
        <v>1176</v>
      </c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  <c r="U16" s="351"/>
      <c r="V16" s="351"/>
      <c r="W16" s="351"/>
      <c r="X16" s="351"/>
      <c r="Y16" s="351"/>
      <c r="Z16" s="351"/>
      <c r="AA16" s="351"/>
      <c r="AB16" s="351"/>
      <c r="AC16" s="351"/>
      <c r="AD16" s="351"/>
      <c r="AE16" s="351"/>
      <c r="AF16" s="351"/>
      <c r="AG16" s="351"/>
      <c r="AH16" s="351"/>
      <c r="AI16" s="351"/>
      <c r="AJ16" s="351"/>
      <c r="AK16" s="351"/>
      <c r="AL16" s="351"/>
      <c r="AM16" s="351"/>
      <c r="AN16" s="351"/>
      <c r="AO16" s="351"/>
      <c r="AP16" s="351"/>
      <c r="AQ16" s="351"/>
      <c r="AR16" s="351"/>
      <c r="AS16" s="351"/>
      <c r="AT16" s="351"/>
      <c r="AU16" s="351"/>
      <c r="AV16" s="351"/>
      <c r="AW16" s="351"/>
      <c r="AX16" s="351"/>
      <c r="AY16" s="351"/>
      <c r="AZ16" s="351"/>
      <c r="BA16" s="351"/>
      <c r="BB16" s="351"/>
      <c r="BC16" s="351"/>
      <c r="BD16" s="351"/>
      <c r="BE16" s="351"/>
      <c r="BF16" s="351"/>
      <c r="BG16" s="351"/>
      <c r="BH16" s="351"/>
      <c r="BI16" s="351"/>
      <c r="BJ16" s="351"/>
      <c r="BK16" s="351"/>
      <c r="BL16" s="351"/>
      <c r="BM16" s="351"/>
      <c r="BN16" s="351"/>
      <c r="BO16" s="351"/>
      <c r="BP16" s="351"/>
      <c r="BQ16" s="351"/>
      <c r="BR16" s="351"/>
      <c r="BS16" s="351"/>
      <c r="BT16" s="351"/>
      <c r="BU16" s="351"/>
      <c r="BV16" s="351"/>
      <c r="BW16" s="351"/>
      <c r="BX16" s="351"/>
      <c r="BY16" s="351"/>
      <c r="BZ16" s="351"/>
      <c r="CA16" s="351"/>
      <c r="CB16" s="351"/>
      <c r="CC16" s="351"/>
      <c r="CD16" s="351"/>
      <c r="CE16" s="351"/>
      <c r="CF16" s="351"/>
      <c r="CG16" s="351"/>
      <c r="CH16" s="351"/>
      <c r="CI16" s="351"/>
      <c r="CJ16" s="351"/>
      <c r="CK16" s="351"/>
      <c r="CL16" s="351"/>
      <c r="CM16" s="351"/>
      <c r="CN16" s="351"/>
      <c r="CO16" s="351"/>
      <c r="CP16" s="351"/>
      <c r="CQ16" s="351"/>
      <c r="CR16" s="351"/>
      <c r="CS16" s="351"/>
      <c r="CT16" s="351"/>
      <c r="CU16" s="351"/>
      <c r="CV16" s="351"/>
      <c r="CW16" s="351"/>
      <c r="CX16" s="351"/>
      <c r="CY16" s="351"/>
      <c r="CZ16" s="351"/>
      <c r="DA16" s="351"/>
      <c r="DB16" s="351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F16" s="351"/>
      <c r="EG16" s="351"/>
      <c r="EH16" s="351"/>
      <c r="EI16" s="351"/>
      <c r="EJ16" s="351"/>
      <c r="EK16" s="351"/>
      <c r="EL16" s="351"/>
      <c r="EM16" s="351"/>
      <c r="EN16" s="351"/>
      <c r="EO16" s="351"/>
      <c r="EP16" s="351"/>
      <c r="EQ16" s="351"/>
      <c r="ER16" s="351"/>
      <c r="ES16" s="351"/>
      <c r="ET16" s="351"/>
      <c r="EU16" s="351"/>
      <c r="EV16" s="351"/>
      <c r="EW16" s="351"/>
      <c r="EX16" s="351"/>
      <c r="EY16" s="351"/>
      <c r="EZ16" s="351"/>
      <c r="FA16" s="351"/>
    </row>
    <row r="17" spans="1:158">
      <c r="A17" s="67">
        <v>3</v>
      </c>
      <c r="B17" s="263" t="str">
        <f>VLOOKUP(A17,Switchboard!$A$21:$C$36,2,FALSE)</f>
        <v>SubTx Lines - CBD</v>
      </c>
      <c r="C17" s="258" t="str">
        <f t="shared" si="1"/>
        <v>Sub-transmission lines</v>
      </c>
      <c r="D17" s="259">
        <f>VLOOKUP(A17,Switchboard!$A$21:$C$36,3,FALSE)</f>
        <v>1</v>
      </c>
      <c r="E17" s="373" t="s">
        <v>1176</v>
      </c>
      <c r="F17" s="351"/>
      <c r="G17" s="351"/>
      <c r="H17" s="351"/>
      <c r="I17" s="351"/>
      <c r="J17" s="351"/>
      <c r="K17" s="351"/>
      <c r="L17" s="351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1"/>
      <c r="Y17" s="351"/>
      <c r="Z17" s="351"/>
      <c r="AA17" s="351"/>
      <c r="AB17" s="351"/>
      <c r="AC17" s="351"/>
      <c r="AD17" s="351"/>
      <c r="AE17" s="351"/>
      <c r="AF17" s="351"/>
      <c r="AG17" s="351"/>
      <c r="AH17" s="351"/>
      <c r="AI17" s="351"/>
      <c r="AJ17" s="351"/>
      <c r="AK17" s="351"/>
      <c r="AL17" s="351"/>
      <c r="AM17" s="351"/>
      <c r="AN17" s="351"/>
      <c r="AO17" s="351"/>
      <c r="AP17" s="351"/>
      <c r="AQ17" s="351"/>
      <c r="AR17" s="351"/>
      <c r="AS17" s="351"/>
      <c r="AT17" s="351"/>
      <c r="AU17" s="351"/>
      <c r="AV17" s="351"/>
      <c r="AW17" s="351"/>
      <c r="AX17" s="351"/>
      <c r="AY17" s="351"/>
      <c r="AZ17" s="351"/>
      <c r="BA17" s="351"/>
      <c r="BB17" s="351"/>
      <c r="BC17" s="351"/>
      <c r="BD17" s="351"/>
      <c r="BE17" s="351"/>
      <c r="BF17" s="351"/>
      <c r="BG17" s="351"/>
      <c r="BH17" s="351"/>
      <c r="BI17" s="351"/>
      <c r="BJ17" s="351"/>
      <c r="BK17" s="351"/>
      <c r="BL17" s="351"/>
      <c r="BM17" s="351"/>
      <c r="BN17" s="351"/>
      <c r="BO17" s="351"/>
      <c r="BP17" s="351"/>
      <c r="BQ17" s="351"/>
      <c r="BR17" s="351"/>
      <c r="BS17" s="351"/>
      <c r="BT17" s="351"/>
      <c r="BU17" s="351"/>
      <c r="BV17" s="351"/>
      <c r="BW17" s="351"/>
      <c r="BX17" s="351"/>
      <c r="BY17" s="351"/>
      <c r="BZ17" s="351"/>
      <c r="CA17" s="351"/>
      <c r="CB17" s="351"/>
      <c r="CC17" s="351"/>
      <c r="CD17" s="351"/>
      <c r="CE17" s="351"/>
      <c r="CF17" s="351"/>
      <c r="CG17" s="351"/>
      <c r="CH17" s="351"/>
      <c r="CI17" s="351"/>
      <c r="CJ17" s="351"/>
      <c r="CK17" s="351"/>
      <c r="CL17" s="351"/>
      <c r="CM17" s="351"/>
      <c r="CN17" s="351"/>
      <c r="CO17" s="351"/>
      <c r="CP17" s="351"/>
      <c r="CQ17" s="351"/>
      <c r="CR17" s="351"/>
      <c r="CS17" s="351"/>
      <c r="CT17" s="351"/>
      <c r="CU17" s="351"/>
      <c r="CV17" s="351"/>
      <c r="CW17" s="351"/>
      <c r="CX17" s="351"/>
      <c r="CY17" s="351"/>
      <c r="CZ17" s="351"/>
      <c r="DA17" s="351"/>
      <c r="DB17" s="351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1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1"/>
      <c r="EM17" s="351"/>
      <c r="EN17" s="351"/>
      <c r="EO17" s="351"/>
      <c r="EP17" s="351"/>
      <c r="EQ17" s="351"/>
      <c r="ER17" s="351"/>
      <c r="ES17" s="351"/>
      <c r="ET17" s="351"/>
      <c r="EU17" s="351"/>
      <c r="EV17" s="351"/>
      <c r="EW17" s="351"/>
      <c r="EX17" s="351"/>
      <c r="EY17" s="351"/>
      <c r="EZ17" s="351"/>
      <c r="FA17" s="351"/>
    </row>
    <row r="18" spans="1:158">
      <c r="A18" s="67">
        <v>4</v>
      </c>
      <c r="B18" s="266" t="str">
        <f>VLOOKUP(A18,Switchboard!$A$21:$C$36,2,FALSE)</f>
        <v>SubTx Substations</v>
      </c>
      <c r="C18" s="258" t="str">
        <f t="shared" si="1"/>
        <v>Sub-transmission substations</v>
      </c>
      <c r="D18" s="264">
        <f>VLOOKUP(A18,Switchboard!$A$21:$C$36,3,FALSE)</f>
        <v>2</v>
      </c>
      <c r="E18" s="373" t="s">
        <v>1176</v>
      </c>
      <c r="F18" s="351"/>
      <c r="G18" s="351"/>
      <c r="H18" s="351"/>
      <c r="I18" s="351"/>
      <c r="J18" s="351"/>
      <c r="K18" s="351"/>
      <c r="L18" s="351"/>
      <c r="M18" s="351"/>
      <c r="N18" s="351"/>
      <c r="O18" s="351"/>
      <c r="P18" s="351"/>
      <c r="Q18" s="351"/>
      <c r="R18" s="351"/>
      <c r="S18" s="351"/>
      <c r="T18" s="351"/>
      <c r="U18" s="351"/>
      <c r="V18" s="351"/>
      <c r="W18" s="351"/>
      <c r="X18" s="351"/>
      <c r="Y18" s="351"/>
      <c r="Z18" s="351"/>
      <c r="AA18" s="351"/>
      <c r="AB18" s="351"/>
      <c r="AC18" s="351"/>
      <c r="AD18" s="351"/>
      <c r="AE18" s="351"/>
      <c r="AF18" s="351"/>
      <c r="AG18" s="351"/>
      <c r="AH18" s="351"/>
      <c r="AI18" s="351"/>
      <c r="AJ18" s="351"/>
      <c r="AK18" s="351"/>
      <c r="AL18" s="351"/>
      <c r="AM18" s="351"/>
      <c r="AN18" s="351"/>
      <c r="AO18" s="351"/>
      <c r="AP18" s="351"/>
      <c r="AQ18" s="351"/>
      <c r="AR18" s="351"/>
      <c r="AS18" s="351"/>
      <c r="AT18" s="351"/>
      <c r="AU18" s="351"/>
      <c r="AV18" s="351"/>
      <c r="AW18" s="351"/>
      <c r="AX18" s="351"/>
      <c r="AY18" s="351"/>
      <c r="AZ18" s="351"/>
      <c r="BA18" s="351"/>
      <c r="BB18" s="351"/>
      <c r="BC18" s="351"/>
      <c r="BD18" s="351"/>
      <c r="BE18" s="351"/>
      <c r="BF18" s="351"/>
      <c r="BG18" s="351"/>
      <c r="BH18" s="351"/>
      <c r="BI18" s="351"/>
      <c r="BJ18" s="351"/>
      <c r="BK18" s="351"/>
      <c r="BL18" s="351"/>
      <c r="BM18" s="351"/>
      <c r="BN18" s="351"/>
      <c r="BO18" s="351"/>
      <c r="BP18" s="351"/>
      <c r="BQ18" s="351"/>
      <c r="BR18" s="351"/>
      <c r="BS18" s="351"/>
      <c r="BT18" s="351"/>
      <c r="BU18" s="351"/>
      <c r="BV18" s="351"/>
      <c r="BW18" s="351"/>
      <c r="BX18" s="351"/>
      <c r="BY18" s="351"/>
      <c r="BZ18" s="351"/>
      <c r="CA18" s="351"/>
      <c r="CB18" s="351"/>
      <c r="CC18" s="351"/>
      <c r="CD18" s="351"/>
      <c r="CE18" s="351"/>
      <c r="CF18" s="351"/>
      <c r="CG18" s="351"/>
      <c r="CH18" s="351"/>
      <c r="CI18" s="351"/>
      <c r="CJ18" s="351"/>
      <c r="CK18" s="351"/>
      <c r="CL18" s="351"/>
      <c r="CM18" s="351"/>
      <c r="CN18" s="351"/>
      <c r="CO18" s="351"/>
      <c r="CP18" s="351"/>
      <c r="CQ18" s="351"/>
      <c r="CR18" s="351"/>
      <c r="CS18" s="351"/>
      <c r="CT18" s="351"/>
      <c r="CU18" s="351"/>
      <c r="CV18" s="351"/>
      <c r="CW18" s="351"/>
      <c r="CX18" s="351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</row>
    <row r="19" spans="1:158">
      <c r="A19" s="67">
        <v>5</v>
      </c>
      <c r="B19" s="263" t="str">
        <f>VLOOKUP(A19,Switchboard!$A$21:$C$36,2,FALSE)</f>
        <v>Zone Substations - Urban</v>
      </c>
      <c r="C19" s="258" t="str">
        <f t="shared" si="1"/>
        <v>Zone substations</v>
      </c>
      <c r="D19" s="259">
        <f>VLOOKUP(A19,Switchboard!$A$21:$C$36,3,FALSE)</f>
        <v>3</v>
      </c>
      <c r="E19" s="373" t="s">
        <v>1176</v>
      </c>
      <c r="F19" s="351"/>
      <c r="G19" s="351"/>
      <c r="H19" s="351"/>
      <c r="I19" s="351"/>
      <c r="J19" s="351"/>
      <c r="K19" s="351"/>
      <c r="L19" s="351"/>
      <c r="M19" s="351"/>
      <c r="N19" s="351"/>
      <c r="O19" s="351"/>
      <c r="P19" s="351"/>
      <c r="Q19" s="351"/>
      <c r="R19" s="351"/>
      <c r="S19" s="351"/>
      <c r="T19" s="351"/>
      <c r="U19" s="351"/>
      <c r="V19" s="351"/>
      <c r="W19" s="351"/>
      <c r="X19" s="351"/>
      <c r="Y19" s="351"/>
      <c r="Z19" s="351"/>
      <c r="AA19" s="351"/>
      <c r="AB19" s="351"/>
      <c r="AC19" s="351"/>
      <c r="AD19" s="351"/>
      <c r="AE19" s="351"/>
      <c r="AF19" s="351"/>
      <c r="AG19" s="351"/>
      <c r="AH19" s="351"/>
      <c r="AI19" s="351"/>
      <c r="AJ19" s="351"/>
      <c r="AK19" s="351"/>
      <c r="AL19" s="351"/>
      <c r="AM19" s="351"/>
      <c r="AN19" s="351"/>
      <c r="AO19" s="351"/>
      <c r="AP19" s="351"/>
      <c r="AQ19" s="351"/>
      <c r="AR19" s="351"/>
      <c r="AS19" s="351"/>
      <c r="AT19" s="351"/>
      <c r="AU19" s="351"/>
      <c r="AV19" s="351"/>
      <c r="AW19" s="351"/>
      <c r="AX19" s="351"/>
      <c r="AY19" s="351"/>
      <c r="AZ19" s="351"/>
      <c r="BA19" s="351"/>
      <c r="BB19" s="351"/>
      <c r="BC19" s="351"/>
      <c r="BD19" s="351"/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51"/>
      <c r="BP19" s="351"/>
      <c r="BQ19" s="351"/>
      <c r="BR19" s="351"/>
      <c r="BS19" s="351"/>
      <c r="BT19" s="351"/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1"/>
      <c r="CF19" s="351"/>
      <c r="CG19" s="351"/>
      <c r="CH19" s="351"/>
      <c r="CI19" s="351"/>
      <c r="CJ19" s="351"/>
      <c r="CK19" s="351"/>
      <c r="CL19" s="351"/>
      <c r="CM19" s="351"/>
      <c r="CN19" s="351"/>
      <c r="CO19" s="351"/>
      <c r="CP19" s="351"/>
      <c r="CQ19" s="351"/>
      <c r="CR19" s="351"/>
      <c r="CS19" s="351"/>
      <c r="CT19" s="351"/>
      <c r="CU19" s="351"/>
      <c r="CV19" s="351"/>
      <c r="CW19" s="351"/>
      <c r="CX19" s="351"/>
      <c r="CY19" s="351"/>
      <c r="CZ19" s="351"/>
      <c r="DA19" s="351"/>
      <c r="DB19" s="351"/>
      <c r="DC19" s="351"/>
      <c r="DD19" s="351"/>
      <c r="DE19" s="351"/>
      <c r="DF19" s="351"/>
      <c r="DG19" s="351"/>
      <c r="DH19" s="351"/>
      <c r="DI19" s="351"/>
      <c r="DJ19" s="351"/>
      <c r="DK19" s="351"/>
      <c r="DL19" s="351"/>
      <c r="DM19" s="351"/>
      <c r="DN19" s="351"/>
      <c r="DO19" s="351"/>
      <c r="DP19" s="351"/>
      <c r="DQ19" s="351"/>
      <c r="DR19" s="351"/>
      <c r="DS19" s="351"/>
      <c r="DT19" s="351"/>
      <c r="DU19" s="351"/>
      <c r="DV19" s="351"/>
      <c r="DW19" s="351"/>
      <c r="DX19" s="351"/>
      <c r="DY19" s="351"/>
      <c r="DZ19" s="351"/>
      <c r="EA19" s="351"/>
      <c r="EB19" s="351"/>
      <c r="EC19" s="351"/>
      <c r="ED19" s="351"/>
      <c r="EE19" s="351"/>
      <c r="EF19" s="351"/>
      <c r="EG19" s="351"/>
      <c r="EH19" s="351"/>
      <c r="EI19" s="351"/>
      <c r="EJ19" s="351"/>
      <c r="EK19" s="351"/>
      <c r="EL19" s="351"/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</row>
    <row r="20" spans="1:158">
      <c r="A20" s="67">
        <v>6</v>
      </c>
      <c r="B20" s="266" t="str">
        <f>VLOOKUP(A20,Switchboard!$A$21:$C$36,2,FALSE)</f>
        <v>Zone Substations - Rural</v>
      </c>
      <c r="C20" s="258" t="str">
        <f t="shared" si="1"/>
        <v>Zone substations</v>
      </c>
      <c r="D20" s="264">
        <f>VLOOKUP(A20,Switchboard!$A$21:$C$36,3,FALSE)</f>
        <v>3</v>
      </c>
      <c r="E20" s="373" t="s">
        <v>1176</v>
      </c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G20" s="351"/>
      <c r="AH20" s="351"/>
      <c r="AI20" s="351"/>
      <c r="AJ20" s="351"/>
      <c r="AK20" s="351"/>
      <c r="AL20" s="351"/>
      <c r="AM20" s="351"/>
      <c r="AN20" s="351"/>
      <c r="AO20" s="351"/>
      <c r="AP20" s="351"/>
      <c r="AQ20" s="351"/>
      <c r="AR20" s="351"/>
      <c r="AS20" s="351"/>
      <c r="AT20" s="351"/>
      <c r="AU20" s="351"/>
      <c r="AV20" s="351"/>
      <c r="AW20" s="351"/>
      <c r="AX20" s="351"/>
      <c r="AY20" s="351"/>
      <c r="AZ20" s="351"/>
      <c r="BA20" s="351"/>
      <c r="BB20" s="351"/>
      <c r="BC20" s="351"/>
      <c r="BD20" s="351"/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51"/>
      <c r="BP20" s="351"/>
      <c r="BQ20" s="351"/>
      <c r="BR20" s="351"/>
      <c r="BS20" s="351"/>
      <c r="BT20" s="351"/>
      <c r="BU20" s="351"/>
      <c r="BV20" s="351"/>
      <c r="BW20" s="351"/>
      <c r="BX20" s="351"/>
      <c r="BY20" s="351"/>
      <c r="BZ20" s="351"/>
      <c r="CA20" s="351"/>
      <c r="CB20" s="351"/>
      <c r="CC20" s="351"/>
      <c r="CD20" s="351"/>
      <c r="CE20" s="351"/>
      <c r="CF20" s="351"/>
      <c r="CG20" s="351"/>
      <c r="CH20" s="351"/>
      <c r="CI20" s="351"/>
      <c r="CJ20" s="351"/>
      <c r="CK20" s="351"/>
      <c r="CL20" s="351"/>
      <c r="CM20" s="351"/>
      <c r="CN20" s="351"/>
      <c r="CO20" s="351"/>
      <c r="CP20" s="351"/>
      <c r="CQ20" s="351"/>
      <c r="CR20" s="351"/>
      <c r="CS20" s="351"/>
      <c r="CT20" s="351"/>
      <c r="CU20" s="351"/>
      <c r="CV20" s="351"/>
      <c r="CW20" s="351"/>
      <c r="CX20" s="351"/>
      <c r="CY20" s="351"/>
      <c r="CZ20" s="351"/>
      <c r="DA20" s="351"/>
      <c r="DB20" s="351"/>
      <c r="DC20" s="351"/>
      <c r="DD20" s="351"/>
      <c r="DE20" s="351"/>
      <c r="DF20" s="351"/>
      <c r="DG20" s="351"/>
      <c r="DH20" s="351"/>
      <c r="DI20" s="351"/>
      <c r="DJ20" s="351"/>
      <c r="DK20" s="351"/>
      <c r="DL20" s="351"/>
      <c r="DM20" s="351"/>
      <c r="DN20" s="351"/>
      <c r="DO20" s="351"/>
      <c r="DP20" s="351"/>
      <c r="DQ20" s="351"/>
      <c r="DR20" s="351"/>
      <c r="DS20" s="351"/>
      <c r="DT20" s="351"/>
      <c r="DU20" s="351"/>
      <c r="DV20" s="351"/>
      <c r="DW20" s="351"/>
      <c r="DX20" s="351"/>
      <c r="DY20" s="351"/>
      <c r="DZ20" s="351"/>
      <c r="EA20" s="351"/>
      <c r="EB20" s="351"/>
      <c r="EC20" s="351"/>
      <c r="ED20" s="351"/>
      <c r="EE20" s="351"/>
      <c r="EF20" s="351"/>
      <c r="EG20" s="351"/>
      <c r="EH20" s="351"/>
      <c r="EI20" s="351"/>
      <c r="EJ20" s="351"/>
      <c r="EK20" s="351"/>
      <c r="EL20" s="351"/>
      <c r="EM20" s="351"/>
      <c r="EN20" s="351"/>
      <c r="EO20" s="351"/>
      <c r="EP20" s="351"/>
      <c r="EQ20" s="351"/>
      <c r="ER20" s="351"/>
      <c r="ES20" s="351"/>
      <c r="ET20" s="351"/>
      <c r="EU20" s="351"/>
      <c r="EV20" s="351"/>
      <c r="EW20" s="351"/>
      <c r="EX20" s="351"/>
      <c r="EY20" s="351"/>
      <c r="EZ20" s="351"/>
      <c r="FA20" s="351"/>
    </row>
    <row r="21" spans="1:158">
      <c r="A21" s="67">
        <v>7</v>
      </c>
      <c r="B21" s="263" t="str">
        <f>VLOOKUP(A21,Switchboard!$A$21:$C$36,2,FALSE)</f>
        <v>Distribution Feeders - CBD</v>
      </c>
      <c r="C21" s="258" t="str">
        <f t="shared" si="1"/>
        <v>Distribution feeders - CBD</v>
      </c>
      <c r="D21" s="259">
        <f>VLOOKUP(A21,Switchboard!$A$21:$C$36,3,FALSE)</f>
        <v>4</v>
      </c>
      <c r="E21" s="373" t="s">
        <v>1176</v>
      </c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1"/>
      <c r="AJ21" s="351"/>
      <c r="AK21" s="351"/>
      <c r="AL21" s="351"/>
      <c r="AM21" s="351"/>
      <c r="AN21" s="351"/>
      <c r="AO21" s="351"/>
      <c r="AP21" s="351"/>
      <c r="AQ21" s="351"/>
      <c r="AR21" s="351"/>
      <c r="AS21" s="351"/>
      <c r="AT21" s="351"/>
      <c r="AU21" s="351"/>
      <c r="AV21" s="351"/>
      <c r="AW21" s="351"/>
      <c r="AX21" s="351"/>
      <c r="AY21" s="351"/>
      <c r="AZ21" s="351"/>
      <c r="BA21" s="351"/>
      <c r="BB21" s="351"/>
      <c r="BC21" s="351"/>
      <c r="BD21" s="351"/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51"/>
      <c r="BP21" s="351"/>
      <c r="BQ21" s="351"/>
      <c r="BR21" s="351"/>
      <c r="BS21" s="351"/>
      <c r="BT21" s="351"/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1"/>
      <c r="CF21" s="351"/>
      <c r="CG21" s="351"/>
      <c r="CH21" s="351"/>
      <c r="CI21" s="351"/>
      <c r="CJ21" s="351"/>
      <c r="CK21" s="351"/>
      <c r="CL21" s="351"/>
      <c r="CM21" s="351"/>
      <c r="CN21" s="351"/>
      <c r="CO21" s="351"/>
      <c r="CP21" s="351"/>
      <c r="CQ21" s="351"/>
      <c r="CR21" s="351"/>
      <c r="CS21" s="351"/>
      <c r="CT21" s="351"/>
      <c r="CU21" s="351"/>
      <c r="CV21" s="351"/>
      <c r="CW21" s="351"/>
      <c r="CX21" s="351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/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</row>
    <row r="22" spans="1:158">
      <c r="A22" s="67">
        <v>8</v>
      </c>
      <c r="B22" s="266" t="str">
        <f>VLOOKUP(A22,Switchboard!$A$21:$C$36,2,FALSE)</f>
        <v>Distribution Feeders - Urban</v>
      </c>
      <c r="C22" s="258" t="str">
        <f t="shared" si="1"/>
        <v>Distribution feeders - Urban</v>
      </c>
      <c r="D22" s="264">
        <f>VLOOKUP(A22,Switchboard!$A$21:$C$36,3,FALSE)</f>
        <v>5</v>
      </c>
      <c r="E22" s="373" t="s">
        <v>1176</v>
      </c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1"/>
      <c r="AJ22" s="351"/>
      <c r="AK22" s="351"/>
      <c r="AL22" s="351"/>
      <c r="AM22" s="351"/>
      <c r="AN22" s="351"/>
      <c r="AO22" s="351"/>
      <c r="AP22" s="351"/>
      <c r="AQ22" s="351"/>
      <c r="AR22" s="351"/>
      <c r="AS22" s="351"/>
      <c r="AT22" s="351"/>
      <c r="AU22" s="351"/>
      <c r="AV22" s="351"/>
      <c r="AW22" s="351"/>
      <c r="AX22" s="351"/>
      <c r="AY22" s="351"/>
      <c r="AZ22" s="351"/>
      <c r="BA22" s="351"/>
      <c r="BB22" s="351"/>
      <c r="BC22" s="351"/>
      <c r="BD22" s="351"/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51"/>
      <c r="BP22" s="351"/>
      <c r="BQ22" s="351"/>
      <c r="BR22" s="351"/>
      <c r="BS22" s="351"/>
      <c r="BT22" s="351"/>
      <c r="BU22" s="351"/>
      <c r="BV22" s="351"/>
      <c r="BW22" s="351"/>
      <c r="BX22" s="351"/>
      <c r="BY22" s="351"/>
      <c r="BZ22" s="351"/>
      <c r="CA22" s="351"/>
      <c r="CB22" s="351"/>
      <c r="CC22" s="351"/>
      <c r="CD22" s="351"/>
      <c r="CE22" s="351"/>
      <c r="CF22" s="351"/>
      <c r="CG22" s="351"/>
      <c r="CH22" s="351"/>
      <c r="CI22" s="351"/>
      <c r="CJ22" s="351"/>
      <c r="CK22" s="351"/>
      <c r="CL22" s="351"/>
      <c r="CM22" s="351"/>
      <c r="CN22" s="351"/>
      <c r="CO22" s="351"/>
      <c r="CP22" s="351"/>
      <c r="CQ22" s="351"/>
      <c r="CR22" s="351"/>
      <c r="CS22" s="351"/>
      <c r="CT22" s="351"/>
      <c r="CU22" s="351"/>
      <c r="CV22" s="351"/>
      <c r="CW22" s="351"/>
      <c r="CX22" s="351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</row>
    <row r="23" spans="1:158">
      <c r="A23" s="67">
        <v>9</v>
      </c>
      <c r="B23" s="263" t="str">
        <f>VLOOKUP(A23,Switchboard!$A$21:$C$36,2,FALSE)</f>
        <v>Distribution Feeders - Short Rural</v>
      </c>
      <c r="C23" s="258" t="str">
        <f t="shared" si="1"/>
        <v>Distribution feeders - Short rural</v>
      </c>
      <c r="D23" s="259">
        <f>VLOOKUP(A23,Switchboard!$A$21:$C$36,3,FALSE)</f>
        <v>6</v>
      </c>
      <c r="E23" s="373" t="s">
        <v>1176</v>
      </c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1"/>
      <c r="Y23" s="351"/>
      <c r="Z23" s="351"/>
      <c r="AA23" s="351"/>
      <c r="AB23" s="351"/>
      <c r="AC23" s="351"/>
      <c r="AD23" s="351"/>
      <c r="AE23" s="351"/>
      <c r="AF23" s="351"/>
      <c r="AG23" s="351"/>
      <c r="AH23" s="351"/>
      <c r="AI23" s="351"/>
      <c r="AJ23" s="351"/>
      <c r="AK23" s="351"/>
      <c r="AL23" s="351"/>
      <c r="AM23" s="351"/>
      <c r="AN23" s="351"/>
      <c r="AO23" s="351"/>
      <c r="AP23" s="351"/>
      <c r="AQ23" s="351"/>
      <c r="AR23" s="351"/>
      <c r="AS23" s="351"/>
      <c r="AT23" s="351"/>
      <c r="AU23" s="351"/>
      <c r="AV23" s="351"/>
      <c r="AW23" s="351"/>
      <c r="AX23" s="351"/>
      <c r="AY23" s="351"/>
      <c r="AZ23" s="351"/>
      <c r="BA23" s="351"/>
      <c r="BB23" s="351"/>
      <c r="BC23" s="351"/>
      <c r="BD23" s="351"/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51"/>
      <c r="BP23" s="351"/>
      <c r="BQ23" s="351"/>
      <c r="BR23" s="351"/>
      <c r="BS23" s="351"/>
      <c r="BT23" s="351"/>
      <c r="BU23" s="351"/>
      <c r="BV23" s="351"/>
      <c r="BW23" s="351"/>
      <c r="BX23" s="351"/>
      <c r="BY23" s="351"/>
      <c r="BZ23" s="351"/>
      <c r="CA23" s="351"/>
      <c r="CB23" s="351"/>
      <c r="CC23" s="351"/>
      <c r="CD23" s="351"/>
      <c r="CE23" s="351"/>
      <c r="CF23" s="351"/>
      <c r="CG23" s="351"/>
      <c r="CH23" s="351"/>
      <c r="CI23" s="351"/>
      <c r="CJ23" s="351"/>
      <c r="CK23" s="351"/>
      <c r="CL23" s="351"/>
      <c r="CM23" s="351"/>
      <c r="CN23" s="351"/>
      <c r="CO23" s="351"/>
      <c r="CP23" s="351"/>
      <c r="CQ23" s="351"/>
      <c r="CR23" s="351"/>
      <c r="CS23" s="351"/>
      <c r="CT23" s="351"/>
      <c r="CU23" s="351"/>
      <c r="CV23" s="351"/>
      <c r="CW23" s="351"/>
      <c r="CX23" s="351"/>
      <c r="CY23" s="351"/>
      <c r="CZ23" s="351"/>
      <c r="DA23" s="351"/>
      <c r="DB23" s="351"/>
      <c r="DC23" s="351"/>
      <c r="DD23" s="351"/>
      <c r="DE23" s="351"/>
      <c r="DF23" s="351"/>
      <c r="DG23" s="351"/>
      <c r="DH23" s="351"/>
      <c r="DI23" s="351"/>
      <c r="DJ23" s="351"/>
      <c r="DK23" s="351"/>
      <c r="DL23" s="351"/>
      <c r="DM23" s="351"/>
      <c r="DN23" s="351"/>
      <c r="DO23" s="351"/>
      <c r="DP23" s="351"/>
      <c r="DQ23" s="351"/>
      <c r="DR23" s="351"/>
      <c r="DS23" s="351"/>
      <c r="DT23" s="351"/>
      <c r="DU23" s="351"/>
      <c r="DV23" s="351"/>
      <c r="DW23" s="351"/>
      <c r="DX23" s="351"/>
      <c r="DY23" s="351"/>
      <c r="DZ23" s="351"/>
      <c r="EA23" s="351"/>
      <c r="EB23" s="351"/>
      <c r="EC23" s="351"/>
      <c r="ED23" s="351"/>
      <c r="EE23" s="351"/>
      <c r="EF23" s="351"/>
      <c r="EG23" s="351"/>
      <c r="EH23" s="351"/>
      <c r="EI23" s="351"/>
      <c r="EJ23" s="351"/>
      <c r="EK23" s="351"/>
      <c r="EL23" s="351"/>
      <c r="EM23" s="351"/>
      <c r="EN23" s="351"/>
      <c r="EO23" s="351"/>
      <c r="EP23" s="351"/>
      <c r="EQ23" s="351"/>
      <c r="ER23" s="351"/>
      <c r="ES23" s="351"/>
      <c r="ET23" s="351"/>
      <c r="EU23" s="351"/>
      <c r="EV23" s="351"/>
      <c r="EW23" s="351"/>
      <c r="EX23" s="351"/>
      <c r="EY23" s="351"/>
      <c r="EZ23" s="351"/>
      <c r="FA23" s="351"/>
    </row>
    <row r="24" spans="1:158">
      <c r="A24" s="67">
        <v>10</v>
      </c>
      <c r="B24" s="266" t="str">
        <f>VLOOKUP(A24,Switchboard!$A$21:$C$36,2,FALSE)</f>
        <v>Distribution Feeders - Long Rural</v>
      </c>
      <c r="C24" s="258" t="str">
        <f t="shared" si="1"/>
        <v>Distribution feeders - Long rural</v>
      </c>
      <c r="D24" s="264">
        <f>VLOOKUP(A24,Switchboard!$A$21:$C$36,3,FALSE)</f>
        <v>7</v>
      </c>
      <c r="E24" s="373" t="s">
        <v>1176</v>
      </c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51"/>
      <c r="BP24" s="351"/>
      <c r="BQ24" s="351"/>
      <c r="BR24" s="351"/>
      <c r="BS24" s="351"/>
      <c r="BT24" s="351"/>
      <c r="BU24" s="351"/>
      <c r="BV24" s="351"/>
      <c r="BW24" s="351"/>
      <c r="BX24" s="351"/>
      <c r="BY24" s="351"/>
      <c r="BZ24" s="351"/>
      <c r="CA24" s="351"/>
      <c r="CB24" s="351"/>
      <c r="CC24" s="351"/>
      <c r="CD24" s="351"/>
      <c r="CE24" s="351"/>
      <c r="CF24" s="351"/>
      <c r="CG24" s="351"/>
      <c r="CH24" s="351"/>
      <c r="CI24" s="351"/>
      <c r="CJ24" s="351"/>
      <c r="CK24" s="351"/>
      <c r="CL24" s="351"/>
      <c r="CM24" s="351"/>
      <c r="CN24" s="351"/>
      <c r="CO24" s="351"/>
      <c r="CP24" s="351"/>
      <c r="CQ24" s="351"/>
      <c r="CR24" s="351"/>
      <c r="CS24" s="351"/>
      <c r="CT24" s="351"/>
      <c r="CU24" s="351"/>
      <c r="CV24" s="351"/>
      <c r="CW24" s="351"/>
      <c r="CX24" s="351"/>
      <c r="CY24" s="351"/>
      <c r="CZ24" s="351"/>
      <c r="DA24" s="351"/>
      <c r="DB24" s="351"/>
      <c r="DC24" s="351"/>
      <c r="DD24" s="351"/>
      <c r="DE24" s="351"/>
      <c r="DF24" s="351"/>
      <c r="DG24" s="351"/>
      <c r="DH24" s="351"/>
      <c r="DI24" s="351"/>
      <c r="DJ24" s="351"/>
      <c r="DK24" s="351"/>
      <c r="DL24" s="351"/>
      <c r="DM24" s="351"/>
      <c r="DN24" s="351"/>
      <c r="DO24" s="351"/>
      <c r="DP24" s="351"/>
      <c r="DQ24" s="351"/>
      <c r="DR24" s="351"/>
      <c r="DS24" s="351"/>
      <c r="DT24" s="351"/>
      <c r="DU24" s="351"/>
      <c r="DV24" s="351"/>
      <c r="DW24" s="351"/>
      <c r="DX24" s="351"/>
      <c r="DY24" s="351"/>
      <c r="DZ24" s="351"/>
      <c r="EA24" s="351"/>
      <c r="EB24" s="351"/>
      <c r="EC24" s="351"/>
      <c r="ED24" s="351"/>
      <c r="EE24" s="351"/>
      <c r="EF24" s="351"/>
      <c r="EG24" s="351"/>
      <c r="EH24" s="351"/>
      <c r="EI24" s="351"/>
      <c r="EJ24" s="351"/>
      <c r="EK24" s="351"/>
      <c r="EL24" s="351"/>
      <c r="EM24" s="351"/>
      <c r="EN24" s="351"/>
      <c r="EO24" s="351"/>
      <c r="EP24" s="351"/>
      <c r="EQ24" s="351"/>
      <c r="ER24" s="351"/>
      <c r="ES24" s="351"/>
      <c r="ET24" s="351"/>
      <c r="EU24" s="351"/>
      <c r="EV24" s="351"/>
      <c r="EW24" s="351"/>
      <c r="EX24" s="351"/>
      <c r="EY24" s="351"/>
      <c r="EZ24" s="351"/>
      <c r="FA24" s="351"/>
    </row>
    <row r="25" spans="1:158">
      <c r="A25" s="67">
        <v>11</v>
      </c>
      <c r="B25" s="263" t="str">
        <f>VLOOKUP(A25,Switchboard!$A$21:$C$36,2,FALSE)</f>
        <v>Distribution Substations - CBD</v>
      </c>
      <c r="C25" s="258" t="str">
        <f t="shared" si="1"/>
        <v>Distribution substations - CBD</v>
      </c>
      <c r="D25" s="259">
        <f>VLOOKUP(A25,Switchboard!$A$21:$C$36,3,FALSE)</f>
        <v>8</v>
      </c>
      <c r="E25" s="373" t="s">
        <v>1176</v>
      </c>
      <c r="F25" s="351">
        <v>0</v>
      </c>
      <c r="G25" s="351">
        <v>0</v>
      </c>
      <c r="H25" s="351">
        <v>0</v>
      </c>
      <c r="I25" s="351">
        <v>1</v>
      </c>
      <c r="J25" s="351">
        <v>0</v>
      </c>
      <c r="K25" s="351">
        <v>0</v>
      </c>
      <c r="L25" s="351">
        <v>0</v>
      </c>
      <c r="M25" s="351">
        <v>0.89999999999999991</v>
      </c>
      <c r="N25" s="351">
        <v>0.3</v>
      </c>
      <c r="O25" s="351">
        <v>0.3</v>
      </c>
      <c r="P25" s="351">
        <v>0</v>
      </c>
      <c r="Q25" s="351">
        <v>0</v>
      </c>
      <c r="R25" s="351">
        <v>0</v>
      </c>
      <c r="S25" s="351">
        <v>0</v>
      </c>
      <c r="T25" s="351">
        <v>0</v>
      </c>
      <c r="U25" s="351">
        <v>0</v>
      </c>
      <c r="V25" s="351">
        <v>0</v>
      </c>
      <c r="W25" s="351">
        <v>0</v>
      </c>
      <c r="X25" s="351">
        <v>0</v>
      </c>
      <c r="Y25" s="351">
        <v>0</v>
      </c>
      <c r="Z25" s="351">
        <v>1.25</v>
      </c>
      <c r="AA25" s="351">
        <v>0</v>
      </c>
      <c r="AB25" s="351">
        <v>0</v>
      </c>
      <c r="AC25" s="351">
        <v>0</v>
      </c>
      <c r="AD25" s="351">
        <v>0</v>
      </c>
      <c r="AE25" s="351">
        <v>0.5</v>
      </c>
      <c r="AF25" s="351">
        <v>0</v>
      </c>
      <c r="AG25" s="351">
        <v>0</v>
      </c>
      <c r="AH25" s="351">
        <v>0</v>
      </c>
      <c r="AI25" s="351">
        <v>0</v>
      </c>
      <c r="AJ25" s="351">
        <v>0</v>
      </c>
      <c r="AK25" s="351">
        <v>0</v>
      </c>
      <c r="AL25" s="351">
        <v>1</v>
      </c>
      <c r="AM25" s="351">
        <v>0.5</v>
      </c>
      <c r="AN25" s="351">
        <v>0</v>
      </c>
      <c r="AO25" s="351">
        <v>0.5</v>
      </c>
      <c r="AP25" s="351">
        <v>0</v>
      </c>
      <c r="AQ25" s="351">
        <v>0</v>
      </c>
      <c r="AR25" s="351">
        <v>0</v>
      </c>
      <c r="AS25" s="351">
        <v>0</v>
      </c>
      <c r="AT25" s="351">
        <v>0.35</v>
      </c>
      <c r="AU25" s="351">
        <v>0</v>
      </c>
      <c r="AV25" s="351">
        <v>0</v>
      </c>
      <c r="AW25" s="351">
        <v>0.3</v>
      </c>
      <c r="AX25" s="351">
        <v>0</v>
      </c>
      <c r="AY25" s="351">
        <v>0</v>
      </c>
      <c r="AZ25" s="351">
        <v>0</v>
      </c>
      <c r="BA25" s="351">
        <v>0</v>
      </c>
      <c r="BB25" s="351">
        <v>0</v>
      </c>
      <c r="BC25" s="351">
        <v>0</v>
      </c>
      <c r="BD25" s="351">
        <v>0</v>
      </c>
      <c r="BE25" s="351">
        <v>0</v>
      </c>
      <c r="BF25" s="351">
        <v>0.5</v>
      </c>
      <c r="BG25" s="351">
        <v>0</v>
      </c>
      <c r="BH25" s="351">
        <v>0.5</v>
      </c>
      <c r="BI25" s="351">
        <v>0.75</v>
      </c>
      <c r="BJ25" s="351">
        <v>0</v>
      </c>
      <c r="BK25" s="351">
        <v>0.3</v>
      </c>
      <c r="BL25" s="351">
        <v>0.2</v>
      </c>
      <c r="BM25" s="351">
        <v>0</v>
      </c>
      <c r="BN25" s="351">
        <v>0</v>
      </c>
      <c r="BO25" s="351">
        <v>0.6</v>
      </c>
      <c r="BP25" s="351">
        <v>0.2</v>
      </c>
      <c r="BQ25" s="351">
        <v>0</v>
      </c>
      <c r="BR25" s="351">
        <v>0</v>
      </c>
      <c r="BS25" s="351">
        <v>0</v>
      </c>
      <c r="BT25" s="351">
        <v>0</v>
      </c>
      <c r="BU25" s="351">
        <v>0</v>
      </c>
      <c r="BV25" s="351">
        <v>0</v>
      </c>
      <c r="BW25" s="351">
        <v>0.5</v>
      </c>
      <c r="BX25" s="351">
        <v>0.2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  <c r="CE25" s="351">
        <v>0.5</v>
      </c>
      <c r="CF25" s="351">
        <v>0</v>
      </c>
      <c r="CG25" s="351">
        <v>0</v>
      </c>
      <c r="CH25" s="351">
        <v>0</v>
      </c>
      <c r="CI25" s="351">
        <v>0</v>
      </c>
      <c r="CJ25" s="351">
        <v>0.2</v>
      </c>
      <c r="CK25" s="351">
        <v>0</v>
      </c>
      <c r="CL25" s="351">
        <v>0</v>
      </c>
      <c r="CM25" s="351">
        <v>373.68800000000044</v>
      </c>
      <c r="CN25" s="351">
        <v>0.2</v>
      </c>
      <c r="CO25" s="351">
        <v>0</v>
      </c>
      <c r="CP25" s="351">
        <v>0</v>
      </c>
      <c r="CQ25" s="351">
        <v>0</v>
      </c>
      <c r="CR25" s="351">
        <v>0</v>
      </c>
      <c r="CS25" s="351">
        <v>0</v>
      </c>
      <c r="CT25" s="351">
        <v>0.6</v>
      </c>
      <c r="CU25" s="351">
        <v>0.2</v>
      </c>
      <c r="CV25" s="351">
        <v>0</v>
      </c>
      <c r="CW25" s="351">
        <v>0</v>
      </c>
      <c r="CX25" s="351">
        <v>0</v>
      </c>
      <c r="CY25" s="351">
        <v>0.3</v>
      </c>
      <c r="CZ25" s="351">
        <v>0</v>
      </c>
      <c r="DA25" s="351">
        <v>0</v>
      </c>
      <c r="DB25" s="351">
        <v>0.2</v>
      </c>
      <c r="DC25" s="351">
        <v>0</v>
      </c>
      <c r="DD25" s="351">
        <v>0</v>
      </c>
      <c r="DE25" s="351">
        <v>0</v>
      </c>
      <c r="DF25" s="351">
        <v>0</v>
      </c>
      <c r="DG25" s="351">
        <v>0</v>
      </c>
      <c r="DH25" s="351">
        <v>0</v>
      </c>
      <c r="DI25" s="351">
        <v>0</v>
      </c>
      <c r="DJ25" s="351">
        <v>0</v>
      </c>
      <c r="DK25" s="351">
        <v>0</v>
      </c>
      <c r="DL25" s="351">
        <v>0</v>
      </c>
      <c r="DM25" s="351">
        <v>0</v>
      </c>
      <c r="DN25" s="351">
        <v>0</v>
      </c>
      <c r="DO25" s="351">
        <v>0</v>
      </c>
      <c r="DP25" s="351">
        <v>0</v>
      </c>
      <c r="DQ25" s="351">
        <v>0</v>
      </c>
      <c r="DR25" s="351">
        <v>0</v>
      </c>
      <c r="DS25" s="351">
        <v>0</v>
      </c>
      <c r="DT25" s="351">
        <v>0.2</v>
      </c>
      <c r="DU25" s="351">
        <v>0</v>
      </c>
      <c r="DV25" s="351">
        <v>0</v>
      </c>
      <c r="DW25" s="351">
        <v>0</v>
      </c>
      <c r="DX25" s="351">
        <v>0</v>
      </c>
      <c r="DY25" s="351">
        <v>0</v>
      </c>
      <c r="DZ25" s="351">
        <v>0</v>
      </c>
      <c r="EA25" s="351">
        <v>0</v>
      </c>
      <c r="EB25" s="351">
        <v>0</v>
      </c>
      <c r="EC25" s="351">
        <v>0</v>
      </c>
      <c r="ED25" s="351">
        <v>0</v>
      </c>
      <c r="EE25" s="351">
        <v>0.5</v>
      </c>
      <c r="EF25" s="351">
        <v>0</v>
      </c>
      <c r="EG25" s="351">
        <v>0</v>
      </c>
      <c r="EH25" s="351">
        <v>0</v>
      </c>
      <c r="EI25" s="351">
        <v>0</v>
      </c>
      <c r="EJ25" s="351">
        <v>0</v>
      </c>
      <c r="EK25" s="351">
        <v>0</v>
      </c>
      <c r="EL25" s="351">
        <v>0.2</v>
      </c>
      <c r="EM25" s="351">
        <v>0</v>
      </c>
      <c r="EN25" s="351">
        <v>0</v>
      </c>
      <c r="EO25" s="351">
        <v>0</v>
      </c>
      <c r="EP25" s="351">
        <v>0</v>
      </c>
      <c r="EQ25" s="351">
        <v>0</v>
      </c>
      <c r="ER25" s="351">
        <v>0</v>
      </c>
      <c r="ES25" s="351">
        <v>0</v>
      </c>
      <c r="ET25" s="351">
        <v>0</v>
      </c>
      <c r="EU25" s="351">
        <v>0</v>
      </c>
      <c r="EV25" s="351">
        <v>0</v>
      </c>
      <c r="EW25" s="351">
        <v>0</v>
      </c>
      <c r="EX25" s="351">
        <v>0</v>
      </c>
      <c r="EY25" s="351">
        <v>0</v>
      </c>
      <c r="EZ25" s="351">
        <v>0</v>
      </c>
      <c r="FA25" s="351">
        <v>0</v>
      </c>
      <c r="FB25" s="351">
        <f>B197+D197</f>
        <v>0</v>
      </c>
    </row>
    <row r="26" spans="1:158">
      <c r="A26" s="67">
        <v>12</v>
      </c>
      <c r="B26" s="266" t="str">
        <f>VLOOKUP(A26,Switchboard!$A$21:$C$36,2,FALSE)</f>
        <v>Distribution substations - Urban Pole</v>
      </c>
      <c r="C26" s="258" t="str">
        <f t="shared" si="1"/>
        <v>Distribution substations - Urban</v>
      </c>
      <c r="D26" s="264">
        <f>VLOOKUP(A26,Switchboard!$A$21:$C$36,3,FALSE)</f>
        <v>9</v>
      </c>
      <c r="E26" s="373" t="s">
        <v>1176</v>
      </c>
      <c r="F26" s="351">
        <v>0</v>
      </c>
      <c r="G26" s="351">
        <v>3</v>
      </c>
      <c r="H26" s="351">
        <v>12.609999999999998</v>
      </c>
      <c r="I26" s="351">
        <v>15.684999999999988</v>
      </c>
      <c r="J26" s="351">
        <v>17.795000000000009</v>
      </c>
      <c r="K26" s="351">
        <v>14.774999999999981</v>
      </c>
      <c r="L26" s="351">
        <v>12.02999999999999</v>
      </c>
      <c r="M26" s="351">
        <v>15.544999999999984</v>
      </c>
      <c r="N26" s="351">
        <v>7.9100000000000037</v>
      </c>
      <c r="O26" s="351">
        <v>8.9750000000000032</v>
      </c>
      <c r="P26" s="351">
        <v>6.2920000000000051</v>
      </c>
      <c r="Q26" s="351">
        <v>7.2750000000000039</v>
      </c>
      <c r="R26" s="351">
        <v>10.734999999999985</v>
      </c>
      <c r="S26" s="351">
        <v>1.7249999999999999</v>
      </c>
      <c r="T26" s="351">
        <v>10.7</v>
      </c>
      <c r="U26" s="351">
        <v>3.66</v>
      </c>
      <c r="V26" s="351">
        <v>8.8100000000000094</v>
      </c>
      <c r="W26" s="351">
        <v>3.4799999999999995</v>
      </c>
      <c r="X26" s="351">
        <v>12.190000000000014</v>
      </c>
      <c r="Y26" s="351">
        <v>8.0789999999999988</v>
      </c>
      <c r="Z26" s="351">
        <v>9.8349999999999955</v>
      </c>
      <c r="AA26" s="351">
        <v>7.3300000000000018</v>
      </c>
      <c r="AB26" s="351">
        <v>1.56</v>
      </c>
      <c r="AC26" s="351">
        <v>8.3350000000000044</v>
      </c>
      <c r="AD26" s="351">
        <v>7.4540000000000006</v>
      </c>
      <c r="AE26" s="351">
        <v>5.4250000000000034</v>
      </c>
      <c r="AF26" s="351">
        <v>6.0950000000000015</v>
      </c>
      <c r="AG26" s="351">
        <v>5.7130000000000027</v>
      </c>
      <c r="AH26" s="351">
        <v>7.5550000000000006</v>
      </c>
      <c r="AI26" s="351">
        <v>3.0680000000000001</v>
      </c>
      <c r="AJ26" s="351">
        <v>11.864999999999963</v>
      </c>
      <c r="AK26" s="351">
        <v>2.92</v>
      </c>
      <c r="AL26" s="351">
        <v>9.3400000000000034</v>
      </c>
      <c r="AM26" s="351">
        <v>9.2720000000000073</v>
      </c>
      <c r="AN26" s="351">
        <v>2.2749999999999999</v>
      </c>
      <c r="AO26" s="351">
        <v>7.7900000000000027</v>
      </c>
      <c r="AP26" s="351">
        <v>8.0650000000000048</v>
      </c>
      <c r="AQ26" s="351">
        <v>6.7300000000000049</v>
      </c>
      <c r="AR26" s="351">
        <v>6.6080000000000023</v>
      </c>
      <c r="AS26" s="351">
        <v>10.167999999999997</v>
      </c>
      <c r="AT26" s="351">
        <v>8.0850000000000026</v>
      </c>
      <c r="AU26" s="351">
        <v>6.8250000000000028</v>
      </c>
      <c r="AV26" s="351">
        <v>11.109999999999998</v>
      </c>
      <c r="AW26" s="351">
        <v>2.581</v>
      </c>
      <c r="AX26" s="351">
        <v>11.002000000000002</v>
      </c>
      <c r="AY26" s="351">
        <v>8.5799999999999859</v>
      </c>
      <c r="AZ26" s="351">
        <v>9.7750000000000057</v>
      </c>
      <c r="BA26" s="351">
        <v>9.25</v>
      </c>
      <c r="BB26" s="351">
        <v>8.3810000000000002</v>
      </c>
      <c r="BC26" s="351">
        <v>8.4350000000000023</v>
      </c>
      <c r="BD26" s="351">
        <v>9.2680000000000096</v>
      </c>
      <c r="BE26" s="351">
        <v>9.4000000000000039</v>
      </c>
      <c r="BF26" s="351">
        <v>6.6400000000000032</v>
      </c>
      <c r="BG26" s="351">
        <v>14.549999999999995</v>
      </c>
      <c r="BH26" s="351">
        <v>14.279999999999985</v>
      </c>
      <c r="BI26" s="351">
        <v>3.64</v>
      </c>
      <c r="BJ26" s="351">
        <v>13.612999999999994</v>
      </c>
      <c r="BK26" s="351">
        <v>7.3650000000000029</v>
      </c>
      <c r="BL26" s="351">
        <v>8.1050000000000075</v>
      </c>
      <c r="BM26" s="351">
        <v>8.555000000000005</v>
      </c>
      <c r="BN26" s="351">
        <v>20.169999999999991</v>
      </c>
      <c r="BO26" s="351">
        <v>9.7399999999999984</v>
      </c>
      <c r="BP26" s="351">
        <v>8.7100000000000044</v>
      </c>
      <c r="BQ26" s="351">
        <v>12.379999999999994</v>
      </c>
      <c r="BR26" s="351">
        <v>7.2800000000000056</v>
      </c>
      <c r="BS26" s="351">
        <v>10.900000000000004</v>
      </c>
      <c r="BT26" s="351">
        <v>11.934999999999999</v>
      </c>
      <c r="BU26" s="351">
        <v>10.241000000000001</v>
      </c>
      <c r="BV26" s="351">
        <v>14.530000000000001</v>
      </c>
      <c r="BW26" s="351">
        <v>9.1100000000000012</v>
      </c>
      <c r="BX26" s="351">
        <v>17.575000000000006</v>
      </c>
      <c r="BY26" s="351">
        <v>7.0950000000000042</v>
      </c>
      <c r="BZ26" s="351">
        <v>17.620000000000008</v>
      </c>
      <c r="CA26" s="351">
        <v>5.9100000000000019</v>
      </c>
      <c r="CB26" s="351">
        <v>13.215000000000002</v>
      </c>
      <c r="CC26" s="351">
        <v>14.382999999999976</v>
      </c>
      <c r="CD26" s="351">
        <v>8.6550000000000029</v>
      </c>
      <c r="CE26" s="351">
        <v>14.994999999999994</v>
      </c>
      <c r="CF26" s="351">
        <v>13.599999999999996</v>
      </c>
      <c r="CG26" s="351">
        <v>13.730000000000004</v>
      </c>
      <c r="CH26" s="351">
        <v>9.6800000000000068</v>
      </c>
      <c r="CI26" s="351">
        <v>13.429999999999991</v>
      </c>
      <c r="CJ26" s="351">
        <v>15.094999999999983</v>
      </c>
      <c r="CK26" s="351">
        <v>8.4900000000000038</v>
      </c>
      <c r="CL26" s="351">
        <v>16.254999999999995</v>
      </c>
      <c r="CM26" s="351">
        <v>3.6399999999999997</v>
      </c>
      <c r="CN26" s="351">
        <v>13.790000000000006</v>
      </c>
      <c r="CO26" s="351">
        <v>7.660000000000001</v>
      </c>
      <c r="CP26" s="351">
        <v>12.880000000000008</v>
      </c>
      <c r="CQ26" s="351">
        <v>13.504999999999987</v>
      </c>
      <c r="CR26" s="351">
        <v>14.359999999999982</v>
      </c>
      <c r="CS26" s="351">
        <v>12.774999999999997</v>
      </c>
      <c r="CT26" s="351">
        <v>9.3500000000000068</v>
      </c>
      <c r="CU26" s="351">
        <v>15.205000000000002</v>
      </c>
      <c r="CV26" s="351">
        <v>10.395000000000001</v>
      </c>
      <c r="CW26" s="351">
        <v>10.074999999999999</v>
      </c>
      <c r="CX26" s="351">
        <v>16.164999999999981</v>
      </c>
      <c r="CY26" s="351">
        <v>5.2250000000000014</v>
      </c>
      <c r="CZ26" s="351">
        <v>15.359999999999998</v>
      </c>
      <c r="DA26" s="351">
        <v>6.7650000000000015</v>
      </c>
      <c r="DB26" s="351">
        <v>15.05000000000001</v>
      </c>
      <c r="DC26" s="351">
        <v>5.5350000000000019</v>
      </c>
      <c r="DD26" s="351">
        <v>14.509999999999996</v>
      </c>
      <c r="DE26" s="351">
        <v>9.4</v>
      </c>
      <c r="DF26" s="351">
        <v>8.2650000000000059</v>
      </c>
      <c r="DG26" s="351">
        <v>9.8799999999999955</v>
      </c>
      <c r="DH26" s="351">
        <v>3.9699999999999993</v>
      </c>
      <c r="DI26" s="351">
        <v>13.954999999999995</v>
      </c>
      <c r="DJ26" s="351">
        <v>9.1549999999999994</v>
      </c>
      <c r="DK26" s="351">
        <v>11.494999999999999</v>
      </c>
      <c r="DL26" s="351">
        <v>13.394999999999991</v>
      </c>
      <c r="DM26" s="351">
        <v>4.870000000000001</v>
      </c>
      <c r="DN26" s="351">
        <v>11.555</v>
      </c>
      <c r="DO26" s="351">
        <v>7.1150000000000047</v>
      </c>
      <c r="DP26" s="351">
        <v>11.703000000000008</v>
      </c>
      <c r="DQ26" s="351">
        <v>0.32500000000000007</v>
      </c>
      <c r="DR26" s="351">
        <v>10.685000000000004</v>
      </c>
      <c r="DS26" s="351">
        <v>10.319999999999991</v>
      </c>
      <c r="DT26" s="351">
        <v>4.22</v>
      </c>
      <c r="DU26" s="351">
        <v>9.9550000000000001</v>
      </c>
      <c r="DV26" s="351">
        <v>8.2249999999999979</v>
      </c>
      <c r="DW26" s="351">
        <v>8.3850000000000069</v>
      </c>
      <c r="DX26" s="351">
        <v>4.9250000000000007</v>
      </c>
      <c r="DY26" s="351">
        <v>8.7250000000000032</v>
      </c>
      <c r="DZ26" s="351">
        <v>11.479999999999995</v>
      </c>
      <c r="EA26" s="351">
        <v>2.6949999999999998</v>
      </c>
      <c r="EB26" s="351">
        <v>12.504999999999999</v>
      </c>
      <c r="EC26" s="351">
        <v>3.15</v>
      </c>
      <c r="ED26" s="351">
        <v>9.5750000000000099</v>
      </c>
      <c r="EE26" s="351">
        <v>3.2750000000000008</v>
      </c>
      <c r="EF26" s="351">
        <v>7.2550000000000061</v>
      </c>
      <c r="EG26" s="351">
        <v>8.636000000000001</v>
      </c>
      <c r="EH26" s="351">
        <v>4.53</v>
      </c>
      <c r="EI26" s="351">
        <v>8.9060000000000041</v>
      </c>
      <c r="EJ26" s="351">
        <v>2.7949999999999995</v>
      </c>
      <c r="EK26" s="351">
        <v>6.5600000000000041</v>
      </c>
      <c r="EL26" s="351">
        <v>2.8599999999999994</v>
      </c>
      <c r="EM26" s="351">
        <v>7.885000000000006</v>
      </c>
      <c r="EN26" s="351">
        <v>9.6249999999999964</v>
      </c>
      <c r="EO26" s="351">
        <v>1.575</v>
      </c>
      <c r="EP26" s="351">
        <v>7.395000000000004</v>
      </c>
      <c r="EQ26" s="351">
        <v>1.8449999999999998</v>
      </c>
      <c r="ER26" s="351">
        <v>7.5750000000000073</v>
      </c>
      <c r="ES26" s="351">
        <v>1.23</v>
      </c>
      <c r="ET26" s="351">
        <v>7.6600000000000055</v>
      </c>
      <c r="EU26" s="351">
        <v>4.2150000000000016</v>
      </c>
      <c r="EV26" s="351">
        <v>1.76</v>
      </c>
      <c r="EW26" s="351">
        <v>6.3950000000000005</v>
      </c>
      <c r="EX26" s="351">
        <v>2.0299999999999998</v>
      </c>
      <c r="EY26" s="351">
        <v>6.3750000000000053</v>
      </c>
      <c r="EZ26" s="351">
        <v>4.0299999999999985</v>
      </c>
      <c r="FA26" s="351">
        <v>2.46</v>
      </c>
      <c r="FB26" s="351">
        <f>H197</f>
        <v>122.82200000000063</v>
      </c>
    </row>
    <row r="27" spans="1:158">
      <c r="A27" s="67">
        <v>13</v>
      </c>
      <c r="B27" s="263" t="str">
        <f>VLOOKUP(A27,Switchboard!$A$21:$C$36,2,FALSE)</f>
        <v>Distribution substations - Urban Pad</v>
      </c>
      <c r="C27" s="258" t="str">
        <f t="shared" si="1"/>
        <v>Distribution substations - Urban</v>
      </c>
      <c r="D27" s="259">
        <f>VLOOKUP(A27,Switchboard!$A$21:$C$36,3,FALSE)</f>
        <v>9</v>
      </c>
      <c r="E27" s="373" t="s">
        <v>1176</v>
      </c>
      <c r="F27" s="351">
        <v>137.5</v>
      </c>
      <c r="G27" s="351">
        <v>352.20000000000005</v>
      </c>
      <c r="H27" s="351">
        <v>161.45000000000016</v>
      </c>
      <c r="I27" s="351">
        <v>61.899999999999956</v>
      </c>
      <c r="J27" s="351">
        <v>90.469999999999928</v>
      </c>
      <c r="K27" s="351">
        <v>65.150000000000006</v>
      </c>
      <c r="L27" s="351">
        <v>54.929999999999971</v>
      </c>
      <c r="M27" s="351">
        <v>45.474999999999973</v>
      </c>
      <c r="N27" s="351">
        <v>43.715000000000032</v>
      </c>
      <c r="O27" s="351">
        <v>31.54999999999999</v>
      </c>
      <c r="P27" s="351">
        <v>21.339000000000013</v>
      </c>
      <c r="Q27" s="351">
        <v>41.950000000000017</v>
      </c>
      <c r="R27" s="351">
        <v>30.550000000000011</v>
      </c>
      <c r="S27" s="351">
        <v>32.500000000000028</v>
      </c>
      <c r="T27" s="351">
        <v>23.138999999999999</v>
      </c>
      <c r="U27" s="351">
        <v>18.690000000000012</v>
      </c>
      <c r="V27" s="351">
        <v>22.499999999999993</v>
      </c>
      <c r="W27" s="351">
        <v>24.965000000000018</v>
      </c>
      <c r="X27" s="351">
        <v>22.54000000000001</v>
      </c>
      <c r="Y27" s="351">
        <v>23.126000000000008</v>
      </c>
      <c r="Z27" s="351">
        <v>17.220000000000006</v>
      </c>
      <c r="AA27" s="351">
        <v>20.9</v>
      </c>
      <c r="AB27" s="351">
        <v>17.250000000000007</v>
      </c>
      <c r="AC27" s="351">
        <v>20.990000000000013</v>
      </c>
      <c r="AD27" s="351">
        <v>15.939000000000011</v>
      </c>
      <c r="AE27" s="351">
        <v>18.450000000000006</v>
      </c>
      <c r="AF27" s="351">
        <v>18.250000000000011</v>
      </c>
      <c r="AG27" s="351">
        <v>15.700000000000005</v>
      </c>
      <c r="AH27" s="351">
        <v>22.375000000000018</v>
      </c>
      <c r="AI27" s="351">
        <v>19.800000000000015</v>
      </c>
      <c r="AJ27" s="351">
        <v>19.280000000000008</v>
      </c>
      <c r="AK27" s="351">
        <v>11.349999999999998</v>
      </c>
      <c r="AL27" s="351">
        <v>16.450000000000014</v>
      </c>
      <c r="AM27" s="351">
        <v>19.79000000000001</v>
      </c>
      <c r="AN27" s="351">
        <v>17.850000000000016</v>
      </c>
      <c r="AO27" s="351">
        <v>18.850000000000016</v>
      </c>
      <c r="AP27" s="351">
        <v>15.775000000000013</v>
      </c>
      <c r="AQ27" s="351">
        <v>17.550000000000015</v>
      </c>
      <c r="AR27" s="351">
        <v>6.4259999999999993</v>
      </c>
      <c r="AS27" s="351">
        <v>16.363000000000003</v>
      </c>
      <c r="AT27" s="351">
        <v>17.70000000000001</v>
      </c>
      <c r="AU27" s="351">
        <v>14.550000000000013</v>
      </c>
      <c r="AV27" s="351">
        <v>19.3</v>
      </c>
      <c r="AW27" s="351">
        <v>13.38900000000001</v>
      </c>
      <c r="AX27" s="351">
        <v>15.850000000000023</v>
      </c>
      <c r="AY27" s="351">
        <v>7.719999999999998</v>
      </c>
      <c r="AZ27" s="351">
        <v>10.000000000000004</v>
      </c>
      <c r="BA27" s="351">
        <v>19.900000000000006</v>
      </c>
      <c r="BB27" s="351">
        <v>14.576000000000006</v>
      </c>
      <c r="BC27" s="351">
        <v>14.05000000000001</v>
      </c>
      <c r="BD27" s="351">
        <v>13.150000000000013</v>
      </c>
      <c r="BE27" s="351">
        <v>17.100000000000005</v>
      </c>
      <c r="BF27" s="351">
        <v>7.9750000000000041</v>
      </c>
      <c r="BG27" s="351">
        <v>12.900000000000009</v>
      </c>
      <c r="BH27" s="351">
        <v>15.30000000000001</v>
      </c>
      <c r="BI27" s="351">
        <v>9.1999999999999975</v>
      </c>
      <c r="BJ27" s="351">
        <v>19.062999999999999</v>
      </c>
      <c r="BK27" s="351">
        <v>9.2000000000000011</v>
      </c>
      <c r="BL27" s="351">
        <v>17.400000000000016</v>
      </c>
      <c r="BM27" s="351">
        <v>3.3999999999999995</v>
      </c>
      <c r="BN27" s="351">
        <v>13.52000000000001</v>
      </c>
      <c r="BO27" s="351">
        <v>12.400000000000009</v>
      </c>
      <c r="BP27" s="351">
        <v>12.450000000000008</v>
      </c>
      <c r="BQ27" s="351">
        <v>16.700000000000021</v>
      </c>
      <c r="BR27" s="351">
        <v>11.640000000000011</v>
      </c>
      <c r="BS27" s="351">
        <v>11.000000000000012</v>
      </c>
      <c r="BT27" s="351">
        <v>7.7500000000000044</v>
      </c>
      <c r="BU27" s="351">
        <v>6.3499999999999988</v>
      </c>
      <c r="BV27" s="351">
        <v>18.500000000000011</v>
      </c>
      <c r="BW27" s="351">
        <v>3.3499999999999996</v>
      </c>
      <c r="BX27" s="351">
        <v>13.850000000000016</v>
      </c>
      <c r="BY27" s="351">
        <v>7.4499999999999984</v>
      </c>
      <c r="BZ27" s="351">
        <v>16.550000000000018</v>
      </c>
      <c r="CA27" s="351">
        <v>0.43</v>
      </c>
      <c r="CB27" s="351">
        <v>5.0000000000000009</v>
      </c>
      <c r="CC27" s="351">
        <v>11.910000000000007</v>
      </c>
      <c r="CD27" s="351">
        <v>6.8260000000000023</v>
      </c>
      <c r="CE27" s="351">
        <v>12.10000000000001</v>
      </c>
      <c r="CF27" s="351">
        <v>5.0999999999999988</v>
      </c>
      <c r="CG27" s="351">
        <v>11.600000000000016</v>
      </c>
      <c r="CH27" s="351">
        <v>5.8750000000000009</v>
      </c>
      <c r="CI27" s="351">
        <v>3.9000000000000004</v>
      </c>
      <c r="CJ27" s="351">
        <v>14.700000000000015</v>
      </c>
      <c r="CK27" s="351">
        <v>2.3499999999999996</v>
      </c>
      <c r="CL27" s="351">
        <v>14.775000000000018</v>
      </c>
      <c r="CM27" s="351">
        <v>2.7499999999999996</v>
      </c>
      <c r="CN27" s="351">
        <v>10.720000000000013</v>
      </c>
      <c r="CO27" s="351">
        <v>2.75</v>
      </c>
      <c r="CP27" s="351">
        <v>9.4000000000000075</v>
      </c>
      <c r="CQ27" s="351">
        <v>9.8750000000000071</v>
      </c>
      <c r="CR27" s="351">
        <v>5.4100000000000019</v>
      </c>
      <c r="CS27" s="351">
        <v>12.750000000000016</v>
      </c>
      <c r="CT27" s="351">
        <v>3.1249999999999996</v>
      </c>
      <c r="CU27" s="351">
        <v>10.425000000000013</v>
      </c>
      <c r="CV27" s="351">
        <v>2.7629999999999995</v>
      </c>
      <c r="CW27" s="351">
        <v>2.9499999999999997</v>
      </c>
      <c r="CX27" s="351">
        <v>12.050000000000004</v>
      </c>
      <c r="CY27" s="351">
        <v>1.75</v>
      </c>
      <c r="CZ27" s="351">
        <v>13.050000000000017</v>
      </c>
      <c r="DA27" s="351">
        <v>0.75</v>
      </c>
      <c r="DB27" s="351">
        <v>10.350000000000014</v>
      </c>
      <c r="DC27" s="351">
        <v>1.04</v>
      </c>
      <c r="DD27" s="351">
        <v>1.9499999999999997</v>
      </c>
      <c r="DE27" s="351">
        <v>8.7000000000000011</v>
      </c>
      <c r="DF27" s="351">
        <v>3.7399999999999989</v>
      </c>
      <c r="DG27" s="351">
        <v>5.370000000000001</v>
      </c>
      <c r="DH27" s="351">
        <v>1.6499999999999997</v>
      </c>
      <c r="DI27" s="351">
        <v>6.2750000000000039</v>
      </c>
      <c r="DJ27" s="351">
        <v>3.4249999999999989</v>
      </c>
      <c r="DK27" s="351">
        <v>1.97</v>
      </c>
      <c r="DL27" s="351">
        <v>7.0500000000000034</v>
      </c>
      <c r="DM27" s="351">
        <v>0.3</v>
      </c>
      <c r="DN27" s="351">
        <v>5.5750000000000028</v>
      </c>
      <c r="DO27" s="351">
        <v>1.0499999999999998</v>
      </c>
      <c r="DP27" s="351">
        <v>6.8000000000000052</v>
      </c>
      <c r="DQ27" s="351">
        <v>0.3</v>
      </c>
      <c r="DR27" s="351">
        <v>3.1500000000000004</v>
      </c>
      <c r="DS27" s="351">
        <v>4.9000000000000004</v>
      </c>
      <c r="DT27" s="351">
        <v>1.4</v>
      </c>
      <c r="DU27" s="351">
        <v>2.8499999999999988</v>
      </c>
      <c r="DV27" s="351">
        <v>1.45</v>
      </c>
      <c r="DW27" s="351">
        <v>2.6249999999999991</v>
      </c>
      <c r="DX27" s="351">
        <v>1</v>
      </c>
      <c r="DY27" s="351">
        <v>1.7</v>
      </c>
      <c r="DZ27" s="351">
        <v>3.8999999999999995</v>
      </c>
      <c r="EA27" s="351">
        <v>0.72499999999999998</v>
      </c>
      <c r="EB27" s="351">
        <v>4.0499999999999989</v>
      </c>
      <c r="EC27" s="351">
        <v>1.1000000000000001</v>
      </c>
      <c r="ED27" s="351">
        <v>3.649999999999999</v>
      </c>
      <c r="EE27" s="351">
        <v>0</v>
      </c>
      <c r="EF27" s="351">
        <v>2.6999999999999997</v>
      </c>
      <c r="EG27" s="351">
        <v>1.9249999999999996</v>
      </c>
      <c r="EH27" s="351">
        <v>0.52499999999999991</v>
      </c>
      <c r="EI27" s="351">
        <v>2.2499999999999996</v>
      </c>
      <c r="EJ27" s="351">
        <v>0.3</v>
      </c>
      <c r="EK27" s="351">
        <v>3.8249999999999988</v>
      </c>
      <c r="EL27" s="351">
        <v>0.6</v>
      </c>
      <c r="EM27" s="351">
        <v>0.75000000000000011</v>
      </c>
      <c r="EN27" s="351">
        <v>2.8999999999999995</v>
      </c>
      <c r="EO27" s="351">
        <v>0</v>
      </c>
      <c r="EP27" s="351">
        <v>1.6499999999999995</v>
      </c>
      <c r="EQ27" s="351">
        <v>0</v>
      </c>
      <c r="ER27" s="351">
        <v>1.4</v>
      </c>
      <c r="ES27" s="351">
        <v>0</v>
      </c>
      <c r="ET27" s="351">
        <v>0.97499999999999998</v>
      </c>
      <c r="EU27" s="351">
        <v>0.75</v>
      </c>
      <c r="EV27" s="351">
        <v>1.3</v>
      </c>
      <c r="EW27" s="351">
        <v>0.8</v>
      </c>
      <c r="EX27" s="351">
        <v>0.75</v>
      </c>
      <c r="EY27" s="351">
        <v>1.1499999999999999</v>
      </c>
      <c r="EZ27" s="351">
        <v>0.75</v>
      </c>
      <c r="FA27" s="351">
        <v>0.5</v>
      </c>
      <c r="FB27" s="351">
        <f>F197</f>
        <v>18.769999999999985</v>
      </c>
    </row>
    <row r="28" spans="1:158">
      <c r="A28" s="67">
        <v>14</v>
      </c>
      <c r="B28" s="266" t="str">
        <f>VLOOKUP(A28,Switchboard!$A$21:$C$36,2,FALSE)</f>
        <v>Distribution substations - Short rural</v>
      </c>
      <c r="C28" s="258" t="str">
        <f t="shared" si="1"/>
        <v>Distribution substations - Short rural</v>
      </c>
      <c r="D28" s="264">
        <f>VLOOKUP(A28,Switchboard!$A$21:$C$36,3,FALSE)</f>
        <v>10</v>
      </c>
      <c r="E28" s="373" t="s">
        <v>1176</v>
      </c>
      <c r="F28" s="351">
        <v>3.5</v>
      </c>
      <c r="G28" s="351">
        <v>37.25</v>
      </c>
      <c r="H28" s="351">
        <v>29.480000000000011</v>
      </c>
      <c r="I28" s="351">
        <v>28.334999999999983</v>
      </c>
      <c r="J28" s="351">
        <v>23.995000000000019</v>
      </c>
      <c r="K28" s="351">
        <v>15.075000000000001</v>
      </c>
      <c r="L28" s="351">
        <v>30.560000000000013</v>
      </c>
      <c r="M28" s="351">
        <v>8.8680000000000003</v>
      </c>
      <c r="N28" s="351">
        <v>16.875000000000007</v>
      </c>
      <c r="O28" s="351">
        <v>20.839999999999971</v>
      </c>
      <c r="P28" s="351">
        <v>12.071999999999999</v>
      </c>
      <c r="Q28" s="351">
        <v>10.345000000000002</v>
      </c>
      <c r="R28" s="351">
        <v>32.100000000000136</v>
      </c>
      <c r="S28" s="351">
        <v>7.1279999999999983</v>
      </c>
      <c r="T28" s="351">
        <v>13.068999999999985</v>
      </c>
      <c r="U28" s="351">
        <v>12.417999999999992</v>
      </c>
      <c r="V28" s="351">
        <v>11.559999999999999</v>
      </c>
      <c r="W28" s="351">
        <v>4.5150000000000006</v>
      </c>
      <c r="X28" s="351">
        <v>26.030000000000086</v>
      </c>
      <c r="Y28" s="351">
        <v>11.471999999999998</v>
      </c>
      <c r="Z28" s="351">
        <v>18.840999999999905</v>
      </c>
      <c r="AA28" s="351">
        <v>10.481999999999992</v>
      </c>
      <c r="AB28" s="351">
        <v>5.0149999999999997</v>
      </c>
      <c r="AC28" s="351">
        <v>6.9899999999999984</v>
      </c>
      <c r="AD28" s="351">
        <v>27.845000000000056</v>
      </c>
      <c r="AE28" s="351">
        <v>6.7129999999999992</v>
      </c>
      <c r="AF28" s="351">
        <v>8.666999999999998</v>
      </c>
      <c r="AG28" s="351">
        <v>10.952999999999996</v>
      </c>
      <c r="AH28" s="351">
        <v>8.7189999999999976</v>
      </c>
      <c r="AI28" s="351">
        <v>8.9860000000000007</v>
      </c>
      <c r="AJ28" s="351">
        <v>35.012999999999927</v>
      </c>
      <c r="AK28" s="351">
        <v>6.9710000000000001</v>
      </c>
      <c r="AL28" s="351">
        <v>7.5269999999999992</v>
      </c>
      <c r="AM28" s="351">
        <v>9.9049999999999976</v>
      </c>
      <c r="AN28" s="351">
        <v>6.6180000000000003</v>
      </c>
      <c r="AO28" s="351">
        <v>8.9659999999999993</v>
      </c>
      <c r="AP28" s="351">
        <v>14.384000000000009</v>
      </c>
      <c r="AQ28" s="351">
        <v>4.9479999999999995</v>
      </c>
      <c r="AR28" s="351">
        <v>8.0790000000000006</v>
      </c>
      <c r="AS28" s="351">
        <v>6.923</v>
      </c>
      <c r="AT28" s="351">
        <v>11.219999999999999</v>
      </c>
      <c r="AU28" s="351">
        <v>4.9679999999999991</v>
      </c>
      <c r="AV28" s="351">
        <v>12.497999999999992</v>
      </c>
      <c r="AW28" s="351">
        <v>4.6779999999999999</v>
      </c>
      <c r="AX28" s="351">
        <v>9.8369999999999997</v>
      </c>
      <c r="AY28" s="351">
        <v>15.002999999999918</v>
      </c>
      <c r="AZ28" s="351">
        <v>5.7799999999999985</v>
      </c>
      <c r="BA28" s="351">
        <v>5.4799999999999986</v>
      </c>
      <c r="BB28" s="351">
        <v>10.474999999999989</v>
      </c>
      <c r="BC28" s="351">
        <v>7.2969999999999997</v>
      </c>
      <c r="BD28" s="351">
        <v>8.4329999999999892</v>
      </c>
      <c r="BE28" s="351">
        <v>5.8529999999999998</v>
      </c>
      <c r="BF28" s="351">
        <v>6.5530000000000008</v>
      </c>
      <c r="BG28" s="351">
        <v>5.2679999999999989</v>
      </c>
      <c r="BH28" s="351">
        <v>9.7909999999999933</v>
      </c>
      <c r="BI28" s="351">
        <v>3.0659999999999994</v>
      </c>
      <c r="BJ28" s="351">
        <v>7.5189999999999984</v>
      </c>
      <c r="BK28" s="351">
        <v>5.3650000000000002</v>
      </c>
      <c r="BL28" s="351">
        <v>3.3919999999999999</v>
      </c>
      <c r="BM28" s="351">
        <v>3.1909999999999998</v>
      </c>
      <c r="BN28" s="351">
        <v>23.589000000000063</v>
      </c>
      <c r="BO28" s="351">
        <v>3.6749999999999998</v>
      </c>
      <c r="BP28" s="351">
        <v>4.702</v>
      </c>
      <c r="BQ28" s="351">
        <v>4.7860000000000005</v>
      </c>
      <c r="BR28" s="351">
        <v>3.036</v>
      </c>
      <c r="BS28" s="351">
        <v>3.3589999999999991</v>
      </c>
      <c r="BT28" s="351">
        <v>6.5559999999999992</v>
      </c>
      <c r="BU28" s="351">
        <v>2.1850000000000001</v>
      </c>
      <c r="BV28" s="351">
        <v>4.9849999999999994</v>
      </c>
      <c r="BW28" s="351">
        <v>4.5860000000000003</v>
      </c>
      <c r="BX28" s="351">
        <v>6.4809999999999937</v>
      </c>
      <c r="BY28" s="351">
        <v>3.194</v>
      </c>
      <c r="BZ28" s="351">
        <v>8.6399999999999952</v>
      </c>
      <c r="CA28" s="351">
        <v>1.133</v>
      </c>
      <c r="CB28" s="351">
        <v>3.2149999999999994</v>
      </c>
      <c r="CC28" s="351">
        <v>6.0650000000000013</v>
      </c>
      <c r="CD28" s="351">
        <v>2.738</v>
      </c>
      <c r="CE28" s="351">
        <v>2.1470000000000002</v>
      </c>
      <c r="CF28" s="351">
        <v>4.8150000000000004</v>
      </c>
      <c r="CG28" s="351">
        <v>3.4899999999999998</v>
      </c>
      <c r="CH28" s="351">
        <v>3.105999999999999</v>
      </c>
      <c r="CI28" s="351">
        <v>1.7490000000000001</v>
      </c>
      <c r="CJ28" s="351">
        <v>2.5579999999999998</v>
      </c>
      <c r="CK28" s="351">
        <v>2.2749999999999995</v>
      </c>
      <c r="CL28" s="351">
        <v>4.8059999999999992</v>
      </c>
      <c r="CM28" s="351">
        <v>1.042</v>
      </c>
      <c r="CN28" s="351">
        <v>3.089</v>
      </c>
      <c r="CO28" s="351">
        <v>1.8120000000000003</v>
      </c>
      <c r="CP28" s="351">
        <v>1.77</v>
      </c>
      <c r="CQ28" s="351">
        <v>1.3130000000000002</v>
      </c>
      <c r="CR28" s="351">
        <v>7.9269999999999516</v>
      </c>
      <c r="CS28" s="351">
        <v>1.5950000000000002</v>
      </c>
      <c r="CT28" s="351">
        <v>2.403</v>
      </c>
      <c r="CU28" s="351">
        <v>1.395</v>
      </c>
      <c r="CV28" s="351">
        <v>1.524</v>
      </c>
      <c r="CW28" s="351">
        <v>1.6149999999999998</v>
      </c>
      <c r="CX28" s="351">
        <v>2.8150000000000004</v>
      </c>
      <c r="CY28" s="351">
        <v>1.44</v>
      </c>
      <c r="CZ28" s="351">
        <v>1.4830000000000001</v>
      </c>
      <c r="DA28" s="351">
        <v>1.635</v>
      </c>
      <c r="DB28" s="351">
        <v>2.42</v>
      </c>
      <c r="DC28" s="351">
        <v>1.7850000000000001</v>
      </c>
      <c r="DD28" s="351">
        <v>3.7949999999999999</v>
      </c>
      <c r="DE28" s="351">
        <v>1.85</v>
      </c>
      <c r="DF28" s="351">
        <v>1.32</v>
      </c>
      <c r="DG28" s="351">
        <v>2.4430000000000009</v>
      </c>
      <c r="DH28" s="351">
        <v>1.4249999999999998</v>
      </c>
      <c r="DI28" s="351">
        <v>1.7799999999999998</v>
      </c>
      <c r="DJ28" s="351">
        <v>2.899999999999999</v>
      </c>
      <c r="DK28" s="351">
        <v>1.0750000000000002</v>
      </c>
      <c r="DL28" s="351">
        <v>2.2730000000000006</v>
      </c>
      <c r="DM28" s="351">
        <v>0.97999999999999987</v>
      </c>
      <c r="DN28" s="351">
        <v>1.323</v>
      </c>
      <c r="DO28" s="351">
        <v>1.4640000000000002</v>
      </c>
      <c r="DP28" s="351">
        <v>2.76</v>
      </c>
      <c r="DQ28" s="351">
        <v>0.46</v>
      </c>
      <c r="DR28" s="351">
        <v>0.996</v>
      </c>
      <c r="DS28" s="351">
        <v>1.819</v>
      </c>
      <c r="DT28" s="351">
        <v>0.61499999999999999</v>
      </c>
      <c r="DU28" s="351">
        <v>1.1260000000000001</v>
      </c>
      <c r="DV28" s="351">
        <v>3.2949999999999871</v>
      </c>
      <c r="DW28" s="351">
        <v>0.88</v>
      </c>
      <c r="DX28" s="351">
        <v>0.60299999999999998</v>
      </c>
      <c r="DY28" s="351">
        <v>0.82600000000000007</v>
      </c>
      <c r="DZ28" s="351">
        <v>0.623</v>
      </c>
      <c r="EA28" s="351">
        <v>0.15</v>
      </c>
      <c r="EB28" s="351">
        <v>1.4700000000000004</v>
      </c>
      <c r="EC28" s="351">
        <v>0.31600000000000006</v>
      </c>
      <c r="ED28" s="351">
        <v>1.7150000000000001</v>
      </c>
      <c r="EE28" s="351">
        <v>0.25000000000000006</v>
      </c>
      <c r="EF28" s="351">
        <v>1.1900000000000002</v>
      </c>
      <c r="EG28" s="351">
        <v>1.306</v>
      </c>
      <c r="EH28" s="351">
        <v>1.1150000000000002</v>
      </c>
      <c r="EI28" s="351">
        <v>0.64000000000000012</v>
      </c>
      <c r="EJ28" s="351">
        <v>0.78000000000000014</v>
      </c>
      <c r="EK28" s="351">
        <v>0.47</v>
      </c>
      <c r="EL28" s="351">
        <v>0.29000000000000004</v>
      </c>
      <c r="EM28" s="351">
        <v>0.56600000000000006</v>
      </c>
      <c r="EN28" s="351">
        <v>1.1200000000000001</v>
      </c>
      <c r="EO28" s="351">
        <v>0.41000000000000003</v>
      </c>
      <c r="EP28" s="351">
        <v>0.93000000000000016</v>
      </c>
      <c r="EQ28" s="351">
        <v>0.12</v>
      </c>
      <c r="ER28" s="351">
        <v>0.36599999999999999</v>
      </c>
      <c r="ES28" s="351">
        <v>0.02</v>
      </c>
      <c r="ET28" s="351">
        <v>0.76500000000000012</v>
      </c>
      <c r="EU28" s="351">
        <v>0.28000000000000003</v>
      </c>
      <c r="EV28" s="351">
        <v>0.16</v>
      </c>
      <c r="EW28" s="351">
        <v>1</v>
      </c>
      <c r="EX28" s="351">
        <v>0.45999999999999996</v>
      </c>
      <c r="EY28" s="351">
        <v>0.25</v>
      </c>
      <c r="EZ28" s="351">
        <v>1.1280000000000006</v>
      </c>
      <c r="FA28" s="351">
        <v>0.13</v>
      </c>
      <c r="FB28" s="351">
        <f>N197+P197</f>
        <v>16.337999999999965</v>
      </c>
    </row>
    <row r="29" spans="1:158">
      <c r="A29" s="67">
        <v>15</v>
      </c>
      <c r="B29" s="375" t="str">
        <f>VLOOKUP(A29,Switchboard!$A$21:$C$36,2,FALSE)</f>
        <v>Distribution substations - Long rural</v>
      </c>
      <c r="C29" s="258" t="str">
        <f t="shared" si="1"/>
        <v>Distribution substations - Long rural</v>
      </c>
      <c r="D29" s="376">
        <f>VLOOKUP(A29,Switchboard!$A$21:$C$36,3,FALSE)</f>
        <v>11</v>
      </c>
      <c r="E29" s="373" t="s">
        <v>1176</v>
      </c>
      <c r="F29" s="351">
        <v>7.25</v>
      </c>
      <c r="G29" s="351">
        <v>41.91</v>
      </c>
      <c r="H29" s="351">
        <v>96.13000000000001</v>
      </c>
      <c r="I29" s="351">
        <v>51.360000000000248</v>
      </c>
      <c r="J29" s="351">
        <v>19.965000000000018</v>
      </c>
      <c r="K29" s="351">
        <v>29.256999999999941</v>
      </c>
      <c r="L29" s="351">
        <v>49.214999999999876</v>
      </c>
      <c r="M29" s="351">
        <v>9.6449999999999996</v>
      </c>
      <c r="N29" s="351">
        <v>16.575000000000006</v>
      </c>
      <c r="O29" s="351">
        <v>17.711999999999982</v>
      </c>
      <c r="P29" s="351">
        <v>35.13800000000024</v>
      </c>
      <c r="Q29" s="351">
        <v>9.5150000000000006</v>
      </c>
      <c r="R29" s="351">
        <v>54.789999999999111</v>
      </c>
      <c r="S29" s="351">
        <v>4.5650000000000004</v>
      </c>
      <c r="T29" s="351">
        <v>20.668000000000038</v>
      </c>
      <c r="U29" s="351">
        <v>29.199999999999658</v>
      </c>
      <c r="V29" s="351">
        <v>7.9649999999999999</v>
      </c>
      <c r="W29" s="351">
        <v>6.4599999999999991</v>
      </c>
      <c r="X29" s="351">
        <v>26.116000000000078</v>
      </c>
      <c r="Y29" s="351">
        <v>14.355000000000029</v>
      </c>
      <c r="Z29" s="351">
        <v>23.22999999999999</v>
      </c>
      <c r="AA29" s="351">
        <v>10.813999999999997</v>
      </c>
      <c r="AB29" s="351">
        <v>5.8999999999999986</v>
      </c>
      <c r="AC29" s="351">
        <v>8.5669999999999966</v>
      </c>
      <c r="AD29" s="351">
        <v>31.512999999999654</v>
      </c>
      <c r="AE29" s="351">
        <v>4.43</v>
      </c>
      <c r="AF29" s="351">
        <v>6.2889999999999988</v>
      </c>
      <c r="AG29" s="351">
        <v>7.2149999999999981</v>
      </c>
      <c r="AH29" s="351">
        <v>7.0799999999999992</v>
      </c>
      <c r="AI29" s="351">
        <v>6.3990000000000027</v>
      </c>
      <c r="AJ29" s="351">
        <v>129.84500000002495</v>
      </c>
      <c r="AK29" s="351">
        <v>0.61499999999999999</v>
      </c>
      <c r="AL29" s="351">
        <v>11.260000000000005</v>
      </c>
      <c r="AM29" s="351">
        <v>6.708000000000002</v>
      </c>
      <c r="AN29" s="351">
        <v>6.214999999999999</v>
      </c>
      <c r="AO29" s="351">
        <v>3.8969999999999998</v>
      </c>
      <c r="AP29" s="351">
        <v>18.523000000000071</v>
      </c>
      <c r="AQ29" s="351">
        <v>2.5</v>
      </c>
      <c r="AR29" s="351">
        <v>7.2320000000000029</v>
      </c>
      <c r="AS29" s="351">
        <v>10.423000000000002</v>
      </c>
      <c r="AT29" s="351">
        <v>12.005000000000013</v>
      </c>
      <c r="AU29" s="351">
        <v>3.7759999999999998</v>
      </c>
      <c r="AV29" s="351">
        <v>14.865000000000013</v>
      </c>
      <c r="AW29" s="351">
        <v>1.5900000000000003</v>
      </c>
      <c r="AX29" s="351">
        <v>7.6750000000000025</v>
      </c>
      <c r="AY29" s="351">
        <v>15.692999999999849</v>
      </c>
      <c r="AZ29" s="351">
        <v>5.9709999999999965</v>
      </c>
      <c r="BA29" s="351">
        <v>3.6149999999999998</v>
      </c>
      <c r="BB29" s="351">
        <v>14.897000000000032</v>
      </c>
      <c r="BC29" s="351">
        <v>2.4609999999999999</v>
      </c>
      <c r="BD29" s="351">
        <v>8.0359999999999978</v>
      </c>
      <c r="BE29" s="351">
        <v>4.6000000000000014</v>
      </c>
      <c r="BF29" s="351">
        <v>4.0440000000000005</v>
      </c>
      <c r="BG29" s="351">
        <v>3.3000000000000003</v>
      </c>
      <c r="BH29" s="351">
        <v>9.1999999999999957</v>
      </c>
      <c r="BI29" s="351">
        <v>1.23</v>
      </c>
      <c r="BJ29" s="351">
        <v>5.7519999999999998</v>
      </c>
      <c r="BK29" s="351">
        <v>3.3520000000000016</v>
      </c>
      <c r="BL29" s="351">
        <v>3.1459999999999995</v>
      </c>
      <c r="BM29" s="351">
        <v>2.6</v>
      </c>
      <c r="BN29" s="351">
        <v>80.230000000001766</v>
      </c>
      <c r="BO29" s="351">
        <v>0.9</v>
      </c>
      <c r="BP29" s="351">
        <v>4.6909999999999989</v>
      </c>
      <c r="BQ29" s="351">
        <v>2.5000000000000004</v>
      </c>
      <c r="BR29" s="351">
        <v>3.6899999999999991</v>
      </c>
      <c r="BS29" s="351">
        <v>1.6649999999999998</v>
      </c>
      <c r="BT29" s="351">
        <v>4.5499999999999989</v>
      </c>
      <c r="BU29" s="351">
        <v>0.72599999999999998</v>
      </c>
      <c r="BV29" s="351">
        <v>4.0999999999999988</v>
      </c>
      <c r="BW29" s="351">
        <v>3.2910000000000008</v>
      </c>
      <c r="BX29" s="351">
        <v>4.3199999999999976</v>
      </c>
      <c r="BY29" s="351">
        <v>1.9259999999999999</v>
      </c>
      <c r="BZ29" s="351">
        <v>8.0550000000000033</v>
      </c>
      <c r="CA29" s="351">
        <v>0.61499999999999999</v>
      </c>
      <c r="CB29" s="351">
        <v>2.3499999999999996</v>
      </c>
      <c r="CC29" s="351">
        <v>6.4439999999999822</v>
      </c>
      <c r="CD29" s="351">
        <v>2.3909999999999991</v>
      </c>
      <c r="CE29" s="351">
        <v>2.25</v>
      </c>
      <c r="CF29" s="351">
        <v>5.1129999999999987</v>
      </c>
      <c r="CG29" s="351">
        <v>0.63</v>
      </c>
      <c r="CH29" s="351">
        <v>5.8299999999999974</v>
      </c>
      <c r="CI29" s="351">
        <v>2.8230000000000008</v>
      </c>
      <c r="CJ29" s="351">
        <v>1.95</v>
      </c>
      <c r="CK29" s="351">
        <v>0.86299999999999999</v>
      </c>
      <c r="CL29" s="351">
        <v>5.9000000000000012</v>
      </c>
      <c r="CM29" s="351">
        <v>0</v>
      </c>
      <c r="CN29" s="351">
        <v>2.4329999999999985</v>
      </c>
      <c r="CO29" s="351">
        <v>2.6000000000000005</v>
      </c>
      <c r="CP29" s="351">
        <v>2.1339999999999995</v>
      </c>
      <c r="CQ29" s="351">
        <v>1.1500000000000001</v>
      </c>
      <c r="CR29" s="351">
        <v>23.554000000000634</v>
      </c>
      <c r="CS29" s="351">
        <v>0.25</v>
      </c>
      <c r="CT29" s="351">
        <v>3.113999999999999</v>
      </c>
      <c r="CU29" s="351">
        <v>2.0500000000000003</v>
      </c>
      <c r="CV29" s="351">
        <v>0.66400000000000003</v>
      </c>
      <c r="CW29" s="351">
        <v>0.82600000000000007</v>
      </c>
      <c r="CX29" s="351">
        <v>3.9749999999999983</v>
      </c>
      <c r="CY29" s="351">
        <v>0</v>
      </c>
      <c r="CZ29" s="351">
        <v>2.6999999999999993</v>
      </c>
      <c r="DA29" s="351">
        <v>1.0999999999999999</v>
      </c>
      <c r="DB29" s="351">
        <v>2.766999999999999</v>
      </c>
      <c r="DC29" s="351">
        <v>0</v>
      </c>
      <c r="DD29" s="351">
        <v>3.4999999999999996</v>
      </c>
      <c r="DE29" s="351">
        <v>0.2</v>
      </c>
      <c r="DF29" s="351">
        <v>1.9749999999999996</v>
      </c>
      <c r="DG29" s="351">
        <v>3.4730000000000021</v>
      </c>
      <c r="DH29" s="351">
        <v>1.05</v>
      </c>
      <c r="DI29" s="351">
        <v>1</v>
      </c>
      <c r="DJ29" s="351">
        <v>3.174999999999998</v>
      </c>
      <c r="DK29" s="351">
        <v>0.30000000000000004</v>
      </c>
      <c r="DL29" s="351">
        <v>2.992999999999999</v>
      </c>
      <c r="DM29" s="351">
        <v>1.4</v>
      </c>
      <c r="DN29" s="351">
        <v>1.3999999999999997</v>
      </c>
      <c r="DO29" s="351">
        <v>6.4000000000000001E-2</v>
      </c>
      <c r="DP29" s="351">
        <v>2.25</v>
      </c>
      <c r="DQ29" s="351">
        <v>0</v>
      </c>
      <c r="DR29" s="351">
        <v>0.57500000000000007</v>
      </c>
      <c r="DS29" s="351">
        <v>1.1499999999999999</v>
      </c>
      <c r="DT29" s="351">
        <v>0.3</v>
      </c>
      <c r="DU29" s="351">
        <v>0.90000000000000013</v>
      </c>
      <c r="DV29" s="351">
        <v>11.519999999999937</v>
      </c>
      <c r="DW29" s="351">
        <v>0</v>
      </c>
      <c r="DX29" s="351">
        <v>0.65</v>
      </c>
      <c r="DY29" s="351">
        <v>0.9</v>
      </c>
      <c r="DZ29" s="351">
        <v>0.82499999999999996</v>
      </c>
      <c r="EA29" s="351">
        <v>0.4</v>
      </c>
      <c r="EB29" s="351">
        <v>1.8500000000000003</v>
      </c>
      <c r="EC29" s="351">
        <v>0</v>
      </c>
      <c r="ED29" s="351">
        <v>0.15</v>
      </c>
      <c r="EE29" s="351">
        <v>1.8910000000000002</v>
      </c>
      <c r="EF29" s="351">
        <v>0.70000000000000018</v>
      </c>
      <c r="EG29" s="351">
        <v>0</v>
      </c>
      <c r="EH29" s="351">
        <v>1.3499999999999996</v>
      </c>
      <c r="EI29" s="351">
        <v>0.1</v>
      </c>
      <c r="EJ29" s="351">
        <v>0.70000000000000007</v>
      </c>
      <c r="EK29" s="351">
        <v>1.6000000000000003</v>
      </c>
      <c r="EL29" s="351">
        <v>0.6</v>
      </c>
      <c r="EM29" s="351">
        <v>0</v>
      </c>
      <c r="EN29" s="351">
        <v>2.0500000000000003</v>
      </c>
      <c r="EO29" s="351">
        <v>0</v>
      </c>
      <c r="EP29" s="351">
        <v>0.84500000000000008</v>
      </c>
      <c r="EQ29" s="351">
        <v>0.5</v>
      </c>
      <c r="ER29" s="351">
        <v>0.75</v>
      </c>
      <c r="ES29" s="351">
        <v>0</v>
      </c>
      <c r="ET29" s="351">
        <v>0.92500000000000016</v>
      </c>
      <c r="EU29" s="351">
        <v>0</v>
      </c>
      <c r="EV29" s="351">
        <v>0.3</v>
      </c>
      <c r="EW29" s="351">
        <v>0.5</v>
      </c>
      <c r="EX29" s="351">
        <v>0.36299999999999999</v>
      </c>
      <c r="EY29" s="351">
        <v>0</v>
      </c>
      <c r="EZ29" s="351">
        <v>3.1659999999999906</v>
      </c>
      <c r="FA29" s="351">
        <v>0</v>
      </c>
      <c r="FB29" s="351">
        <f>J197+L197</f>
        <v>17.634200000000085</v>
      </c>
    </row>
    <row r="30" spans="1:158">
      <c r="A30" s="67">
        <v>16</v>
      </c>
      <c r="B30" s="375">
        <f>VLOOKUP(A30,Switchboard!$A$21:$C$36,2,FALSE)</f>
        <v>0</v>
      </c>
      <c r="C30" s="258"/>
      <c r="D30" s="376">
        <f>VLOOKUP(A30,Switchboard!$A$21:$C$36,3,FALSE)</f>
        <v>0</v>
      </c>
      <c r="E30" s="373" t="s">
        <v>1176</v>
      </c>
      <c r="F30" s="351"/>
      <c r="G30" s="351"/>
      <c r="H30" s="351"/>
      <c r="I30" s="351"/>
      <c r="J30" s="351"/>
      <c r="K30" s="351"/>
      <c r="L30" s="351"/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  <c r="X30" s="351"/>
      <c r="Y30" s="351"/>
      <c r="Z30" s="351"/>
      <c r="AA30" s="351"/>
      <c r="AB30" s="351"/>
      <c r="AC30" s="351"/>
      <c r="AD30" s="351"/>
      <c r="AE30" s="351"/>
      <c r="AF30" s="351"/>
      <c r="AG30" s="351"/>
      <c r="AH30" s="351"/>
      <c r="AI30" s="351"/>
      <c r="AJ30" s="351"/>
      <c r="AK30" s="351"/>
      <c r="AL30" s="351"/>
      <c r="AM30" s="351"/>
      <c r="AN30" s="351"/>
      <c r="AO30" s="351"/>
      <c r="AP30" s="351"/>
      <c r="AQ30" s="351"/>
      <c r="AR30" s="351"/>
      <c r="AS30" s="351"/>
      <c r="AT30" s="351"/>
      <c r="AU30" s="351"/>
      <c r="AV30" s="351"/>
      <c r="AW30" s="351"/>
      <c r="AX30" s="351"/>
      <c r="AY30" s="351"/>
      <c r="AZ30" s="351"/>
      <c r="BA30" s="351"/>
      <c r="BB30" s="351"/>
      <c r="BC30" s="351"/>
      <c r="BD30" s="351"/>
      <c r="BE30" s="351"/>
      <c r="BF30" s="351"/>
      <c r="BG30" s="351"/>
      <c r="BH30" s="351"/>
      <c r="BI30" s="351"/>
      <c r="BJ30" s="351"/>
      <c r="BK30" s="351"/>
      <c r="BL30" s="351"/>
      <c r="BM30" s="351"/>
      <c r="BN30" s="351"/>
      <c r="BO30" s="351"/>
      <c r="BP30" s="351"/>
      <c r="BQ30" s="351"/>
      <c r="BR30" s="351"/>
      <c r="BS30" s="351"/>
      <c r="BT30" s="351"/>
      <c r="BU30" s="351"/>
      <c r="BV30" s="351"/>
      <c r="BW30" s="351"/>
      <c r="BX30" s="351"/>
      <c r="BY30" s="351"/>
      <c r="BZ30" s="351"/>
      <c r="CA30" s="351"/>
      <c r="CB30" s="351"/>
      <c r="CC30" s="351"/>
      <c r="CD30" s="351"/>
      <c r="CE30" s="351"/>
      <c r="CF30" s="351"/>
      <c r="CG30" s="351"/>
      <c r="CH30" s="351"/>
      <c r="CI30" s="351"/>
      <c r="CJ30" s="351"/>
      <c r="CK30" s="351"/>
      <c r="CL30" s="351"/>
      <c r="CM30" s="351"/>
      <c r="CN30" s="351"/>
      <c r="CO30" s="351"/>
      <c r="CP30" s="351"/>
      <c r="CQ30" s="351"/>
      <c r="CR30" s="351"/>
      <c r="CS30" s="351"/>
      <c r="CT30" s="351"/>
      <c r="CU30" s="351"/>
      <c r="CV30" s="351"/>
      <c r="CW30" s="351"/>
      <c r="CX30" s="351"/>
      <c r="CY30" s="351"/>
      <c r="CZ30" s="351"/>
      <c r="DA30" s="351"/>
      <c r="DB30" s="351"/>
      <c r="DC30" s="351"/>
      <c r="DD30" s="351"/>
      <c r="DE30" s="351"/>
      <c r="DF30" s="351"/>
      <c r="DG30" s="351"/>
      <c r="DH30" s="351"/>
      <c r="DI30" s="351"/>
      <c r="DJ30" s="351"/>
      <c r="DK30" s="351"/>
      <c r="DL30" s="351"/>
      <c r="DM30" s="351"/>
      <c r="DN30" s="351"/>
      <c r="DO30" s="351"/>
      <c r="DP30" s="351"/>
      <c r="DQ30" s="351"/>
      <c r="DR30" s="351"/>
      <c r="DS30" s="351"/>
      <c r="DT30" s="351"/>
      <c r="DU30" s="351"/>
      <c r="DV30" s="351"/>
      <c r="DW30" s="351"/>
      <c r="DX30" s="351"/>
      <c r="DY30" s="351"/>
      <c r="DZ30" s="351"/>
      <c r="EA30" s="351"/>
      <c r="EB30" s="351"/>
      <c r="EC30" s="351"/>
      <c r="ED30" s="351"/>
      <c r="EE30" s="351"/>
      <c r="EF30" s="351"/>
      <c r="EG30" s="351"/>
      <c r="EH30" s="351"/>
      <c r="EI30" s="351"/>
      <c r="EJ30" s="351"/>
      <c r="EK30" s="351"/>
      <c r="EL30" s="351"/>
      <c r="EM30" s="351"/>
      <c r="EN30" s="351"/>
      <c r="EO30" s="351"/>
      <c r="EP30" s="351"/>
      <c r="EQ30" s="351"/>
      <c r="ER30" s="351"/>
      <c r="ES30" s="351"/>
      <c r="ET30" s="351"/>
      <c r="EU30" s="351"/>
      <c r="EV30" s="351"/>
      <c r="EW30" s="351"/>
      <c r="EX30" s="351"/>
      <c r="EY30" s="351"/>
      <c r="EZ30" s="351"/>
      <c r="FA30" s="351"/>
    </row>
    <row r="31" spans="1:158">
      <c r="A31" s="67"/>
      <c r="B31" s="375"/>
      <c r="C31" s="377"/>
      <c r="D31" s="376"/>
      <c r="E31" s="366"/>
      <c r="F31" s="351"/>
      <c r="G31" s="351"/>
      <c r="H31" s="351"/>
      <c r="I31" s="351"/>
      <c r="J31" s="351"/>
      <c r="K31" s="351"/>
      <c r="L31" s="351"/>
      <c r="M31" s="351"/>
      <c r="N31" s="351"/>
      <c r="O31" s="351"/>
      <c r="P31" s="351"/>
      <c r="Q31" s="351"/>
      <c r="R31" s="351"/>
      <c r="S31" s="351"/>
      <c r="T31" s="351"/>
      <c r="U31" s="351"/>
      <c r="V31" s="351"/>
      <c r="W31" s="351"/>
      <c r="X31" s="351"/>
      <c r="Y31" s="351"/>
      <c r="Z31" s="351"/>
      <c r="AA31" s="351"/>
      <c r="AB31" s="351"/>
      <c r="AC31" s="351"/>
      <c r="AD31" s="351"/>
      <c r="AE31" s="351"/>
      <c r="AF31" s="351"/>
      <c r="AG31" s="351"/>
      <c r="AH31" s="351"/>
      <c r="AI31" s="351"/>
      <c r="AJ31" s="351"/>
      <c r="AK31" s="351"/>
      <c r="AL31" s="351"/>
      <c r="AM31" s="351"/>
      <c r="AN31" s="351"/>
      <c r="AO31" s="351"/>
      <c r="AP31" s="351"/>
      <c r="AQ31" s="351"/>
      <c r="AR31" s="351"/>
      <c r="AS31" s="351"/>
      <c r="AT31" s="351"/>
      <c r="AU31" s="351"/>
      <c r="AV31" s="351"/>
      <c r="AW31" s="351"/>
      <c r="AX31" s="351"/>
      <c r="AY31" s="351"/>
      <c r="AZ31" s="351"/>
      <c r="BA31" s="351"/>
      <c r="BB31" s="351"/>
      <c r="BC31" s="351"/>
      <c r="BD31" s="351"/>
      <c r="BE31" s="351"/>
      <c r="BF31" s="351"/>
      <c r="BG31" s="351"/>
      <c r="BH31" s="351"/>
      <c r="BI31" s="351"/>
      <c r="BJ31" s="351"/>
      <c r="BK31" s="351"/>
      <c r="BL31" s="351"/>
      <c r="BM31" s="351"/>
      <c r="BN31" s="351"/>
      <c r="BO31" s="351"/>
      <c r="BP31" s="351"/>
      <c r="BQ31" s="351"/>
      <c r="BR31" s="351"/>
      <c r="BS31" s="351"/>
      <c r="BT31" s="351"/>
      <c r="BU31" s="351"/>
      <c r="BV31" s="351"/>
      <c r="BW31" s="351"/>
      <c r="BX31" s="351"/>
      <c r="BY31" s="351"/>
      <c r="BZ31" s="351"/>
      <c r="CA31" s="351"/>
      <c r="CB31" s="351"/>
      <c r="CC31" s="351"/>
      <c r="CD31" s="351"/>
      <c r="CE31" s="351"/>
      <c r="CF31" s="351"/>
      <c r="CG31" s="351"/>
      <c r="CH31" s="351"/>
      <c r="CI31" s="351"/>
      <c r="CJ31" s="351"/>
      <c r="CK31" s="351"/>
      <c r="CL31" s="351"/>
      <c r="CM31" s="351"/>
      <c r="CN31" s="351"/>
      <c r="CO31" s="351"/>
      <c r="CP31" s="351"/>
      <c r="CQ31" s="351"/>
      <c r="CR31" s="351"/>
      <c r="CS31" s="351"/>
      <c r="CT31" s="351"/>
      <c r="CU31" s="351"/>
      <c r="CV31" s="351"/>
      <c r="CW31" s="351"/>
      <c r="CX31" s="351"/>
      <c r="CY31" s="351"/>
      <c r="CZ31" s="351"/>
      <c r="DA31" s="351"/>
      <c r="DB31" s="351"/>
      <c r="DC31" s="351"/>
      <c r="DD31" s="351"/>
      <c r="DE31" s="351"/>
      <c r="DF31" s="351"/>
      <c r="DG31" s="351"/>
      <c r="DH31" s="351"/>
      <c r="DI31" s="351"/>
      <c r="DJ31" s="351"/>
      <c r="DK31" s="351"/>
      <c r="DL31" s="351"/>
      <c r="DM31" s="351"/>
      <c r="DN31" s="351"/>
      <c r="DO31" s="351"/>
      <c r="DP31" s="351"/>
      <c r="DQ31" s="351"/>
      <c r="DR31" s="351"/>
      <c r="DS31" s="351"/>
      <c r="DT31" s="351"/>
      <c r="DU31" s="351"/>
      <c r="DV31" s="351"/>
      <c r="DW31" s="351"/>
      <c r="DX31" s="351"/>
      <c r="DY31" s="351"/>
      <c r="DZ31" s="351"/>
      <c r="EA31" s="351"/>
      <c r="EB31" s="351"/>
      <c r="EC31" s="351"/>
      <c r="ED31" s="351"/>
      <c r="EE31" s="351"/>
      <c r="EF31" s="351"/>
      <c r="EG31" s="351"/>
      <c r="EH31" s="351"/>
      <c r="EI31" s="351"/>
      <c r="EJ31" s="351"/>
      <c r="EK31" s="351"/>
      <c r="EL31" s="351"/>
      <c r="EM31" s="351"/>
      <c r="EN31" s="351"/>
      <c r="EO31" s="351"/>
      <c r="EP31" s="351"/>
      <c r="EQ31" s="351"/>
      <c r="ER31" s="351"/>
      <c r="ES31" s="351"/>
      <c r="ET31" s="351"/>
      <c r="EU31" s="351"/>
      <c r="EV31" s="351"/>
      <c r="EW31" s="351"/>
      <c r="EX31" s="351"/>
      <c r="EY31" s="351"/>
      <c r="EZ31" s="351"/>
      <c r="FA31" s="351"/>
    </row>
    <row r="32" spans="1:158">
      <c r="A32" s="67"/>
      <c r="B32" s="375"/>
      <c r="C32" s="377"/>
      <c r="D32" s="376"/>
      <c r="E32" s="366"/>
      <c r="F32" s="351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51"/>
      <c r="R32" s="351"/>
      <c r="S32" s="351"/>
      <c r="T32" s="351"/>
      <c r="U32" s="351"/>
      <c r="V32" s="351"/>
      <c r="W32" s="351"/>
      <c r="X32" s="351"/>
      <c r="Y32" s="351"/>
      <c r="Z32" s="351"/>
      <c r="AA32" s="351"/>
      <c r="AB32" s="351"/>
      <c r="AC32" s="351"/>
      <c r="AD32" s="351"/>
      <c r="AE32" s="351"/>
      <c r="AF32" s="351"/>
      <c r="AG32" s="351"/>
      <c r="AH32" s="351"/>
      <c r="AI32" s="351"/>
      <c r="AJ32" s="351"/>
      <c r="AK32" s="351"/>
      <c r="AL32" s="351"/>
      <c r="AM32" s="351"/>
      <c r="AN32" s="351"/>
      <c r="AO32" s="351"/>
      <c r="AP32" s="351"/>
      <c r="AQ32" s="351"/>
      <c r="AR32" s="351"/>
      <c r="AS32" s="351"/>
      <c r="AT32" s="351"/>
      <c r="AU32" s="351"/>
      <c r="AV32" s="351"/>
      <c r="AW32" s="351"/>
      <c r="AX32" s="351"/>
      <c r="AY32" s="351"/>
      <c r="AZ32" s="351"/>
      <c r="BA32" s="351"/>
      <c r="BB32" s="351"/>
      <c r="BC32" s="351"/>
      <c r="BD32" s="351"/>
      <c r="BE32" s="351"/>
      <c r="BF32" s="351"/>
      <c r="BG32" s="351"/>
      <c r="BH32" s="351"/>
      <c r="BI32" s="351"/>
      <c r="BJ32" s="351"/>
      <c r="BK32" s="351"/>
      <c r="BL32" s="351"/>
      <c r="BM32" s="351"/>
      <c r="BN32" s="351"/>
      <c r="BO32" s="351"/>
      <c r="BP32" s="351"/>
      <c r="BQ32" s="351"/>
      <c r="BR32" s="351"/>
      <c r="BS32" s="351"/>
      <c r="BT32" s="351"/>
      <c r="BU32" s="351"/>
      <c r="BV32" s="351"/>
      <c r="BW32" s="351"/>
      <c r="BX32" s="351"/>
      <c r="BY32" s="351"/>
      <c r="BZ32" s="351"/>
      <c r="CA32" s="351"/>
      <c r="CB32" s="351"/>
      <c r="CC32" s="351"/>
      <c r="CD32" s="351"/>
      <c r="CE32" s="351"/>
      <c r="CF32" s="351"/>
      <c r="CG32" s="351"/>
      <c r="CH32" s="351"/>
      <c r="CI32" s="351"/>
      <c r="CJ32" s="351"/>
      <c r="CK32" s="351"/>
      <c r="CL32" s="351"/>
      <c r="CM32" s="351"/>
      <c r="CN32" s="351"/>
      <c r="CO32" s="351"/>
      <c r="CP32" s="351"/>
      <c r="CQ32" s="351"/>
      <c r="CR32" s="351"/>
      <c r="CS32" s="351"/>
      <c r="CT32" s="351"/>
      <c r="CU32" s="351"/>
      <c r="CV32" s="351"/>
      <c r="CW32" s="351"/>
      <c r="CX32" s="351"/>
      <c r="CY32" s="351"/>
      <c r="CZ32" s="351"/>
      <c r="DA32" s="351"/>
      <c r="DB32" s="351"/>
      <c r="DC32" s="351"/>
      <c r="DD32" s="351"/>
      <c r="DE32" s="351"/>
      <c r="DF32" s="351"/>
      <c r="DG32" s="351"/>
      <c r="DH32" s="351"/>
      <c r="DI32" s="351"/>
      <c r="DJ32" s="351"/>
      <c r="DK32" s="351"/>
      <c r="DL32" s="351"/>
      <c r="DM32" s="351"/>
      <c r="DN32" s="351"/>
      <c r="DO32" s="351"/>
      <c r="DP32" s="351"/>
      <c r="DQ32" s="351"/>
      <c r="DR32" s="351"/>
      <c r="DS32" s="351"/>
      <c r="DT32" s="351"/>
      <c r="DU32" s="351"/>
      <c r="DV32" s="351"/>
      <c r="DW32" s="351"/>
      <c r="DX32" s="351"/>
      <c r="DY32" s="351"/>
      <c r="DZ32" s="351"/>
      <c r="EA32" s="351"/>
      <c r="EB32" s="351"/>
      <c r="EC32" s="351"/>
      <c r="ED32" s="351"/>
      <c r="EE32" s="351"/>
      <c r="EF32" s="351"/>
      <c r="EG32" s="351"/>
      <c r="EH32" s="351"/>
      <c r="EI32" s="351"/>
      <c r="EJ32" s="351"/>
      <c r="EK32" s="351"/>
      <c r="EL32" s="351"/>
      <c r="EM32" s="351"/>
      <c r="EN32" s="351"/>
      <c r="EO32" s="351"/>
      <c r="EP32" s="351"/>
      <c r="EQ32" s="351"/>
      <c r="ER32" s="351"/>
      <c r="ES32" s="351"/>
      <c r="ET32" s="351"/>
      <c r="EU32" s="351"/>
      <c r="EV32" s="351"/>
      <c r="EW32" s="351"/>
      <c r="EX32" s="351"/>
      <c r="EY32" s="351"/>
      <c r="EZ32" s="351"/>
      <c r="FA32" s="351"/>
    </row>
    <row r="33" spans="1:157">
      <c r="A33" s="67"/>
      <c r="B33" s="375"/>
      <c r="C33" s="377"/>
      <c r="D33" s="376"/>
      <c r="E33" s="366"/>
      <c r="F33" s="351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  <c r="X33" s="351"/>
      <c r="Y33" s="351"/>
      <c r="Z33" s="351"/>
      <c r="AA33" s="351"/>
      <c r="AB33" s="351"/>
      <c r="AC33" s="351"/>
      <c r="AD33" s="351"/>
      <c r="AE33" s="351"/>
      <c r="AF33" s="351"/>
      <c r="AG33" s="351"/>
      <c r="AH33" s="351"/>
      <c r="AI33" s="351"/>
      <c r="AJ33" s="351"/>
      <c r="AK33" s="351"/>
      <c r="AL33" s="351"/>
      <c r="AM33" s="351"/>
      <c r="AN33" s="351"/>
      <c r="AO33" s="351"/>
      <c r="AP33" s="351"/>
      <c r="AQ33" s="351"/>
      <c r="AR33" s="351"/>
      <c r="AS33" s="351"/>
      <c r="AT33" s="351"/>
      <c r="AU33" s="351"/>
      <c r="AV33" s="351"/>
      <c r="AW33" s="351"/>
      <c r="AX33" s="351"/>
      <c r="AY33" s="351"/>
      <c r="AZ33" s="351"/>
      <c r="BA33" s="351"/>
      <c r="BB33" s="351"/>
      <c r="BC33" s="351"/>
      <c r="BD33" s="351"/>
      <c r="BE33" s="351"/>
      <c r="BF33" s="351"/>
      <c r="BG33" s="351"/>
      <c r="BH33" s="351"/>
      <c r="BI33" s="351"/>
      <c r="BJ33" s="351"/>
      <c r="BK33" s="351"/>
      <c r="BL33" s="351"/>
      <c r="BM33" s="351"/>
      <c r="BN33" s="351"/>
      <c r="BO33" s="351"/>
      <c r="BP33" s="351"/>
      <c r="BQ33" s="351"/>
      <c r="BR33" s="351"/>
      <c r="BS33" s="351"/>
      <c r="BT33" s="351"/>
      <c r="BU33" s="351"/>
      <c r="BV33" s="351"/>
      <c r="BW33" s="351"/>
      <c r="BX33" s="351"/>
      <c r="BY33" s="351"/>
      <c r="BZ33" s="351"/>
      <c r="CA33" s="351"/>
      <c r="CB33" s="351"/>
      <c r="CC33" s="351"/>
      <c r="CD33" s="351"/>
      <c r="CE33" s="351"/>
      <c r="CF33" s="351"/>
      <c r="CG33" s="351"/>
      <c r="CH33" s="351"/>
      <c r="CI33" s="351"/>
      <c r="CJ33" s="351"/>
      <c r="CK33" s="351"/>
      <c r="CL33" s="351"/>
      <c r="CM33" s="351"/>
      <c r="CN33" s="351"/>
      <c r="CO33" s="351"/>
      <c r="CP33" s="351"/>
      <c r="CQ33" s="351"/>
      <c r="CR33" s="351"/>
      <c r="CS33" s="351"/>
      <c r="CT33" s="351"/>
      <c r="CU33" s="351"/>
      <c r="CV33" s="351"/>
      <c r="CW33" s="351"/>
      <c r="CX33" s="351"/>
      <c r="CY33" s="351"/>
      <c r="CZ33" s="351"/>
      <c r="DA33" s="351"/>
      <c r="DB33" s="351"/>
      <c r="DC33" s="351"/>
      <c r="DD33" s="351"/>
      <c r="DE33" s="351"/>
      <c r="DF33" s="351"/>
      <c r="DG33" s="351"/>
      <c r="DH33" s="351"/>
      <c r="DI33" s="351"/>
      <c r="DJ33" s="351"/>
      <c r="DK33" s="351"/>
      <c r="DL33" s="351"/>
      <c r="DM33" s="351"/>
      <c r="DN33" s="351"/>
      <c r="DO33" s="351"/>
      <c r="DP33" s="351"/>
      <c r="DQ33" s="351"/>
      <c r="DR33" s="351"/>
      <c r="DS33" s="351"/>
      <c r="DT33" s="351"/>
      <c r="DU33" s="351"/>
      <c r="DV33" s="351"/>
      <c r="DW33" s="351"/>
      <c r="DX33" s="351"/>
      <c r="DY33" s="351"/>
      <c r="DZ33" s="351"/>
      <c r="EA33" s="351"/>
      <c r="EB33" s="351"/>
      <c r="EC33" s="351"/>
      <c r="ED33" s="351"/>
      <c r="EE33" s="351"/>
      <c r="EF33" s="351"/>
      <c r="EG33" s="351"/>
      <c r="EH33" s="351"/>
      <c r="EI33" s="351"/>
      <c r="EJ33" s="351"/>
      <c r="EK33" s="351"/>
      <c r="EL33" s="351"/>
      <c r="EM33" s="351"/>
      <c r="EN33" s="351"/>
      <c r="EO33" s="351"/>
      <c r="EP33" s="351"/>
      <c r="EQ33" s="351"/>
      <c r="ER33" s="351"/>
      <c r="ES33" s="351"/>
      <c r="ET33" s="351"/>
      <c r="EU33" s="351"/>
      <c r="EV33" s="351"/>
      <c r="EW33" s="351"/>
      <c r="EX33" s="351"/>
      <c r="EY33" s="351"/>
      <c r="EZ33" s="351"/>
      <c r="FA33" s="351"/>
    </row>
    <row r="34" spans="1:157">
      <c r="A34" s="67"/>
      <c r="B34" s="375"/>
      <c r="C34" s="377" t="str">
        <f t="shared" ref="C34:C35" si="2">IF(D34="","",IF(D34&gt;0,VLOOKUP(D34,IDtable,2)))</f>
        <v/>
      </c>
      <c r="D34" s="376"/>
    </row>
    <row r="35" spans="1:157">
      <c r="A35" s="67"/>
      <c r="B35" s="375"/>
      <c r="C35" s="377" t="str">
        <f t="shared" si="2"/>
        <v/>
      </c>
      <c r="D35" s="376"/>
      <c r="E35" s="562" t="s">
        <v>98</v>
      </c>
      <c r="F35" s="563"/>
      <c r="G35" s="563"/>
      <c r="H35" s="563"/>
      <c r="I35" s="492"/>
      <c r="J35" s="493"/>
    </row>
    <row r="36" spans="1:157">
      <c r="A36" s="67"/>
      <c r="B36" s="375"/>
      <c r="C36" s="377"/>
      <c r="D36" s="376"/>
      <c r="E36" s="378" t="s">
        <v>99</v>
      </c>
      <c r="F36" s="69">
        <v>11</v>
      </c>
      <c r="G36" s="69">
        <v>12</v>
      </c>
      <c r="H36" s="69">
        <v>13</v>
      </c>
      <c r="I36" s="494">
        <v>14</v>
      </c>
      <c r="J36" s="495">
        <v>15</v>
      </c>
      <c r="K36" s="367"/>
      <c r="M36" s="367"/>
    </row>
    <row r="37" spans="1:157">
      <c r="A37" s="67"/>
      <c r="B37" s="375"/>
      <c r="C37" s="377"/>
      <c r="D37" s="376"/>
      <c r="E37" s="381" t="s">
        <v>101</v>
      </c>
      <c r="F37" s="382"/>
      <c r="G37" s="382"/>
      <c r="H37" s="382"/>
      <c r="I37" s="69"/>
      <c r="J37" s="379"/>
      <c r="K37" s="364"/>
      <c r="L37" s="384"/>
      <c r="M37" s="351"/>
    </row>
    <row r="38" spans="1:157">
      <c r="A38" s="67"/>
      <c r="B38" s="375"/>
      <c r="C38" s="377"/>
      <c r="D38" s="376"/>
      <c r="E38" s="496" t="s">
        <v>103</v>
      </c>
      <c r="F38" s="497"/>
      <c r="G38" s="497"/>
      <c r="H38" s="497"/>
      <c r="I38" s="22"/>
      <c r="J38" s="498"/>
      <c r="K38" s="364"/>
      <c r="L38" s="384"/>
      <c r="M38" s="351"/>
    </row>
    <row r="39" spans="1:157">
      <c r="A39" s="67"/>
      <c r="B39" s="375"/>
      <c r="C39" s="377"/>
      <c r="D39" s="376"/>
      <c r="E39" s="499"/>
      <c r="F39" s="500"/>
      <c r="G39" s="500"/>
      <c r="H39" s="500"/>
      <c r="I39" s="500"/>
      <c r="K39" s="364"/>
      <c r="L39" s="384"/>
      <c r="M39" s="351"/>
    </row>
    <row r="40" spans="1:157">
      <c r="A40" s="67"/>
      <c r="B40" s="375"/>
      <c r="C40" s="377"/>
      <c r="D40" s="376"/>
      <c r="K40" s="364"/>
      <c r="M40" s="351"/>
    </row>
    <row r="41" spans="1:157">
      <c r="K41" s="364"/>
      <c r="M41" s="351"/>
    </row>
    <row r="43" spans="1:157">
      <c r="A43" s="620" t="s">
        <v>2518</v>
      </c>
      <c r="B43" s="620"/>
      <c r="C43" s="620" t="s">
        <v>2519</v>
      </c>
      <c r="D43" s="620"/>
      <c r="E43" s="620" t="s">
        <v>2520</v>
      </c>
      <c r="F43" s="620"/>
      <c r="G43" s="620" t="s">
        <v>2521</v>
      </c>
      <c r="H43" s="620"/>
      <c r="I43" s="620" t="s">
        <v>2522</v>
      </c>
      <c r="J43" s="620"/>
      <c r="K43" s="620" t="s">
        <v>2523</v>
      </c>
      <c r="L43" s="620"/>
      <c r="M43" s="620" t="s">
        <v>2524</v>
      </c>
      <c r="N43" s="620"/>
      <c r="O43" s="620" t="s">
        <v>2525</v>
      </c>
      <c r="P43" s="620"/>
    </row>
    <row r="44" spans="1:157" ht="38.25">
      <c r="A44" s="389" t="s">
        <v>2526</v>
      </c>
      <c r="B44" s="501" t="s">
        <v>2527</v>
      </c>
      <c r="C44" s="389" t="s">
        <v>2526</v>
      </c>
      <c r="D44" s="502" t="s">
        <v>2527</v>
      </c>
      <c r="E44" s="389" t="s">
        <v>2526</v>
      </c>
      <c r="F44" s="502" t="s">
        <v>2528</v>
      </c>
      <c r="G44" s="389" t="s">
        <v>2526</v>
      </c>
      <c r="H44" s="502" t="s">
        <v>2528</v>
      </c>
      <c r="I44" s="389" t="s">
        <v>2526</v>
      </c>
      <c r="J44" s="502" t="s">
        <v>2528</v>
      </c>
      <c r="K44" s="389" t="s">
        <v>2526</v>
      </c>
      <c r="L44" s="502" t="s">
        <v>2528</v>
      </c>
      <c r="M44" s="389" t="s">
        <v>2526</v>
      </c>
      <c r="N44" s="502" t="s">
        <v>2528</v>
      </c>
      <c r="O44" s="389" t="s">
        <v>2526</v>
      </c>
      <c r="P44" s="502" t="s">
        <v>2528</v>
      </c>
    </row>
    <row r="45" spans="1:157">
      <c r="A45">
        <v>0</v>
      </c>
      <c r="B45">
        <v>0</v>
      </c>
      <c r="C45">
        <v>0</v>
      </c>
      <c r="D45">
        <v>0</v>
      </c>
      <c r="E45">
        <v>0</v>
      </c>
      <c r="F45" s="332">
        <v>137.5</v>
      </c>
      <c r="G45">
        <v>0</v>
      </c>
      <c r="H45" s="333">
        <v>0</v>
      </c>
      <c r="I45" s="333">
        <v>0</v>
      </c>
      <c r="J45">
        <v>6.5</v>
      </c>
      <c r="K45" s="364">
        <v>0</v>
      </c>
      <c r="L45">
        <v>0.75</v>
      </c>
      <c r="M45">
        <v>0</v>
      </c>
      <c r="N45">
        <v>3.5</v>
      </c>
      <c r="O45">
        <v>0</v>
      </c>
      <c r="P45">
        <v>0</v>
      </c>
    </row>
    <row r="46" spans="1:157">
      <c r="A46">
        <v>1</v>
      </c>
      <c r="B46">
        <v>0</v>
      </c>
      <c r="C46">
        <v>1</v>
      </c>
      <c r="D46">
        <v>0</v>
      </c>
      <c r="E46">
        <v>1</v>
      </c>
      <c r="F46" s="332">
        <v>352.20000000000005</v>
      </c>
      <c r="G46">
        <v>1</v>
      </c>
      <c r="H46" s="333">
        <v>3</v>
      </c>
      <c r="I46" s="333">
        <v>1</v>
      </c>
      <c r="J46">
        <v>24.25</v>
      </c>
      <c r="K46" s="364">
        <v>1</v>
      </c>
      <c r="L46">
        <v>17.66</v>
      </c>
      <c r="M46">
        <v>1</v>
      </c>
      <c r="N46">
        <v>31</v>
      </c>
      <c r="O46">
        <v>1</v>
      </c>
      <c r="P46">
        <v>6.25</v>
      </c>
    </row>
    <row r="47" spans="1:157">
      <c r="A47">
        <v>2</v>
      </c>
      <c r="B47">
        <v>0</v>
      </c>
      <c r="C47">
        <v>2</v>
      </c>
      <c r="D47">
        <v>0</v>
      </c>
      <c r="E47">
        <v>2</v>
      </c>
      <c r="F47" s="332">
        <v>161.45000000000016</v>
      </c>
      <c r="G47">
        <v>2</v>
      </c>
      <c r="H47" s="333">
        <v>12.609999999999998</v>
      </c>
      <c r="I47" s="333">
        <v>2</v>
      </c>
      <c r="J47">
        <v>26.900000000000023</v>
      </c>
      <c r="K47" s="364">
        <v>2</v>
      </c>
      <c r="L47">
        <v>69.22999999999999</v>
      </c>
      <c r="M47">
        <v>2</v>
      </c>
      <c r="N47">
        <v>21.115000000000013</v>
      </c>
      <c r="O47">
        <v>2</v>
      </c>
      <c r="P47">
        <v>8.3649999999999984</v>
      </c>
    </row>
    <row r="48" spans="1:157">
      <c r="A48">
        <v>3</v>
      </c>
      <c r="B48">
        <v>1</v>
      </c>
      <c r="C48">
        <v>3</v>
      </c>
      <c r="D48">
        <v>0</v>
      </c>
      <c r="E48">
        <v>3</v>
      </c>
      <c r="F48" s="332">
        <v>61.899999999999956</v>
      </c>
      <c r="G48">
        <v>3</v>
      </c>
      <c r="H48" s="333">
        <v>15.684999999999988</v>
      </c>
      <c r="I48" s="333">
        <v>3</v>
      </c>
      <c r="J48">
        <v>10.500000000000002</v>
      </c>
      <c r="K48" s="364">
        <v>3</v>
      </c>
      <c r="L48">
        <v>40.860000000000248</v>
      </c>
      <c r="M48">
        <v>3</v>
      </c>
      <c r="N48">
        <v>12.7</v>
      </c>
      <c r="O48">
        <v>3</v>
      </c>
      <c r="P48">
        <v>15.634999999999984</v>
      </c>
    </row>
    <row r="49" spans="1:16">
      <c r="A49">
        <v>4</v>
      </c>
      <c r="B49">
        <v>0</v>
      </c>
      <c r="C49">
        <v>4</v>
      </c>
      <c r="D49">
        <v>0</v>
      </c>
      <c r="E49">
        <v>4</v>
      </c>
      <c r="F49" s="332">
        <v>90.469999999999928</v>
      </c>
      <c r="G49">
        <v>4</v>
      </c>
      <c r="H49" s="333">
        <v>17.795000000000009</v>
      </c>
      <c r="I49" s="333">
        <v>4</v>
      </c>
      <c r="J49">
        <v>8.1500000000000021</v>
      </c>
      <c r="K49" s="364">
        <v>4</v>
      </c>
      <c r="L49">
        <v>11.815000000000015</v>
      </c>
      <c r="M49">
        <v>4</v>
      </c>
      <c r="N49">
        <v>14.950000000000012</v>
      </c>
      <c r="O49">
        <v>4</v>
      </c>
      <c r="P49">
        <v>9.0450000000000088</v>
      </c>
    </row>
    <row r="50" spans="1:16">
      <c r="A50">
        <v>5</v>
      </c>
      <c r="B50">
        <v>0</v>
      </c>
      <c r="C50">
        <v>5</v>
      </c>
      <c r="D50">
        <v>0</v>
      </c>
      <c r="E50">
        <v>5</v>
      </c>
      <c r="F50" s="332">
        <v>65.150000000000006</v>
      </c>
      <c r="G50">
        <v>5</v>
      </c>
      <c r="H50" s="333">
        <v>14.774999999999981</v>
      </c>
      <c r="I50" s="333">
        <v>5</v>
      </c>
      <c r="J50">
        <v>5.4649999999999981</v>
      </c>
      <c r="K50" s="364">
        <v>5</v>
      </c>
      <c r="L50">
        <v>23.791999999999941</v>
      </c>
      <c r="M50">
        <v>5</v>
      </c>
      <c r="N50">
        <v>8.2499999999999982</v>
      </c>
      <c r="O50">
        <v>5</v>
      </c>
      <c r="P50">
        <v>6.8250000000000028</v>
      </c>
    </row>
    <row r="51" spans="1:16">
      <c r="A51">
        <v>6</v>
      </c>
      <c r="B51">
        <v>0</v>
      </c>
      <c r="C51">
        <v>6</v>
      </c>
      <c r="D51">
        <v>0</v>
      </c>
      <c r="E51">
        <v>6</v>
      </c>
      <c r="F51" s="332">
        <v>54.929999999999971</v>
      </c>
      <c r="G51">
        <v>6</v>
      </c>
      <c r="H51" s="333">
        <v>12.02999999999999</v>
      </c>
      <c r="I51" s="333">
        <v>6</v>
      </c>
      <c r="J51">
        <v>6.1499999999999995</v>
      </c>
      <c r="K51" s="364">
        <v>6</v>
      </c>
      <c r="L51">
        <v>43.064999999999877</v>
      </c>
      <c r="M51">
        <v>6</v>
      </c>
      <c r="N51">
        <v>10.400000000000006</v>
      </c>
      <c r="O51">
        <v>6</v>
      </c>
      <c r="P51">
        <v>20.160000000000007</v>
      </c>
    </row>
    <row r="52" spans="1:16">
      <c r="A52">
        <v>7</v>
      </c>
      <c r="B52">
        <v>0.89999999999999991</v>
      </c>
      <c r="C52">
        <v>7</v>
      </c>
      <c r="D52">
        <v>0</v>
      </c>
      <c r="E52">
        <v>7</v>
      </c>
      <c r="F52" s="332">
        <v>45.474999999999973</v>
      </c>
      <c r="G52">
        <v>7</v>
      </c>
      <c r="H52" s="333">
        <v>15.544999999999984</v>
      </c>
      <c r="I52" s="333">
        <v>7</v>
      </c>
      <c r="J52">
        <v>5.0499999999999989</v>
      </c>
      <c r="K52" s="364">
        <v>7</v>
      </c>
      <c r="L52">
        <v>4.5950000000000015</v>
      </c>
      <c r="M52">
        <v>7</v>
      </c>
      <c r="N52">
        <v>5.0999999999999996</v>
      </c>
      <c r="O52">
        <v>7</v>
      </c>
      <c r="P52">
        <v>3.7680000000000007</v>
      </c>
    </row>
    <row r="53" spans="1:16">
      <c r="A53">
        <v>8</v>
      </c>
      <c r="B53">
        <v>0.3</v>
      </c>
      <c r="C53">
        <v>8</v>
      </c>
      <c r="D53">
        <v>0</v>
      </c>
      <c r="E53">
        <v>8</v>
      </c>
      <c r="F53" s="332">
        <v>43.715000000000032</v>
      </c>
      <c r="G53">
        <v>8</v>
      </c>
      <c r="H53" s="333">
        <v>7.9100000000000037</v>
      </c>
      <c r="I53" s="333">
        <v>8</v>
      </c>
      <c r="J53">
        <v>6.7249999999999988</v>
      </c>
      <c r="K53" s="364">
        <v>8</v>
      </c>
      <c r="L53">
        <v>9.8500000000000085</v>
      </c>
      <c r="M53">
        <v>8</v>
      </c>
      <c r="N53">
        <v>6</v>
      </c>
      <c r="O53">
        <v>8</v>
      </c>
      <c r="P53">
        <v>10.875000000000007</v>
      </c>
    </row>
    <row r="54" spans="1:16">
      <c r="A54">
        <v>9</v>
      </c>
      <c r="B54">
        <v>0.3</v>
      </c>
      <c r="C54">
        <v>9</v>
      </c>
      <c r="D54">
        <v>0</v>
      </c>
      <c r="E54">
        <v>9</v>
      </c>
      <c r="F54" s="332">
        <v>31.54999999999999</v>
      </c>
      <c r="G54">
        <v>9</v>
      </c>
      <c r="H54" s="333">
        <v>8.9750000000000032</v>
      </c>
      <c r="I54" s="333">
        <v>9</v>
      </c>
      <c r="J54">
        <v>6.4999999999999982</v>
      </c>
      <c r="K54" s="364">
        <v>9</v>
      </c>
      <c r="L54">
        <v>11.211999999999984</v>
      </c>
      <c r="M54">
        <v>9</v>
      </c>
      <c r="N54">
        <v>5.1499999999999995</v>
      </c>
      <c r="O54">
        <v>9</v>
      </c>
      <c r="P54">
        <v>15.689999999999973</v>
      </c>
    </row>
    <row r="55" spans="1:16">
      <c r="A55">
        <v>10</v>
      </c>
      <c r="B55">
        <v>0</v>
      </c>
      <c r="C55">
        <v>10</v>
      </c>
      <c r="D55">
        <v>0</v>
      </c>
      <c r="E55">
        <v>10</v>
      </c>
      <c r="F55" s="332">
        <v>21.339000000000013</v>
      </c>
      <c r="G55">
        <v>10</v>
      </c>
      <c r="H55" s="333">
        <v>6.2920000000000051</v>
      </c>
      <c r="I55" s="333">
        <v>10</v>
      </c>
      <c r="J55">
        <v>5.9389999999999992</v>
      </c>
      <c r="K55" s="364">
        <v>10</v>
      </c>
      <c r="L55">
        <v>29.199000000000243</v>
      </c>
      <c r="M55">
        <v>10</v>
      </c>
      <c r="N55">
        <v>2.5889999999999995</v>
      </c>
      <c r="O55">
        <v>10</v>
      </c>
      <c r="P55">
        <v>9.4829999999999988</v>
      </c>
    </row>
    <row r="56" spans="1:16">
      <c r="A56">
        <v>11</v>
      </c>
      <c r="B56">
        <v>0</v>
      </c>
      <c r="C56">
        <v>11</v>
      </c>
      <c r="D56">
        <v>0</v>
      </c>
      <c r="E56">
        <v>11</v>
      </c>
      <c r="F56" s="332">
        <v>41.950000000000017</v>
      </c>
      <c r="G56">
        <v>11</v>
      </c>
      <c r="H56" s="333">
        <v>7.2750000000000039</v>
      </c>
      <c r="I56" s="333">
        <v>11</v>
      </c>
      <c r="J56">
        <v>4.1999999999999993</v>
      </c>
      <c r="K56" s="364">
        <v>11</v>
      </c>
      <c r="L56">
        <v>5.3150000000000013</v>
      </c>
      <c r="M56">
        <v>11</v>
      </c>
      <c r="N56">
        <v>4.1999999999999993</v>
      </c>
      <c r="O56">
        <v>11</v>
      </c>
      <c r="P56">
        <v>6.1450000000000022</v>
      </c>
    </row>
    <row r="57" spans="1:16">
      <c r="A57">
        <v>12</v>
      </c>
      <c r="B57">
        <v>0</v>
      </c>
      <c r="C57">
        <v>12</v>
      </c>
      <c r="D57">
        <v>0</v>
      </c>
      <c r="E57">
        <v>12</v>
      </c>
      <c r="F57" s="332">
        <v>30.550000000000011</v>
      </c>
      <c r="G57">
        <v>12</v>
      </c>
      <c r="H57" s="333">
        <v>10.734999999999985</v>
      </c>
      <c r="I57" s="333">
        <v>12</v>
      </c>
      <c r="J57">
        <v>6.5500000000000007</v>
      </c>
      <c r="K57" s="364">
        <v>12</v>
      </c>
      <c r="L57">
        <v>48.239999999999114</v>
      </c>
      <c r="M57">
        <v>12</v>
      </c>
      <c r="N57">
        <v>6.4999999999999991</v>
      </c>
      <c r="O57">
        <v>12</v>
      </c>
      <c r="P57">
        <v>25.600000000000136</v>
      </c>
    </row>
    <row r="58" spans="1:16">
      <c r="A58">
        <v>13</v>
      </c>
      <c r="B58">
        <v>0</v>
      </c>
      <c r="C58">
        <v>13</v>
      </c>
      <c r="D58">
        <v>0</v>
      </c>
      <c r="E58">
        <v>13</v>
      </c>
      <c r="F58" s="332">
        <v>32.500000000000028</v>
      </c>
      <c r="G58">
        <v>13</v>
      </c>
      <c r="H58" s="333">
        <v>1.7249999999999999</v>
      </c>
      <c r="I58" s="333">
        <v>13</v>
      </c>
      <c r="J58">
        <v>4.25</v>
      </c>
      <c r="K58" s="364">
        <v>13</v>
      </c>
      <c r="L58">
        <v>0.315</v>
      </c>
      <c r="M58">
        <v>13</v>
      </c>
      <c r="N58">
        <v>5.2999999999999989</v>
      </c>
      <c r="O58">
        <v>13</v>
      </c>
      <c r="P58">
        <v>1.8279999999999998</v>
      </c>
    </row>
    <row r="59" spans="1:16">
      <c r="A59">
        <v>14</v>
      </c>
      <c r="B59">
        <v>0</v>
      </c>
      <c r="C59">
        <v>14</v>
      </c>
      <c r="D59">
        <v>0</v>
      </c>
      <c r="E59">
        <v>14</v>
      </c>
      <c r="F59" s="332">
        <v>23.138999999999999</v>
      </c>
      <c r="G59">
        <v>14</v>
      </c>
      <c r="H59" s="333">
        <v>10.7</v>
      </c>
      <c r="I59" s="333">
        <v>14</v>
      </c>
      <c r="J59">
        <v>8.3890000000000011</v>
      </c>
      <c r="K59" s="364">
        <v>14</v>
      </c>
      <c r="L59">
        <v>12.279000000000037</v>
      </c>
      <c r="M59">
        <v>14</v>
      </c>
      <c r="N59">
        <v>4.6019999999999994</v>
      </c>
      <c r="O59">
        <v>14</v>
      </c>
      <c r="P59">
        <v>8.4669999999999863</v>
      </c>
    </row>
    <row r="60" spans="1:16">
      <c r="A60">
        <v>15</v>
      </c>
      <c r="B60">
        <v>0</v>
      </c>
      <c r="C60">
        <v>15</v>
      </c>
      <c r="D60">
        <v>0</v>
      </c>
      <c r="E60">
        <v>15</v>
      </c>
      <c r="F60" s="332">
        <v>18.690000000000012</v>
      </c>
      <c r="G60">
        <v>15</v>
      </c>
      <c r="H60" s="333">
        <v>3.66</v>
      </c>
      <c r="I60" s="333">
        <v>15</v>
      </c>
      <c r="J60">
        <v>2.3400000000000003</v>
      </c>
      <c r="K60" s="364">
        <v>15</v>
      </c>
      <c r="L60">
        <v>26.859999999999658</v>
      </c>
      <c r="M60">
        <v>15</v>
      </c>
      <c r="N60">
        <v>4.0299999999999994</v>
      </c>
      <c r="O60">
        <v>15</v>
      </c>
      <c r="P60">
        <v>8.3879999999999928</v>
      </c>
    </row>
    <row r="61" spans="1:16">
      <c r="A61">
        <v>16</v>
      </c>
      <c r="B61">
        <v>0</v>
      </c>
      <c r="C61">
        <v>16</v>
      </c>
      <c r="D61">
        <v>0</v>
      </c>
      <c r="E61">
        <v>16</v>
      </c>
      <c r="F61" s="332">
        <v>22.499999999999993</v>
      </c>
      <c r="G61">
        <v>16</v>
      </c>
      <c r="H61" s="333">
        <v>8.8100000000000094</v>
      </c>
      <c r="I61" s="333">
        <v>16</v>
      </c>
      <c r="J61">
        <v>5.45</v>
      </c>
      <c r="K61" s="364">
        <v>16</v>
      </c>
      <c r="L61">
        <v>2.5149999999999992</v>
      </c>
      <c r="M61">
        <v>16</v>
      </c>
      <c r="N61">
        <v>7.3629999999999987</v>
      </c>
      <c r="O61">
        <v>16</v>
      </c>
      <c r="P61">
        <v>4.1969999999999992</v>
      </c>
    </row>
    <row r="62" spans="1:16">
      <c r="A62">
        <v>17</v>
      </c>
      <c r="B62">
        <v>0</v>
      </c>
      <c r="C62">
        <v>17</v>
      </c>
      <c r="D62">
        <v>0</v>
      </c>
      <c r="E62">
        <v>17</v>
      </c>
      <c r="F62" s="332">
        <v>24.965000000000018</v>
      </c>
      <c r="G62">
        <v>17</v>
      </c>
      <c r="H62" s="333">
        <v>3.4799999999999995</v>
      </c>
      <c r="I62" s="333">
        <v>17</v>
      </c>
      <c r="J62">
        <v>3</v>
      </c>
      <c r="K62" s="364">
        <v>17</v>
      </c>
      <c r="L62">
        <v>3.4599999999999995</v>
      </c>
      <c r="M62">
        <v>17</v>
      </c>
      <c r="N62">
        <v>1.9500000000000002</v>
      </c>
      <c r="O62">
        <v>17</v>
      </c>
      <c r="P62">
        <v>2.5650000000000004</v>
      </c>
    </row>
    <row r="63" spans="1:16">
      <c r="A63">
        <v>18</v>
      </c>
      <c r="B63">
        <v>0</v>
      </c>
      <c r="C63">
        <v>18</v>
      </c>
      <c r="D63">
        <v>0</v>
      </c>
      <c r="E63">
        <v>18</v>
      </c>
      <c r="F63" s="332">
        <v>22.54000000000001</v>
      </c>
      <c r="G63">
        <v>18</v>
      </c>
      <c r="H63" s="333">
        <v>12.190000000000014</v>
      </c>
      <c r="I63" s="333">
        <v>18</v>
      </c>
      <c r="J63">
        <v>3.399999999999999</v>
      </c>
      <c r="K63" s="364">
        <v>18</v>
      </c>
      <c r="L63">
        <v>22.716000000000079</v>
      </c>
      <c r="M63">
        <v>18</v>
      </c>
      <c r="N63">
        <v>5.85</v>
      </c>
      <c r="O63">
        <v>18</v>
      </c>
      <c r="P63">
        <v>20.180000000000085</v>
      </c>
    </row>
    <row r="64" spans="1:16">
      <c r="A64">
        <v>19</v>
      </c>
      <c r="B64">
        <v>0</v>
      </c>
      <c r="C64">
        <v>19</v>
      </c>
      <c r="D64">
        <v>0</v>
      </c>
      <c r="E64">
        <v>19</v>
      </c>
      <c r="F64" s="332">
        <v>23.126000000000008</v>
      </c>
      <c r="G64">
        <v>19</v>
      </c>
      <c r="H64" s="333">
        <v>8.0789999999999988</v>
      </c>
      <c r="I64" s="333">
        <v>19</v>
      </c>
      <c r="J64">
        <v>2.7520000000000002</v>
      </c>
      <c r="K64" s="364">
        <v>19</v>
      </c>
      <c r="L64">
        <v>11.603000000000028</v>
      </c>
      <c r="M64">
        <v>19</v>
      </c>
      <c r="N64">
        <v>6.4279999999999973</v>
      </c>
      <c r="O64">
        <v>19</v>
      </c>
      <c r="P64">
        <v>5.0440000000000014</v>
      </c>
    </row>
    <row r="65" spans="1:16">
      <c r="A65">
        <v>20</v>
      </c>
      <c r="B65">
        <v>1.25</v>
      </c>
      <c r="C65">
        <v>20</v>
      </c>
      <c r="D65">
        <v>0</v>
      </c>
      <c r="E65">
        <v>20</v>
      </c>
      <c r="F65" s="332">
        <v>17.220000000000006</v>
      </c>
      <c r="G65">
        <v>20</v>
      </c>
      <c r="H65" s="333">
        <v>9.8349999999999955</v>
      </c>
      <c r="I65" s="333">
        <v>20</v>
      </c>
      <c r="J65">
        <v>3.9099999999999993</v>
      </c>
      <c r="K65" s="364">
        <v>20</v>
      </c>
      <c r="L65">
        <v>19.31999999999999</v>
      </c>
      <c r="M65">
        <v>20</v>
      </c>
      <c r="N65">
        <v>4.7799999999999985</v>
      </c>
      <c r="O65">
        <v>20</v>
      </c>
      <c r="P65">
        <v>14.060999999999908</v>
      </c>
    </row>
    <row r="66" spans="1:16">
      <c r="A66">
        <v>21</v>
      </c>
      <c r="B66">
        <v>0</v>
      </c>
      <c r="C66">
        <v>21</v>
      </c>
      <c r="D66">
        <v>0</v>
      </c>
      <c r="E66">
        <v>21</v>
      </c>
      <c r="F66" s="332">
        <v>20.9</v>
      </c>
      <c r="G66">
        <v>21</v>
      </c>
      <c r="H66" s="333">
        <v>7.3300000000000018</v>
      </c>
      <c r="I66" s="333">
        <v>21</v>
      </c>
      <c r="J66">
        <v>4.3999999999999986</v>
      </c>
      <c r="K66" s="364">
        <v>21</v>
      </c>
      <c r="L66">
        <v>6.4139999999999979</v>
      </c>
      <c r="M66">
        <v>21</v>
      </c>
      <c r="N66">
        <v>3.7129999999999996</v>
      </c>
      <c r="O66">
        <v>21</v>
      </c>
      <c r="P66">
        <v>6.768999999999993</v>
      </c>
    </row>
    <row r="67" spans="1:16">
      <c r="A67">
        <v>22</v>
      </c>
      <c r="B67">
        <v>0</v>
      </c>
      <c r="C67">
        <v>22</v>
      </c>
      <c r="D67">
        <v>0</v>
      </c>
      <c r="E67">
        <v>22</v>
      </c>
      <c r="F67" s="332">
        <v>17.250000000000007</v>
      </c>
      <c r="G67">
        <v>22</v>
      </c>
      <c r="H67" s="333">
        <v>1.56</v>
      </c>
      <c r="I67" s="333">
        <v>22</v>
      </c>
      <c r="J67">
        <v>4.3999999999999986</v>
      </c>
      <c r="K67" s="364">
        <v>22</v>
      </c>
      <c r="L67">
        <v>1.4999999999999998</v>
      </c>
      <c r="M67">
        <v>22</v>
      </c>
      <c r="N67">
        <v>1.95</v>
      </c>
      <c r="O67">
        <v>22</v>
      </c>
      <c r="P67">
        <v>3.0649999999999999</v>
      </c>
    </row>
    <row r="68" spans="1:16">
      <c r="A68">
        <v>23</v>
      </c>
      <c r="B68">
        <v>0</v>
      </c>
      <c r="C68">
        <v>23</v>
      </c>
      <c r="D68">
        <v>0</v>
      </c>
      <c r="E68">
        <v>23</v>
      </c>
      <c r="F68" s="332">
        <v>20.990000000000013</v>
      </c>
      <c r="G68">
        <v>23</v>
      </c>
      <c r="H68" s="333">
        <v>8.3350000000000044</v>
      </c>
      <c r="I68" s="333">
        <v>23</v>
      </c>
      <c r="J68">
        <v>3.9649999999999994</v>
      </c>
      <c r="K68" s="364">
        <v>23</v>
      </c>
      <c r="L68">
        <v>4.6019999999999976</v>
      </c>
      <c r="M68">
        <v>23</v>
      </c>
      <c r="N68">
        <v>4.339999999999999</v>
      </c>
      <c r="O68">
        <v>23</v>
      </c>
      <c r="P68">
        <v>2.65</v>
      </c>
    </row>
    <row r="69" spans="1:16">
      <c r="A69">
        <v>24</v>
      </c>
      <c r="B69">
        <v>0</v>
      </c>
      <c r="C69">
        <v>24</v>
      </c>
      <c r="D69">
        <v>0</v>
      </c>
      <c r="E69">
        <v>24</v>
      </c>
      <c r="F69" s="332">
        <v>15.939000000000011</v>
      </c>
      <c r="G69">
        <v>24</v>
      </c>
      <c r="H69" s="333">
        <v>7.4540000000000006</v>
      </c>
      <c r="I69" s="333">
        <v>24</v>
      </c>
      <c r="J69">
        <v>2.8889999999999989</v>
      </c>
      <c r="K69" s="364">
        <v>24</v>
      </c>
      <c r="L69">
        <v>28.623999999999654</v>
      </c>
      <c r="M69">
        <v>24</v>
      </c>
      <c r="N69">
        <v>5.8539999999999974</v>
      </c>
      <c r="O69">
        <v>24</v>
      </c>
      <c r="P69">
        <v>21.991000000000057</v>
      </c>
    </row>
    <row r="70" spans="1:16">
      <c r="A70">
        <v>25</v>
      </c>
      <c r="B70">
        <v>0.5</v>
      </c>
      <c r="C70">
        <v>25</v>
      </c>
      <c r="D70">
        <v>0</v>
      </c>
      <c r="E70">
        <v>25</v>
      </c>
      <c r="F70" s="332">
        <v>18.450000000000006</v>
      </c>
      <c r="G70">
        <v>25</v>
      </c>
      <c r="H70" s="333">
        <v>5.4250000000000034</v>
      </c>
      <c r="I70" s="333">
        <v>25</v>
      </c>
      <c r="J70">
        <v>3</v>
      </c>
      <c r="K70" s="364">
        <v>25</v>
      </c>
      <c r="L70">
        <v>1.43</v>
      </c>
      <c r="M70">
        <v>25</v>
      </c>
      <c r="N70">
        <v>4.8999999999999995</v>
      </c>
      <c r="O70">
        <v>25</v>
      </c>
      <c r="P70">
        <v>1.8130000000000002</v>
      </c>
    </row>
    <row r="71" spans="1:16">
      <c r="A71">
        <v>26</v>
      </c>
      <c r="B71">
        <v>0</v>
      </c>
      <c r="C71">
        <v>26</v>
      </c>
      <c r="D71">
        <v>0</v>
      </c>
      <c r="E71">
        <v>26</v>
      </c>
      <c r="F71" s="332">
        <v>18.250000000000011</v>
      </c>
      <c r="G71">
        <v>26</v>
      </c>
      <c r="H71" s="333">
        <v>6.0950000000000015</v>
      </c>
      <c r="I71" s="333">
        <v>26</v>
      </c>
      <c r="J71">
        <v>2.6889999999999996</v>
      </c>
      <c r="K71" s="364">
        <v>26</v>
      </c>
      <c r="L71">
        <v>3.5999999999999992</v>
      </c>
      <c r="M71">
        <v>26</v>
      </c>
      <c r="N71">
        <v>3.7999999999999989</v>
      </c>
      <c r="O71">
        <v>26</v>
      </c>
      <c r="P71">
        <v>4.8669999999999991</v>
      </c>
    </row>
    <row r="72" spans="1:16">
      <c r="A72">
        <v>27</v>
      </c>
      <c r="B72">
        <v>0</v>
      </c>
      <c r="C72">
        <v>27</v>
      </c>
      <c r="D72">
        <v>0</v>
      </c>
      <c r="E72">
        <v>27</v>
      </c>
      <c r="F72" s="332">
        <v>15.700000000000005</v>
      </c>
      <c r="G72">
        <v>27</v>
      </c>
      <c r="H72" s="333">
        <v>5.7130000000000027</v>
      </c>
      <c r="I72" s="333">
        <v>27</v>
      </c>
      <c r="J72">
        <v>2.1</v>
      </c>
      <c r="K72" s="364">
        <v>27</v>
      </c>
      <c r="L72">
        <v>5.1149999999999984</v>
      </c>
      <c r="M72">
        <v>27</v>
      </c>
      <c r="N72">
        <v>3.7999999999999989</v>
      </c>
      <c r="O72">
        <v>27</v>
      </c>
      <c r="P72">
        <v>7.152999999999996</v>
      </c>
    </row>
    <row r="73" spans="1:16">
      <c r="A73">
        <v>28</v>
      </c>
      <c r="B73">
        <v>0</v>
      </c>
      <c r="C73">
        <v>28</v>
      </c>
      <c r="D73">
        <v>0</v>
      </c>
      <c r="E73">
        <v>28</v>
      </c>
      <c r="F73" s="332">
        <v>22.375000000000018</v>
      </c>
      <c r="G73">
        <v>28</v>
      </c>
      <c r="H73" s="333">
        <v>7.5550000000000006</v>
      </c>
      <c r="I73" s="333">
        <v>28</v>
      </c>
      <c r="J73">
        <v>3.9499999999999988</v>
      </c>
      <c r="K73" s="364">
        <v>28</v>
      </c>
      <c r="L73">
        <v>3.1300000000000003</v>
      </c>
      <c r="M73">
        <v>28</v>
      </c>
      <c r="N73">
        <v>5.549999999999998</v>
      </c>
      <c r="O73">
        <v>28</v>
      </c>
      <c r="P73">
        <v>3.169</v>
      </c>
    </row>
    <row r="74" spans="1:16">
      <c r="A74">
        <v>29</v>
      </c>
      <c r="B74">
        <v>0</v>
      </c>
      <c r="C74">
        <v>29</v>
      </c>
      <c r="D74">
        <v>0</v>
      </c>
      <c r="E74">
        <v>29</v>
      </c>
      <c r="F74" s="332">
        <v>19.800000000000015</v>
      </c>
      <c r="G74">
        <v>29</v>
      </c>
      <c r="H74" s="333">
        <v>3.0680000000000001</v>
      </c>
      <c r="I74" s="333">
        <v>29</v>
      </c>
      <c r="J74">
        <v>2.8639999999999999</v>
      </c>
      <c r="K74" s="364">
        <v>29</v>
      </c>
      <c r="L74">
        <v>3.5350000000000024</v>
      </c>
      <c r="M74">
        <v>29</v>
      </c>
      <c r="N74">
        <v>4.2629999999999999</v>
      </c>
      <c r="O74">
        <v>29</v>
      </c>
      <c r="P74">
        <v>4.7230000000000008</v>
      </c>
    </row>
    <row r="75" spans="1:16">
      <c r="A75">
        <v>30</v>
      </c>
      <c r="B75">
        <v>0</v>
      </c>
      <c r="C75">
        <v>30</v>
      </c>
      <c r="D75">
        <v>0</v>
      </c>
      <c r="E75">
        <v>30</v>
      </c>
      <c r="F75" s="332">
        <v>19.280000000000008</v>
      </c>
      <c r="G75">
        <v>30</v>
      </c>
      <c r="H75" s="333">
        <v>11.864999999999963</v>
      </c>
      <c r="I75" s="333">
        <v>30</v>
      </c>
      <c r="J75">
        <v>4.6599999999999993</v>
      </c>
      <c r="K75" s="364">
        <v>30</v>
      </c>
      <c r="L75">
        <v>125.18500000002496</v>
      </c>
      <c r="M75">
        <v>30</v>
      </c>
      <c r="N75">
        <v>7.3699999999999921</v>
      </c>
      <c r="O75">
        <v>30</v>
      </c>
      <c r="P75">
        <v>27.642999999999933</v>
      </c>
    </row>
    <row r="76" spans="1:16">
      <c r="A76">
        <v>31</v>
      </c>
      <c r="B76">
        <v>0</v>
      </c>
      <c r="C76">
        <v>31</v>
      </c>
      <c r="D76">
        <v>0</v>
      </c>
      <c r="E76">
        <v>31</v>
      </c>
      <c r="F76" s="332">
        <v>11.349999999999998</v>
      </c>
      <c r="G76">
        <v>31</v>
      </c>
      <c r="H76" s="333">
        <v>2.92</v>
      </c>
      <c r="I76" s="333">
        <v>31</v>
      </c>
      <c r="J76">
        <v>0.3</v>
      </c>
      <c r="K76" s="364">
        <v>31</v>
      </c>
      <c r="L76">
        <v>0.315</v>
      </c>
      <c r="M76">
        <v>31</v>
      </c>
      <c r="N76">
        <v>4.45</v>
      </c>
      <c r="O76">
        <v>31</v>
      </c>
      <c r="P76">
        <v>2.5210000000000004</v>
      </c>
    </row>
    <row r="77" spans="1:16">
      <c r="A77">
        <v>32</v>
      </c>
      <c r="B77">
        <v>1</v>
      </c>
      <c r="C77">
        <v>32</v>
      </c>
      <c r="D77">
        <v>0</v>
      </c>
      <c r="E77">
        <v>32</v>
      </c>
      <c r="F77" s="332">
        <v>16.450000000000014</v>
      </c>
      <c r="G77">
        <v>32</v>
      </c>
      <c r="H77" s="333">
        <v>9.3400000000000034</v>
      </c>
      <c r="I77" s="333">
        <v>32</v>
      </c>
      <c r="J77">
        <v>3.649999999999999</v>
      </c>
      <c r="K77" s="364">
        <v>32</v>
      </c>
      <c r="L77">
        <v>7.6100000000000065</v>
      </c>
      <c r="M77">
        <v>32</v>
      </c>
      <c r="N77">
        <v>4.1999999999999993</v>
      </c>
      <c r="O77">
        <v>32</v>
      </c>
      <c r="P77">
        <v>3.3269999999999995</v>
      </c>
    </row>
    <row r="78" spans="1:16">
      <c r="A78">
        <v>33</v>
      </c>
      <c r="B78">
        <v>0.5</v>
      </c>
      <c r="C78">
        <v>33</v>
      </c>
      <c r="D78">
        <v>0</v>
      </c>
      <c r="E78">
        <v>33</v>
      </c>
      <c r="F78" s="332">
        <v>19.79000000000001</v>
      </c>
      <c r="G78">
        <v>33</v>
      </c>
      <c r="H78" s="333">
        <v>9.2720000000000073</v>
      </c>
      <c r="I78" s="333">
        <v>33</v>
      </c>
      <c r="J78">
        <v>2.2220000000000004</v>
      </c>
      <c r="K78" s="364">
        <v>33</v>
      </c>
      <c r="L78">
        <v>4.4860000000000015</v>
      </c>
      <c r="M78">
        <v>33</v>
      </c>
      <c r="N78">
        <v>3.7889999999999997</v>
      </c>
      <c r="O78">
        <v>33</v>
      </c>
      <c r="P78">
        <v>6.1159999999999979</v>
      </c>
    </row>
    <row r="79" spans="1:16">
      <c r="A79">
        <v>34</v>
      </c>
      <c r="B79">
        <v>0</v>
      </c>
      <c r="C79">
        <v>34</v>
      </c>
      <c r="D79">
        <v>0</v>
      </c>
      <c r="E79">
        <v>34</v>
      </c>
      <c r="F79" s="332">
        <v>17.850000000000016</v>
      </c>
      <c r="G79">
        <v>34</v>
      </c>
      <c r="H79" s="333">
        <v>2.2749999999999999</v>
      </c>
      <c r="I79" s="333">
        <v>34</v>
      </c>
      <c r="J79">
        <v>3.05</v>
      </c>
      <c r="K79" s="364">
        <v>34</v>
      </c>
      <c r="L79">
        <v>3.1649999999999991</v>
      </c>
      <c r="M79">
        <v>34</v>
      </c>
      <c r="N79">
        <v>4.6500000000000004</v>
      </c>
      <c r="O79">
        <v>34</v>
      </c>
      <c r="P79">
        <v>1.9680000000000002</v>
      </c>
    </row>
    <row r="80" spans="1:16">
      <c r="A80">
        <v>35</v>
      </c>
      <c r="B80">
        <v>0.5</v>
      </c>
      <c r="C80">
        <v>35</v>
      </c>
      <c r="D80">
        <v>0</v>
      </c>
      <c r="E80">
        <v>35</v>
      </c>
      <c r="F80" s="332">
        <v>18.850000000000016</v>
      </c>
      <c r="G80">
        <v>35</v>
      </c>
      <c r="H80" s="333">
        <v>7.7900000000000027</v>
      </c>
      <c r="I80" s="333">
        <v>35</v>
      </c>
      <c r="J80">
        <v>0.89600000000000002</v>
      </c>
      <c r="K80" s="364">
        <v>35</v>
      </c>
      <c r="L80">
        <v>3.0009999999999999</v>
      </c>
      <c r="M80">
        <v>35</v>
      </c>
      <c r="N80">
        <v>5.4499999999999993</v>
      </c>
      <c r="O80">
        <v>35</v>
      </c>
      <c r="P80">
        <v>3.516</v>
      </c>
    </row>
    <row r="81" spans="1:16">
      <c r="A81">
        <v>36</v>
      </c>
      <c r="B81">
        <v>0</v>
      </c>
      <c r="C81">
        <v>36</v>
      </c>
      <c r="D81">
        <v>0</v>
      </c>
      <c r="E81">
        <v>36</v>
      </c>
      <c r="F81" s="332">
        <v>15.775000000000013</v>
      </c>
      <c r="G81">
        <v>36</v>
      </c>
      <c r="H81" s="333">
        <v>8.0650000000000048</v>
      </c>
      <c r="I81" s="333">
        <v>36</v>
      </c>
      <c r="J81">
        <v>2.9249999999999989</v>
      </c>
      <c r="K81" s="364">
        <v>36</v>
      </c>
      <c r="L81">
        <v>15.598000000000072</v>
      </c>
      <c r="M81">
        <v>36</v>
      </c>
      <c r="N81">
        <v>4.2499999999999982</v>
      </c>
      <c r="O81">
        <v>36</v>
      </c>
      <c r="P81">
        <v>10.134000000000011</v>
      </c>
    </row>
    <row r="82" spans="1:16">
      <c r="A82">
        <v>37</v>
      </c>
      <c r="B82">
        <v>0</v>
      </c>
      <c r="C82">
        <v>37</v>
      </c>
      <c r="D82">
        <v>0</v>
      </c>
      <c r="E82">
        <v>37</v>
      </c>
      <c r="F82" s="332">
        <v>17.550000000000015</v>
      </c>
      <c r="G82">
        <v>37</v>
      </c>
      <c r="H82" s="333">
        <v>6.7300000000000049</v>
      </c>
      <c r="I82" s="333">
        <v>37</v>
      </c>
      <c r="J82">
        <v>2</v>
      </c>
      <c r="K82" s="364">
        <v>37</v>
      </c>
      <c r="L82">
        <v>0.5</v>
      </c>
      <c r="M82">
        <v>37</v>
      </c>
      <c r="N82">
        <v>3.1499999999999995</v>
      </c>
      <c r="O82">
        <v>37</v>
      </c>
      <c r="P82">
        <v>1.7979999999999998</v>
      </c>
    </row>
    <row r="83" spans="1:16">
      <c r="A83">
        <v>38</v>
      </c>
      <c r="B83">
        <v>0</v>
      </c>
      <c r="C83">
        <v>38</v>
      </c>
      <c r="D83">
        <v>0</v>
      </c>
      <c r="E83">
        <v>38</v>
      </c>
      <c r="F83" s="332">
        <v>6.4259999999999993</v>
      </c>
      <c r="G83">
        <v>38</v>
      </c>
      <c r="H83" s="333">
        <v>6.6080000000000023</v>
      </c>
      <c r="I83" s="333">
        <v>38</v>
      </c>
      <c r="J83">
        <v>1.35</v>
      </c>
      <c r="K83" s="364">
        <v>38</v>
      </c>
      <c r="L83">
        <v>5.8820000000000023</v>
      </c>
      <c r="M83">
        <v>38</v>
      </c>
      <c r="N83">
        <v>3.9419999999999993</v>
      </c>
      <c r="O83">
        <v>38</v>
      </c>
      <c r="P83">
        <v>4.1370000000000005</v>
      </c>
    </row>
    <row r="84" spans="1:16">
      <c r="A84">
        <v>39</v>
      </c>
      <c r="B84">
        <v>0</v>
      </c>
      <c r="C84">
        <v>39</v>
      </c>
      <c r="D84">
        <v>0</v>
      </c>
      <c r="E84">
        <v>39</v>
      </c>
      <c r="F84" s="332">
        <v>16.363000000000003</v>
      </c>
      <c r="G84">
        <v>39</v>
      </c>
      <c r="H84" s="333">
        <v>10.167999999999997</v>
      </c>
      <c r="I84" s="333">
        <v>39</v>
      </c>
      <c r="J84">
        <v>2.9999999999999996</v>
      </c>
      <c r="K84" s="364">
        <v>39</v>
      </c>
      <c r="L84">
        <v>7.4230000000000027</v>
      </c>
      <c r="M84">
        <v>39</v>
      </c>
      <c r="N84">
        <v>3.399999999999999</v>
      </c>
      <c r="O84">
        <v>39</v>
      </c>
      <c r="P84">
        <v>3.5230000000000006</v>
      </c>
    </row>
    <row r="85" spans="1:16">
      <c r="A85">
        <v>40</v>
      </c>
      <c r="B85">
        <v>0.15</v>
      </c>
      <c r="C85">
        <v>40</v>
      </c>
      <c r="D85">
        <v>0.2</v>
      </c>
      <c r="E85">
        <v>40</v>
      </c>
      <c r="F85" s="332">
        <v>17.70000000000001</v>
      </c>
      <c r="G85">
        <v>40</v>
      </c>
      <c r="H85" s="333">
        <v>8.0850000000000026</v>
      </c>
      <c r="I85" s="333">
        <v>40</v>
      </c>
      <c r="J85">
        <v>3.3749999999999991</v>
      </c>
      <c r="K85" s="364">
        <v>40</v>
      </c>
      <c r="L85">
        <v>8.6300000000000132</v>
      </c>
      <c r="M85">
        <v>40</v>
      </c>
      <c r="N85">
        <v>4.6999999999999975</v>
      </c>
      <c r="O85">
        <v>40</v>
      </c>
      <c r="P85">
        <v>6.5200000000000014</v>
      </c>
    </row>
    <row r="86" spans="1:16">
      <c r="A86">
        <v>41</v>
      </c>
      <c r="B86">
        <v>0</v>
      </c>
      <c r="C86">
        <v>41</v>
      </c>
      <c r="D86">
        <v>0</v>
      </c>
      <c r="E86">
        <v>41</v>
      </c>
      <c r="F86" s="332">
        <v>14.550000000000013</v>
      </c>
      <c r="G86">
        <v>41</v>
      </c>
      <c r="H86" s="333">
        <v>6.8250000000000028</v>
      </c>
      <c r="I86" s="333">
        <v>41</v>
      </c>
      <c r="J86">
        <v>1.546</v>
      </c>
      <c r="K86" s="364">
        <v>41</v>
      </c>
      <c r="L86">
        <v>2.23</v>
      </c>
      <c r="M86">
        <v>41</v>
      </c>
      <c r="N86">
        <v>1.94</v>
      </c>
      <c r="O86">
        <v>41</v>
      </c>
      <c r="P86">
        <v>3.0279999999999991</v>
      </c>
    </row>
    <row r="87" spans="1:16">
      <c r="A87">
        <v>42</v>
      </c>
      <c r="B87">
        <v>0</v>
      </c>
      <c r="C87">
        <v>42</v>
      </c>
      <c r="D87">
        <v>0</v>
      </c>
      <c r="E87">
        <v>42</v>
      </c>
      <c r="F87" s="332">
        <v>19.3</v>
      </c>
      <c r="G87">
        <v>42</v>
      </c>
      <c r="H87" s="333">
        <v>11.109999999999998</v>
      </c>
      <c r="I87" s="333">
        <v>42</v>
      </c>
      <c r="J87">
        <v>2.1499999999999995</v>
      </c>
      <c r="K87" s="364">
        <v>42</v>
      </c>
      <c r="L87">
        <v>12.715000000000012</v>
      </c>
      <c r="M87">
        <v>42</v>
      </c>
      <c r="N87">
        <v>4.25</v>
      </c>
      <c r="O87">
        <v>42</v>
      </c>
      <c r="P87">
        <v>8.2479999999999922</v>
      </c>
    </row>
    <row r="88" spans="1:16">
      <c r="A88">
        <v>43</v>
      </c>
      <c r="B88">
        <v>0.3</v>
      </c>
      <c r="C88">
        <v>43</v>
      </c>
      <c r="D88">
        <v>0</v>
      </c>
      <c r="E88">
        <v>43</v>
      </c>
      <c r="F88" s="332">
        <v>13.38900000000001</v>
      </c>
      <c r="G88">
        <v>43</v>
      </c>
      <c r="H88" s="333">
        <v>2.581</v>
      </c>
      <c r="I88" s="333">
        <v>43</v>
      </c>
      <c r="J88">
        <v>1.1280000000000001</v>
      </c>
      <c r="K88" s="364">
        <v>43</v>
      </c>
      <c r="L88">
        <v>0.46200000000000013</v>
      </c>
      <c r="M88">
        <v>43</v>
      </c>
      <c r="N88">
        <v>1.9410000000000001</v>
      </c>
      <c r="O88">
        <v>43</v>
      </c>
      <c r="P88">
        <v>2.7369999999999997</v>
      </c>
    </row>
    <row r="89" spans="1:16">
      <c r="A89">
        <v>44</v>
      </c>
      <c r="B89">
        <v>0</v>
      </c>
      <c r="C89">
        <v>44</v>
      </c>
      <c r="D89">
        <v>0</v>
      </c>
      <c r="E89">
        <v>44</v>
      </c>
      <c r="F89" s="332">
        <v>15.850000000000023</v>
      </c>
      <c r="G89">
        <v>44</v>
      </c>
      <c r="H89" s="333">
        <v>11.002000000000002</v>
      </c>
      <c r="I89" s="333">
        <v>44</v>
      </c>
      <c r="J89">
        <v>2.4999999999999996</v>
      </c>
      <c r="K89" s="364">
        <v>44</v>
      </c>
      <c r="L89">
        <v>5.1750000000000025</v>
      </c>
      <c r="M89">
        <v>44</v>
      </c>
      <c r="N89">
        <v>4.95</v>
      </c>
      <c r="O89">
        <v>44</v>
      </c>
      <c r="P89">
        <v>4.8869999999999987</v>
      </c>
    </row>
    <row r="90" spans="1:16">
      <c r="A90">
        <v>45</v>
      </c>
      <c r="B90">
        <v>0</v>
      </c>
      <c r="C90">
        <v>45</v>
      </c>
      <c r="D90">
        <v>0</v>
      </c>
      <c r="E90">
        <v>45</v>
      </c>
      <c r="F90" s="332">
        <v>7.719999999999998</v>
      </c>
      <c r="G90">
        <v>45</v>
      </c>
      <c r="H90" s="333">
        <v>8.5799999999999859</v>
      </c>
      <c r="I90" s="333">
        <v>45</v>
      </c>
      <c r="J90">
        <v>1.22</v>
      </c>
      <c r="K90" s="364">
        <v>45</v>
      </c>
      <c r="L90">
        <v>14.472999999999848</v>
      </c>
      <c r="M90">
        <v>45</v>
      </c>
      <c r="N90">
        <v>4.1399999999999997</v>
      </c>
      <c r="O90">
        <v>45</v>
      </c>
      <c r="P90">
        <v>10.862999999999918</v>
      </c>
    </row>
    <row r="91" spans="1:16">
      <c r="A91">
        <v>46</v>
      </c>
      <c r="B91">
        <v>0</v>
      </c>
      <c r="C91">
        <v>46</v>
      </c>
      <c r="D91">
        <v>0</v>
      </c>
      <c r="E91">
        <v>46</v>
      </c>
      <c r="F91" s="332">
        <v>10.000000000000004</v>
      </c>
      <c r="G91">
        <v>46</v>
      </c>
      <c r="H91" s="333">
        <v>9.7750000000000057</v>
      </c>
      <c r="I91" s="333">
        <v>46</v>
      </c>
      <c r="J91">
        <v>2.8499999999999992</v>
      </c>
      <c r="K91" s="364">
        <v>46</v>
      </c>
      <c r="L91">
        <v>3.1209999999999973</v>
      </c>
      <c r="M91">
        <v>46</v>
      </c>
      <c r="N91">
        <v>3.149999999999999</v>
      </c>
      <c r="O91">
        <v>46</v>
      </c>
      <c r="P91">
        <v>2.6299999999999994</v>
      </c>
    </row>
    <row r="92" spans="1:16">
      <c r="A92">
        <v>47</v>
      </c>
      <c r="B92">
        <v>0</v>
      </c>
      <c r="C92">
        <v>47</v>
      </c>
      <c r="D92">
        <v>0</v>
      </c>
      <c r="E92">
        <v>47</v>
      </c>
      <c r="F92" s="332">
        <v>19.900000000000006</v>
      </c>
      <c r="G92">
        <v>47</v>
      </c>
      <c r="H92" s="333">
        <v>9.25</v>
      </c>
      <c r="I92" s="333">
        <v>47</v>
      </c>
      <c r="J92">
        <v>1.5</v>
      </c>
      <c r="K92" s="364">
        <v>47</v>
      </c>
      <c r="L92">
        <v>2.1149999999999998</v>
      </c>
      <c r="M92">
        <v>47</v>
      </c>
      <c r="N92">
        <v>2.5</v>
      </c>
      <c r="O92">
        <v>47</v>
      </c>
      <c r="P92">
        <v>2.9799999999999986</v>
      </c>
    </row>
    <row r="93" spans="1:16">
      <c r="A93">
        <v>48</v>
      </c>
      <c r="B93">
        <v>0</v>
      </c>
      <c r="C93">
        <v>48</v>
      </c>
      <c r="D93">
        <v>0</v>
      </c>
      <c r="E93">
        <v>48</v>
      </c>
      <c r="F93" s="332">
        <v>14.576000000000006</v>
      </c>
      <c r="G93">
        <v>48</v>
      </c>
      <c r="H93" s="333">
        <v>8.3810000000000002</v>
      </c>
      <c r="I93" s="333">
        <v>48</v>
      </c>
      <c r="J93">
        <v>1.4879999999999995</v>
      </c>
      <c r="K93" s="364">
        <v>48</v>
      </c>
      <c r="L93">
        <v>13.409000000000033</v>
      </c>
      <c r="M93">
        <v>48</v>
      </c>
      <c r="N93">
        <v>3.8259999999999974</v>
      </c>
      <c r="O93">
        <v>48</v>
      </c>
      <c r="P93">
        <v>6.6489999999999911</v>
      </c>
    </row>
    <row r="94" spans="1:16">
      <c r="A94">
        <v>49</v>
      </c>
      <c r="B94">
        <v>0</v>
      </c>
      <c r="C94">
        <v>49</v>
      </c>
      <c r="D94">
        <v>0</v>
      </c>
      <c r="E94">
        <v>49</v>
      </c>
      <c r="F94" s="332">
        <v>14.05000000000001</v>
      </c>
      <c r="G94">
        <v>49</v>
      </c>
      <c r="H94" s="333">
        <v>8.4350000000000023</v>
      </c>
      <c r="I94" s="333">
        <v>49</v>
      </c>
      <c r="J94">
        <v>1.746</v>
      </c>
      <c r="K94" s="364">
        <v>49</v>
      </c>
      <c r="L94">
        <v>0.71499999999999997</v>
      </c>
      <c r="M94">
        <v>49</v>
      </c>
      <c r="N94">
        <v>4.2119999999999997</v>
      </c>
      <c r="O94">
        <v>49</v>
      </c>
      <c r="P94">
        <v>3.085</v>
      </c>
    </row>
    <row r="95" spans="1:16">
      <c r="A95">
        <v>50</v>
      </c>
      <c r="B95">
        <v>0</v>
      </c>
      <c r="C95">
        <v>50</v>
      </c>
      <c r="D95">
        <v>0</v>
      </c>
      <c r="E95">
        <v>50</v>
      </c>
      <c r="F95" s="332">
        <v>13.150000000000013</v>
      </c>
      <c r="G95">
        <v>50</v>
      </c>
      <c r="H95" s="333">
        <v>9.2680000000000096</v>
      </c>
      <c r="I95" s="333">
        <v>50</v>
      </c>
      <c r="J95">
        <v>2.1499999999999995</v>
      </c>
      <c r="K95" s="364">
        <v>50</v>
      </c>
      <c r="L95">
        <v>5.8859999999999983</v>
      </c>
      <c r="M95">
        <v>50</v>
      </c>
      <c r="N95">
        <v>2.5749999999999993</v>
      </c>
      <c r="O95">
        <v>50</v>
      </c>
      <c r="P95">
        <v>5.8579999999999899</v>
      </c>
    </row>
    <row r="96" spans="1:16">
      <c r="A96">
        <v>51</v>
      </c>
      <c r="B96">
        <v>0</v>
      </c>
      <c r="C96">
        <v>51</v>
      </c>
      <c r="D96">
        <v>0</v>
      </c>
      <c r="E96">
        <v>51</v>
      </c>
      <c r="F96" s="332">
        <v>17.100000000000005</v>
      </c>
      <c r="G96">
        <v>51</v>
      </c>
      <c r="H96" s="333">
        <v>9.4000000000000039</v>
      </c>
      <c r="I96" s="333">
        <v>51</v>
      </c>
      <c r="J96">
        <v>0.5</v>
      </c>
      <c r="K96" s="364">
        <v>51</v>
      </c>
      <c r="L96">
        <v>4.1000000000000014</v>
      </c>
      <c r="M96">
        <v>51</v>
      </c>
      <c r="N96">
        <v>2.4499999999999997</v>
      </c>
      <c r="O96">
        <v>51</v>
      </c>
      <c r="P96">
        <v>3.4030000000000005</v>
      </c>
    </row>
    <row r="97" spans="1:16">
      <c r="A97">
        <v>52</v>
      </c>
      <c r="B97">
        <v>0.5</v>
      </c>
      <c r="C97">
        <v>52</v>
      </c>
      <c r="D97">
        <v>0</v>
      </c>
      <c r="E97">
        <v>52</v>
      </c>
      <c r="F97" s="332">
        <v>7.9750000000000041</v>
      </c>
      <c r="G97">
        <v>52</v>
      </c>
      <c r="H97" s="333">
        <v>6.6400000000000032</v>
      </c>
      <c r="I97" s="333">
        <v>52</v>
      </c>
      <c r="J97">
        <v>1.413</v>
      </c>
      <c r="K97" s="364">
        <v>52</v>
      </c>
      <c r="L97">
        <v>2.6310000000000002</v>
      </c>
      <c r="M97">
        <v>52</v>
      </c>
      <c r="N97">
        <v>3.089</v>
      </c>
      <c r="O97">
        <v>52</v>
      </c>
      <c r="P97">
        <v>3.4640000000000004</v>
      </c>
    </row>
    <row r="98" spans="1:16">
      <c r="A98">
        <v>53</v>
      </c>
      <c r="B98">
        <v>0</v>
      </c>
      <c r="C98">
        <v>53</v>
      </c>
      <c r="D98">
        <v>0</v>
      </c>
      <c r="E98">
        <v>53</v>
      </c>
      <c r="F98" s="332">
        <v>12.900000000000009</v>
      </c>
      <c r="G98">
        <v>53</v>
      </c>
      <c r="H98" s="333">
        <v>14.549999999999995</v>
      </c>
      <c r="I98" s="333">
        <v>53</v>
      </c>
      <c r="J98">
        <v>0.3</v>
      </c>
      <c r="K98" s="364">
        <v>53</v>
      </c>
      <c r="L98">
        <v>3.0000000000000004</v>
      </c>
      <c r="M98">
        <v>53</v>
      </c>
      <c r="N98">
        <v>2.5399999999999996</v>
      </c>
      <c r="O98">
        <v>53</v>
      </c>
      <c r="P98">
        <v>2.7279999999999998</v>
      </c>
    </row>
    <row r="99" spans="1:16">
      <c r="A99">
        <v>54</v>
      </c>
      <c r="B99">
        <v>0.5</v>
      </c>
      <c r="C99">
        <v>54</v>
      </c>
      <c r="D99">
        <v>0</v>
      </c>
      <c r="E99">
        <v>54</v>
      </c>
      <c r="F99" s="332">
        <v>15.30000000000001</v>
      </c>
      <c r="G99">
        <v>54</v>
      </c>
      <c r="H99" s="333">
        <v>14.279999999999985</v>
      </c>
      <c r="I99" s="333">
        <v>54</v>
      </c>
      <c r="J99">
        <v>1.4999999999999998</v>
      </c>
      <c r="K99" s="364">
        <v>54</v>
      </c>
      <c r="L99">
        <v>7.6999999999999957</v>
      </c>
      <c r="M99">
        <v>54</v>
      </c>
      <c r="N99">
        <v>3.8129999999999988</v>
      </c>
      <c r="O99">
        <v>54</v>
      </c>
      <c r="P99">
        <v>5.9779999999999935</v>
      </c>
    </row>
    <row r="100" spans="1:16">
      <c r="A100">
        <v>55</v>
      </c>
      <c r="B100">
        <v>0.75</v>
      </c>
      <c r="C100">
        <v>55</v>
      </c>
      <c r="D100">
        <v>0</v>
      </c>
      <c r="E100">
        <v>55</v>
      </c>
      <c r="F100" s="332">
        <v>9.1999999999999975</v>
      </c>
      <c r="G100">
        <v>55</v>
      </c>
      <c r="H100" s="333">
        <v>3.64</v>
      </c>
      <c r="I100" s="333">
        <v>55</v>
      </c>
      <c r="J100">
        <v>0.6</v>
      </c>
      <c r="K100" s="364">
        <v>55</v>
      </c>
      <c r="L100">
        <v>0.63</v>
      </c>
      <c r="M100">
        <v>55</v>
      </c>
      <c r="N100">
        <v>0.62</v>
      </c>
      <c r="O100">
        <v>55</v>
      </c>
      <c r="P100">
        <v>2.4459999999999993</v>
      </c>
    </row>
    <row r="101" spans="1:16">
      <c r="A101">
        <v>56</v>
      </c>
      <c r="B101">
        <v>0</v>
      </c>
      <c r="C101">
        <v>56</v>
      </c>
      <c r="D101">
        <v>0</v>
      </c>
      <c r="E101">
        <v>56</v>
      </c>
      <c r="F101" s="332">
        <v>19.062999999999999</v>
      </c>
      <c r="G101">
        <v>56</v>
      </c>
      <c r="H101" s="333">
        <v>13.612999999999994</v>
      </c>
      <c r="I101" s="333">
        <v>56</v>
      </c>
      <c r="J101">
        <v>1.4249999999999998</v>
      </c>
      <c r="K101" s="364">
        <v>56</v>
      </c>
      <c r="L101">
        <v>4.327</v>
      </c>
      <c r="M101">
        <v>56</v>
      </c>
      <c r="N101">
        <v>3.3259999999999992</v>
      </c>
      <c r="O101">
        <v>56</v>
      </c>
      <c r="P101">
        <v>4.1929999999999996</v>
      </c>
    </row>
    <row r="102" spans="1:16">
      <c r="A102">
        <v>57</v>
      </c>
      <c r="B102">
        <v>0.3</v>
      </c>
      <c r="C102">
        <v>57</v>
      </c>
      <c r="D102">
        <v>0</v>
      </c>
      <c r="E102">
        <v>57</v>
      </c>
      <c r="F102" s="332">
        <v>9.2000000000000011</v>
      </c>
      <c r="G102">
        <v>57</v>
      </c>
      <c r="H102" s="333">
        <v>7.3650000000000029</v>
      </c>
      <c r="I102" s="333">
        <v>57</v>
      </c>
      <c r="J102">
        <v>0.3</v>
      </c>
      <c r="K102" s="364">
        <v>57</v>
      </c>
      <c r="L102">
        <v>3.0520000000000018</v>
      </c>
      <c r="M102">
        <v>57</v>
      </c>
      <c r="N102">
        <v>0.7629999999999999</v>
      </c>
      <c r="O102">
        <v>57</v>
      </c>
      <c r="P102">
        <v>4.6020000000000003</v>
      </c>
    </row>
    <row r="103" spans="1:16">
      <c r="A103">
        <v>58</v>
      </c>
      <c r="B103">
        <v>0</v>
      </c>
      <c r="C103">
        <v>58</v>
      </c>
      <c r="D103">
        <v>0.2</v>
      </c>
      <c r="E103">
        <v>58</v>
      </c>
      <c r="F103" s="332">
        <v>17.400000000000016</v>
      </c>
      <c r="G103">
        <v>58</v>
      </c>
      <c r="H103" s="333">
        <v>8.1050000000000075</v>
      </c>
      <c r="I103" s="333">
        <v>58</v>
      </c>
      <c r="J103">
        <v>1.3459999999999999</v>
      </c>
      <c r="K103" s="364">
        <v>58</v>
      </c>
      <c r="L103">
        <v>1.7999999999999996</v>
      </c>
      <c r="M103">
        <v>58</v>
      </c>
      <c r="N103">
        <v>2.1829999999999998</v>
      </c>
      <c r="O103">
        <v>58</v>
      </c>
      <c r="P103">
        <v>1.2090000000000001</v>
      </c>
    </row>
    <row r="104" spans="1:16">
      <c r="A104">
        <v>59</v>
      </c>
      <c r="B104">
        <v>0</v>
      </c>
      <c r="C104">
        <v>59</v>
      </c>
      <c r="D104">
        <v>0</v>
      </c>
      <c r="E104">
        <v>59</v>
      </c>
      <c r="F104" s="332">
        <v>3.3999999999999995</v>
      </c>
      <c r="G104">
        <v>59</v>
      </c>
      <c r="H104" s="333">
        <v>8.555000000000005</v>
      </c>
      <c r="I104" s="333">
        <v>59</v>
      </c>
      <c r="J104">
        <v>0.2</v>
      </c>
      <c r="K104" s="364">
        <v>59</v>
      </c>
      <c r="L104">
        <v>2.4</v>
      </c>
      <c r="M104">
        <v>59</v>
      </c>
      <c r="N104">
        <v>2.0879999999999996</v>
      </c>
      <c r="O104">
        <v>59</v>
      </c>
      <c r="P104">
        <v>1.1030000000000004</v>
      </c>
    </row>
    <row r="105" spans="1:16">
      <c r="A105">
        <v>60</v>
      </c>
      <c r="B105">
        <v>0</v>
      </c>
      <c r="C105">
        <v>60</v>
      </c>
      <c r="D105">
        <v>0</v>
      </c>
      <c r="E105">
        <v>60</v>
      </c>
      <c r="F105" s="332">
        <v>13.52000000000001</v>
      </c>
      <c r="G105">
        <v>60</v>
      </c>
      <c r="H105" s="333">
        <v>20.169999999999991</v>
      </c>
      <c r="I105" s="333">
        <v>60</v>
      </c>
      <c r="J105">
        <v>1.7299999999999998</v>
      </c>
      <c r="K105" s="364">
        <v>60</v>
      </c>
      <c r="L105">
        <v>78.500000000001762</v>
      </c>
      <c r="M105">
        <v>60</v>
      </c>
      <c r="N105">
        <v>4.2209999999999983</v>
      </c>
      <c r="O105">
        <v>60</v>
      </c>
      <c r="P105">
        <v>19.368000000000062</v>
      </c>
    </row>
    <row r="106" spans="1:16">
      <c r="A106">
        <v>61</v>
      </c>
      <c r="B106">
        <v>0.6</v>
      </c>
      <c r="C106">
        <v>61</v>
      </c>
      <c r="D106">
        <v>0</v>
      </c>
      <c r="E106">
        <v>61</v>
      </c>
      <c r="F106" s="332">
        <v>12.400000000000009</v>
      </c>
      <c r="G106">
        <v>61</v>
      </c>
      <c r="H106" s="333">
        <v>9.7399999999999984</v>
      </c>
      <c r="I106" s="333">
        <v>61</v>
      </c>
      <c r="J106">
        <v>0.55000000000000004</v>
      </c>
      <c r="K106" s="364">
        <v>61</v>
      </c>
      <c r="L106">
        <v>0.35</v>
      </c>
      <c r="M106">
        <v>61</v>
      </c>
      <c r="N106">
        <v>1.5199999999999998</v>
      </c>
      <c r="O106">
        <v>61</v>
      </c>
      <c r="P106">
        <v>2.1550000000000002</v>
      </c>
    </row>
    <row r="107" spans="1:16">
      <c r="A107">
        <v>62</v>
      </c>
      <c r="B107">
        <v>0</v>
      </c>
      <c r="C107">
        <v>62</v>
      </c>
      <c r="D107">
        <v>0.2</v>
      </c>
      <c r="E107">
        <v>62</v>
      </c>
      <c r="F107" s="332">
        <v>12.450000000000008</v>
      </c>
      <c r="G107">
        <v>62</v>
      </c>
      <c r="H107" s="333">
        <v>8.7100000000000044</v>
      </c>
      <c r="I107" s="333">
        <v>62</v>
      </c>
      <c r="J107">
        <v>0.75</v>
      </c>
      <c r="K107" s="364">
        <v>62</v>
      </c>
      <c r="L107">
        <v>3.9409999999999989</v>
      </c>
      <c r="M107">
        <v>62</v>
      </c>
      <c r="N107">
        <v>2.15</v>
      </c>
      <c r="O107">
        <v>62</v>
      </c>
      <c r="P107">
        <v>2.5519999999999996</v>
      </c>
    </row>
    <row r="108" spans="1:16">
      <c r="A108">
        <v>63</v>
      </c>
      <c r="B108">
        <v>0</v>
      </c>
      <c r="C108">
        <v>63</v>
      </c>
      <c r="D108">
        <v>0</v>
      </c>
      <c r="E108">
        <v>63</v>
      </c>
      <c r="F108" s="332">
        <v>16.700000000000021</v>
      </c>
      <c r="G108">
        <v>63</v>
      </c>
      <c r="H108" s="333">
        <v>12.379999999999994</v>
      </c>
      <c r="I108" s="333">
        <v>63</v>
      </c>
      <c r="J108">
        <v>0.15</v>
      </c>
      <c r="K108" s="364">
        <v>63</v>
      </c>
      <c r="L108">
        <v>2.3500000000000005</v>
      </c>
      <c r="M108">
        <v>63</v>
      </c>
      <c r="N108">
        <v>1.1999999999999997</v>
      </c>
      <c r="O108">
        <v>63</v>
      </c>
      <c r="P108">
        <v>3.5860000000000007</v>
      </c>
    </row>
    <row r="109" spans="1:16">
      <c r="A109">
        <v>64</v>
      </c>
      <c r="B109">
        <v>0</v>
      </c>
      <c r="C109">
        <v>64</v>
      </c>
      <c r="D109">
        <v>0</v>
      </c>
      <c r="E109">
        <v>64</v>
      </c>
      <c r="F109" s="332">
        <v>11.640000000000011</v>
      </c>
      <c r="G109">
        <v>64</v>
      </c>
      <c r="H109" s="333">
        <v>7.2800000000000056</v>
      </c>
      <c r="I109" s="333">
        <v>64</v>
      </c>
      <c r="J109">
        <v>1.9499999999999995</v>
      </c>
      <c r="K109" s="364">
        <v>64</v>
      </c>
      <c r="L109">
        <v>1.7399999999999995</v>
      </c>
      <c r="M109">
        <v>64</v>
      </c>
      <c r="N109">
        <v>1.05</v>
      </c>
      <c r="O109">
        <v>64</v>
      </c>
      <c r="P109">
        <v>1.986</v>
      </c>
    </row>
    <row r="110" spans="1:16">
      <c r="A110">
        <v>65</v>
      </c>
      <c r="B110">
        <v>0</v>
      </c>
      <c r="C110">
        <v>65</v>
      </c>
      <c r="D110">
        <v>0</v>
      </c>
      <c r="E110">
        <v>65</v>
      </c>
      <c r="F110" s="332">
        <v>11.000000000000012</v>
      </c>
      <c r="G110">
        <v>65</v>
      </c>
      <c r="H110" s="333">
        <v>10.900000000000004</v>
      </c>
      <c r="I110" s="333">
        <v>65</v>
      </c>
      <c r="J110">
        <v>0.15</v>
      </c>
      <c r="K110" s="364">
        <v>65</v>
      </c>
      <c r="L110">
        <v>1.5149999999999999</v>
      </c>
      <c r="M110">
        <v>65</v>
      </c>
      <c r="N110">
        <v>0.55000000000000004</v>
      </c>
      <c r="O110">
        <v>65</v>
      </c>
      <c r="P110">
        <v>2.8089999999999993</v>
      </c>
    </row>
    <row r="111" spans="1:16">
      <c r="A111">
        <v>66</v>
      </c>
      <c r="B111">
        <v>0</v>
      </c>
      <c r="C111">
        <v>66</v>
      </c>
      <c r="D111">
        <v>0</v>
      </c>
      <c r="E111">
        <v>66</v>
      </c>
      <c r="F111" s="332">
        <v>7.7500000000000044</v>
      </c>
      <c r="G111">
        <v>66</v>
      </c>
      <c r="H111" s="333">
        <v>11.934999999999999</v>
      </c>
      <c r="I111" s="333">
        <v>66</v>
      </c>
      <c r="J111">
        <v>0.70000000000000007</v>
      </c>
      <c r="K111" s="364">
        <v>66</v>
      </c>
      <c r="L111">
        <v>3.8499999999999988</v>
      </c>
      <c r="M111">
        <v>66</v>
      </c>
      <c r="N111">
        <v>1.6699999999999995</v>
      </c>
      <c r="O111">
        <v>66</v>
      </c>
      <c r="P111">
        <v>4.8859999999999992</v>
      </c>
    </row>
    <row r="112" spans="1:16">
      <c r="A112">
        <v>67</v>
      </c>
      <c r="B112">
        <v>0</v>
      </c>
      <c r="C112">
        <v>67</v>
      </c>
      <c r="D112">
        <v>0</v>
      </c>
      <c r="E112">
        <v>67</v>
      </c>
      <c r="F112" s="332">
        <v>6.3499999999999988</v>
      </c>
      <c r="G112">
        <v>67</v>
      </c>
      <c r="H112" s="333">
        <v>10.241000000000001</v>
      </c>
      <c r="I112" s="333">
        <v>67</v>
      </c>
      <c r="J112">
        <v>0</v>
      </c>
      <c r="K112" s="364">
        <v>67</v>
      </c>
      <c r="L112">
        <v>0.72599999999999998</v>
      </c>
      <c r="M112">
        <v>67</v>
      </c>
      <c r="N112">
        <v>0.76300000000000001</v>
      </c>
      <c r="O112">
        <v>67</v>
      </c>
      <c r="P112">
        <v>1.4220000000000002</v>
      </c>
    </row>
    <row r="113" spans="1:16">
      <c r="A113">
        <v>68</v>
      </c>
      <c r="B113">
        <v>0</v>
      </c>
      <c r="C113">
        <v>68</v>
      </c>
      <c r="D113">
        <v>0</v>
      </c>
      <c r="E113">
        <v>68</v>
      </c>
      <c r="F113" s="332">
        <v>18.500000000000011</v>
      </c>
      <c r="G113">
        <v>68</v>
      </c>
      <c r="H113" s="333">
        <v>14.530000000000001</v>
      </c>
      <c r="I113" s="333">
        <v>68</v>
      </c>
      <c r="J113">
        <v>0.15</v>
      </c>
      <c r="K113" s="364">
        <v>68</v>
      </c>
      <c r="L113">
        <v>3.9499999999999988</v>
      </c>
      <c r="M113">
        <v>68</v>
      </c>
      <c r="N113">
        <v>1.9899999999999995</v>
      </c>
      <c r="O113">
        <v>68</v>
      </c>
      <c r="P113">
        <v>2.9950000000000001</v>
      </c>
    </row>
    <row r="114" spans="1:16">
      <c r="A114">
        <v>69</v>
      </c>
      <c r="B114">
        <v>0.5</v>
      </c>
      <c r="C114">
        <v>69</v>
      </c>
      <c r="D114">
        <v>0</v>
      </c>
      <c r="E114">
        <v>69</v>
      </c>
      <c r="F114" s="332">
        <v>3.3499999999999996</v>
      </c>
      <c r="G114">
        <v>69</v>
      </c>
      <c r="H114" s="333">
        <v>9.1100000000000012</v>
      </c>
      <c r="I114" s="333">
        <v>69</v>
      </c>
      <c r="J114">
        <v>0</v>
      </c>
      <c r="K114" s="364">
        <v>69</v>
      </c>
      <c r="L114">
        <v>3.2910000000000008</v>
      </c>
      <c r="M114">
        <v>69</v>
      </c>
      <c r="N114">
        <v>1.5999999999999999</v>
      </c>
      <c r="O114">
        <v>69</v>
      </c>
      <c r="P114">
        <v>2.9860000000000007</v>
      </c>
    </row>
    <row r="115" spans="1:16">
      <c r="A115">
        <v>70</v>
      </c>
      <c r="B115">
        <v>0.2</v>
      </c>
      <c r="C115">
        <v>70</v>
      </c>
      <c r="D115">
        <v>0</v>
      </c>
      <c r="E115">
        <v>70</v>
      </c>
      <c r="F115" s="332">
        <v>13.850000000000016</v>
      </c>
      <c r="G115">
        <v>70</v>
      </c>
      <c r="H115" s="333">
        <v>17.575000000000006</v>
      </c>
      <c r="I115" s="333">
        <v>70</v>
      </c>
      <c r="J115">
        <v>0.93</v>
      </c>
      <c r="K115" s="364">
        <v>70</v>
      </c>
      <c r="L115">
        <v>3.3899999999999979</v>
      </c>
      <c r="M115">
        <v>70</v>
      </c>
      <c r="N115">
        <v>1.41</v>
      </c>
      <c r="O115">
        <v>70</v>
      </c>
      <c r="P115">
        <v>5.0709999999999935</v>
      </c>
    </row>
    <row r="116" spans="1:16">
      <c r="A116">
        <v>71</v>
      </c>
      <c r="B116">
        <v>0</v>
      </c>
      <c r="C116">
        <v>71</v>
      </c>
      <c r="D116">
        <v>0</v>
      </c>
      <c r="E116">
        <v>71</v>
      </c>
      <c r="F116" s="332">
        <v>7.4499999999999984</v>
      </c>
      <c r="G116">
        <v>71</v>
      </c>
      <c r="H116" s="333">
        <v>7.0950000000000042</v>
      </c>
      <c r="I116" s="333">
        <v>71</v>
      </c>
      <c r="J116">
        <v>0.86299999999999999</v>
      </c>
      <c r="K116" s="364">
        <v>71</v>
      </c>
      <c r="L116">
        <v>1.0629999999999999</v>
      </c>
      <c r="M116">
        <v>71</v>
      </c>
      <c r="N116">
        <v>0.95</v>
      </c>
      <c r="O116">
        <v>71</v>
      </c>
      <c r="P116">
        <v>2.2440000000000002</v>
      </c>
    </row>
    <row r="117" spans="1:16">
      <c r="A117">
        <v>72</v>
      </c>
      <c r="B117">
        <v>0</v>
      </c>
      <c r="C117">
        <v>72</v>
      </c>
      <c r="D117">
        <v>0</v>
      </c>
      <c r="E117">
        <v>72</v>
      </c>
      <c r="F117" s="332">
        <v>16.550000000000018</v>
      </c>
      <c r="G117">
        <v>72</v>
      </c>
      <c r="H117" s="333">
        <v>17.620000000000008</v>
      </c>
      <c r="I117" s="333">
        <v>72</v>
      </c>
      <c r="J117">
        <v>1.125</v>
      </c>
      <c r="K117" s="364">
        <v>72</v>
      </c>
      <c r="L117">
        <v>6.9300000000000024</v>
      </c>
      <c r="M117">
        <v>72</v>
      </c>
      <c r="N117">
        <v>3.6699999999999982</v>
      </c>
      <c r="O117">
        <v>72</v>
      </c>
      <c r="P117">
        <v>4.9699999999999971</v>
      </c>
    </row>
    <row r="118" spans="1:16">
      <c r="A118">
        <v>73</v>
      </c>
      <c r="B118">
        <v>0</v>
      </c>
      <c r="C118">
        <v>73</v>
      </c>
      <c r="D118">
        <v>0</v>
      </c>
      <c r="E118">
        <v>73</v>
      </c>
      <c r="F118" s="332">
        <v>0.43</v>
      </c>
      <c r="G118">
        <v>73</v>
      </c>
      <c r="H118" s="333">
        <v>5.9100000000000019</v>
      </c>
      <c r="I118" s="333">
        <v>73</v>
      </c>
      <c r="J118">
        <v>0.3</v>
      </c>
      <c r="K118" s="364">
        <v>73</v>
      </c>
      <c r="L118">
        <v>0.315</v>
      </c>
      <c r="M118">
        <v>73</v>
      </c>
      <c r="N118">
        <v>0.3</v>
      </c>
      <c r="O118">
        <v>73</v>
      </c>
      <c r="P118">
        <v>0.83300000000000007</v>
      </c>
    </row>
    <row r="119" spans="1:16">
      <c r="A119">
        <v>74</v>
      </c>
      <c r="B119">
        <v>0</v>
      </c>
      <c r="C119">
        <v>74</v>
      </c>
      <c r="D119">
        <v>0</v>
      </c>
      <c r="E119">
        <v>74</v>
      </c>
      <c r="F119" s="332">
        <v>5.0000000000000009</v>
      </c>
      <c r="G119">
        <v>74</v>
      </c>
      <c r="H119" s="333">
        <v>13.215000000000002</v>
      </c>
      <c r="I119" s="333">
        <v>74</v>
      </c>
      <c r="J119">
        <v>0.8</v>
      </c>
      <c r="K119" s="364">
        <v>74</v>
      </c>
      <c r="L119">
        <v>1.5499999999999998</v>
      </c>
      <c r="M119">
        <v>74</v>
      </c>
      <c r="N119">
        <v>0.92499999999999993</v>
      </c>
      <c r="O119">
        <v>74</v>
      </c>
      <c r="P119">
        <v>2.2899999999999996</v>
      </c>
    </row>
    <row r="120" spans="1:16">
      <c r="A120">
        <v>75</v>
      </c>
      <c r="B120">
        <v>0</v>
      </c>
      <c r="C120">
        <v>75</v>
      </c>
      <c r="D120">
        <v>0</v>
      </c>
      <c r="E120">
        <v>75</v>
      </c>
      <c r="F120" s="332">
        <v>11.910000000000007</v>
      </c>
      <c r="G120">
        <v>75</v>
      </c>
      <c r="H120" s="333">
        <v>14.382999999999976</v>
      </c>
      <c r="I120" s="333">
        <v>75</v>
      </c>
      <c r="J120">
        <v>0.37</v>
      </c>
      <c r="K120" s="364">
        <v>75</v>
      </c>
      <c r="L120">
        <v>6.0739999999999821</v>
      </c>
      <c r="M120">
        <v>75</v>
      </c>
      <c r="N120">
        <v>1.5699999999999998</v>
      </c>
      <c r="O120">
        <v>75</v>
      </c>
      <c r="P120">
        <v>4.4950000000000019</v>
      </c>
    </row>
    <row r="121" spans="1:16">
      <c r="A121">
        <v>76</v>
      </c>
      <c r="B121">
        <v>0</v>
      </c>
      <c r="C121">
        <v>76</v>
      </c>
      <c r="D121">
        <v>0</v>
      </c>
      <c r="E121">
        <v>76</v>
      </c>
      <c r="F121" s="332">
        <v>6.8260000000000023</v>
      </c>
      <c r="G121">
        <v>76</v>
      </c>
      <c r="H121" s="333">
        <v>8.6550000000000029</v>
      </c>
      <c r="I121" s="333">
        <v>76</v>
      </c>
      <c r="J121">
        <v>0.44999999999999996</v>
      </c>
      <c r="K121" s="364">
        <v>76</v>
      </c>
      <c r="L121">
        <v>1.9409999999999994</v>
      </c>
      <c r="M121">
        <v>76</v>
      </c>
      <c r="N121">
        <v>0.45999999999999996</v>
      </c>
      <c r="O121">
        <v>76</v>
      </c>
      <c r="P121">
        <v>2.278</v>
      </c>
    </row>
    <row r="122" spans="1:16">
      <c r="A122">
        <v>77</v>
      </c>
      <c r="B122">
        <v>0.5</v>
      </c>
      <c r="C122">
        <v>77</v>
      </c>
      <c r="D122">
        <v>0</v>
      </c>
      <c r="E122">
        <v>77</v>
      </c>
      <c r="F122" s="332">
        <v>12.10000000000001</v>
      </c>
      <c r="G122">
        <v>77</v>
      </c>
      <c r="H122" s="333">
        <v>14.994999999999994</v>
      </c>
      <c r="I122" s="333">
        <v>77</v>
      </c>
      <c r="J122">
        <v>1.1499999999999999</v>
      </c>
      <c r="K122" s="364">
        <v>77</v>
      </c>
      <c r="L122">
        <v>1.1000000000000001</v>
      </c>
      <c r="M122">
        <v>77</v>
      </c>
      <c r="N122">
        <v>0.5</v>
      </c>
      <c r="O122">
        <v>77</v>
      </c>
      <c r="P122">
        <v>1.6470000000000005</v>
      </c>
    </row>
    <row r="123" spans="1:16">
      <c r="A123">
        <v>78</v>
      </c>
      <c r="B123">
        <v>0</v>
      </c>
      <c r="C123">
        <v>78</v>
      </c>
      <c r="D123">
        <v>0</v>
      </c>
      <c r="E123">
        <v>78</v>
      </c>
      <c r="F123" s="332">
        <v>5.0999999999999988</v>
      </c>
      <c r="G123">
        <v>78</v>
      </c>
      <c r="H123" s="333">
        <v>13.599999999999996</v>
      </c>
      <c r="I123" s="333">
        <v>78</v>
      </c>
      <c r="J123">
        <v>0.5</v>
      </c>
      <c r="K123" s="364">
        <v>78</v>
      </c>
      <c r="L123">
        <v>4.6129999999999987</v>
      </c>
      <c r="M123">
        <v>78</v>
      </c>
      <c r="N123">
        <v>1.9999999999999998</v>
      </c>
      <c r="O123">
        <v>78</v>
      </c>
      <c r="P123">
        <v>2.8150000000000008</v>
      </c>
    </row>
    <row r="124" spans="1:16">
      <c r="A124">
        <v>79</v>
      </c>
      <c r="B124">
        <v>0</v>
      </c>
      <c r="C124">
        <v>79</v>
      </c>
      <c r="D124">
        <v>0</v>
      </c>
      <c r="E124">
        <v>79</v>
      </c>
      <c r="F124" s="332">
        <v>11.600000000000016</v>
      </c>
      <c r="G124">
        <v>79</v>
      </c>
      <c r="H124" s="333">
        <v>13.730000000000004</v>
      </c>
      <c r="I124" s="333">
        <v>79</v>
      </c>
      <c r="J124">
        <v>0</v>
      </c>
      <c r="K124" s="364">
        <v>79</v>
      </c>
      <c r="L124">
        <v>0.63</v>
      </c>
      <c r="M124">
        <v>79</v>
      </c>
      <c r="N124">
        <v>1.7999999999999998</v>
      </c>
      <c r="O124">
        <v>79</v>
      </c>
      <c r="P124">
        <v>1.69</v>
      </c>
    </row>
    <row r="125" spans="1:16">
      <c r="A125">
        <v>80</v>
      </c>
      <c r="B125">
        <v>0</v>
      </c>
      <c r="C125">
        <v>80</v>
      </c>
      <c r="D125">
        <v>0</v>
      </c>
      <c r="E125">
        <v>80</v>
      </c>
      <c r="F125" s="332">
        <v>5.8750000000000009</v>
      </c>
      <c r="G125">
        <v>80</v>
      </c>
      <c r="H125" s="333">
        <v>9.6800000000000068</v>
      </c>
      <c r="I125" s="333">
        <v>80</v>
      </c>
      <c r="J125">
        <v>1.1749999999999998</v>
      </c>
      <c r="K125" s="364">
        <v>80</v>
      </c>
      <c r="L125">
        <v>4.6549999999999976</v>
      </c>
      <c r="M125">
        <v>80</v>
      </c>
      <c r="N125">
        <v>0.44999999999999996</v>
      </c>
      <c r="O125">
        <v>80</v>
      </c>
      <c r="P125">
        <v>2.6559999999999988</v>
      </c>
    </row>
    <row r="126" spans="1:16">
      <c r="A126">
        <v>81</v>
      </c>
      <c r="B126">
        <v>0</v>
      </c>
      <c r="C126">
        <v>81</v>
      </c>
      <c r="D126">
        <v>0</v>
      </c>
      <c r="E126">
        <v>81</v>
      </c>
      <c r="F126" s="332">
        <v>3.9000000000000004</v>
      </c>
      <c r="G126">
        <v>81</v>
      </c>
      <c r="H126" s="333">
        <v>13.429999999999991</v>
      </c>
      <c r="I126" s="333">
        <v>81</v>
      </c>
      <c r="J126">
        <v>0.1</v>
      </c>
      <c r="K126" s="364">
        <v>81</v>
      </c>
      <c r="L126">
        <v>2.7230000000000008</v>
      </c>
      <c r="M126">
        <v>81</v>
      </c>
      <c r="N126">
        <v>0</v>
      </c>
      <c r="O126">
        <v>81</v>
      </c>
      <c r="P126">
        <v>1.7490000000000001</v>
      </c>
    </row>
    <row r="127" spans="1:16">
      <c r="A127">
        <v>82</v>
      </c>
      <c r="B127">
        <v>0.2</v>
      </c>
      <c r="C127">
        <v>82</v>
      </c>
      <c r="D127">
        <v>0</v>
      </c>
      <c r="E127">
        <v>82</v>
      </c>
      <c r="F127" s="332">
        <v>14.700000000000015</v>
      </c>
      <c r="G127">
        <v>82</v>
      </c>
      <c r="H127" s="333">
        <v>15.094999999999983</v>
      </c>
      <c r="I127" s="333">
        <v>82</v>
      </c>
      <c r="J127">
        <v>0.75</v>
      </c>
      <c r="K127" s="364">
        <v>82</v>
      </c>
      <c r="L127">
        <v>1.2</v>
      </c>
      <c r="M127">
        <v>82</v>
      </c>
      <c r="N127">
        <v>0.75</v>
      </c>
      <c r="O127">
        <v>82</v>
      </c>
      <c r="P127">
        <v>1.8079999999999996</v>
      </c>
    </row>
    <row r="128" spans="1:16">
      <c r="A128">
        <v>83</v>
      </c>
      <c r="B128">
        <v>0</v>
      </c>
      <c r="C128">
        <v>83</v>
      </c>
      <c r="D128">
        <v>0</v>
      </c>
      <c r="E128">
        <v>83</v>
      </c>
      <c r="F128" s="332">
        <v>2.3499999999999996</v>
      </c>
      <c r="G128">
        <v>83</v>
      </c>
      <c r="H128" s="333">
        <v>8.4900000000000038</v>
      </c>
      <c r="I128" s="333">
        <v>83</v>
      </c>
      <c r="J128">
        <v>0</v>
      </c>
      <c r="K128" s="364">
        <v>83</v>
      </c>
      <c r="L128">
        <v>0.86299999999999999</v>
      </c>
      <c r="M128">
        <v>83</v>
      </c>
      <c r="N128">
        <v>0.6</v>
      </c>
      <c r="O128">
        <v>83</v>
      </c>
      <c r="P128">
        <v>1.6749999999999996</v>
      </c>
    </row>
    <row r="129" spans="1:16">
      <c r="A129">
        <v>84</v>
      </c>
      <c r="B129">
        <v>0</v>
      </c>
      <c r="C129">
        <v>84</v>
      </c>
      <c r="D129">
        <v>0</v>
      </c>
      <c r="E129">
        <v>84</v>
      </c>
      <c r="F129" s="332">
        <v>14.775000000000018</v>
      </c>
      <c r="G129">
        <v>84</v>
      </c>
      <c r="H129" s="333">
        <v>16.254999999999995</v>
      </c>
      <c r="I129" s="333">
        <v>84</v>
      </c>
      <c r="J129">
        <v>0.65</v>
      </c>
      <c r="K129" s="364">
        <v>84</v>
      </c>
      <c r="L129">
        <v>5.2500000000000009</v>
      </c>
      <c r="M129">
        <v>84</v>
      </c>
      <c r="N129">
        <v>1.2249999999999999</v>
      </c>
      <c r="O129">
        <v>84</v>
      </c>
      <c r="P129">
        <v>3.5809999999999991</v>
      </c>
    </row>
    <row r="130" spans="1:16">
      <c r="A130">
        <v>85</v>
      </c>
      <c r="B130">
        <v>368.42500000000047</v>
      </c>
      <c r="C130">
        <v>85</v>
      </c>
      <c r="D130">
        <v>5.2629999999999999</v>
      </c>
      <c r="E130">
        <v>85</v>
      </c>
      <c r="F130" s="332">
        <v>2.7499999999999996</v>
      </c>
      <c r="G130">
        <v>85</v>
      </c>
      <c r="H130" s="333">
        <v>3.6399999999999997</v>
      </c>
      <c r="I130" s="333">
        <v>85</v>
      </c>
      <c r="J130">
        <v>0</v>
      </c>
      <c r="K130" s="364">
        <v>85</v>
      </c>
      <c r="L130">
        <v>0</v>
      </c>
      <c r="M130">
        <v>85</v>
      </c>
      <c r="N130">
        <v>0.15</v>
      </c>
      <c r="O130">
        <v>85</v>
      </c>
      <c r="P130">
        <v>0.89200000000000002</v>
      </c>
    </row>
    <row r="131" spans="1:16">
      <c r="A131">
        <v>86</v>
      </c>
      <c r="B131">
        <v>0</v>
      </c>
      <c r="C131">
        <v>86</v>
      </c>
      <c r="D131">
        <v>0.2</v>
      </c>
      <c r="E131">
        <v>86</v>
      </c>
      <c r="F131" s="332">
        <v>10.720000000000013</v>
      </c>
      <c r="G131">
        <v>86</v>
      </c>
      <c r="H131" s="333">
        <v>13.790000000000006</v>
      </c>
      <c r="I131" s="333">
        <v>86</v>
      </c>
      <c r="J131">
        <v>0.15</v>
      </c>
      <c r="K131" s="364">
        <v>86</v>
      </c>
      <c r="L131">
        <v>2.2829999999999986</v>
      </c>
      <c r="M131">
        <v>86</v>
      </c>
      <c r="N131">
        <v>1.25</v>
      </c>
      <c r="O131">
        <v>86</v>
      </c>
      <c r="P131">
        <v>1.839</v>
      </c>
    </row>
    <row r="132" spans="1:16">
      <c r="A132">
        <v>87</v>
      </c>
      <c r="B132">
        <v>0</v>
      </c>
      <c r="C132">
        <v>87</v>
      </c>
      <c r="D132">
        <v>0</v>
      </c>
      <c r="E132">
        <v>87</v>
      </c>
      <c r="F132" s="332">
        <v>2.75</v>
      </c>
      <c r="G132">
        <v>87</v>
      </c>
      <c r="H132" s="333">
        <v>7.660000000000001</v>
      </c>
      <c r="I132" s="333">
        <v>87</v>
      </c>
      <c r="J132">
        <v>0.2</v>
      </c>
      <c r="K132" s="364">
        <v>87</v>
      </c>
      <c r="L132">
        <v>2.4000000000000004</v>
      </c>
      <c r="M132">
        <v>87</v>
      </c>
      <c r="N132">
        <v>0.3</v>
      </c>
      <c r="O132">
        <v>87</v>
      </c>
      <c r="P132">
        <v>1.5120000000000002</v>
      </c>
    </row>
    <row r="133" spans="1:16">
      <c r="A133">
        <v>88</v>
      </c>
      <c r="B133">
        <v>0</v>
      </c>
      <c r="C133">
        <v>88</v>
      </c>
      <c r="D133">
        <v>0</v>
      </c>
      <c r="E133">
        <v>88</v>
      </c>
      <c r="F133" s="332">
        <v>9.4000000000000075</v>
      </c>
      <c r="G133">
        <v>88</v>
      </c>
      <c r="H133" s="333">
        <v>12.880000000000008</v>
      </c>
      <c r="I133" s="333">
        <v>88</v>
      </c>
      <c r="J133">
        <v>0.6</v>
      </c>
      <c r="K133" s="364">
        <v>88</v>
      </c>
      <c r="L133">
        <v>1.5339999999999996</v>
      </c>
      <c r="M133">
        <v>88</v>
      </c>
      <c r="N133">
        <v>0.6</v>
      </c>
      <c r="O133">
        <v>88</v>
      </c>
      <c r="P133">
        <v>1.17</v>
      </c>
    </row>
    <row r="134" spans="1:16">
      <c r="A134">
        <v>89</v>
      </c>
      <c r="B134">
        <v>0</v>
      </c>
      <c r="C134">
        <v>89</v>
      </c>
      <c r="D134">
        <v>0</v>
      </c>
      <c r="E134">
        <v>89</v>
      </c>
      <c r="F134" s="332">
        <v>9.8750000000000071</v>
      </c>
      <c r="G134">
        <v>89</v>
      </c>
      <c r="H134" s="333">
        <v>13.504999999999987</v>
      </c>
      <c r="I134" s="333">
        <v>89</v>
      </c>
      <c r="J134">
        <v>0</v>
      </c>
      <c r="K134" s="364">
        <v>89</v>
      </c>
      <c r="L134">
        <v>1.1500000000000001</v>
      </c>
      <c r="M134">
        <v>89</v>
      </c>
      <c r="N134">
        <v>0.44999999999999996</v>
      </c>
      <c r="O134">
        <v>89</v>
      </c>
      <c r="P134">
        <v>0.86300000000000021</v>
      </c>
    </row>
    <row r="135" spans="1:16">
      <c r="A135">
        <v>90</v>
      </c>
      <c r="B135">
        <v>0</v>
      </c>
      <c r="C135">
        <v>90</v>
      </c>
      <c r="D135">
        <v>0</v>
      </c>
      <c r="E135">
        <v>90</v>
      </c>
      <c r="F135" s="332">
        <v>5.4100000000000019</v>
      </c>
      <c r="G135">
        <v>90</v>
      </c>
      <c r="H135" s="333">
        <v>14.359999999999982</v>
      </c>
      <c r="I135" s="333">
        <v>90</v>
      </c>
      <c r="J135">
        <v>0.45999999999999996</v>
      </c>
      <c r="K135" s="364">
        <v>90</v>
      </c>
      <c r="L135">
        <v>23.094000000000634</v>
      </c>
      <c r="M135">
        <v>90</v>
      </c>
      <c r="N135">
        <v>1.103</v>
      </c>
      <c r="O135">
        <v>90</v>
      </c>
      <c r="P135">
        <v>6.8239999999999519</v>
      </c>
    </row>
    <row r="136" spans="1:16">
      <c r="A136">
        <v>91</v>
      </c>
      <c r="B136">
        <v>0</v>
      </c>
      <c r="C136">
        <v>91</v>
      </c>
      <c r="D136">
        <v>0</v>
      </c>
      <c r="E136">
        <v>91</v>
      </c>
      <c r="F136" s="332">
        <v>12.750000000000016</v>
      </c>
      <c r="G136">
        <v>91</v>
      </c>
      <c r="H136" s="333">
        <v>12.774999999999997</v>
      </c>
      <c r="I136" s="333">
        <v>91</v>
      </c>
      <c r="J136">
        <v>0</v>
      </c>
      <c r="K136" s="364">
        <v>91</v>
      </c>
      <c r="L136">
        <v>0.25</v>
      </c>
      <c r="M136">
        <v>91</v>
      </c>
      <c r="N136">
        <v>0.44999999999999996</v>
      </c>
      <c r="O136">
        <v>91</v>
      </c>
      <c r="P136">
        <v>1.1450000000000002</v>
      </c>
    </row>
    <row r="137" spans="1:16">
      <c r="A137">
        <v>92</v>
      </c>
      <c r="B137">
        <v>0.6</v>
      </c>
      <c r="C137">
        <v>92</v>
      </c>
      <c r="D137">
        <v>0</v>
      </c>
      <c r="E137">
        <v>92</v>
      </c>
      <c r="F137" s="332">
        <v>3.1249999999999996</v>
      </c>
      <c r="G137">
        <v>92</v>
      </c>
      <c r="H137" s="333">
        <v>9.3500000000000068</v>
      </c>
      <c r="I137" s="333">
        <v>92</v>
      </c>
      <c r="J137">
        <v>0.44999999999999996</v>
      </c>
      <c r="K137" s="364">
        <v>92</v>
      </c>
      <c r="L137">
        <v>2.6639999999999993</v>
      </c>
      <c r="M137">
        <v>92</v>
      </c>
      <c r="N137">
        <v>0.6</v>
      </c>
      <c r="O137">
        <v>92</v>
      </c>
      <c r="P137">
        <v>1.8030000000000002</v>
      </c>
    </row>
    <row r="138" spans="1:16">
      <c r="A138">
        <v>93</v>
      </c>
      <c r="B138">
        <v>0</v>
      </c>
      <c r="C138">
        <v>93</v>
      </c>
      <c r="D138">
        <v>0.2</v>
      </c>
      <c r="E138">
        <v>93</v>
      </c>
      <c r="F138" s="332">
        <v>10.425000000000013</v>
      </c>
      <c r="G138">
        <v>93</v>
      </c>
      <c r="H138" s="333">
        <v>15.205000000000002</v>
      </c>
      <c r="I138" s="333">
        <v>93</v>
      </c>
      <c r="J138">
        <v>0.3</v>
      </c>
      <c r="K138" s="364">
        <v>93</v>
      </c>
      <c r="L138">
        <v>1.7500000000000002</v>
      </c>
      <c r="M138">
        <v>93</v>
      </c>
      <c r="N138">
        <v>0.3</v>
      </c>
      <c r="O138">
        <v>93</v>
      </c>
      <c r="P138">
        <v>1.095</v>
      </c>
    </row>
    <row r="139" spans="1:16">
      <c r="A139">
        <v>94</v>
      </c>
      <c r="B139">
        <v>0</v>
      </c>
      <c r="C139">
        <v>94</v>
      </c>
      <c r="D139">
        <v>0</v>
      </c>
      <c r="E139">
        <v>94</v>
      </c>
      <c r="F139" s="332">
        <v>2.7629999999999995</v>
      </c>
      <c r="G139">
        <v>94</v>
      </c>
      <c r="H139" s="333">
        <v>10.395000000000001</v>
      </c>
      <c r="I139" s="333">
        <v>94</v>
      </c>
      <c r="J139">
        <v>0.15</v>
      </c>
      <c r="K139" s="364">
        <v>94</v>
      </c>
      <c r="L139">
        <v>0.51400000000000001</v>
      </c>
      <c r="M139">
        <v>94</v>
      </c>
      <c r="N139">
        <v>0.8</v>
      </c>
      <c r="O139">
        <v>94</v>
      </c>
      <c r="P139">
        <v>0.72400000000000009</v>
      </c>
    </row>
    <row r="140" spans="1:16">
      <c r="A140">
        <v>95</v>
      </c>
      <c r="B140">
        <v>0</v>
      </c>
      <c r="C140">
        <v>95</v>
      </c>
      <c r="D140">
        <v>0</v>
      </c>
      <c r="E140">
        <v>95</v>
      </c>
      <c r="F140" s="332">
        <v>2.9499999999999997</v>
      </c>
      <c r="G140">
        <v>95</v>
      </c>
      <c r="H140" s="333">
        <v>10.074999999999999</v>
      </c>
      <c r="I140" s="333">
        <v>95</v>
      </c>
      <c r="J140">
        <v>6.3E-2</v>
      </c>
      <c r="K140" s="364">
        <v>95</v>
      </c>
      <c r="L140">
        <v>0.76300000000000012</v>
      </c>
      <c r="M140">
        <v>95</v>
      </c>
      <c r="N140">
        <v>0.15</v>
      </c>
      <c r="O140">
        <v>95</v>
      </c>
      <c r="P140">
        <v>1.4649999999999999</v>
      </c>
    </row>
    <row r="141" spans="1:16">
      <c r="A141">
        <v>96</v>
      </c>
      <c r="B141">
        <v>0</v>
      </c>
      <c r="C141">
        <v>96</v>
      </c>
      <c r="D141">
        <v>0</v>
      </c>
      <c r="E141">
        <v>96</v>
      </c>
      <c r="F141" s="332">
        <v>12.050000000000004</v>
      </c>
      <c r="G141">
        <v>96</v>
      </c>
      <c r="H141" s="333">
        <v>16.164999999999981</v>
      </c>
      <c r="I141" s="333">
        <v>96</v>
      </c>
      <c r="J141">
        <v>7.4999999999999997E-2</v>
      </c>
      <c r="K141" s="364">
        <v>96</v>
      </c>
      <c r="L141">
        <v>3.8999999999999981</v>
      </c>
      <c r="M141">
        <v>96</v>
      </c>
      <c r="N141">
        <v>0.64999999999999991</v>
      </c>
      <c r="O141">
        <v>96</v>
      </c>
      <c r="P141">
        <v>2.1650000000000005</v>
      </c>
    </row>
    <row r="142" spans="1:16">
      <c r="A142">
        <v>97</v>
      </c>
      <c r="B142">
        <v>0.3</v>
      </c>
      <c r="C142">
        <v>97</v>
      </c>
      <c r="D142">
        <v>0</v>
      </c>
      <c r="E142">
        <v>97</v>
      </c>
      <c r="F142" s="332">
        <v>1.75</v>
      </c>
      <c r="G142">
        <v>97</v>
      </c>
      <c r="H142" s="333">
        <v>5.2250000000000014</v>
      </c>
      <c r="I142" s="333">
        <v>97</v>
      </c>
      <c r="J142">
        <v>0</v>
      </c>
      <c r="K142" s="364">
        <v>97</v>
      </c>
      <c r="L142">
        <v>0</v>
      </c>
      <c r="M142">
        <v>97</v>
      </c>
      <c r="N142">
        <v>0.47</v>
      </c>
      <c r="O142">
        <v>97</v>
      </c>
      <c r="P142">
        <v>0.97</v>
      </c>
    </row>
    <row r="143" spans="1:16">
      <c r="A143">
        <v>98</v>
      </c>
      <c r="B143">
        <v>0</v>
      </c>
      <c r="C143">
        <v>98</v>
      </c>
      <c r="D143">
        <v>0</v>
      </c>
      <c r="E143">
        <v>98</v>
      </c>
      <c r="F143" s="332">
        <v>13.050000000000017</v>
      </c>
      <c r="G143">
        <v>98</v>
      </c>
      <c r="H143" s="333">
        <v>15.359999999999998</v>
      </c>
      <c r="I143" s="333">
        <v>98</v>
      </c>
      <c r="J143">
        <v>0.75</v>
      </c>
      <c r="K143" s="364">
        <v>98</v>
      </c>
      <c r="L143">
        <v>1.9499999999999995</v>
      </c>
      <c r="M143">
        <v>98</v>
      </c>
      <c r="N143">
        <v>0.65</v>
      </c>
      <c r="O143">
        <v>98</v>
      </c>
      <c r="P143">
        <v>0.83299999999999996</v>
      </c>
    </row>
    <row r="144" spans="1:16">
      <c r="A144">
        <v>99</v>
      </c>
      <c r="B144">
        <v>0</v>
      </c>
      <c r="C144">
        <v>99</v>
      </c>
      <c r="D144">
        <v>0</v>
      </c>
      <c r="E144">
        <v>99</v>
      </c>
      <c r="F144" s="332">
        <v>0.75</v>
      </c>
      <c r="G144">
        <v>99</v>
      </c>
      <c r="H144" s="333">
        <v>6.7650000000000015</v>
      </c>
      <c r="I144" s="333">
        <v>99</v>
      </c>
      <c r="J144">
        <v>0</v>
      </c>
      <c r="K144" s="364">
        <v>99</v>
      </c>
      <c r="L144">
        <v>1.0999999999999999</v>
      </c>
      <c r="M144">
        <v>99</v>
      </c>
      <c r="N144">
        <v>0</v>
      </c>
      <c r="O144">
        <v>99</v>
      </c>
      <c r="P144">
        <v>1.635</v>
      </c>
    </row>
    <row r="145" spans="1:16">
      <c r="A145">
        <v>100</v>
      </c>
      <c r="B145">
        <v>0</v>
      </c>
      <c r="C145">
        <v>100</v>
      </c>
      <c r="D145">
        <v>0.2</v>
      </c>
      <c r="E145">
        <v>100</v>
      </c>
      <c r="F145" s="332">
        <v>10.350000000000014</v>
      </c>
      <c r="G145">
        <v>100</v>
      </c>
      <c r="H145" s="333">
        <v>15.05000000000001</v>
      </c>
      <c r="I145" s="333">
        <v>100</v>
      </c>
      <c r="J145">
        <v>0</v>
      </c>
      <c r="K145" s="364">
        <v>100</v>
      </c>
      <c r="L145">
        <v>2.766999999999999</v>
      </c>
      <c r="M145">
        <v>100</v>
      </c>
      <c r="N145">
        <v>0.3</v>
      </c>
      <c r="O145">
        <v>100</v>
      </c>
      <c r="P145">
        <v>2.12</v>
      </c>
    </row>
    <row r="146" spans="1:16">
      <c r="A146">
        <v>101</v>
      </c>
      <c r="B146">
        <v>0</v>
      </c>
      <c r="C146">
        <v>101</v>
      </c>
      <c r="D146">
        <v>0</v>
      </c>
      <c r="E146">
        <v>101</v>
      </c>
      <c r="F146" s="332">
        <v>1.04</v>
      </c>
      <c r="G146">
        <v>101</v>
      </c>
      <c r="H146" s="333">
        <v>5.5350000000000019</v>
      </c>
      <c r="I146" s="333">
        <v>101</v>
      </c>
      <c r="J146">
        <v>0</v>
      </c>
      <c r="K146" s="364">
        <v>101</v>
      </c>
      <c r="L146">
        <v>0</v>
      </c>
      <c r="M146">
        <v>101</v>
      </c>
      <c r="N146">
        <v>0.52500000000000002</v>
      </c>
      <c r="O146">
        <v>101</v>
      </c>
      <c r="P146">
        <v>1.2600000000000002</v>
      </c>
    </row>
    <row r="147" spans="1:16">
      <c r="A147">
        <v>102</v>
      </c>
      <c r="B147">
        <v>0</v>
      </c>
      <c r="C147">
        <v>102</v>
      </c>
      <c r="D147">
        <v>0</v>
      </c>
      <c r="E147">
        <v>102</v>
      </c>
      <c r="F147" s="332">
        <v>1.9499999999999997</v>
      </c>
      <c r="G147">
        <v>102</v>
      </c>
      <c r="H147" s="333">
        <v>14.509999999999996</v>
      </c>
      <c r="I147" s="333">
        <v>102</v>
      </c>
      <c r="J147">
        <v>0.15</v>
      </c>
      <c r="K147" s="364">
        <v>102</v>
      </c>
      <c r="L147">
        <v>3.3499999999999996</v>
      </c>
      <c r="M147">
        <v>102</v>
      </c>
      <c r="N147">
        <v>0.6</v>
      </c>
      <c r="O147">
        <v>102</v>
      </c>
      <c r="P147">
        <v>3.1949999999999998</v>
      </c>
    </row>
    <row r="148" spans="1:16">
      <c r="A148">
        <v>103</v>
      </c>
      <c r="B148">
        <v>0</v>
      </c>
      <c r="C148">
        <v>103</v>
      </c>
      <c r="D148">
        <v>0</v>
      </c>
      <c r="E148">
        <v>103</v>
      </c>
      <c r="F148" s="332">
        <v>8.7000000000000011</v>
      </c>
      <c r="G148">
        <v>103</v>
      </c>
      <c r="H148" s="333">
        <v>9.4</v>
      </c>
      <c r="I148" s="333">
        <v>103</v>
      </c>
      <c r="J148">
        <v>0</v>
      </c>
      <c r="K148" s="364">
        <v>103</v>
      </c>
      <c r="L148">
        <v>0.2</v>
      </c>
      <c r="M148">
        <v>103</v>
      </c>
      <c r="N148">
        <v>0.6</v>
      </c>
      <c r="O148">
        <v>103</v>
      </c>
      <c r="P148">
        <v>1.25</v>
      </c>
    </row>
    <row r="149" spans="1:16">
      <c r="A149">
        <v>104</v>
      </c>
      <c r="B149">
        <v>0</v>
      </c>
      <c r="C149">
        <v>104</v>
      </c>
      <c r="D149">
        <v>0</v>
      </c>
      <c r="E149">
        <v>104</v>
      </c>
      <c r="F149" s="332">
        <v>3.7399999999999989</v>
      </c>
      <c r="G149">
        <v>104</v>
      </c>
      <c r="H149" s="333">
        <v>8.2650000000000059</v>
      </c>
      <c r="I149" s="333">
        <v>104</v>
      </c>
      <c r="J149">
        <v>0.3</v>
      </c>
      <c r="K149" s="364">
        <v>104</v>
      </c>
      <c r="L149">
        <v>1.6749999999999996</v>
      </c>
      <c r="M149">
        <v>104</v>
      </c>
      <c r="N149">
        <v>0.15</v>
      </c>
      <c r="O149">
        <v>104</v>
      </c>
      <c r="P149">
        <v>1.1700000000000002</v>
      </c>
    </row>
    <row r="150" spans="1:16">
      <c r="A150">
        <v>105</v>
      </c>
      <c r="B150">
        <v>0</v>
      </c>
      <c r="C150">
        <v>105</v>
      </c>
      <c r="D150">
        <v>0</v>
      </c>
      <c r="E150">
        <v>105</v>
      </c>
      <c r="F150" s="332">
        <v>5.370000000000001</v>
      </c>
      <c r="G150">
        <v>105</v>
      </c>
      <c r="H150" s="333">
        <v>9.8799999999999955</v>
      </c>
      <c r="I150" s="333">
        <v>105</v>
      </c>
      <c r="J150">
        <v>0</v>
      </c>
      <c r="K150" s="364">
        <v>105</v>
      </c>
      <c r="L150">
        <v>3.4730000000000021</v>
      </c>
      <c r="M150">
        <v>105</v>
      </c>
      <c r="N150">
        <v>0.35</v>
      </c>
      <c r="O150">
        <v>105</v>
      </c>
      <c r="P150">
        <v>2.0930000000000009</v>
      </c>
    </row>
    <row r="151" spans="1:16">
      <c r="A151">
        <v>106</v>
      </c>
      <c r="B151">
        <v>0</v>
      </c>
      <c r="C151">
        <v>106</v>
      </c>
      <c r="D151">
        <v>0</v>
      </c>
      <c r="E151">
        <v>106</v>
      </c>
      <c r="F151" s="332">
        <v>1.6499999999999997</v>
      </c>
      <c r="G151">
        <v>106</v>
      </c>
      <c r="H151" s="333">
        <v>3.9699999999999993</v>
      </c>
      <c r="I151" s="333">
        <v>106</v>
      </c>
      <c r="J151">
        <v>0</v>
      </c>
      <c r="K151" s="364">
        <v>106</v>
      </c>
      <c r="L151">
        <v>1.05</v>
      </c>
      <c r="M151">
        <v>106</v>
      </c>
      <c r="N151">
        <v>1.075</v>
      </c>
      <c r="O151">
        <v>106</v>
      </c>
      <c r="P151">
        <v>0.35</v>
      </c>
    </row>
    <row r="152" spans="1:16">
      <c r="A152">
        <v>107</v>
      </c>
      <c r="B152">
        <v>0</v>
      </c>
      <c r="C152">
        <v>107</v>
      </c>
      <c r="D152">
        <v>0</v>
      </c>
      <c r="E152">
        <v>107</v>
      </c>
      <c r="F152" s="332">
        <v>6.2750000000000039</v>
      </c>
      <c r="G152">
        <v>107</v>
      </c>
      <c r="H152" s="333">
        <v>13.954999999999995</v>
      </c>
      <c r="I152" s="333">
        <v>107</v>
      </c>
      <c r="J152">
        <v>0</v>
      </c>
      <c r="K152" s="364">
        <v>107</v>
      </c>
      <c r="L152">
        <v>1</v>
      </c>
      <c r="M152">
        <v>107</v>
      </c>
      <c r="N152">
        <v>0.6</v>
      </c>
      <c r="O152">
        <v>107</v>
      </c>
      <c r="P152">
        <v>1.18</v>
      </c>
    </row>
    <row r="153" spans="1:16">
      <c r="A153">
        <v>108</v>
      </c>
      <c r="B153">
        <v>0</v>
      </c>
      <c r="C153">
        <v>108</v>
      </c>
      <c r="D153">
        <v>0</v>
      </c>
      <c r="E153">
        <v>108</v>
      </c>
      <c r="F153" s="332">
        <v>3.4249999999999989</v>
      </c>
      <c r="G153">
        <v>108</v>
      </c>
      <c r="H153" s="333">
        <v>9.1549999999999994</v>
      </c>
      <c r="I153" s="333">
        <v>108</v>
      </c>
      <c r="J153">
        <v>0.15</v>
      </c>
      <c r="K153" s="364">
        <v>108</v>
      </c>
      <c r="L153">
        <v>3.0249999999999981</v>
      </c>
      <c r="M153">
        <v>108</v>
      </c>
      <c r="N153">
        <v>0.3</v>
      </c>
      <c r="O153">
        <v>108</v>
      </c>
      <c r="P153">
        <v>2.5999999999999992</v>
      </c>
    </row>
    <row r="154" spans="1:16">
      <c r="A154">
        <v>109</v>
      </c>
      <c r="B154">
        <v>0</v>
      </c>
      <c r="C154">
        <v>109</v>
      </c>
      <c r="D154">
        <v>0</v>
      </c>
      <c r="E154">
        <v>109</v>
      </c>
      <c r="F154" s="332">
        <v>1.97</v>
      </c>
      <c r="G154">
        <v>109</v>
      </c>
      <c r="H154" s="333">
        <v>11.494999999999999</v>
      </c>
      <c r="I154" s="333">
        <v>109</v>
      </c>
      <c r="J154">
        <v>0</v>
      </c>
      <c r="K154" s="364">
        <v>109</v>
      </c>
      <c r="L154">
        <v>0.30000000000000004</v>
      </c>
      <c r="M154">
        <v>109</v>
      </c>
      <c r="N154">
        <v>0.17499999999999999</v>
      </c>
      <c r="O154">
        <v>109</v>
      </c>
      <c r="P154">
        <v>0.90000000000000013</v>
      </c>
    </row>
    <row r="155" spans="1:16">
      <c r="A155">
        <v>110</v>
      </c>
      <c r="B155">
        <v>0</v>
      </c>
      <c r="C155">
        <v>110</v>
      </c>
      <c r="D155">
        <v>0</v>
      </c>
      <c r="E155">
        <v>110</v>
      </c>
      <c r="F155" s="332">
        <v>7.0500000000000034</v>
      </c>
      <c r="G155">
        <v>110</v>
      </c>
      <c r="H155" s="333">
        <v>13.394999999999991</v>
      </c>
      <c r="I155" s="333">
        <v>110</v>
      </c>
      <c r="J155">
        <v>0</v>
      </c>
      <c r="K155" s="364">
        <v>110</v>
      </c>
      <c r="L155">
        <v>2.992999999999999</v>
      </c>
      <c r="M155">
        <v>110</v>
      </c>
      <c r="N155">
        <v>0.71300000000000008</v>
      </c>
      <c r="O155">
        <v>110</v>
      </c>
      <c r="P155">
        <v>1.5600000000000003</v>
      </c>
    </row>
    <row r="156" spans="1:16">
      <c r="A156">
        <v>111</v>
      </c>
      <c r="B156">
        <v>0</v>
      </c>
      <c r="C156">
        <v>111</v>
      </c>
      <c r="D156">
        <v>0</v>
      </c>
      <c r="E156">
        <v>111</v>
      </c>
      <c r="F156" s="332">
        <v>0.3</v>
      </c>
      <c r="G156">
        <v>111</v>
      </c>
      <c r="H156" s="333">
        <v>4.870000000000001</v>
      </c>
      <c r="I156" s="333">
        <v>111</v>
      </c>
      <c r="J156">
        <v>0</v>
      </c>
      <c r="K156" s="364">
        <v>111</v>
      </c>
      <c r="L156">
        <v>1.4</v>
      </c>
      <c r="M156">
        <v>111</v>
      </c>
      <c r="N156">
        <v>0</v>
      </c>
      <c r="O156">
        <v>111</v>
      </c>
      <c r="P156">
        <v>0.97999999999999987</v>
      </c>
    </row>
    <row r="157" spans="1:16">
      <c r="A157">
        <v>112</v>
      </c>
      <c r="B157">
        <v>0</v>
      </c>
      <c r="C157">
        <v>112</v>
      </c>
      <c r="D157">
        <v>0</v>
      </c>
      <c r="E157">
        <v>112</v>
      </c>
      <c r="F157" s="332">
        <v>5.5750000000000028</v>
      </c>
      <c r="G157">
        <v>112</v>
      </c>
      <c r="H157" s="333">
        <v>11.555</v>
      </c>
      <c r="I157" s="333">
        <v>112</v>
      </c>
      <c r="J157">
        <v>7.4999999999999997E-2</v>
      </c>
      <c r="K157" s="364">
        <v>112</v>
      </c>
      <c r="L157">
        <v>1.3249999999999997</v>
      </c>
      <c r="M157">
        <v>112</v>
      </c>
      <c r="N157">
        <v>0.22499999999999998</v>
      </c>
      <c r="O157">
        <v>112</v>
      </c>
      <c r="P157">
        <v>1.0979999999999999</v>
      </c>
    </row>
    <row r="158" spans="1:16">
      <c r="A158">
        <v>113</v>
      </c>
      <c r="B158">
        <v>0</v>
      </c>
      <c r="C158">
        <v>113</v>
      </c>
      <c r="D158">
        <v>0</v>
      </c>
      <c r="E158">
        <v>113</v>
      </c>
      <c r="F158" s="332">
        <v>1.0499999999999998</v>
      </c>
      <c r="G158">
        <v>113</v>
      </c>
      <c r="H158" s="333">
        <v>7.1150000000000047</v>
      </c>
      <c r="I158" s="333">
        <v>113</v>
      </c>
      <c r="J158">
        <v>0</v>
      </c>
      <c r="K158" s="364">
        <v>113</v>
      </c>
      <c r="L158">
        <v>6.4000000000000001E-2</v>
      </c>
      <c r="M158">
        <v>113</v>
      </c>
      <c r="N158">
        <v>0.3</v>
      </c>
      <c r="O158">
        <v>113</v>
      </c>
      <c r="P158">
        <v>1.1640000000000001</v>
      </c>
    </row>
    <row r="159" spans="1:16">
      <c r="A159">
        <v>114</v>
      </c>
      <c r="B159">
        <v>0</v>
      </c>
      <c r="C159">
        <v>114</v>
      </c>
      <c r="D159">
        <v>0</v>
      </c>
      <c r="E159">
        <v>114</v>
      </c>
      <c r="F159" s="332">
        <v>6.8000000000000052</v>
      </c>
      <c r="G159">
        <v>114</v>
      </c>
      <c r="H159" s="333">
        <v>11.703000000000008</v>
      </c>
      <c r="I159" s="333">
        <v>114</v>
      </c>
      <c r="J159">
        <v>0.15</v>
      </c>
      <c r="K159" s="364">
        <v>114</v>
      </c>
      <c r="L159">
        <v>2.1</v>
      </c>
      <c r="M159">
        <v>114</v>
      </c>
      <c r="N159">
        <v>0.75</v>
      </c>
      <c r="O159">
        <v>114</v>
      </c>
      <c r="P159">
        <v>2.0099999999999998</v>
      </c>
    </row>
    <row r="160" spans="1:16">
      <c r="A160">
        <v>115</v>
      </c>
      <c r="B160">
        <v>0</v>
      </c>
      <c r="C160">
        <v>115</v>
      </c>
      <c r="D160">
        <v>0</v>
      </c>
      <c r="E160">
        <v>115</v>
      </c>
      <c r="F160" s="332">
        <v>0.3</v>
      </c>
      <c r="G160">
        <v>115</v>
      </c>
      <c r="H160" s="333">
        <v>0.32500000000000007</v>
      </c>
      <c r="I160" s="333">
        <v>115</v>
      </c>
      <c r="J160">
        <v>0</v>
      </c>
      <c r="K160" s="364">
        <v>115</v>
      </c>
      <c r="L160">
        <v>0</v>
      </c>
      <c r="M160">
        <v>115</v>
      </c>
      <c r="N160">
        <v>0.16999999999999998</v>
      </c>
      <c r="O160">
        <v>115</v>
      </c>
      <c r="P160">
        <v>0.29000000000000004</v>
      </c>
    </row>
    <row r="161" spans="1:16">
      <c r="A161">
        <v>116</v>
      </c>
      <c r="B161">
        <v>0</v>
      </c>
      <c r="C161">
        <v>116</v>
      </c>
      <c r="D161">
        <v>0</v>
      </c>
      <c r="E161">
        <v>116</v>
      </c>
      <c r="F161" s="332">
        <v>3.1500000000000004</v>
      </c>
      <c r="G161">
        <v>116</v>
      </c>
      <c r="H161" s="333">
        <v>10.685000000000004</v>
      </c>
      <c r="I161" s="333">
        <v>116</v>
      </c>
      <c r="J161">
        <v>0</v>
      </c>
      <c r="K161" s="364">
        <v>116</v>
      </c>
      <c r="L161">
        <v>0.57500000000000007</v>
      </c>
      <c r="M161">
        <v>116</v>
      </c>
      <c r="N161">
        <v>0.44999999999999996</v>
      </c>
      <c r="O161">
        <v>116</v>
      </c>
      <c r="P161">
        <v>0.54600000000000004</v>
      </c>
    </row>
    <row r="162" spans="1:16">
      <c r="A162">
        <v>117</v>
      </c>
      <c r="B162">
        <v>0</v>
      </c>
      <c r="C162">
        <v>117</v>
      </c>
      <c r="D162">
        <v>0</v>
      </c>
      <c r="E162">
        <v>117</v>
      </c>
      <c r="F162" s="332">
        <v>4.9000000000000004</v>
      </c>
      <c r="G162">
        <v>117</v>
      </c>
      <c r="H162" s="333">
        <v>10.319999999999991</v>
      </c>
      <c r="I162" s="333">
        <v>117</v>
      </c>
      <c r="J162">
        <v>0</v>
      </c>
      <c r="K162" s="364">
        <v>117</v>
      </c>
      <c r="L162">
        <v>1.1499999999999999</v>
      </c>
      <c r="M162">
        <v>117</v>
      </c>
      <c r="N162">
        <v>0.5</v>
      </c>
      <c r="O162">
        <v>117</v>
      </c>
      <c r="P162">
        <v>1.319</v>
      </c>
    </row>
    <row r="163" spans="1:16">
      <c r="A163">
        <v>118</v>
      </c>
      <c r="B163">
        <v>0</v>
      </c>
      <c r="C163">
        <v>118</v>
      </c>
      <c r="D163">
        <v>0.2</v>
      </c>
      <c r="E163">
        <v>118</v>
      </c>
      <c r="F163" s="332">
        <v>1.4</v>
      </c>
      <c r="G163">
        <v>118</v>
      </c>
      <c r="H163" s="333">
        <v>4.22</v>
      </c>
      <c r="I163" s="333">
        <v>118</v>
      </c>
      <c r="J163">
        <v>0</v>
      </c>
      <c r="K163" s="364">
        <v>118</v>
      </c>
      <c r="L163">
        <v>0.3</v>
      </c>
      <c r="M163">
        <v>118</v>
      </c>
      <c r="N163">
        <v>0.17499999999999999</v>
      </c>
      <c r="O163">
        <v>118</v>
      </c>
      <c r="P163">
        <v>0.44000000000000006</v>
      </c>
    </row>
    <row r="164" spans="1:16">
      <c r="A164">
        <v>119</v>
      </c>
      <c r="B164">
        <v>0</v>
      </c>
      <c r="C164">
        <v>119</v>
      </c>
      <c r="D164">
        <v>0</v>
      </c>
      <c r="E164">
        <v>119</v>
      </c>
      <c r="F164" s="332">
        <v>2.8499999999999988</v>
      </c>
      <c r="G164">
        <v>119</v>
      </c>
      <c r="H164" s="333">
        <v>9.9550000000000001</v>
      </c>
      <c r="I164" s="333">
        <v>119</v>
      </c>
      <c r="J164">
        <v>0.15</v>
      </c>
      <c r="K164" s="364">
        <v>119</v>
      </c>
      <c r="L164">
        <v>0.75000000000000011</v>
      </c>
      <c r="M164">
        <v>119</v>
      </c>
      <c r="N164">
        <v>0.15</v>
      </c>
      <c r="O164">
        <v>119</v>
      </c>
      <c r="P164">
        <v>0.97600000000000009</v>
      </c>
    </row>
    <row r="165" spans="1:16">
      <c r="A165">
        <v>120</v>
      </c>
      <c r="B165">
        <v>0</v>
      </c>
      <c r="C165">
        <v>120</v>
      </c>
      <c r="D165">
        <v>0</v>
      </c>
      <c r="E165">
        <v>120</v>
      </c>
      <c r="F165" s="332">
        <v>1.45</v>
      </c>
      <c r="G165">
        <v>120</v>
      </c>
      <c r="H165" s="333">
        <v>8.2249999999999979</v>
      </c>
      <c r="I165" s="333">
        <v>120</v>
      </c>
      <c r="J165">
        <v>0</v>
      </c>
      <c r="K165" s="364">
        <v>120</v>
      </c>
      <c r="L165">
        <v>11.519999999999937</v>
      </c>
      <c r="M165">
        <v>120</v>
      </c>
      <c r="N165">
        <v>0.01</v>
      </c>
      <c r="O165">
        <v>120</v>
      </c>
      <c r="P165">
        <v>3.2849999999999873</v>
      </c>
    </row>
    <row r="166" spans="1:16">
      <c r="A166">
        <v>121</v>
      </c>
      <c r="B166">
        <v>0</v>
      </c>
      <c r="C166">
        <v>121</v>
      </c>
      <c r="D166">
        <v>0</v>
      </c>
      <c r="E166">
        <v>121</v>
      </c>
      <c r="F166" s="332">
        <v>2.6249999999999991</v>
      </c>
      <c r="G166">
        <v>121</v>
      </c>
      <c r="H166" s="333">
        <v>8.3850000000000069</v>
      </c>
      <c r="I166" s="333">
        <v>121</v>
      </c>
      <c r="J166">
        <v>0</v>
      </c>
      <c r="K166" s="364">
        <v>121</v>
      </c>
      <c r="L166">
        <v>0</v>
      </c>
      <c r="M166">
        <v>121</v>
      </c>
      <c r="N166">
        <v>0.44999999999999996</v>
      </c>
      <c r="O166">
        <v>121</v>
      </c>
      <c r="P166">
        <v>0.43000000000000005</v>
      </c>
    </row>
    <row r="167" spans="1:16">
      <c r="A167">
        <v>122</v>
      </c>
      <c r="B167">
        <v>0</v>
      </c>
      <c r="C167">
        <v>122</v>
      </c>
      <c r="D167">
        <v>0</v>
      </c>
      <c r="E167">
        <v>122</v>
      </c>
      <c r="F167" s="332">
        <v>1</v>
      </c>
      <c r="G167">
        <v>122</v>
      </c>
      <c r="H167" s="333">
        <v>4.9250000000000007</v>
      </c>
      <c r="I167" s="333">
        <v>122</v>
      </c>
      <c r="J167">
        <v>0.15</v>
      </c>
      <c r="K167" s="364">
        <v>122</v>
      </c>
      <c r="L167">
        <v>0.5</v>
      </c>
      <c r="M167">
        <v>122</v>
      </c>
      <c r="N167">
        <v>0.15</v>
      </c>
      <c r="O167">
        <v>122</v>
      </c>
      <c r="P167">
        <v>0.45300000000000001</v>
      </c>
    </row>
    <row r="168" spans="1:16">
      <c r="A168">
        <v>123</v>
      </c>
      <c r="B168">
        <v>0</v>
      </c>
      <c r="C168">
        <v>123</v>
      </c>
      <c r="D168">
        <v>0</v>
      </c>
      <c r="E168">
        <v>123</v>
      </c>
      <c r="F168" s="332">
        <v>1.7</v>
      </c>
      <c r="G168">
        <v>123</v>
      </c>
      <c r="H168" s="333">
        <v>8.7250000000000032</v>
      </c>
      <c r="I168" s="333">
        <v>123</v>
      </c>
      <c r="J168">
        <v>0</v>
      </c>
      <c r="K168" s="364">
        <v>123</v>
      </c>
      <c r="L168">
        <v>0.9</v>
      </c>
      <c r="M168">
        <v>123</v>
      </c>
      <c r="N168">
        <v>0</v>
      </c>
      <c r="O168">
        <v>123</v>
      </c>
      <c r="P168">
        <v>0.82600000000000007</v>
      </c>
    </row>
    <row r="169" spans="1:16">
      <c r="A169">
        <v>124</v>
      </c>
      <c r="B169">
        <v>0</v>
      </c>
      <c r="C169">
        <v>124</v>
      </c>
      <c r="D169">
        <v>0</v>
      </c>
      <c r="E169">
        <v>124</v>
      </c>
      <c r="F169" s="332">
        <v>3.8999999999999995</v>
      </c>
      <c r="G169">
        <v>124</v>
      </c>
      <c r="H169" s="333">
        <v>11.479999999999995</v>
      </c>
      <c r="I169" s="333">
        <v>124</v>
      </c>
      <c r="J169">
        <v>0</v>
      </c>
      <c r="K169" s="364">
        <v>124</v>
      </c>
      <c r="L169">
        <v>0.82499999999999996</v>
      </c>
      <c r="M169">
        <v>124</v>
      </c>
      <c r="N169">
        <v>0.3</v>
      </c>
      <c r="O169">
        <v>124</v>
      </c>
      <c r="P169">
        <v>0.32300000000000006</v>
      </c>
    </row>
    <row r="170" spans="1:16">
      <c r="A170">
        <v>125</v>
      </c>
      <c r="B170">
        <v>0</v>
      </c>
      <c r="C170">
        <v>125</v>
      </c>
      <c r="D170">
        <v>0</v>
      </c>
      <c r="E170">
        <v>125</v>
      </c>
      <c r="F170" s="332">
        <v>0.72499999999999998</v>
      </c>
      <c r="G170">
        <v>125</v>
      </c>
      <c r="H170" s="333">
        <v>2.6949999999999998</v>
      </c>
      <c r="I170" s="333">
        <v>125</v>
      </c>
      <c r="J170">
        <v>0.2</v>
      </c>
      <c r="K170" s="364">
        <v>125</v>
      </c>
      <c r="L170">
        <v>0.2</v>
      </c>
      <c r="M170">
        <v>125</v>
      </c>
      <c r="N170">
        <v>0</v>
      </c>
      <c r="O170">
        <v>125</v>
      </c>
      <c r="P170">
        <v>0.15</v>
      </c>
    </row>
    <row r="171" spans="1:16">
      <c r="A171">
        <v>126</v>
      </c>
      <c r="B171">
        <v>0</v>
      </c>
      <c r="C171">
        <v>126</v>
      </c>
      <c r="D171">
        <v>0</v>
      </c>
      <c r="E171">
        <v>126</v>
      </c>
      <c r="F171" s="332">
        <v>4.0499999999999989</v>
      </c>
      <c r="G171">
        <v>126</v>
      </c>
      <c r="H171" s="333">
        <v>12.504999999999999</v>
      </c>
      <c r="I171" s="333">
        <v>126</v>
      </c>
      <c r="J171">
        <v>0</v>
      </c>
      <c r="K171" s="364">
        <v>126</v>
      </c>
      <c r="L171">
        <v>1.8500000000000003</v>
      </c>
      <c r="M171">
        <v>126</v>
      </c>
      <c r="N171">
        <v>0.15</v>
      </c>
      <c r="O171">
        <v>126</v>
      </c>
      <c r="P171">
        <v>1.3200000000000005</v>
      </c>
    </row>
    <row r="172" spans="1:16">
      <c r="A172">
        <v>127</v>
      </c>
      <c r="B172">
        <v>0</v>
      </c>
      <c r="C172">
        <v>127</v>
      </c>
      <c r="D172">
        <v>0</v>
      </c>
      <c r="E172">
        <v>127</v>
      </c>
      <c r="F172" s="332">
        <v>1.1000000000000001</v>
      </c>
      <c r="G172">
        <v>127</v>
      </c>
      <c r="H172" s="333">
        <v>3.15</v>
      </c>
      <c r="I172" s="333">
        <v>127</v>
      </c>
      <c r="J172">
        <v>0</v>
      </c>
      <c r="K172" s="364">
        <v>127</v>
      </c>
      <c r="L172">
        <v>0</v>
      </c>
      <c r="M172">
        <v>127</v>
      </c>
      <c r="N172">
        <v>0</v>
      </c>
      <c r="O172">
        <v>127</v>
      </c>
      <c r="P172">
        <v>0.31600000000000006</v>
      </c>
    </row>
    <row r="173" spans="1:16">
      <c r="A173">
        <v>128</v>
      </c>
      <c r="B173">
        <v>0</v>
      </c>
      <c r="C173">
        <v>128</v>
      </c>
      <c r="D173">
        <v>0</v>
      </c>
      <c r="E173">
        <v>128</v>
      </c>
      <c r="F173" s="332">
        <v>3.649999999999999</v>
      </c>
      <c r="G173">
        <v>128</v>
      </c>
      <c r="H173" s="333">
        <v>9.5750000000000099</v>
      </c>
      <c r="I173" s="333">
        <v>128</v>
      </c>
      <c r="J173">
        <v>0</v>
      </c>
      <c r="K173" s="364">
        <v>128</v>
      </c>
      <c r="L173">
        <v>0.15</v>
      </c>
      <c r="M173">
        <v>128</v>
      </c>
      <c r="N173">
        <v>0</v>
      </c>
      <c r="O173">
        <v>128</v>
      </c>
      <c r="P173">
        <v>1.7150000000000001</v>
      </c>
    </row>
    <row r="174" spans="1:16">
      <c r="A174">
        <v>129</v>
      </c>
      <c r="B174">
        <v>0.5</v>
      </c>
      <c r="C174">
        <v>129</v>
      </c>
      <c r="D174">
        <v>0</v>
      </c>
      <c r="E174">
        <v>129</v>
      </c>
      <c r="F174" s="332">
        <v>0</v>
      </c>
      <c r="G174">
        <v>129</v>
      </c>
      <c r="H174" s="333">
        <v>3.2750000000000008</v>
      </c>
      <c r="I174" s="333">
        <v>129</v>
      </c>
      <c r="J174">
        <v>0</v>
      </c>
      <c r="K174" s="364">
        <v>129</v>
      </c>
      <c r="L174">
        <v>1.8910000000000002</v>
      </c>
      <c r="M174">
        <v>129</v>
      </c>
      <c r="N174">
        <v>0</v>
      </c>
      <c r="O174">
        <v>129</v>
      </c>
      <c r="P174">
        <v>0.25000000000000006</v>
      </c>
    </row>
    <row r="175" spans="1:16">
      <c r="A175">
        <v>130</v>
      </c>
      <c r="B175">
        <v>0</v>
      </c>
      <c r="C175">
        <v>130</v>
      </c>
      <c r="D175">
        <v>0</v>
      </c>
      <c r="E175">
        <v>130</v>
      </c>
      <c r="F175" s="332">
        <v>2.6999999999999997</v>
      </c>
      <c r="G175">
        <v>130</v>
      </c>
      <c r="H175" s="333">
        <v>7.2550000000000061</v>
      </c>
      <c r="I175" s="333">
        <v>130</v>
      </c>
      <c r="J175">
        <v>0</v>
      </c>
      <c r="K175" s="364">
        <v>130</v>
      </c>
      <c r="L175">
        <v>0.70000000000000018</v>
      </c>
      <c r="M175">
        <v>130</v>
      </c>
      <c r="N175">
        <v>0</v>
      </c>
      <c r="O175">
        <v>130</v>
      </c>
      <c r="P175">
        <v>1.1900000000000002</v>
      </c>
    </row>
    <row r="176" spans="1:16">
      <c r="A176">
        <v>131</v>
      </c>
      <c r="B176">
        <v>0</v>
      </c>
      <c r="C176">
        <v>131</v>
      </c>
      <c r="D176">
        <v>0</v>
      </c>
      <c r="E176">
        <v>131</v>
      </c>
      <c r="F176" s="332">
        <v>1.9249999999999996</v>
      </c>
      <c r="G176">
        <v>131</v>
      </c>
      <c r="H176" s="333">
        <v>8.636000000000001</v>
      </c>
      <c r="I176" s="333">
        <v>131</v>
      </c>
      <c r="J176">
        <v>0</v>
      </c>
      <c r="K176" s="364">
        <v>131</v>
      </c>
      <c r="L176">
        <v>0</v>
      </c>
      <c r="M176">
        <v>131</v>
      </c>
      <c r="N176">
        <v>0.3</v>
      </c>
      <c r="O176">
        <v>131</v>
      </c>
      <c r="P176">
        <v>1.006</v>
      </c>
    </row>
    <row r="177" spans="1:16">
      <c r="A177">
        <v>132</v>
      </c>
      <c r="B177">
        <v>0</v>
      </c>
      <c r="C177">
        <v>132</v>
      </c>
      <c r="D177">
        <v>0</v>
      </c>
      <c r="E177">
        <v>132</v>
      </c>
      <c r="F177" s="332">
        <v>0.52499999999999991</v>
      </c>
      <c r="G177">
        <v>132</v>
      </c>
      <c r="H177" s="333">
        <v>4.53</v>
      </c>
      <c r="I177" s="333">
        <v>132</v>
      </c>
      <c r="J177">
        <v>0</v>
      </c>
      <c r="K177" s="364">
        <v>132</v>
      </c>
      <c r="L177">
        <v>1.3499999999999996</v>
      </c>
      <c r="M177">
        <v>132</v>
      </c>
      <c r="N177">
        <v>7.4999999999999997E-2</v>
      </c>
      <c r="O177">
        <v>132</v>
      </c>
      <c r="P177">
        <v>1.0400000000000003</v>
      </c>
    </row>
    <row r="178" spans="1:16">
      <c r="A178">
        <v>133</v>
      </c>
      <c r="B178">
        <v>0</v>
      </c>
      <c r="C178">
        <v>133</v>
      </c>
      <c r="D178">
        <v>0</v>
      </c>
      <c r="E178">
        <v>133</v>
      </c>
      <c r="F178" s="332">
        <v>2.2499999999999996</v>
      </c>
      <c r="G178">
        <v>133</v>
      </c>
      <c r="H178" s="333">
        <v>8.9060000000000041</v>
      </c>
      <c r="I178" s="333">
        <v>133</v>
      </c>
      <c r="J178">
        <v>0</v>
      </c>
      <c r="K178" s="364">
        <v>133</v>
      </c>
      <c r="L178">
        <v>0.1</v>
      </c>
      <c r="M178">
        <v>133</v>
      </c>
      <c r="N178">
        <v>0.3</v>
      </c>
      <c r="O178">
        <v>133</v>
      </c>
      <c r="P178">
        <v>0.34000000000000008</v>
      </c>
    </row>
    <row r="179" spans="1:16">
      <c r="A179">
        <v>134</v>
      </c>
      <c r="B179">
        <v>0</v>
      </c>
      <c r="C179">
        <v>134</v>
      </c>
      <c r="D179">
        <v>0</v>
      </c>
      <c r="E179">
        <v>134</v>
      </c>
      <c r="F179" s="332">
        <v>0.3</v>
      </c>
      <c r="G179">
        <v>134</v>
      </c>
      <c r="H179" s="333">
        <v>2.7949999999999995</v>
      </c>
      <c r="I179" s="333">
        <v>134</v>
      </c>
      <c r="J179">
        <v>0</v>
      </c>
      <c r="K179" s="364">
        <v>134</v>
      </c>
      <c r="L179">
        <v>0.70000000000000007</v>
      </c>
      <c r="M179">
        <v>134</v>
      </c>
      <c r="N179">
        <v>0.15</v>
      </c>
      <c r="O179">
        <v>134</v>
      </c>
      <c r="P179">
        <v>0.63000000000000012</v>
      </c>
    </row>
    <row r="180" spans="1:16">
      <c r="A180">
        <v>135</v>
      </c>
      <c r="B180">
        <v>0</v>
      </c>
      <c r="C180">
        <v>135</v>
      </c>
      <c r="D180">
        <v>0</v>
      </c>
      <c r="E180">
        <v>135</v>
      </c>
      <c r="F180" s="332">
        <v>3.8249999999999988</v>
      </c>
      <c r="G180">
        <v>135</v>
      </c>
      <c r="H180" s="333">
        <v>6.5600000000000041</v>
      </c>
      <c r="I180" s="333">
        <v>135</v>
      </c>
      <c r="J180">
        <v>0</v>
      </c>
      <c r="K180" s="364">
        <v>135</v>
      </c>
      <c r="L180">
        <v>1.6000000000000003</v>
      </c>
      <c r="M180">
        <v>135</v>
      </c>
      <c r="N180">
        <v>0</v>
      </c>
      <c r="O180">
        <v>135</v>
      </c>
      <c r="P180">
        <v>0.47</v>
      </c>
    </row>
    <row r="181" spans="1:16">
      <c r="A181">
        <v>136</v>
      </c>
      <c r="B181">
        <v>0</v>
      </c>
      <c r="C181">
        <v>136</v>
      </c>
      <c r="D181">
        <v>0.2</v>
      </c>
      <c r="E181">
        <v>136</v>
      </c>
      <c r="F181" s="332">
        <v>0.6</v>
      </c>
      <c r="G181">
        <v>136</v>
      </c>
      <c r="H181" s="333">
        <v>2.8599999999999994</v>
      </c>
      <c r="I181" s="333">
        <v>136</v>
      </c>
      <c r="J181">
        <v>0</v>
      </c>
      <c r="K181" s="364">
        <v>136</v>
      </c>
      <c r="L181">
        <v>0.6</v>
      </c>
      <c r="M181">
        <v>136</v>
      </c>
      <c r="N181">
        <v>0.15</v>
      </c>
      <c r="O181">
        <v>136</v>
      </c>
      <c r="P181">
        <v>0.14000000000000001</v>
      </c>
    </row>
    <row r="182" spans="1:16">
      <c r="A182">
        <v>137</v>
      </c>
      <c r="B182">
        <v>0</v>
      </c>
      <c r="C182">
        <v>137</v>
      </c>
      <c r="D182">
        <v>0</v>
      </c>
      <c r="E182">
        <v>137</v>
      </c>
      <c r="F182" s="332">
        <v>0.75000000000000011</v>
      </c>
      <c r="G182">
        <v>137</v>
      </c>
      <c r="H182" s="333">
        <v>7.885000000000006</v>
      </c>
      <c r="I182" s="333">
        <v>137</v>
      </c>
      <c r="J182">
        <v>0</v>
      </c>
      <c r="K182" s="364">
        <v>137</v>
      </c>
      <c r="L182">
        <v>0</v>
      </c>
      <c r="M182">
        <v>137</v>
      </c>
      <c r="N182">
        <v>0</v>
      </c>
      <c r="O182">
        <v>137</v>
      </c>
      <c r="P182">
        <v>0.56600000000000006</v>
      </c>
    </row>
    <row r="183" spans="1:16">
      <c r="A183">
        <v>138</v>
      </c>
      <c r="B183">
        <v>0</v>
      </c>
      <c r="C183">
        <v>138</v>
      </c>
      <c r="D183">
        <v>0</v>
      </c>
      <c r="E183">
        <v>138</v>
      </c>
      <c r="F183" s="332">
        <v>2.8999999999999995</v>
      </c>
      <c r="G183">
        <v>138</v>
      </c>
      <c r="H183" s="333">
        <v>9.6249999999999964</v>
      </c>
      <c r="I183" s="333">
        <v>138</v>
      </c>
      <c r="J183">
        <v>0</v>
      </c>
      <c r="K183" s="364">
        <v>138</v>
      </c>
      <c r="L183">
        <v>2.0500000000000003</v>
      </c>
      <c r="M183">
        <v>138</v>
      </c>
      <c r="N183">
        <v>0.15</v>
      </c>
      <c r="O183">
        <v>138</v>
      </c>
      <c r="P183">
        <v>0.97000000000000008</v>
      </c>
    </row>
    <row r="184" spans="1:16">
      <c r="A184">
        <v>139</v>
      </c>
      <c r="B184">
        <v>0</v>
      </c>
      <c r="C184">
        <v>139</v>
      </c>
      <c r="D184">
        <v>0</v>
      </c>
      <c r="E184">
        <v>139</v>
      </c>
      <c r="F184" s="332">
        <v>0</v>
      </c>
      <c r="G184">
        <v>139</v>
      </c>
      <c r="H184" s="333">
        <v>1.575</v>
      </c>
      <c r="I184" s="333">
        <v>139</v>
      </c>
      <c r="J184">
        <v>0</v>
      </c>
      <c r="K184" s="364">
        <v>139</v>
      </c>
      <c r="L184">
        <v>0</v>
      </c>
      <c r="M184">
        <v>139</v>
      </c>
      <c r="N184">
        <v>0</v>
      </c>
      <c r="O184">
        <v>139</v>
      </c>
      <c r="P184">
        <v>0.41000000000000003</v>
      </c>
    </row>
    <row r="185" spans="1:16">
      <c r="A185">
        <v>140</v>
      </c>
      <c r="B185">
        <v>0</v>
      </c>
      <c r="C185">
        <v>140</v>
      </c>
      <c r="D185">
        <v>0</v>
      </c>
      <c r="E185">
        <v>140</v>
      </c>
      <c r="F185" s="332">
        <v>1.6499999999999995</v>
      </c>
      <c r="G185">
        <v>140</v>
      </c>
      <c r="H185" s="333">
        <v>7.395000000000004</v>
      </c>
      <c r="I185" s="333">
        <v>140</v>
      </c>
      <c r="J185">
        <v>0</v>
      </c>
      <c r="K185" s="364">
        <v>140</v>
      </c>
      <c r="L185">
        <v>0.84500000000000008</v>
      </c>
      <c r="M185">
        <v>140</v>
      </c>
      <c r="N185">
        <v>0.16999999999999998</v>
      </c>
      <c r="O185">
        <v>140</v>
      </c>
      <c r="P185">
        <v>0.76000000000000012</v>
      </c>
    </row>
    <row r="186" spans="1:16">
      <c r="A186">
        <v>141</v>
      </c>
      <c r="B186">
        <v>0</v>
      </c>
      <c r="C186">
        <v>141</v>
      </c>
      <c r="D186">
        <v>0</v>
      </c>
      <c r="E186">
        <v>141</v>
      </c>
      <c r="F186" s="332">
        <v>0</v>
      </c>
      <c r="G186">
        <v>141</v>
      </c>
      <c r="H186" s="333">
        <v>1.8449999999999998</v>
      </c>
      <c r="I186" s="333">
        <v>141</v>
      </c>
      <c r="J186">
        <v>0</v>
      </c>
      <c r="K186" s="364">
        <v>141</v>
      </c>
      <c r="L186">
        <v>0.5</v>
      </c>
      <c r="M186">
        <v>141</v>
      </c>
      <c r="N186">
        <v>0</v>
      </c>
      <c r="O186">
        <v>141</v>
      </c>
      <c r="P186">
        <v>0.12</v>
      </c>
    </row>
    <row r="187" spans="1:16">
      <c r="A187">
        <v>142</v>
      </c>
      <c r="B187">
        <v>0</v>
      </c>
      <c r="C187">
        <v>142</v>
      </c>
      <c r="D187">
        <v>0</v>
      </c>
      <c r="E187">
        <v>142</v>
      </c>
      <c r="F187" s="332">
        <v>1.4</v>
      </c>
      <c r="G187">
        <v>142</v>
      </c>
      <c r="H187" s="333">
        <v>7.5750000000000073</v>
      </c>
      <c r="I187" s="333">
        <v>142</v>
      </c>
      <c r="J187">
        <v>0</v>
      </c>
      <c r="K187" s="364">
        <v>142</v>
      </c>
      <c r="L187">
        <v>0.75</v>
      </c>
      <c r="M187">
        <v>142</v>
      </c>
      <c r="N187">
        <v>0</v>
      </c>
      <c r="O187">
        <v>142</v>
      </c>
      <c r="P187">
        <v>0.36599999999999999</v>
      </c>
    </row>
    <row r="188" spans="1:16">
      <c r="A188">
        <v>143</v>
      </c>
      <c r="B188">
        <v>0</v>
      </c>
      <c r="C188">
        <v>143</v>
      </c>
      <c r="D188">
        <v>0</v>
      </c>
      <c r="E188">
        <v>143</v>
      </c>
      <c r="F188" s="332">
        <v>0</v>
      </c>
      <c r="G188">
        <v>143</v>
      </c>
      <c r="H188" s="333">
        <v>1.23</v>
      </c>
      <c r="I188" s="333">
        <v>143</v>
      </c>
      <c r="J188">
        <v>0</v>
      </c>
      <c r="K188" s="364">
        <v>143</v>
      </c>
      <c r="L188">
        <v>0</v>
      </c>
      <c r="M188">
        <v>143</v>
      </c>
      <c r="N188">
        <v>0</v>
      </c>
      <c r="O188">
        <v>143</v>
      </c>
      <c r="P188">
        <v>0.02</v>
      </c>
    </row>
    <row r="189" spans="1:16">
      <c r="A189">
        <v>144</v>
      </c>
      <c r="B189">
        <v>0</v>
      </c>
      <c r="C189">
        <v>144</v>
      </c>
      <c r="D189">
        <v>0</v>
      </c>
      <c r="E189">
        <v>144</v>
      </c>
      <c r="F189" s="332">
        <v>0.97499999999999998</v>
      </c>
      <c r="G189">
        <v>144</v>
      </c>
      <c r="H189" s="333">
        <v>7.6600000000000055</v>
      </c>
      <c r="I189" s="333">
        <v>144</v>
      </c>
      <c r="J189">
        <v>0</v>
      </c>
      <c r="K189" s="364">
        <v>144</v>
      </c>
      <c r="L189">
        <v>0.92500000000000016</v>
      </c>
      <c r="M189">
        <v>144</v>
      </c>
      <c r="N189">
        <v>0</v>
      </c>
      <c r="O189">
        <v>144</v>
      </c>
      <c r="P189">
        <v>0.76500000000000012</v>
      </c>
    </row>
    <row r="190" spans="1:16">
      <c r="A190">
        <v>145</v>
      </c>
      <c r="B190">
        <v>0</v>
      </c>
      <c r="C190">
        <v>145</v>
      </c>
      <c r="D190">
        <v>0</v>
      </c>
      <c r="E190">
        <v>145</v>
      </c>
      <c r="F190" s="332">
        <v>0.75</v>
      </c>
      <c r="G190">
        <v>145</v>
      </c>
      <c r="H190" s="333">
        <v>4.2150000000000016</v>
      </c>
      <c r="I190" s="333">
        <v>145</v>
      </c>
      <c r="J190">
        <v>0</v>
      </c>
      <c r="K190" s="364">
        <v>145</v>
      </c>
      <c r="L190">
        <v>0</v>
      </c>
      <c r="M190">
        <v>145</v>
      </c>
      <c r="N190">
        <v>0</v>
      </c>
      <c r="O190">
        <v>145</v>
      </c>
      <c r="P190">
        <v>0.28000000000000003</v>
      </c>
    </row>
    <row r="191" spans="1:16">
      <c r="A191">
        <v>146</v>
      </c>
      <c r="B191">
        <v>0</v>
      </c>
      <c r="C191">
        <v>146</v>
      </c>
      <c r="D191">
        <v>0</v>
      </c>
      <c r="E191">
        <v>146</v>
      </c>
      <c r="F191" s="332">
        <v>1.3</v>
      </c>
      <c r="G191">
        <v>146</v>
      </c>
      <c r="H191" s="333">
        <v>1.76</v>
      </c>
      <c r="I191" s="333">
        <v>146</v>
      </c>
      <c r="J191">
        <v>0</v>
      </c>
      <c r="K191" s="364">
        <v>146</v>
      </c>
      <c r="L191">
        <v>0.3</v>
      </c>
      <c r="M191">
        <v>146</v>
      </c>
      <c r="N191">
        <v>0</v>
      </c>
      <c r="O191">
        <v>146</v>
      </c>
      <c r="P191">
        <v>0.16</v>
      </c>
    </row>
    <row r="192" spans="1:16">
      <c r="A192">
        <v>147</v>
      </c>
      <c r="B192">
        <v>0</v>
      </c>
      <c r="C192">
        <v>147</v>
      </c>
      <c r="D192">
        <v>0</v>
      </c>
      <c r="E192">
        <v>147</v>
      </c>
      <c r="F192" s="332">
        <v>0.8</v>
      </c>
      <c r="G192">
        <v>147</v>
      </c>
      <c r="H192" s="333">
        <v>6.3950000000000005</v>
      </c>
      <c r="I192" s="333">
        <v>147</v>
      </c>
      <c r="J192">
        <v>0</v>
      </c>
      <c r="K192" s="364">
        <v>147</v>
      </c>
      <c r="L192">
        <v>0.5</v>
      </c>
      <c r="M192">
        <v>147</v>
      </c>
      <c r="N192">
        <v>0</v>
      </c>
      <c r="O192">
        <v>147</v>
      </c>
      <c r="P192">
        <v>1</v>
      </c>
    </row>
    <row r="193" spans="1:16">
      <c r="A193">
        <v>148</v>
      </c>
      <c r="B193">
        <v>0</v>
      </c>
      <c r="C193">
        <v>148</v>
      </c>
      <c r="D193">
        <v>0</v>
      </c>
      <c r="E193">
        <v>148</v>
      </c>
      <c r="F193" s="332">
        <v>0.75</v>
      </c>
      <c r="G193">
        <v>148</v>
      </c>
      <c r="H193" s="333">
        <v>2.0299999999999998</v>
      </c>
      <c r="I193" s="333">
        <v>148</v>
      </c>
      <c r="J193">
        <v>6.3E-2</v>
      </c>
      <c r="K193" s="364">
        <v>148</v>
      </c>
      <c r="L193">
        <v>0.3</v>
      </c>
      <c r="M193">
        <v>148</v>
      </c>
      <c r="N193">
        <v>0</v>
      </c>
      <c r="O193">
        <v>148</v>
      </c>
      <c r="P193">
        <v>0.45999999999999996</v>
      </c>
    </row>
    <row r="194" spans="1:16">
      <c r="A194">
        <v>149</v>
      </c>
      <c r="B194">
        <v>0</v>
      </c>
      <c r="C194">
        <v>149</v>
      </c>
      <c r="D194">
        <v>0</v>
      </c>
      <c r="E194">
        <v>149</v>
      </c>
      <c r="F194" s="332">
        <v>1.1499999999999999</v>
      </c>
      <c r="G194">
        <v>149</v>
      </c>
      <c r="H194" s="333">
        <v>6.3750000000000053</v>
      </c>
      <c r="I194" s="333">
        <v>149</v>
      </c>
      <c r="J194">
        <v>0</v>
      </c>
      <c r="K194" s="364">
        <v>149</v>
      </c>
      <c r="L194">
        <v>0</v>
      </c>
      <c r="M194">
        <v>149</v>
      </c>
      <c r="N194">
        <v>0</v>
      </c>
      <c r="O194">
        <v>149</v>
      </c>
      <c r="P194">
        <v>0.25</v>
      </c>
    </row>
    <row r="195" spans="1:16">
      <c r="A195">
        <v>150</v>
      </c>
      <c r="B195">
        <v>0</v>
      </c>
      <c r="C195">
        <v>150</v>
      </c>
      <c r="D195">
        <v>0</v>
      </c>
      <c r="E195">
        <v>150</v>
      </c>
      <c r="F195" s="332">
        <v>0.75</v>
      </c>
      <c r="G195">
        <v>150</v>
      </c>
      <c r="H195" s="333">
        <v>4.0299999999999985</v>
      </c>
      <c r="I195" s="333">
        <v>150</v>
      </c>
      <c r="J195">
        <v>0</v>
      </c>
      <c r="K195" s="364">
        <v>150</v>
      </c>
      <c r="L195">
        <v>3.1659999999999906</v>
      </c>
      <c r="M195">
        <v>150</v>
      </c>
      <c r="N195">
        <v>0</v>
      </c>
      <c r="O195">
        <v>150</v>
      </c>
      <c r="P195">
        <v>1.1280000000000006</v>
      </c>
    </row>
    <row r="196" spans="1:16">
      <c r="A196">
        <v>151</v>
      </c>
      <c r="B196">
        <v>0</v>
      </c>
      <c r="C196">
        <v>151</v>
      </c>
      <c r="D196">
        <v>0</v>
      </c>
      <c r="E196">
        <v>151</v>
      </c>
      <c r="F196" s="332">
        <v>0.5</v>
      </c>
      <c r="G196">
        <v>151</v>
      </c>
      <c r="H196" s="333">
        <v>2.46</v>
      </c>
      <c r="I196" s="333">
        <v>151</v>
      </c>
      <c r="J196">
        <v>0</v>
      </c>
      <c r="K196" s="364">
        <v>151</v>
      </c>
      <c r="L196">
        <v>0</v>
      </c>
      <c r="M196">
        <v>151</v>
      </c>
      <c r="N196">
        <v>0</v>
      </c>
      <c r="O196">
        <v>151</v>
      </c>
      <c r="P196">
        <v>0.13</v>
      </c>
    </row>
    <row r="197" spans="1:16">
      <c r="A197" s="490" t="s">
        <v>2516</v>
      </c>
      <c r="B197">
        <v>0</v>
      </c>
      <c r="C197" s="490" t="s">
        <v>2516</v>
      </c>
      <c r="D197">
        <v>0</v>
      </c>
      <c r="E197" s="503" t="s">
        <v>2516</v>
      </c>
      <c r="F197" s="332">
        <v>18.769999999999985</v>
      </c>
      <c r="G197" t="s">
        <v>2516</v>
      </c>
      <c r="H197" s="333">
        <v>122.82200000000063</v>
      </c>
      <c r="I197" s="333" t="s">
        <v>2516</v>
      </c>
      <c r="J197">
        <v>0.28800000000000003</v>
      </c>
      <c r="K197" s="364" t="s">
        <v>2516</v>
      </c>
      <c r="L197">
        <v>17.346200000000085</v>
      </c>
      <c r="M197" t="s">
        <v>2516</v>
      </c>
      <c r="N197">
        <v>1.288</v>
      </c>
      <c r="O197" t="s">
        <v>2516</v>
      </c>
      <c r="P197">
        <v>15.049999999999965</v>
      </c>
    </row>
    <row r="198" spans="1:16">
      <c r="E198" s="351"/>
      <c r="H198" s="333"/>
      <c r="I198" s="333"/>
      <c r="K198" s="364"/>
      <c r="L198" s="384"/>
    </row>
    <row r="199" spans="1:16">
      <c r="E199" s="351"/>
      <c r="H199" s="333"/>
      <c r="I199" s="333"/>
      <c r="K199" s="364"/>
      <c r="L199" s="384"/>
    </row>
    <row r="200" spans="1:16">
      <c r="E200" s="351"/>
      <c r="H200" s="333"/>
      <c r="I200" s="333"/>
      <c r="K200" s="364"/>
      <c r="L200" s="384"/>
    </row>
    <row r="201" spans="1:16">
      <c r="E201" s="351"/>
      <c r="H201" s="333"/>
      <c r="I201" s="333"/>
      <c r="K201" s="364"/>
      <c r="L201" s="384"/>
    </row>
    <row r="202" spans="1:16">
      <c r="E202" s="351"/>
      <c r="H202" s="333"/>
      <c r="I202" s="333"/>
      <c r="K202" s="364"/>
      <c r="L202" s="384"/>
    </row>
    <row r="203" spans="1:16">
      <c r="E203" s="351"/>
      <c r="H203" s="333"/>
      <c r="I203" s="333"/>
      <c r="K203" s="364"/>
      <c r="L203" s="384"/>
    </row>
    <row r="204" spans="1:16">
      <c r="E204" s="351"/>
      <c r="H204" s="333"/>
      <c r="I204" s="333"/>
      <c r="K204" s="364"/>
      <c r="L204" s="384"/>
    </row>
    <row r="205" spans="1:16">
      <c r="E205" s="351"/>
      <c r="H205" s="333"/>
      <c r="I205" s="333"/>
      <c r="K205" s="364"/>
      <c r="L205" s="384"/>
    </row>
    <row r="206" spans="1:16">
      <c r="E206" s="351"/>
      <c r="H206" s="333"/>
      <c r="I206" s="333"/>
      <c r="K206" s="364"/>
      <c r="L206" s="384"/>
    </row>
    <row r="207" spans="1:16">
      <c r="E207" s="351"/>
      <c r="H207" s="333"/>
      <c r="I207" s="333"/>
      <c r="K207" s="364"/>
      <c r="L207" s="384"/>
    </row>
    <row r="208" spans="1:16">
      <c r="E208" s="351"/>
      <c r="H208" s="333"/>
      <c r="I208" s="333"/>
      <c r="K208" s="364"/>
      <c r="L208" s="384"/>
    </row>
    <row r="209" spans="5:12">
      <c r="E209" s="351"/>
      <c r="H209" s="333"/>
      <c r="I209" s="333"/>
      <c r="K209" s="364"/>
      <c r="L209" s="384"/>
    </row>
    <row r="210" spans="5:12">
      <c r="E210" s="351"/>
      <c r="H210" s="333"/>
      <c r="I210" s="333"/>
      <c r="K210" s="364"/>
      <c r="L210" s="384"/>
    </row>
    <row r="211" spans="5:12">
      <c r="E211" s="351"/>
      <c r="H211" s="333"/>
      <c r="I211" s="333"/>
      <c r="K211" s="364"/>
      <c r="L211" s="384"/>
    </row>
    <row r="212" spans="5:12">
      <c r="E212" s="351"/>
      <c r="H212" s="333"/>
      <c r="I212" s="333"/>
      <c r="K212" s="364"/>
      <c r="L212" s="384"/>
    </row>
    <row r="213" spans="5:12">
      <c r="E213" s="351"/>
      <c r="H213" s="333"/>
      <c r="I213" s="333"/>
      <c r="K213" s="364"/>
      <c r="L213" s="384"/>
    </row>
    <row r="214" spans="5:12">
      <c r="E214" s="351"/>
      <c r="H214" s="333"/>
      <c r="I214" s="333"/>
      <c r="K214" s="364"/>
      <c r="L214" s="384"/>
    </row>
    <row r="215" spans="5:12">
      <c r="E215" s="351"/>
      <c r="H215" s="333"/>
      <c r="I215" s="333"/>
      <c r="K215" s="364"/>
      <c r="L215" s="384"/>
    </row>
    <row r="216" spans="5:12">
      <c r="E216" s="351"/>
      <c r="H216" s="333"/>
      <c r="I216" s="333"/>
      <c r="K216" s="364"/>
      <c r="L216" s="384"/>
    </row>
    <row r="217" spans="5:12">
      <c r="E217" s="351"/>
      <c r="H217" s="333"/>
      <c r="I217" s="333"/>
      <c r="K217" s="364"/>
      <c r="L217" s="384"/>
    </row>
    <row r="218" spans="5:12">
      <c r="E218" s="351"/>
      <c r="H218" s="333"/>
      <c r="I218" s="333"/>
      <c r="K218" s="364"/>
      <c r="L218" s="384"/>
    </row>
    <row r="219" spans="5:12">
      <c r="E219" s="351"/>
      <c r="H219" s="333"/>
      <c r="I219" s="333"/>
      <c r="K219" s="364"/>
      <c r="L219" s="384"/>
    </row>
    <row r="220" spans="5:12">
      <c r="E220" s="351"/>
      <c r="H220" s="333"/>
      <c r="I220" s="333"/>
      <c r="K220" s="364"/>
      <c r="L220" s="384"/>
    </row>
    <row r="221" spans="5:12">
      <c r="E221" s="351"/>
      <c r="H221" s="333"/>
      <c r="I221" s="333"/>
      <c r="K221" s="364"/>
      <c r="L221" s="384"/>
    </row>
    <row r="222" spans="5:12">
      <c r="E222" s="351"/>
      <c r="H222" s="333"/>
      <c r="I222" s="333"/>
      <c r="K222" s="364"/>
      <c r="L222" s="384"/>
    </row>
    <row r="223" spans="5:12">
      <c r="E223" s="351"/>
      <c r="H223" s="333"/>
      <c r="I223" s="333"/>
      <c r="K223" s="364"/>
      <c r="L223" s="384"/>
    </row>
    <row r="224" spans="5:12">
      <c r="E224" s="351"/>
      <c r="H224" s="333"/>
      <c r="I224" s="333"/>
      <c r="K224" s="364"/>
      <c r="L224" s="384"/>
    </row>
    <row r="225" spans="5:12">
      <c r="E225" s="351"/>
      <c r="H225" s="333"/>
      <c r="I225" s="333"/>
      <c r="K225" s="364"/>
      <c r="L225" s="384"/>
    </row>
    <row r="226" spans="5:12">
      <c r="E226" s="351"/>
      <c r="H226" s="333"/>
      <c r="I226" s="333"/>
      <c r="K226" s="364"/>
      <c r="L226" s="384"/>
    </row>
    <row r="227" spans="5:12">
      <c r="E227" s="351"/>
      <c r="H227" s="333"/>
      <c r="I227" s="333"/>
      <c r="K227" s="364"/>
      <c r="L227" s="384"/>
    </row>
    <row r="228" spans="5:12">
      <c r="E228" s="351"/>
      <c r="H228" s="333"/>
      <c r="I228" s="333"/>
      <c r="K228" s="364"/>
      <c r="L228" s="384"/>
    </row>
    <row r="229" spans="5:12">
      <c r="E229" s="351"/>
      <c r="H229" s="333"/>
      <c r="I229" s="333"/>
      <c r="K229" s="364"/>
      <c r="L229" s="384"/>
    </row>
    <row r="230" spans="5:12">
      <c r="E230" s="351"/>
      <c r="H230" s="333"/>
      <c r="I230" s="333"/>
      <c r="K230" s="364"/>
      <c r="L230" s="384"/>
    </row>
    <row r="231" spans="5:12">
      <c r="E231" s="351"/>
      <c r="H231" s="333"/>
      <c r="I231" s="333"/>
      <c r="K231" s="364"/>
      <c r="L231" s="384"/>
    </row>
    <row r="232" spans="5:12">
      <c r="E232" s="351"/>
      <c r="H232" s="333"/>
      <c r="I232" s="333"/>
      <c r="K232" s="364"/>
      <c r="L232" s="384"/>
    </row>
    <row r="233" spans="5:12">
      <c r="E233" s="351"/>
      <c r="H233" s="333"/>
      <c r="I233" s="333"/>
      <c r="K233" s="364"/>
      <c r="L233" s="384"/>
    </row>
    <row r="234" spans="5:12">
      <c r="E234" s="351"/>
      <c r="H234" s="333"/>
      <c r="I234" s="333"/>
      <c r="K234" s="364"/>
      <c r="L234" s="384"/>
    </row>
    <row r="235" spans="5:12">
      <c r="E235" s="351"/>
      <c r="H235" s="333"/>
      <c r="I235" s="333"/>
      <c r="K235" s="364"/>
      <c r="L235" s="384"/>
    </row>
    <row r="236" spans="5:12">
      <c r="E236" s="351"/>
      <c r="H236" s="333"/>
      <c r="I236" s="333"/>
      <c r="K236" s="364"/>
      <c r="L236" s="384"/>
    </row>
    <row r="237" spans="5:12">
      <c r="E237" s="351"/>
      <c r="H237" s="333"/>
      <c r="I237" s="333"/>
      <c r="K237" s="364"/>
      <c r="L237" s="384"/>
    </row>
    <row r="238" spans="5:12">
      <c r="E238" s="351"/>
      <c r="H238" s="333"/>
      <c r="I238" s="333"/>
      <c r="K238" s="364"/>
      <c r="L238" s="384"/>
    </row>
    <row r="239" spans="5:12">
      <c r="E239" s="351"/>
      <c r="H239" s="333"/>
      <c r="I239" s="333"/>
      <c r="K239" s="364"/>
      <c r="L239" s="384"/>
    </row>
    <row r="240" spans="5:12">
      <c r="E240" s="351"/>
      <c r="H240" s="333"/>
      <c r="I240" s="333"/>
      <c r="K240" s="364"/>
      <c r="L240" s="384"/>
    </row>
    <row r="241" spans="5:12">
      <c r="E241" s="351"/>
      <c r="H241" s="333"/>
      <c r="I241" s="333"/>
      <c r="K241" s="364"/>
      <c r="L241" s="384"/>
    </row>
    <row r="242" spans="5:12">
      <c r="E242" s="351"/>
      <c r="H242" s="333"/>
      <c r="I242" s="333"/>
      <c r="K242" s="364"/>
      <c r="L242" s="384"/>
    </row>
    <row r="243" spans="5:12">
      <c r="E243" s="351"/>
      <c r="H243" s="333"/>
      <c r="I243" s="333"/>
      <c r="K243" s="364"/>
      <c r="L243" s="384"/>
    </row>
    <row r="244" spans="5:12">
      <c r="E244" s="351"/>
      <c r="H244" s="333"/>
      <c r="I244" s="333"/>
      <c r="K244" s="364"/>
      <c r="L244" s="384"/>
    </row>
    <row r="245" spans="5:12">
      <c r="E245" s="351"/>
      <c r="H245" s="333"/>
      <c r="I245" s="333"/>
      <c r="K245" s="364"/>
      <c r="L245" s="384"/>
    </row>
    <row r="246" spans="5:12">
      <c r="E246" s="351"/>
      <c r="H246" s="333"/>
      <c r="I246" s="333"/>
      <c r="K246" s="364"/>
      <c r="L246" s="384"/>
    </row>
    <row r="247" spans="5:12">
      <c r="E247" s="351"/>
      <c r="H247" s="333"/>
      <c r="I247" s="333"/>
      <c r="K247" s="364"/>
      <c r="L247" s="384"/>
    </row>
    <row r="248" spans="5:12">
      <c r="E248" s="351"/>
      <c r="H248" s="333"/>
      <c r="I248" s="333"/>
      <c r="K248" s="364"/>
      <c r="L248" s="384"/>
    </row>
    <row r="249" spans="5:12">
      <c r="E249" s="351"/>
      <c r="H249" s="333"/>
      <c r="I249" s="333"/>
      <c r="K249" s="364"/>
      <c r="L249" s="384"/>
    </row>
    <row r="250" spans="5:12">
      <c r="E250" s="351"/>
      <c r="H250" s="333"/>
      <c r="I250" s="333"/>
      <c r="K250" s="364"/>
      <c r="L250" s="384"/>
    </row>
    <row r="251" spans="5:12">
      <c r="E251" s="351"/>
      <c r="H251" s="333"/>
      <c r="I251" s="333"/>
      <c r="K251" s="364"/>
      <c r="L251" s="384"/>
    </row>
    <row r="252" spans="5:12">
      <c r="E252" s="351"/>
      <c r="H252" s="333"/>
      <c r="I252" s="333"/>
      <c r="K252" s="364"/>
      <c r="L252" s="384"/>
    </row>
    <row r="253" spans="5:12">
      <c r="E253" s="351"/>
      <c r="H253" s="333"/>
      <c r="I253" s="333"/>
      <c r="K253" s="364"/>
      <c r="L253" s="384"/>
    </row>
    <row r="254" spans="5:12">
      <c r="E254" s="351"/>
      <c r="H254" s="333"/>
      <c r="I254" s="333"/>
      <c r="K254" s="364"/>
      <c r="L254" s="384"/>
    </row>
    <row r="255" spans="5:12">
      <c r="E255" s="351"/>
      <c r="H255" s="333"/>
      <c r="I255" s="333"/>
      <c r="K255" s="364"/>
      <c r="L255" s="384"/>
    </row>
    <row r="256" spans="5:12">
      <c r="E256" s="351"/>
      <c r="H256" s="333"/>
      <c r="I256" s="333"/>
      <c r="K256" s="364"/>
      <c r="L256" s="384"/>
    </row>
    <row r="257" spans="5:12">
      <c r="E257" s="351"/>
      <c r="H257" s="333"/>
      <c r="I257" s="333"/>
      <c r="K257" s="364"/>
      <c r="L257" s="384"/>
    </row>
    <row r="258" spans="5:12">
      <c r="E258" s="351"/>
      <c r="H258" s="333"/>
      <c r="I258" s="333"/>
      <c r="K258" s="364"/>
      <c r="L258" s="384"/>
    </row>
    <row r="259" spans="5:12">
      <c r="E259" s="351"/>
      <c r="H259" s="333"/>
      <c r="I259" s="333"/>
      <c r="K259" s="364"/>
      <c r="L259" s="384"/>
    </row>
    <row r="260" spans="5:12">
      <c r="E260" s="351"/>
      <c r="H260" s="333"/>
      <c r="I260" s="333"/>
      <c r="K260" s="364"/>
      <c r="L260" s="384"/>
    </row>
    <row r="261" spans="5:12">
      <c r="E261" s="351"/>
      <c r="H261" s="333"/>
      <c r="I261" s="333"/>
      <c r="K261" s="364"/>
      <c r="L261" s="384"/>
    </row>
    <row r="262" spans="5:12">
      <c r="E262" s="351"/>
      <c r="H262" s="333"/>
      <c r="I262" s="333"/>
      <c r="K262" s="364"/>
      <c r="L262" s="384"/>
    </row>
    <row r="263" spans="5:12">
      <c r="E263" s="351"/>
      <c r="H263" s="333"/>
      <c r="I263" s="333"/>
      <c r="K263" s="364"/>
      <c r="L263" s="384"/>
    </row>
    <row r="264" spans="5:12">
      <c r="E264" s="351"/>
      <c r="H264" s="333"/>
      <c r="I264" s="333"/>
      <c r="K264" s="364"/>
      <c r="L264" s="384"/>
    </row>
    <row r="265" spans="5:12">
      <c r="E265" s="351"/>
      <c r="H265" s="333"/>
      <c r="I265" s="333"/>
      <c r="K265" s="364"/>
      <c r="L265" s="384"/>
    </row>
    <row r="266" spans="5:12">
      <c r="E266" s="351"/>
      <c r="H266" s="333"/>
      <c r="I266" s="333"/>
      <c r="K266" s="364"/>
      <c r="L266" s="384"/>
    </row>
    <row r="267" spans="5:12">
      <c r="E267" s="351"/>
      <c r="H267" s="333"/>
      <c r="I267" s="333"/>
      <c r="K267" s="364"/>
      <c r="L267" s="384"/>
    </row>
    <row r="268" spans="5:12">
      <c r="E268" s="351"/>
      <c r="H268" s="333"/>
      <c r="I268" s="333"/>
      <c r="K268" s="364"/>
      <c r="L268" s="384"/>
    </row>
    <row r="269" spans="5:12">
      <c r="E269" s="351"/>
      <c r="H269" s="333"/>
      <c r="I269" s="333"/>
      <c r="K269" s="364"/>
      <c r="L269" s="384"/>
    </row>
    <row r="270" spans="5:12">
      <c r="E270" s="351"/>
      <c r="H270" s="333"/>
      <c r="I270" s="333"/>
      <c r="K270" s="364"/>
      <c r="L270" s="384"/>
    </row>
    <row r="271" spans="5:12">
      <c r="E271" s="351"/>
      <c r="H271" s="333"/>
      <c r="I271" s="333"/>
      <c r="K271" s="364"/>
      <c r="L271" s="384"/>
    </row>
    <row r="272" spans="5:12">
      <c r="E272" s="351"/>
      <c r="H272" s="333"/>
      <c r="I272" s="333"/>
      <c r="K272" s="364"/>
      <c r="L272" s="384"/>
    </row>
    <row r="273" spans="5:12">
      <c r="E273" s="351"/>
      <c r="H273" s="333"/>
      <c r="I273" s="333"/>
      <c r="K273" s="364"/>
      <c r="L273" s="384"/>
    </row>
    <row r="274" spans="5:12">
      <c r="E274" s="351"/>
      <c r="H274" s="333"/>
      <c r="I274" s="333"/>
      <c r="K274" s="364"/>
      <c r="L274" s="384"/>
    </row>
    <row r="275" spans="5:12">
      <c r="E275" s="351"/>
      <c r="H275" s="333"/>
      <c r="I275" s="333"/>
      <c r="K275" s="364"/>
      <c r="L275" s="384"/>
    </row>
    <row r="276" spans="5:12">
      <c r="E276" s="351"/>
      <c r="H276" s="333"/>
      <c r="I276" s="333"/>
      <c r="K276" s="364"/>
      <c r="L276" s="384"/>
    </row>
    <row r="277" spans="5:12">
      <c r="E277" s="351"/>
      <c r="H277" s="333"/>
      <c r="I277" s="333"/>
      <c r="K277" s="364"/>
      <c r="L277" s="384"/>
    </row>
    <row r="278" spans="5:12">
      <c r="E278" s="351"/>
      <c r="H278" s="333"/>
      <c r="I278" s="333"/>
      <c r="K278" s="364"/>
      <c r="L278" s="384"/>
    </row>
    <row r="279" spans="5:12">
      <c r="E279" s="351"/>
      <c r="H279" s="333"/>
      <c r="I279" s="333"/>
      <c r="K279" s="364"/>
      <c r="L279" s="384"/>
    </row>
    <row r="280" spans="5:12">
      <c r="E280" s="351"/>
      <c r="H280" s="333"/>
      <c r="I280" s="333"/>
      <c r="K280" s="364"/>
      <c r="L280" s="384"/>
    </row>
    <row r="281" spans="5:12">
      <c r="E281" s="351"/>
      <c r="H281" s="333"/>
      <c r="I281" s="333"/>
      <c r="K281" s="364"/>
      <c r="L281" s="384"/>
    </row>
    <row r="282" spans="5:12">
      <c r="E282" s="351"/>
      <c r="H282" s="333"/>
      <c r="I282" s="333"/>
      <c r="K282" s="364"/>
      <c r="L282" s="384"/>
    </row>
    <row r="283" spans="5:12">
      <c r="E283" s="351"/>
      <c r="H283" s="333"/>
      <c r="I283" s="333"/>
      <c r="K283" s="364"/>
      <c r="L283" s="384"/>
    </row>
    <row r="284" spans="5:12">
      <c r="E284" s="351"/>
      <c r="H284" s="333"/>
      <c r="I284" s="333"/>
      <c r="K284" s="364"/>
      <c r="L284" s="384"/>
    </row>
    <row r="285" spans="5:12">
      <c r="E285" s="351"/>
      <c r="H285" s="333"/>
      <c r="I285" s="333"/>
      <c r="K285" s="364"/>
      <c r="L285" s="384"/>
    </row>
    <row r="286" spans="5:12">
      <c r="E286" s="351"/>
      <c r="H286" s="333"/>
      <c r="I286" s="333"/>
      <c r="K286" s="364"/>
      <c r="L286" s="384"/>
    </row>
    <row r="287" spans="5:12">
      <c r="E287" s="351"/>
      <c r="H287" s="333"/>
      <c r="I287" s="333"/>
      <c r="K287" s="364"/>
      <c r="L287" s="384"/>
    </row>
    <row r="288" spans="5:12">
      <c r="E288" s="351"/>
      <c r="H288" s="333"/>
      <c r="I288" s="333"/>
      <c r="K288" s="364"/>
      <c r="L288" s="384"/>
    </row>
    <row r="289" spans="5:12">
      <c r="E289" s="351"/>
      <c r="H289" s="333"/>
      <c r="I289" s="333"/>
      <c r="K289" s="364"/>
      <c r="L289" s="384"/>
    </row>
    <row r="290" spans="5:12">
      <c r="E290" s="351"/>
      <c r="H290" s="333"/>
      <c r="I290" s="333"/>
      <c r="K290" s="364"/>
      <c r="L290" s="384"/>
    </row>
    <row r="291" spans="5:12">
      <c r="E291" s="351"/>
      <c r="H291" s="333"/>
      <c r="I291" s="333"/>
      <c r="K291" s="364"/>
      <c r="L291" s="384"/>
    </row>
    <row r="292" spans="5:12">
      <c r="E292" s="351"/>
      <c r="H292" s="333"/>
      <c r="I292" s="333"/>
      <c r="K292" s="364"/>
      <c r="L292" s="384"/>
    </row>
    <row r="293" spans="5:12">
      <c r="E293" s="351"/>
      <c r="H293" s="333"/>
      <c r="I293" s="333"/>
      <c r="K293" s="364"/>
      <c r="L293" s="384"/>
    </row>
    <row r="294" spans="5:12">
      <c r="E294" s="351"/>
      <c r="H294" s="333"/>
      <c r="I294" s="333"/>
      <c r="K294" s="364"/>
      <c r="L294" s="384"/>
    </row>
    <row r="295" spans="5:12">
      <c r="E295" s="351"/>
      <c r="H295" s="333"/>
      <c r="I295" s="333"/>
      <c r="K295" s="364"/>
      <c r="L295" s="384"/>
    </row>
    <row r="296" spans="5:12">
      <c r="E296" s="351"/>
      <c r="H296" s="333"/>
      <c r="I296" s="333"/>
      <c r="K296" s="364"/>
      <c r="L296" s="384"/>
    </row>
    <row r="297" spans="5:12">
      <c r="E297" s="351"/>
      <c r="H297" s="333"/>
      <c r="I297" s="333"/>
      <c r="K297" s="364"/>
      <c r="L297" s="384"/>
    </row>
    <row r="298" spans="5:12">
      <c r="E298" s="351"/>
      <c r="H298" s="333"/>
      <c r="I298" s="333"/>
      <c r="K298" s="364"/>
      <c r="L298" s="384"/>
    </row>
    <row r="299" spans="5:12">
      <c r="E299" s="351"/>
      <c r="H299" s="333"/>
      <c r="I299" s="333"/>
      <c r="K299" s="364"/>
      <c r="L299" s="384"/>
    </row>
    <row r="300" spans="5:12">
      <c r="E300" s="351"/>
      <c r="H300" s="333"/>
      <c r="I300" s="333"/>
      <c r="K300" s="364"/>
      <c r="L300" s="384"/>
    </row>
    <row r="301" spans="5:12">
      <c r="E301" s="351"/>
      <c r="H301" s="333"/>
      <c r="I301" s="333"/>
      <c r="K301" s="364"/>
      <c r="L301" s="384"/>
    </row>
    <row r="302" spans="5:12">
      <c r="E302" s="351"/>
      <c r="H302" s="333"/>
      <c r="I302" s="333"/>
      <c r="K302" s="364"/>
      <c r="L302" s="384"/>
    </row>
    <row r="303" spans="5:12">
      <c r="E303" s="351"/>
      <c r="H303" s="333"/>
      <c r="I303" s="333"/>
      <c r="K303" s="364"/>
      <c r="L303" s="384"/>
    </row>
    <row r="304" spans="5:12">
      <c r="E304" s="351"/>
      <c r="H304" s="333"/>
      <c r="I304" s="333"/>
      <c r="K304" s="364"/>
      <c r="L304" s="384"/>
    </row>
    <row r="305" spans="5:12">
      <c r="E305" s="351"/>
      <c r="H305" s="333"/>
      <c r="I305" s="333"/>
      <c r="K305" s="364"/>
      <c r="L305" s="384"/>
    </row>
    <row r="306" spans="5:12">
      <c r="E306" s="351"/>
      <c r="H306" s="333"/>
      <c r="I306" s="333"/>
      <c r="K306" s="364"/>
      <c r="L306" s="384"/>
    </row>
    <row r="307" spans="5:12">
      <c r="E307" s="351"/>
      <c r="H307" s="333"/>
      <c r="I307" s="333"/>
      <c r="K307" s="364"/>
      <c r="L307" s="384"/>
    </row>
    <row r="308" spans="5:12">
      <c r="E308" s="351"/>
      <c r="H308" s="333"/>
      <c r="I308" s="333"/>
      <c r="K308" s="364"/>
      <c r="L308" s="384"/>
    </row>
    <row r="309" spans="5:12">
      <c r="E309" s="351"/>
      <c r="H309" s="333"/>
      <c r="I309" s="333"/>
      <c r="K309" s="364"/>
      <c r="L309" s="384"/>
    </row>
    <row r="310" spans="5:12">
      <c r="E310" s="351"/>
      <c r="H310" s="333"/>
      <c r="I310" s="333"/>
      <c r="K310" s="364"/>
      <c r="L310" s="384"/>
    </row>
    <row r="311" spans="5:12">
      <c r="E311" s="351"/>
      <c r="H311" s="333"/>
      <c r="I311" s="333"/>
      <c r="K311" s="364"/>
      <c r="L311" s="384"/>
    </row>
    <row r="312" spans="5:12">
      <c r="E312" s="351"/>
      <c r="H312" s="333"/>
      <c r="I312" s="333"/>
      <c r="K312" s="364"/>
      <c r="L312" s="384"/>
    </row>
    <row r="313" spans="5:12">
      <c r="E313" s="351"/>
      <c r="H313" s="333"/>
      <c r="I313" s="333"/>
      <c r="K313" s="364"/>
      <c r="L313" s="384"/>
    </row>
    <row r="314" spans="5:12">
      <c r="E314" s="351"/>
      <c r="H314" s="333"/>
      <c r="I314" s="333"/>
      <c r="K314" s="364"/>
      <c r="L314" s="384"/>
    </row>
    <row r="315" spans="5:12">
      <c r="E315" s="351"/>
      <c r="H315" s="333"/>
      <c r="I315" s="333"/>
      <c r="K315" s="364"/>
      <c r="L315" s="384"/>
    </row>
    <row r="316" spans="5:12">
      <c r="E316" s="351"/>
      <c r="H316" s="333"/>
      <c r="I316" s="333"/>
      <c r="K316" s="364"/>
      <c r="L316" s="384"/>
    </row>
    <row r="317" spans="5:12">
      <c r="E317" s="351"/>
      <c r="H317" s="333"/>
      <c r="I317" s="333"/>
      <c r="K317" s="364"/>
      <c r="L317" s="384"/>
    </row>
    <row r="318" spans="5:12">
      <c r="E318" s="351"/>
      <c r="H318" s="333"/>
      <c r="I318" s="333"/>
      <c r="K318" s="364"/>
      <c r="L318" s="384"/>
    </row>
    <row r="319" spans="5:12">
      <c r="E319" s="351"/>
      <c r="H319" s="333"/>
      <c r="I319" s="333"/>
      <c r="K319" s="364"/>
      <c r="L319" s="384"/>
    </row>
    <row r="320" spans="5:12">
      <c r="E320" s="351"/>
      <c r="H320" s="333"/>
      <c r="I320" s="333"/>
      <c r="K320" s="364"/>
      <c r="L320" s="384"/>
    </row>
    <row r="321" spans="5:12">
      <c r="E321" s="351"/>
      <c r="H321" s="333"/>
      <c r="I321" s="333"/>
      <c r="K321" s="364"/>
      <c r="L321" s="384"/>
    </row>
    <row r="322" spans="5:12">
      <c r="E322" s="351"/>
      <c r="H322" s="333"/>
      <c r="I322" s="333"/>
      <c r="K322" s="364"/>
      <c r="L322" s="384"/>
    </row>
    <row r="323" spans="5:12">
      <c r="E323" s="351"/>
      <c r="H323" s="333"/>
      <c r="I323" s="333"/>
      <c r="K323" s="364"/>
      <c r="L323" s="384"/>
    </row>
    <row r="324" spans="5:12">
      <c r="E324" s="351"/>
      <c r="H324" s="333"/>
      <c r="I324" s="333"/>
      <c r="K324" s="364"/>
      <c r="L324" s="384"/>
    </row>
    <row r="325" spans="5:12">
      <c r="E325" s="351"/>
      <c r="H325" s="333"/>
      <c r="I325" s="333"/>
      <c r="K325" s="364"/>
      <c r="L325" s="384"/>
    </row>
    <row r="326" spans="5:12">
      <c r="E326" s="351"/>
      <c r="H326" s="333"/>
      <c r="I326" s="333"/>
      <c r="K326" s="364"/>
      <c r="L326" s="384"/>
    </row>
    <row r="327" spans="5:12">
      <c r="E327" s="351"/>
      <c r="H327" s="333"/>
      <c r="I327" s="333"/>
      <c r="K327" s="364"/>
      <c r="L327" s="384"/>
    </row>
    <row r="328" spans="5:12">
      <c r="E328" s="351"/>
      <c r="H328" s="333"/>
      <c r="I328" s="333"/>
      <c r="K328" s="364"/>
      <c r="L328" s="384"/>
    </row>
    <row r="329" spans="5:12">
      <c r="E329" s="351"/>
      <c r="H329" s="333"/>
      <c r="I329" s="333"/>
      <c r="K329" s="364"/>
      <c r="L329" s="384"/>
    </row>
    <row r="330" spans="5:12">
      <c r="E330" s="351"/>
      <c r="H330" s="333"/>
      <c r="I330" s="333"/>
      <c r="K330" s="364"/>
      <c r="L330" s="384"/>
    </row>
    <row r="331" spans="5:12">
      <c r="E331" s="351"/>
      <c r="H331" s="333"/>
      <c r="I331" s="333"/>
      <c r="K331" s="364"/>
      <c r="L331" s="384"/>
    </row>
    <row r="332" spans="5:12">
      <c r="E332" s="351"/>
      <c r="H332" s="333"/>
      <c r="I332" s="333"/>
      <c r="K332" s="364"/>
      <c r="L332" s="384"/>
    </row>
    <row r="333" spans="5:12">
      <c r="E333" s="351"/>
      <c r="H333" s="333"/>
      <c r="I333" s="333"/>
      <c r="K333" s="364"/>
      <c r="L333" s="384"/>
    </row>
    <row r="334" spans="5:12">
      <c r="E334" s="351"/>
      <c r="H334" s="333"/>
      <c r="I334" s="333"/>
      <c r="K334" s="364"/>
      <c r="L334" s="384"/>
    </row>
    <row r="335" spans="5:12">
      <c r="E335" s="351"/>
      <c r="H335" s="333"/>
      <c r="I335" s="333"/>
      <c r="K335" s="364"/>
      <c r="L335" s="384"/>
    </row>
    <row r="336" spans="5:12">
      <c r="E336" s="351"/>
      <c r="H336" s="333"/>
      <c r="I336" s="333"/>
      <c r="K336" s="364"/>
      <c r="L336" s="384"/>
    </row>
    <row r="337" spans="5:12">
      <c r="E337" s="351"/>
      <c r="H337" s="333"/>
      <c r="I337" s="333"/>
      <c r="K337" s="364"/>
      <c r="L337" s="384"/>
    </row>
    <row r="338" spans="5:12">
      <c r="E338" s="351"/>
      <c r="H338" s="333"/>
      <c r="I338" s="333"/>
      <c r="K338" s="364"/>
      <c r="L338" s="384"/>
    </row>
    <row r="339" spans="5:12">
      <c r="E339" s="351"/>
      <c r="H339" s="333"/>
      <c r="I339" s="333"/>
      <c r="K339" s="364"/>
      <c r="L339" s="384"/>
    </row>
    <row r="340" spans="5:12">
      <c r="E340" s="351"/>
      <c r="H340" s="333"/>
      <c r="I340" s="333"/>
      <c r="K340" s="364"/>
      <c r="L340" s="384"/>
    </row>
    <row r="341" spans="5:12">
      <c r="E341" s="351"/>
      <c r="H341" s="333"/>
      <c r="I341" s="333"/>
      <c r="K341" s="364"/>
      <c r="L341" s="384"/>
    </row>
    <row r="342" spans="5:12">
      <c r="E342" s="351"/>
      <c r="H342" s="333"/>
      <c r="I342" s="333"/>
      <c r="K342" s="364"/>
      <c r="L342" s="384"/>
    </row>
    <row r="343" spans="5:12">
      <c r="E343" s="351"/>
      <c r="H343" s="333"/>
      <c r="I343" s="333"/>
      <c r="K343" s="364"/>
      <c r="L343" s="384"/>
    </row>
    <row r="344" spans="5:12">
      <c r="E344" s="351"/>
      <c r="H344" s="333"/>
      <c r="I344" s="333"/>
      <c r="K344" s="364"/>
      <c r="L344" s="384"/>
    </row>
    <row r="345" spans="5:12">
      <c r="E345" s="351"/>
      <c r="H345" s="333"/>
      <c r="I345" s="333"/>
      <c r="K345" s="364"/>
      <c r="L345" s="384"/>
    </row>
    <row r="346" spans="5:12">
      <c r="E346" s="351"/>
      <c r="H346" s="333"/>
      <c r="I346" s="333"/>
      <c r="K346" s="364"/>
      <c r="L346" s="384"/>
    </row>
    <row r="347" spans="5:12">
      <c r="E347" s="351"/>
      <c r="H347" s="333"/>
      <c r="I347" s="333"/>
      <c r="K347" s="364"/>
      <c r="L347" s="384"/>
    </row>
    <row r="348" spans="5:12">
      <c r="E348" s="351"/>
      <c r="H348" s="333"/>
      <c r="I348" s="333"/>
      <c r="K348" s="364"/>
      <c r="L348" s="384"/>
    </row>
    <row r="349" spans="5:12">
      <c r="E349" s="351"/>
      <c r="H349" s="333"/>
      <c r="I349" s="333"/>
      <c r="K349" s="364"/>
      <c r="L349" s="384"/>
    </row>
    <row r="350" spans="5:12">
      <c r="E350" s="351"/>
      <c r="H350" s="333"/>
      <c r="I350" s="333"/>
      <c r="K350" s="364"/>
      <c r="L350" s="384"/>
    </row>
    <row r="351" spans="5:12">
      <c r="E351" s="351"/>
      <c r="H351" s="333"/>
      <c r="I351" s="333"/>
      <c r="K351" s="364"/>
      <c r="L351" s="384"/>
    </row>
    <row r="352" spans="5:12">
      <c r="E352" s="351"/>
      <c r="H352" s="333"/>
      <c r="I352" s="333"/>
      <c r="K352" s="364"/>
      <c r="L352" s="384"/>
    </row>
    <row r="353" spans="5:12">
      <c r="E353" s="351"/>
      <c r="H353" s="333"/>
      <c r="I353" s="333"/>
      <c r="K353" s="364"/>
      <c r="L353" s="384"/>
    </row>
    <row r="354" spans="5:12">
      <c r="E354" s="351"/>
      <c r="H354" s="333"/>
      <c r="I354" s="333"/>
      <c r="K354" s="364"/>
      <c r="L354" s="384"/>
    </row>
    <row r="355" spans="5:12">
      <c r="E355" s="351"/>
      <c r="H355" s="333"/>
      <c r="I355" s="333"/>
      <c r="K355" s="364"/>
      <c r="L355" s="384"/>
    </row>
    <row r="356" spans="5:12">
      <c r="E356" s="351"/>
      <c r="H356" s="333"/>
      <c r="I356" s="333"/>
      <c r="K356" s="364"/>
      <c r="L356" s="384"/>
    </row>
    <row r="357" spans="5:12">
      <c r="E357" s="351"/>
      <c r="H357" s="333"/>
      <c r="I357" s="333"/>
      <c r="K357" s="364"/>
      <c r="L357" s="384"/>
    </row>
    <row r="358" spans="5:12">
      <c r="E358" s="351"/>
      <c r="H358" s="333"/>
      <c r="I358" s="333"/>
      <c r="K358" s="364"/>
      <c r="L358" s="384"/>
    </row>
    <row r="359" spans="5:12">
      <c r="E359" s="351"/>
      <c r="H359" s="333"/>
      <c r="I359" s="333"/>
      <c r="K359" s="364"/>
      <c r="L359" s="384"/>
    </row>
    <row r="360" spans="5:12">
      <c r="E360" s="351"/>
      <c r="H360" s="333"/>
      <c r="I360" s="333"/>
      <c r="K360" s="364"/>
      <c r="L360" s="384"/>
    </row>
    <row r="361" spans="5:12">
      <c r="E361" s="351"/>
      <c r="H361" s="333"/>
      <c r="I361" s="333"/>
      <c r="K361" s="364"/>
      <c r="L361" s="384"/>
    </row>
    <row r="362" spans="5:12">
      <c r="E362" s="351"/>
      <c r="H362" s="333"/>
      <c r="I362" s="333"/>
      <c r="K362" s="364"/>
      <c r="L362" s="384"/>
    </row>
    <row r="363" spans="5:12">
      <c r="E363" s="351"/>
      <c r="H363" s="333"/>
      <c r="I363" s="333"/>
      <c r="K363" s="364"/>
      <c r="L363" s="384"/>
    </row>
    <row r="364" spans="5:12">
      <c r="E364" s="351"/>
      <c r="H364" s="333"/>
      <c r="I364" s="333"/>
      <c r="K364" s="364"/>
      <c r="L364" s="384"/>
    </row>
    <row r="365" spans="5:12">
      <c r="E365" s="351"/>
      <c r="H365" s="333"/>
      <c r="I365" s="333"/>
      <c r="K365" s="364"/>
      <c r="L365" s="384"/>
    </row>
    <row r="366" spans="5:12">
      <c r="E366" s="351"/>
      <c r="H366" s="333"/>
      <c r="I366" s="333"/>
      <c r="K366" s="364"/>
      <c r="L366" s="384"/>
    </row>
    <row r="367" spans="5:12">
      <c r="E367" s="351"/>
      <c r="H367" s="333"/>
      <c r="I367" s="333"/>
      <c r="K367" s="364"/>
      <c r="L367" s="384"/>
    </row>
    <row r="368" spans="5:12">
      <c r="E368" s="351"/>
      <c r="H368" s="333"/>
      <c r="I368" s="333"/>
      <c r="K368" s="364"/>
      <c r="L368" s="384"/>
    </row>
    <row r="369" spans="5:12">
      <c r="E369" s="351"/>
      <c r="H369" s="333"/>
      <c r="I369" s="333"/>
      <c r="K369" s="364"/>
      <c r="L369" s="384"/>
    </row>
    <row r="370" spans="5:12">
      <c r="E370" s="351"/>
      <c r="H370" s="333"/>
      <c r="I370" s="333"/>
      <c r="K370" s="364"/>
      <c r="L370" s="384"/>
    </row>
    <row r="371" spans="5:12">
      <c r="E371" s="351"/>
      <c r="H371" s="333"/>
      <c r="I371" s="333"/>
      <c r="K371" s="364"/>
      <c r="L371" s="384"/>
    </row>
    <row r="372" spans="5:12">
      <c r="E372" s="351"/>
      <c r="H372" s="333"/>
      <c r="I372" s="333"/>
      <c r="K372" s="364"/>
      <c r="L372" s="384"/>
    </row>
    <row r="373" spans="5:12">
      <c r="E373" s="351"/>
      <c r="H373" s="333"/>
      <c r="I373" s="333"/>
      <c r="K373" s="364"/>
      <c r="L373" s="384"/>
    </row>
    <row r="374" spans="5:12">
      <c r="E374" s="351"/>
      <c r="H374" s="333"/>
      <c r="I374" s="333"/>
      <c r="K374" s="364"/>
      <c r="L374" s="384"/>
    </row>
    <row r="375" spans="5:12">
      <c r="E375" s="351"/>
      <c r="H375" s="333"/>
      <c r="I375" s="333"/>
      <c r="K375" s="364"/>
      <c r="L375" s="384"/>
    </row>
    <row r="376" spans="5:12">
      <c r="E376" s="351"/>
      <c r="H376" s="333"/>
      <c r="I376" s="333"/>
      <c r="K376" s="364"/>
      <c r="L376" s="384"/>
    </row>
    <row r="377" spans="5:12">
      <c r="E377" s="351"/>
      <c r="H377" s="333"/>
      <c r="I377" s="333"/>
      <c r="K377" s="364"/>
      <c r="L377" s="384"/>
    </row>
    <row r="378" spans="5:12">
      <c r="E378" s="351"/>
      <c r="H378" s="333"/>
      <c r="I378" s="333"/>
      <c r="K378" s="364"/>
      <c r="L378" s="384"/>
    </row>
    <row r="379" spans="5:12">
      <c r="E379" s="351"/>
      <c r="H379" s="333"/>
      <c r="I379" s="333"/>
      <c r="K379" s="364"/>
      <c r="L379" s="384"/>
    </row>
    <row r="380" spans="5:12">
      <c r="E380" s="351"/>
      <c r="H380" s="333"/>
      <c r="I380" s="333"/>
      <c r="K380" s="364"/>
      <c r="L380" s="384"/>
    </row>
    <row r="381" spans="5:12">
      <c r="E381" s="351"/>
      <c r="H381" s="333"/>
      <c r="I381" s="333"/>
      <c r="K381" s="364"/>
      <c r="L381" s="384"/>
    </row>
    <row r="382" spans="5:12">
      <c r="E382" s="351"/>
      <c r="H382" s="333"/>
      <c r="I382" s="333"/>
      <c r="K382" s="364"/>
      <c r="L382" s="384"/>
    </row>
    <row r="383" spans="5:12">
      <c r="E383" s="351"/>
      <c r="H383" s="333"/>
      <c r="I383" s="333"/>
      <c r="K383" s="364"/>
      <c r="L383" s="384"/>
    </row>
    <row r="384" spans="5:12">
      <c r="E384" s="351"/>
      <c r="H384" s="333"/>
      <c r="I384" s="333"/>
      <c r="K384" s="364"/>
      <c r="L384" s="384"/>
    </row>
    <row r="385" spans="5:12">
      <c r="E385" s="351"/>
      <c r="H385" s="333"/>
      <c r="I385" s="333"/>
      <c r="K385" s="364"/>
      <c r="L385" s="384"/>
    </row>
    <row r="386" spans="5:12">
      <c r="E386" s="351"/>
      <c r="H386" s="333"/>
      <c r="I386" s="333"/>
      <c r="K386" s="364"/>
      <c r="L386" s="384"/>
    </row>
    <row r="387" spans="5:12">
      <c r="E387" s="351"/>
      <c r="H387" s="333"/>
      <c r="I387" s="333"/>
      <c r="K387" s="364"/>
      <c r="L387" s="384"/>
    </row>
    <row r="388" spans="5:12">
      <c r="E388" s="351"/>
      <c r="H388" s="333"/>
      <c r="I388" s="333"/>
      <c r="K388" s="364"/>
      <c r="L388" s="384"/>
    </row>
    <row r="389" spans="5:12">
      <c r="E389" s="351"/>
      <c r="H389" s="333"/>
      <c r="I389" s="333"/>
      <c r="K389" s="364"/>
      <c r="L389" s="384"/>
    </row>
    <row r="390" spans="5:12">
      <c r="E390" s="351"/>
      <c r="H390" s="333"/>
      <c r="I390" s="333"/>
      <c r="K390" s="364"/>
      <c r="L390" s="384"/>
    </row>
    <row r="391" spans="5:12">
      <c r="E391" s="351"/>
      <c r="H391" s="333"/>
      <c r="I391" s="333"/>
      <c r="K391" s="364"/>
      <c r="L391" s="384"/>
    </row>
    <row r="392" spans="5:12">
      <c r="E392" s="351"/>
      <c r="H392" s="333"/>
      <c r="I392" s="333"/>
      <c r="K392" s="364"/>
      <c r="L392" s="384"/>
    </row>
    <row r="393" spans="5:12">
      <c r="E393" s="351"/>
      <c r="H393" s="333"/>
      <c r="I393" s="333"/>
      <c r="K393" s="364"/>
      <c r="L393" s="384"/>
    </row>
    <row r="394" spans="5:12">
      <c r="E394" s="351"/>
      <c r="H394" s="333"/>
      <c r="I394" s="333"/>
      <c r="K394" s="364"/>
      <c r="L394" s="384"/>
    </row>
    <row r="395" spans="5:12">
      <c r="E395" s="351"/>
      <c r="H395" s="333"/>
      <c r="I395" s="333"/>
      <c r="K395" s="364"/>
      <c r="L395" s="384"/>
    </row>
    <row r="396" spans="5:12">
      <c r="E396" s="351"/>
      <c r="H396" s="333"/>
      <c r="I396" s="333"/>
      <c r="K396" s="364"/>
      <c r="L396" s="384"/>
    </row>
    <row r="397" spans="5:12">
      <c r="E397" s="351"/>
      <c r="H397" s="333"/>
      <c r="I397" s="333"/>
      <c r="K397" s="364"/>
      <c r="L397" s="384"/>
    </row>
    <row r="398" spans="5:12">
      <c r="E398" s="351"/>
      <c r="H398" s="333"/>
      <c r="I398" s="333"/>
      <c r="K398" s="364"/>
      <c r="L398" s="384"/>
    </row>
    <row r="399" spans="5:12">
      <c r="E399" s="351"/>
      <c r="H399" s="333"/>
      <c r="I399" s="333"/>
      <c r="K399" s="364"/>
      <c r="L399" s="384"/>
    </row>
    <row r="400" spans="5:12">
      <c r="E400" s="351"/>
      <c r="H400" s="333"/>
      <c r="I400" s="333"/>
      <c r="K400" s="364"/>
      <c r="L400" s="384"/>
    </row>
    <row r="401" spans="5:12">
      <c r="E401" s="351"/>
      <c r="H401" s="333"/>
      <c r="I401" s="333"/>
      <c r="K401" s="364"/>
      <c r="L401" s="384"/>
    </row>
    <row r="402" spans="5:12">
      <c r="E402" s="351"/>
      <c r="H402" s="333"/>
      <c r="I402" s="333"/>
      <c r="K402" s="364"/>
      <c r="L402" s="384"/>
    </row>
    <row r="403" spans="5:12">
      <c r="E403" s="351"/>
      <c r="H403" s="333"/>
      <c r="I403" s="333"/>
      <c r="K403" s="364"/>
      <c r="L403" s="384"/>
    </row>
    <row r="404" spans="5:12">
      <c r="E404" s="351"/>
      <c r="H404" s="333"/>
      <c r="I404" s="333"/>
      <c r="K404" s="364"/>
      <c r="L404" s="384"/>
    </row>
    <row r="405" spans="5:12">
      <c r="E405" s="351"/>
      <c r="H405" s="333"/>
      <c r="I405" s="333"/>
      <c r="K405" s="364"/>
      <c r="L405" s="384"/>
    </row>
    <row r="406" spans="5:12">
      <c r="E406" s="351"/>
      <c r="H406" s="333"/>
      <c r="I406" s="333"/>
      <c r="K406" s="364"/>
      <c r="L406" s="384"/>
    </row>
    <row r="407" spans="5:12">
      <c r="E407" s="351"/>
      <c r="H407" s="333"/>
      <c r="I407" s="333"/>
      <c r="K407" s="364"/>
      <c r="L407" s="384"/>
    </row>
    <row r="408" spans="5:12">
      <c r="E408" s="351"/>
      <c r="H408" s="333"/>
      <c r="I408" s="333"/>
      <c r="K408" s="364"/>
      <c r="L408" s="384"/>
    </row>
    <row r="409" spans="5:12">
      <c r="E409" s="351"/>
      <c r="H409" s="333"/>
      <c r="I409" s="333"/>
      <c r="K409" s="364"/>
      <c r="L409" s="384"/>
    </row>
    <row r="410" spans="5:12">
      <c r="E410" s="351"/>
      <c r="H410" s="333"/>
      <c r="I410" s="333"/>
      <c r="K410" s="364"/>
      <c r="L410" s="384"/>
    </row>
    <row r="411" spans="5:12">
      <c r="E411" s="351"/>
      <c r="H411" s="333"/>
      <c r="I411" s="333"/>
      <c r="K411" s="364"/>
      <c r="L411" s="384"/>
    </row>
    <row r="412" spans="5:12">
      <c r="E412" s="351"/>
      <c r="H412" s="333"/>
      <c r="I412" s="333"/>
      <c r="K412" s="364"/>
      <c r="L412" s="384"/>
    </row>
    <row r="413" spans="5:12">
      <c r="E413" s="351"/>
      <c r="H413" s="333"/>
      <c r="I413" s="333"/>
      <c r="K413" s="364"/>
      <c r="L413" s="384"/>
    </row>
    <row r="414" spans="5:12">
      <c r="E414" s="351"/>
      <c r="H414" s="333"/>
      <c r="I414" s="333"/>
      <c r="K414" s="364"/>
      <c r="L414" s="384"/>
    </row>
    <row r="415" spans="5:12">
      <c r="E415" s="351"/>
      <c r="H415" s="333"/>
      <c r="I415" s="333"/>
      <c r="K415" s="364"/>
      <c r="L415" s="384"/>
    </row>
    <row r="416" spans="5:12">
      <c r="E416" s="351"/>
      <c r="H416" s="333"/>
      <c r="I416" s="333"/>
      <c r="K416" s="364"/>
      <c r="L416" s="384"/>
    </row>
    <row r="417" spans="5:12">
      <c r="E417" s="351"/>
      <c r="H417" s="333"/>
      <c r="I417" s="333"/>
      <c r="K417" s="364"/>
      <c r="L417" s="384"/>
    </row>
    <row r="418" spans="5:12">
      <c r="E418" s="351"/>
      <c r="H418" s="333"/>
      <c r="I418" s="333"/>
      <c r="K418" s="364"/>
      <c r="L418" s="384"/>
    </row>
    <row r="419" spans="5:12">
      <c r="E419" s="351"/>
      <c r="H419" s="333"/>
      <c r="I419" s="333"/>
      <c r="K419" s="364"/>
      <c r="L419" s="384"/>
    </row>
    <row r="420" spans="5:12">
      <c r="E420" s="351"/>
      <c r="H420" s="333"/>
      <c r="I420" s="333"/>
      <c r="K420" s="364"/>
      <c r="L420" s="384"/>
    </row>
    <row r="421" spans="5:12">
      <c r="E421" s="351"/>
      <c r="H421" s="333"/>
      <c r="I421" s="333"/>
      <c r="K421" s="364"/>
      <c r="L421" s="384"/>
    </row>
    <row r="422" spans="5:12">
      <c r="E422" s="351"/>
      <c r="H422" s="333"/>
      <c r="I422" s="333"/>
      <c r="K422" s="364"/>
      <c r="L422" s="384"/>
    </row>
    <row r="423" spans="5:12">
      <c r="E423" s="351"/>
      <c r="H423" s="333"/>
      <c r="I423" s="333"/>
      <c r="K423" s="364"/>
      <c r="L423" s="384"/>
    </row>
    <row r="424" spans="5:12">
      <c r="E424" s="351"/>
      <c r="H424" s="333"/>
      <c r="I424" s="333"/>
      <c r="K424" s="364"/>
      <c r="L424" s="384"/>
    </row>
    <row r="425" spans="5:12">
      <c r="E425" s="351"/>
      <c r="H425" s="333"/>
      <c r="I425" s="333"/>
      <c r="K425" s="364"/>
      <c r="L425" s="384"/>
    </row>
    <row r="426" spans="5:12">
      <c r="E426" s="351"/>
      <c r="H426" s="333"/>
      <c r="I426" s="333"/>
      <c r="K426" s="364"/>
      <c r="L426" s="384"/>
    </row>
    <row r="427" spans="5:12">
      <c r="E427" s="351"/>
      <c r="H427" s="333"/>
      <c r="I427" s="333"/>
      <c r="K427" s="364"/>
      <c r="L427" s="384"/>
    </row>
    <row r="428" spans="5:12">
      <c r="E428" s="351"/>
      <c r="H428" s="333"/>
      <c r="I428" s="333"/>
      <c r="K428" s="364"/>
      <c r="L428" s="384"/>
    </row>
    <row r="429" spans="5:12">
      <c r="E429" s="351"/>
      <c r="H429" s="333"/>
      <c r="I429" s="333"/>
      <c r="K429" s="364"/>
      <c r="L429" s="384"/>
    </row>
    <row r="430" spans="5:12">
      <c r="E430" s="351"/>
      <c r="H430" s="333"/>
      <c r="I430" s="333"/>
      <c r="K430" s="364"/>
      <c r="L430" s="384"/>
    </row>
    <row r="431" spans="5:12">
      <c r="E431" s="351"/>
      <c r="H431" s="333"/>
      <c r="I431" s="333"/>
      <c r="K431" s="364"/>
      <c r="L431" s="384"/>
    </row>
    <row r="432" spans="5:12">
      <c r="E432" s="351"/>
      <c r="H432" s="333"/>
      <c r="I432" s="333"/>
      <c r="K432" s="364"/>
      <c r="L432" s="384"/>
    </row>
    <row r="433" spans="5:12">
      <c r="E433" s="351"/>
      <c r="H433" s="333"/>
      <c r="I433" s="333"/>
      <c r="K433" s="364"/>
      <c r="L433" s="384"/>
    </row>
    <row r="434" spans="5:12">
      <c r="E434" s="351"/>
      <c r="H434" s="333"/>
      <c r="I434" s="333"/>
      <c r="K434" s="364"/>
      <c r="L434" s="384"/>
    </row>
    <row r="435" spans="5:12">
      <c r="E435" s="351"/>
      <c r="H435" s="333"/>
      <c r="I435" s="333"/>
      <c r="K435" s="364"/>
      <c r="L435" s="384"/>
    </row>
    <row r="436" spans="5:12">
      <c r="E436" s="351"/>
      <c r="H436" s="333"/>
      <c r="I436" s="333"/>
      <c r="K436" s="364"/>
      <c r="L436" s="384"/>
    </row>
    <row r="437" spans="5:12">
      <c r="E437" s="351"/>
      <c r="H437" s="333"/>
      <c r="I437" s="333"/>
      <c r="K437" s="364"/>
      <c r="L437" s="384"/>
    </row>
    <row r="438" spans="5:12">
      <c r="E438" s="351"/>
      <c r="H438" s="333"/>
      <c r="I438" s="333"/>
      <c r="K438" s="364"/>
      <c r="L438" s="384"/>
    </row>
    <row r="439" spans="5:12">
      <c r="E439" s="351"/>
      <c r="H439" s="333"/>
      <c r="I439" s="333"/>
      <c r="K439" s="364"/>
      <c r="L439" s="384"/>
    </row>
    <row r="440" spans="5:12">
      <c r="E440" s="351"/>
      <c r="H440" s="333"/>
      <c r="I440" s="333"/>
      <c r="K440" s="364"/>
      <c r="L440" s="384"/>
    </row>
    <row r="441" spans="5:12">
      <c r="E441" s="351"/>
      <c r="H441" s="333"/>
      <c r="I441" s="333"/>
      <c r="K441" s="364"/>
      <c r="L441" s="384"/>
    </row>
    <row r="442" spans="5:12">
      <c r="E442" s="351"/>
      <c r="H442" s="333"/>
      <c r="I442" s="333"/>
      <c r="K442" s="364"/>
      <c r="L442" s="384"/>
    </row>
    <row r="443" spans="5:12">
      <c r="E443" s="351"/>
      <c r="H443" s="333"/>
      <c r="I443" s="333"/>
      <c r="K443" s="364"/>
      <c r="L443" s="384"/>
    </row>
    <row r="444" spans="5:12">
      <c r="E444" s="351"/>
      <c r="H444" s="333"/>
      <c r="I444" s="333"/>
      <c r="K444" s="364"/>
      <c r="L444" s="384"/>
    </row>
    <row r="445" spans="5:12">
      <c r="E445" s="351"/>
      <c r="H445" s="333"/>
      <c r="I445" s="333"/>
      <c r="K445" s="364"/>
      <c r="L445" s="384"/>
    </row>
    <row r="446" spans="5:12">
      <c r="E446" s="351"/>
      <c r="H446" s="333"/>
      <c r="I446" s="333"/>
      <c r="K446" s="364"/>
      <c r="L446" s="384"/>
    </row>
    <row r="447" spans="5:12">
      <c r="E447" s="351"/>
      <c r="H447" s="333"/>
      <c r="I447" s="333"/>
      <c r="K447" s="364"/>
      <c r="L447" s="384"/>
    </row>
    <row r="448" spans="5:12">
      <c r="E448" s="351"/>
      <c r="H448" s="333"/>
      <c r="I448" s="333"/>
      <c r="K448" s="364"/>
      <c r="L448" s="384"/>
    </row>
    <row r="449" spans="5:12">
      <c r="E449" s="351"/>
      <c r="H449" s="333"/>
      <c r="I449" s="333"/>
      <c r="K449" s="364"/>
      <c r="L449" s="384"/>
    </row>
    <row r="450" spans="5:12">
      <c r="E450" s="351"/>
      <c r="H450" s="333"/>
      <c r="I450" s="333"/>
      <c r="K450" s="364"/>
      <c r="L450" s="384"/>
    </row>
    <row r="451" spans="5:12">
      <c r="E451" s="351"/>
      <c r="H451" s="333"/>
      <c r="I451" s="333"/>
      <c r="K451" s="364"/>
      <c r="L451" s="384"/>
    </row>
    <row r="452" spans="5:12">
      <c r="E452" s="351"/>
      <c r="H452" s="333"/>
      <c r="I452" s="333"/>
      <c r="K452" s="364"/>
      <c r="L452" s="384"/>
    </row>
    <row r="453" spans="5:12">
      <c r="E453" s="351"/>
      <c r="H453" s="333"/>
      <c r="I453" s="333"/>
      <c r="K453" s="364"/>
      <c r="L453" s="384"/>
    </row>
    <row r="454" spans="5:12">
      <c r="E454" s="351"/>
      <c r="H454" s="333"/>
      <c r="I454" s="333"/>
      <c r="K454" s="364"/>
      <c r="L454" s="384"/>
    </row>
    <row r="455" spans="5:12">
      <c r="E455" s="351"/>
      <c r="H455" s="333"/>
      <c r="I455" s="333"/>
      <c r="K455" s="364"/>
      <c r="L455" s="384"/>
    </row>
    <row r="456" spans="5:12">
      <c r="E456" s="351"/>
      <c r="H456" s="333"/>
      <c r="I456" s="333"/>
      <c r="K456" s="364"/>
      <c r="L456" s="384"/>
    </row>
    <row r="457" spans="5:12">
      <c r="E457" s="351"/>
      <c r="H457" s="333"/>
      <c r="I457" s="333"/>
      <c r="K457" s="364"/>
      <c r="L457" s="384"/>
    </row>
    <row r="458" spans="5:12">
      <c r="E458" s="351"/>
      <c r="H458" s="333"/>
      <c r="I458" s="333"/>
      <c r="K458" s="364"/>
      <c r="L458" s="384"/>
    </row>
    <row r="459" spans="5:12">
      <c r="E459" s="351"/>
      <c r="H459" s="333"/>
      <c r="I459" s="333"/>
      <c r="K459" s="364"/>
      <c r="L459" s="384"/>
    </row>
    <row r="460" spans="5:12">
      <c r="E460" s="351"/>
      <c r="H460" s="333"/>
      <c r="I460" s="333"/>
      <c r="K460" s="364"/>
      <c r="L460" s="384"/>
    </row>
    <row r="461" spans="5:12">
      <c r="E461" s="351"/>
      <c r="H461" s="333"/>
      <c r="I461" s="333"/>
      <c r="K461" s="364"/>
      <c r="L461" s="384"/>
    </row>
    <row r="462" spans="5:12">
      <c r="E462" s="351"/>
      <c r="H462" s="333"/>
      <c r="I462" s="333"/>
      <c r="K462" s="364"/>
      <c r="L462" s="384"/>
    </row>
    <row r="463" spans="5:12">
      <c r="E463" s="351"/>
      <c r="H463" s="333"/>
      <c r="I463" s="333"/>
      <c r="K463" s="364"/>
      <c r="L463" s="384"/>
    </row>
    <row r="464" spans="5:12">
      <c r="E464" s="351"/>
      <c r="H464" s="333"/>
      <c r="I464" s="333"/>
      <c r="K464" s="364"/>
      <c r="L464" s="384"/>
    </row>
    <row r="465" spans="5:12">
      <c r="E465" s="351"/>
      <c r="H465" s="333"/>
      <c r="I465" s="333"/>
      <c r="K465" s="364"/>
      <c r="L465" s="384"/>
    </row>
    <row r="466" spans="5:12">
      <c r="E466" s="351"/>
      <c r="H466" s="333"/>
      <c r="I466" s="333"/>
      <c r="K466" s="364"/>
      <c r="L466" s="384"/>
    </row>
    <row r="467" spans="5:12">
      <c r="E467" s="351"/>
      <c r="H467" s="333"/>
      <c r="I467" s="333"/>
      <c r="K467" s="364"/>
      <c r="L467" s="384"/>
    </row>
    <row r="468" spans="5:12">
      <c r="E468" s="351"/>
      <c r="H468" s="333"/>
      <c r="I468" s="333"/>
      <c r="K468" s="364"/>
      <c r="L468" s="384"/>
    </row>
    <row r="469" spans="5:12">
      <c r="E469" s="351"/>
      <c r="H469" s="333"/>
      <c r="I469" s="333"/>
      <c r="K469" s="364"/>
      <c r="L469" s="384"/>
    </row>
    <row r="470" spans="5:12">
      <c r="E470" s="351"/>
      <c r="H470" s="333"/>
      <c r="I470" s="333"/>
      <c r="K470" s="364"/>
      <c r="L470" s="384"/>
    </row>
    <row r="471" spans="5:12">
      <c r="E471" s="351"/>
      <c r="H471" s="333"/>
      <c r="I471" s="333"/>
      <c r="K471" s="364"/>
      <c r="L471" s="384"/>
    </row>
    <row r="472" spans="5:12">
      <c r="E472" s="351"/>
      <c r="H472" s="333"/>
      <c r="I472" s="333"/>
      <c r="K472" s="364"/>
      <c r="L472" s="384"/>
    </row>
    <row r="473" spans="5:12">
      <c r="E473" s="351"/>
      <c r="H473" s="333"/>
      <c r="I473" s="333"/>
      <c r="K473" s="364"/>
      <c r="L473" s="384"/>
    </row>
    <row r="474" spans="5:12">
      <c r="E474" s="351"/>
      <c r="H474" s="333"/>
      <c r="I474" s="333"/>
      <c r="K474" s="364"/>
      <c r="L474" s="384"/>
    </row>
    <row r="475" spans="5:12">
      <c r="E475" s="351"/>
      <c r="H475" s="333"/>
      <c r="I475" s="333"/>
      <c r="K475" s="364"/>
      <c r="L475" s="384"/>
    </row>
    <row r="476" spans="5:12">
      <c r="E476" s="351"/>
      <c r="H476" s="333"/>
      <c r="I476" s="333"/>
      <c r="K476" s="364"/>
      <c r="L476" s="384"/>
    </row>
    <row r="477" spans="5:12">
      <c r="E477" s="351"/>
      <c r="H477" s="333"/>
      <c r="I477" s="333"/>
      <c r="K477" s="364"/>
      <c r="L477" s="384"/>
    </row>
    <row r="478" spans="5:12">
      <c r="E478" s="351"/>
      <c r="H478" s="333"/>
      <c r="I478" s="333"/>
      <c r="K478" s="364"/>
      <c r="L478" s="384"/>
    </row>
    <row r="479" spans="5:12">
      <c r="E479" s="351"/>
      <c r="H479" s="333"/>
      <c r="I479" s="333"/>
      <c r="K479" s="364"/>
      <c r="L479" s="384"/>
    </row>
    <row r="480" spans="5:12">
      <c r="E480" s="351"/>
      <c r="H480" s="333"/>
      <c r="I480" s="333"/>
      <c r="K480" s="364"/>
      <c r="L480" s="384"/>
    </row>
    <row r="481" spans="5:12">
      <c r="E481" s="351"/>
      <c r="H481" s="333"/>
      <c r="I481" s="333"/>
      <c r="K481" s="364"/>
      <c r="L481" s="384"/>
    </row>
    <row r="482" spans="5:12">
      <c r="E482" s="351"/>
      <c r="H482" s="333"/>
      <c r="I482" s="333"/>
      <c r="K482" s="364"/>
      <c r="L482" s="384"/>
    </row>
    <row r="483" spans="5:12">
      <c r="E483" s="351"/>
      <c r="H483" s="333"/>
      <c r="I483" s="333"/>
      <c r="K483" s="364"/>
      <c r="L483" s="384"/>
    </row>
    <row r="484" spans="5:12">
      <c r="E484" s="351"/>
      <c r="H484" s="333"/>
      <c r="I484" s="333"/>
      <c r="K484" s="364"/>
      <c r="L484" s="384"/>
    </row>
    <row r="485" spans="5:12">
      <c r="E485" s="351"/>
      <c r="H485" s="333"/>
      <c r="I485" s="333"/>
      <c r="K485" s="364"/>
      <c r="L485" s="384"/>
    </row>
    <row r="486" spans="5:12">
      <c r="E486" s="351"/>
      <c r="H486" s="333"/>
      <c r="I486" s="333"/>
      <c r="K486" s="364"/>
      <c r="L486" s="384"/>
    </row>
    <row r="487" spans="5:12">
      <c r="E487" s="351"/>
      <c r="H487" s="333"/>
      <c r="I487" s="333"/>
      <c r="K487" s="364"/>
      <c r="L487" s="384"/>
    </row>
    <row r="488" spans="5:12">
      <c r="E488" s="351"/>
      <c r="H488" s="333"/>
      <c r="I488" s="333"/>
      <c r="K488" s="364"/>
      <c r="L488" s="384"/>
    </row>
    <row r="489" spans="5:12">
      <c r="E489" s="351"/>
      <c r="H489" s="333"/>
      <c r="I489" s="333"/>
      <c r="K489" s="364"/>
      <c r="L489" s="384"/>
    </row>
    <row r="490" spans="5:12">
      <c r="E490" s="351"/>
      <c r="H490" s="333"/>
      <c r="I490" s="333"/>
      <c r="K490" s="364"/>
      <c r="L490" s="384"/>
    </row>
    <row r="491" spans="5:12">
      <c r="E491" s="351"/>
      <c r="H491" s="333"/>
      <c r="I491" s="333"/>
      <c r="K491" s="364"/>
      <c r="L491" s="384"/>
    </row>
    <row r="492" spans="5:12">
      <c r="E492" s="351"/>
      <c r="H492" s="333"/>
      <c r="I492" s="333"/>
      <c r="K492" s="364"/>
      <c r="L492" s="384"/>
    </row>
    <row r="493" spans="5:12">
      <c r="E493" s="351"/>
      <c r="H493" s="333"/>
      <c r="I493" s="333"/>
      <c r="K493" s="364"/>
      <c r="L493" s="384"/>
    </row>
    <row r="494" spans="5:12">
      <c r="E494" s="351"/>
      <c r="H494" s="333"/>
      <c r="I494" s="333"/>
      <c r="K494" s="364"/>
      <c r="L494" s="384"/>
    </row>
    <row r="495" spans="5:12">
      <c r="E495" s="351"/>
      <c r="H495" s="333"/>
      <c r="I495" s="333"/>
      <c r="K495" s="364"/>
      <c r="L495" s="384"/>
    </row>
    <row r="496" spans="5:12">
      <c r="E496" s="351"/>
      <c r="H496" s="333"/>
      <c r="I496" s="333"/>
      <c r="K496" s="364"/>
      <c r="L496" s="384"/>
    </row>
    <row r="497" spans="5:12">
      <c r="E497" s="351"/>
      <c r="H497" s="333"/>
      <c r="I497" s="333"/>
      <c r="K497" s="364"/>
      <c r="L497" s="384"/>
    </row>
    <row r="498" spans="5:12">
      <c r="E498" s="351"/>
      <c r="H498" s="333"/>
      <c r="I498" s="333"/>
      <c r="K498" s="364"/>
      <c r="L498" s="384"/>
    </row>
    <row r="499" spans="5:12">
      <c r="E499" s="351"/>
      <c r="H499" s="333"/>
      <c r="I499" s="333"/>
      <c r="K499" s="364"/>
      <c r="L499" s="384"/>
    </row>
    <row r="500" spans="5:12">
      <c r="E500" s="351"/>
      <c r="H500" s="333"/>
      <c r="I500" s="333"/>
      <c r="K500" s="364"/>
      <c r="L500" s="384"/>
    </row>
    <row r="501" spans="5:12">
      <c r="E501" s="351"/>
      <c r="H501" s="333"/>
      <c r="I501" s="333"/>
      <c r="K501" s="364"/>
      <c r="L501" s="384"/>
    </row>
    <row r="502" spans="5:12">
      <c r="E502" s="351"/>
      <c r="H502" s="333"/>
      <c r="I502" s="333"/>
      <c r="K502" s="364"/>
      <c r="L502" s="384"/>
    </row>
    <row r="503" spans="5:12">
      <c r="E503" s="351"/>
      <c r="H503" s="333"/>
      <c r="I503" s="333"/>
      <c r="K503" s="364"/>
      <c r="L503" s="384"/>
    </row>
    <row r="504" spans="5:12">
      <c r="E504" s="351"/>
      <c r="H504" s="333"/>
      <c r="I504" s="333"/>
      <c r="K504" s="364"/>
      <c r="L504" s="384"/>
    </row>
    <row r="505" spans="5:12">
      <c r="E505" s="351"/>
      <c r="H505" s="333"/>
      <c r="I505" s="333"/>
      <c r="K505" s="364"/>
      <c r="L505" s="384"/>
    </row>
    <row r="506" spans="5:12">
      <c r="E506" s="351"/>
      <c r="H506" s="333"/>
      <c r="I506" s="333"/>
      <c r="K506" s="364"/>
      <c r="L506" s="384"/>
    </row>
    <row r="507" spans="5:12">
      <c r="E507" s="351"/>
      <c r="H507" s="333"/>
      <c r="I507" s="333"/>
      <c r="K507" s="364"/>
      <c r="L507" s="384"/>
    </row>
    <row r="508" spans="5:12">
      <c r="E508" s="351"/>
      <c r="H508" s="333"/>
      <c r="I508" s="333"/>
      <c r="K508" s="364"/>
      <c r="L508" s="384"/>
    </row>
    <row r="509" spans="5:12">
      <c r="E509" s="351"/>
      <c r="H509" s="333"/>
      <c r="I509" s="333"/>
      <c r="K509" s="364"/>
      <c r="L509" s="384"/>
    </row>
    <row r="510" spans="5:12">
      <c r="E510" s="351"/>
      <c r="H510" s="333"/>
      <c r="I510" s="333"/>
      <c r="K510" s="364"/>
      <c r="L510" s="384"/>
    </row>
    <row r="511" spans="5:12">
      <c r="E511" s="351"/>
      <c r="H511" s="333"/>
      <c r="I511" s="333"/>
      <c r="K511" s="364"/>
      <c r="L511" s="384"/>
    </row>
    <row r="512" spans="5:12">
      <c r="E512" s="351"/>
      <c r="H512" s="333"/>
      <c r="I512" s="333"/>
      <c r="K512" s="364"/>
      <c r="L512" s="384"/>
    </row>
    <row r="513" spans="5:12">
      <c r="E513" s="351"/>
      <c r="H513" s="333"/>
      <c r="I513" s="333"/>
      <c r="K513" s="364"/>
      <c r="L513" s="384"/>
    </row>
    <row r="514" spans="5:12">
      <c r="E514" s="351"/>
      <c r="H514" s="333"/>
      <c r="I514" s="333"/>
      <c r="K514" s="364"/>
      <c r="L514" s="384"/>
    </row>
    <row r="515" spans="5:12">
      <c r="E515" s="351"/>
      <c r="H515" s="333"/>
      <c r="I515" s="333"/>
      <c r="K515" s="364"/>
      <c r="L515" s="384"/>
    </row>
    <row r="516" spans="5:12">
      <c r="E516" s="351"/>
      <c r="H516" s="333"/>
      <c r="I516" s="333"/>
      <c r="K516" s="364"/>
      <c r="L516" s="384"/>
    </row>
    <row r="517" spans="5:12">
      <c r="E517" s="351"/>
      <c r="H517" s="333"/>
      <c r="I517" s="333"/>
      <c r="K517" s="364"/>
      <c r="L517" s="384"/>
    </row>
    <row r="518" spans="5:12">
      <c r="E518" s="351"/>
      <c r="H518" s="333"/>
      <c r="I518" s="333"/>
      <c r="K518" s="364"/>
      <c r="L518" s="384"/>
    </row>
    <row r="519" spans="5:12">
      <c r="E519" s="351"/>
      <c r="H519" s="333"/>
      <c r="I519" s="333"/>
      <c r="K519" s="364"/>
      <c r="L519" s="384"/>
    </row>
    <row r="520" spans="5:12">
      <c r="E520" s="351"/>
      <c r="H520" s="333"/>
      <c r="I520" s="333"/>
      <c r="K520" s="364"/>
      <c r="L520" s="384"/>
    </row>
    <row r="521" spans="5:12">
      <c r="E521" s="351"/>
      <c r="H521" s="333"/>
      <c r="I521" s="333"/>
      <c r="K521" s="364"/>
      <c r="L521" s="384"/>
    </row>
    <row r="522" spans="5:12">
      <c r="E522" s="351"/>
      <c r="H522" s="333"/>
      <c r="I522" s="333"/>
      <c r="K522" s="364"/>
      <c r="L522" s="384"/>
    </row>
    <row r="523" spans="5:12">
      <c r="E523" s="351"/>
      <c r="H523" s="333"/>
      <c r="I523" s="333"/>
      <c r="K523" s="364"/>
      <c r="L523" s="384"/>
    </row>
    <row r="524" spans="5:12">
      <c r="E524" s="351"/>
      <c r="H524" s="333"/>
      <c r="I524" s="333"/>
      <c r="K524" s="364"/>
      <c r="L524" s="384"/>
    </row>
    <row r="525" spans="5:12">
      <c r="E525" s="351"/>
      <c r="H525" s="333"/>
      <c r="I525" s="333"/>
      <c r="K525" s="364"/>
      <c r="L525" s="384"/>
    </row>
    <row r="526" spans="5:12">
      <c r="E526" s="351"/>
      <c r="H526" s="333"/>
      <c r="I526" s="333"/>
      <c r="K526" s="364"/>
      <c r="L526" s="384"/>
    </row>
    <row r="527" spans="5:12">
      <c r="E527" s="351"/>
      <c r="H527" s="333"/>
      <c r="I527" s="333"/>
      <c r="K527" s="364"/>
      <c r="L527" s="384"/>
    </row>
    <row r="528" spans="5:12">
      <c r="E528" s="351"/>
      <c r="H528" s="333"/>
      <c r="I528" s="333"/>
      <c r="K528" s="364"/>
      <c r="L528" s="384"/>
    </row>
    <row r="529" spans="5:12">
      <c r="E529" s="351"/>
      <c r="H529" s="333"/>
      <c r="I529" s="333"/>
      <c r="K529" s="364"/>
      <c r="L529" s="384"/>
    </row>
    <row r="530" spans="5:12">
      <c r="E530" s="351"/>
      <c r="H530" s="333"/>
      <c r="I530" s="333"/>
      <c r="K530" s="364"/>
      <c r="L530" s="384"/>
    </row>
    <row r="531" spans="5:12">
      <c r="E531" s="351"/>
      <c r="H531" s="333"/>
      <c r="I531" s="333"/>
      <c r="K531" s="364"/>
      <c r="L531" s="384"/>
    </row>
    <row r="532" spans="5:12">
      <c r="E532" s="351"/>
      <c r="H532" s="333"/>
      <c r="I532" s="333"/>
      <c r="K532" s="364"/>
      <c r="L532" s="384"/>
    </row>
    <row r="533" spans="5:12">
      <c r="E533" s="351"/>
      <c r="H533" s="333"/>
      <c r="I533" s="333"/>
      <c r="K533" s="364"/>
      <c r="L533" s="384"/>
    </row>
    <row r="534" spans="5:12">
      <c r="E534" s="351"/>
      <c r="H534" s="333"/>
      <c r="I534" s="333"/>
      <c r="K534" s="364"/>
      <c r="L534" s="384"/>
    </row>
    <row r="535" spans="5:12">
      <c r="E535" s="351"/>
      <c r="H535" s="333"/>
      <c r="I535" s="333"/>
      <c r="K535" s="364"/>
      <c r="L535" s="384"/>
    </row>
    <row r="536" spans="5:12">
      <c r="E536" s="351"/>
      <c r="H536" s="333"/>
      <c r="I536" s="333"/>
      <c r="K536" s="364"/>
      <c r="L536" s="384"/>
    </row>
    <row r="537" spans="5:12">
      <c r="E537" s="351"/>
      <c r="H537" s="333"/>
      <c r="I537" s="333"/>
      <c r="K537" s="364"/>
      <c r="L537" s="384"/>
    </row>
    <row r="538" spans="5:12">
      <c r="E538" s="351"/>
      <c r="H538" s="333"/>
      <c r="I538" s="333"/>
      <c r="K538" s="364"/>
      <c r="L538" s="384"/>
    </row>
    <row r="539" spans="5:12">
      <c r="E539" s="351"/>
      <c r="H539" s="333"/>
      <c r="I539" s="333"/>
      <c r="K539" s="364"/>
      <c r="L539" s="384"/>
    </row>
    <row r="540" spans="5:12">
      <c r="E540" s="351"/>
      <c r="H540" s="333"/>
      <c r="I540" s="333"/>
      <c r="K540" s="364"/>
      <c r="L540" s="384"/>
    </row>
    <row r="541" spans="5:12">
      <c r="E541" s="351"/>
      <c r="H541" s="333"/>
      <c r="I541" s="333"/>
      <c r="K541" s="364"/>
      <c r="L541" s="384"/>
    </row>
    <row r="542" spans="5:12">
      <c r="E542" s="351"/>
      <c r="H542" s="333"/>
      <c r="I542" s="333"/>
      <c r="K542" s="364"/>
      <c r="L542" s="384"/>
    </row>
    <row r="543" spans="5:12">
      <c r="E543" s="351"/>
      <c r="H543" s="333"/>
      <c r="I543" s="333"/>
      <c r="K543" s="364"/>
      <c r="L543" s="384"/>
    </row>
    <row r="544" spans="5:12">
      <c r="E544" s="351"/>
      <c r="H544" s="333"/>
      <c r="I544" s="333"/>
      <c r="K544" s="364"/>
      <c r="L544" s="384"/>
    </row>
    <row r="545" spans="5:12">
      <c r="E545" s="351"/>
      <c r="H545" s="333"/>
      <c r="I545" s="333"/>
      <c r="K545" s="364"/>
      <c r="L545" s="384"/>
    </row>
    <row r="546" spans="5:12">
      <c r="E546" s="351"/>
      <c r="H546" s="333"/>
      <c r="I546" s="333"/>
      <c r="K546" s="364"/>
      <c r="L546" s="384"/>
    </row>
    <row r="547" spans="5:12">
      <c r="E547" s="351"/>
      <c r="H547" s="333"/>
      <c r="I547" s="333"/>
      <c r="K547" s="364"/>
      <c r="L547" s="384"/>
    </row>
    <row r="548" spans="5:12">
      <c r="E548" s="351"/>
      <c r="H548" s="333"/>
      <c r="I548" s="333"/>
      <c r="K548" s="364"/>
      <c r="L548" s="384"/>
    </row>
    <row r="549" spans="5:12">
      <c r="E549" s="351"/>
      <c r="H549" s="333"/>
      <c r="I549" s="333"/>
      <c r="K549" s="364"/>
      <c r="L549" s="384"/>
    </row>
    <row r="550" spans="5:12">
      <c r="E550" s="351"/>
      <c r="H550" s="333"/>
      <c r="I550" s="333"/>
      <c r="K550" s="364"/>
      <c r="L550" s="384"/>
    </row>
    <row r="551" spans="5:12">
      <c r="E551" s="351"/>
      <c r="H551" s="333"/>
      <c r="I551" s="333"/>
      <c r="K551" s="364"/>
      <c r="L551" s="384"/>
    </row>
    <row r="552" spans="5:12">
      <c r="E552" s="351"/>
      <c r="H552" s="333"/>
      <c r="I552" s="333"/>
      <c r="K552" s="364"/>
      <c r="L552" s="384"/>
    </row>
    <row r="553" spans="5:12">
      <c r="E553" s="351"/>
      <c r="H553" s="333"/>
      <c r="I553" s="333"/>
      <c r="K553" s="364"/>
      <c r="L553" s="384"/>
    </row>
    <row r="554" spans="5:12">
      <c r="E554" s="351"/>
      <c r="H554" s="333"/>
      <c r="I554" s="333"/>
      <c r="K554" s="364"/>
      <c r="L554" s="384"/>
    </row>
    <row r="555" spans="5:12">
      <c r="E555" s="351"/>
      <c r="H555" s="333"/>
      <c r="I555" s="333"/>
      <c r="K555" s="364"/>
      <c r="L555" s="384"/>
    </row>
    <row r="556" spans="5:12">
      <c r="E556" s="351"/>
      <c r="H556" s="333"/>
      <c r="I556" s="333"/>
      <c r="K556" s="364"/>
      <c r="L556" s="384"/>
    </row>
    <row r="557" spans="5:12">
      <c r="E557" s="351"/>
      <c r="H557" s="333"/>
      <c r="I557" s="333"/>
      <c r="K557" s="364"/>
      <c r="L557" s="384"/>
    </row>
    <row r="558" spans="5:12">
      <c r="E558" s="351"/>
      <c r="H558" s="333"/>
      <c r="I558" s="333"/>
      <c r="K558" s="364"/>
      <c r="L558" s="384"/>
    </row>
    <row r="559" spans="5:12">
      <c r="E559" s="351"/>
      <c r="H559" s="333"/>
      <c r="I559" s="333"/>
      <c r="K559" s="364"/>
      <c r="L559" s="384"/>
    </row>
    <row r="560" spans="5:12">
      <c r="E560" s="351"/>
      <c r="H560" s="333"/>
      <c r="I560" s="333"/>
      <c r="K560" s="364"/>
      <c r="L560" s="384"/>
    </row>
    <row r="561" spans="5:12">
      <c r="E561" s="351"/>
      <c r="H561" s="333"/>
      <c r="I561" s="333"/>
      <c r="K561" s="364"/>
      <c r="L561" s="384"/>
    </row>
    <row r="562" spans="5:12">
      <c r="E562" s="351"/>
      <c r="H562" s="333"/>
      <c r="I562" s="333"/>
      <c r="K562" s="364"/>
      <c r="L562" s="384"/>
    </row>
    <row r="563" spans="5:12">
      <c r="E563" s="351"/>
      <c r="H563" s="333"/>
      <c r="I563" s="333"/>
      <c r="K563" s="364"/>
      <c r="L563" s="384"/>
    </row>
    <row r="564" spans="5:12">
      <c r="E564" s="351"/>
      <c r="H564" s="333"/>
      <c r="I564" s="333"/>
      <c r="K564" s="364"/>
      <c r="L564" s="384"/>
    </row>
    <row r="565" spans="5:12">
      <c r="E565" s="351"/>
      <c r="H565" s="333"/>
      <c r="I565" s="333"/>
      <c r="K565" s="364"/>
      <c r="L565" s="384"/>
    </row>
    <row r="566" spans="5:12">
      <c r="E566" s="351"/>
      <c r="H566" s="333"/>
      <c r="I566" s="333"/>
      <c r="K566" s="364"/>
      <c r="L566" s="384"/>
    </row>
    <row r="567" spans="5:12">
      <c r="E567" s="351"/>
      <c r="H567" s="333"/>
      <c r="I567" s="333"/>
      <c r="K567" s="364"/>
      <c r="L567" s="384"/>
    </row>
    <row r="568" spans="5:12">
      <c r="E568" s="351"/>
      <c r="H568" s="333"/>
      <c r="I568" s="333"/>
      <c r="K568" s="364"/>
      <c r="L568" s="384"/>
    </row>
    <row r="569" spans="5:12">
      <c r="E569" s="351"/>
      <c r="H569" s="333"/>
      <c r="I569" s="333"/>
      <c r="K569" s="364"/>
      <c r="L569" s="384"/>
    </row>
    <row r="570" spans="5:12">
      <c r="E570" s="351"/>
      <c r="H570" s="333"/>
      <c r="I570" s="333"/>
      <c r="K570" s="364"/>
      <c r="L570" s="384"/>
    </row>
    <row r="571" spans="5:12">
      <c r="E571" s="351"/>
      <c r="H571" s="333"/>
      <c r="I571" s="333"/>
      <c r="K571" s="364"/>
      <c r="L571" s="384"/>
    </row>
    <row r="572" spans="5:12">
      <c r="E572" s="351"/>
      <c r="H572" s="333"/>
      <c r="I572" s="333"/>
      <c r="K572" s="364"/>
      <c r="L572" s="384"/>
    </row>
    <row r="573" spans="5:12">
      <c r="E573" s="351"/>
      <c r="H573" s="333"/>
      <c r="I573" s="333"/>
      <c r="K573" s="364"/>
      <c r="L573" s="384"/>
    </row>
    <row r="574" spans="5:12">
      <c r="E574" s="351"/>
      <c r="H574" s="333"/>
      <c r="I574" s="333"/>
      <c r="K574" s="364"/>
      <c r="L574" s="384"/>
    </row>
    <row r="575" spans="5:12">
      <c r="E575" s="351"/>
      <c r="H575" s="333"/>
      <c r="I575" s="333"/>
      <c r="K575" s="364"/>
      <c r="L575" s="384"/>
    </row>
    <row r="576" spans="5:12">
      <c r="E576" s="351"/>
      <c r="H576" s="333"/>
      <c r="I576" s="333"/>
      <c r="K576" s="364"/>
      <c r="L576" s="384"/>
    </row>
    <row r="577" spans="5:12">
      <c r="E577" s="351"/>
      <c r="H577" s="333"/>
      <c r="I577" s="333"/>
      <c r="K577" s="364"/>
      <c r="L577" s="384"/>
    </row>
    <row r="578" spans="5:12">
      <c r="E578" s="351"/>
      <c r="H578" s="333"/>
      <c r="I578" s="333"/>
      <c r="K578" s="364"/>
      <c r="L578" s="384"/>
    </row>
    <row r="579" spans="5:12">
      <c r="E579" s="351"/>
      <c r="H579" s="333"/>
      <c r="I579" s="333"/>
      <c r="K579" s="364"/>
      <c r="L579" s="384"/>
    </row>
    <row r="580" spans="5:12">
      <c r="E580" s="351"/>
      <c r="H580" s="333"/>
      <c r="I580" s="333"/>
      <c r="K580" s="364"/>
      <c r="L580" s="384"/>
    </row>
    <row r="581" spans="5:12">
      <c r="E581" s="351"/>
      <c r="H581" s="333"/>
      <c r="I581" s="333"/>
      <c r="K581" s="364"/>
      <c r="L581" s="384"/>
    </row>
    <row r="582" spans="5:12">
      <c r="E582" s="351"/>
      <c r="H582" s="333"/>
      <c r="I582" s="333"/>
      <c r="K582" s="364"/>
      <c r="L582" s="384"/>
    </row>
    <row r="583" spans="5:12">
      <c r="E583" s="351"/>
      <c r="H583" s="333"/>
      <c r="I583" s="333"/>
      <c r="K583" s="364"/>
      <c r="L583" s="384"/>
    </row>
    <row r="584" spans="5:12">
      <c r="E584" s="351"/>
      <c r="H584" s="333"/>
      <c r="I584" s="333"/>
      <c r="K584" s="364"/>
      <c r="L584" s="384"/>
    </row>
    <row r="585" spans="5:12">
      <c r="E585" s="351"/>
      <c r="H585" s="333"/>
      <c r="I585" s="333"/>
      <c r="K585" s="364"/>
      <c r="L585" s="384"/>
    </row>
    <row r="586" spans="5:12">
      <c r="E586" s="351"/>
      <c r="H586" s="333"/>
      <c r="I586" s="333"/>
      <c r="K586" s="364"/>
      <c r="L586" s="384"/>
    </row>
    <row r="587" spans="5:12">
      <c r="E587" s="351"/>
      <c r="H587" s="333"/>
      <c r="I587" s="333"/>
      <c r="K587" s="364"/>
      <c r="L587" s="384"/>
    </row>
    <row r="588" spans="5:12">
      <c r="E588" s="351"/>
      <c r="H588" s="333"/>
      <c r="I588" s="333"/>
      <c r="K588" s="364"/>
      <c r="L588" s="384"/>
    </row>
    <row r="589" spans="5:12">
      <c r="E589" s="351"/>
      <c r="H589" s="333"/>
      <c r="I589" s="333"/>
      <c r="K589" s="364"/>
      <c r="L589" s="384"/>
    </row>
    <row r="590" spans="5:12">
      <c r="E590" s="351"/>
      <c r="H590" s="333"/>
      <c r="I590" s="333"/>
      <c r="K590" s="364"/>
      <c r="L590" s="384"/>
    </row>
    <row r="591" spans="5:12">
      <c r="E591" s="351"/>
      <c r="H591" s="333"/>
      <c r="I591" s="333"/>
      <c r="K591" s="364"/>
      <c r="L591" s="384"/>
    </row>
    <row r="592" spans="5:12">
      <c r="E592" s="351"/>
      <c r="H592" s="333"/>
      <c r="I592" s="333"/>
      <c r="K592" s="364"/>
      <c r="L592" s="384"/>
    </row>
    <row r="593" spans="5:12">
      <c r="E593" s="351"/>
      <c r="H593" s="333"/>
      <c r="I593" s="333"/>
      <c r="K593" s="364"/>
      <c r="L593" s="384"/>
    </row>
    <row r="594" spans="5:12">
      <c r="E594" s="351"/>
      <c r="H594" s="333"/>
      <c r="I594" s="333"/>
      <c r="K594" s="364"/>
      <c r="L594" s="384"/>
    </row>
    <row r="595" spans="5:12">
      <c r="E595" s="351"/>
      <c r="H595" s="333"/>
      <c r="I595" s="333"/>
      <c r="K595" s="364"/>
      <c r="L595" s="384"/>
    </row>
    <row r="596" spans="5:12">
      <c r="E596" s="351"/>
      <c r="H596" s="333"/>
      <c r="I596" s="333"/>
      <c r="K596" s="364"/>
      <c r="L596" s="384"/>
    </row>
    <row r="597" spans="5:12">
      <c r="E597" s="351"/>
      <c r="H597" s="333"/>
      <c r="I597" s="333"/>
      <c r="K597" s="364"/>
      <c r="L597" s="384"/>
    </row>
    <row r="598" spans="5:12">
      <c r="E598" s="351"/>
      <c r="H598" s="333"/>
      <c r="I598" s="333"/>
      <c r="K598" s="364"/>
      <c r="L598" s="384"/>
    </row>
    <row r="599" spans="5:12">
      <c r="E599" s="351"/>
      <c r="H599" s="333"/>
      <c r="I599" s="333"/>
      <c r="K599" s="364"/>
      <c r="L599" s="384"/>
    </row>
    <row r="600" spans="5:12">
      <c r="E600" s="351"/>
      <c r="H600" s="333"/>
      <c r="I600" s="333"/>
      <c r="K600" s="364"/>
      <c r="L600" s="384"/>
    </row>
    <row r="601" spans="5:12">
      <c r="E601" s="351"/>
      <c r="H601" s="333"/>
      <c r="I601" s="333"/>
      <c r="K601" s="364"/>
      <c r="L601" s="384"/>
    </row>
    <row r="602" spans="5:12">
      <c r="E602" s="351"/>
      <c r="H602" s="333"/>
      <c r="I602" s="333"/>
      <c r="K602" s="364"/>
      <c r="L602" s="384"/>
    </row>
    <row r="603" spans="5:12">
      <c r="E603" s="351"/>
      <c r="H603" s="333"/>
      <c r="I603" s="333"/>
      <c r="K603" s="364"/>
      <c r="L603" s="384"/>
    </row>
    <row r="604" spans="5:12">
      <c r="E604" s="351"/>
      <c r="H604" s="333"/>
      <c r="I604" s="333"/>
      <c r="K604" s="364"/>
      <c r="L604" s="384"/>
    </row>
    <row r="605" spans="5:12">
      <c r="E605" s="351"/>
      <c r="H605" s="333"/>
      <c r="I605" s="333"/>
      <c r="K605" s="364"/>
      <c r="L605" s="384"/>
    </row>
    <row r="606" spans="5:12">
      <c r="E606" s="351"/>
      <c r="H606" s="333"/>
      <c r="I606" s="333"/>
      <c r="K606" s="364"/>
      <c r="L606" s="384"/>
    </row>
    <row r="607" spans="5:12">
      <c r="E607" s="351"/>
      <c r="H607" s="333"/>
      <c r="I607" s="333"/>
      <c r="K607" s="364"/>
      <c r="L607" s="384"/>
    </row>
    <row r="608" spans="5:12">
      <c r="E608" s="351"/>
      <c r="H608" s="333"/>
      <c r="I608" s="333"/>
      <c r="K608" s="364"/>
      <c r="L608" s="384"/>
    </row>
    <row r="609" spans="5:12">
      <c r="E609" s="351"/>
      <c r="H609" s="333"/>
      <c r="I609" s="333"/>
      <c r="K609" s="364"/>
      <c r="L609" s="384"/>
    </row>
    <row r="610" spans="5:12">
      <c r="E610" s="351"/>
      <c r="H610" s="333"/>
      <c r="I610" s="333"/>
      <c r="K610" s="364"/>
      <c r="L610" s="384"/>
    </row>
    <row r="611" spans="5:12">
      <c r="E611" s="351"/>
      <c r="H611" s="333"/>
      <c r="I611" s="333"/>
      <c r="K611" s="364"/>
      <c r="L611" s="384"/>
    </row>
    <row r="612" spans="5:12">
      <c r="E612" s="351"/>
      <c r="H612" s="333"/>
      <c r="I612" s="333"/>
      <c r="K612" s="364"/>
      <c r="L612" s="384"/>
    </row>
    <row r="613" spans="5:12">
      <c r="E613" s="351"/>
      <c r="H613" s="333"/>
      <c r="I613" s="333"/>
      <c r="K613" s="364"/>
      <c r="L613" s="384"/>
    </row>
    <row r="614" spans="5:12">
      <c r="E614" s="351"/>
      <c r="H614" s="333"/>
      <c r="I614" s="333"/>
      <c r="K614" s="364"/>
      <c r="L614" s="384"/>
    </row>
    <row r="615" spans="5:12">
      <c r="E615" s="351"/>
      <c r="H615" s="333"/>
      <c r="I615" s="333"/>
      <c r="K615" s="364"/>
      <c r="L615" s="384"/>
    </row>
    <row r="616" spans="5:12">
      <c r="E616" s="351"/>
      <c r="H616" s="333"/>
      <c r="I616" s="333"/>
      <c r="K616" s="364"/>
      <c r="L616" s="384"/>
    </row>
    <row r="617" spans="5:12">
      <c r="E617" s="351"/>
      <c r="H617" s="333"/>
      <c r="I617" s="333"/>
      <c r="K617" s="364"/>
      <c r="L617" s="384"/>
    </row>
    <row r="618" spans="5:12">
      <c r="E618" s="351"/>
      <c r="H618" s="333"/>
      <c r="I618" s="333"/>
      <c r="K618" s="364"/>
      <c r="L618" s="384"/>
    </row>
    <row r="619" spans="5:12">
      <c r="E619" s="351"/>
      <c r="H619" s="333"/>
      <c r="I619" s="333"/>
      <c r="K619" s="364"/>
      <c r="L619" s="384"/>
    </row>
    <row r="620" spans="5:12">
      <c r="E620" s="351"/>
      <c r="H620" s="333"/>
      <c r="I620" s="333"/>
      <c r="K620" s="364"/>
      <c r="L620" s="384"/>
    </row>
    <row r="621" spans="5:12">
      <c r="E621" s="351"/>
      <c r="H621" s="333"/>
      <c r="I621" s="333"/>
      <c r="K621" s="364"/>
      <c r="L621" s="384"/>
    </row>
    <row r="622" spans="5:12">
      <c r="E622" s="351"/>
      <c r="H622" s="333"/>
      <c r="I622" s="333"/>
      <c r="K622" s="364"/>
      <c r="L622" s="384"/>
    </row>
    <row r="623" spans="5:12">
      <c r="E623" s="351"/>
      <c r="H623" s="333"/>
      <c r="I623" s="333"/>
      <c r="K623" s="364"/>
      <c r="L623" s="384"/>
    </row>
    <row r="624" spans="5:12">
      <c r="E624" s="351"/>
      <c r="H624" s="333"/>
      <c r="I624" s="333"/>
      <c r="K624" s="364"/>
      <c r="L624" s="384"/>
    </row>
    <row r="625" spans="5:12">
      <c r="E625" s="351"/>
      <c r="H625" s="333"/>
      <c r="I625" s="333"/>
      <c r="K625" s="364"/>
      <c r="L625" s="384"/>
    </row>
    <row r="626" spans="5:12">
      <c r="E626" s="351"/>
      <c r="H626" s="333"/>
      <c r="I626" s="333"/>
      <c r="K626" s="364"/>
      <c r="L626" s="384"/>
    </row>
    <row r="627" spans="5:12">
      <c r="E627" s="351"/>
      <c r="H627" s="333"/>
      <c r="I627" s="333"/>
      <c r="K627" s="364"/>
      <c r="L627" s="384"/>
    </row>
    <row r="628" spans="5:12">
      <c r="E628" s="351"/>
      <c r="H628" s="333"/>
      <c r="I628" s="333"/>
      <c r="K628" s="364"/>
      <c r="L628" s="384"/>
    </row>
    <row r="629" spans="5:12">
      <c r="E629" s="351"/>
      <c r="H629" s="333"/>
      <c r="I629" s="333"/>
      <c r="K629" s="364"/>
      <c r="L629" s="384"/>
    </row>
    <row r="630" spans="5:12">
      <c r="E630" s="351"/>
      <c r="H630" s="333"/>
      <c r="I630" s="333"/>
      <c r="K630" s="364"/>
      <c r="L630" s="384"/>
    </row>
    <row r="631" spans="5:12">
      <c r="E631" s="351"/>
      <c r="H631" s="333"/>
      <c r="I631" s="333"/>
      <c r="K631" s="364"/>
      <c r="L631" s="384"/>
    </row>
    <row r="632" spans="5:12">
      <c r="E632" s="351"/>
      <c r="H632" s="333"/>
      <c r="I632" s="333"/>
      <c r="K632" s="364"/>
      <c r="L632" s="384"/>
    </row>
    <row r="633" spans="5:12">
      <c r="E633" s="351"/>
      <c r="H633" s="333"/>
      <c r="I633" s="333"/>
      <c r="K633" s="364"/>
      <c r="L633" s="384"/>
    </row>
    <row r="634" spans="5:12">
      <c r="E634" s="351"/>
      <c r="H634" s="333"/>
      <c r="I634" s="333"/>
      <c r="K634" s="364"/>
      <c r="L634" s="384"/>
    </row>
    <row r="635" spans="5:12">
      <c r="E635" s="351"/>
      <c r="H635" s="333"/>
      <c r="I635" s="333"/>
      <c r="K635" s="364"/>
      <c r="L635" s="384"/>
    </row>
    <row r="636" spans="5:12">
      <c r="E636" s="351"/>
      <c r="H636" s="333"/>
      <c r="I636" s="333"/>
      <c r="K636" s="364"/>
      <c r="L636" s="384"/>
    </row>
    <row r="637" spans="5:12">
      <c r="E637" s="351"/>
      <c r="H637" s="333"/>
      <c r="I637" s="333"/>
      <c r="K637" s="364"/>
      <c r="L637" s="384"/>
    </row>
    <row r="638" spans="5:12">
      <c r="E638" s="351"/>
      <c r="H638" s="333"/>
      <c r="I638" s="333"/>
      <c r="K638" s="364"/>
      <c r="L638" s="384"/>
    </row>
    <row r="639" spans="5:12">
      <c r="E639" s="351"/>
      <c r="H639" s="333"/>
      <c r="I639" s="333"/>
      <c r="K639" s="364"/>
      <c r="L639" s="384"/>
    </row>
    <row r="640" spans="5:12">
      <c r="E640" s="351"/>
      <c r="H640" s="333"/>
      <c r="I640" s="333"/>
      <c r="K640" s="364"/>
      <c r="L640" s="384"/>
    </row>
    <row r="641" spans="5:12">
      <c r="E641" s="351"/>
      <c r="H641" s="333"/>
      <c r="I641" s="333"/>
      <c r="K641" s="364"/>
      <c r="L641" s="384"/>
    </row>
    <row r="642" spans="5:12">
      <c r="E642" s="351"/>
      <c r="H642" s="333"/>
      <c r="I642" s="333"/>
      <c r="K642" s="364"/>
      <c r="L642" s="384"/>
    </row>
    <row r="643" spans="5:12">
      <c r="E643" s="351"/>
      <c r="H643" s="333"/>
      <c r="I643" s="333"/>
      <c r="K643" s="364"/>
      <c r="L643" s="384"/>
    </row>
    <row r="644" spans="5:12">
      <c r="E644" s="351"/>
      <c r="H644" s="333"/>
      <c r="I644" s="333"/>
      <c r="K644" s="364"/>
      <c r="L644" s="384"/>
    </row>
    <row r="645" spans="5:12">
      <c r="E645" s="351"/>
      <c r="H645" s="333"/>
      <c r="I645" s="333"/>
      <c r="K645" s="364"/>
      <c r="L645" s="384"/>
    </row>
    <row r="646" spans="5:12">
      <c r="E646" s="351"/>
      <c r="H646" s="333"/>
      <c r="I646" s="333"/>
      <c r="K646" s="364"/>
      <c r="L646" s="384"/>
    </row>
    <row r="647" spans="5:12">
      <c r="E647" s="351"/>
      <c r="H647" s="333"/>
      <c r="I647" s="333"/>
      <c r="K647" s="364"/>
      <c r="L647" s="384"/>
    </row>
    <row r="648" spans="5:12">
      <c r="E648" s="351"/>
      <c r="H648" s="333"/>
      <c r="I648" s="333"/>
      <c r="K648" s="364"/>
      <c r="L648" s="384"/>
    </row>
    <row r="649" spans="5:12">
      <c r="E649" s="351"/>
      <c r="H649" s="333"/>
      <c r="I649" s="333"/>
      <c r="K649" s="364"/>
      <c r="L649" s="384"/>
    </row>
    <row r="650" spans="5:12">
      <c r="E650" s="351"/>
      <c r="H650" s="333"/>
      <c r="I650" s="333"/>
      <c r="K650" s="364"/>
      <c r="L650" s="384"/>
    </row>
    <row r="651" spans="5:12">
      <c r="E651" s="351"/>
      <c r="H651" s="333"/>
      <c r="I651" s="333"/>
      <c r="K651" s="364"/>
      <c r="L651" s="384"/>
    </row>
    <row r="652" spans="5:12">
      <c r="E652" s="351"/>
      <c r="H652" s="333"/>
      <c r="I652" s="333"/>
      <c r="K652" s="364"/>
      <c r="L652" s="384"/>
    </row>
    <row r="653" spans="5:12">
      <c r="E653" s="351"/>
      <c r="H653" s="333"/>
      <c r="I653" s="333"/>
      <c r="K653" s="364"/>
      <c r="L653" s="384"/>
    </row>
    <row r="654" spans="5:12">
      <c r="E654" s="351"/>
      <c r="H654" s="333"/>
      <c r="I654" s="333"/>
      <c r="K654" s="364"/>
      <c r="L654" s="384"/>
    </row>
    <row r="655" spans="5:12">
      <c r="E655" s="351"/>
      <c r="H655" s="333"/>
      <c r="I655" s="333"/>
      <c r="K655" s="364"/>
      <c r="L655" s="384"/>
    </row>
    <row r="656" spans="5:12">
      <c r="E656" s="351"/>
      <c r="H656" s="333"/>
      <c r="I656" s="333"/>
      <c r="K656" s="364"/>
      <c r="L656" s="384"/>
    </row>
    <row r="657" spans="5:12">
      <c r="E657" s="351"/>
      <c r="H657" s="333"/>
      <c r="I657" s="333"/>
      <c r="K657" s="364"/>
      <c r="L657" s="384"/>
    </row>
    <row r="658" spans="5:12">
      <c r="E658" s="351"/>
      <c r="H658" s="333"/>
      <c r="I658" s="333"/>
      <c r="K658" s="364"/>
      <c r="L658" s="384"/>
    </row>
    <row r="659" spans="5:12">
      <c r="E659" s="351"/>
      <c r="H659" s="333"/>
      <c r="I659" s="333"/>
      <c r="K659" s="364"/>
      <c r="L659" s="384"/>
    </row>
    <row r="660" spans="5:12">
      <c r="E660" s="351"/>
      <c r="H660" s="333"/>
      <c r="I660" s="333"/>
      <c r="K660" s="364"/>
      <c r="L660" s="384"/>
    </row>
    <row r="661" spans="5:12">
      <c r="E661" s="351"/>
      <c r="H661" s="333"/>
      <c r="I661" s="333"/>
      <c r="K661" s="364"/>
      <c r="L661" s="384"/>
    </row>
    <row r="662" spans="5:12">
      <c r="E662" s="351"/>
      <c r="H662" s="333"/>
      <c r="I662" s="333"/>
      <c r="K662" s="364"/>
      <c r="L662" s="384"/>
    </row>
    <row r="663" spans="5:12">
      <c r="E663" s="351"/>
      <c r="H663" s="333"/>
      <c r="I663" s="333"/>
      <c r="K663" s="364"/>
      <c r="L663" s="384"/>
    </row>
    <row r="664" spans="5:12">
      <c r="E664" s="351"/>
      <c r="H664" s="333"/>
      <c r="I664" s="333"/>
      <c r="K664" s="364"/>
      <c r="L664" s="384"/>
    </row>
    <row r="665" spans="5:12">
      <c r="E665" s="351"/>
      <c r="H665" s="333"/>
      <c r="I665" s="333"/>
      <c r="K665" s="364"/>
      <c r="L665" s="384"/>
    </row>
    <row r="666" spans="5:12">
      <c r="E666" s="351"/>
      <c r="H666" s="333"/>
      <c r="I666" s="333"/>
      <c r="K666" s="364"/>
      <c r="L666" s="384"/>
    </row>
    <row r="667" spans="5:12">
      <c r="E667" s="351"/>
      <c r="H667" s="333"/>
      <c r="I667" s="333"/>
      <c r="K667" s="364"/>
      <c r="L667" s="384"/>
    </row>
    <row r="668" spans="5:12">
      <c r="E668" s="351"/>
      <c r="H668" s="333"/>
      <c r="I668" s="333"/>
      <c r="K668" s="364"/>
      <c r="L668" s="384"/>
    </row>
    <row r="669" spans="5:12">
      <c r="E669" s="351"/>
      <c r="H669" s="333"/>
      <c r="I669" s="333"/>
      <c r="K669" s="364"/>
      <c r="L669" s="384"/>
    </row>
    <row r="670" spans="5:12">
      <c r="E670" s="351"/>
      <c r="H670" s="333"/>
      <c r="I670" s="333"/>
      <c r="K670" s="364"/>
      <c r="L670" s="384"/>
    </row>
    <row r="671" spans="5:12">
      <c r="E671" s="351"/>
      <c r="H671" s="333"/>
      <c r="I671" s="333"/>
      <c r="K671" s="364"/>
      <c r="L671" s="384"/>
    </row>
    <row r="672" spans="5:12">
      <c r="E672" s="351"/>
      <c r="H672" s="333"/>
      <c r="I672" s="333"/>
      <c r="K672" s="364"/>
      <c r="L672" s="384"/>
    </row>
    <row r="673" spans="5:12">
      <c r="E673" s="351"/>
      <c r="H673" s="333"/>
      <c r="I673" s="333"/>
      <c r="K673" s="364"/>
      <c r="L673" s="384"/>
    </row>
    <row r="674" spans="5:12">
      <c r="E674" s="351"/>
      <c r="H674" s="333"/>
      <c r="I674" s="333"/>
      <c r="K674" s="364"/>
      <c r="L674" s="384"/>
    </row>
    <row r="675" spans="5:12">
      <c r="E675" s="351"/>
      <c r="H675" s="333"/>
      <c r="I675" s="333"/>
      <c r="K675" s="364"/>
      <c r="L675" s="384"/>
    </row>
    <row r="676" spans="5:12">
      <c r="E676" s="351"/>
      <c r="H676" s="333"/>
      <c r="I676" s="333"/>
      <c r="K676" s="364"/>
      <c r="L676" s="384"/>
    </row>
    <row r="677" spans="5:12">
      <c r="E677" s="351"/>
      <c r="H677" s="333"/>
      <c r="I677" s="333"/>
      <c r="K677" s="364"/>
      <c r="L677" s="384"/>
    </row>
    <row r="678" spans="5:12">
      <c r="E678" s="351"/>
      <c r="H678" s="333"/>
      <c r="I678" s="333"/>
      <c r="K678" s="364"/>
      <c r="L678" s="384"/>
    </row>
    <row r="679" spans="5:12">
      <c r="E679" s="351"/>
      <c r="H679" s="333"/>
      <c r="I679" s="333"/>
      <c r="K679" s="364"/>
      <c r="L679" s="384"/>
    </row>
    <row r="680" spans="5:12">
      <c r="E680" s="351"/>
      <c r="H680" s="333"/>
      <c r="I680" s="333"/>
      <c r="K680" s="364"/>
      <c r="L680" s="384"/>
    </row>
    <row r="681" spans="5:12">
      <c r="E681" s="351"/>
      <c r="H681" s="333"/>
      <c r="I681" s="333"/>
      <c r="K681" s="364"/>
      <c r="L681" s="384"/>
    </row>
    <row r="682" spans="5:12">
      <c r="E682" s="351"/>
      <c r="H682" s="333"/>
      <c r="I682" s="333"/>
      <c r="K682" s="364"/>
      <c r="L682" s="384"/>
    </row>
    <row r="683" spans="5:12">
      <c r="E683" s="351"/>
      <c r="H683" s="333"/>
      <c r="I683" s="333"/>
      <c r="K683" s="364"/>
      <c r="L683" s="384"/>
    </row>
    <row r="684" spans="5:12">
      <c r="E684" s="351"/>
      <c r="H684" s="333"/>
      <c r="I684" s="333"/>
      <c r="K684" s="364"/>
      <c r="L684" s="384"/>
    </row>
    <row r="685" spans="5:12">
      <c r="E685" s="351"/>
      <c r="H685" s="333"/>
      <c r="I685" s="333"/>
      <c r="K685" s="364"/>
      <c r="L685" s="384"/>
    </row>
    <row r="686" spans="5:12">
      <c r="E686" s="351"/>
      <c r="H686" s="333"/>
      <c r="I686" s="333"/>
      <c r="K686" s="364"/>
      <c r="L686" s="384"/>
    </row>
    <row r="687" spans="5:12">
      <c r="E687" s="351"/>
      <c r="H687" s="333"/>
      <c r="I687" s="333"/>
      <c r="K687" s="364"/>
      <c r="L687" s="384"/>
    </row>
    <row r="688" spans="5:12">
      <c r="E688" s="351"/>
      <c r="H688" s="333"/>
      <c r="I688" s="333"/>
      <c r="K688" s="364"/>
      <c r="L688" s="384"/>
    </row>
    <row r="689" spans="5:12">
      <c r="E689" s="351"/>
      <c r="H689" s="333"/>
      <c r="I689" s="333"/>
      <c r="K689" s="364"/>
      <c r="L689" s="384"/>
    </row>
    <row r="690" spans="5:12">
      <c r="E690" s="351"/>
      <c r="H690" s="333"/>
      <c r="I690" s="333"/>
      <c r="K690" s="364"/>
      <c r="L690" s="384"/>
    </row>
    <row r="691" spans="5:12">
      <c r="E691" s="351"/>
      <c r="H691" s="333"/>
      <c r="I691" s="333"/>
      <c r="K691" s="364"/>
      <c r="L691" s="384"/>
    </row>
    <row r="692" spans="5:12">
      <c r="E692" s="351"/>
      <c r="H692" s="333"/>
      <c r="I692" s="333"/>
      <c r="K692" s="364"/>
      <c r="L692" s="384"/>
    </row>
    <row r="693" spans="5:12">
      <c r="E693" s="351"/>
      <c r="H693" s="333"/>
      <c r="I693" s="333"/>
      <c r="K693" s="364"/>
      <c r="L693" s="384"/>
    </row>
    <row r="694" spans="5:12">
      <c r="E694" s="351"/>
      <c r="H694" s="333"/>
      <c r="I694" s="333"/>
      <c r="K694" s="364"/>
      <c r="L694" s="384"/>
    </row>
    <row r="695" spans="5:12">
      <c r="E695" s="351"/>
      <c r="H695" s="333"/>
      <c r="I695" s="333"/>
      <c r="K695" s="364"/>
      <c r="L695" s="384"/>
    </row>
    <row r="696" spans="5:12">
      <c r="E696" s="351"/>
      <c r="H696" s="333"/>
      <c r="I696" s="333"/>
      <c r="K696" s="364"/>
      <c r="L696" s="384"/>
    </row>
    <row r="697" spans="5:12">
      <c r="E697" s="351"/>
      <c r="H697" s="333"/>
      <c r="I697" s="333"/>
      <c r="K697" s="364"/>
      <c r="L697" s="384"/>
    </row>
    <row r="698" spans="5:12">
      <c r="E698" s="351"/>
      <c r="H698" s="333"/>
      <c r="I698" s="333"/>
      <c r="K698" s="364"/>
      <c r="L698" s="384"/>
    </row>
    <row r="699" spans="5:12">
      <c r="E699" s="351"/>
      <c r="H699" s="333"/>
      <c r="I699" s="333"/>
      <c r="K699" s="364"/>
      <c r="L699" s="384"/>
    </row>
    <row r="700" spans="5:12">
      <c r="E700" s="351"/>
      <c r="H700" s="333"/>
      <c r="I700" s="333"/>
      <c r="K700" s="364"/>
      <c r="L700" s="384"/>
    </row>
    <row r="701" spans="5:12">
      <c r="E701" s="351"/>
      <c r="H701" s="333"/>
      <c r="I701" s="333"/>
      <c r="K701" s="364"/>
      <c r="L701" s="384"/>
    </row>
    <row r="702" spans="5:12">
      <c r="E702" s="351"/>
      <c r="H702" s="333"/>
      <c r="I702" s="333"/>
      <c r="K702" s="364"/>
      <c r="L702" s="384"/>
    </row>
    <row r="703" spans="5:12">
      <c r="E703" s="351"/>
      <c r="H703" s="333"/>
      <c r="I703" s="333"/>
      <c r="K703" s="364"/>
      <c r="L703" s="384"/>
    </row>
    <row r="704" spans="5:12">
      <c r="E704" s="351"/>
      <c r="H704" s="333"/>
      <c r="I704" s="333"/>
      <c r="K704" s="364"/>
      <c r="L704" s="384"/>
    </row>
    <row r="705" spans="5:12">
      <c r="E705" s="351"/>
      <c r="H705" s="333"/>
      <c r="I705" s="333"/>
      <c r="K705" s="364"/>
      <c r="L705" s="384"/>
    </row>
    <row r="706" spans="5:12">
      <c r="E706" s="351"/>
      <c r="H706" s="333"/>
      <c r="I706" s="333"/>
      <c r="K706" s="364"/>
      <c r="L706" s="384"/>
    </row>
    <row r="707" spans="5:12">
      <c r="E707" s="351"/>
      <c r="H707" s="333"/>
      <c r="I707" s="333"/>
      <c r="K707" s="364"/>
      <c r="L707" s="384"/>
    </row>
    <row r="708" spans="5:12">
      <c r="E708" s="351"/>
      <c r="H708" s="333"/>
      <c r="I708" s="333"/>
      <c r="K708" s="364"/>
      <c r="L708" s="384"/>
    </row>
    <row r="709" spans="5:12">
      <c r="E709" s="351"/>
      <c r="H709" s="333"/>
      <c r="I709" s="333"/>
      <c r="K709" s="364"/>
      <c r="L709" s="384"/>
    </row>
    <row r="710" spans="5:12">
      <c r="E710" s="351"/>
      <c r="H710" s="333"/>
      <c r="I710" s="333"/>
      <c r="K710" s="364"/>
      <c r="L710" s="384"/>
    </row>
    <row r="711" spans="5:12">
      <c r="E711" s="351"/>
      <c r="H711" s="333"/>
      <c r="I711" s="333"/>
      <c r="K711" s="364"/>
      <c r="L711" s="384"/>
    </row>
    <row r="712" spans="5:12">
      <c r="E712" s="351"/>
      <c r="H712" s="333"/>
      <c r="I712" s="333"/>
      <c r="K712" s="364"/>
      <c r="L712" s="384"/>
    </row>
    <row r="713" spans="5:12">
      <c r="E713" s="351"/>
      <c r="H713" s="333"/>
      <c r="I713" s="333"/>
      <c r="K713" s="364"/>
      <c r="L713" s="384"/>
    </row>
    <row r="714" spans="5:12">
      <c r="E714" s="351"/>
      <c r="H714" s="333"/>
      <c r="I714" s="333"/>
      <c r="K714" s="364"/>
      <c r="L714" s="384"/>
    </row>
    <row r="715" spans="5:12">
      <c r="E715" s="351"/>
      <c r="H715" s="333"/>
      <c r="I715" s="333"/>
      <c r="K715" s="364"/>
      <c r="L715" s="384"/>
    </row>
    <row r="716" spans="5:12">
      <c r="E716" s="351"/>
      <c r="H716" s="333"/>
      <c r="I716" s="333"/>
      <c r="K716" s="364"/>
      <c r="L716" s="384"/>
    </row>
    <row r="717" spans="5:12">
      <c r="E717" s="351"/>
      <c r="H717" s="333"/>
      <c r="I717" s="333"/>
      <c r="K717" s="364"/>
      <c r="L717" s="384"/>
    </row>
    <row r="718" spans="5:12">
      <c r="E718" s="351"/>
      <c r="H718" s="333"/>
      <c r="I718" s="333"/>
      <c r="K718" s="364"/>
      <c r="L718" s="384"/>
    </row>
    <row r="719" spans="5:12">
      <c r="E719" s="351"/>
      <c r="H719" s="333"/>
      <c r="I719" s="333"/>
      <c r="K719" s="364"/>
      <c r="L719" s="384"/>
    </row>
    <row r="720" spans="5:12">
      <c r="E720" s="351"/>
      <c r="H720" s="333"/>
      <c r="I720" s="333"/>
      <c r="K720" s="364"/>
      <c r="L720" s="384"/>
    </row>
    <row r="721" spans="5:12">
      <c r="E721" s="351"/>
      <c r="H721" s="333"/>
      <c r="I721" s="333"/>
      <c r="K721" s="364"/>
      <c r="L721" s="384"/>
    </row>
    <row r="722" spans="5:12">
      <c r="E722" s="351"/>
      <c r="H722" s="333"/>
      <c r="I722" s="333"/>
      <c r="K722" s="364"/>
      <c r="L722" s="384"/>
    </row>
    <row r="723" spans="5:12">
      <c r="E723" s="351"/>
      <c r="H723" s="333"/>
      <c r="I723" s="333"/>
      <c r="K723" s="364"/>
      <c r="L723" s="384"/>
    </row>
    <row r="724" spans="5:12">
      <c r="E724" s="351"/>
      <c r="H724" s="333"/>
      <c r="I724" s="333"/>
      <c r="K724" s="364"/>
      <c r="L724" s="384"/>
    </row>
    <row r="725" spans="5:12">
      <c r="E725" s="351"/>
      <c r="H725" s="333"/>
      <c r="I725" s="333"/>
      <c r="K725" s="364"/>
      <c r="L725" s="384"/>
    </row>
    <row r="726" spans="5:12">
      <c r="E726" s="351"/>
      <c r="H726" s="333"/>
      <c r="I726" s="333"/>
      <c r="K726" s="364"/>
      <c r="L726" s="384"/>
    </row>
    <row r="727" spans="5:12">
      <c r="E727" s="351"/>
      <c r="H727" s="333"/>
      <c r="I727" s="333"/>
      <c r="K727" s="364"/>
      <c r="L727" s="384"/>
    </row>
    <row r="728" spans="5:12">
      <c r="E728" s="351"/>
      <c r="H728" s="333"/>
      <c r="I728" s="333"/>
      <c r="K728" s="364"/>
      <c r="L728" s="384"/>
    </row>
    <row r="729" spans="5:12">
      <c r="E729" s="351"/>
      <c r="H729" s="333"/>
      <c r="I729" s="333"/>
      <c r="K729" s="364"/>
      <c r="L729" s="384"/>
    </row>
    <row r="730" spans="5:12">
      <c r="E730" s="351"/>
      <c r="H730" s="333"/>
      <c r="I730" s="333"/>
      <c r="K730" s="364"/>
      <c r="L730" s="384"/>
    </row>
    <row r="731" spans="5:12">
      <c r="E731" s="351"/>
      <c r="H731" s="333"/>
      <c r="I731" s="333"/>
      <c r="K731" s="364"/>
      <c r="L731" s="384"/>
    </row>
    <row r="732" spans="5:12">
      <c r="E732" s="351"/>
      <c r="H732" s="333"/>
      <c r="I732" s="333"/>
      <c r="K732" s="364"/>
      <c r="L732" s="384"/>
    </row>
    <row r="733" spans="5:12">
      <c r="E733" s="351"/>
      <c r="H733" s="333"/>
      <c r="I733" s="333"/>
      <c r="K733" s="364"/>
      <c r="L733" s="384"/>
    </row>
    <row r="734" spans="5:12">
      <c r="E734" s="351"/>
      <c r="H734" s="333"/>
      <c r="I734" s="333"/>
      <c r="K734" s="364"/>
      <c r="L734" s="384"/>
    </row>
    <row r="735" spans="5:12">
      <c r="E735" s="351"/>
      <c r="H735" s="333"/>
      <c r="I735" s="333"/>
      <c r="K735" s="364"/>
      <c r="L735" s="384"/>
    </row>
    <row r="736" spans="5:12">
      <c r="E736" s="351"/>
      <c r="H736" s="333"/>
      <c r="I736" s="333"/>
      <c r="K736" s="364"/>
      <c r="L736" s="384"/>
    </row>
    <row r="737" spans="5:12">
      <c r="E737" s="351"/>
      <c r="H737" s="333"/>
      <c r="I737" s="333"/>
      <c r="K737" s="364"/>
      <c r="L737" s="384"/>
    </row>
    <row r="738" spans="5:12">
      <c r="E738" s="351"/>
      <c r="H738" s="333"/>
      <c r="I738" s="333"/>
      <c r="K738" s="364"/>
      <c r="L738" s="384"/>
    </row>
    <row r="739" spans="5:12">
      <c r="E739" s="351"/>
      <c r="H739" s="333"/>
      <c r="I739" s="333"/>
      <c r="K739" s="364"/>
      <c r="L739" s="384"/>
    </row>
    <row r="740" spans="5:12">
      <c r="E740" s="351"/>
      <c r="H740" s="333"/>
      <c r="I740" s="333"/>
      <c r="K740" s="364"/>
      <c r="L740" s="384"/>
    </row>
    <row r="741" spans="5:12">
      <c r="E741" s="351"/>
      <c r="H741" s="333"/>
      <c r="I741" s="333"/>
      <c r="K741" s="364"/>
      <c r="L741" s="384"/>
    </row>
    <row r="742" spans="5:12">
      <c r="E742" s="351"/>
      <c r="H742" s="333"/>
      <c r="I742" s="333"/>
      <c r="K742" s="364"/>
      <c r="L742" s="384"/>
    </row>
    <row r="743" spans="5:12">
      <c r="E743" s="351"/>
      <c r="H743" s="333"/>
      <c r="I743" s="333"/>
      <c r="K743" s="364"/>
      <c r="L743" s="384"/>
    </row>
    <row r="744" spans="5:12">
      <c r="E744" s="351"/>
      <c r="H744" s="333"/>
      <c r="I744" s="333"/>
      <c r="K744" s="364"/>
      <c r="L744" s="384"/>
    </row>
    <row r="745" spans="5:12">
      <c r="E745" s="351"/>
      <c r="H745" s="333"/>
      <c r="I745" s="333"/>
      <c r="K745" s="364"/>
      <c r="L745" s="384"/>
    </row>
    <row r="746" spans="5:12">
      <c r="E746" s="351"/>
      <c r="H746" s="333"/>
      <c r="I746" s="333"/>
      <c r="K746" s="364"/>
      <c r="L746" s="384"/>
    </row>
    <row r="747" spans="5:12">
      <c r="E747" s="351"/>
      <c r="H747" s="333"/>
      <c r="I747" s="333"/>
      <c r="K747" s="364"/>
      <c r="L747" s="384"/>
    </row>
    <row r="748" spans="5:12">
      <c r="E748" s="351"/>
      <c r="H748" s="333"/>
      <c r="I748" s="333"/>
      <c r="K748" s="364"/>
      <c r="L748" s="384"/>
    </row>
    <row r="749" spans="5:12">
      <c r="E749" s="351"/>
      <c r="H749" s="333"/>
      <c r="I749" s="333"/>
      <c r="K749" s="364"/>
      <c r="L749" s="384"/>
    </row>
    <row r="750" spans="5:12">
      <c r="E750" s="351"/>
      <c r="H750" s="333"/>
      <c r="I750" s="333"/>
      <c r="K750" s="364"/>
      <c r="L750" s="384"/>
    </row>
    <row r="751" spans="5:12">
      <c r="E751" s="351"/>
      <c r="H751" s="333"/>
      <c r="I751" s="333"/>
      <c r="K751" s="364"/>
      <c r="L751" s="384"/>
    </row>
    <row r="752" spans="5:12">
      <c r="E752" s="351"/>
      <c r="H752" s="333"/>
      <c r="I752" s="333"/>
      <c r="K752" s="364"/>
      <c r="L752" s="384"/>
    </row>
    <row r="753" spans="5:12">
      <c r="E753" s="351"/>
      <c r="H753" s="333"/>
      <c r="I753" s="333"/>
      <c r="K753" s="364"/>
      <c r="L753" s="384"/>
    </row>
    <row r="754" spans="5:12">
      <c r="E754" s="351"/>
      <c r="H754" s="333"/>
      <c r="I754" s="333"/>
      <c r="K754" s="364"/>
      <c r="L754" s="384"/>
    </row>
    <row r="755" spans="5:12">
      <c r="E755" s="351"/>
      <c r="H755" s="333"/>
      <c r="I755" s="333"/>
      <c r="K755" s="364"/>
      <c r="L755" s="384"/>
    </row>
    <row r="756" spans="5:12">
      <c r="E756" s="351"/>
      <c r="H756" s="333"/>
      <c r="I756" s="333"/>
      <c r="K756" s="364"/>
      <c r="L756" s="384"/>
    </row>
    <row r="757" spans="5:12">
      <c r="E757" s="351"/>
      <c r="H757" s="333"/>
      <c r="I757" s="333"/>
      <c r="K757" s="364"/>
      <c r="L757" s="384"/>
    </row>
    <row r="758" spans="5:12">
      <c r="E758" s="351"/>
      <c r="H758" s="333"/>
      <c r="I758" s="333"/>
      <c r="K758" s="364"/>
      <c r="L758" s="384"/>
    </row>
    <row r="759" spans="5:12">
      <c r="E759" s="351"/>
      <c r="H759" s="333"/>
      <c r="I759" s="333"/>
      <c r="K759" s="364"/>
      <c r="L759" s="384"/>
    </row>
    <row r="760" spans="5:12">
      <c r="E760" s="351"/>
      <c r="H760" s="333"/>
      <c r="I760" s="333"/>
      <c r="K760" s="364"/>
      <c r="L760" s="384"/>
    </row>
    <row r="761" spans="5:12">
      <c r="E761" s="351"/>
      <c r="H761" s="333"/>
      <c r="I761" s="333"/>
      <c r="K761" s="364"/>
      <c r="L761" s="384"/>
    </row>
    <row r="762" spans="5:12">
      <c r="E762" s="351"/>
      <c r="H762" s="333"/>
      <c r="I762" s="333"/>
      <c r="K762" s="364"/>
      <c r="L762" s="384"/>
    </row>
    <row r="763" spans="5:12">
      <c r="E763" s="351"/>
      <c r="H763" s="333"/>
      <c r="I763" s="333"/>
      <c r="K763" s="364"/>
      <c r="L763" s="384"/>
    </row>
    <row r="764" spans="5:12">
      <c r="E764" s="351"/>
      <c r="H764" s="333"/>
      <c r="I764" s="333"/>
      <c r="K764" s="364"/>
      <c r="L764" s="384"/>
    </row>
    <row r="765" spans="5:12">
      <c r="E765" s="351"/>
      <c r="H765" s="333"/>
      <c r="I765" s="333"/>
      <c r="K765" s="364"/>
      <c r="L765" s="384"/>
    </row>
    <row r="766" spans="5:12">
      <c r="E766" s="351"/>
      <c r="H766" s="333"/>
      <c r="I766" s="333"/>
      <c r="K766" s="364"/>
      <c r="L766" s="384"/>
    </row>
    <row r="767" spans="5:12">
      <c r="E767" s="351"/>
      <c r="H767" s="333"/>
      <c r="I767" s="333"/>
      <c r="K767" s="364"/>
      <c r="L767" s="384"/>
    </row>
    <row r="768" spans="5:12">
      <c r="E768" s="351"/>
      <c r="H768" s="333"/>
      <c r="I768" s="333"/>
      <c r="K768" s="364"/>
      <c r="L768" s="384"/>
    </row>
    <row r="769" spans="5:12">
      <c r="E769" s="351"/>
      <c r="H769" s="333"/>
      <c r="I769" s="333"/>
      <c r="K769" s="364"/>
      <c r="L769" s="384"/>
    </row>
    <row r="770" spans="5:12">
      <c r="E770" s="351"/>
      <c r="H770" s="333"/>
      <c r="I770" s="333"/>
      <c r="K770" s="364"/>
      <c r="L770" s="384"/>
    </row>
    <row r="771" spans="5:12">
      <c r="E771" s="351"/>
      <c r="H771" s="333"/>
      <c r="I771" s="333"/>
      <c r="K771" s="364"/>
      <c r="L771" s="384"/>
    </row>
    <row r="772" spans="5:12">
      <c r="E772" s="351"/>
      <c r="H772" s="333"/>
      <c r="I772" s="333"/>
      <c r="K772" s="364"/>
      <c r="L772" s="384"/>
    </row>
    <row r="773" spans="5:12">
      <c r="E773" s="351"/>
      <c r="H773" s="333"/>
      <c r="I773" s="333"/>
      <c r="K773" s="364"/>
      <c r="L773" s="384"/>
    </row>
    <row r="774" spans="5:12">
      <c r="E774" s="351"/>
      <c r="H774" s="333"/>
      <c r="I774" s="333"/>
      <c r="K774" s="364"/>
      <c r="L774" s="384"/>
    </row>
    <row r="775" spans="5:12">
      <c r="E775" s="351"/>
      <c r="H775" s="333"/>
      <c r="I775" s="333"/>
      <c r="K775" s="364"/>
      <c r="L775" s="384"/>
    </row>
    <row r="776" spans="5:12">
      <c r="E776" s="351"/>
      <c r="H776" s="333"/>
      <c r="I776" s="333"/>
      <c r="K776" s="364"/>
      <c r="L776" s="384"/>
    </row>
    <row r="777" spans="5:12">
      <c r="E777" s="351"/>
      <c r="H777" s="333"/>
      <c r="I777" s="333"/>
      <c r="K777" s="364"/>
      <c r="L777" s="384"/>
    </row>
    <row r="778" spans="5:12">
      <c r="E778" s="351"/>
      <c r="H778" s="333"/>
      <c r="I778" s="333"/>
      <c r="K778" s="364"/>
      <c r="L778" s="384"/>
    </row>
    <row r="779" spans="5:12">
      <c r="E779" s="351"/>
      <c r="H779" s="333"/>
      <c r="I779" s="333"/>
      <c r="K779" s="364"/>
      <c r="L779" s="384"/>
    </row>
    <row r="780" spans="5:12">
      <c r="E780" s="351"/>
      <c r="H780" s="333"/>
      <c r="I780" s="333"/>
      <c r="K780" s="364"/>
      <c r="L780" s="384"/>
    </row>
    <row r="781" spans="5:12">
      <c r="E781" s="351"/>
      <c r="H781" s="333"/>
      <c r="I781" s="333"/>
      <c r="K781" s="364"/>
      <c r="L781" s="384"/>
    </row>
    <row r="782" spans="5:12">
      <c r="E782" s="351"/>
      <c r="H782" s="333"/>
      <c r="I782" s="333"/>
      <c r="K782" s="364"/>
      <c r="L782" s="384"/>
    </row>
    <row r="783" spans="5:12">
      <c r="E783" s="351"/>
      <c r="H783" s="333"/>
      <c r="I783" s="333"/>
      <c r="K783" s="364"/>
      <c r="L783" s="384"/>
    </row>
    <row r="784" spans="5:12">
      <c r="E784" s="351"/>
      <c r="H784" s="333"/>
      <c r="I784" s="333"/>
      <c r="K784" s="364"/>
      <c r="L784" s="384"/>
    </row>
    <row r="785" spans="5:12">
      <c r="E785" s="351"/>
      <c r="H785" s="333"/>
      <c r="I785" s="333"/>
      <c r="K785" s="364"/>
      <c r="L785" s="384"/>
    </row>
    <row r="786" spans="5:12">
      <c r="E786" s="351"/>
      <c r="H786" s="333"/>
      <c r="I786" s="333"/>
      <c r="K786" s="364"/>
      <c r="L786" s="384"/>
    </row>
    <row r="787" spans="5:12">
      <c r="E787" s="351"/>
      <c r="H787" s="333"/>
      <c r="I787" s="333"/>
      <c r="K787" s="364"/>
      <c r="L787" s="384"/>
    </row>
    <row r="788" spans="5:12">
      <c r="E788" s="351"/>
      <c r="H788" s="333"/>
      <c r="I788" s="333"/>
      <c r="K788" s="364"/>
      <c r="L788" s="384"/>
    </row>
    <row r="789" spans="5:12">
      <c r="E789" s="351"/>
      <c r="H789" s="333"/>
      <c r="I789" s="333"/>
      <c r="K789" s="364"/>
      <c r="L789" s="384"/>
    </row>
    <row r="790" spans="5:12">
      <c r="E790" s="351"/>
      <c r="H790" s="333"/>
      <c r="I790" s="333"/>
      <c r="K790" s="364"/>
      <c r="L790" s="384"/>
    </row>
    <row r="791" spans="5:12">
      <c r="E791" s="351"/>
      <c r="H791" s="333"/>
      <c r="I791" s="333"/>
      <c r="K791" s="364"/>
      <c r="L791" s="384"/>
    </row>
    <row r="792" spans="5:12">
      <c r="E792" s="351"/>
      <c r="H792" s="333"/>
      <c r="I792" s="333"/>
      <c r="K792" s="364"/>
      <c r="L792" s="384"/>
    </row>
    <row r="793" spans="5:12">
      <c r="E793" s="351"/>
      <c r="H793" s="333"/>
      <c r="I793" s="333"/>
      <c r="K793" s="364"/>
      <c r="L793" s="384"/>
    </row>
    <row r="794" spans="5:12">
      <c r="E794" s="351"/>
      <c r="H794" s="333"/>
      <c r="I794" s="333"/>
      <c r="K794" s="364"/>
      <c r="L794" s="384"/>
    </row>
    <row r="795" spans="5:12">
      <c r="E795" s="351"/>
      <c r="H795" s="333"/>
      <c r="I795" s="333"/>
      <c r="K795" s="364"/>
      <c r="L795" s="384"/>
    </row>
    <row r="796" spans="5:12">
      <c r="E796" s="351"/>
      <c r="H796" s="333"/>
      <c r="I796" s="333"/>
      <c r="K796" s="364"/>
      <c r="L796" s="384"/>
    </row>
    <row r="797" spans="5:12">
      <c r="E797" s="351"/>
      <c r="H797" s="333"/>
      <c r="I797" s="333"/>
      <c r="K797" s="364"/>
      <c r="L797" s="384"/>
    </row>
    <row r="798" spans="5:12">
      <c r="E798" s="351"/>
      <c r="H798" s="333"/>
      <c r="I798" s="333"/>
      <c r="K798" s="364"/>
      <c r="L798" s="384"/>
    </row>
    <row r="799" spans="5:12">
      <c r="E799" s="351"/>
      <c r="H799" s="333"/>
      <c r="I799" s="333"/>
      <c r="K799" s="364"/>
      <c r="L799" s="384"/>
    </row>
    <row r="800" spans="5:12">
      <c r="E800" s="351"/>
      <c r="H800" s="333"/>
      <c r="I800" s="333"/>
      <c r="K800" s="364"/>
      <c r="L800" s="384"/>
    </row>
    <row r="801" spans="5:12">
      <c r="E801" s="351"/>
      <c r="H801" s="333"/>
      <c r="I801" s="333"/>
      <c r="K801" s="364"/>
      <c r="L801" s="384"/>
    </row>
    <row r="802" spans="5:12">
      <c r="E802" s="351"/>
      <c r="H802" s="333"/>
      <c r="I802" s="333"/>
      <c r="K802" s="364"/>
      <c r="L802" s="384"/>
    </row>
    <row r="803" spans="5:12">
      <c r="E803" s="351"/>
      <c r="H803" s="333"/>
      <c r="I803" s="333"/>
      <c r="K803" s="364"/>
      <c r="L803" s="384"/>
    </row>
    <row r="804" spans="5:12">
      <c r="E804" s="351"/>
      <c r="H804" s="333"/>
      <c r="I804" s="333"/>
      <c r="K804" s="364"/>
      <c r="L804" s="384"/>
    </row>
    <row r="805" spans="5:12">
      <c r="E805" s="351"/>
      <c r="H805" s="333"/>
      <c r="I805" s="333"/>
      <c r="K805" s="364"/>
      <c r="L805" s="384"/>
    </row>
    <row r="806" spans="5:12">
      <c r="E806" s="351"/>
      <c r="H806" s="333"/>
      <c r="I806" s="333"/>
      <c r="K806" s="364"/>
      <c r="L806" s="384"/>
    </row>
    <row r="807" spans="5:12">
      <c r="E807" s="351"/>
      <c r="H807" s="333"/>
      <c r="I807" s="333"/>
      <c r="K807" s="364"/>
      <c r="L807" s="384"/>
    </row>
    <row r="808" spans="5:12">
      <c r="E808" s="351"/>
      <c r="H808" s="333"/>
      <c r="I808" s="333"/>
      <c r="K808" s="364"/>
      <c r="L808" s="384"/>
    </row>
    <row r="809" spans="5:12">
      <c r="E809" s="351"/>
      <c r="H809" s="333"/>
      <c r="I809" s="333"/>
      <c r="K809" s="364"/>
      <c r="L809" s="384"/>
    </row>
    <row r="810" spans="5:12">
      <c r="E810" s="351"/>
      <c r="H810" s="333"/>
      <c r="I810" s="333"/>
      <c r="K810" s="364"/>
      <c r="L810" s="384"/>
    </row>
    <row r="811" spans="5:12">
      <c r="E811" s="351"/>
      <c r="H811" s="333"/>
      <c r="I811" s="333"/>
      <c r="K811" s="364"/>
      <c r="L811" s="384"/>
    </row>
    <row r="812" spans="5:12">
      <c r="E812" s="351"/>
      <c r="H812" s="333"/>
      <c r="I812" s="333"/>
      <c r="K812" s="364"/>
      <c r="L812" s="384"/>
    </row>
    <row r="813" spans="5:12">
      <c r="E813" s="351"/>
      <c r="H813" s="333"/>
      <c r="I813" s="333"/>
      <c r="K813" s="364"/>
      <c r="L813" s="384"/>
    </row>
    <row r="814" spans="5:12">
      <c r="E814" s="351"/>
      <c r="H814" s="333"/>
      <c r="I814" s="333"/>
      <c r="K814" s="364"/>
      <c r="L814" s="384"/>
    </row>
    <row r="815" spans="5:12">
      <c r="E815" s="351"/>
      <c r="H815" s="333"/>
      <c r="I815" s="333"/>
      <c r="K815" s="364"/>
      <c r="L815" s="384"/>
    </row>
    <row r="816" spans="5:12">
      <c r="E816" s="351"/>
      <c r="H816" s="333"/>
      <c r="I816" s="333"/>
      <c r="K816" s="364"/>
      <c r="L816" s="384"/>
    </row>
    <row r="817" spans="5:12">
      <c r="E817" s="351"/>
      <c r="H817" s="333"/>
      <c r="I817" s="333"/>
      <c r="K817" s="364"/>
      <c r="L817" s="384"/>
    </row>
    <row r="818" spans="5:12">
      <c r="E818" s="351"/>
      <c r="H818" s="333"/>
      <c r="I818" s="333"/>
      <c r="K818" s="364"/>
      <c r="L818" s="384"/>
    </row>
    <row r="819" spans="5:12">
      <c r="E819" s="351"/>
      <c r="H819" s="333"/>
      <c r="I819" s="333"/>
      <c r="K819" s="364"/>
      <c r="L819" s="384"/>
    </row>
    <row r="820" spans="5:12">
      <c r="E820" s="351"/>
      <c r="H820" s="333"/>
      <c r="I820" s="333"/>
      <c r="K820" s="364"/>
      <c r="L820" s="384"/>
    </row>
    <row r="821" spans="5:12">
      <c r="E821" s="351"/>
      <c r="H821" s="333"/>
      <c r="I821" s="333"/>
      <c r="K821" s="364"/>
      <c r="L821" s="384"/>
    </row>
    <row r="822" spans="5:12">
      <c r="E822" s="351"/>
      <c r="H822" s="333"/>
      <c r="I822" s="333"/>
      <c r="K822" s="364"/>
      <c r="L822" s="384"/>
    </row>
    <row r="823" spans="5:12">
      <c r="E823" s="351"/>
      <c r="H823" s="333"/>
      <c r="I823" s="333"/>
      <c r="K823" s="364"/>
      <c r="L823" s="384"/>
    </row>
    <row r="824" spans="5:12">
      <c r="E824" s="351"/>
      <c r="H824" s="333"/>
      <c r="I824" s="333"/>
      <c r="K824" s="364"/>
      <c r="L824" s="384"/>
    </row>
    <row r="825" spans="5:12">
      <c r="E825" s="351"/>
      <c r="H825" s="333"/>
      <c r="I825" s="333"/>
      <c r="K825" s="364"/>
      <c r="L825" s="384"/>
    </row>
    <row r="826" spans="5:12">
      <c r="E826" s="351"/>
      <c r="H826" s="333"/>
      <c r="I826" s="333"/>
      <c r="K826" s="364"/>
      <c r="L826" s="384"/>
    </row>
    <row r="827" spans="5:12">
      <c r="E827" s="351"/>
      <c r="H827" s="333"/>
      <c r="I827" s="333"/>
      <c r="K827" s="364"/>
      <c r="L827" s="384"/>
    </row>
    <row r="828" spans="5:12">
      <c r="E828" s="351"/>
      <c r="H828" s="333"/>
      <c r="I828" s="333"/>
      <c r="K828" s="364"/>
      <c r="L828" s="384"/>
    </row>
    <row r="829" spans="5:12">
      <c r="E829" s="351"/>
      <c r="H829" s="333"/>
      <c r="I829" s="333"/>
      <c r="K829" s="364"/>
      <c r="L829" s="384"/>
    </row>
    <row r="830" spans="5:12">
      <c r="E830" s="351"/>
      <c r="H830" s="333"/>
      <c r="I830" s="333"/>
      <c r="K830" s="364"/>
      <c r="L830" s="384"/>
    </row>
    <row r="831" spans="5:12">
      <c r="E831" s="351"/>
      <c r="H831" s="333"/>
      <c r="I831" s="333"/>
      <c r="K831" s="364"/>
      <c r="L831" s="384"/>
    </row>
    <row r="832" spans="5:12">
      <c r="E832" s="351"/>
      <c r="H832" s="333"/>
      <c r="I832" s="333"/>
      <c r="K832" s="364"/>
      <c r="L832" s="384"/>
    </row>
    <row r="833" spans="5:12">
      <c r="E833" s="351"/>
      <c r="H833" s="333"/>
      <c r="I833" s="333"/>
      <c r="K833" s="364"/>
      <c r="L833" s="384"/>
    </row>
    <row r="834" spans="5:12">
      <c r="E834" s="351"/>
      <c r="H834" s="333"/>
      <c r="I834" s="333"/>
      <c r="K834" s="364"/>
      <c r="L834" s="384"/>
    </row>
    <row r="835" spans="5:12">
      <c r="E835" s="351"/>
      <c r="H835" s="333"/>
      <c r="I835" s="333"/>
      <c r="K835" s="364"/>
      <c r="L835" s="384"/>
    </row>
    <row r="836" spans="5:12">
      <c r="E836" s="351"/>
      <c r="H836" s="333"/>
      <c r="I836" s="333"/>
      <c r="K836" s="364"/>
      <c r="L836" s="384"/>
    </row>
    <row r="837" spans="5:12">
      <c r="E837" s="351"/>
      <c r="H837" s="333"/>
      <c r="I837" s="333"/>
      <c r="K837" s="364"/>
      <c r="L837" s="384"/>
    </row>
    <row r="838" spans="5:12">
      <c r="E838" s="351"/>
      <c r="H838" s="333"/>
      <c r="I838" s="333"/>
      <c r="K838" s="364"/>
      <c r="L838" s="384"/>
    </row>
    <row r="839" spans="5:12">
      <c r="E839" s="351"/>
      <c r="H839" s="333"/>
      <c r="I839" s="333"/>
      <c r="K839" s="364"/>
      <c r="L839" s="384"/>
    </row>
    <row r="840" spans="5:12">
      <c r="E840" s="351"/>
      <c r="H840" s="333"/>
      <c r="I840" s="333"/>
      <c r="K840" s="364"/>
      <c r="L840" s="384"/>
    </row>
    <row r="841" spans="5:12">
      <c r="E841" s="351"/>
      <c r="H841" s="333"/>
      <c r="I841" s="333"/>
      <c r="K841" s="364"/>
      <c r="L841" s="384"/>
    </row>
    <row r="842" spans="5:12">
      <c r="E842" s="351"/>
      <c r="H842" s="333"/>
      <c r="I842" s="333"/>
      <c r="K842" s="364"/>
      <c r="L842" s="384"/>
    </row>
    <row r="843" spans="5:12">
      <c r="E843" s="351"/>
      <c r="H843" s="333"/>
      <c r="I843" s="333"/>
      <c r="K843" s="364"/>
      <c r="L843" s="384"/>
    </row>
    <row r="844" spans="5:12">
      <c r="E844" s="351"/>
      <c r="H844" s="333"/>
      <c r="I844" s="333"/>
      <c r="K844" s="364"/>
      <c r="L844" s="384"/>
    </row>
    <row r="845" spans="5:12">
      <c r="E845" s="351"/>
      <c r="H845" s="333"/>
      <c r="I845" s="333"/>
      <c r="K845" s="364"/>
      <c r="L845" s="384"/>
    </row>
    <row r="846" spans="5:12">
      <c r="E846" s="351"/>
      <c r="H846" s="333"/>
      <c r="I846" s="333"/>
      <c r="K846" s="364"/>
      <c r="L846" s="384"/>
    </row>
    <row r="847" spans="5:12">
      <c r="E847" s="351"/>
      <c r="H847" s="333"/>
      <c r="I847" s="333"/>
      <c r="K847" s="364"/>
      <c r="L847" s="384"/>
    </row>
    <row r="848" spans="5:12">
      <c r="E848" s="351"/>
      <c r="H848" s="333"/>
      <c r="I848" s="333"/>
      <c r="K848" s="364"/>
      <c r="L848" s="384"/>
    </row>
    <row r="849" spans="5:12">
      <c r="E849" s="351"/>
      <c r="H849" s="333"/>
      <c r="I849" s="333"/>
      <c r="K849" s="364"/>
      <c r="L849" s="384"/>
    </row>
    <row r="850" spans="5:12">
      <c r="E850" s="351"/>
      <c r="H850" s="333"/>
      <c r="I850" s="333"/>
      <c r="K850" s="364"/>
      <c r="L850" s="384"/>
    </row>
    <row r="851" spans="5:12">
      <c r="E851" s="351"/>
      <c r="H851" s="333"/>
      <c r="I851" s="333"/>
      <c r="K851" s="364"/>
      <c r="L851" s="384"/>
    </row>
    <row r="852" spans="5:12">
      <c r="E852" s="351"/>
      <c r="H852" s="333"/>
      <c r="I852" s="333"/>
      <c r="K852" s="364"/>
      <c r="L852" s="384"/>
    </row>
    <row r="853" spans="5:12">
      <c r="E853" s="351"/>
      <c r="H853" s="333"/>
      <c r="I853" s="333"/>
      <c r="K853" s="364"/>
      <c r="L853" s="384"/>
    </row>
    <row r="854" spans="5:12">
      <c r="E854" s="351"/>
      <c r="H854" s="333"/>
      <c r="I854" s="333"/>
      <c r="K854" s="364"/>
      <c r="L854" s="384"/>
    </row>
    <row r="855" spans="5:12">
      <c r="E855" s="351"/>
      <c r="H855" s="333"/>
      <c r="I855" s="333"/>
      <c r="K855" s="364"/>
      <c r="L855" s="384"/>
    </row>
    <row r="856" spans="5:12">
      <c r="E856" s="351"/>
      <c r="H856" s="333"/>
      <c r="I856" s="333"/>
      <c r="K856" s="364"/>
      <c r="L856" s="384"/>
    </row>
    <row r="857" spans="5:12">
      <c r="E857" s="351"/>
      <c r="H857" s="333"/>
      <c r="I857" s="333"/>
      <c r="K857" s="364"/>
      <c r="L857" s="384"/>
    </row>
    <row r="858" spans="5:12">
      <c r="E858" s="351"/>
      <c r="H858" s="333"/>
      <c r="I858" s="333"/>
      <c r="K858" s="364"/>
      <c r="L858" s="384"/>
    </row>
    <row r="859" spans="5:12">
      <c r="E859" s="351"/>
      <c r="H859" s="333"/>
      <c r="I859" s="333"/>
      <c r="K859" s="364"/>
      <c r="L859" s="384"/>
    </row>
    <row r="860" spans="5:12">
      <c r="E860" s="351"/>
      <c r="H860" s="333"/>
      <c r="I860" s="333"/>
      <c r="K860" s="364"/>
      <c r="L860" s="384"/>
    </row>
    <row r="861" spans="5:12">
      <c r="E861" s="351"/>
      <c r="H861" s="333"/>
      <c r="I861" s="333"/>
      <c r="K861" s="364"/>
      <c r="L861" s="384"/>
    </row>
    <row r="862" spans="5:12">
      <c r="E862" s="351"/>
      <c r="H862" s="333"/>
      <c r="I862" s="333"/>
      <c r="K862" s="364"/>
      <c r="L862" s="384"/>
    </row>
    <row r="863" spans="5:12">
      <c r="E863" s="351"/>
      <c r="H863" s="333"/>
      <c r="I863" s="333"/>
      <c r="K863" s="364"/>
      <c r="L863" s="384"/>
    </row>
    <row r="864" spans="5:12">
      <c r="E864" s="351"/>
      <c r="H864" s="333"/>
      <c r="I864" s="333"/>
      <c r="K864" s="364"/>
      <c r="L864" s="384"/>
    </row>
    <row r="865" spans="5:12">
      <c r="E865" s="351"/>
      <c r="H865" s="333"/>
      <c r="I865" s="333"/>
      <c r="K865" s="364"/>
      <c r="L865" s="384"/>
    </row>
    <row r="866" spans="5:12">
      <c r="E866" s="351"/>
      <c r="H866" s="333"/>
      <c r="I866" s="333"/>
      <c r="K866" s="364"/>
      <c r="L866" s="384"/>
    </row>
    <row r="867" spans="5:12">
      <c r="E867" s="351"/>
      <c r="H867" s="333"/>
      <c r="I867" s="333"/>
      <c r="K867" s="364"/>
      <c r="L867" s="384"/>
    </row>
    <row r="868" spans="5:12">
      <c r="E868" s="351"/>
      <c r="H868" s="333"/>
      <c r="I868" s="333"/>
      <c r="K868" s="364"/>
      <c r="L868" s="384"/>
    </row>
    <row r="869" spans="5:12">
      <c r="E869" s="351"/>
      <c r="H869" s="333"/>
      <c r="I869" s="333"/>
      <c r="K869" s="364"/>
      <c r="L869" s="384"/>
    </row>
    <row r="870" spans="5:12">
      <c r="E870" s="351"/>
      <c r="H870" s="333"/>
      <c r="I870" s="333"/>
      <c r="K870" s="364"/>
      <c r="L870" s="384"/>
    </row>
    <row r="871" spans="5:12">
      <c r="E871" s="351"/>
      <c r="H871" s="333"/>
      <c r="I871" s="333"/>
      <c r="K871" s="364"/>
      <c r="L871" s="384"/>
    </row>
    <row r="872" spans="5:12">
      <c r="E872" s="351"/>
      <c r="H872" s="333"/>
      <c r="I872" s="333"/>
      <c r="K872" s="364"/>
      <c r="L872" s="384"/>
    </row>
    <row r="873" spans="5:12">
      <c r="E873" s="351"/>
      <c r="H873" s="333"/>
      <c r="I873" s="333"/>
      <c r="K873" s="364"/>
      <c r="L873" s="384"/>
    </row>
    <row r="874" spans="5:12">
      <c r="E874" s="351"/>
      <c r="H874" s="333"/>
      <c r="I874" s="333"/>
      <c r="K874" s="364"/>
      <c r="L874" s="384"/>
    </row>
    <row r="875" spans="5:12">
      <c r="E875" s="351"/>
      <c r="H875" s="333"/>
      <c r="I875" s="333"/>
      <c r="K875" s="364"/>
      <c r="L875" s="384"/>
    </row>
    <row r="876" spans="5:12">
      <c r="E876" s="351"/>
      <c r="H876" s="333"/>
      <c r="I876" s="333"/>
      <c r="K876" s="364"/>
      <c r="L876" s="384"/>
    </row>
    <row r="877" spans="5:12">
      <c r="E877" s="351"/>
      <c r="H877" s="333"/>
      <c r="I877" s="333"/>
      <c r="K877" s="364"/>
      <c r="L877" s="384"/>
    </row>
    <row r="878" spans="5:12">
      <c r="E878" s="351"/>
      <c r="H878" s="333"/>
      <c r="I878" s="333"/>
      <c r="K878" s="364"/>
      <c r="L878" s="384"/>
    </row>
    <row r="879" spans="5:12">
      <c r="E879" s="351"/>
      <c r="H879" s="333"/>
      <c r="I879" s="333"/>
      <c r="K879" s="364"/>
      <c r="L879" s="384"/>
    </row>
    <row r="880" spans="5:12">
      <c r="E880" s="351"/>
      <c r="H880" s="333"/>
      <c r="I880" s="333"/>
      <c r="K880" s="364"/>
      <c r="L880" s="384"/>
    </row>
    <row r="881" spans="5:12">
      <c r="E881" s="351"/>
      <c r="H881" s="333"/>
      <c r="I881" s="333"/>
      <c r="K881" s="364"/>
      <c r="L881" s="384"/>
    </row>
    <row r="882" spans="5:12">
      <c r="E882" s="351"/>
      <c r="H882" s="333"/>
      <c r="I882" s="333"/>
      <c r="K882" s="364"/>
      <c r="L882" s="384"/>
    </row>
    <row r="883" spans="5:12">
      <c r="E883" s="351"/>
      <c r="H883" s="333"/>
      <c r="I883" s="333"/>
      <c r="K883" s="364"/>
      <c r="L883" s="384"/>
    </row>
    <row r="884" spans="5:12">
      <c r="E884" s="351"/>
      <c r="H884" s="333"/>
      <c r="I884" s="333"/>
      <c r="K884" s="364"/>
      <c r="L884" s="384"/>
    </row>
    <row r="885" spans="5:12">
      <c r="E885" s="351"/>
      <c r="H885" s="333"/>
      <c r="I885" s="333"/>
      <c r="K885" s="364"/>
      <c r="L885" s="384"/>
    </row>
    <row r="886" spans="5:12">
      <c r="E886" s="351"/>
      <c r="H886" s="333"/>
      <c r="I886" s="333"/>
      <c r="K886" s="364"/>
      <c r="L886" s="384"/>
    </row>
    <row r="887" spans="5:12">
      <c r="E887" s="351"/>
      <c r="H887" s="333"/>
      <c r="I887" s="333"/>
      <c r="K887" s="364"/>
      <c r="L887" s="384"/>
    </row>
    <row r="888" spans="5:12">
      <c r="E888" s="351"/>
      <c r="H888" s="333"/>
      <c r="I888" s="333"/>
      <c r="K888" s="364"/>
      <c r="L888" s="384"/>
    </row>
    <row r="889" spans="5:12">
      <c r="E889" s="351"/>
      <c r="H889" s="333"/>
      <c r="I889" s="333"/>
      <c r="K889" s="364"/>
      <c r="L889" s="384"/>
    </row>
    <row r="890" spans="5:12">
      <c r="E890" s="351"/>
      <c r="H890" s="333"/>
      <c r="I890" s="333"/>
      <c r="K890" s="364"/>
      <c r="L890" s="384"/>
    </row>
    <row r="891" spans="5:12">
      <c r="E891" s="351"/>
      <c r="H891" s="333"/>
      <c r="I891" s="333"/>
      <c r="K891" s="364"/>
      <c r="L891" s="384"/>
    </row>
    <row r="892" spans="5:12">
      <c r="E892" s="351"/>
      <c r="H892" s="333"/>
      <c r="I892" s="333"/>
      <c r="K892" s="364"/>
      <c r="L892" s="384"/>
    </row>
    <row r="893" spans="5:12">
      <c r="E893" s="351"/>
      <c r="H893" s="333"/>
      <c r="I893" s="333"/>
      <c r="K893" s="364"/>
      <c r="L893" s="384"/>
    </row>
    <row r="894" spans="5:12">
      <c r="E894" s="351"/>
      <c r="H894" s="333"/>
      <c r="I894" s="333"/>
      <c r="K894" s="364"/>
      <c r="L894" s="384"/>
    </row>
    <row r="895" spans="5:12">
      <c r="E895" s="351"/>
      <c r="H895" s="333"/>
      <c r="I895" s="333"/>
      <c r="K895" s="364"/>
      <c r="L895" s="384"/>
    </row>
    <row r="896" spans="5:12">
      <c r="E896" s="351"/>
      <c r="H896" s="333"/>
      <c r="I896" s="333"/>
      <c r="K896" s="364"/>
      <c r="L896" s="384"/>
    </row>
    <row r="897" spans="5:12">
      <c r="E897" s="351"/>
      <c r="H897" s="333"/>
      <c r="I897" s="333"/>
      <c r="K897" s="364"/>
      <c r="L897" s="384"/>
    </row>
    <row r="898" spans="5:12">
      <c r="E898" s="351"/>
      <c r="H898" s="333"/>
      <c r="I898" s="333"/>
      <c r="K898" s="364"/>
      <c r="L898" s="384"/>
    </row>
    <row r="899" spans="5:12">
      <c r="E899" s="351"/>
      <c r="H899" s="333"/>
      <c r="I899" s="333"/>
      <c r="K899" s="364"/>
      <c r="L899" s="384"/>
    </row>
    <row r="900" spans="5:12">
      <c r="E900" s="351"/>
      <c r="H900" s="333"/>
      <c r="I900" s="333"/>
      <c r="K900" s="364"/>
      <c r="L900" s="384"/>
    </row>
    <row r="901" spans="5:12">
      <c r="E901" s="351"/>
      <c r="H901" s="333"/>
      <c r="I901" s="333"/>
      <c r="K901" s="364"/>
      <c r="L901" s="384"/>
    </row>
    <row r="902" spans="5:12">
      <c r="E902" s="351"/>
      <c r="H902" s="333"/>
      <c r="I902" s="333"/>
      <c r="K902" s="364"/>
      <c r="L902" s="384"/>
    </row>
    <row r="903" spans="5:12">
      <c r="E903" s="351"/>
      <c r="H903" s="333"/>
      <c r="I903" s="333"/>
      <c r="K903" s="364"/>
      <c r="L903" s="384"/>
    </row>
    <row r="904" spans="5:12">
      <c r="E904" s="351"/>
      <c r="H904" s="333"/>
      <c r="I904" s="333"/>
      <c r="K904" s="364"/>
      <c r="L904" s="384"/>
    </row>
    <row r="905" spans="5:12">
      <c r="E905" s="351"/>
      <c r="H905" s="333"/>
      <c r="I905" s="333"/>
      <c r="K905" s="364"/>
      <c r="L905" s="384"/>
    </row>
    <row r="906" spans="5:12">
      <c r="E906" s="351"/>
      <c r="H906" s="333"/>
      <c r="I906" s="333"/>
      <c r="K906" s="364"/>
      <c r="L906" s="384"/>
    </row>
    <row r="907" spans="5:12">
      <c r="E907" s="351"/>
      <c r="H907" s="333"/>
      <c r="I907" s="333"/>
      <c r="K907" s="364"/>
      <c r="L907" s="384"/>
    </row>
    <row r="908" spans="5:12">
      <c r="E908" s="351"/>
      <c r="H908" s="333"/>
      <c r="I908" s="333"/>
      <c r="K908" s="364"/>
      <c r="L908" s="384"/>
    </row>
    <row r="909" spans="5:12">
      <c r="E909" s="351"/>
      <c r="H909" s="333"/>
      <c r="I909" s="333"/>
      <c r="K909" s="364"/>
      <c r="L909" s="384"/>
    </row>
    <row r="910" spans="5:12">
      <c r="E910" s="351"/>
      <c r="H910" s="333"/>
      <c r="I910" s="333"/>
      <c r="K910" s="364"/>
      <c r="L910" s="384"/>
    </row>
    <row r="911" spans="5:12">
      <c r="E911" s="351"/>
      <c r="H911" s="333"/>
      <c r="I911" s="333"/>
      <c r="K911" s="364"/>
      <c r="L911" s="384"/>
    </row>
    <row r="912" spans="5:12">
      <c r="E912" s="351"/>
      <c r="H912" s="333"/>
      <c r="I912" s="333"/>
      <c r="K912" s="364"/>
      <c r="L912" s="384"/>
    </row>
    <row r="913" spans="5:12">
      <c r="E913" s="351"/>
      <c r="H913" s="333"/>
      <c r="I913" s="333"/>
      <c r="K913" s="364"/>
      <c r="L913" s="384"/>
    </row>
    <row r="914" spans="5:12">
      <c r="E914" s="351"/>
      <c r="H914" s="333"/>
      <c r="I914" s="333"/>
      <c r="K914" s="364"/>
      <c r="L914" s="384"/>
    </row>
    <row r="915" spans="5:12">
      <c r="E915" s="351"/>
      <c r="H915" s="333"/>
      <c r="I915" s="333"/>
      <c r="K915" s="364"/>
      <c r="L915" s="384"/>
    </row>
    <row r="916" spans="5:12">
      <c r="E916" s="351"/>
      <c r="H916" s="333"/>
      <c r="I916" s="333"/>
      <c r="K916" s="364"/>
      <c r="L916" s="384"/>
    </row>
    <row r="917" spans="5:12">
      <c r="E917" s="351"/>
      <c r="H917" s="333"/>
      <c r="I917" s="333"/>
      <c r="K917" s="364"/>
      <c r="L917" s="384"/>
    </row>
    <row r="918" spans="5:12">
      <c r="E918" s="351"/>
      <c r="H918" s="333"/>
      <c r="I918" s="333"/>
      <c r="K918" s="364"/>
      <c r="L918" s="384"/>
    </row>
    <row r="919" spans="5:12">
      <c r="E919" s="351"/>
      <c r="H919" s="333"/>
      <c r="I919" s="333"/>
      <c r="K919" s="364"/>
      <c r="L919" s="384"/>
    </row>
    <row r="920" spans="5:12">
      <c r="E920" s="351"/>
      <c r="H920" s="333"/>
      <c r="I920" s="333"/>
      <c r="K920" s="364"/>
      <c r="L920" s="384"/>
    </row>
    <row r="921" spans="5:12">
      <c r="E921" s="351"/>
      <c r="H921" s="333"/>
      <c r="I921" s="333"/>
      <c r="K921" s="364"/>
      <c r="L921" s="384"/>
    </row>
    <row r="922" spans="5:12">
      <c r="E922" s="351"/>
      <c r="H922" s="333"/>
      <c r="I922" s="333"/>
      <c r="K922" s="364"/>
      <c r="L922" s="384"/>
    </row>
    <row r="923" spans="5:12">
      <c r="E923" s="351"/>
      <c r="H923" s="333"/>
      <c r="I923" s="333"/>
      <c r="K923" s="364"/>
      <c r="L923" s="384"/>
    </row>
    <row r="924" spans="5:12">
      <c r="E924" s="351"/>
      <c r="H924" s="333"/>
      <c r="I924" s="333"/>
      <c r="K924" s="364"/>
      <c r="L924" s="384"/>
    </row>
    <row r="925" spans="5:12">
      <c r="E925" s="351"/>
      <c r="H925" s="333"/>
      <c r="I925" s="333"/>
      <c r="K925" s="364"/>
      <c r="L925" s="384"/>
    </row>
    <row r="926" spans="5:12">
      <c r="E926" s="351"/>
      <c r="H926" s="333"/>
      <c r="I926" s="333"/>
      <c r="K926" s="364"/>
      <c r="L926" s="384"/>
    </row>
    <row r="927" spans="5:12">
      <c r="E927" s="351"/>
      <c r="H927" s="333"/>
      <c r="I927" s="333"/>
      <c r="K927" s="364"/>
      <c r="L927" s="384"/>
    </row>
    <row r="928" spans="5:12">
      <c r="E928" s="351"/>
      <c r="H928" s="333"/>
      <c r="I928" s="333"/>
      <c r="K928" s="364"/>
      <c r="L928" s="384"/>
    </row>
    <row r="929" spans="5:12">
      <c r="E929" s="351"/>
      <c r="H929" s="333"/>
      <c r="I929" s="333"/>
      <c r="K929" s="364"/>
      <c r="L929" s="384"/>
    </row>
    <row r="930" spans="5:12">
      <c r="E930" s="351"/>
      <c r="H930" s="333"/>
      <c r="I930" s="333"/>
      <c r="K930" s="364"/>
      <c r="L930" s="384"/>
    </row>
    <row r="931" spans="5:12">
      <c r="E931" s="351"/>
      <c r="H931" s="333"/>
      <c r="I931" s="333"/>
      <c r="K931" s="364"/>
      <c r="L931" s="384"/>
    </row>
    <row r="932" spans="5:12">
      <c r="E932" s="351"/>
      <c r="H932" s="333"/>
      <c r="I932" s="333"/>
      <c r="K932" s="364"/>
      <c r="L932" s="384"/>
    </row>
    <row r="933" spans="5:12">
      <c r="E933" s="351"/>
      <c r="H933" s="333"/>
      <c r="I933" s="333"/>
      <c r="K933" s="364"/>
      <c r="L933" s="384"/>
    </row>
    <row r="934" spans="5:12">
      <c r="E934" s="351"/>
      <c r="H934" s="333"/>
      <c r="I934" s="333"/>
      <c r="K934" s="364"/>
      <c r="L934" s="384"/>
    </row>
    <row r="935" spans="5:12">
      <c r="E935" s="351"/>
      <c r="H935" s="333"/>
      <c r="I935" s="333"/>
      <c r="K935" s="364"/>
      <c r="L935" s="384"/>
    </row>
    <row r="936" spans="5:12">
      <c r="E936" s="351"/>
      <c r="H936" s="333"/>
      <c r="I936" s="333"/>
      <c r="K936" s="364"/>
      <c r="L936" s="384"/>
    </row>
    <row r="937" spans="5:12">
      <c r="E937" s="351"/>
      <c r="H937" s="333"/>
      <c r="I937" s="333"/>
      <c r="K937" s="364"/>
      <c r="L937" s="384"/>
    </row>
    <row r="938" spans="5:12">
      <c r="E938" s="351"/>
      <c r="H938" s="333"/>
      <c r="I938" s="333"/>
      <c r="K938" s="364"/>
      <c r="L938" s="384"/>
    </row>
    <row r="939" spans="5:12">
      <c r="E939" s="351"/>
      <c r="H939" s="333"/>
      <c r="I939" s="333"/>
      <c r="K939" s="364"/>
      <c r="L939" s="384"/>
    </row>
    <row r="940" spans="5:12">
      <c r="E940" s="351"/>
      <c r="H940" s="333"/>
      <c r="I940" s="333"/>
      <c r="K940" s="364"/>
      <c r="L940" s="384"/>
    </row>
    <row r="941" spans="5:12">
      <c r="E941" s="351"/>
      <c r="H941" s="333"/>
      <c r="I941" s="333"/>
      <c r="K941" s="364"/>
      <c r="L941" s="384"/>
    </row>
    <row r="942" spans="5:12">
      <c r="E942" s="351"/>
      <c r="H942" s="333"/>
      <c r="I942" s="333"/>
      <c r="K942" s="364"/>
      <c r="L942" s="384"/>
    </row>
    <row r="943" spans="5:12">
      <c r="E943" s="351"/>
      <c r="H943" s="333"/>
      <c r="I943" s="333"/>
      <c r="K943" s="364"/>
      <c r="L943" s="384"/>
    </row>
    <row r="944" spans="5:12">
      <c r="E944" s="351"/>
      <c r="H944" s="333"/>
      <c r="I944" s="333"/>
      <c r="K944" s="364"/>
      <c r="L944" s="384"/>
    </row>
    <row r="945" spans="5:12">
      <c r="E945" s="351"/>
      <c r="H945" s="333"/>
      <c r="I945" s="333"/>
      <c r="K945" s="364"/>
      <c r="L945" s="384"/>
    </row>
    <row r="946" spans="5:12">
      <c r="E946" s="351"/>
      <c r="H946" s="333"/>
      <c r="I946" s="333"/>
      <c r="K946" s="364"/>
      <c r="L946" s="384"/>
    </row>
    <row r="947" spans="5:12">
      <c r="E947" s="351"/>
      <c r="H947" s="333"/>
      <c r="I947" s="333"/>
      <c r="K947" s="364"/>
      <c r="L947" s="384"/>
    </row>
    <row r="948" spans="5:12">
      <c r="E948" s="351"/>
      <c r="H948" s="333"/>
      <c r="I948" s="333"/>
      <c r="K948" s="364"/>
      <c r="L948" s="384"/>
    </row>
    <row r="949" spans="5:12">
      <c r="E949" s="351"/>
      <c r="H949" s="333"/>
      <c r="I949" s="333"/>
      <c r="K949" s="364"/>
      <c r="L949" s="384"/>
    </row>
    <row r="950" spans="5:12">
      <c r="E950" s="351"/>
      <c r="H950" s="333"/>
      <c r="I950" s="333"/>
      <c r="K950" s="364"/>
      <c r="L950" s="384"/>
    </row>
    <row r="951" spans="5:12">
      <c r="E951" s="351"/>
      <c r="H951" s="333"/>
      <c r="I951" s="333"/>
      <c r="K951" s="364"/>
      <c r="L951" s="384"/>
    </row>
    <row r="952" spans="5:12">
      <c r="E952" s="351"/>
      <c r="H952" s="333"/>
      <c r="I952" s="333"/>
      <c r="K952" s="364"/>
      <c r="L952" s="384"/>
    </row>
    <row r="953" spans="5:12">
      <c r="E953" s="351"/>
      <c r="H953" s="333"/>
      <c r="I953" s="333"/>
      <c r="K953" s="364"/>
      <c r="L953" s="384"/>
    </row>
    <row r="954" spans="5:12">
      <c r="E954" s="351"/>
      <c r="H954" s="333"/>
      <c r="I954" s="333"/>
      <c r="K954" s="364"/>
      <c r="L954" s="384"/>
    </row>
    <row r="955" spans="5:12">
      <c r="E955" s="351"/>
      <c r="H955" s="333"/>
      <c r="I955" s="333"/>
      <c r="K955" s="364"/>
      <c r="L955" s="384"/>
    </row>
    <row r="956" spans="5:12">
      <c r="E956" s="351"/>
      <c r="H956" s="333"/>
      <c r="I956" s="333"/>
      <c r="K956" s="364"/>
      <c r="L956" s="384"/>
    </row>
    <row r="957" spans="5:12">
      <c r="E957" s="351"/>
      <c r="H957" s="333"/>
      <c r="I957" s="333"/>
      <c r="K957" s="364"/>
      <c r="L957" s="384"/>
    </row>
    <row r="958" spans="5:12">
      <c r="E958" s="351"/>
      <c r="H958" s="333"/>
      <c r="I958" s="333"/>
      <c r="K958" s="364"/>
      <c r="L958" s="384"/>
    </row>
    <row r="959" spans="5:12">
      <c r="E959" s="351"/>
      <c r="H959" s="333"/>
      <c r="I959" s="333"/>
      <c r="K959" s="364"/>
      <c r="L959" s="384"/>
    </row>
    <row r="960" spans="5:12">
      <c r="E960" s="351"/>
      <c r="H960" s="333"/>
      <c r="I960" s="333"/>
      <c r="K960" s="364"/>
      <c r="L960" s="384"/>
    </row>
    <row r="961" spans="5:12">
      <c r="E961" s="351"/>
      <c r="H961" s="333"/>
      <c r="I961" s="333"/>
      <c r="K961" s="364"/>
      <c r="L961" s="384"/>
    </row>
    <row r="962" spans="5:12">
      <c r="E962" s="351"/>
      <c r="H962" s="333"/>
      <c r="I962" s="333"/>
      <c r="K962" s="364"/>
      <c r="L962" s="384"/>
    </row>
    <row r="963" spans="5:12">
      <c r="E963" s="351"/>
      <c r="H963" s="333"/>
      <c r="I963" s="333"/>
      <c r="K963" s="364"/>
      <c r="L963" s="384"/>
    </row>
    <row r="964" spans="5:12">
      <c r="E964" s="351"/>
      <c r="H964" s="333"/>
      <c r="I964" s="333"/>
      <c r="K964" s="364"/>
      <c r="L964" s="384"/>
    </row>
    <row r="965" spans="5:12">
      <c r="E965" s="351"/>
      <c r="H965" s="333"/>
      <c r="I965" s="333"/>
      <c r="K965" s="364"/>
      <c r="L965" s="384"/>
    </row>
    <row r="966" spans="5:12">
      <c r="E966" s="351"/>
      <c r="H966" s="333"/>
      <c r="I966" s="333"/>
      <c r="K966" s="364"/>
      <c r="L966" s="384"/>
    </row>
    <row r="967" spans="5:12">
      <c r="E967" s="351"/>
      <c r="H967" s="333"/>
      <c r="I967" s="333"/>
      <c r="K967" s="364"/>
      <c r="L967" s="384"/>
    </row>
    <row r="968" spans="5:12">
      <c r="E968" s="351"/>
      <c r="H968" s="333"/>
      <c r="I968" s="333"/>
      <c r="K968" s="364"/>
      <c r="L968" s="384"/>
    </row>
    <row r="969" spans="5:12">
      <c r="E969" s="351"/>
      <c r="H969" s="333"/>
      <c r="I969" s="333"/>
      <c r="K969" s="364"/>
      <c r="L969" s="384"/>
    </row>
    <row r="970" spans="5:12">
      <c r="E970" s="351"/>
      <c r="H970" s="333"/>
      <c r="I970" s="333"/>
      <c r="K970" s="364"/>
      <c r="L970" s="384"/>
    </row>
    <row r="971" spans="5:12">
      <c r="E971" s="351"/>
      <c r="H971" s="333"/>
      <c r="I971" s="333"/>
      <c r="K971" s="364"/>
      <c r="L971" s="384"/>
    </row>
    <row r="972" spans="5:12">
      <c r="E972" s="351"/>
      <c r="H972" s="333"/>
      <c r="I972" s="333"/>
      <c r="K972" s="364"/>
      <c r="L972" s="384"/>
    </row>
    <row r="973" spans="5:12">
      <c r="E973" s="351"/>
      <c r="H973" s="333"/>
      <c r="I973" s="333"/>
      <c r="K973" s="364"/>
      <c r="L973" s="384"/>
    </row>
    <row r="974" spans="5:12">
      <c r="E974" s="351"/>
      <c r="H974" s="333"/>
      <c r="I974" s="333"/>
      <c r="K974" s="364"/>
      <c r="L974" s="384"/>
    </row>
    <row r="975" spans="5:12">
      <c r="E975" s="351"/>
      <c r="H975" s="333"/>
      <c r="I975" s="333"/>
      <c r="K975" s="364"/>
      <c r="L975" s="384"/>
    </row>
    <row r="976" spans="5:12">
      <c r="E976" s="351"/>
      <c r="H976" s="333"/>
      <c r="I976" s="333"/>
      <c r="K976" s="364"/>
      <c r="L976" s="384"/>
    </row>
    <row r="977" spans="5:12">
      <c r="E977" s="351"/>
      <c r="H977" s="333"/>
      <c r="I977" s="333"/>
      <c r="K977" s="364"/>
      <c r="L977" s="384"/>
    </row>
    <row r="978" spans="5:12">
      <c r="E978" s="351"/>
      <c r="H978" s="333"/>
      <c r="I978" s="333"/>
      <c r="K978" s="364"/>
      <c r="L978" s="384"/>
    </row>
    <row r="979" spans="5:12">
      <c r="E979" s="351"/>
      <c r="H979" s="333"/>
      <c r="I979" s="333"/>
      <c r="K979" s="364"/>
      <c r="L979" s="384"/>
    </row>
    <row r="980" spans="5:12">
      <c r="E980" s="351"/>
      <c r="H980" s="333"/>
      <c r="I980" s="333"/>
      <c r="K980" s="364"/>
      <c r="L980" s="384"/>
    </row>
    <row r="981" spans="5:12">
      <c r="E981" s="351"/>
      <c r="H981" s="333"/>
      <c r="I981" s="333"/>
      <c r="K981" s="364"/>
      <c r="L981" s="384"/>
    </row>
    <row r="982" spans="5:12">
      <c r="E982" s="351"/>
      <c r="H982" s="333"/>
      <c r="I982" s="333"/>
      <c r="K982" s="364"/>
      <c r="L982" s="384"/>
    </row>
    <row r="983" spans="5:12">
      <c r="E983" s="351"/>
      <c r="H983" s="333"/>
      <c r="I983" s="333"/>
      <c r="K983" s="364"/>
      <c r="L983" s="384"/>
    </row>
    <row r="984" spans="5:12">
      <c r="E984" s="351"/>
      <c r="H984" s="333"/>
      <c r="I984" s="333"/>
      <c r="K984" s="364"/>
      <c r="L984" s="384"/>
    </row>
    <row r="985" spans="5:12">
      <c r="E985" s="351"/>
      <c r="H985" s="333"/>
      <c r="I985" s="333"/>
      <c r="K985" s="364"/>
      <c r="L985" s="384"/>
    </row>
    <row r="986" spans="5:12">
      <c r="E986" s="351"/>
      <c r="H986" s="333"/>
      <c r="I986" s="333"/>
      <c r="K986" s="364"/>
      <c r="L986" s="384"/>
    </row>
    <row r="987" spans="5:12">
      <c r="E987" s="351"/>
      <c r="H987" s="333"/>
      <c r="I987" s="333"/>
      <c r="K987" s="364"/>
      <c r="L987" s="384"/>
    </row>
    <row r="988" spans="5:12">
      <c r="E988" s="351"/>
      <c r="H988" s="333"/>
      <c r="I988" s="333"/>
      <c r="K988" s="364"/>
      <c r="L988" s="384"/>
    </row>
    <row r="989" spans="5:12">
      <c r="E989" s="351"/>
      <c r="H989" s="333"/>
      <c r="I989" s="333"/>
      <c r="K989" s="364"/>
      <c r="L989" s="384"/>
    </row>
    <row r="990" spans="5:12">
      <c r="E990" s="351"/>
      <c r="H990" s="333"/>
      <c r="I990" s="333"/>
      <c r="K990" s="364"/>
      <c r="L990" s="384"/>
    </row>
    <row r="991" spans="5:12">
      <c r="E991" s="351"/>
      <c r="H991" s="333"/>
      <c r="I991" s="333"/>
      <c r="K991" s="364"/>
      <c r="L991" s="384"/>
    </row>
    <row r="992" spans="5:12">
      <c r="E992" s="351"/>
      <c r="H992" s="333"/>
      <c r="I992" s="333"/>
      <c r="K992" s="364"/>
      <c r="L992" s="384"/>
    </row>
    <row r="993" spans="5:12">
      <c r="E993" s="351"/>
      <c r="H993" s="333"/>
      <c r="I993" s="333"/>
      <c r="K993" s="364"/>
      <c r="L993" s="384"/>
    </row>
    <row r="994" spans="5:12">
      <c r="E994" s="351"/>
      <c r="H994" s="333"/>
      <c r="I994" s="333"/>
      <c r="K994" s="364"/>
      <c r="L994" s="384"/>
    </row>
    <row r="995" spans="5:12">
      <c r="E995" s="351"/>
      <c r="H995" s="333"/>
      <c r="I995" s="333"/>
      <c r="K995" s="364"/>
      <c r="L995" s="384"/>
    </row>
    <row r="996" spans="5:12">
      <c r="E996" s="351"/>
      <c r="H996" s="333"/>
      <c r="I996" s="333"/>
      <c r="K996" s="364"/>
      <c r="L996" s="384"/>
    </row>
    <row r="997" spans="5:12">
      <c r="E997" s="351"/>
      <c r="H997" s="333"/>
      <c r="I997" s="333"/>
      <c r="K997" s="364"/>
      <c r="L997" s="384"/>
    </row>
    <row r="998" spans="5:12">
      <c r="E998" s="351"/>
      <c r="H998" s="333"/>
      <c r="I998" s="333"/>
      <c r="K998" s="364"/>
      <c r="L998" s="384"/>
    </row>
    <row r="999" spans="5:12">
      <c r="E999" s="351"/>
      <c r="H999" s="333"/>
      <c r="I999" s="333"/>
      <c r="K999" s="364"/>
      <c r="L999" s="384"/>
    </row>
    <row r="1000" spans="5:12">
      <c r="E1000" s="351"/>
      <c r="H1000" s="333"/>
      <c r="I1000" s="333"/>
      <c r="K1000" s="364"/>
      <c r="L1000" s="384"/>
    </row>
    <row r="1001" spans="5:12">
      <c r="E1001" s="351"/>
      <c r="H1001" s="333"/>
      <c r="I1001" s="333"/>
      <c r="K1001" s="364"/>
      <c r="L1001" s="384"/>
    </row>
    <row r="1002" spans="5:12">
      <c r="E1002" s="351"/>
      <c r="H1002" s="333"/>
      <c r="I1002" s="333"/>
      <c r="K1002" s="364"/>
      <c r="L1002" s="384"/>
    </row>
    <row r="1003" spans="5:12">
      <c r="E1003" s="351"/>
      <c r="H1003" s="333"/>
      <c r="I1003" s="333"/>
      <c r="K1003" s="364"/>
      <c r="L1003" s="384"/>
    </row>
    <row r="1004" spans="5:12">
      <c r="E1004" s="351"/>
      <c r="H1004" s="333"/>
      <c r="I1004" s="333"/>
      <c r="K1004" s="364"/>
      <c r="L1004" s="384"/>
    </row>
    <row r="1005" spans="5:12">
      <c r="E1005" s="351"/>
      <c r="H1005" s="333"/>
      <c r="I1005" s="333"/>
      <c r="K1005" s="364"/>
      <c r="L1005" s="384"/>
    </row>
    <row r="1006" spans="5:12">
      <c r="E1006" s="351"/>
      <c r="H1006" s="333"/>
      <c r="I1006" s="333"/>
      <c r="K1006" s="364"/>
      <c r="L1006" s="384"/>
    </row>
    <row r="1007" spans="5:12">
      <c r="E1007" s="351"/>
      <c r="H1007" s="333"/>
      <c r="I1007" s="333"/>
      <c r="K1007" s="364"/>
      <c r="L1007" s="384"/>
    </row>
    <row r="1008" spans="5:12">
      <c r="E1008" s="351"/>
      <c r="H1008" s="333"/>
      <c r="I1008" s="333"/>
      <c r="K1008" s="364"/>
      <c r="L1008" s="384"/>
    </row>
    <row r="1009" spans="5:12">
      <c r="E1009" s="351"/>
      <c r="H1009" s="333"/>
      <c r="I1009" s="333"/>
      <c r="K1009" s="364"/>
      <c r="L1009" s="384"/>
    </row>
    <row r="1010" spans="5:12">
      <c r="E1010" s="351"/>
      <c r="H1010" s="333"/>
      <c r="I1010" s="333"/>
      <c r="K1010" s="364"/>
      <c r="L1010" s="384"/>
    </row>
    <row r="1011" spans="5:12">
      <c r="E1011" s="351"/>
      <c r="H1011" s="333"/>
      <c r="I1011" s="333"/>
      <c r="K1011" s="364"/>
      <c r="L1011" s="384"/>
    </row>
    <row r="1012" spans="5:12">
      <c r="E1012" s="351"/>
      <c r="H1012" s="333"/>
      <c r="I1012" s="333"/>
      <c r="K1012" s="364"/>
      <c r="L1012" s="384"/>
    </row>
    <row r="1013" spans="5:12">
      <c r="E1013" s="351"/>
      <c r="H1013" s="333"/>
      <c r="I1013" s="333"/>
      <c r="K1013" s="364"/>
      <c r="L1013" s="384"/>
    </row>
    <row r="1014" spans="5:12">
      <c r="E1014" s="351"/>
      <c r="H1014" s="333"/>
      <c r="I1014" s="333"/>
      <c r="K1014" s="364"/>
      <c r="L1014" s="384"/>
    </row>
    <row r="1015" spans="5:12">
      <c r="E1015" s="351"/>
      <c r="H1015" s="333"/>
      <c r="I1015" s="333"/>
      <c r="K1015" s="364"/>
      <c r="L1015" s="384"/>
    </row>
    <row r="1016" spans="5:12">
      <c r="E1016" s="351"/>
      <c r="H1016" s="333"/>
      <c r="I1016" s="333"/>
      <c r="K1016" s="364"/>
      <c r="L1016" s="384"/>
    </row>
    <row r="1017" spans="5:12">
      <c r="E1017" s="351"/>
      <c r="H1017" s="333"/>
      <c r="I1017" s="333"/>
      <c r="K1017" s="364"/>
      <c r="L1017" s="384"/>
    </row>
    <row r="1018" spans="5:12">
      <c r="E1018" s="351"/>
      <c r="H1018" s="333"/>
      <c r="I1018" s="333"/>
      <c r="K1018" s="364"/>
      <c r="L1018" s="384"/>
    </row>
    <row r="1019" spans="5:12">
      <c r="E1019" s="351"/>
      <c r="H1019" s="333"/>
      <c r="I1019" s="333"/>
      <c r="K1019" s="364"/>
      <c r="L1019" s="384"/>
    </row>
    <row r="1020" spans="5:12">
      <c r="E1020" s="351"/>
      <c r="H1020" s="333"/>
      <c r="I1020" s="333"/>
      <c r="K1020" s="364"/>
      <c r="L1020" s="384"/>
    </row>
    <row r="1021" spans="5:12">
      <c r="E1021" s="351"/>
      <c r="H1021" s="333"/>
      <c r="I1021" s="333"/>
      <c r="K1021" s="364"/>
      <c r="L1021" s="384"/>
    </row>
    <row r="1022" spans="5:12">
      <c r="E1022" s="351"/>
      <c r="H1022" s="333"/>
      <c r="I1022" s="333"/>
      <c r="K1022" s="364"/>
      <c r="L1022" s="384"/>
    </row>
    <row r="1023" spans="5:12">
      <c r="E1023" s="351"/>
      <c r="H1023" s="333"/>
      <c r="I1023" s="333"/>
      <c r="K1023" s="364"/>
      <c r="L1023" s="384"/>
    </row>
    <row r="1024" spans="5:12">
      <c r="E1024" s="351"/>
      <c r="H1024" s="333"/>
      <c r="I1024" s="333"/>
      <c r="K1024" s="364"/>
      <c r="L1024" s="384"/>
    </row>
    <row r="1025" spans="5:12">
      <c r="E1025" s="351"/>
      <c r="H1025" s="333"/>
      <c r="I1025" s="333"/>
      <c r="K1025" s="364"/>
      <c r="L1025" s="384"/>
    </row>
    <row r="1026" spans="5:12">
      <c r="E1026" s="351"/>
      <c r="H1026" s="333"/>
      <c r="I1026" s="333"/>
      <c r="K1026" s="364"/>
      <c r="L1026" s="384"/>
    </row>
    <row r="1027" spans="5:12">
      <c r="E1027" s="351"/>
      <c r="H1027" s="333"/>
      <c r="I1027" s="333"/>
      <c r="K1027" s="364"/>
      <c r="L1027" s="384"/>
    </row>
    <row r="1028" spans="5:12">
      <c r="E1028" s="351"/>
      <c r="H1028" s="333"/>
      <c r="I1028" s="333"/>
      <c r="K1028" s="364"/>
      <c r="L1028" s="384"/>
    </row>
    <row r="1029" spans="5:12">
      <c r="E1029" s="351"/>
      <c r="H1029" s="333"/>
      <c r="I1029" s="333"/>
      <c r="K1029" s="364"/>
      <c r="L1029" s="384"/>
    </row>
    <row r="1030" spans="5:12">
      <c r="E1030" s="351"/>
      <c r="H1030" s="333"/>
      <c r="I1030" s="333"/>
      <c r="K1030" s="364"/>
      <c r="L1030" s="384"/>
    </row>
    <row r="1031" spans="5:12">
      <c r="E1031" s="351"/>
      <c r="H1031" s="333"/>
      <c r="I1031" s="333"/>
      <c r="K1031" s="364"/>
      <c r="L1031" s="384"/>
    </row>
    <row r="1032" spans="5:12">
      <c r="E1032" s="351"/>
      <c r="H1032" s="333"/>
      <c r="I1032" s="333"/>
      <c r="K1032" s="364"/>
      <c r="L1032" s="384"/>
    </row>
    <row r="1033" spans="5:12">
      <c r="E1033" s="351"/>
      <c r="H1033" s="333"/>
      <c r="I1033" s="333"/>
      <c r="K1033" s="364"/>
      <c r="L1033" s="384"/>
    </row>
    <row r="1034" spans="5:12">
      <c r="E1034" s="351"/>
      <c r="H1034" s="333"/>
      <c r="I1034" s="333"/>
      <c r="K1034" s="364"/>
      <c r="L1034" s="384"/>
    </row>
    <row r="1035" spans="5:12">
      <c r="E1035" s="351"/>
      <c r="H1035" s="333"/>
      <c r="I1035" s="333"/>
      <c r="K1035" s="364"/>
      <c r="L1035" s="384"/>
    </row>
    <row r="1036" spans="5:12">
      <c r="E1036" s="351"/>
      <c r="H1036" s="333"/>
      <c r="I1036" s="333"/>
      <c r="K1036" s="364"/>
      <c r="L1036" s="384"/>
    </row>
    <row r="1037" spans="5:12">
      <c r="E1037" s="351"/>
      <c r="H1037" s="333"/>
      <c r="I1037" s="333"/>
      <c r="K1037" s="364"/>
      <c r="L1037" s="384"/>
    </row>
    <row r="1038" spans="5:12">
      <c r="E1038" s="351"/>
      <c r="H1038" s="333"/>
      <c r="I1038" s="333"/>
      <c r="K1038" s="364"/>
      <c r="L1038" s="384"/>
    </row>
    <row r="1039" spans="5:12">
      <c r="E1039" s="351"/>
      <c r="H1039" s="333"/>
      <c r="I1039" s="333"/>
      <c r="K1039" s="364"/>
      <c r="L1039" s="384"/>
    </row>
    <row r="1040" spans="5:12">
      <c r="E1040" s="351"/>
      <c r="H1040" s="333"/>
      <c r="I1040" s="333"/>
      <c r="K1040" s="364"/>
      <c r="L1040" s="384"/>
    </row>
    <row r="1041" spans="5:12">
      <c r="E1041" s="351"/>
      <c r="H1041" s="333"/>
      <c r="I1041" s="333"/>
      <c r="K1041" s="364"/>
      <c r="L1041" s="384"/>
    </row>
    <row r="1042" spans="5:12">
      <c r="E1042" s="351"/>
      <c r="H1042" s="333"/>
      <c r="I1042" s="333"/>
      <c r="K1042" s="364"/>
      <c r="L1042" s="384"/>
    </row>
    <row r="1043" spans="5:12">
      <c r="E1043" s="351"/>
      <c r="H1043" s="333"/>
      <c r="I1043" s="333"/>
      <c r="K1043" s="364"/>
      <c r="L1043" s="384"/>
    </row>
    <row r="1044" spans="5:12">
      <c r="E1044" s="351"/>
      <c r="H1044" s="333"/>
      <c r="I1044" s="333"/>
      <c r="K1044" s="364"/>
      <c r="L1044" s="384"/>
    </row>
    <row r="1045" spans="5:12">
      <c r="E1045" s="351"/>
      <c r="H1045" s="333"/>
      <c r="I1045" s="333"/>
      <c r="K1045" s="364"/>
      <c r="L1045" s="384"/>
    </row>
    <row r="1046" spans="5:12">
      <c r="E1046" s="351"/>
      <c r="H1046" s="333"/>
      <c r="I1046" s="333"/>
      <c r="K1046" s="364"/>
      <c r="L1046" s="384"/>
    </row>
    <row r="1047" spans="5:12">
      <c r="E1047" s="351"/>
      <c r="H1047" s="333"/>
      <c r="I1047" s="333"/>
      <c r="K1047" s="364"/>
      <c r="L1047" s="384"/>
    </row>
    <row r="1048" spans="5:12">
      <c r="E1048" s="351"/>
      <c r="H1048" s="333"/>
      <c r="I1048" s="333"/>
      <c r="K1048" s="364"/>
      <c r="L1048" s="384"/>
    </row>
    <row r="1049" spans="5:12">
      <c r="E1049" s="351"/>
      <c r="H1049" s="333"/>
      <c r="I1049" s="333"/>
      <c r="K1049" s="364"/>
      <c r="L1049" s="384"/>
    </row>
    <row r="1050" spans="5:12">
      <c r="E1050" s="351"/>
      <c r="H1050" s="333"/>
      <c r="I1050" s="333"/>
      <c r="K1050" s="364"/>
      <c r="L1050" s="384"/>
    </row>
    <row r="1051" spans="5:12">
      <c r="E1051" s="351"/>
      <c r="H1051" s="333"/>
      <c r="I1051" s="333"/>
      <c r="K1051" s="364"/>
      <c r="L1051" s="384"/>
    </row>
    <row r="1052" spans="5:12">
      <c r="E1052" s="351"/>
      <c r="H1052" s="333"/>
      <c r="I1052" s="333"/>
      <c r="K1052" s="364"/>
      <c r="L1052" s="384"/>
    </row>
    <row r="1053" spans="5:12">
      <c r="E1053" s="351"/>
      <c r="H1053" s="333"/>
      <c r="I1053" s="333"/>
      <c r="K1053" s="364"/>
      <c r="L1053" s="384"/>
    </row>
    <row r="1054" spans="5:12">
      <c r="E1054" s="351"/>
      <c r="H1054" s="333"/>
      <c r="I1054" s="333"/>
      <c r="K1054" s="364"/>
      <c r="L1054" s="384"/>
    </row>
    <row r="1055" spans="5:12">
      <c r="E1055" s="351"/>
      <c r="H1055" s="333"/>
      <c r="I1055" s="333"/>
      <c r="K1055" s="364"/>
      <c r="L1055" s="384"/>
    </row>
    <row r="1056" spans="5:12">
      <c r="E1056" s="351"/>
      <c r="H1056" s="333"/>
      <c r="I1056" s="333"/>
      <c r="K1056" s="364"/>
      <c r="L1056" s="384"/>
    </row>
    <row r="1057" spans="5:12">
      <c r="E1057" s="351"/>
      <c r="H1057" s="333"/>
      <c r="I1057" s="333"/>
      <c r="K1057" s="364"/>
      <c r="L1057" s="384"/>
    </row>
    <row r="1058" spans="5:12">
      <c r="E1058" s="351"/>
      <c r="H1058" s="333"/>
      <c r="I1058" s="333"/>
      <c r="K1058" s="364"/>
      <c r="L1058" s="384"/>
    </row>
    <row r="1059" spans="5:12">
      <c r="E1059" s="351"/>
    </row>
    <row r="1060" spans="5:12">
      <c r="E1060" s="351"/>
    </row>
    <row r="1061" spans="5:12">
      <c r="E1061" s="351"/>
    </row>
    <row r="1062" spans="5:12">
      <c r="E1062" s="351"/>
    </row>
    <row r="1063" spans="5:12">
      <c r="E1063" s="351"/>
    </row>
    <row r="1064" spans="5:12">
      <c r="E1064" s="351"/>
    </row>
    <row r="1065" spans="5:12">
      <c r="E1065" s="351"/>
    </row>
    <row r="1066" spans="5:12">
      <c r="E1066" s="351"/>
    </row>
    <row r="1067" spans="5:12">
      <c r="E1067" s="351"/>
    </row>
    <row r="1068" spans="5:12">
      <c r="E1068" s="351"/>
    </row>
    <row r="1069" spans="5:12">
      <c r="E1069" s="351"/>
    </row>
    <row r="1070" spans="5:12">
      <c r="E1070" s="351"/>
    </row>
    <row r="1071" spans="5:12">
      <c r="E1071" s="351"/>
    </row>
    <row r="1072" spans="5:12">
      <c r="E1072" s="351"/>
    </row>
    <row r="1073" spans="5:5">
      <c r="E1073" s="351"/>
    </row>
    <row r="1074" spans="5:5">
      <c r="E1074" s="351"/>
    </row>
    <row r="1075" spans="5:5">
      <c r="E1075" s="351"/>
    </row>
    <row r="1076" spans="5:5">
      <c r="E1076" s="351"/>
    </row>
    <row r="1077" spans="5:5">
      <c r="E1077" s="351"/>
    </row>
    <row r="1078" spans="5:5">
      <c r="E1078" s="351"/>
    </row>
    <row r="1079" spans="5:5">
      <c r="E1079" s="351"/>
    </row>
    <row r="1080" spans="5:5">
      <c r="E1080" s="351"/>
    </row>
    <row r="1081" spans="5:5">
      <c r="E1081" s="351"/>
    </row>
    <row r="1082" spans="5:5">
      <c r="E1082" s="351"/>
    </row>
    <row r="1083" spans="5:5">
      <c r="E1083" s="351"/>
    </row>
    <row r="1084" spans="5:5">
      <c r="E1084" s="351"/>
    </row>
    <row r="1085" spans="5:5">
      <c r="E1085" s="351"/>
    </row>
    <row r="1086" spans="5:5">
      <c r="E1086" s="351"/>
    </row>
    <row r="1087" spans="5:5">
      <c r="E1087" s="351"/>
    </row>
    <row r="1088" spans="5:5">
      <c r="E1088" s="351"/>
    </row>
    <row r="1089" spans="5:5">
      <c r="E1089" s="351"/>
    </row>
    <row r="1090" spans="5:5">
      <c r="E1090" s="351"/>
    </row>
    <row r="1091" spans="5:5">
      <c r="E1091" s="351"/>
    </row>
    <row r="1092" spans="5:5">
      <c r="E1092" s="351"/>
    </row>
    <row r="1093" spans="5:5">
      <c r="E1093" s="351"/>
    </row>
    <row r="1094" spans="5:5">
      <c r="E1094" s="351"/>
    </row>
    <row r="1095" spans="5:5">
      <c r="E1095" s="351"/>
    </row>
    <row r="1096" spans="5:5">
      <c r="E1096" s="351"/>
    </row>
  </sheetData>
  <sheetProtection password="93B3" sheet="1" objects="1" scenarios="1"/>
  <mergeCells count="9">
    <mergeCell ref="K43:L43"/>
    <mergeCell ref="M43:N43"/>
    <mergeCell ref="O43:P43"/>
    <mergeCell ref="E35:H35"/>
    <mergeCell ref="A43:B43"/>
    <mergeCell ref="C43:D43"/>
    <mergeCell ref="E43:F43"/>
    <mergeCell ref="G43:H43"/>
    <mergeCell ref="I43:J43"/>
  </mergeCells>
  <conditionalFormatting sqref="FB25 G14:FB14 G15:FA25 G30:FA33 F14:F33 G26:FB29">
    <cfRule type="cellIs" dxfId="1" priority="2" operator="equal">
      <formula>0</formula>
    </cfRule>
  </conditionalFormatting>
  <conditionalFormatting sqref="E15:E30">
    <cfRule type="cellIs" dxfId="0" priority="1" operator="equal">
      <formula>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theme="5" tint="0.59999389629810485"/>
  </sheetPr>
  <dimension ref="A1"/>
  <sheetViews>
    <sheetView workbookViewId="0">
      <selection activeCell="P32" sqref="P32"/>
    </sheetView>
  </sheetViews>
  <sheetFormatPr defaultRowHeight="12.75"/>
  <sheetData/>
  <phoneticPr fontId="3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tabColor theme="5" tint="0.59999389629810485"/>
  </sheetPr>
  <dimension ref="A1"/>
  <sheetViews>
    <sheetView zoomScaleNormal="100" workbookViewId="0">
      <selection activeCell="T35" sqref="T35"/>
    </sheetView>
  </sheetViews>
  <sheetFormatPr defaultRowHeight="12.75"/>
  <sheetData/>
  <phoneticPr fontId="3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theme="8" tint="0.39997558519241921"/>
    <pageSetUpPr fitToPage="1"/>
  </sheetPr>
  <dimension ref="A1:HL232"/>
  <sheetViews>
    <sheetView tabSelected="1" zoomScaleNormal="100" workbookViewId="0">
      <pane xSplit="5" ySplit="20" topLeftCell="F21" activePane="bottomRight" state="frozen"/>
      <selection pane="topRight" activeCell="E1" sqref="E1"/>
      <selection pane="bottomLeft" activeCell="A21" sqref="A21"/>
      <selection pane="bottomRight" activeCell="M35" sqref="M35"/>
    </sheetView>
  </sheetViews>
  <sheetFormatPr defaultRowHeight="12.75"/>
  <cols>
    <col min="1" max="1" width="8.140625" customWidth="1"/>
    <col min="2" max="2" width="4.140625" hidden="1" customWidth="1"/>
    <col min="3" max="3" width="4.5703125" hidden="1" customWidth="1"/>
    <col min="4" max="4" width="27.7109375" customWidth="1"/>
    <col min="5" max="5" width="37.85546875" customWidth="1"/>
    <col min="6" max="6" width="8.7109375" style="24" customWidth="1"/>
    <col min="7" max="7" width="9.85546875" style="24" customWidth="1"/>
    <col min="8" max="8" width="11.42578125" style="24" customWidth="1"/>
    <col min="9" max="9" width="8.7109375" style="24" customWidth="1"/>
    <col min="10" max="10" width="8.7109375" style="69" customWidth="1"/>
    <col min="11" max="11" width="8.7109375" style="24" customWidth="1"/>
    <col min="12" max="12" width="6.28515625" customWidth="1"/>
    <col min="13" max="13" width="8.85546875" bestFit="1" customWidth="1"/>
    <col min="14" max="14" width="8.5703125" bestFit="1" customWidth="1"/>
    <col min="15" max="15" width="9.7109375" bestFit="1" customWidth="1"/>
    <col min="17" max="17" width="9.7109375" bestFit="1" customWidth="1"/>
    <col min="18" max="18" width="9.28515625" bestFit="1" customWidth="1"/>
    <col min="19" max="19" width="9.7109375" bestFit="1" customWidth="1"/>
    <col min="20" max="20" width="10.42578125" bestFit="1" customWidth="1"/>
    <col min="21" max="21" width="9.7109375" bestFit="1" customWidth="1"/>
    <col min="22" max="22" width="9.28515625" bestFit="1" customWidth="1"/>
    <col min="23" max="25" width="10.42578125" bestFit="1" customWidth="1"/>
    <col min="26" max="27" width="9.7109375" bestFit="1" customWidth="1"/>
    <col min="28" max="28" width="10.42578125" bestFit="1" customWidth="1"/>
    <col min="29" max="30" width="10" bestFit="1" customWidth="1"/>
    <col min="31" max="38" width="10.42578125" bestFit="1" customWidth="1"/>
    <col min="39" max="39" width="9.7109375" bestFit="1" customWidth="1"/>
    <col min="40" max="40" width="10.42578125" bestFit="1" customWidth="1"/>
    <col min="41" max="41" width="9.7109375" bestFit="1" customWidth="1"/>
    <col min="42" max="42" width="10.42578125" bestFit="1" customWidth="1"/>
    <col min="43" max="43" width="9.7109375" bestFit="1" customWidth="1"/>
    <col min="44" max="45" width="9.28515625" bestFit="1" customWidth="1"/>
    <col min="46" max="53" width="9.7109375" bestFit="1" customWidth="1"/>
    <col min="54" max="54" width="10.42578125" bestFit="1" customWidth="1"/>
    <col min="55" max="55" width="9.7109375" bestFit="1" customWidth="1"/>
    <col min="56" max="56" width="10.42578125" bestFit="1" customWidth="1"/>
    <col min="57" max="57" width="10" bestFit="1" customWidth="1"/>
    <col min="58" max="58" width="9.28515625" bestFit="1" customWidth="1"/>
    <col min="59" max="59" width="8.5703125" bestFit="1" customWidth="1"/>
    <col min="60" max="60" width="9.28515625" bestFit="1" customWidth="1"/>
    <col min="61" max="61" width="8.5703125" bestFit="1" customWidth="1"/>
    <col min="62" max="62" width="9.28515625" bestFit="1" customWidth="1"/>
    <col min="63" max="65" width="8.5703125" bestFit="1" customWidth="1"/>
    <col min="66" max="67" width="9.28515625" bestFit="1" customWidth="1"/>
    <col min="69" max="69" width="9.28515625" bestFit="1" customWidth="1"/>
    <col min="70" max="70" width="8.5703125" bestFit="1" customWidth="1"/>
    <col min="71" max="71" width="6.85546875" bestFit="1" customWidth="1"/>
    <col min="72" max="72" width="6.42578125" bestFit="1" customWidth="1"/>
    <col min="73" max="73" width="7.7109375" bestFit="1" customWidth="1"/>
    <col min="74" max="75" width="6.85546875" bestFit="1" customWidth="1"/>
    <col min="76" max="76" width="6.42578125" bestFit="1" customWidth="1"/>
    <col min="77" max="79" width="5.7109375" bestFit="1" customWidth="1"/>
    <col min="80" max="80" width="6.42578125" bestFit="1" customWidth="1"/>
    <col min="81" max="163" width="6.42578125" customWidth="1"/>
  </cols>
  <sheetData>
    <row r="1" spans="1:220" s="245" customFormat="1" ht="18">
      <c r="C1" s="246"/>
      <c r="D1" s="348">
        <v>3</v>
      </c>
      <c r="E1" s="247"/>
      <c r="F1" s="248"/>
      <c r="G1" s="249"/>
      <c r="H1" s="249"/>
      <c r="I1" s="249"/>
      <c r="J1" s="250"/>
      <c r="K1" s="248"/>
      <c r="N1" s="251"/>
      <c r="O1" s="347"/>
      <c r="FG1" s="250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</row>
    <row r="2" spans="1:220" s="245" customFormat="1" ht="18">
      <c r="C2" s="246"/>
      <c r="D2" s="246"/>
      <c r="E2" s="247"/>
      <c r="F2" s="256" t="s">
        <v>13</v>
      </c>
      <c r="G2" s="249"/>
      <c r="H2" s="249"/>
      <c r="I2" s="249"/>
      <c r="J2" s="250"/>
      <c r="K2" s="248"/>
      <c r="FG2" s="250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</row>
    <row r="3" spans="1:220" s="245" customFormat="1" ht="18">
      <c r="C3" s="246"/>
      <c r="D3" s="246"/>
      <c r="E3" s="252"/>
      <c r="F3" s="256" t="s">
        <v>30</v>
      </c>
      <c r="G3" s="331" t="s">
        <v>42</v>
      </c>
      <c r="H3" s="331" t="s">
        <v>61</v>
      </c>
      <c r="I3" s="256" t="s">
        <v>40</v>
      </c>
      <c r="J3" s="257"/>
      <c r="K3" s="248"/>
      <c r="L3" s="253" t="s">
        <v>57</v>
      </c>
      <c r="M3" s="253"/>
      <c r="N3" s="254"/>
      <c r="FG3" s="250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</row>
    <row r="4" spans="1:220" s="245" customFormat="1" ht="15.75">
      <c r="C4" s="246"/>
      <c r="D4" s="246"/>
      <c r="E4" s="255"/>
      <c r="F4" s="256" t="s">
        <v>60</v>
      </c>
      <c r="G4" s="256" t="s">
        <v>43</v>
      </c>
      <c r="H4" s="256" t="s">
        <v>62</v>
      </c>
      <c r="I4" s="336" t="s">
        <v>31</v>
      </c>
      <c r="J4" s="336" t="s">
        <v>19</v>
      </c>
      <c r="K4" s="256" t="s">
        <v>41</v>
      </c>
      <c r="L4" s="253"/>
      <c r="M4" s="253"/>
      <c r="N4" s="253"/>
      <c r="FG4" s="250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</row>
    <row r="5" spans="1:220" s="300" customFormat="1" ht="15.75">
      <c r="A5" s="299" t="s">
        <v>0</v>
      </c>
      <c r="B5" s="300" t="s">
        <v>0</v>
      </c>
      <c r="C5" s="301" t="s">
        <v>0</v>
      </c>
      <c r="D5" s="302" t="s">
        <v>75</v>
      </c>
      <c r="E5" s="303" t="s">
        <v>74</v>
      </c>
      <c r="F5" s="304" t="s">
        <v>14</v>
      </c>
      <c r="G5" s="304"/>
      <c r="H5" s="304" t="s">
        <v>63</v>
      </c>
      <c r="I5" s="304" t="s">
        <v>63</v>
      </c>
      <c r="J5" s="299" t="s">
        <v>63</v>
      </c>
      <c r="K5" s="304" t="s">
        <v>32</v>
      </c>
      <c r="L5" s="300">
        <f>0</f>
        <v>0</v>
      </c>
      <c r="M5" s="300">
        <f>L5+1</f>
        <v>1</v>
      </c>
      <c r="N5" s="300">
        <f t="shared" ref="N5:BY5" si="0">M5+1</f>
        <v>2</v>
      </c>
      <c r="O5" s="300">
        <f t="shared" si="0"/>
        <v>3</v>
      </c>
      <c r="P5" s="300">
        <f t="shared" si="0"/>
        <v>4</v>
      </c>
      <c r="Q5" s="300">
        <f t="shared" si="0"/>
        <v>5</v>
      </c>
      <c r="R5" s="300">
        <f t="shared" si="0"/>
        <v>6</v>
      </c>
      <c r="S5" s="300">
        <f t="shared" si="0"/>
        <v>7</v>
      </c>
      <c r="T5" s="300">
        <f t="shared" si="0"/>
        <v>8</v>
      </c>
      <c r="U5" s="300">
        <f t="shared" si="0"/>
        <v>9</v>
      </c>
      <c r="V5" s="300">
        <f t="shared" si="0"/>
        <v>10</v>
      </c>
      <c r="W5" s="300">
        <f t="shared" si="0"/>
        <v>11</v>
      </c>
      <c r="X5" s="300">
        <f t="shared" si="0"/>
        <v>12</v>
      </c>
      <c r="Y5" s="300">
        <f t="shared" si="0"/>
        <v>13</v>
      </c>
      <c r="Z5" s="300">
        <f t="shared" si="0"/>
        <v>14</v>
      </c>
      <c r="AA5" s="300">
        <f t="shared" si="0"/>
        <v>15</v>
      </c>
      <c r="AB5" s="300">
        <f t="shared" si="0"/>
        <v>16</v>
      </c>
      <c r="AC5" s="300">
        <f t="shared" si="0"/>
        <v>17</v>
      </c>
      <c r="AD5" s="300">
        <f t="shared" si="0"/>
        <v>18</v>
      </c>
      <c r="AE5" s="300">
        <f t="shared" si="0"/>
        <v>19</v>
      </c>
      <c r="AF5" s="300">
        <f t="shared" si="0"/>
        <v>20</v>
      </c>
      <c r="AG5" s="300">
        <f t="shared" si="0"/>
        <v>21</v>
      </c>
      <c r="AH5" s="300">
        <f t="shared" si="0"/>
        <v>22</v>
      </c>
      <c r="AI5" s="300">
        <f t="shared" si="0"/>
        <v>23</v>
      </c>
      <c r="AJ5" s="300">
        <f t="shared" si="0"/>
        <v>24</v>
      </c>
      <c r="AK5" s="300">
        <f t="shared" si="0"/>
        <v>25</v>
      </c>
      <c r="AL5" s="300">
        <f t="shared" si="0"/>
        <v>26</v>
      </c>
      <c r="AM5" s="300">
        <f t="shared" si="0"/>
        <v>27</v>
      </c>
      <c r="AN5" s="300">
        <f t="shared" si="0"/>
        <v>28</v>
      </c>
      <c r="AO5" s="300">
        <f t="shared" si="0"/>
        <v>29</v>
      </c>
      <c r="AP5" s="300">
        <f t="shared" si="0"/>
        <v>30</v>
      </c>
      <c r="AQ5" s="300">
        <f t="shared" si="0"/>
        <v>31</v>
      </c>
      <c r="AR5" s="300">
        <f t="shared" si="0"/>
        <v>32</v>
      </c>
      <c r="AS5" s="300">
        <f t="shared" si="0"/>
        <v>33</v>
      </c>
      <c r="AT5" s="300">
        <f t="shared" si="0"/>
        <v>34</v>
      </c>
      <c r="AU5" s="300">
        <f t="shared" si="0"/>
        <v>35</v>
      </c>
      <c r="AV5" s="300">
        <f t="shared" si="0"/>
        <v>36</v>
      </c>
      <c r="AW5" s="300">
        <f t="shared" si="0"/>
        <v>37</v>
      </c>
      <c r="AX5" s="300">
        <f t="shared" si="0"/>
        <v>38</v>
      </c>
      <c r="AY5" s="300">
        <f t="shared" si="0"/>
        <v>39</v>
      </c>
      <c r="AZ5" s="300">
        <f t="shared" si="0"/>
        <v>40</v>
      </c>
      <c r="BA5" s="300">
        <f t="shared" si="0"/>
        <v>41</v>
      </c>
      <c r="BB5" s="300">
        <f t="shared" si="0"/>
        <v>42</v>
      </c>
      <c r="BC5" s="300">
        <f t="shared" si="0"/>
        <v>43</v>
      </c>
      <c r="BD5" s="300">
        <f t="shared" si="0"/>
        <v>44</v>
      </c>
      <c r="BE5" s="300">
        <f t="shared" si="0"/>
        <v>45</v>
      </c>
      <c r="BF5" s="300">
        <f t="shared" si="0"/>
        <v>46</v>
      </c>
      <c r="BG5" s="300">
        <f t="shared" si="0"/>
        <v>47</v>
      </c>
      <c r="BH5" s="300">
        <f t="shared" si="0"/>
        <v>48</v>
      </c>
      <c r="BI5" s="300">
        <f t="shared" si="0"/>
        <v>49</v>
      </c>
      <c r="BJ5" s="300">
        <f t="shared" si="0"/>
        <v>50</v>
      </c>
      <c r="BK5" s="300">
        <f t="shared" si="0"/>
        <v>51</v>
      </c>
      <c r="BL5" s="300">
        <f t="shared" si="0"/>
        <v>52</v>
      </c>
      <c r="BM5" s="300">
        <f t="shared" si="0"/>
        <v>53</v>
      </c>
      <c r="BN5" s="300">
        <f t="shared" si="0"/>
        <v>54</v>
      </c>
      <c r="BO5" s="300">
        <f t="shared" si="0"/>
        <v>55</v>
      </c>
      <c r="BP5" s="300">
        <f t="shared" si="0"/>
        <v>56</v>
      </c>
      <c r="BQ5" s="300">
        <f t="shared" si="0"/>
        <v>57</v>
      </c>
      <c r="BR5" s="300">
        <f t="shared" si="0"/>
        <v>58</v>
      </c>
      <c r="BS5" s="300">
        <f t="shared" si="0"/>
        <v>59</v>
      </c>
      <c r="BT5" s="300">
        <f t="shared" si="0"/>
        <v>60</v>
      </c>
      <c r="BU5" s="300">
        <f t="shared" si="0"/>
        <v>61</v>
      </c>
      <c r="BV5" s="300">
        <f t="shared" si="0"/>
        <v>62</v>
      </c>
      <c r="BW5" s="300">
        <f t="shared" si="0"/>
        <v>63</v>
      </c>
      <c r="BX5" s="300">
        <f t="shared" si="0"/>
        <v>64</v>
      </c>
      <c r="BY5" s="300">
        <f t="shared" si="0"/>
        <v>65</v>
      </c>
      <c r="BZ5" s="300">
        <f t="shared" ref="BZ5:EK5" si="1">BY5+1</f>
        <v>66</v>
      </c>
      <c r="CA5" s="300">
        <f t="shared" si="1"/>
        <v>67</v>
      </c>
      <c r="CB5" s="300">
        <f t="shared" si="1"/>
        <v>68</v>
      </c>
      <c r="CC5" s="300">
        <f t="shared" si="1"/>
        <v>69</v>
      </c>
      <c r="CD5" s="300">
        <f t="shared" si="1"/>
        <v>70</v>
      </c>
      <c r="CE5" s="300">
        <f t="shared" si="1"/>
        <v>71</v>
      </c>
      <c r="CF5" s="300">
        <f t="shared" si="1"/>
        <v>72</v>
      </c>
      <c r="CG5" s="300">
        <f t="shared" si="1"/>
        <v>73</v>
      </c>
      <c r="CH5" s="300">
        <f t="shared" si="1"/>
        <v>74</v>
      </c>
      <c r="CI5" s="300">
        <f t="shared" si="1"/>
        <v>75</v>
      </c>
      <c r="CJ5" s="300">
        <f t="shared" si="1"/>
        <v>76</v>
      </c>
      <c r="CK5" s="300">
        <f t="shared" si="1"/>
        <v>77</v>
      </c>
      <c r="CL5" s="300">
        <f t="shared" si="1"/>
        <v>78</v>
      </c>
      <c r="CM5" s="300">
        <f t="shared" si="1"/>
        <v>79</v>
      </c>
      <c r="CN5" s="300">
        <f t="shared" si="1"/>
        <v>80</v>
      </c>
      <c r="CO5" s="300">
        <f t="shared" si="1"/>
        <v>81</v>
      </c>
      <c r="CP5" s="300">
        <f t="shared" si="1"/>
        <v>82</v>
      </c>
      <c r="CQ5" s="300">
        <f t="shared" si="1"/>
        <v>83</v>
      </c>
      <c r="CR5" s="300">
        <f t="shared" si="1"/>
        <v>84</v>
      </c>
      <c r="CS5" s="300">
        <f t="shared" si="1"/>
        <v>85</v>
      </c>
      <c r="CT5" s="300">
        <f t="shared" si="1"/>
        <v>86</v>
      </c>
      <c r="CU5" s="300">
        <f t="shared" si="1"/>
        <v>87</v>
      </c>
      <c r="CV5" s="300">
        <f t="shared" si="1"/>
        <v>88</v>
      </c>
      <c r="CW5" s="300">
        <f t="shared" si="1"/>
        <v>89</v>
      </c>
      <c r="CX5" s="300">
        <f t="shared" si="1"/>
        <v>90</v>
      </c>
      <c r="CY5" s="300">
        <f t="shared" si="1"/>
        <v>91</v>
      </c>
      <c r="CZ5" s="300">
        <f t="shared" si="1"/>
        <v>92</v>
      </c>
      <c r="DA5" s="300">
        <f t="shared" si="1"/>
        <v>93</v>
      </c>
      <c r="DB5" s="300">
        <f t="shared" si="1"/>
        <v>94</v>
      </c>
      <c r="DC5" s="300">
        <f t="shared" si="1"/>
        <v>95</v>
      </c>
      <c r="DD5" s="300">
        <f t="shared" si="1"/>
        <v>96</v>
      </c>
      <c r="DE5" s="300">
        <f t="shared" si="1"/>
        <v>97</v>
      </c>
      <c r="DF5" s="300">
        <f t="shared" si="1"/>
        <v>98</v>
      </c>
      <c r="DG5" s="300">
        <f t="shared" si="1"/>
        <v>99</v>
      </c>
      <c r="DH5" s="300">
        <f t="shared" si="1"/>
        <v>100</v>
      </c>
      <c r="DI5" s="300">
        <f t="shared" si="1"/>
        <v>101</v>
      </c>
      <c r="DJ5" s="300">
        <f t="shared" si="1"/>
        <v>102</v>
      </c>
      <c r="DK5" s="300">
        <f t="shared" si="1"/>
        <v>103</v>
      </c>
      <c r="DL5" s="300">
        <f t="shared" si="1"/>
        <v>104</v>
      </c>
      <c r="DM5" s="300">
        <f t="shared" si="1"/>
        <v>105</v>
      </c>
      <c r="DN5" s="300">
        <f t="shared" si="1"/>
        <v>106</v>
      </c>
      <c r="DO5" s="300">
        <f t="shared" si="1"/>
        <v>107</v>
      </c>
      <c r="DP5" s="300">
        <f t="shared" si="1"/>
        <v>108</v>
      </c>
      <c r="DQ5" s="300">
        <f t="shared" si="1"/>
        <v>109</v>
      </c>
      <c r="DR5" s="300">
        <f t="shared" si="1"/>
        <v>110</v>
      </c>
      <c r="DS5" s="300">
        <f t="shared" si="1"/>
        <v>111</v>
      </c>
      <c r="DT5" s="300">
        <f t="shared" si="1"/>
        <v>112</v>
      </c>
      <c r="DU5" s="300">
        <f t="shared" si="1"/>
        <v>113</v>
      </c>
      <c r="DV5" s="300">
        <f t="shared" si="1"/>
        <v>114</v>
      </c>
      <c r="DW5" s="300">
        <f t="shared" si="1"/>
        <v>115</v>
      </c>
      <c r="DX5" s="300">
        <f t="shared" si="1"/>
        <v>116</v>
      </c>
      <c r="DY5" s="300">
        <f t="shared" si="1"/>
        <v>117</v>
      </c>
      <c r="DZ5" s="300">
        <f t="shared" si="1"/>
        <v>118</v>
      </c>
      <c r="EA5" s="300">
        <f t="shared" si="1"/>
        <v>119</v>
      </c>
      <c r="EB5" s="300">
        <f t="shared" si="1"/>
        <v>120</v>
      </c>
      <c r="EC5" s="300">
        <f t="shared" si="1"/>
        <v>121</v>
      </c>
      <c r="ED5" s="300">
        <f t="shared" si="1"/>
        <v>122</v>
      </c>
      <c r="EE5" s="300">
        <f t="shared" si="1"/>
        <v>123</v>
      </c>
      <c r="EF5" s="300">
        <f t="shared" si="1"/>
        <v>124</v>
      </c>
      <c r="EG5" s="300">
        <f t="shared" si="1"/>
        <v>125</v>
      </c>
      <c r="EH5" s="300">
        <f t="shared" si="1"/>
        <v>126</v>
      </c>
      <c r="EI5" s="300">
        <f t="shared" si="1"/>
        <v>127</v>
      </c>
      <c r="EJ5" s="300">
        <f t="shared" si="1"/>
        <v>128</v>
      </c>
      <c r="EK5" s="300">
        <f t="shared" si="1"/>
        <v>129</v>
      </c>
      <c r="EL5" s="300">
        <f t="shared" ref="EL5:FG5" si="2">EK5+1</f>
        <v>130</v>
      </c>
      <c r="EM5" s="300">
        <f t="shared" si="2"/>
        <v>131</v>
      </c>
      <c r="EN5" s="300">
        <f t="shared" si="2"/>
        <v>132</v>
      </c>
      <c r="EO5" s="300">
        <f t="shared" si="2"/>
        <v>133</v>
      </c>
      <c r="EP5" s="300">
        <f t="shared" si="2"/>
        <v>134</v>
      </c>
      <c r="EQ5" s="300">
        <f t="shared" si="2"/>
        <v>135</v>
      </c>
      <c r="ER5" s="300">
        <f t="shared" si="2"/>
        <v>136</v>
      </c>
      <c r="ES5" s="300">
        <f t="shared" si="2"/>
        <v>137</v>
      </c>
      <c r="ET5" s="300">
        <f t="shared" si="2"/>
        <v>138</v>
      </c>
      <c r="EU5" s="300">
        <f t="shared" si="2"/>
        <v>139</v>
      </c>
      <c r="EV5" s="300">
        <f t="shared" si="2"/>
        <v>140</v>
      </c>
      <c r="EW5" s="300">
        <f t="shared" si="2"/>
        <v>141</v>
      </c>
      <c r="EX5" s="300">
        <f t="shared" si="2"/>
        <v>142</v>
      </c>
      <c r="EY5" s="300">
        <f t="shared" si="2"/>
        <v>143</v>
      </c>
      <c r="EZ5" s="300">
        <f t="shared" si="2"/>
        <v>144</v>
      </c>
      <c r="FA5" s="300">
        <f t="shared" si="2"/>
        <v>145</v>
      </c>
      <c r="FB5" s="300">
        <f t="shared" si="2"/>
        <v>146</v>
      </c>
      <c r="FC5" s="300">
        <f t="shared" si="2"/>
        <v>147</v>
      </c>
      <c r="FD5" s="300">
        <f t="shared" si="2"/>
        <v>148</v>
      </c>
      <c r="FE5" s="300">
        <f t="shared" si="2"/>
        <v>149</v>
      </c>
      <c r="FF5" s="300">
        <f t="shared" si="2"/>
        <v>150</v>
      </c>
      <c r="FG5" s="337">
        <f t="shared" si="2"/>
        <v>151</v>
      </c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</row>
    <row r="6" spans="1:220" ht="15.75" hidden="1">
      <c r="C6" s="1"/>
      <c r="D6" s="1"/>
      <c r="E6" s="3"/>
      <c r="F6" s="23"/>
      <c r="G6" s="23"/>
      <c r="H6" s="23"/>
      <c r="I6" s="23"/>
      <c r="J6" s="68"/>
      <c r="K6" s="2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6"/>
    </row>
    <row r="7" spans="1:220" ht="15.75" hidden="1">
      <c r="C7" s="1"/>
      <c r="D7" s="1"/>
      <c r="E7" s="3"/>
      <c r="F7" s="23"/>
      <c r="G7" s="23"/>
      <c r="H7" s="23"/>
      <c r="I7" s="23"/>
      <c r="J7" s="68"/>
      <c r="K7" s="2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6"/>
    </row>
    <row r="8" spans="1:220" ht="15.75" hidden="1">
      <c r="C8" s="1"/>
      <c r="D8" s="1"/>
      <c r="E8" s="3"/>
      <c r="F8" s="23"/>
      <c r="G8" s="23"/>
      <c r="H8" s="23"/>
      <c r="I8" s="23"/>
      <c r="J8" s="68"/>
      <c r="K8" s="23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6"/>
    </row>
    <row r="9" spans="1:220" ht="15.75" hidden="1">
      <c r="C9" s="1"/>
      <c r="D9" s="1"/>
      <c r="E9" s="3"/>
      <c r="F9" s="23"/>
      <c r="G9" s="23"/>
      <c r="H9" s="23"/>
      <c r="I9" s="23"/>
      <c r="J9" s="68"/>
      <c r="K9" s="23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6"/>
    </row>
    <row r="10" spans="1:220" ht="15.75" hidden="1">
      <c r="C10" s="1"/>
      <c r="D10" s="1"/>
      <c r="E10" s="3"/>
      <c r="F10" s="23"/>
      <c r="G10" s="23"/>
      <c r="H10" s="23"/>
      <c r="I10" s="23"/>
      <c r="J10" s="68"/>
      <c r="K10" s="23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6"/>
    </row>
    <row r="11" spans="1:220" ht="15.75" hidden="1">
      <c r="C11" s="1"/>
      <c r="D11" s="1"/>
      <c r="E11" s="3"/>
      <c r="F11" s="23"/>
      <c r="G11" s="23"/>
      <c r="H11" s="23"/>
      <c r="I11" s="23"/>
      <c r="J11" s="68"/>
      <c r="K11" s="2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6"/>
    </row>
    <row r="12" spans="1:220" ht="15.75" hidden="1">
      <c r="C12" s="1"/>
      <c r="D12" s="1"/>
      <c r="E12" s="3"/>
      <c r="F12" s="23"/>
      <c r="G12" s="23"/>
      <c r="H12" s="23"/>
      <c r="I12" s="23"/>
      <c r="J12" s="68"/>
      <c r="K12" s="2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6"/>
    </row>
    <row r="13" spans="1:220" ht="15.75" hidden="1">
      <c r="C13" s="1"/>
      <c r="D13" s="1"/>
      <c r="E13" s="3"/>
      <c r="F13" s="23"/>
      <c r="G13" s="23"/>
      <c r="H13" s="23"/>
      <c r="I13" s="23"/>
      <c r="J13" s="68"/>
      <c r="K13" s="2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6"/>
    </row>
    <row r="14" spans="1:220" ht="15.75" hidden="1">
      <c r="C14" s="1"/>
      <c r="D14" s="1"/>
      <c r="E14" s="3"/>
      <c r="F14" s="23"/>
      <c r="G14" s="23"/>
      <c r="H14" s="23"/>
      <c r="I14" s="23"/>
      <c r="J14" s="68"/>
      <c r="K14" s="2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6"/>
    </row>
    <row r="15" spans="1:220" ht="15.75" hidden="1">
      <c r="C15" s="1"/>
      <c r="D15" s="1"/>
      <c r="E15" s="3"/>
      <c r="F15" s="23"/>
      <c r="G15" s="23"/>
      <c r="H15" s="23"/>
      <c r="I15" s="23"/>
      <c r="J15" s="68"/>
      <c r="K15" s="2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6"/>
    </row>
    <row r="16" spans="1:220" ht="15.75" hidden="1">
      <c r="C16" s="1"/>
      <c r="D16" s="1"/>
      <c r="E16" s="3"/>
      <c r="F16" s="23"/>
      <c r="G16" s="23"/>
      <c r="H16" s="23"/>
      <c r="I16" s="23"/>
      <c r="J16" s="68"/>
      <c r="K16" s="23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6"/>
    </row>
    <row r="17" spans="1:220" ht="15.75" hidden="1">
      <c r="C17" s="1"/>
      <c r="D17" s="1"/>
      <c r="E17" s="3"/>
      <c r="F17" s="23"/>
      <c r="G17" s="23"/>
      <c r="H17" s="23"/>
      <c r="I17" s="23"/>
      <c r="J17" s="68"/>
      <c r="K17" s="2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6"/>
    </row>
    <row r="18" spans="1:220" ht="15.75" hidden="1">
      <c r="C18" s="1"/>
      <c r="D18" s="1"/>
      <c r="E18" s="3"/>
      <c r="F18" s="23"/>
      <c r="G18" s="23"/>
      <c r="H18" s="23"/>
      <c r="I18" s="23"/>
      <c r="J18" s="68"/>
      <c r="K18" s="2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6"/>
    </row>
    <row r="19" spans="1:220" ht="15.75" hidden="1">
      <c r="C19" s="1"/>
      <c r="D19" s="1"/>
      <c r="E19" s="3"/>
      <c r="F19" s="23"/>
      <c r="G19" s="23"/>
      <c r="H19" s="23"/>
      <c r="I19" s="23"/>
      <c r="J19" s="68"/>
      <c r="K19" s="2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6"/>
    </row>
    <row r="20" spans="1:220" ht="15.75" hidden="1">
      <c r="C20" s="1"/>
      <c r="D20" s="1"/>
      <c r="E20" s="3"/>
      <c r="F20" s="23"/>
      <c r="G20" s="23"/>
      <c r="H20" s="23"/>
      <c r="I20" s="23"/>
      <c r="J20" s="68"/>
      <c r="K20" s="2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6"/>
    </row>
    <row r="21" spans="1:220" s="259" customFormat="1">
      <c r="C21" s="260"/>
      <c r="D21" s="258" t="str">
        <f t="shared" ref="D21:D55" si="3">IF(A21&gt;0,VLOOKUP(A21,IDtable,2),"")</f>
        <v/>
      </c>
      <c r="E21" s="261"/>
      <c r="F21" s="313"/>
      <c r="G21" s="352"/>
      <c r="H21" s="313"/>
      <c r="I21" s="310"/>
      <c r="J21" s="307"/>
      <c r="K21" s="262"/>
      <c r="FG21" s="338"/>
      <c r="FH21"/>
      <c r="FI21"/>
      <c r="FJ21" s="7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</row>
    <row r="22" spans="1:220" s="264" customFormat="1">
      <c r="C22" s="265"/>
      <c r="D22" s="258" t="str">
        <f t="shared" si="3"/>
        <v/>
      </c>
      <c r="E22" s="266"/>
      <c r="F22" s="312"/>
      <c r="G22" s="353"/>
      <c r="H22" s="312"/>
      <c r="I22" s="267"/>
      <c r="J22" s="308"/>
      <c r="K22" s="268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9"/>
      <c r="BG22" s="269"/>
      <c r="BH22" s="269"/>
      <c r="BI22" s="269"/>
      <c r="BJ22" s="269"/>
      <c r="BK22" s="269"/>
      <c r="BL22" s="269"/>
      <c r="BM22" s="269"/>
      <c r="BN22" s="269"/>
      <c r="BO22" s="269"/>
      <c r="BP22" s="269"/>
      <c r="BQ22" s="269"/>
      <c r="BR22" s="269"/>
      <c r="BS22" s="269"/>
      <c r="BT22" s="269"/>
      <c r="BU22" s="269"/>
      <c r="BV22" s="269"/>
      <c r="BW22" s="269"/>
      <c r="BX22" s="269"/>
      <c r="BY22" s="269"/>
      <c r="BZ22" s="269"/>
      <c r="CA22" s="269"/>
      <c r="CB22" s="269"/>
      <c r="CC22" s="269"/>
      <c r="CD22" s="269"/>
      <c r="CE22" s="269"/>
      <c r="CF22" s="269"/>
      <c r="CG22" s="269"/>
      <c r="CH22" s="269"/>
      <c r="CI22" s="269"/>
      <c r="CJ22" s="269"/>
      <c r="CK22" s="269"/>
      <c r="CL22" s="269"/>
      <c r="CM22" s="269"/>
      <c r="CN22" s="269"/>
      <c r="CO22" s="269"/>
      <c r="CP22" s="269"/>
      <c r="CQ22" s="269"/>
      <c r="CR22" s="269"/>
      <c r="CS22" s="269"/>
      <c r="CT22" s="269"/>
      <c r="CU22" s="269"/>
      <c r="CV22" s="269"/>
      <c r="CW22" s="269"/>
      <c r="CX22" s="269"/>
      <c r="CY22" s="269"/>
      <c r="CZ22" s="269"/>
      <c r="DA22" s="269"/>
      <c r="DB22" s="269"/>
      <c r="DC22" s="269"/>
      <c r="DD22" s="269"/>
      <c r="DE22" s="269"/>
      <c r="DF22" s="269"/>
      <c r="DG22" s="269"/>
      <c r="DH22" s="269"/>
      <c r="DI22" s="269"/>
      <c r="DJ22" s="269"/>
      <c r="DK22" s="269"/>
      <c r="DL22" s="269"/>
      <c r="DM22" s="269"/>
      <c r="DN22" s="269"/>
      <c r="DO22" s="269"/>
      <c r="DP22" s="269"/>
      <c r="DQ22" s="269"/>
      <c r="DR22" s="269"/>
      <c r="DS22" s="269"/>
      <c r="DT22" s="269"/>
      <c r="DU22" s="269"/>
      <c r="DV22" s="269"/>
      <c r="DW22" s="269"/>
      <c r="DX22" s="269"/>
      <c r="DY22" s="269"/>
      <c r="DZ22" s="269"/>
      <c r="EA22" s="269"/>
      <c r="EB22" s="269"/>
      <c r="EC22" s="269"/>
      <c r="ED22" s="269"/>
      <c r="EE22" s="269"/>
      <c r="EF22" s="269"/>
      <c r="EG22" s="269"/>
      <c r="EH22" s="269"/>
      <c r="EI22" s="269"/>
      <c r="EJ22" s="269"/>
      <c r="EK22" s="269"/>
      <c r="EL22" s="269"/>
      <c r="EM22" s="269"/>
      <c r="EN22" s="269"/>
      <c r="EO22" s="269"/>
      <c r="EP22" s="269"/>
      <c r="EQ22" s="269"/>
      <c r="ER22" s="269"/>
      <c r="ES22" s="269"/>
      <c r="ET22" s="269"/>
      <c r="EU22" s="269"/>
      <c r="EV22" s="269"/>
      <c r="EW22" s="269"/>
      <c r="EX22" s="269"/>
      <c r="EY22" s="269"/>
      <c r="EZ22" s="269"/>
      <c r="FA22" s="269"/>
      <c r="FB22" s="269"/>
      <c r="FC22" s="269"/>
      <c r="FD22" s="269"/>
      <c r="FE22" s="269"/>
      <c r="FF22" s="269"/>
      <c r="FG22" s="339"/>
      <c r="FH22"/>
      <c r="FI22"/>
      <c r="FJ22" s="71"/>
      <c r="FK22" s="71"/>
      <c r="FL22" s="71"/>
      <c r="FM22" s="71"/>
      <c r="FN22" s="71"/>
      <c r="FO22" s="71"/>
      <c r="FP22" s="71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</row>
    <row r="23" spans="1:220" s="259" customFormat="1">
      <c r="A23" s="259">
        <v>1</v>
      </c>
      <c r="C23" s="260"/>
      <c r="D23" s="258" t="str">
        <f t="shared" si="3"/>
        <v>Sub-transmission lines</v>
      </c>
      <c r="E23" s="263" t="s">
        <v>167</v>
      </c>
      <c r="F23" s="355">
        <v>44.198457752879996</v>
      </c>
      <c r="G23" s="352">
        <v>1.6818181818181817</v>
      </c>
      <c r="H23" s="313">
        <v>0.1</v>
      </c>
      <c r="I23" s="310">
        <v>100</v>
      </c>
      <c r="J23" s="307">
        <v>0.1</v>
      </c>
      <c r="K23" s="262">
        <v>1</v>
      </c>
      <c r="L23" s="329">
        <v>0</v>
      </c>
      <c r="M23" s="329">
        <v>0</v>
      </c>
      <c r="N23" s="329">
        <v>0</v>
      </c>
      <c r="O23" s="329">
        <v>73.800000000000011</v>
      </c>
      <c r="P23" s="329">
        <v>70.5</v>
      </c>
      <c r="Q23" s="329">
        <v>23.1</v>
      </c>
      <c r="R23" s="329">
        <v>115.75</v>
      </c>
      <c r="S23" s="329">
        <v>16.8</v>
      </c>
      <c r="T23" s="329">
        <v>153</v>
      </c>
      <c r="U23" s="329">
        <v>244.5</v>
      </c>
      <c r="V23" s="329">
        <v>88.3</v>
      </c>
      <c r="W23" s="329">
        <v>73.8</v>
      </c>
      <c r="X23" s="329">
        <v>31</v>
      </c>
      <c r="Y23" s="329">
        <v>38.6</v>
      </c>
      <c r="Z23" s="329">
        <v>17.099999999999998</v>
      </c>
      <c r="AA23" s="329">
        <v>10.3</v>
      </c>
      <c r="AB23" s="329">
        <v>90.2</v>
      </c>
      <c r="AC23" s="329">
        <v>298.3</v>
      </c>
      <c r="AD23" s="329">
        <v>45.599999999999994</v>
      </c>
      <c r="AE23" s="329">
        <v>64.5</v>
      </c>
      <c r="AF23" s="329">
        <v>142.30000000000001</v>
      </c>
      <c r="AG23" s="329">
        <v>151.6</v>
      </c>
      <c r="AH23" s="329">
        <v>65.599999999999994</v>
      </c>
      <c r="AI23" s="329">
        <v>209.09999999999997</v>
      </c>
      <c r="AJ23" s="329">
        <v>4</v>
      </c>
      <c r="AK23" s="329">
        <v>50</v>
      </c>
      <c r="AL23" s="329">
        <v>118.69999999999999</v>
      </c>
      <c r="AM23" s="329">
        <v>66.599999999999994</v>
      </c>
      <c r="AN23" s="329">
        <v>82.1</v>
      </c>
      <c r="AO23" s="329">
        <v>29.7</v>
      </c>
      <c r="AP23" s="329">
        <v>64</v>
      </c>
      <c r="AQ23" s="329">
        <v>55</v>
      </c>
      <c r="AR23" s="329">
        <v>115.86000000000001</v>
      </c>
      <c r="AS23" s="329">
        <v>88.2</v>
      </c>
      <c r="AT23" s="329">
        <v>31</v>
      </c>
      <c r="AU23" s="329">
        <v>71.900000000000006</v>
      </c>
      <c r="AV23" s="329">
        <v>51.100000000000009</v>
      </c>
      <c r="AW23" s="329">
        <v>56.1</v>
      </c>
      <c r="AX23" s="329">
        <v>22.1</v>
      </c>
      <c r="AY23" s="329">
        <v>37.6</v>
      </c>
      <c r="AZ23" s="329">
        <v>15.06</v>
      </c>
      <c r="BA23" s="329">
        <v>46.65</v>
      </c>
      <c r="BB23" s="329">
        <v>114.2</v>
      </c>
      <c r="BC23" s="329">
        <v>120.19999999999999</v>
      </c>
      <c r="BD23" s="329">
        <v>114.7</v>
      </c>
      <c r="BE23" s="329">
        <v>30.5</v>
      </c>
      <c r="BF23" s="329">
        <v>20.5</v>
      </c>
      <c r="BG23" s="329">
        <v>46.9</v>
      </c>
      <c r="BH23" s="329">
        <v>112.4</v>
      </c>
      <c r="BI23" s="329">
        <v>98.9</v>
      </c>
      <c r="BJ23" s="329">
        <v>106.8</v>
      </c>
      <c r="BK23" s="329">
        <v>49.5</v>
      </c>
      <c r="BL23" s="329">
        <v>133.05000000000001</v>
      </c>
      <c r="BM23" s="329">
        <v>99.85</v>
      </c>
      <c r="BN23" s="329">
        <v>69.5</v>
      </c>
      <c r="BO23" s="329">
        <v>0</v>
      </c>
      <c r="BP23" s="329">
        <v>69.5</v>
      </c>
      <c r="BQ23" s="329">
        <v>82</v>
      </c>
      <c r="BR23" s="329">
        <v>7</v>
      </c>
      <c r="BS23" s="329">
        <v>0</v>
      </c>
      <c r="BT23" s="329">
        <v>37.700000000000003</v>
      </c>
      <c r="BU23" s="329">
        <v>68.87</v>
      </c>
      <c r="BV23" s="329">
        <v>64.2</v>
      </c>
      <c r="BW23" s="329">
        <v>50.5</v>
      </c>
      <c r="BX23" s="329">
        <v>77.400000000000006</v>
      </c>
      <c r="BY23" s="329">
        <v>49.1</v>
      </c>
      <c r="BZ23" s="329">
        <v>40.1</v>
      </c>
      <c r="CA23" s="329">
        <v>50.7</v>
      </c>
      <c r="CB23" s="329">
        <v>40.200000000000003</v>
      </c>
      <c r="CC23" s="329">
        <v>0</v>
      </c>
      <c r="CD23" s="329">
        <v>0</v>
      </c>
      <c r="CE23" s="329">
        <v>17.899999999999999</v>
      </c>
      <c r="CF23" s="329">
        <v>0</v>
      </c>
      <c r="CG23" s="329">
        <v>0</v>
      </c>
      <c r="CH23" s="329">
        <v>69.099999999999994</v>
      </c>
      <c r="CI23" s="329">
        <v>11.3</v>
      </c>
      <c r="CJ23" s="329">
        <v>0</v>
      </c>
      <c r="CK23" s="329">
        <v>6.7</v>
      </c>
      <c r="CL23" s="329">
        <v>10.3</v>
      </c>
      <c r="CM23" s="329">
        <v>10</v>
      </c>
      <c r="CN23" s="329">
        <v>0</v>
      </c>
      <c r="CO23" s="329">
        <v>0</v>
      </c>
      <c r="CP23" s="329">
        <v>20</v>
      </c>
      <c r="CQ23" s="329">
        <v>0</v>
      </c>
      <c r="CR23" s="329">
        <v>5.0999999999999996</v>
      </c>
      <c r="CS23" s="329">
        <v>0</v>
      </c>
      <c r="CT23" s="329">
        <v>5.0999999999999996</v>
      </c>
      <c r="CU23" s="329">
        <v>0</v>
      </c>
      <c r="CV23" s="329">
        <v>0</v>
      </c>
      <c r="CW23" s="329">
        <v>13.2</v>
      </c>
      <c r="CX23" s="329">
        <v>47.800000000000004</v>
      </c>
      <c r="CY23" s="329">
        <v>0</v>
      </c>
      <c r="CZ23" s="329">
        <v>0</v>
      </c>
      <c r="DA23" s="329">
        <v>5.0999999999999996</v>
      </c>
      <c r="DB23" s="329">
        <v>0</v>
      </c>
      <c r="DC23" s="329">
        <v>6.2</v>
      </c>
      <c r="DD23" s="329">
        <v>0</v>
      </c>
      <c r="DE23" s="329">
        <v>0</v>
      </c>
      <c r="DF23" s="329">
        <v>0</v>
      </c>
      <c r="DG23" s="329">
        <v>3.9</v>
      </c>
      <c r="DH23" s="329">
        <v>5.0999999999999996</v>
      </c>
      <c r="DI23" s="329">
        <v>0</v>
      </c>
      <c r="DJ23" s="329">
        <v>6.2</v>
      </c>
      <c r="DK23" s="329">
        <v>7</v>
      </c>
      <c r="DL23" s="329">
        <v>0</v>
      </c>
      <c r="DM23" s="329">
        <v>0</v>
      </c>
      <c r="DN23" s="329">
        <v>0</v>
      </c>
      <c r="DO23" s="329">
        <v>0</v>
      </c>
      <c r="DP23" s="329">
        <v>0</v>
      </c>
      <c r="DQ23" s="329">
        <v>0</v>
      </c>
      <c r="DR23" s="329">
        <v>5.0999999999999996</v>
      </c>
      <c r="DS23" s="329">
        <v>7</v>
      </c>
      <c r="DT23" s="329">
        <v>0</v>
      </c>
      <c r="DU23" s="329">
        <v>0</v>
      </c>
      <c r="DV23" s="329">
        <v>0</v>
      </c>
      <c r="DW23" s="329">
        <v>13</v>
      </c>
      <c r="DX23" s="329">
        <v>0</v>
      </c>
      <c r="DY23" s="329">
        <v>0</v>
      </c>
      <c r="DZ23" s="329">
        <v>0</v>
      </c>
      <c r="EA23" s="329">
        <v>6.5</v>
      </c>
      <c r="EB23" s="329">
        <v>0</v>
      </c>
      <c r="EC23" s="329">
        <v>0</v>
      </c>
      <c r="ED23" s="329">
        <v>0</v>
      </c>
      <c r="EE23" s="329">
        <v>0</v>
      </c>
      <c r="EF23" s="329">
        <v>0</v>
      </c>
      <c r="EG23" s="329">
        <v>0</v>
      </c>
      <c r="EH23" s="329">
        <v>0</v>
      </c>
      <c r="EI23" s="329">
        <v>0</v>
      </c>
      <c r="EJ23" s="329">
        <v>0</v>
      </c>
      <c r="EK23" s="329">
        <v>5.0999999999999996</v>
      </c>
      <c r="EL23" s="329">
        <v>0</v>
      </c>
      <c r="EM23" s="329">
        <v>0</v>
      </c>
      <c r="EN23" s="329">
        <v>0</v>
      </c>
      <c r="EO23" s="329">
        <v>0</v>
      </c>
      <c r="EP23" s="329">
        <v>0</v>
      </c>
      <c r="EQ23" s="329">
        <v>0</v>
      </c>
      <c r="ER23" s="329">
        <v>0</v>
      </c>
      <c r="ES23" s="329">
        <v>0</v>
      </c>
      <c r="ET23" s="329">
        <v>0</v>
      </c>
      <c r="EU23" s="329">
        <v>0</v>
      </c>
      <c r="EV23" s="329">
        <v>0</v>
      </c>
      <c r="EW23" s="329">
        <v>4.2</v>
      </c>
      <c r="EX23" s="329">
        <v>0</v>
      </c>
      <c r="EY23" s="329">
        <v>0</v>
      </c>
      <c r="EZ23" s="329">
        <v>0</v>
      </c>
      <c r="FA23" s="329">
        <v>0</v>
      </c>
      <c r="FB23" s="329">
        <v>0</v>
      </c>
      <c r="FC23" s="329">
        <v>0</v>
      </c>
      <c r="FD23" s="329">
        <v>0</v>
      </c>
      <c r="FE23" s="329">
        <v>0</v>
      </c>
      <c r="FF23" s="329">
        <v>0</v>
      </c>
      <c r="FG23" s="340">
        <v>0</v>
      </c>
      <c r="FH23"/>
      <c r="FI23"/>
      <c r="FJ23" s="332"/>
      <c r="FK23" s="332"/>
      <c r="FL23" s="332"/>
      <c r="FM23" s="332"/>
      <c r="FN23" s="332"/>
      <c r="FO23"/>
      <c r="FP23"/>
      <c r="FQ23" s="333"/>
      <c r="FR23" s="332"/>
      <c r="FS23" s="332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</row>
    <row r="24" spans="1:220" s="264" customFormat="1">
      <c r="A24" s="264">
        <v>1</v>
      </c>
      <c r="C24" s="265"/>
      <c r="D24" s="258" t="str">
        <f t="shared" si="3"/>
        <v>Sub-transmission lines</v>
      </c>
      <c r="E24" s="266" t="s">
        <v>156</v>
      </c>
      <c r="F24" s="356">
        <v>44.198457752879996</v>
      </c>
      <c r="G24" s="353">
        <v>1.6818181818181817</v>
      </c>
      <c r="H24" s="312">
        <v>0.1</v>
      </c>
      <c r="I24" s="267">
        <v>65</v>
      </c>
      <c r="J24" s="308">
        <v>0.1</v>
      </c>
      <c r="K24" s="268">
        <v>1</v>
      </c>
      <c r="L24" s="269">
        <v>0</v>
      </c>
      <c r="M24" s="269">
        <v>0</v>
      </c>
      <c r="N24" s="269">
        <v>0</v>
      </c>
      <c r="O24" s="269">
        <v>0</v>
      </c>
      <c r="P24" s="269">
        <v>151.6</v>
      </c>
      <c r="Q24" s="269">
        <v>405</v>
      </c>
      <c r="R24" s="269">
        <v>0</v>
      </c>
      <c r="S24" s="269">
        <v>0</v>
      </c>
      <c r="T24" s="269">
        <v>0</v>
      </c>
      <c r="U24" s="269">
        <v>0</v>
      </c>
      <c r="V24" s="269">
        <v>519</v>
      </c>
      <c r="W24" s="269">
        <v>252</v>
      </c>
      <c r="X24" s="269">
        <v>383</v>
      </c>
      <c r="Y24" s="269">
        <v>53</v>
      </c>
      <c r="Z24" s="269">
        <v>221</v>
      </c>
      <c r="AA24" s="269">
        <v>0</v>
      </c>
      <c r="AB24" s="269">
        <v>0</v>
      </c>
      <c r="AC24" s="269">
        <v>126</v>
      </c>
      <c r="AD24" s="269">
        <v>127</v>
      </c>
      <c r="AE24" s="269">
        <v>983</v>
      </c>
      <c r="AF24" s="269">
        <v>128</v>
      </c>
      <c r="AG24" s="269">
        <v>254</v>
      </c>
      <c r="AH24" s="269">
        <v>248</v>
      </c>
      <c r="AI24" s="269">
        <v>520</v>
      </c>
      <c r="AJ24" s="269">
        <v>533.79999999999995</v>
      </c>
      <c r="AK24" s="269">
        <v>264</v>
      </c>
      <c r="AL24" s="269">
        <v>372</v>
      </c>
      <c r="AM24" s="269">
        <v>255</v>
      </c>
      <c r="AN24" s="269">
        <v>419</v>
      </c>
      <c r="AO24" s="269">
        <v>210</v>
      </c>
      <c r="AP24" s="269">
        <v>501</v>
      </c>
      <c r="AQ24" s="269">
        <v>581</v>
      </c>
      <c r="AR24" s="269">
        <v>0</v>
      </c>
      <c r="AS24" s="269">
        <v>0</v>
      </c>
      <c r="AT24" s="269">
        <v>237.5</v>
      </c>
      <c r="AU24" s="269">
        <v>722</v>
      </c>
      <c r="AV24" s="269">
        <v>246</v>
      </c>
      <c r="AW24" s="269">
        <v>98</v>
      </c>
      <c r="AX24" s="269">
        <v>255</v>
      </c>
      <c r="AY24" s="269">
        <v>127</v>
      </c>
      <c r="AZ24" s="269">
        <v>154.69999999999999</v>
      </c>
      <c r="BA24" s="269">
        <v>219</v>
      </c>
      <c r="BB24" s="269">
        <v>0</v>
      </c>
      <c r="BC24" s="269">
        <v>127</v>
      </c>
      <c r="BD24" s="269">
        <v>237</v>
      </c>
      <c r="BE24" s="269">
        <v>198</v>
      </c>
      <c r="BF24" s="269">
        <v>127</v>
      </c>
      <c r="BG24" s="269">
        <v>0</v>
      </c>
      <c r="BH24" s="269">
        <v>0</v>
      </c>
      <c r="BI24" s="269">
        <v>266.10000000000002</v>
      </c>
      <c r="BJ24" s="269">
        <v>109</v>
      </c>
      <c r="BK24" s="269">
        <v>0</v>
      </c>
      <c r="BL24" s="269">
        <v>254</v>
      </c>
      <c r="BM24" s="269">
        <v>256</v>
      </c>
      <c r="BN24" s="269">
        <v>90.200000000000017</v>
      </c>
      <c r="BO24" s="269">
        <v>300</v>
      </c>
      <c r="BP24" s="269">
        <v>83</v>
      </c>
      <c r="BQ24" s="269">
        <v>127</v>
      </c>
      <c r="BR24" s="269">
        <v>109</v>
      </c>
      <c r="BS24" s="269">
        <v>127</v>
      </c>
      <c r="BT24" s="269">
        <v>0</v>
      </c>
      <c r="BU24" s="269">
        <v>128</v>
      </c>
      <c r="BV24" s="269">
        <v>127</v>
      </c>
      <c r="BW24" s="269">
        <v>0</v>
      </c>
      <c r="BX24" s="269">
        <v>465</v>
      </c>
      <c r="BY24" s="269">
        <v>0</v>
      </c>
      <c r="BZ24" s="269">
        <v>0</v>
      </c>
      <c r="CA24" s="269">
        <v>0</v>
      </c>
      <c r="CB24" s="269">
        <v>127</v>
      </c>
      <c r="CC24" s="269">
        <v>19.899999999999999</v>
      </c>
      <c r="CD24" s="269">
        <v>0</v>
      </c>
      <c r="CE24" s="269">
        <v>128</v>
      </c>
      <c r="CF24" s="269">
        <v>0</v>
      </c>
      <c r="CG24" s="269">
        <v>0</v>
      </c>
      <c r="CH24" s="269">
        <v>127</v>
      </c>
      <c r="CI24" s="269">
        <v>0</v>
      </c>
      <c r="CJ24" s="269">
        <v>0</v>
      </c>
      <c r="CK24" s="269">
        <v>101.4</v>
      </c>
      <c r="CL24" s="269">
        <v>0</v>
      </c>
      <c r="CM24" s="269">
        <v>0</v>
      </c>
      <c r="CN24" s="269">
        <v>0</v>
      </c>
      <c r="CO24" s="269">
        <v>0</v>
      </c>
      <c r="CP24" s="269">
        <v>0</v>
      </c>
      <c r="CQ24" s="269">
        <v>0</v>
      </c>
      <c r="CR24" s="269">
        <v>0</v>
      </c>
      <c r="CS24" s="269">
        <v>0</v>
      </c>
      <c r="CT24" s="269">
        <v>0</v>
      </c>
      <c r="CU24" s="269">
        <v>0</v>
      </c>
      <c r="CV24" s="269">
        <v>0</v>
      </c>
      <c r="CW24" s="269">
        <v>0</v>
      </c>
      <c r="CX24" s="269">
        <v>0</v>
      </c>
      <c r="CY24" s="269">
        <v>0</v>
      </c>
      <c r="CZ24" s="269">
        <v>0</v>
      </c>
      <c r="DA24" s="269">
        <v>0</v>
      </c>
      <c r="DB24" s="269">
        <v>0</v>
      </c>
      <c r="DC24" s="269">
        <v>0</v>
      </c>
      <c r="DD24" s="269">
        <v>0</v>
      </c>
      <c r="DE24" s="269">
        <v>0</v>
      </c>
      <c r="DF24" s="269">
        <v>0</v>
      </c>
      <c r="DG24" s="269">
        <v>0</v>
      </c>
      <c r="DH24" s="269">
        <v>0</v>
      </c>
      <c r="DI24" s="269">
        <v>0</v>
      </c>
      <c r="DJ24" s="269">
        <v>0</v>
      </c>
      <c r="DK24" s="269">
        <v>0</v>
      </c>
      <c r="DL24" s="269">
        <v>0</v>
      </c>
      <c r="DM24" s="269">
        <v>0</v>
      </c>
      <c r="DN24" s="269">
        <v>0</v>
      </c>
      <c r="DO24" s="269">
        <v>0</v>
      </c>
      <c r="DP24" s="269">
        <v>0</v>
      </c>
      <c r="DQ24" s="269">
        <v>0</v>
      </c>
      <c r="DR24" s="269">
        <v>0</v>
      </c>
      <c r="DS24" s="269">
        <v>0</v>
      </c>
      <c r="DT24" s="269">
        <v>0</v>
      </c>
      <c r="DU24" s="269">
        <v>0</v>
      </c>
      <c r="DV24" s="269">
        <v>0</v>
      </c>
      <c r="DW24" s="269">
        <v>0</v>
      </c>
      <c r="DX24" s="269">
        <v>0</v>
      </c>
      <c r="DY24" s="269">
        <v>0</v>
      </c>
      <c r="DZ24" s="269">
        <v>0</v>
      </c>
      <c r="EA24" s="269">
        <v>0</v>
      </c>
      <c r="EB24" s="269">
        <v>0</v>
      </c>
      <c r="EC24" s="269">
        <v>0</v>
      </c>
      <c r="ED24" s="269">
        <v>0</v>
      </c>
      <c r="EE24" s="269">
        <v>0</v>
      </c>
      <c r="EF24" s="269">
        <v>0</v>
      </c>
      <c r="EG24" s="269">
        <v>0</v>
      </c>
      <c r="EH24" s="269">
        <v>0</v>
      </c>
      <c r="EI24" s="269">
        <v>0</v>
      </c>
      <c r="EJ24" s="269">
        <v>0</v>
      </c>
      <c r="EK24" s="269">
        <v>0</v>
      </c>
      <c r="EL24" s="269">
        <v>0</v>
      </c>
      <c r="EM24" s="269">
        <v>0</v>
      </c>
      <c r="EN24" s="269">
        <v>0</v>
      </c>
      <c r="EO24" s="269">
        <v>0</v>
      </c>
      <c r="EP24" s="269">
        <v>0</v>
      </c>
      <c r="EQ24" s="269">
        <v>0</v>
      </c>
      <c r="ER24" s="269">
        <v>0</v>
      </c>
      <c r="ES24" s="269">
        <v>0</v>
      </c>
      <c r="ET24" s="269">
        <v>0</v>
      </c>
      <c r="EU24" s="269">
        <v>0</v>
      </c>
      <c r="EV24" s="269">
        <v>0</v>
      </c>
      <c r="EW24" s="269">
        <v>0</v>
      </c>
      <c r="EX24" s="269">
        <v>0</v>
      </c>
      <c r="EY24" s="269">
        <v>0</v>
      </c>
      <c r="EZ24" s="269">
        <v>0</v>
      </c>
      <c r="FA24" s="269">
        <v>0</v>
      </c>
      <c r="FB24" s="269">
        <v>0</v>
      </c>
      <c r="FC24" s="269">
        <v>0</v>
      </c>
      <c r="FD24" s="269">
        <v>0</v>
      </c>
      <c r="FE24" s="269">
        <v>0</v>
      </c>
      <c r="FF24" s="269">
        <v>0</v>
      </c>
      <c r="FG24" s="339">
        <v>0</v>
      </c>
      <c r="FH24"/>
      <c r="FI24"/>
      <c r="FJ24" s="332"/>
      <c r="FK24" s="332"/>
      <c r="FL24" s="332"/>
      <c r="FM24" s="332"/>
      <c r="FN24" s="332"/>
      <c r="FO24"/>
      <c r="FP24"/>
      <c r="FQ24"/>
      <c r="FR24" s="332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</row>
    <row r="25" spans="1:220" s="259" customFormat="1">
      <c r="A25" s="259">
        <v>1</v>
      </c>
      <c r="C25" s="260"/>
      <c r="D25" s="258" t="str">
        <f t="shared" si="3"/>
        <v>Sub-transmission lines</v>
      </c>
      <c r="E25" s="263" t="s">
        <v>186</v>
      </c>
      <c r="F25" s="355">
        <v>44.198457752879996</v>
      </c>
      <c r="G25" s="352">
        <v>1.6818181818181817</v>
      </c>
      <c r="H25" s="313">
        <v>0.1</v>
      </c>
      <c r="I25" s="310">
        <v>65</v>
      </c>
      <c r="J25" s="307">
        <v>0.1</v>
      </c>
      <c r="K25" s="262">
        <v>1</v>
      </c>
      <c r="L25" s="329">
        <v>0</v>
      </c>
      <c r="M25" s="329">
        <v>0</v>
      </c>
      <c r="N25" s="329">
        <v>0</v>
      </c>
      <c r="O25" s="329">
        <v>0</v>
      </c>
      <c r="P25" s="329">
        <v>0</v>
      </c>
      <c r="Q25" s="329">
        <v>0</v>
      </c>
      <c r="R25" s="329">
        <v>0</v>
      </c>
      <c r="S25" s="329">
        <v>12.860477246198913</v>
      </c>
      <c r="T25" s="329">
        <v>0</v>
      </c>
      <c r="U25" s="329">
        <v>0</v>
      </c>
      <c r="V25" s="329">
        <v>0</v>
      </c>
      <c r="W25" s="329">
        <v>10.288381796959131</v>
      </c>
      <c r="X25" s="329">
        <v>0</v>
      </c>
      <c r="Y25" s="329">
        <v>0</v>
      </c>
      <c r="Z25" s="329">
        <v>0</v>
      </c>
      <c r="AA25" s="329">
        <v>0</v>
      </c>
      <c r="AB25" s="329">
        <v>12.860477246198913</v>
      </c>
      <c r="AC25" s="329">
        <v>86</v>
      </c>
      <c r="AD25" s="329">
        <v>0</v>
      </c>
      <c r="AE25" s="329">
        <v>96.146784312189837</v>
      </c>
      <c r="AF25" s="329">
        <v>8.5736514974659421</v>
      </c>
      <c r="AG25" s="329">
        <v>0</v>
      </c>
      <c r="AH25" s="329">
        <v>0</v>
      </c>
      <c r="AI25" s="329">
        <v>0</v>
      </c>
      <c r="AJ25" s="329">
        <v>0</v>
      </c>
      <c r="AK25" s="329">
        <v>155</v>
      </c>
      <c r="AL25" s="329">
        <v>0</v>
      </c>
      <c r="AM25" s="329">
        <v>0</v>
      </c>
      <c r="AN25" s="329">
        <v>155</v>
      </c>
      <c r="AO25" s="329">
        <v>0</v>
      </c>
      <c r="AP25" s="329">
        <v>0</v>
      </c>
      <c r="AQ25" s="329">
        <v>0</v>
      </c>
      <c r="AR25" s="329">
        <v>0</v>
      </c>
      <c r="AS25" s="329">
        <v>0</v>
      </c>
      <c r="AT25" s="329">
        <v>89.573651497465946</v>
      </c>
      <c r="AU25" s="329">
        <v>8.5736514974659421</v>
      </c>
      <c r="AV25" s="329">
        <v>12.860477246198913</v>
      </c>
      <c r="AW25" s="329">
        <v>0</v>
      </c>
      <c r="AX25" s="329">
        <v>0</v>
      </c>
      <c r="AY25" s="329">
        <v>0</v>
      </c>
      <c r="AZ25" s="329">
        <v>0</v>
      </c>
      <c r="BA25" s="329">
        <v>0</v>
      </c>
      <c r="BB25" s="329">
        <v>0</v>
      </c>
      <c r="BC25" s="329">
        <v>125</v>
      </c>
      <c r="BD25" s="329">
        <v>0</v>
      </c>
      <c r="BE25" s="329">
        <v>300</v>
      </c>
      <c r="BF25" s="329">
        <v>0</v>
      </c>
      <c r="BG25" s="329">
        <v>0</v>
      </c>
      <c r="BH25" s="329">
        <v>15.146784312189832</v>
      </c>
      <c r="BI25" s="329">
        <v>0</v>
      </c>
      <c r="BJ25" s="329">
        <v>0</v>
      </c>
      <c r="BK25" s="329">
        <v>0</v>
      </c>
      <c r="BL25" s="329">
        <v>0</v>
      </c>
      <c r="BM25" s="329">
        <v>0</v>
      </c>
      <c r="BN25" s="329">
        <v>0</v>
      </c>
      <c r="BO25" s="329">
        <v>0</v>
      </c>
      <c r="BP25" s="329">
        <v>0</v>
      </c>
      <c r="BQ25" s="329">
        <v>0</v>
      </c>
      <c r="BR25" s="329">
        <v>0</v>
      </c>
      <c r="BS25" s="329">
        <v>0</v>
      </c>
      <c r="BT25" s="329">
        <v>0</v>
      </c>
      <c r="BU25" s="329">
        <v>0</v>
      </c>
      <c r="BV25" s="329">
        <v>0</v>
      </c>
      <c r="BW25" s="329">
        <v>0</v>
      </c>
      <c r="BX25" s="329">
        <v>0</v>
      </c>
      <c r="BY25" s="329">
        <v>0</v>
      </c>
      <c r="BZ25" s="329">
        <v>0</v>
      </c>
      <c r="CA25" s="329">
        <v>0</v>
      </c>
      <c r="CB25" s="329">
        <v>0</v>
      </c>
      <c r="CC25" s="329">
        <v>0</v>
      </c>
      <c r="CD25" s="329">
        <v>0</v>
      </c>
      <c r="CE25" s="329">
        <v>0</v>
      </c>
      <c r="CF25" s="329">
        <v>0</v>
      </c>
      <c r="CG25" s="329">
        <v>0</v>
      </c>
      <c r="CH25" s="329">
        <v>0</v>
      </c>
      <c r="CI25" s="329">
        <v>0</v>
      </c>
      <c r="CJ25" s="329">
        <v>0</v>
      </c>
      <c r="CK25" s="329">
        <v>0</v>
      </c>
      <c r="CL25" s="329">
        <v>0</v>
      </c>
      <c r="CM25" s="329">
        <v>0</v>
      </c>
      <c r="CN25" s="329">
        <v>0</v>
      </c>
      <c r="CO25" s="329">
        <v>0</v>
      </c>
      <c r="CP25" s="329">
        <v>0</v>
      </c>
      <c r="CQ25" s="329">
        <v>0</v>
      </c>
      <c r="CR25" s="329">
        <v>0</v>
      </c>
      <c r="CS25" s="329">
        <v>0</v>
      </c>
      <c r="CT25" s="329">
        <v>0</v>
      </c>
      <c r="CU25" s="329">
        <v>0</v>
      </c>
      <c r="CV25" s="329">
        <v>0</v>
      </c>
      <c r="CW25" s="329">
        <v>0</v>
      </c>
      <c r="CX25" s="329">
        <v>0</v>
      </c>
      <c r="CY25" s="329">
        <v>0</v>
      </c>
      <c r="CZ25" s="329">
        <v>0</v>
      </c>
      <c r="DA25" s="329">
        <v>0</v>
      </c>
      <c r="DB25" s="329">
        <v>0</v>
      </c>
      <c r="DC25" s="329">
        <v>0</v>
      </c>
      <c r="DD25" s="329">
        <v>0</v>
      </c>
      <c r="DE25" s="329">
        <v>0</v>
      </c>
      <c r="DF25" s="329">
        <v>0</v>
      </c>
      <c r="DG25" s="329">
        <v>0</v>
      </c>
      <c r="DH25" s="329">
        <v>0</v>
      </c>
      <c r="DI25" s="329">
        <v>0</v>
      </c>
      <c r="DJ25" s="329">
        <v>0</v>
      </c>
      <c r="DK25" s="329">
        <v>0</v>
      </c>
      <c r="DL25" s="329">
        <v>0</v>
      </c>
      <c r="DM25" s="329">
        <v>0</v>
      </c>
      <c r="DN25" s="329">
        <v>0</v>
      </c>
      <c r="DO25" s="329">
        <v>0</v>
      </c>
      <c r="DP25" s="329">
        <v>0</v>
      </c>
      <c r="DQ25" s="329">
        <v>0</v>
      </c>
      <c r="DR25" s="329">
        <v>0</v>
      </c>
      <c r="DS25" s="329">
        <v>0</v>
      </c>
      <c r="DT25" s="329">
        <v>0</v>
      </c>
      <c r="DU25" s="329">
        <v>0</v>
      </c>
      <c r="DV25" s="329">
        <v>0</v>
      </c>
      <c r="DW25" s="329">
        <v>0</v>
      </c>
      <c r="DX25" s="329">
        <v>0</v>
      </c>
      <c r="DY25" s="329">
        <v>0</v>
      </c>
      <c r="DZ25" s="329">
        <v>0</v>
      </c>
      <c r="EA25" s="329">
        <v>0</v>
      </c>
      <c r="EB25" s="329">
        <v>0</v>
      </c>
      <c r="EC25" s="329">
        <v>0</v>
      </c>
      <c r="ED25" s="329">
        <v>0</v>
      </c>
      <c r="EE25" s="329">
        <v>0</v>
      </c>
      <c r="EF25" s="329">
        <v>0</v>
      </c>
      <c r="EG25" s="329">
        <v>0</v>
      </c>
      <c r="EH25" s="329">
        <v>0</v>
      </c>
      <c r="EI25" s="329">
        <v>0</v>
      </c>
      <c r="EJ25" s="329">
        <v>0</v>
      </c>
      <c r="EK25" s="329">
        <v>0</v>
      </c>
      <c r="EL25" s="329">
        <v>0</v>
      </c>
      <c r="EM25" s="329">
        <v>0</v>
      </c>
      <c r="EN25" s="329">
        <v>0</v>
      </c>
      <c r="EO25" s="329">
        <v>0</v>
      </c>
      <c r="EP25" s="329">
        <v>0</v>
      </c>
      <c r="EQ25" s="329">
        <v>0</v>
      </c>
      <c r="ER25" s="329">
        <v>0</v>
      </c>
      <c r="ES25" s="329">
        <v>0</v>
      </c>
      <c r="ET25" s="329">
        <v>0</v>
      </c>
      <c r="EU25" s="329">
        <v>0</v>
      </c>
      <c r="EV25" s="329">
        <v>0</v>
      </c>
      <c r="EW25" s="329">
        <v>0</v>
      </c>
      <c r="EX25" s="329">
        <v>0</v>
      </c>
      <c r="EY25" s="329">
        <v>0</v>
      </c>
      <c r="EZ25" s="329">
        <v>0</v>
      </c>
      <c r="FA25" s="329">
        <v>0</v>
      </c>
      <c r="FB25" s="329">
        <v>0</v>
      </c>
      <c r="FC25" s="329">
        <v>0</v>
      </c>
      <c r="FD25" s="329">
        <v>0</v>
      </c>
      <c r="FE25" s="329">
        <v>0</v>
      </c>
      <c r="FF25" s="329">
        <v>0</v>
      </c>
      <c r="FG25" s="340">
        <v>0</v>
      </c>
      <c r="FH25"/>
      <c r="FI25"/>
      <c r="FJ25" s="332"/>
      <c r="FK25" s="332"/>
      <c r="FL25" s="332"/>
      <c r="FM25" s="332"/>
      <c r="FN25" s="332"/>
      <c r="FO25"/>
      <c r="FP25"/>
      <c r="FQ25"/>
      <c r="FR25" s="332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</row>
    <row r="26" spans="1:220" s="264" customFormat="1">
      <c r="A26" s="264">
        <v>2</v>
      </c>
      <c r="C26" s="265"/>
      <c r="D26" s="258" t="str">
        <f t="shared" si="3"/>
        <v>Sub-transmission substations</v>
      </c>
      <c r="E26" s="266" t="s">
        <v>2468</v>
      </c>
      <c r="F26" s="356">
        <v>677.5921375921331</v>
      </c>
      <c r="G26" s="353">
        <v>1.609375</v>
      </c>
      <c r="H26" s="312">
        <v>0.1</v>
      </c>
      <c r="I26" s="267">
        <v>65</v>
      </c>
      <c r="J26" s="308">
        <v>0.1</v>
      </c>
      <c r="K26" s="268">
        <v>1</v>
      </c>
      <c r="L26" s="269">
        <v>14.8</v>
      </c>
      <c r="M26" s="269">
        <v>0</v>
      </c>
      <c r="N26" s="269">
        <v>0</v>
      </c>
      <c r="O26" s="269">
        <v>0</v>
      </c>
      <c r="P26" s="269">
        <v>0</v>
      </c>
      <c r="Q26" s="269">
        <v>0</v>
      </c>
      <c r="R26" s="269">
        <v>0</v>
      </c>
      <c r="S26" s="269">
        <v>17.7</v>
      </c>
      <c r="T26" s="269">
        <v>0</v>
      </c>
      <c r="U26" s="269">
        <v>0</v>
      </c>
      <c r="V26" s="269">
        <v>0</v>
      </c>
      <c r="W26" s="269">
        <v>17.8</v>
      </c>
      <c r="X26" s="269">
        <v>0</v>
      </c>
      <c r="Y26" s="269">
        <v>0</v>
      </c>
      <c r="Z26" s="269">
        <v>82.7</v>
      </c>
      <c r="AA26" s="269">
        <v>0</v>
      </c>
      <c r="AB26" s="269">
        <v>0</v>
      </c>
      <c r="AC26" s="269">
        <v>0</v>
      </c>
      <c r="AD26" s="269">
        <v>0</v>
      </c>
      <c r="AE26" s="269">
        <v>13.5</v>
      </c>
      <c r="AF26" s="269">
        <v>40</v>
      </c>
      <c r="AG26" s="269">
        <v>0</v>
      </c>
      <c r="AH26" s="269">
        <v>0</v>
      </c>
      <c r="AI26" s="269">
        <v>10.6</v>
      </c>
      <c r="AJ26" s="269">
        <v>0</v>
      </c>
      <c r="AK26" s="269">
        <v>0</v>
      </c>
      <c r="AL26" s="269">
        <v>0</v>
      </c>
      <c r="AM26" s="269">
        <v>0</v>
      </c>
      <c r="AN26" s="269">
        <v>0</v>
      </c>
      <c r="AO26" s="269">
        <v>0</v>
      </c>
      <c r="AP26" s="269">
        <v>0</v>
      </c>
      <c r="AQ26" s="269">
        <v>0</v>
      </c>
      <c r="AR26" s="269">
        <v>47.5</v>
      </c>
      <c r="AS26" s="269">
        <v>0</v>
      </c>
      <c r="AT26" s="269">
        <v>0</v>
      </c>
      <c r="AU26" s="269">
        <v>0</v>
      </c>
      <c r="AV26" s="269">
        <v>0</v>
      </c>
      <c r="AW26" s="269">
        <v>23.75</v>
      </c>
      <c r="AX26" s="269">
        <v>0</v>
      </c>
      <c r="AY26" s="269">
        <v>0</v>
      </c>
      <c r="AZ26" s="269">
        <v>0</v>
      </c>
      <c r="BA26" s="269">
        <v>0</v>
      </c>
      <c r="BB26" s="269">
        <v>0</v>
      </c>
      <c r="BC26" s="269">
        <v>31.4</v>
      </c>
      <c r="BD26" s="269">
        <v>0</v>
      </c>
      <c r="BE26" s="269">
        <v>0</v>
      </c>
      <c r="BF26" s="269">
        <v>0</v>
      </c>
      <c r="BG26" s="269">
        <v>0</v>
      </c>
      <c r="BH26" s="269">
        <v>0</v>
      </c>
      <c r="BI26" s="269">
        <v>0</v>
      </c>
      <c r="BJ26" s="269">
        <v>0</v>
      </c>
      <c r="BK26" s="269">
        <v>0</v>
      </c>
      <c r="BL26" s="269">
        <v>0</v>
      </c>
      <c r="BM26" s="269">
        <v>0</v>
      </c>
      <c r="BN26" s="269">
        <v>0</v>
      </c>
      <c r="BO26" s="269">
        <v>0</v>
      </c>
      <c r="BP26" s="269">
        <v>0</v>
      </c>
      <c r="BQ26" s="269">
        <v>0</v>
      </c>
      <c r="BR26" s="269">
        <v>0</v>
      </c>
      <c r="BS26" s="269">
        <v>0</v>
      </c>
      <c r="BT26" s="269">
        <v>0</v>
      </c>
      <c r="BU26" s="269">
        <v>0</v>
      </c>
      <c r="BV26" s="269">
        <v>0</v>
      </c>
      <c r="BW26" s="269">
        <v>0</v>
      </c>
      <c r="BX26" s="269">
        <v>30.1</v>
      </c>
      <c r="BY26" s="269">
        <v>0</v>
      </c>
      <c r="BZ26" s="269">
        <v>0</v>
      </c>
      <c r="CA26" s="269">
        <v>0</v>
      </c>
      <c r="CB26" s="269">
        <v>0</v>
      </c>
      <c r="CC26" s="269">
        <v>0</v>
      </c>
      <c r="CD26" s="269">
        <v>0</v>
      </c>
      <c r="CE26" s="269">
        <v>0</v>
      </c>
      <c r="CF26" s="269">
        <v>0</v>
      </c>
      <c r="CG26" s="269">
        <v>0</v>
      </c>
      <c r="CH26" s="269">
        <v>0</v>
      </c>
      <c r="CI26" s="269">
        <v>0</v>
      </c>
      <c r="CJ26" s="269">
        <v>0</v>
      </c>
      <c r="CK26" s="269">
        <v>0</v>
      </c>
      <c r="CL26" s="269">
        <v>0</v>
      </c>
      <c r="CM26" s="269">
        <v>0</v>
      </c>
      <c r="CN26" s="269">
        <v>0</v>
      </c>
      <c r="CO26" s="269">
        <v>0</v>
      </c>
      <c r="CP26" s="269">
        <v>0</v>
      </c>
      <c r="CQ26" s="269">
        <v>0</v>
      </c>
      <c r="CR26" s="269">
        <v>0</v>
      </c>
      <c r="CS26" s="269">
        <v>0</v>
      </c>
      <c r="CT26" s="269">
        <v>0</v>
      </c>
      <c r="CU26" s="269">
        <v>0</v>
      </c>
      <c r="CV26" s="269">
        <v>0</v>
      </c>
      <c r="CW26" s="269">
        <v>0</v>
      </c>
      <c r="CX26" s="269">
        <v>12.32</v>
      </c>
      <c r="CY26" s="269">
        <v>0</v>
      </c>
      <c r="CZ26" s="269">
        <v>0</v>
      </c>
      <c r="DA26" s="269">
        <v>0</v>
      </c>
      <c r="DB26" s="269">
        <v>0</v>
      </c>
      <c r="DC26" s="269">
        <v>0</v>
      </c>
      <c r="DD26" s="269">
        <v>0</v>
      </c>
      <c r="DE26" s="269">
        <v>0</v>
      </c>
      <c r="DF26" s="269">
        <v>0</v>
      </c>
      <c r="DG26" s="269">
        <v>0</v>
      </c>
      <c r="DH26" s="269">
        <v>0</v>
      </c>
      <c r="DI26" s="269">
        <v>0</v>
      </c>
      <c r="DJ26" s="269">
        <v>0</v>
      </c>
      <c r="DK26" s="269">
        <v>0</v>
      </c>
      <c r="DL26" s="269">
        <v>0</v>
      </c>
      <c r="DM26" s="269">
        <v>0</v>
      </c>
      <c r="DN26" s="269">
        <v>0</v>
      </c>
      <c r="DO26" s="269">
        <v>0</v>
      </c>
      <c r="DP26" s="269">
        <v>0</v>
      </c>
      <c r="DQ26" s="269">
        <v>0</v>
      </c>
      <c r="DR26" s="269">
        <v>0</v>
      </c>
      <c r="DS26" s="269">
        <v>0</v>
      </c>
      <c r="DT26" s="269">
        <v>0</v>
      </c>
      <c r="DU26" s="269">
        <v>0</v>
      </c>
      <c r="DV26" s="269">
        <v>0</v>
      </c>
      <c r="DW26" s="269">
        <v>0</v>
      </c>
      <c r="DX26" s="269">
        <v>0</v>
      </c>
      <c r="DY26" s="269">
        <v>0</v>
      </c>
      <c r="DZ26" s="269">
        <v>0</v>
      </c>
      <c r="EA26" s="269">
        <v>0</v>
      </c>
      <c r="EB26" s="269">
        <v>0</v>
      </c>
      <c r="EC26" s="269">
        <v>0</v>
      </c>
      <c r="ED26" s="269">
        <v>0</v>
      </c>
      <c r="EE26" s="269">
        <v>0</v>
      </c>
      <c r="EF26" s="269">
        <v>0</v>
      </c>
      <c r="EG26" s="269">
        <v>0</v>
      </c>
      <c r="EH26" s="269">
        <v>0</v>
      </c>
      <c r="EI26" s="269">
        <v>0</v>
      </c>
      <c r="EJ26" s="269">
        <v>0</v>
      </c>
      <c r="EK26" s="269">
        <v>0</v>
      </c>
      <c r="EL26" s="269">
        <v>0</v>
      </c>
      <c r="EM26" s="269">
        <v>0</v>
      </c>
      <c r="EN26" s="269">
        <v>0</v>
      </c>
      <c r="EO26" s="269">
        <v>0</v>
      </c>
      <c r="EP26" s="269">
        <v>0</v>
      </c>
      <c r="EQ26" s="269">
        <v>0</v>
      </c>
      <c r="ER26" s="269">
        <v>0</v>
      </c>
      <c r="ES26" s="269">
        <v>0</v>
      </c>
      <c r="ET26" s="269">
        <v>0</v>
      </c>
      <c r="EU26" s="269">
        <v>0</v>
      </c>
      <c r="EV26" s="269">
        <v>0</v>
      </c>
      <c r="EW26" s="269">
        <v>0</v>
      </c>
      <c r="EX26" s="269">
        <v>0</v>
      </c>
      <c r="EY26" s="269">
        <v>0</v>
      </c>
      <c r="EZ26" s="269">
        <v>0</v>
      </c>
      <c r="FA26" s="269">
        <v>0</v>
      </c>
      <c r="FB26" s="269">
        <v>0</v>
      </c>
      <c r="FC26" s="269">
        <v>0</v>
      </c>
      <c r="FD26" s="269">
        <v>0</v>
      </c>
      <c r="FE26" s="269">
        <v>0</v>
      </c>
      <c r="FF26" s="269">
        <v>0</v>
      </c>
      <c r="FG26" s="339">
        <v>0</v>
      </c>
      <c r="FH26"/>
      <c r="FI26"/>
      <c r="FJ26" s="332"/>
      <c r="FK26" s="332"/>
      <c r="FL26" s="332"/>
      <c r="FM26" s="332"/>
      <c r="FN26" s="332"/>
      <c r="FO26"/>
      <c r="FP26"/>
      <c r="FQ26"/>
      <c r="FR26" s="332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</row>
    <row r="27" spans="1:220" s="259" customFormat="1">
      <c r="A27" s="259">
        <v>3</v>
      </c>
      <c r="C27" s="260"/>
      <c r="D27" s="258" t="str">
        <f t="shared" si="3"/>
        <v>Zone substations</v>
      </c>
      <c r="E27" s="263" t="s">
        <v>2469</v>
      </c>
      <c r="F27" s="355">
        <v>677.5921375921331</v>
      </c>
      <c r="G27" s="352">
        <v>1.485625</v>
      </c>
      <c r="H27" s="313">
        <v>0.1</v>
      </c>
      <c r="I27" s="310">
        <v>65</v>
      </c>
      <c r="J27" s="307">
        <v>0.1</v>
      </c>
      <c r="K27" s="262">
        <v>1</v>
      </c>
      <c r="L27" s="329">
        <v>0</v>
      </c>
      <c r="M27" s="329">
        <v>0</v>
      </c>
      <c r="N27" s="329">
        <v>0</v>
      </c>
      <c r="O27" s="329">
        <v>0</v>
      </c>
      <c r="P27" s="329">
        <v>0</v>
      </c>
      <c r="Q27" s="329">
        <v>0</v>
      </c>
      <c r="R27" s="329">
        <v>0</v>
      </c>
      <c r="S27" s="329">
        <v>0</v>
      </c>
      <c r="T27" s="329">
        <v>0</v>
      </c>
      <c r="U27" s="329">
        <v>0</v>
      </c>
      <c r="V27" s="329">
        <v>0</v>
      </c>
      <c r="W27" s="329">
        <v>0</v>
      </c>
      <c r="X27" s="329">
        <v>0</v>
      </c>
      <c r="Y27" s="329">
        <v>72.2</v>
      </c>
      <c r="Z27" s="329">
        <v>29.9</v>
      </c>
      <c r="AA27" s="329">
        <v>0</v>
      </c>
      <c r="AB27" s="329">
        <v>0</v>
      </c>
      <c r="AC27" s="329">
        <v>0</v>
      </c>
      <c r="AD27" s="329">
        <v>0</v>
      </c>
      <c r="AE27" s="329">
        <v>0</v>
      </c>
      <c r="AF27" s="329">
        <v>84.4</v>
      </c>
      <c r="AG27" s="329">
        <v>0</v>
      </c>
      <c r="AH27" s="329">
        <v>0</v>
      </c>
      <c r="AI27" s="329">
        <v>70.2</v>
      </c>
      <c r="AJ27" s="329">
        <v>0</v>
      </c>
      <c r="AK27" s="329">
        <v>72.400000000000006</v>
      </c>
      <c r="AL27" s="329">
        <v>55.9</v>
      </c>
      <c r="AM27" s="329">
        <v>0</v>
      </c>
      <c r="AN27" s="329">
        <v>7.8</v>
      </c>
      <c r="AO27" s="329">
        <v>0</v>
      </c>
      <c r="AP27" s="329">
        <v>0</v>
      </c>
      <c r="AQ27" s="329">
        <v>71.900000000000006</v>
      </c>
      <c r="AR27" s="329">
        <v>54.2</v>
      </c>
      <c r="AS27" s="329">
        <v>0</v>
      </c>
      <c r="AT27" s="329">
        <v>0</v>
      </c>
      <c r="AU27" s="329">
        <v>2.85</v>
      </c>
      <c r="AV27" s="329">
        <v>3.9</v>
      </c>
      <c r="AW27" s="329">
        <v>89.4</v>
      </c>
      <c r="AX27" s="329">
        <v>15.8</v>
      </c>
      <c r="AY27" s="329">
        <v>94.7</v>
      </c>
      <c r="AZ27" s="329">
        <v>145</v>
      </c>
      <c r="BA27" s="329">
        <v>57.87557735849056</v>
      </c>
      <c r="BB27" s="329">
        <v>0</v>
      </c>
      <c r="BC27" s="329">
        <v>0</v>
      </c>
      <c r="BD27" s="329">
        <v>30.8</v>
      </c>
      <c r="BE27" s="329">
        <v>36.200000000000003</v>
      </c>
      <c r="BF27" s="329">
        <v>0</v>
      </c>
      <c r="BG27" s="329">
        <v>27.6</v>
      </c>
      <c r="BH27" s="329">
        <v>33.200000000000003</v>
      </c>
      <c r="BI27" s="329">
        <v>0</v>
      </c>
      <c r="BJ27" s="329">
        <v>212.89999999999998</v>
      </c>
      <c r="BK27" s="329">
        <v>77.099999999999994</v>
      </c>
      <c r="BL27" s="329">
        <v>142.80000000000001</v>
      </c>
      <c r="BM27" s="329">
        <v>188.39999999999998</v>
      </c>
      <c r="BN27" s="329">
        <v>59</v>
      </c>
      <c r="BO27" s="329">
        <v>224.5</v>
      </c>
      <c r="BP27" s="329">
        <v>194.79999999999998</v>
      </c>
      <c r="BQ27" s="329">
        <v>0</v>
      </c>
      <c r="BR27" s="329">
        <v>47.4</v>
      </c>
      <c r="BS27" s="329">
        <v>114.4</v>
      </c>
      <c r="BT27" s="329">
        <v>152.9</v>
      </c>
      <c r="BU27" s="329">
        <v>213.7</v>
      </c>
      <c r="BV27" s="329">
        <v>56.5</v>
      </c>
      <c r="BW27" s="329">
        <v>86.7</v>
      </c>
      <c r="BX27" s="329">
        <v>80.2</v>
      </c>
      <c r="BY27" s="329">
        <v>54.6</v>
      </c>
      <c r="BZ27" s="329">
        <v>130.5</v>
      </c>
      <c r="CA27" s="329">
        <v>0</v>
      </c>
      <c r="CB27" s="329">
        <v>150.1</v>
      </c>
      <c r="CC27" s="329">
        <v>98.8</v>
      </c>
      <c r="CD27" s="329">
        <v>139.9</v>
      </c>
      <c r="CE27" s="329">
        <v>14.3</v>
      </c>
      <c r="CF27" s="329">
        <v>133.9</v>
      </c>
      <c r="CG27" s="329">
        <v>46.7</v>
      </c>
      <c r="CH27" s="329">
        <v>49.1</v>
      </c>
      <c r="CI27" s="329">
        <v>144</v>
      </c>
      <c r="CJ27" s="329">
        <v>0</v>
      </c>
      <c r="CK27" s="329">
        <v>0</v>
      </c>
      <c r="CL27" s="329">
        <v>0</v>
      </c>
      <c r="CM27" s="329">
        <v>25.35</v>
      </c>
      <c r="CN27" s="329">
        <v>0</v>
      </c>
      <c r="CO27" s="329">
        <v>0</v>
      </c>
      <c r="CP27" s="329">
        <v>0</v>
      </c>
      <c r="CQ27" s="329">
        <v>0</v>
      </c>
      <c r="CR27" s="329">
        <v>0</v>
      </c>
      <c r="CS27" s="329">
        <v>0</v>
      </c>
      <c r="CT27" s="329">
        <v>0</v>
      </c>
      <c r="CU27" s="329">
        <v>0</v>
      </c>
      <c r="CV27" s="329">
        <v>0</v>
      </c>
      <c r="CW27" s="329">
        <v>0</v>
      </c>
      <c r="CX27" s="329">
        <v>0</v>
      </c>
      <c r="CY27" s="329">
        <v>0</v>
      </c>
      <c r="CZ27" s="329">
        <v>0</v>
      </c>
      <c r="DA27" s="329">
        <v>0</v>
      </c>
      <c r="DB27" s="329">
        <v>0</v>
      </c>
      <c r="DC27" s="329">
        <v>0</v>
      </c>
      <c r="DD27" s="329">
        <v>0</v>
      </c>
      <c r="DE27" s="329">
        <v>0</v>
      </c>
      <c r="DF27" s="329">
        <v>0</v>
      </c>
      <c r="DG27" s="329">
        <v>0</v>
      </c>
      <c r="DH27" s="329">
        <v>0</v>
      </c>
      <c r="DI27" s="329">
        <v>0</v>
      </c>
      <c r="DJ27" s="329">
        <v>0</v>
      </c>
      <c r="DK27" s="329">
        <v>0</v>
      </c>
      <c r="DL27" s="329">
        <v>0</v>
      </c>
      <c r="DM27" s="329">
        <v>0</v>
      </c>
      <c r="DN27" s="329">
        <v>0</v>
      </c>
      <c r="DO27" s="329">
        <v>0</v>
      </c>
      <c r="DP27" s="329">
        <v>0</v>
      </c>
      <c r="DQ27" s="329">
        <v>0</v>
      </c>
      <c r="DR27" s="329">
        <v>0</v>
      </c>
      <c r="DS27" s="329">
        <v>0</v>
      </c>
      <c r="DT27" s="329">
        <v>0</v>
      </c>
      <c r="DU27" s="329">
        <v>0</v>
      </c>
      <c r="DV27" s="329">
        <v>0</v>
      </c>
      <c r="DW27" s="329">
        <v>0</v>
      </c>
      <c r="DX27" s="329">
        <v>0</v>
      </c>
      <c r="DY27" s="329">
        <v>0</v>
      </c>
      <c r="DZ27" s="329">
        <v>0</v>
      </c>
      <c r="EA27" s="329">
        <v>0</v>
      </c>
      <c r="EB27" s="329">
        <v>0</v>
      </c>
      <c r="EC27" s="329">
        <v>0</v>
      </c>
      <c r="ED27" s="329">
        <v>0</v>
      </c>
      <c r="EE27" s="329">
        <v>0</v>
      </c>
      <c r="EF27" s="329">
        <v>0</v>
      </c>
      <c r="EG27" s="329">
        <v>0</v>
      </c>
      <c r="EH27" s="329">
        <v>0</v>
      </c>
      <c r="EI27" s="329">
        <v>0</v>
      </c>
      <c r="EJ27" s="329">
        <v>0</v>
      </c>
      <c r="EK27" s="329">
        <v>0</v>
      </c>
      <c r="EL27" s="329">
        <v>0</v>
      </c>
      <c r="EM27" s="329">
        <v>0</v>
      </c>
      <c r="EN27" s="329">
        <v>0</v>
      </c>
      <c r="EO27" s="329">
        <v>0</v>
      </c>
      <c r="EP27" s="329">
        <v>0</v>
      </c>
      <c r="EQ27" s="329">
        <v>0</v>
      </c>
      <c r="ER27" s="329">
        <v>0</v>
      </c>
      <c r="ES27" s="329">
        <v>0</v>
      </c>
      <c r="ET27" s="329">
        <v>0</v>
      </c>
      <c r="EU27" s="329">
        <v>0</v>
      </c>
      <c r="EV27" s="329">
        <v>0</v>
      </c>
      <c r="EW27" s="329">
        <v>0</v>
      </c>
      <c r="EX27" s="329">
        <v>0</v>
      </c>
      <c r="EY27" s="329">
        <v>0</v>
      </c>
      <c r="EZ27" s="329">
        <v>0</v>
      </c>
      <c r="FA27" s="329">
        <v>0</v>
      </c>
      <c r="FB27" s="329">
        <v>0</v>
      </c>
      <c r="FC27" s="329">
        <v>0</v>
      </c>
      <c r="FD27" s="329">
        <v>0</v>
      </c>
      <c r="FE27" s="329">
        <v>0</v>
      </c>
      <c r="FF27" s="329">
        <v>0</v>
      </c>
      <c r="FG27" s="340">
        <v>0</v>
      </c>
      <c r="FH27"/>
      <c r="FI27"/>
      <c r="FJ27" s="332"/>
      <c r="FK27" s="332"/>
      <c r="FL27" s="332"/>
      <c r="FM27" s="332"/>
      <c r="FN27" s="332"/>
      <c r="FO27"/>
      <c r="FP27"/>
      <c r="FQ27"/>
      <c r="FR27" s="332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</row>
    <row r="28" spans="1:220" s="264" customFormat="1">
      <c r="A28" s="264">
        <v>3</v>
      </c>
      <c r="C28" s="265"/>
      <c r="D28" s="258" t="str">
        <f t="shared" si="3"/>
        <v>Zone substations</v>
      </c>
      <c r="E28" s="266" t="s">
        <v>2470</v>
      </c>
      <c r="F28" s="356">
        <v>677.5921375921331</v>
      </c>
      <c r="G28" s="353">
        <v>1.485625</v>
      </c>
      <c r="H28" s="312">
        <v>0.1</v>
      </c>
      <c r="I28" s="267">
        <v>82</v>
      </c>
      <c r="J28" s="308">
        <v>0.1</v>
      </c>
      <c r="K28" s="268">
        <v>1</v>
      </c>
      <c r="L28" s="269">
        <v>2.0250000000000004</v>
      </c>
      <c r="M28" s="269">
        <v>0</v>
      </c>
      <c r="N28" s="269">
        <v>0</v>
      </c>
      <c r="O28" s="269">
        <v>3.9</v>
      </c>
      <c r="P28" s="269">
        <v>0</v>
      </c>
      <c r="Q28" s="269">
        <v>1.95</v>
      </c>
      <c r="R28" s="269">
        <v>0</v>
      </c>
      <c r="S28" s="269">
        <v>0</v>
      </c>
      <c r="T28" s="269">
        <v>0</v>
      </c>
      <c r="U28" s="269">
        <v>0</v>
      </c>
      <c r="V28" s="269">
        <v>7.8</v>
      </c>
      <c r="W28" s="269">
        <v>22.8</v>
      </c>
      <c r="X28" s="269">
        <v>0</v>
      </c>
      <c r="Y28" s="269">
        <v>0</v>
      </c>
      <c r="Z28" s="269">
        <v>0.7</v>
      </c>
      <c r="AA28" s="269">
        <v>0.65</v>
      </c>
      <c r="AB28" s="269">
        <v>4</v>
      </c>
      <c r="AC28" s="269">
        <v>3.25</v>
      </c>
      <c r="AD28" s="269">
        <v>0</v>
      </c>
      <c r="AE28" s="269">
        <v>0</v>
      </c>
      <c r="AF28" s="269">
        <v>3.9</v>
      </c>
      <c r="AG28" s="269">
        <v>21.9</v>
      </c>
      <c r="AH28" s="269">
        <v>2.7</v>
      </c>
      <c r="AI28" s="269">
        <v>16.100000000000001</v>
      </c>
      <c r="AJ28" s="269">
        <v>0.40950000000000003</v>
      </c>
      <c r="AK28" s="269">
        <v>0.4</v>
      </c>
      <c r="AL28" s="269">
        <v>9.8400000000000016</v>
      </c>
      <c r="AM28" s="269">
        <v>12.8</v>
      </c>
      <c r="AN28" s="269">
        <v>5.4</v>
      </c>
      <c r="AO28" s="269">
        <v>8.9</v>
      </c>
      <c r="AP28" s="269">
        <v>0</v>
      </c>
      <c r="AQ28" s="269">
        <v>115.45000000000003</v>
      </c>
      <c r="AR28" s="269">
        <v>21.8</v>
      </c>
      <c r="AS28" s="269">
        <v>37.599999999999994</v>
      </c>
      <c r="AT28" s="269">
        <v>30.3</v>
      </c>
      <c r="AU28" s="269">
        <v>0</v>
      </c>
      <c r="AV28" s="269">
        <v>58.099999999999994</v>
      </c>
      <c r="AW28" s="269">
        <v>32.575000000000003</v>
      </c>
      <c r="AX28" s="269">
        <v>78.360000000000028</v>
      </c>
      <c r="AY28" s="269">
        <v>18.600000000000001</v>
      </c>
      <c r="AZ28" s="269">
        <v>10.049999999999999</v>
      </c>
      <c r="BA28" s="269">
        <v>33.349999999999994</v>
      </c>
      <c r="BB28" s="269">
        <v>57.400000000000006</v>
      </c>
      <c r="BC28" s="269">
        <v>0</v>
      </c>
      <c r="BD28" s="269">
        <v>3.6100000000000003</v>
      </c>
      <c r="BE28" s="269">
        <v>1.3</v>
      </c>
      <c r="BF28" s="269">
        <v>38.949999999999996</v>
      </c>
      <c r="BG28" s="269">
        <v>40.799999999999997</v>
      </c>
      <c r="BH28" s="269">
        <v>8.4499999999999993</v>
      </c>
      <c r="BI28" s="269">
        <v>16.7</v>
      </c>
      <c r="BJ28" s="269">
        <v>61.599999999999994</v>
      </c>
      <c r="BK28" s="269">
        <v>90.264999999999972</v>
      </c>
      <c r="BL28" s="269">
        <v>35.6</v>
      </c>
      <c r="BM28" s="269">
        <v>3.9</v>
      </c>
      <c r="BN28" s="269">
        <v>46.129999999999988</v>
      </c>
      <c r="BO28" s="269">
        <v>35.650000000000006</v>
      </c>
      <c r="BP28" s="269">
        <v>74.160208695652173</v>
      </c>
      <c r="BQ28" s="269">
        <v>5.4</v>
      </c>
      <c r="BR28" s="269">
        <v>17.2</v>
      </c>
      <c r="BS28" s="269">
        <v>0</v>
      </c>
      <c r="BT28" s="269">
        <v>19.7</v>
      </c>
      <c r="BU28" s="269">
        <v>61.4</v>
      </c>
      <c r="BV28" s="269">
        <v>76.009999999999991</v>
      </c>
      <c r="BW28" s="269">
        <v>61.3</v>
      </c>
      <c r="BX28" s="269">
        <v>17.98</v>
      </c>
      <c r="BY28" s="269">
        <v>24.15</v>
      </c>
      <c r="BZ28" s="269">
        <v>19.3</v>
      </c>
      <c r="CA28" s="269">
        <v>1.3</v>
      </c>
      <c r="CB28" s="269">
        <v>34.660000000000004</v>
      </c>
      <c r="CC28" s="269">
        <v>14.05</v>
      </c>
      <c r="CD28" s="269">
        <v>6.25</v>
      </c>
      <c r="CE28" s="269">
        <v>0</v>
      </c>
      <c r="CF28" s="269">
        <v>1.95</v>
      </c>
      <c r="CG28" s="269">
        <v>8.1999999999999993</v>
      </c>
      <c r="CH28" s="269">
        <v>11.5</v>
      </c>
      <c r="CI28" s="269">
        <v>13.4</v>
      </c>
      <c r="CJ28" s="269">
        <v>0</v>
      </c>
      <c r="CK28" s="269">
        <v>22.36</v>
      </c>
      <c r="CL28" s="269">
        <v>13.25</v>
      </c>
      <c r="CM28" s="269">
        <v>28.6</v>
      </c>
      <c r="CN28" s="269">
        <v>0</v>
      </c>
      <c r="CO28" s="269">
        <v>0.62</v>
      </c>
      <c r="CP28" s="269">
        <v>3.9</v>
      </c>
      <c r="CQ28" s="269">
        <v>2.4</v>
      </c>
      <c r="CR28" s="269">
        <v>0</v>
      </c>
      <c r="CS28" s="269">
        <v>10.4</v>
      </c>
      <c r="CT28" s="269">
        <v>0</v>
      </c>
      <c r="CU28" s="269">
        <v>0</v>
      </c>
      <c r="CV28" s="269">
        <v>0</v>
      </c>
      <c r="CW28" s="269">
        <v>0</v>
      </c>
      <c r="CX28" s="269">
        <v>0</v>
      </c>
      <c r="CY28" s="269">
        <v>0</v>
      </c>
      <c r="CZ28" s="269">
        <v>3.9000000000000004</v>
      </c>
      <c r="DA28" s="269">
        <v>0</v>
      </c>
      <c r="DB28" s="269">
        <v>0</v>
      </c>
      <c r="DC28" s="269">
        <v>3.9</v>
      </c>
      <c r="DD28" s="269">
        <v>0</v>
      </c>
      <c r="DE28" s="269">
        <v>3</v>
      </c>
      <c r="DF28" s="269">
        <v>0</v>
      </c>
      <c r="DG28" s="269">
        <v>0</v>
      </c>
      <c r="DH28" s="269">
        <v>1.5</v>
      </c>
      <c r="DI28" s="269">
        <v>0</v>
      </c>
      <c r="DJ28" s="269">
        <v>0</v>
      </c>
      <c r="DK28" s="269">
        <v>0.58499999999999996</v>
      </c>
      <c r="DL28" s="269">
        <v>0</v>
      </c>
      <c r="DM28" s="269">
        <v>0</v>
      </c>
      <c r="DN28" s="269">
        <v>0</v>
      </c>
      <c r="DO28" s="269">
        <v>0</v>
      </c>
      <c r="DP28" s="269">
        <v>1.3</v>
      </c>
      <c r="DQ28" s="269">
        <v>0</v>
      </c>
      <c r="DR28" s="269">
        <v>0</v>
      </c>
      <c r="DS28" s="269">
        <v>0</v>
      </c>
      <c r="DT28" s="269">
        <v>0</v>
      </c>
      <c r="DU28" s="269">
        <v>0</v>
      </c>
      <c r="DV28" s="269">
        <v>0</v>
      </c>
      <c r="DW28" s="269">
        <v>0</v>
      </c>
      <c r="DX28" s="269">
        <v>0</v>
      </c>
      <c r="DY28" s="269">
        <v>0</v>
      </c>
      <c r="DZ28" s="269">
        <v>0</v>
      </c>
      <c r="EA28" s="269">
        <v>0</v>
      </c>
      <c r="EB28" s="269">
        <v>0</v>
      </c>
      <c r="EC28" s="269">
        <v>0</v>
      </c>
      <c r="ED28" s="269">
        <v>0</v>
      </c>
      <c r="EE28" s="269">
        <v>0</v>
      </c>
      <c r="EF28" s="269">
        <v>0</v>
      </c>
      <c r="EG28" s="269">
        <v>0</v>
      </c>
      <c r="EH28" s="269">
        <v>0</v>
      </c>
      <c r="EI28" s="269">
        <v>0</v>
      </c>
      <c r="EJ28" s="269">
        <v>0.39</v>
      </c>
      <c r="EK28" s="269">
        <v>0</v>
      </c>
      <c r="EL28" s="269">
        <v>0</v>
      </c>
      <c r="EM28" s="269">
        <v>0</v>
      </c>
      <c r="EN28" s="269">
        <v>0</v>
      </c>
      <c r="EO28" s="269">
        <v>0</v>
      </c>
      <c r="EP28" s="269">
        <v>0</v>
      </c>
      <c r="EQ28" s="269">
        <v>0</v>
      </c>
      <c r="ER28" s="269">
        <v>0</v>
      </c>
      <c r="ES28" s="269">
        <v>0</v>
      </c>
      <c r="ET28" s="269">
        <v>0</v>
      </c>
      <c r="EU28" s="269">
        <v>0</v>
      </c>
      <c r="EV28" s="269">
        <v>0</v>
      </c>
      <c r="EW28" s="269">
        <v>0</v>
      </c>
      <c r="EX28" s="269">
        <v>0</v>
      </c>
      <c r="EY28" s="269">
        <v>0</v>
      </c>
      <c r="EZ28" s="269">
        <v>0</v>
      </c>
      <c r="FA28" s="269">
        <v>0</v>
      </c>
      <c r="FB28" s="269">
        <v>0</v>
      </c>
      <c r="FC28" s="269">
        <v>0</v>
      </c>
      <c r="FD28" s="269">
        <v>0</v>
      </c>
      <c r="FE28" s="269">
        <v>0</v>
      </c>
      <c r="FF28" s="269">
        <v>0</v>
      </c>
      <c r="FG28" s="339">
        <v>0</v>
      </c>
      <c r="FH28"/>
      <c r="FI28"/>
      <c r="FJ28" s="332"/>
      <c r="FK28" s="332"/>
      <c r="FL28" s="332"/>
      <c r="FM28" s="332"/>
      <c r="FN28" s="332"/>
      <c r="FO28"/>
      <c r="FP28"/>
      <c r="FQ28"/>
      <c r="FR28" s="332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</row>
    <row r="29" spans="1:220" s="259" customFormat="1">
      <c r="A29" s="259">
        <v>4</v>
      </c>
      <c r="C29" s="260"/>
      <c r="D29" s="258" t="str">
        <f t="shared" si="3"/>
        <v>Distribution feeders - CBD</v>
      </c>
      <c r="E29" s="263" t="s">
        <v>1100</v>
      </c>
      <c r="F29" s="313">
        <v>512.04857298133231</v>
      </c>
      <c r="G29" s="352">
        <v>1.416973409550363</v>
      </c>
      <c r="H29" s="313">
        <v>0.1</v>
      </c>
      <c r="I29" s="310">
        <v>80</v>
      </c>
      <c r="J29" s="307">
        <v>0.1</v>
      </c>
      <c r="K29" s="262">
        <v>1</v>
      </c>
      <c r="L29" s="329">
        <v>0</v>
      </c>
      <c r="M29" s="329">
        <v>0</v>
      </c>
      <c r="N29" s="329">
        <v>0</v>
      </c>
      <c r="O29" s="329">
        <v>0</v>
      </c>
      <c r="P29" s="329">
        <v>3.2389350101538001</v>
      </c>
      <c r="Q29" s="329">
        <v>0</v>
      </c>
      <c r="R29" s="329">
        <v>0</v>
      </c>
      <c r="S29" s="329">
        <v>9.1452282639636699</v>
      </c>
      <c r="T29" s="329">
        <v>0</v>
      </c>
      <c r="U29" s="329">
        <v>8.2878631142170764</v>
      </c>
      <c r="V29" s="329">
        <v>7.144709581221619</v>
      </c>
      <c r="W29" s="329">
        <v>7.144709581221619</v>
      </c>
      <c r="X29" s="329">
        <v>6.1920816370587364</v>
      </c>
      <c r="Y29" s="329">
        <v>7.2399723756379064</v>
      </c>
      <c r="Z29" s="329">
        <v>20.290975210669394</v>
      </c>
      <c r="AA29" s="329">
        <v>7.811549142135636</v>
      </c>
      <c r="AB29" s="329">
        <v>5.334716487312142</v>
      </c>
      <c r="AC29" s="329">
        <v>0</v>
      </c>
      <c r="AD29" s="329">
        <v>13.241528423864064</v>
      </c>
      <c r="AE29" s="329">
        <v>0</v>
      </c>
      <c r="AF29" s="329">
        <v>4.6678769263981241</v>
      </c>
      <c r="AG29" s="329">
        <v>12.47942606853376</v>
      </c>
      <c r="AH29" s="329">
        <v>8.478388703049653</v>
      </c>
      <c r="AI29" s="329">
        <v>21.338865949248568</v>
      </c>
      <c r="AJ29" s="329">
        <v>7.2399723756379064</v>
      </c>
      <c r="AK29" s="329">
        <v>21.815179921330007</v>
      </c>
      <c r="AL29" s="329">
        <v>22.291493893411449</v>
      </c>
      <c r="AM29" s="329">
        <v>6.2873444314750246</v>
      </c>
      <c r="AN29" s="329">
        <v>0</v>
      </c>
      <c r="AO29" s="329">
        <v>13.717842395945508</v>
      </c>
      <c r="AP29" s="329">
        <v>0</v>
      </c>
      <c r="AQ29" s="329">
        <v>8.7641770862985187</v>
      </c>
      <c r="AR29" s="329">
        <v>4.572614131981835</v>
      </c>
      <c r="AS29" s="329">
        <v>9.4310166472125374</v>
      </c>
      <c r="AT29" s="329">
        <v>14.765733134524677</v>
      </c>
      <c r="AU29" s="329">
        <v>5.5252420761447185</v>
      </c>
      <c r="AV29" s="329">
        <v>15.432572695438695</v>
      </c>
      <c r="AW29" s="329">
        <v>3.905774571067818</v>
      </c>
      <c r="AX29" s="329">
        <v>20.862551977167126</v>
      </c>
      <c r="AY29" s="329">
        <v>5.1441908984795655</v>
      </c>
      <c r="AZ29" s="329">
        <v>3.7152489822352415</v>
      </c>
      <c r="BA29" s="329">
        <v>16.194675050769003</v>
      </c>
      <c r="BB29" s="329">
        <v>8.3831259086333656</v>
      </c>
      <c r="BC29" s="329">
        <v>3.5247233934026654</v>
      </c>
      <c r="BD29" s="329">
        <v>20.290975210669398</v>
      </c>
      <c r="BE29" s="329">
        <v>9.5262794416288248</v>
      </c>
      <c r="BF29" s="329">
        <v>0</v>
      </c>
      <c r="BG29" s="329">
        <v>4.7631397208144124</v>
      </c>
      <c r="BH29" s="329">
        <v>13.146265629447779</v>
      </c>
      <c r="BI29" s="329">
        <v>5.2394536928958537</v>
      </c>
      <c r="BJ29" s="329">
        <v>5.1441908984795655</v>
      </c>
      <c r="BK29" s="329">
        <v>8.3831259086333656</v>
      </c>
      <c r="BL29" s="329">
        <v>3.3341978045700884</v>
      </c>
      <c r="BM29" s="329">
        <v>16.004149461936425</v>
      </c>
      <c r="BN29" s="329">
        <v>0</v>
      </c>
      <c r="BO29" s="329">
        <v>9.5262794416288248</v>
      </c>
      <c r="BP29" s="329">
        <v>10.669432974624284</v>
      </c>
      <c r="BQ29" s="329">
        <v>7.5257607588867721</v>
      </c>
      <c r="BR29" s="329">
        <v>11.907849302036031</v>
      </c>
      <c r="BS29" s="329">
        <v>0</v>
      </c>
      <c r="BT29" s="329">
        <v>0</v>
      </c>
      <c r="BU29" s="329">
        <v>0</v>
      </c>
      <c r="BV29" s="329">
        <v>8.478388703049653</v>
      </c>
      <c r="BW29" s="329">
        <v>8.3831259086333656</v>
      </c>
      <c r="BX29" s="329">
        <v>5.715767664977295</v>
      </c>
      <c r="BY29" s="329">
        <v>0</v>
      </c>
      <c r="BZ29" s="329">
        <v>2.7626210380723593</v>
      </c>
      <c r="CA29" s="329">
        <v>0</v>
      </c>
      <c r="CB29" s="329">
        <v>9.3357538527962483</v>
      </c>
      <c r="CC29" s="329">
        <v>7.4304979644704829</v>
      </c>
      <c r="CD29" s="329">
        <v>4.8584025152307007</v>
      </c>
      <c r="CE29" s="329">
        <v>0</v>
      </c>
      <c r="CF29" s="329">
        <v>0</v>
      </c>
      <c r="CG29" s="329">
        <v>0</v>
      </c>
      <c r="CH29" s="329">
        <v>0</v>
      </c>
      <c r="CI29" s="329">
        <v>3.7152489822352415</v>
      </c>
      <c r="CJ29" s="329">
        <v>0</v>
      </c>
      <c r="CK29" s="329">
        <v>5.334716487312142</v>
      </c>
      <c r="CL29" s="329">
        <v>3.1436722157375123</v>
      </c>
      <c r="CM29" s="329">
        <v>4.9536653096469889</v>
      </c>
      <c r="CN29" s="329">
        <v>0</v>
      </c>
      <c r="CO29" s="329">
        <v>3.6199861878189532</v>
      </c>
      <c r="CP29" s="329">
        <v>0</v>
      </c>
      <c r="CQ29" s="329">
        <v>0</v>
      </c>
      <c r="CR29" s="329">
        <v>0</v>
      </c>
      <c r="CS29" s="329">
        <v>0</v>
      </c>
      <c r="CT29" s="329">
        <v>0</v>
      </c>
      <c r="CU29" s="329">
        <v>0</v>
      </c>
      <c r="CV29" s="329">
        <v>0</v>
      </c>
      <c r="CW29" s="329">
        <v>0</v>
      </c>
      <c r="CX29" s="329">
        <v>0</v>
      </c>
      <c r="CY29" s="329">
        <v>0</v>
      </c>
      <c r="CZ29" s="329">
        <v>0</v>
      </c>
      <c r="DA29" s="329">
        <v>0</v>
      </c>
      <c r="DB29" s="329">
        <v>0</v>
      </c>
      <c r="DC29" s="329">
        <v>0</v>
      </c>
      <c r="DD29" s="329">
        <v>0</v>
      </c>
      <c r="DE29" s="329">
        <v>0</v>
      </c>
      <c r="DF29" s="329">
        <v>0</v>
      </c>
      <c r="DG29" s="329">
        <v>0</v>
      </c>
      <c r="DH29" s="329">
        <v>0</v>
      </c>
      <c r="DI29" s="329">
        <v>0</v>
      </c>
      <c r="DJ29" s="329">
        <v>0</v>
      </c>
      <c r="DK29" s="329">
        <v>0</v>
      </c>
      <c r="DL29" s="329">
        <v>0</v>
      </c>
      <c r="DM29" s="329">
        <v>0</v>
      </c>
      <c r="DN29" s="329">
        <v>0</v>
      </c>
      <c r="DO29" s="329">
        <v>0</v>
      </c>
      <c r="DP29" s="329">
        <v>0</v>
      </c>
      <c r="DQ29" s="329">
        <v>0</v>
      </c>
      <c r="DR29" s="329">
        <v>0</v>
      </c>
      <c r="DS29" s="329">
        <v>0</v>
      </c>
      <c r="DT29" s="329">
        <v>0</v>
      </c>
      <c r="DU29" s="329">
        <v>0</v>
      </c>
      <c r="DV29" s="329">
        <v>0</v>
      </c>
      <c r="DW29" s="329">
        <v>0</v>
      </c>
      <c r="DX29" s="329">
        <v>0</v>
      </c>
      <c r="DY29" s="329">
        <v>0</v>
      </c>
      <c r="DZ29" s="329">
        <v>0</v>
      </c>
      <c r="EA29" s="329">
        <v>0</v>
      </c>
      <c r="EB29" s="329">
        <v>0</v>
      </c>
      <c r="EC29" s="329">
        <v>0</v>
      </c>
      <c r="ED29" s="329">
        <v>0</v>
      </c>
      <c r="EE29" s="329">
        <v>0</v>
      </c>
      <c r="EF29" s="329">
        <v>0</v>
      </c>
      <c r="EG29" s="329">
        <v>0</v>
      </c>
      <c r="EH29" s="329">
        <v>0</v>
      </c>
      <c r="EI29" s="329">
        <v>0</v>
      </c>
      <c r="EJ29" s="329">
        <v>0</v>
      </c>
      <c r="EK29" s="329">
        <v>0</v>
      </c>
      <c r="EL29" s="329">
        <v>0</v>
      </c>
      <c r="EM29" s="329">
        <v>0</v>
      </c>
      <c r="EN29" s="329">
        <v>0</v>
      </c>
      <c r="EO29" s="329">
        <v>0</v>
      </c>
      <c r="EP29" s="329">
        <v>0</v>
      </c>
      <c r="EQ29" s="329">
        <v>0</v>
      </c>
      <c r="ER29" s="329">
        <v>0</v>
      </c>
      <c r="ES29" s="329">
        <v>0</v>
      </c>
      <c r="ET29" s="329">
        <v>0</v>
      </c>
      <c r="EU29" s="329">
        <v>0</v>
      </c>
      <c r="EV29" s="329">
        <v>0</v>
      </c>
      <c r="EW29" s="329">
        <v>0</v>
      </c>
      <c r="EX29" s="329">
        <v>0</v>
      </c>
      <c r="EY29" s="329">
        <v>0</v>
      </c>
      <c r="EZ29" s="329">
        <v>0</v>
      </c>
      <c r="FA29" s="329">
        <v>0</v>
      </c>
      <c r="FB29" s="329">
        <v>0</v>
      </c>
      <c r="FC29" s="329">
        <v>0</v>
      </c>
      <c r="FD29" s="329">
        <v>0</v>
      </c>
      <c r="FE29" s="329">
        <v>0</v>
      </c>
      <c r="FF29" s="329">
        <v>0</v>
      </c>
      <c r="FG29" s="340">
        <v>0</v>
      </c>
      <c r="FH29"/>
      <c r="FI29"/>
      <c r="FJ29" s="332"/>
      <c r="FK29" s="332"/>
      <c r="FL29" s="332"/>
      <c r="FM29" s="332"/>
      <c r="FN29" s="332"/>
      <c r="FO29"/>
      <c r="FP29"/>
      <c r="FQ29"/>
      <c r="FR29" s="332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</row>
    <row r="30" spans="1:220" s="264" customFormat="1">
      <c r="A30" s="264">
        <v>5</v>
      </c>
      <c r="C30" s="265"/>
      <c r="D30" s="258" t="str">
        <f t="shared" si="3"/>
        <v>Distribution feeders - Urban</v>
      </c>
      <c r="E30" s="266" t="s">
        <v>1102</v>
      </c>
      <c r="F30" s="312">
        <v>512.04857298133231</v>
      </c>
      <c r="G30" s="353">
        <v>1.416973409550363</v>
      </c>
      <c r="H30" s="312">
        <v>0.1</v>
      </c>
      <c r="I30" s="267">
        <v>100</v>
      </c>
      <c r="J30" s="308">
        <v>0.1</v>
      </c>
      <c r="K30" s="268">
        <v>1</v>
      </c>
      <c r="L30" s="269">
        <v>0</v>
      </c>
      <c r="M30" s="269">
        <v>0</v>
      </c>
      <c r="N30" s="269">
        <v>0</v>
      </c>
      <c r="O30" s="269">
        <v>1.3</v>
      </c>
      <c r="P30" s="269">
        <v>11.241009741122014</v>
      </c>
      <c r="Q30" s="269">
        <v>15.927939226403396</v>
      </c>
      <c r="R30" s="269">
        <v>7.6210235533030604</v>
      </c>
      <c r="S30" s="269">
        <v>0</v>
      </c>
      <c r="T30" s="269">
        <v>9.1452282639636717</v>
      </c>
      <c r="U30" s="269">
        <v>0</v>
      </c>
      <c r="V30" s="269">
        <v>27.81673596955617</v>
      </c>
      <c r="W30" s="269">
        <v>30.007780241130796</v>
      </c>
      <c r="X30" s="269">
        <v>16.480463434017864</v>
      </c>
      <c r="Y30" s="269">
        <v>19.624135649755381</v>
      </c>
      <c r="Z30" s="269">
        <v>7.8981516825140794</v>
      </c>
      <c r="AA30" s="269">
        <v>26.630281166371489</v>
      </c>
      <c r="AB30" s="269">
        <v>7.2399723756379073</v>
      </c>
      <c r="AC30" s="269">
        <v>43.439834253827442</v>
      </c>
      <c r="AD30" s="269">
        <v>28.483575530470187</v>
      </c>
      <c r="AE30" s="269">
        <v>35.437759522859231</v>
      </c>
      <c r="AF30" s="269">
        <v>24.558748400519111</v>
      </c>
      <c r="AG30" s="269">
        <v>20.576763593918262</v>
      </c>
      <c r="AH30" s="269">
        <v>42.010892337583122</v>
      </c>
      <c r="AI30" s="269">
        <v>67.738775033211226</v>
      </c>
      <c r="AJ30" s="269">
        <v>13.336791218280354</v>
      </c>
      <c r="AK30" s="269">
        <v>71.878376463300839</v>
      </c>
      <c r="AL30" s="269">
        <v>38.562379179713488</v>
      </c>
      <c r="AM30" s="269">
        <v>49.346127507637313</v>
      </c>
      <c r="AN30" s="269">
        <v>35.437759522859231</v>
      </c>
      <c r="AO30" s="269">
        <v>85.545989385826843</v>
      </c>
      <c r="AP30" s="269">
        <v>20.576763593918262</v>
      </c>
      <c r="AQ30" s="269">
        <v>36.199861878189537</v>
      </c>
      <c r="AR30" s="269">
        <v>45.535615730985782</v>
      </c>
      <c r="AS30" s="269">
        <v>50.641701511698834</v>
      </c>
      <c r="AT30" s="269">
        <v>38.105117766515299</v>
      </c>
      <c r="AU30" s="269">
        <v>55.157157967030898</v>
      </c>
      <c r="AV30" s="269">
        <v>82.847454227634543</v>
      </c>
      <c r="AW30" s="269">
        <v>32.00829892387285</v>
      </c>
      <c r="AX30" s="269">
        <v>44.392462197990326</v>
      </c>
      <c r="AY30" s="269">
        <v>28.388312736053898</v>
      </c>
      <c r="AZ30" s="269">
        <v>63.635546670080558</v>
      </c>
      <c r="BA30" s="269">
        <v>7.7924965832523787</v>
      </c>
      <c r="BB30" s="269">
        <v>43.820885431492599</v>
      </c>
      <c r="BC30" s="269">
        <v>75.63865876653287</v>
      </c>
      <c r="BD30" s="269">
        <v>23.625173015239483</v>
      </c>
      <c r="BE30" s="269">
        <v>77.067600682777197</v>
      </c>
      <c r="BF30" s="269">
        <v>51.414196171874558</v>
      </c>
      <c r="BG30" s="269">
        <v>41.643697566378513</v>
      </c>
      <c r="BH30" s="269">
        <v>44.201936609157748</v>
      </c>
      <c r="BI30" s="269">
        <v>44.473868585946065</v>
      </c>
      <c r="BJ30" s="269">
        <v>40.581950421338796</v>
      </c>
      <c r="BK30" s="269">
        <v>84.013124421128396</v>
      </c>
      <c r="BL30" s="269">
        <v>88.499136012731782</v>
      </c>
      <c r="BM30" s="269">
        <v>47.536134413727837</v>
      </c>
      <c r="BN30" s="269">
        <v>51.933811414145218</v>
      </c>
      <c r="BO30" s="269">
        <v>45.857777181193597</v>
      </c>
      <c r="BP30" s="269">
        <v>79.811169161966276</v>
      </c>
      <c r="BQ30" s="269">
        <v>38.228093373852687</v>
      </c>
      <c r="BR30" s="269">
        <v>72.252499437735722</v>
      </c>
      <c r="BS30" s="269">
        <v>90.728285402072913</v>
      </c>
      <c r="BT30" s="269">
        <v>82.402317170089333</v>
      </c>
      <c r="BU30" s="269">
        <v>76.781812299528326</v>
      </c>
      <c r="BV30" s="269">
        <v>64.188070877695026</v>
      </c>
      <c r="BW30" s="269">
        <v>115.53991322049708</v>
      </c>
      <c r="BX30" s="269">
        <v>129.69769652156509</v>
      </c>
      <c r="BY30" s="269">
        <v>59.329668362464325</v>
      </c>
      <c r="BZ30" s="269">
        <v>48.774550741139585</v>
      </c>
      <c r="CA30" s="269">
        <v>115.90114168279476</v>
      </c>
      <c r="CB30" s="269">
        <v>102.00740026096145</v>
      </c>
      <c r="CC30" s="269">
        <v>76.114972738614313</v>
      </c>
      <c r="CD30" s="269">
        <v>38.333748473114397</v>
      </c>
      <c r="CE30" s="269">
        <v>67.446058446732081</v>
      </c>
      <c r="CF30" s="269">
        <v>65.667242267358844</v>
      </c>
      <c r="CG30" s="269">
        <v>21.054809616807272</v>
      </c>
      <c r="CH30" s="269">
        <v>71.227125359654949</v>
      </c>
      <c r="CI30" s="269">
        <v>30.293568624379667</v>
      </c>
      <c r="CJ30" s="269">
        <v>20.672026388334551</v>
      </c>
      <c r="CK30" s="269">
        <v>31.531984951791411</v>
      </c>
      <c r="CL30" s="269">
        <v>51.060857807130503</v>
      </c>
      <c r="CM30" s="269">
        <v>71.066044634551019</v>
      </c>
      <c r="CN30" s="269">
        <v>24.804699615193893</v>
      </c>
      <c r="CO30" s="269">
        <v>45.7070887609351</v>
      </c>
      <c r="CP30" s="269">
        <v>0</v>
      </c>
      <c r="CQ30" s="269">
        <v>36.580913055854687</v>
      </c>
      <c r="CR30" s="269">
        <v>30.96040818529368</v>
      </c>
      <c r="CS30" s="269">
        <v>19.433610060922803</v>
      </c>
      <c r="CT30" s="269">
        <v>14.765733134524679</v>
      </c>
      <c r="CU30" s="269">
        <v>9.1452282639636717</v>
      </c>
      <c r="CV30" s="269">
        <v>7.4304979644704838</v>
      </c>
      <c r="CW30" s="269">
        <v>38.745976565315786</v>
      </c>
      <c r="CX30" s="269">
        <v>47.917185591392993</v>
      </c>
      <c r="CY30" s="269">
        <v>9.1452282639636717</v>
      </c>
      <c r="CZ30" s="269">
        <v>28.007261558388748</v>
      </c>
      <c r="DA30" s="269">
        <v>23.529910220823197</v>
      </c>
      <c r="DB30" s="269">
        <v>15.146784312189832</v>
      </c>
      <c r="DC30" s="269">
        <v>29.321888121333522</v>
      </c>
      <c r="DD30" s="269">
        <v>9.1452282639636717</v>
      </c>
      <c r="DE30" s="269">
        <v>15.146784312189832</v>
      </c>
      <c r="DF30" s="269">
        <v>9.1452282639636717</v>
      </c>
      <c r="DG30" s="269">
        <v>0</v>
      </c>
      <c r="DH30" s="269">
        <v>15.242047106606119</v>
      </c>
      <c r="DI30" s="269">
        <v>0</v>
      </c>
      <c r="DJ30" s="269">
        <v>9.1452282639636717</v>
      </c>
      <c r="DK30" s="269">
        <v>0</v>
      </c>
      <c r="DL30" s="269">
        <v>5.9062932538098716</v>
      </c>
      <c r="DM30" s="269">
        <v>6.2873444314750238</v>
      </c>
      <c r="DN30" s="269">
        <v>0</v>
      </c>
      <c r="DO30" s="269">
        <v>0</v>
      </c>
      <c r="DP30" s="269">
        <v>0</v>
      </c>
      <c r="DQ30" s="269">
        <v>6.0968188426424472</v>
      </c>
      <c r="DR30" s="269">
        <v>0</v>
      </c>
      <c r="DS30" s="269">
        <v>0</v>
      </c>
      <c r="DT30" s="269">
        <v>9.1452282639636717</v>
      </c>
      <c r="DU30" s="269">
        <v>0</v>
      </c>
      <c r="DV30" s="269">
        <v>0</v>
      </c>
      <c r="DW30" s="269">
        <v>0</v>
      </c>
      <c r="DX30" s="269">
        <v>0</v>
      </c>
      <c r="DY30" s="269">
        <v>0</v>
      </c>
      <c r="DZ30" s="269">
        <v>0</v>
      </c>
      <c r="EA30" s="269">
        <v>0</v>
      </c>
      <c r="EB30" s="269">
        <v>0</v>
      </c>
      <c r="EC30" s="269">
        <v>0</v>
      </c>
      <c r="ED30" s="269">
        <v>6.5731328147238894</v>
      </c>
      <c r="EE30" s="269">
        <v>0</v>
      </c>
      <c r="EF30" s="269">
        <v>0</v>
      </c>
      <c r="EG30" s="269">
        <v>0</v>
      </c>
      <c r="EH30" s="269">
        <v>5.5252420761447185</v>
      </c>
      <c r="EI30" s="269">
        <v>0</v>
      </c>
      <c r="EJ30" s="269">
        <v>0</v>
      </c>
      <c r="EK30" s="269">
        <v>0</v>
      </c>
      <c r="EL30" s="269">
        <v>0</v>
      </c>
      <c r="EM30" s="269">
        <v>0</v>
      </c>
      <c r="EN30" s="269">
        <v>0</v>
      </c>
      <c r="EO30" s="269">
        <v>0</v>
      </c>
      <c r="EP30" s="269">
        <v>3.1436722157375119</v>
      </c>
      <c r="EQ30" s="269">
        <v>5.6205048705610068</v>
      </c>
      <c r="ER30" s="269">
        <v>0</v>
      </c>
      <c r="ES30" s="269">
        <v>0</v>
      </c>
      <c r="ET30" s="269">
        <v>0</v>
      </c>
      <c r="EU30" s="269">
        <v>0</v>
      </c>
      <c r="EV30" s="269">
        <v>0</v>
      </c>
      <c r="EW30" s="269">
        <v>0</v>
      </c>
      <c r="EX30" s="269">
        <v>0</v>
      </c>
      <c r="EY30" s="269">
        <v>0</v>
      </c>
      <c r="EZ30" s="269">
        <v>0</v>
      </c>
      <c r="FA30" s="269">
        <v>0</v>
      </c>
      <c r="FB30" s="269">
        <v>0</v>
      </c>
      <c r="FC30" s="269">
        <v>0</v>
      </c>
      <c r="FD30" s="269">
        <v>0</v>
      </c>
      <c r="FE30" s="269">
        <v>0</v>
      </c>
      <c r="FF30" s="269">
        <v>0</v>
      </c>
      <c r="FG30" s="339">
        <v>0</v>
      </c>
      <c r="FH30"/>
      <c r="FI30"/>
      <c r="FJ30" s="332"/>
      <c r="FK30" s="332"/>
      <c r="FL30" s="332"/>
      <c r="FM30" s="332"/>
      <c r="FN30" s="332"/>
      <c r="FO30"/>
      <c r="FP30"/>
      <c r="FQ30"/>
      <c r="FR30" s="332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</row>
    <row r="31" spans="1:220" s="259" customFormat="1">
      <c r="A31" s="259">
        <v>6</v>
      </c>
      <c r="C31" s="260"/>
      <c r="D31" s="258" t="str">
        <f t="shared" si="3"/>
        <v>Distribution feeders - Short rural</v>
      </c>
      <c r="E31" s="263" t="s">
        <v>1104</v>
      </c>
      <c r="F31" s="313">
        <v>512.04857298133231</v>
      </c>
      <c r="G31" s="352">
        <v>1.416973409550363</v>
      </c>
      <c r="H31" s="313">
        <v>0.1</v>
      </c>
      <c r="I31" s="310">
        <v>100</v>
      </c>
      <c r="J31" s="307">
        <v>0.1</v>
      </c>
      <c r="K31" s="262">
        <v>1</v>
      </c>
      <c r="L31" s="329">
        <v>0</v>
      </c>
      <c r="M31" s="329">
        <v>0</v>
      </c>
      <c r="N31" s="329">
        <v>0</v>
      </c>
      <c r="O31" s="329">
        <v>11.112067824877689</v>
      </c>
      <c r="P31" s="329">
        <v>0</v>
      </c>
      <c r="Q31" s="329">
        <v>17.966563026911963</v>
      </c>
      <c r="R31" s="329">
        <v>18.34761420457712</v>
      </c>
      <c r="S31" s="329">
        <v>0</v>
      </c>
      <c r="T31" s="329">
        <v>16.099412256352714</v>
      </c>
      <c r="U31" s="329">
        <v>22.291493893411449</v>
      </c>
      <c r="V31" s="329">
        <v>21.07213012488296</v>
      </c>
      <c r="W31" s="329">
        <v>0</v>
      </c>
      <c r="X31" s="329">
        <v>15.413520136555439</v>
      </c>
      <c r="Y31" s="329">
        <v>5.7538727827438105</v>
      </c>
      <c r="Z31" s="329">
        <v>21.929495274629556</v>
      </c>
      <c r="AA31" s="329">
        <v>10.250276679192615</v>
      </c>
      <c r="AB31" s="329">
        <v>30.560304448745271</v>
      </c>
      <c r="AC31" s="329">
        <v>20.938762212700155</v>
      </c>
      <c r="AD31" s="329">
        <v>15.413520136555439</v>
      </c>
      <c r="AE31" s="329">
        <v>32.00829892387285</v>
      </c>
      <c r="AF31" s="329">
        <v>22.405809246710994</v>
      </c>
      <c r="AG31" s="329">
        <v>16.766251817266731</v>
      </c>
      <c r="AH31" s="329">
        <v>29.054875617775295</v>
      </c>
      <c r="AI31" s="329">
        <v>7.7924965832523787</v>
      </c>
      <c r="AJ31" s="329">
        <v>14.479944751275815</v>
      </c>
      <c r="AK31" s="329">
        <v>6.3108229862967615</v>
      </c>
      <c r="AL31" s="329">
        <v>21.719917126913721</v>
      </c>
      <c r="AM31" s="329">
        <v>30.884197949760651</v>
      </c>
      <c r="AN31" s="329">
        <v>22.196231098995163</v>
      </c>
      <c r="AO31" s="329">
        <v>18.347614204577116</v>
      </c>
      <c r="AP31" s="329">
        <v>34.751867403061951</v>
      </c>
      <c r="AQ31" s="329">
        <v>31.570090069557928</v>
      </c>
      <c r="AR31" s="329">
        <v>34.618499490879152</v>
      </c>
      <c r="AS31" s="329">
        <v>7.811549142135636</v>
      </c>
      <c r="AT31" s="329">
        <v>1.3</v>
      </c>
      <c r="AU31" s="329">
        <v>21.948547833512812</v>
      </c>
      <c r="AV31" s="329">
        <v>9.1452282639636717</v>
      </c>
      <c r="AW31" s="329">
        <v>2.6864108025393283</v>
      </c>
      <c r="AX31" s="329">
        <v>31.322406804075577</v>
      </c>
      <c r="AY31" s="329">
        <v>38.147648880220295</v>
      </c>
      <c r="AZ31" s="329">
        <v>6.4778700203076003</v>
      </c>
      <c r="BA31" s="329">
        <v>24.101486987320929</v>
      </c>
      <c r="BB31" s="329">
        <v>34.56134181422938</v>
      </c>
      <c r="BC31" s="329">
        <v>14.822890811174451</v>
      </c>
      <c r="BD31" s="329">
        <v>1.3</v>
      </c>
      <c r="BE31" s="329">
        <v>32.770401279203156</v>
      </c>
      <c r="BF31" s="329">
        <v>11.241009741122014</v>
      </c>
      <c r="BG31" s="329">
        <v>3.5056708345194076</v>
      </c>
      <c r="BH31" s="329">
        <v>0</v>
      </c>
      <c r="BI31" s="329">
        <v>24.482538164986082</v>
      </c>
      <c r="BJ31" s="329">
        <v>19.05255888325765</v>
      </c>
      <c r="BK31" s="329">
        <v>0</v>
      </c>
      <c r="BL31" s="329">
        <v>6.8589211979727542</v>
      </c>
      <c r="BM31" s="329">
        <v>11.050484152289435</v>
      </c>
      <c r="BN31" s="329">
        <v>7.6210235533030604</v>
      </c>
      <c r="BO31" s="329">
        <v>14.498997310159073</v>
      </c>
      <c r="BP31" s="329">
        <v>36.199861878189537</v>
      </c>
      <c r="BQ31" s="329">
        <v>9.1452282639636717</v>
      </c>
      <c r="BR31" s="329">
        <v>0</v>
      </c>
      <c r="BS31" s="329">
        <v>7.6210235533030604</v>
      </c>
      <c r="BT31" s="329">
        <v>14.670470340108391</v>
      </c>
      <c r="BU31" s="329">
        <v>4.2677731898497129</v>
      </c>
      <c r="BV31" s="329">
        <v>11.126694387822468</v>
      </c>
      <c r="BW31" s="329">
        <v>16.328042962951805</v>
      </c>
      <c r="BX31" s="329">
        <v>6.4778700203076003</v>
      </c>
      <c r="BY31" s="329">
        <v>0</v>
      </c>
      <c r="BZ31" s="329">
        <v>18.671507705592497</v>
      </c>
      <c r="CA31" s="329">
        <v>9.1452282639636717</v>
      </c>
      <c r="CB31" s="329">
        <v>6.7065007269066932</v>
      </c>
      <c r="CC31" s="329">
        <v>0</v>
      </c>
      <c r="CD31" s="329">
        <v>7.6210235533030604</v>
      </c>
      <c r="CE31" s="329">
        <v>0</v>
      </c>
      <c r="CF31" s="329">
        <v>0</v>
      </c>
      <c r="CG31" s="329">
        <v>9.1452282639636717</v>
      </c>
      <c r="CH31" s="329">
        <v>13.908367984778085</v>
      </c>
      <c r="CI31" s="329">
        <v>0</v>
      </c>
      <c r="CJ31" s="329">
        <v>14.327524280209754</v>
      </c>
      <c r="CK31" s="329">
        <v>0</v>
      </c>
      <c r="CL31" s="329">
        <v>0</v>
      </c>
      <c r="CM31" s="329">
        <v>8.3831259086333674</v>
      </c>
      <c r="CN31" s="329">
        <v>0</v>
      </c>
      <c r="CO31" s="329">
        <v>7.6210235533030604</v>
      </c>
      <c r="CP31" s="329">
        <v>6.8589211979727542</v>
      </c>
      <c r="CQ31" s="329">
        <v>17.852247673612418</v>
      </c>
      <c r="CR31" s="329">
        <v>0</v>
      </c>
      <c r="CS31" s="329">
        <v>0</v>
      </c>
      <c r="CT31" s="329">
        <v>15.927939226403396</v>
      </c>
      <c r="CU31" s="329">
        <v>0</v>
      </c>
      <c r="CV31" s="329">
        <v>0</v>
      </c>
      <c r="CW31" s="329">
        <v>0</v>
      </c>
      <c r="CX31" s="329">
        <v>0</v>
      </c>
      <c r="CY31" s="329">
        <v>0</v>
      </c>
      <c r="CZ31" s="329">
        <v>0</v>
      </c>
      <c r="DA31" s="329">
        <v>8.9210235533030602</v>
      </c>
      <c r="DB31" s="329">
        <v>6.2873444314750238</v>
      </c>
      <c r="DC31" s="329">
        <v>7.0494467868053308</v>
      </c>
      <c r="DD31" s="329">
        <v>0</v>
      </c>
      <c r="DE31" s="329">
        <v>0</v>
      </c>
      <c r="DF31" s="329">
        <v>0</v>
      </c>
      <c r="DG31" s="329">
        <v>0</v>
      </c>
      <c r="DH31" s="329">
        <v>0</v>
      </c>
      <c r="DI31" s="329">
        <v>5.1632434573628236</v>
      </c>
      <c r="DJ31" s="329">
        <v>0</v>
      </c>
      <c r="DK31" s="329">
        <v>0</v>
      </c>
      <c r="DL31" s="329">
        <v>0</v>
      </c>
      <c r="DM31" s="329">
        <v>7.6210235533030604</v>
      </c>
      <c r="DN31" s="329">
        <v>7.5257607588867712</v>
      </c>
      <c r="DO31" s="329">
        <v>0</v>
      </c>
      <c r="DP31" s="329">
        <v>0</v>
      </c>
      <c r="DQ31" s="329">
        <v>4.8584025152307007</v>
      </c>
      <c r="DR31" s="329">
        <v>0</v>
      </c>
      <c r="DS31" s="329">
        <v>4.4773513375655476</v>
      </c>
      <c r="DT31" s="329">
        <v>0</v>
      </c>
      <c r="DU31" s="329">
        <v>0</v>
      </c>
      <c r="DV31" s="329">
        <v>0</v>
      </c>
      <c r="DW31" s="329">
        <v>0</v>
      </c>
      <c r="DX31" s="329">
        <v>0</v>
      </c>
      <c r="DY31" s="329">
        <v>6.5731328147238894</v>
      </c>
      <c r="DZ31" s="329">
        <v>0</v>
      </c>
      <c r="EA31" s="329">
        <v>0</v>
      </c>
      <c r="EB31" s="329">
        <v>0</v>
      </c>
      <c r="EC31" s="329">
        <v>0</v>
      </c>
      <c r="ED31" s="329">
        <v>0</v>
      </c>
      <c r="EE31" s="329">
        <v>0</v>
      </c>
      <c r="EF31" s="329">
        <v>0</v>
      </c>
      <c r="EG31" s="329">
        <v>0</v>
      </c>
      <c r="EH31" s="329">
        <v>0</v>
      </c>
      <c r="EI31" s="329">
        <v>0</v>
      </c>
      <c r="EJ31" s="329">
        <v>0</v>
      </c>
      <c r="EK31" s="329">
        <v>0</v>
      </c>
      <c r="EL31" s="329">
        <v>0</v>
      </c>
      <c r="EM31" s="329">
        <v>0</v>
      </c>
      <c r="EN31" s="329">
        <v>0</v>
      </c>
      <c r="EO31" s="329">
        <v>0</v>
      </c>
      <c r="EP31" s="329">
        <v>0</v>
      </c>
      <c r="EQ31" s="329">
        <v>0</v>
      </c>
      <c r="ER31" s="329">
        <v>0</v>
      </c>
      <c r="ES31" s="329">
        <v>0</v>
      </c>
      <c r="ET31" s="329">
        <v>0</v>
      </c>
      <c r="EU31" s="329">
        <v>0</v>
      </c>
      <c r="EV31" s="329">
        <v>0</v>
      </c>
      <c r="EW31" s="329">
        <v>0</v>
      </c>
      <c r="EX31" s="329">
        <v>0</v>
      </c>
      <c r="EY31" s="329">
        <v>0</v>
      </c>
      <c r="EZ31" s="329">
        <v>0</v>
      </c>
      <c r="FA31" s="329">
        <v>0</v>
      </c>
      <c r="FB31" s="329">
        <v>0</v>
      </c>
      <c r="FC31" s="329">
        <v>0</v>
      </c>
      <c r="FD31" s="329">
        <v>0</v>
      </c>
      <c r="FE31" s="329">
        <v>0</v>
      </c>
      <c r="FF31" s="329">
        <v>0</v>
      </c>
      <c r="FG31" s="340">
        <v>0</v>
      </c>
      <c r="FH31"/>
      <c r="FI31"/>
      <c r="FJ31" s="332"/>
      <c r="FK31" s="332"/>
      <c r="FL31" s="332"/>
      <c r="FM31" s="332"/>
      <c r="FN31" s="332"/>
      <c r="FO31"/>
      <c r="FP31"/>
      <c r="FQ31"/>
      <c r="FR31" s="332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</row>
    <row r="32" spans="1:220" s="264" customFormat="1">
      <c r="A32" s="264">
        <v>7</v>
      </c>
      <c r="C32" s="265"/>
      <c r="D32" s="258" t="str">
        <f t="shared" si="3"/>
        <v>Distribution feeders - Long rural</v>
      </c>
      <c r="E32" s="266" t="s">
        <v>1107</v>
      </c>
      <c r="F32" s="312">
        <v>512.04857298133231</v>
      </c>
      <c r="G32" s="353">
        <v>1.416973409550363</v>
      </c>
      <c r="H32" s="312">
        <v>0.1</v>
      </c>
      <c r="I32" s="267">
        <v>100</v>
      </c>
      <c r="J32" s="308">
        <v>0.1</v>
      </c>
      <c r="K32" s="268">
        <v>1</v>
      </c>
      <c r="L32" s="269">
        <v>0</v>
      </c>
      <c r="M32" s="269">
        <v>37.476383323367799</v>
      </c>
      <c r="N32" s="269">
        <v>18.341839633509299</v>
      </c>
      <c r="O32" s="269">
        <v>16.887956185635982</v>
      </c>
      <c r="P32" s="269">
        <v>11.211756615232458</v>
      </c>
      <c r="Q32" s="269">
        <v>26.553492512193348</v>
      </c>
      <c r="R32" s="269">
        <v>15.565940607621499</v>
      </c>
      <c r="S32" s="269">
        <v>31.231570005597771</v>
      </c>
      <c r="T32" s="269">
        <v>21.875415018788928</v>
      </c>
      <c r="U32" s="269">
        <v>16.694467577672182</v>
      </c>
      <c r="V32" s="269">
        <v>21.914868711684779</v>
      </c>
      <c r="W32" s="269">
        <v>29.893464887831254</v>
      </c>
      <c r="X32" s="269">
        <v>20.557711035035005</v>
      </c>
      <c r="Y32" s="269">
        <v>11.164799505588981</v>
      </c>
      <c r="Z32" s="269">
        <v>56.852835707640828</v>
      </c>
      <c r="AA32" s="269">
        <v>39.824274061946966</v>
      </c>
      <c r="AB32" s="269">
        <v>13.627005597467701</v>
      </c>
      <c r="AC32" s="269">
        <v>9.0632434573628231</v>
      </c>
      <c r="AD32" s="269">
        <v>45.363449880713439</v>
      </c>
      <c r="AE32" s="269">
        <v>39.85795318377501</v>
      </c>
      <c r="AF32" s="269">
        <v>13.622579601529221</v>
      </c>
      <c r="AG32" s="269">
        <v>41.667946277684479</v>
      </c>
      <c r="AH32" s="269">
        <v>0</v>
      </c>
      <c r="AI32" s="269">
        <v>14.822890811174451</v>
      </c>
      <c r="AJ32" s="269">
        <v>20.10044962183682</v>
      </c>
      <c r="AK32" s="269">
        <v>63.216390374648881</v>
      </c>
      <c r="AL32" s="269">
        <v>13.909329879101428</v>
      </c>
      <c r="AM32" s="269">
        <v>38.695747091896287</v>
      </c>
      <c r="AN32" s="269">
        <v>26.425899171078363</v>
      </c>
      <c r="AO32" s="269">
        <v>20.919709653816899</v>
      </c>
      <c r="AP32" s="269">
        <v>38.643092747346195</v>
      </c>
      <c r="AQ32" s="269">
        <v>12.502904623355498</v>
      </c>
      <c r="AR32" s="269">
        <v>38.581431738596741</v>
      </c>
      <c r="AS32" s="269">
        <v>20.251846539599821</v>
      </c>
      <c r="AT32" s="269">
        <v>9.2976487350297337</v>
      </c>
      <c r="AU32" s="269">
        <v>1.3</v>
      </c>
      <c r="AV32" s="269">
        <v>26.711687554327227</v>
      </c>
      <c r="AW32" s="269">
        <v>28.11949845071921</v>
      </c>
      <c r="AX32" s="269">
        <v>37.496397776574398</v>
      </c>
      <c r="AY32" s="269">
        <v>22.314972448233185</v>
      </c>
      <c r="AZ32" s="269">
        <v>16.637309901022409</v>
      </c>
      <c r="BA32" s="269">
        <v>36.661549287326203</v>
      </c>
      <c r="BB32" s="269">
        <v>5.0108229862967617</v>
      </c>
      <c r="BC32" s="269">
        <v>12.631846539599822</v>
      </c>
      <c r="BD32" s="269">
        <v>26.368741494428587</v>
      </c>
      <c r="BE32" s="269">
        <v>8.5927040563492003</v>
      </c>
      <c r="BF32" s="269">
        <v>14.403734515742784</v>
      </c>
      <c r="BG32" s="269">
        <v>25.306224192904637</v>
      </c>
      <c r="BH32" s="269">
        <v>14.084267010665883</v>
      </c>
      <c r="BI32" s="269">
        <v>7.7778700203076001</v>
      </c>
      <c r="BJ32" s="269">
        <v>5.1632434573628236</v>
      </c>
      <c r="BK32" s="269">
        <v>14.156051250260433</v>
      </c>
      <c r="BL32" s="269">
        <v>0</v>
      </c>
      <c r="BM32" s="269">
        <v>18.099930939094769</v>
      </c>
      <c r="BN32" s="269">
        <v>6.8868257487329707</v>
      </c>
      <c r="BO32" s="269">
        <v>6.4778700203076003</v>
      </c>
      <c r="BP32" s="269">
        <v>15.242047106606121</v>
      </c>
      <c r="BQ32" s="269">
        <v>33.300408826319234</v>
      </c>
      <c r="BR32" s="269">
        <v>1.3</v>
      </c>
      <c r="BS32" s="269">
        <v>28.350207618287385</v>
      </c>
      <c r="BT32" s="269">
        <v>7.6210235533030604</v>
      </c>
      <c r="BU32" s="269">
        <v>12.80331956954914</v>
      </c>
      <c r="BV32" s="269">
        <v>18.023720703561736</v>
      </c>
      <c r="BW32" s="269">
        <v>3.4485131578696344</v>
      </c>
      <c r="BX32" s="269">
        <v>6.4632434573628235</v>
      </c>
      <c r="BY32" s="269">
        <v>0</v>
      </c>
      <c r="BZ32" s="269">
        <v>0</v>
      </c>
      <c r="CA32" s="269">
        <v>6.7827109624397233</v>
      </c>
      <c r="CB32" s="269">
        <v>0</v>
      </c>
      <c r="CC32" s="269">
        <v>1.3</v>
      </c>
      <c r="CD32" s="269">
        <v>0</v>
      </c>
      <c r="CE32" s="269">
        <v>1.3</v>
      </c>
      <c r="CF32" s="269">
        <v>0</v>
      </c>
      <c r="CG32" s="269">
        <v>5.1632434573628236</v>
      </c>
      <c r="CH32" s="269">
        <v>0</v>
      </c>
      <c r="CI32" s="269">
        <v>0</v>
      </c>
      <c r="CJ32" s="269">
        <v>2.4577800959402367</v>
      </c>
      <c r="CK32" s="269">
        <v>8.1589211979727541</v>
      </c>
      <c r="CL32" s="269">
        <v>0</v>
      </c>
      <c r="CM32" s="269">
        <v>0</v>
      </c>
      <c r="CN32" s="269">
        <v>6.5731328147238894</v>
      </c>
      <c r="CO32" s="269">
        <v>0</v>
      </c>
      <c r="CP32" s="269">
        <v>0</v>
      </c>
      <c r="CQ32" s="269">
        <v>0</v>
      </c>
      <c r="CR32" s="269">
        <v>0</v>
      </c>
      <c r="CS32" s="269">
        <v>0</v>
      </c>
      <c r="CT32" s="269">
        <v>0</v>
      </c>
      <c r="CU32" s="269">
        <v>0</v>
      </c>
      <c r="CV32" s="269">
        <v>0</v>
      </c>
      <c r="CW32" s="269">
        <v>0</v>
      </c>
      <c r="CX32" s="269">
        <v>0</v>
      </c>
      <c r="CY32" s="269">
        <v>0</v>
      </c>
      <c r="CZ32" s="269">
        <v>0</v>
      </c>
      <c r="DA32" s="269">
        <v>5.1632434573628236</v>
      </c>
      <c r="DB32" s="269">
        <v>2.474754193854412</v>
      </c>
      <c r="DC32" s="269">
        <v>3.4485131578696344</v>
      </c>
      <c r="DD32" s="269">
        <v>5.1632434573628236</v>
      </c>
      <c r="DE32" s="269">
        <v>0</v>
      </c>
      <c r="DF32" s="269">
        <v>0</v>
      </c>
      <c r="DG32" s="269">
        <v>0</v>
      </c>
      <c r="DH32" s="269">
        <v>0</v>
      </c>
      <c r="DI32" s="269">
        <v>0</v>
      </c>
      <c r="DJ32" s="269">
        <v>0</v>
      </c>
      <c r="DK32" s="269">
        <v>0</v>
      </c>
      <c r="DL32" s="269">
        <v>0</v>
      </c>
      <c r="DM32" s="269">
        <v>0</v>
      </c>
      <c r="DN32" s="269">
        <v>0</v>
      </c>
      <c r="DO32" s="269">
        <v>0</v>
      </c>
      <c r="DP32" s="269">
        <v>0</v>
      </c>
      <c r="DQ32" s="269">
        <v>0</v>
      </c>
      <c r="DR32" s="269">
        <v>0</v>
      </c>
      <c r="DS32" s="269">
        <v>0</v>
      </c>
      <c r="DT32" s="269">
        <v>0</v>
      </c>
      <c r="DU32" s="269">
        <v>0</v>
      </c>
      <c r="DV32" s="269">
        <v>0</v>
      </c>
      <c r="DW32" s="269">
        <v>0</v>
      </c>
      <c r="DX32" s="269">
        <v>0</v>
      </c>
      <c r="DY32" s="269">
        <v>0</v>
      </c>
      <c r="DZ32" s="269">
        <v>0</v>
      </c>
      <c r="EA32" s="269">
        <v>0</v>
      </c>
      <c r="EB32" s="269">
        <v>0</v>
      </c>
      <c r="EC32" s="269">
        <v>0</v>
      </c>
      <c r="ED32" s="269">
        <v>0</v>
      </c>
      <c r="EE32" s="269">
        <v>0</v>
      </c>
      <c r="EF32" s="269">
        <v>0</v>
      </c>
      <c r="EG32" s="269">
        <v>0</v>
      </c>
      <c r="EH32" s="269">
        <v>0</v>
      </c>
      <c r="EI32" s="269">
        <v>0</v>
      </c>
      <c r="EJ32" s="269">
        <v>0</v>
      </c>
      <c r="EK32" s="269">
        <v>0</v>
      </c>
      <c r="EL32" s="269">
        <v>0</v>
      </c>
      <c r="EM32" s="269">
        <v>0</v>
      </c>
      <c r="EN32" s="269">
        <v>0</v>
      </c>
      <c r="EO32" s="269">
        <v>0</v>
      </c>
      <c r="EP32" s="269">
        <v>0</v>
      </c>
      <c r="EQ32" s="269">
        <v>0</v>
      </c>
      <c r="ER32" s="269">
        <v>0</v>
      </c>
      <c r="ES32" s="269">
        <v>0</v>
      </c>
      <c r="ET32" s="269">
        <v>0</v>
      </c>
      <c r="EU32" s="269">
        <v>0</v>
      </c>
      <c r="EV32" s="269">
        <v>0</v>
      </c>
      <c r="EW32" s="269">
        <v>0</v>
      </c>
      <c r="EX32" s="269">
        <v>5.1441908984795655</v>
      </c>
      <c r="EY32" s="269">
        <v>0</v>
      </c>
      <c r="EZ32" s="269">
        <v>0</v>
      </c>
      <c r="FA32" s="269">
        <v>0</v>
      </c>
      <c r="FB32" s="269">
        <v>0</v>
      </c>
      <c r="FC32" s="269">
        <v>0</v>
      </c>
      <c r="FD32" s="269">
        <v>0</v>
      </c>
      <c r="FE32" s="269">
        <v>0</v>
      </c>
      <c r="FF32" s="269">
        <v>0</v>
      </c>
      <c r="FG32" s="339">
        <v>0</v>
      </c>
      <c r="FH32"/>
      <c r="FI32"/>
      <c r="FJ32" s="332"/>
      <c r="FK32" s="332"/>
      <c r="FL32" s="332"/>
      <c r="FM32" s="332"/>
      <c r="FN32" s="332"/>
      <c r="FO32"/>
      <c r="FP32"/>
      <c r="FQ32"/>
      <c r="FR32" s="3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</row>
    <row r="33" spans="1:220" s="259" customFormat="1">
      <c r="A33" s="259">
        <v>8</v>
      </c>
      <c r="C33" s="260"/>
      <c r="D33" s="258" t="str">
        <f t="shared" si="3"/>
        <v>Distribution substations - CBD</v>
      </c>
      <c r="E33" s="263" t="s">
        <v>2529</v>
      </c>
      <c r="F33" s="313">
        <v>326.53543248968549</v>
      </c>
      <c r="G33" s="352">
        <v>1.4670280036133694</v>
      </c>
      <c r="H33" s="313">
        <v>0.1</v>
      </c>
      <c r="I33" s="310">
        <v>100</v>
      </c>
      <c r="J33" s="307">
        <v>0.1</v>
      </c>
      <c r="K33" s="262">
        <v>1</v>
      </c>
      <c r="L33" s="329">
        <v>0</v>
      </c>
      <c r="M33" s="329">
        <v>0</v>
      </c>
      <c r="N33" s="329">
        <v>0</v>
      </c>
      <c r="O33" s="329">
        <v>1</v>
      </c>
      <c r="P33" s="329">
        <v>0</v>
      </c>
      <c r="Q33" s="329">
        <v>0</v>
      </c>
      <c r="R33" s="329">
        <v>0</v>
      </c>
      <c r="S33" s="329">
        <v>0.89999999999999991</v>
      </c>
      <c r="T33" s="329">
        <v>0.3</v>
      </c>
      <c r="U33" s="329">
        <v>0.3</v>
      </c>
      <c r="V33" s="329">
        <v>0</v>
      </c>
      <c r="W33" s="329">
        <v>0</v>
      </c>
      <c r="X33" s="329">
        <v>0</v>
      </c>
      <c r="Y33" s="329">
        <v>0</v>
      </c>
      <c r="Z33" s="329">
        <v>0</v>
      </c>
      <c r="AA33" s="329">
        <v>0</v>
      </c>
      <c r="AB33" s="329">
        <v>0</v>
      </c>
      <c r="AC33" s="329">
        <v>0</v>
      </c>
      <c r="AD33" s="329">
        <v>0</v>
      </c>
      <c r="AE33" s="329">
        <v>0</v>
      </c>
      <c r="AF33" s="329">
        <v>1.25</v>
      </c>
      <c r="AG33" s="329">
        <v>0</v>
      </c>
      <c r="AH33" s="329">
        <v>0</v>
      </c>
      <c r="AI33" s="329">
        <v>0</v>
      </c>
      <c r="AJ33" s="329">
        <v>0</v>
      </c>
      <c r="AK33" s="329">
        <v>0.5</v>
      </c>
      <c r="AL33" s="329">
        <v>0</v>
      </c>
      <c r="AM33" s="329">
        <v>0</v>
      </c>
      <c r="AN33" s="329">
        <v>0</v>
      </c>
      <c r="AO33" s="329">
        <v>0</v>
      </c>
      <c r="AP33" s="329">
        <v>0</v>
      </c>
      <c r="AQ33" s="329">
        <v>0</v>
      </c>
      <c r="AR33" s="329">
        <v>1</v>
      </c>
      <c r="AS33" s="329">
        <v>0.5</v>
      </c>
      <c r="AT33" s="329">
        <v>0</v>
      </c>
      <c r="AU33" s="329">
        <v>0.5</v>
      </c>
      <c r="AV33" s="329">
        <v>0</v>
      </c>
      <c r="AW33" s="329">
        <v>0</v>
      </c>
      <c r="AX33" s="329">
        <v>0</v>
      </c>
      <c r="AY33" s="329">
        <v>0</v>
      </c>
      <c r="AZ33" s="329">
        <v>0.35</v>
      </c>
      <c r="BA33" s="329">
        <v>0</v>
      </c>
      <c r="BB33" s="329">
        <v>0</v>
      </c>
      <c r="BC33" s="329">
        <v>0.3</v>
      </c>
      <c r="BD33" s="329">
        <v>0</v>
      </c>
      <c r="BE33" s="329">
        <v>0</v>
      </c>
      <c r="BF33" s="329">
        <v>0</v>
      </c>
      <c r="BG33" s="329">
        <v>0</v>
      </c>
      <c r="BH33" s="329">
        <v>0</v>
      </c>
      <c r="BI33" s="329">
        <v>0</v>
      </c>
      <c r="BJ33" s="329">
        <v>0</v>
      </c>
      <c r="BK33" s="329">
        <v>0</v>
      </c>
      <c r="BL33" s="329">
        <v>0.5</v>
      </c>
      <c r="BM33" s="329">
        <v>0</v>
      </c>
      <c r="BN33" s="329">
        <v>0.5</v>
      </c>
      <c r="BO33" s="329">
        <v>0.75</v>
      </c>
      <c r="BP33" s="329">
        <v>0</v>
      </c>
      <c r="BQ33" s="329">
        <v>0.3</v>
      </c>
      <c r="BR33" s="329">
        <v>0.2</v>
      </c>
      <c r="BS33" s="329">
        <v>0</v>
      </c>
      <c r="BT33" s="329">
        <v>0</v>
      </c>
      <c r="BU33" s="329">
        <v>0.6</v>
      </c>
      <c r="BV33" s="329">
        <v>0.2</v>
      </c>
      <c r="BW33" s="329">
        <v>0</v>
      </c>
      <c r="BX33" s="329">
        <v>0</v>
      </c>
      <c r="BY33" s="329">
        <v>0</v>
      </c>
      <c r="BZ33" s="329">
        <v>0</v>
      </c>
      <c r="CA33" s="329">
        <v>0</v>
      </c>
      <c r="CB33" s="329">
        <v>0</v>
      </c>
      <c r="CC33" s="329">
        <v>0.5</v>
      </c>
      <c r="CD33" s="329">
        <v>0.2</v>
      </c>
      <c r="CE33" s="329">
        <v>0</v>
      </c>
      <c r="CF33" s="329">
        <v>0</v>
      </c>
      <c r="CG33" s="329">
        <v>0</v>
      </c>
      <c r="CH33" s="329">
        <v>0</v>
      </c>
      <c r="CI33" s="329">
        <v>0</v>
      </c>
      <c r="CJ33" s="329">
        <v>0</v>
      </c>
      <c r="CK33" s="329">
        <v>0.5</v>
      </c>
      <c r="CL33" s="329">
        <v>0</v>
      </c>
      <c r="CM33" s="329">
        <v>0</v>
      </c>
      <c r="CN33" s="329">
        <v>0</v>
      </c>
      <c r="CO33" s="329">
        <v>0</v>
      </c>
      <c r="CP33" s="329">
        <v>0.2</v>
      </c>
      <c r="CQ33" s="329">
        <v>0</v>
      </c>
      <c r="CR33" s="329">
        <v>0</v>
      </c>
      <c r="CS33" s="329">
        <v>373.68800000000044</v>
      </c>
      <c r="CT33" s="329">
        <v>0.2</v>
      </c>
      <c r="CU33" s="329">
        <v>0</v>
      </c>
      <c r="CV33" s="329">
        <v>0</v>
      </c>
      <c r="CW33" s="329">
        <v>0</v>
      </c>
      <c r="CX33" s="329">
        <v>0</v>
      </c>
      <c r="CY33" s="329">
        <v>0</v>
      </c>
      <c r="CZ33" s="329">
        <v>0.6</v>
      </c>
      <c r="DA33" s="329">
        <v>0.2</v>
      </c>
      <c r="DB33" s="329">
        <v>0</v>
      </c>
      <c r="DC33" s="329">
        <v>0</v>
      </c>
      <c r="DD33" s="329">
        <v>0</v>
      </c>
      <c r="DE33" s="329">
        <v>0.3</v>
      </c>
      <c r="DF33" s="329">
        <v>0</v>
      </c>
      <c r="DG33" s="329">
        <v>0</v>
      </c>
      <c r="DH33" s="329">
        <v>0.2</v>
      </c>
      <c r="DI33" s="329">
        <v>0</v>
      </c>
      <c r="DJ33" s="329">
        <v>0</v>
      </c>
      <c r="DK33" s="329">
        <v>0</v>
      </c>
      <c r="DL33" s="329">
        <v>0</v>
      </c>
      <c r="DM33" s="329">
        <v>0</v>
      </c>
      <c r="DN33" s="329">
        <v>0</v>
      </c>
      <c r="DO33" s="329">
        <v>0</v>
      </c>
      <c r="DP33" s="329">
        <v>0</v>
      </c>
      <c r="DQ33" s="329">
        <v>0</v>
      </c>
      <c r="DR33" s="329">
        <v>0</v>
      </c>
      <c r="DS33" s="329">
        <v>0</v>
      </c>
      <c r="DT33" s="329">
        <v>0</v>
      </c>
      <c r="DU33" s="329">
        <v>0</v>
      </c>
      <c r="DV33" s="329">
        <v>0</v>
      </c>
      <c r="DW33" s="329">
        <v>0</v>
      </c>
      <c r="DX33" s="329">
        <v>0</v>
      </c>
      <c r="DY33" s="329">
        <v>0</v>
      </c>
      <c r="DZ33" s="329">
        <v>0.2</v>
      </c>
      <c r="EA33" s="329">
        <v>0</v>
      </c>
      <c r="EB33" s="329">
        <v>0</v>
      </c>
      <c r="EC33" s="329">
        <v>0</v>
      </c>
      <c r="ED33" s="329">
        <v>0</v>
      </c>
      <c r="EE33" s="329">
        <v>0</v>
      </c>
      <c r="EF33" s="329">
        <v>0</v>
      </c>
      <c r="EG33" s="329">
        <v>0</v>
      </c>
      <c r="EH33" s="329">
        <v>0</v>
      </c>
      <c r="EI33" s="329">
        <v>0</v>
      </c>
      <c r="EJ33" s="329">
        <v>0</v>
      </c>
      <c r="EK33" s="329">
        <v>0.5</v>
      </c>
      <c r="EL33" s="329">
        <v>0</v>
      </c>
      <c r="EM33" s="329">
        <v>0</v>
      </c>
      <c r="EN33" s="329">
        <v>0</v>
      </c>
      <c r="EO33" s="329">
        <v>0</v>
      </c>
      <c r="EP33" s="329">
        <v>0</v>
      </c>
      <c r="EQ33" s="329">
        <v>0</v>
      </c>
      <c r="ER33" s="329">
        <v>0.2</v>
      </c>
      <c r="ES33" s="329">
        <v>0</v>
      </c>
      <c r="ET33" s="329">
        <v>0</v>
      </c>
      <c r="EU33" s="329">
        <v>0</v>
      </c>
      <c r="EV33" s="329">
        <v>0</v>
      </c>
      <c r="EW33" s="329">
        <v>0</v>
      </c>
      <c r="EX33" s="329">
        <v>0</v>
      </c>
      <c r="EY33" s="329">
        <v>0</v>
      </c>
      <c r="EZ33" s="329">
        <v>0</v>
      </c>
      <c r="FA33" s="329">
        <v>0</v>
      </c>
      <c r="FB33" s="329">
        <v>0</v>
      </c>
      <c r="FC33" s="329">
        <v>0</v>
      </c>
      <c r="FD33" s="329">
        <v>0</v>
      </c>
      <c r="FE33" s="329">
        <v>0</v>
      </c>
      <c r="FF33" s="329">
        <v>0</v>
      </c>
      <c r="FG33" s="340">
        <v>0</v>
      </c>
      <c r="FH33"/>
      <c r="FI33"/>
      <c r="FJ33" s="332"/>
      <c r="FK33" s="332"/>
      <c r="FL33" s="332"/>
      <c r="FM33" s="332"/>
      <c r="FN33" s="332"/>
      <c r="FO33"/>
      <c r="FP33"/>
      <c r="FQ33"/>
      <c r="FR33" s="332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</row>
    <row r="34" spans="1:220" s="264" customFormat="1">
      <c r="A34" s="264">
        <v>9</v>
      </c>
      <c r="C34" s="265"/>
      <c r="D34" s="258" t="str">
        <f t="shared" si="3"/>
        <v>Distribution substations - Urban</v>
      </c>
      <c r="E34" s="266" t="s">
        <v>2530</v>
      </c>
      <c r="F34" s="312">
        <v>326.53543248968549</v>
      </c>
      <c r="G34" s="353">
        <v>1.5844762932141574</v>
      </c>
      <c r="H34" s="312">
        <v>0.1</v>
      </c>
      <c r="I34" s="267">
        <v>130</v>
      </c>
      <c r="J34" s="308">
        <v>0.1</v>
      </c>
      <c r="K34" s="268">
        <v>1</v>
      </c>
      <c r="L34" s="269">
        <v>0</v>
      </c>
      <c r="M34" s="269">
        <v>3</v>
      </c>
      <c r="N34" s="269">
        <v>12.609999999999998</v>
      </c>
      <c r="O34" s="269">
        <v>15.684999999999988</v>
      </c>
      <c r="P34" s="269">
        <v>17.795000000000009</v>
      </c>
      <c r="Q34" s="269">
        <v>14.774999999999981</v>
      </c>
      <c r="R34" s="269">
        <v>12.02999999999999</v>
      </c>
      <c r="S34" s="269">
        <v>15.544999999999984</v>
      </c>
      <c r="T34" s="269">
        <v>7.9100000000000037</v>
      </c>
      <c r="U34" s="269">
        <v>8.9750000000000032</v>
      </c>
      <c r="V34" s="269">
        <v>6.2920000000000051</v>
      </c>
      <c r="W34" s="269">
        <v>7.2750000000000039</v>
      </c>
      <c r="X34" s="269">
        <v>10.734999999999985</v>
      </c>
      <c r="Y34" s="269">
        <v>1.7249999999999999</v>
      </c>
      <c r="Z34" s="269">
        <v>10.7</v>
      </c>
      <c r="AA34" s="269">
        <v>3.66</v>
      </c>
      <c r="AB34" s="269">
        <v>8.8100000000000094</v>
      </c>
      <c r="AC34" s="269">
        <v>3.4799999999999995</v>
      </c>
      <c r="AD34" s="269">
        <v>12.190000000000014</v>
      </c>
      <c r="AE34" s="269">
        <v>8.0789999999999988</v>
      </c>
      <c r="AF34" s="269">
        <v>9.8349999999999955</v>
      </c>
      <c r="AG34" s="269">
        <v>7.3300000000000018</v>
      </c>
      <c r="AH34" s="269">
        <v>1.56</v>
      </c>
      <c r="AI34" s="269">
        <v>8.3350000000000044</v>
      </c>
      <c r="AJ34" s="269">
        <v>7.4540000000000006</v>
      </c>
      <c r="AK34" s="269">
        <v>5.4250000000000034</v>
      </c>
      <c r="AL34" s="269">
        <v>6.0950000000000015</v>
      </c>
      <c r="AM34" s="269">
        <v>5.7130000000000027</v>
      </c>
      <c r="AN34" s="269">
        <v>7.5550000000000006</v>
      </c>
      <c r="AO34" s="269">
        <v>3.0680000000000001</v>
      </c>
      <c r="AP34" s="269">
        <v>11.864999999999963</v>
      </c>
      <c r="AQ34" s="269">
        <v>2.92</v>
      </c>
      <c r="AR34" s="269">
        <v>9.3400000000000034</v>
      </c>
      <c r="AS34" s="269">
        <v>9.2720000000000073</v>
      </c>
      <c r="AT34" s="269">
        <v>2.2749999999999999</v>
      </c>
      <c r="AU34" s="269">
        <v>7.7900000000000027</v>
      </c>
      <c r="AV34" s="269">
        <v>8.0650000000000048</v>
      </c>
      <c r="AW34" s="269">
        <v>6.7300000000000049</v>
      </c>
      <c r="AX34" s="269">
        <v>6.6080000000000023</v>
      </c>
      <c r="AY34" s="269">
        <v>10.167999999999997</v>
      </c>
      <c r="AZ34" s="269">
        <v>8.0850000000000026</v>
      </c>
      <c r="BA34" s="269">
        <v>6.8250000000000028</v>
      </c>
      <c r="BB34" s="269">
        <v>11.109999999999998</v>
      </c>
      <c r="BC34" s="269">
        <v>2.581</v>
      </c>
      <c r="BD34" s="269">
        <v>11.002000000000002</v>
      </c>
      <c r="BE34" s="269">
        <v>8.5799999999999859</v>
      </c>
      <c r="BF34" s="269">
        <v>9.7750000000000057</v>
      </c>
      <c r="BG34" s="269">
        <v>9.25</v>
      </c>
      <c r="BH34" s="269">
        <v>8.3810000000000002</v>
      </c>
      <c r="BI34" s="269">
        <v>8.4350000000000023</v>
      </c>
      <c r="BJ34" s="269">
        <v>9.2680000000000096</v>
      </c>
      <c r="BK34" s="269">
        <v>9.4000000000000039</v>
      </c>
      <c r="BL34" s="269">
        <v>6.6400000000000032</v>
      </c>
      <c r="BM34" s="269">
        <v>14.549999999999995</v>
      </c>
      <c r="BN34" s="269">
        <v>14.279999999999985</v>
      </c>
      <c r="BO34" s="269">
        <v>3.64</v>
      </c>
      <c r="BP34" s="269">
        <v>13.612999999999994</v>
      </c>
      <c r="BQ34" s="269">
        <v>7.3650000000000029</v>
      </c>
      <c r="BR34" s="269">
        <v>8.1050000000000075</v>
      </c>
      <c r="BS34" s="269">
        <v>8.555000000000005</v>
      </c>
      <c r="BT34" s="269">
        <v>20.169999999999991</v>
      </c>
      <c r="BU34" s="269">
        <v>9.7399999999999984</v>
      </c>
      <c r="BV34" s="269">
        <v>8.7100000000000044</v>
      </c>
      <c r="BW34" s="269">
        <v>12.379999999999994</v>
      </c>
      <c r="BX34" s="269">
        <v>7.2800000000000056</v>
      </c>
      <c r="BY34" s="269">
        <v>10.900000000000004</v>
      </c>
      <c r="BZ34" s="269">
        <v>11.934999999999999</v>
      </c>
      <c r="CA34" s="269">
        <v>10.241000000000001</v>
      </c>
      <c r="CB34" s="269">
        <v>14.530000000000001</v>
      </c>
      <c r="CC34" s="269">
        <v>9.1100000000000012</v>
      </c>
      <c r="CD34" s="269">
        <v>17.575000000000006</v>
      </c>
      <c r="CE34" s="269">
        <v>7.0950000000000042</v>
      </c>
      <c r="CF34" s="269">
        <v>17.620000000000008</v>
      </c>
      <c r="CG34" s="269">
        <v>5.9100000000000019</v>
      </c>
      <c r="CH34" s="269">
        <v>13.215000000000002</v>
      </c>
      <c r="CI34" s="269">
        <v>14.382999999999976</v>
      </c>
      <c r="CJ34" s="269">
        <v>8.6550000000000029</v>
      </c>
      <c r="CK34" s="269">
        <v>14.994999999999994</v>
      </c>
      <c r="CL34" s="269">
        <v>13.599999999999996</v>
      </c>
      <c r="CM34" s="269">
        <v>13.730000000000004</v>
      </c>
      <c r="CN34" s="269">
        <v>9.6800000000000068</v>
      </c>
      <c r="CO34" s="269">
        <v>13.429999999999991</v>
      </c>
      <c r="CP34" s="269">
        <v>15.094999999999983</v>
      </c>
      <c r="CQ34" s="269">
        <v>8.4900000000000038</v>
      </c>
      <c r="CR34" s="269">
        <v>16.254999999999995</v>
      </c>
      <c r="CS34" s="269">
        <v>3.6399999999999997</v>
      </c>
      <c r="CT34" s="269">
        <v>13.790000000000006</v>
      </c>
      <c r="CU34" s="269">
        <v>7.660000000000001</v>
      </c>
      <c r="CV34" s="269">
        <v>12.880000000000008</v>
      </c>
      <c r="CW34" s="269">
        <v>13.504999999999987</v>
      </c>
      <c r="CX34" s="269">
        <v>14.359999999999982</v>
      </c>
      <c r="CY34" s="269">
        <v>12.774999999999997</v>
      </c>
      <c r="CZ34" s="269">
        <v>9.3500000000000068</v>
      </c>
      <c r="DA34" s="269">
        <v>15.205000000000002</v>
      </c>
      <c r="DB34" s="269">
        <v>10.395000000000001</v>
      </c>
      <c r="DC34" s="269">
        <v>10.074999999999999</v>
      </c>
      <c r="DD34" s="269">
        <v>16.164999999999981</v>
      </c>
      <c r="DE34" s="269">
        <v>5.2250000000000014</v>
      </c>
      <c r="DF34" s="269">
        <v>15.359999999999998</v>
      </c>
      <c r="DG34" s="269">
        <v>6.7650000000000015</v>
      </c>
      <c r="DH34" s="269">
        <v>15.05000000000001</v>
      </c>
      <c r="DI34" s="269">
        <v>5.5350000000000019</v>
      </c>
      <c r="DJ34" s="269">
        <v>14.509999999999996</v>
      </c>
      <c r="DK34" s="269">
        <v>9.4</v>
      </c>
      <c r="DL34" s="269">
        <v>8.2650000000000059</v>
      </c>
      <c r="DM34" s="269">
        <v>9.8799999999999955</v>
      </c>
      <c r="DN34" s="269">
        <v>3.9699999999999993</v>
      </c>
      <c r="DO34" s="269">
        <v>13.954999999999995</v>
      </c>
      <c r="DP34" s="269">
        <v>9.1549999999999994</v>
      </c>
      <c r="DQ34" s="269">
        <v>11.494999999999999</v>
      </c>
      <c r="DR34" s="269">
        <v>13.394999999999991</v>
      </c>
      <c r="DS34" s="269">
        <v>4.870000000000001</v>
      </c>
      <c r="DT34" s="269">
        <v>11.555</v>
      </c>
      <c r="DU34" s="269">
        <v>7.1150000000000047</v>
      </c>
      <c r="DV34" s="269">
        <v>11.703000000000008</v>
      </c>
      <c r="DW34" s="269">
        <v>0.32500000000000007</v>
      </c>
      <c r="DX34" s="269">
        <v>10.685000000000004</v>
      </c>
      <c r="DY34" s="269">
        <v>10.319999999999991</v>
      </c>
      <c r="DZ34" s="269">
        <v>4.22</v>
      </c>
      <c r="EA34" s="269">
        <v>9.9550000000000001</v>
      </c>
      <c r="EB34" s="269">
        <v>8.2249999999999979</v>
      </c>
      <c r="EC34" s="269">
        <v>8.3850000000000069</v>
      </c>
      <c r="ED34" s="269">
        <v>4.9250000000000007</v>
      </c>
      <c r="EE34" s="269">
        <v>8.7250000000000032</v>
      </c>
      <c r="EF34" s="269">
        <v>11.479999999999995</v>
      </c>
      <c r="EG34" s="269">
        <v>2.6949999999999998</v>
      </c>
      <c r="EH34" s="269">
        <v>12.504999999999999</v>
      </c>
      <c r="EI34" s="269">
        <v>3.15</v>
      </c>
      <c r="EJ34" s="269">
        <v>9.5750000000000099</v>
      </c>
      <c r="EK34" s="269">
        <v>3.2750000000000008</v>
      </c>
      <c r="EL34" s="269">
        <v>7.2550000000000061</v>
      </c>
      <c r="EM34" s="269">
        <v>8.636000000000001</v>
      </c>
      <c r="EN34" s="269">
        <v>4.53</v>
      </c>
      <c r="EO34" s="269">
        <v>8.9060000000000041</v>
      </c>
      <c r="EP34" s="269">
        <v>2.7949999999999995</v>
      </c>
      <c r="EQ34" s="269">
        <v>6.5600000000000041</v>
      </c>
      <c r="ER34" s="269">
        <v>2.8599999999999994</v>
      </c>
      <c r="ES34" s="269">
        <v>7.885000000000006</v>
      </c>
      <c r="ET34" s="269">
        <v>9.6249999999999964</v>
      </c>
      <c r="EU34" s="269">
        <v>1.575</v>
      </c>
      <c r="EV34" s="269">
        <v>7.395000000000004</v>
      </c>
      <c r="EW34" s="269">
        <v>1.8449999999999998</v>
      </c>
      <c r="EX34" s="269">
        <v>7.5750000000000073</v>
      </c>
      <c r="EY34" s="269">
        <v>1.23</v>
      </c>
      <c r="EZ34" s="269">
        <v>7.6600000000000055</v>
      </c>
      <c r="FA34" s="269">
        <v>4.2150000000000016</v>
      </c>
      <c r="FB34" s="269">
        <v>1.76</v>
      </c>
      <c r="FC34" s="269">
        <v>6.3950000000000005</v>
      </c>
      <c r="FD34" s="269">
        <v>2.0299999999999998</v>
      </c>
      <c r="FE34" s="269">
        <v>6.3750000000000053</v>
      </c>
      <c r="FF34" s="269">
        <v>4.0299999999999985</v>
      </c>
      <c r="FG34" s="339">
        <v>2.46</v>
      </c>
      <c r="FH34"/>
      <c r="FI34"/>
      <c r="FJ34" s="332"/>
      <c r="FK34" s="332"/>
      <c r="FL34" s="332"/>
      <c r="FM34" s="332"/>
      <c r="FN34" s="332"/>
      <c r="FO34"/>
      <c r="FP34"/>
      <c r="FQ34"/>
      <c r="FR34" s="332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</row>
    <row r="35" spans="1:220" s="259" customFormat="1">
      <c r="A35" s="259">
        <v>9</v>
      </c>
      <c r="C35" s="260"/>
      <c r="D35" s="258" t="str">
        <f t="shared" si="3"/>
        <v>Distribution substations - Urban</v>
      </c>
      <c r="E35" s="263" t="s">
        <v>2531</v>
      </c>
      <c r="F35" s="313">
        <v>326.53543248968549</v>
      </c>
      <c r="G35" s="352">
        <v>1.58994708994709</v>
      </c>
      <c r="H35" s="313">
        <v>0.1</v>
      </c>
      <c r="I35" s="310">
        <v>100</v>
      </c>
      <c r="J35" s="307">
        <v>0.1</v>
      </c>
      <c r="K35" s="262">
        <v>1</v>
      </c>
      <c r="L35" s="329">
        <v>137.5</v>
      </c>
      <c r="M35" s="329">
        <v>352.20000000000005</v>
      </c>
      <c r="N35" s="329">
        <v>161.45000000000016</v>
      </c>
      <c r="O35" s="329">
        <v>61.899999999999956</v>
      </c>
      <c r="P35" s="329">
        <v>90.469999999999928</v>
      </c>
      <c r="Q35" s="329">
        <v>65.150000000000006</v>
      </c>
      <c r="R35" s="329">
        <v>54.929999999999971</v>
      </c>
      <c r="S35" s="329">
        <v>45.474999999999973</v>
      </c>
      <c r="T35" s="329">
        <v>43.715000000000032</v>
      </c>
      <c r="U35" s="329">
        <v>31.54999999999999</v>
      </c>
      <c r="V35" s="329">
        <v>21.339000000000013</v>
      </c>
      <c r="W35" s="329">
        <v>41.950000000000017</v>
      </c>
      <c r="X35" s="329">
        <v>30.550000000000011</v>
      </c>
      <c r="Y35" s="329">
        <v>32.500000000000028</v>
      </c>
      <c r="Z35" s="329">
        <v>23.138999999999999</v>
      </c>
      <c r="AA35" s="329">
        <v>18.690000000000012</v>
      </c>
      <c r="AB35" s="329">
        <v>22.499999999999993</v>
      </c>
      <c r="AC35" s="329">
        <v>24.965000000000018</v>
      </c>
      <c r="AD35" s="329">
        <v>22.54000000000001</v>
      </c>
      <c r="AE35" s="329">
        <v>23.126000000000008</v>
      </c>
      <c r="AF35" s="329">
        <v>17.220000000000006</v>
      </c>
      <c r="AG35" s="329">
        <v>20.9</v>
      </c>
      <c r="AH35" s="329">
        <v>17.250000000000007</v>
      </c>
      <c r="AI35" s="329">
        <v>20.990000000000013</v>
      </c>
      <c r="AJ35" s="329">
        <v>15.939000000000011</v>
      </c>
      <c r="AK35" s="329">
        <v>18.450000000000006</v>
      </c>
      <c r="AL35" s="329">
        <v>18.250000000000011</v>
      </c>
      <c r="AM35" s="329">
        <v>15.700000000000005</v>
      </c>
      <c r="AN35" s="329">
        <v>22.375000000000018</v>
      </c>
      <c r="AO35" s="329">
        <v>19.800000000000015</v>
      </c>
      <c r="AP35" s="329">
        <v>19.280000000000008</v>
      </c>
      <c r="AQ35" s="329">
        <v>11.349999999999998</v>
      </c>
      <c r="AR35" s="329">
        <v>16.450000000000014</v>
      </c>
      <c r="AS35" s="329">
        <v>19.79000000000001</v>
      </c>
      <c r="AT35" s="329">
        <v>17.850000000000016</v>
      </c>
      <c r="AU35" s="329">
        <v>18.850000000000016</v>
      </c>
      <c r="AV35" s="329">
        <v>15.775000000000013</v>
      </c>
      <c r="AW35" s="329">
        <v>17.550000000000015</v>
      </c>
      <c r="AX35" s="329">
        <v>6.4259999999999993</v>
      </c>
      <c r="AY35" s="329">
        <v>16.363000000000003</v>
      </c>
      <c r="AZ35" s="329">
        <v>17.70000000000001</v>
      </c>
      <c r="BA35" s="329">
        <v>14.550000000000013</v>
      </c>
      <c r="BB35" s="329">
        <v>19.3</v>
      </c>
      <c r="BC35" s="329">
        <v>13.38900000000001</v>
      </c>
      <c r="BD35" s="329">
        <v>15.850000000000023</v>
      </c>
      <c r="BE35" s="329">
        <v>7.719999999999998</v>
      </c>
      <c r="BF35" s="329">
        <v>10.000000000000004</v>
      </c>
      <c r="BG35" s="329">
        <v>19.900000000000006</v>
      </c>
      <c r="BH35" s="329">
        <v>14.576000000000006</v>
      </c>
      <c r="BI35" s="329">
        <v>14.05000000000001</v>
      </c>
      <c r="BJ35" s="329">
        <v>13.150000000000013</v>
      </c>
      <c r="BK35" s="329">
        <v>17.100000000000005</v>
      </c>
      <c r="BL35" s="329">
        <v>7.9750000000000041</v>
      </c>
      <c r="BM35" s="329">
        <v>12.900000000000009</v>
      </c>
      <c r="BN35" s="329">
        <v>15.30000000000001</v>
      </c>
      <c r="BO35" s="329">
        <v>9.1999999999999975</v>
      </c>
      <c r="BP35" s="329">
        <v>19.062999999999999</v>
      </c>
      <c r="BQ35" s="329">
        <v>9.2000000000000011</v>
      </c>
      <c r="BR35" s="329">
        <v>17.400000000000016</v>
      </c>
      <c r="BS35" s="329">
        <v>3.3999999999999995</v>
      </c>
      <c r="BT35" s="329">
        <v>13.52000000000001</v>
      </c>
      <c r="BU35" s="329">
        <v>12.400000000000009</v>
      </c>
      <c r="BV35" s="329">
        <v>12.450000000000008</v>
      </c>
      <c r="BW35" s="329">
        <v>16.700000000000021</v>
      </c>
      <c r="BX35" s="329">
        <v>11.640000000000011</v>
      </c>
      <c r="BY35" s="329">
        <v>11.000000000000012</v>
      </c>
      <c r="BZ35" s="329">
        <v>7.7500000000000044</v>
      </c>
      <c r="CA35" s="329">
        <v>6.3499999999999988</v>
      </c>
      <c r="CB35" s="329">
        <v>18.500000000000011</v>
      </c>
      <c r="CC35" s="329">
        <v>3.3499999999999996</v>
      </c>
      <c r="CD35" s="329">
        <v>13.850000000000016</v>
      </c>
      <c r="CE35" s="329">
        <v>7.4499999999999984</v>
      </c>
      <c r="CF35" s="329">
        <v>16.550000000000018</v>
      </c>
      <c r="CG35" s="329">
        <v>0.43</v>
      </c>
      <c r="CH35" s="329">
        <v>5.0000000000000009</v>
      </c>
      <c r="CI35" s="329">
        <v>11.910000000000007</v>
      </c>
      <c r="CJ35" s="329">
        <v>6.8260000000000023</v>
      </c>
      <c r="CK35" s="329">
        <v>12.10000000000001</v>
      </c>
      <c r="CL35" s="329">
        <v>5.0999999999999988</v>
      </c>
      <c r="CM35" s="329">
        <v>11.600000000000016</v>
      </c>
      <c r="CN35" s="329">
        <v>5.8750000000000009</v>
      </c>
      <c r="CO35" s="329">
        <v>3.9000000000000004</v>
      </c>
      <c r="CP35" s="329">
        <v>14.700000000000015</v>
      </c>
      <c r="CQ35" s="329">
        <v>2.3499999999999996</v>
      </c>
      <c r="CR35" s="329">
        <v>14.775000000000018</v>
      </c>
      <c r="CS35" s="329">
        <v>2.7499999999999996</v>
      </c>
      <c r="CT35" s="329">
        <v>10.720000000000013</v>
      </c>
      <c r="CU35" s="329">
        <v>2.75</v>
      </c>
      <c r="CV35" s="329">
        <v>9.4000000000000075</v>
      </c>
      <c r="CW35" s="329">
        <v>9.8750000000000071</v>
      </c>
      <c r="CX35" s="329">
        <v>5.4100000000000019</v>
      </c>
      <c r="CY35" s="329">
        <v>12.750000000000016</v>
      </c>
      <c r="CZ35" s="329">
        <v>3.1249999999999996</v>
      </c>
      <c r="DA35" s="329">
        <v>10.425000000000013</v>
      </c>
      <c r="DB35" s="329">
        <v>2.7629999999999995</v>
      </c>
      <c r="DC35" s="329">
        <v>2.9499999999999997</v>
      </c>
      <c r="DD35" s="329">
        <v>12.050000000000004</v>
      </c>
      <c r="DE35" s="329">
        <v>1.75</v>
      </c>
      <c r="DF35" s="329">
        <v>13.050000000000017</v>
      </c>
      <c r="DG35" s="329">
        <v>0.75</v>
      </c>
      <c r="DH35" s="329">
        <v>10.350000000000014</v>
      </c>
      <c r="DI35" s="329">
        <v>1.04</v>
      </c>
      <c r="DJ35" s="329">
        <v>1.9499999999999997</v>
      </c>
      <c r="DK35" s="329">
        <v>8.7000000000000011</v>
      </c>
      <c r="DL35" s="329">
        <v>3.7399999999999989</v>
      </c>
      <c r="DM35" s="329">
        <v>5.370000000000001</v>
      </c>
      <c r="DN35" s="329">
        <v>1.6499999999999997</v>
      </c>
      <c r="DO35" s="329">
        <v>6.2750000000000039</v>
      </c>
      <c r="DP35" s="329">
        <v>3.4249999999999989</v>
      </c>
      <c r="DQ35" s="329">
        <v>1.97</v>
      </c>
      <c r="DR35" s="329">
        <v>7.0500000000000034</v>
      </c>
      <c r="DS35" s="329">
        <v>0.3</v>
      </c>
      <c r="DT35" s="329">
        <v>5.5750000000000028</v>
      </c>
      <c r="DU35" s="329">
        <v>1.0499999999999998</v>
      </c>
      <c r="DV35" s="329">
        <v>6.8000000000000052</v>
      </c>
      <c r="DW35" s="329">
        <v>0.3</v>
      </c>
      <c r="DX35" s="329">
        <v>3.1500000000000004</v>
      </c>
      <c r="DY35" s="329">
        <v>4.9000000000000004</v>
      </c>
      <c r="DZ35" s="329">
        <v>1.4</v>
      </c>
      <c r="EA35" s="329">
        <v>2.8499999999999988</v>
      </c>
      <c r="EB35" s="329">
        <v>1.45</v>
      </c>
      <c r="EC35" s="329">
        <v>2.6249999999999991</v>
      </c>
      <c r="ED35" s="329">
        <v>1</v>
      </c>
      <c r="EE35" s="329">
        <v>1.7</v>
      </c>
      <c r="EF35" s="329">
        <v>3.8999999999999995</v>
      </c>
      <c r="EG35" s="329">
        <v>0.72499999999999998</v>
      </c>
      <c r="EH35" s="329">
        <v>4.0499999999999989</v>
      </c>
      <c r="EI35" s="329">
        <v>1.1000000000000001</v>
      </c>
      <c r="EJ35" s="329">
        <v>3.649999999999999</v>
      </c>
      <c r="EK35" s="329">
        <v>0</v>
      </c>
      <c r="EL35" s="329">
        <v>2.6999999999999997</v>
      </c>
      <c r="EM35" s="329">
        <v>1.9249999999999996</v>
      </c>
      <c r="EN35" s="329">
        <v>0.52499999999999991</v>
      </c>
      <c r="EO35" s="329">
        <v>2.2499999999999996</v>
      </c>
      <c r="EP35" s="329">
        <v>0.3</v>
      </c>
      <c r="EQ35" s="329">
        <v>3.8249999999999988</v>
      </c>
      <c r="ER35" s="329">
        <v>0.6</v>
      </c>
      <c r="ES35" s="329">
        <v>0.75000000000000011</v>
      </c>
      <c r="ET35" s="329">
        <v>2.8999999999999995</v>
      </c>
      <c r="EU35" s="329">
        <v>0</v>
      </c>
      <c r="EV35" s="329">
        <v>1.6499999999999995</v>
      </c>
      <c r="EW35" s="329">
        <v>0</v>
      </c>
      <c r="EX35" s="329">
        <v>1.4</v>
      </c>
      <c r="EY35" s="329">
        <v>0</v>
      </c>
      <c r="EZ35" s="329">
        <v>0.97499999999999998</v>
      </c>
      <c r="FA35" s="329">
        <v>0.75</v>
      </c>
      <c r="FB35" s="329">
        <v>1.3</v>
      </c>
      <c r="FC35" s="329">
        <v>0.8</v>
      </c>
      <c r="FD35" s="329">
        <v>0.75</v>
      </c>
      <c r="FE35" s="329">
        <v>1.1499999999999999</v>
      </c>
      <c r="FF35" s="329">
        <v>0.75</v>
      </c>
      <c r="FG35" s="340">
        <v>0.5</v>
      </c>
      <c r="FH35"/>
      <c r="FI35"/>
      <c r="FJ35" s="332"/>
      <c r="FK35" s="332"/>
      <c r="FL35" s="332"/>
      <c r="FM35" s="332"/>
      <c r="FN35" s="332"/>
      <c r="FO35"/>
      <c r="FP35"/>
      <c r="FQ35"/>
      <c r="FR35" s="332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</row>
    <row r="36" spans="1:220" s="264" customFormat="1">
      <c r="A36" s="264">
        <v>10</v>
      </c>
      <c r="C36" s="265"/>
      <c r="D36" s="258" t="str">
        <f t="shared" si="3"/>
        <v>Distribution substations - Short rural</v>
      </c>
      <c r="E36" s="266" t="s">
        <v>87</v>
      </c>
      <c r="F36" s="312">
        <v>326.53543248968549</v>
      </c>
      <c r="G36" s="353">
        <v>1.5070436507936509</v>
      </c>
      <c r="H36" s="312">
        <v>0.1</v>
      </c>
      <c r="I36" s="267">
        <v>130</v>
      </c>
      <c r="J36" s="308">
        <v>0.1</v>
      </c>
      <c r="K36" s="268">
        <v>1</v>
      </c>
      <c r="L36" s="269">
        <v>3.5</v>
      </c>
      <c r="M36" s="269">
        <v>37.25</v>
      </c>
      <c r="N36" s="269">
        <v>29.480000000000011</v>
      </c>
      <c r="O36" s="269">
        <v>28.334999999999983</v>
      </c>
      <c r="P36" s="269">
        <v>23.995000000000019</v>
      </c>
      <c r="Q36" s="269">
        <v>15.075000000000001</v>
      </c>
      <c r="R36" s="269">
        <v>30.560000000000013</v>
      </c>
      <c r="S36" s="269">
        <v>8.8680000000000003</v>
      </c>
      <c r="T36" s="269">
        <v>16.875000000000007</v>
      </c>
      <c r="U36" s="269">
        <v>20.839999999999971</v>
      </c>
      <c r="V36" s="269">
        <v>12.071999999999999</v>
      </c>
      <c r="W36" s="269">
        <v>10.345000000000002</v>
      </c>
      <c r="X36" s="269">
        <v>32.100000000000136</v>
      </c>
      <c r="Y36" s="269">
        <v>7.1279999999999983</v>
      </c>
      <c r="Z36" s="269">
        <v>13.068999999999985</v>
      </c>
      <c r="AA36" s="269">
        <v>12.417999999999992</v>
      </c>
      <c r="AB36" s="269">
        <v>11.559999999999999</v>
      </c>
      <c r="AC36" s="269">
        <v>4.5150000000000006</v>
      </c>
      <c r="AD36" s="269">
        <v>26.030000000000086</v>
      </c>
      <c r="AE36" s="269">
        <v>11.471999999999998</v>
      </c>
      <c r="AF36" s="269">
        <v>18.840999999999905</v>
      </c>
      <c r="AG36" s="269">
        <v>10.481999999999992</v>
      </c>
      <c r="AH36" s="269">
        <v>5.0149999999999997</v>
      </c>
      <c r="AI36" s="269">
        <v>6.9899999999999984</v>
      </c>
      <c r="AJ36" s="269">
        <v>27.845000000000056</v>
      </c>
      <c r="AK36" s="269">
        <v>6.7129999999999992</v>
      </c>
      <c r="AL36" s="269">
        <v>8.666999999999998</v>
      </c>
      <c r="AM36" s="269">
        <v>10.952999999999996</v>
      </c>
      <c r="AN36" s="269">
        <v>8.7189999999999976</v>
      </c>
      <c r="AO36" s="269">
        <v>8.9860000000000007</v>
      </c>
      <c r="AP36" s="269">
        <v>35.012999999999927</v>
      </c>
      <c r="AQ36" s="269">
        <v>6.9710000000000001</v>
      </c>
      <c r="AR36" s="269">
        <v>7.5269999999999992</v>
      </c>
      <c r="AS36" s="269">
        <v>9.9049999999999976</v>
      </c>
      <c r="AT36" s="269">
        <v>6.6180000000000003</v>
      </c>
      <c r="AU36" s="269">
        <v>8.9659999999999993</v>
      </c>
      <c r="AV36" s="269">
        <v>14.384000000000009</v>
      </c>
      <c r="AW36" s="269">
        <v>4.9479999999999995</v>
      </c>
      <c r="AX36" s="269">
        <v>8.0790000000000006</v>
      </c>
      <c r="AY36" s="269">
        <v>6.923</v>
      </c>
      <c r="AZ36" s="269">
        <v>11.219999999999999</v>
      </c>
      <c r="BA36" s="269">
        <v>4.9679999999999991</v>
      </c>
      <c r="BB36" s="269">
        <v>12.497999999999992</v>
      </c>
      <c r="BC36" s="269">
        <v>4.6779999999999999</v>
      </c>
      <c r="BD36" s="269">
        <v>9.8369999999999997</v>
      </c>
      <c r="BE36" s="269">
        <v>15.002999999999918</v>
      </c>
      <c r="BF36" s="269">
        <v>5.7799999999999985</v>
      </c>
      <c r="BG36" s="269">
        <v>5.4799999999999986</v>
      </c>
      <c r="BH36" s="269">
        <v>10.474999999999989</v>
      </c>
      <c r="BI36" s="269">
        <v>7.2969999999999997</v>
      </c>
      <c r="BJ36" s="269">
        <v>8.4329999999999892</v>
      </c>
      <c r="BK36" s="269">
        <v>5.8529999999999998</v>
      </c>
      <c r="BL36" s="269">
        <v>6.5530000000000008</v>
      </c>
      <c r="BM36" s="269">
        <v>5.2679999999999989</v>
      </c>
      <c r="BN36" s="269">
        <v>9.7909999999999933</v>
      </c>
      <c r="BO36" s="269">
        <v>3.0659999999999994</v>
      </c>
      <c r="BP36" s="269">
        <v>7.5189999999999984</v>
      </c>
      <c r="BQ36" s="269">
        <v>5.3650000000000002</v>
      </c>
      <c r="BR36" s="269">
        <v>3.3919999999999999</v>
      </c>
      <c r="BS36" s="269">
        <v>3.1909999999999998</v>
      </c>
      <c r="BT36" s="269">
        <v>23.589000000000063</v>
      </c>
      <c r="BU36" s="269">
        <v>3.6749999999999998</v>
      </c>
      <c r="BV36" s="269">
        <v>4.702</v>
      </c>
      <c r="BW36" s="269">
        <v>4.7860000000000005</v>
      </c>
      <c r="BX36" s="269">
        <v>3.036</v>
      </c>
      <c r="BY36" s="269">
        <v>3.3589999999999991</v>
      </c>
      <c r="BZ36" s="269">
        <v>6.5559999999999992</v>
      </c>
      <c r="CA36" s="269">
        <v>2.1850000000000001</v>
      </c>
      <c r="CB36" s="269">
        <v>4.9849999999999994</v>
      </c>
      <c r="CC36" s="269">
        <v>4.5860000000000003</v>
      </c>
      <c r="CD36" s="269">
        <v>6.4809999999999937</v>
      </c>
      <c r="CE36" s="269">
        <v>3.194</v>
      </c>
      <c r="CF36" s="269">
        <v>8.6399999999999952</v>
      </c>
      <c r="CG36" s="269">
        <v>1.133</v>
      </c>
      <c r="CH36" s="269">
        <v>3.2149999999999994</v>
      </c>
      <c r="CI36" s="269">
        <v>6.0650000000000013</v>
      </c>
      <c r="CJ36" s="269">
        <v>2.738</v>
      </c>
      <c r="CK36" s="269">
        <v>2.1470000000000002</v>
      </c>
      <c r="CL36" s="269">
        <v>4.8150000000000004</v>
      </c>
      <c r="CM36" s="269">
        <v>3.4899999999999998</v>
      </c>
      <c r="CN36" s="269">
        <v>3.105999999999999</v>
      </c>
      <c r="CO36" s="269">
        <v>1.7490000000000001</v>
      </c>
      <c r="CP36" s="269">
        <v>2.5579999999999998</v>
      </c>
      <c r="CQ36" s="269">
        <v>2.2749999999999995</v>
      </c>
      <c r="CR36" s="269">
        <v>4.8059999999999992</v>
      </c>
      <c r="CS36" s="269">
        <v>1.042</v>
      </c>
      <c r="CT36" s="269">
        <v>3.089</v>
      </c>
      <c r="CU36" s="269">
        <v>1.8120000000000003</v>
      </c>
      <c r="CV36" s="269">
        <v>1.77</v>
      </c>
      <c r="CW36" s="269">
        <v>1.3130000000000002</v>
      </c>
      <c r="CX36" s="269">
        <v>7.9269999999999516</v>
      </c>
      <c r="CY36" s="269">
        <v>1.5950000000000002</v>
      </c>
      <c r="CZ36" s="269">
        <v>2.403</v>
      </c>
      <c r="DA36" s="269">
        <v>1.395</v>
      </c>
      <c r="DB36" s="269">
        <v>1.524</v>
      </c>
      <c r="DC36" s="269">
        <v>1.6149999999999998</v>
      </c>
      <c r="DD36" s="269">
        <v>2.8150000000000004</v>
      </c>
      <c r="DE36" s="269">
        <v>1.44</v>
      </c>
      <c r="DF36" s="269">
        <v>1.4830000000000001</v>
      </c>
      <c r="DG36" s="269">
        <v>1.635</v>
      </c>
      <c r="DH36" s="269">
        <v>2.42</v>
      </c>
      <c r="DI36" s="269">
        <v>1.7850000000000001</v>
      </c>
      <c r="DJ36" s="269">
        <v>3.7949999999999999</v>
      </c>
      <c r="DK36" s="269">
        <v>1.85</v>
      </c>
      <c r="DL36" s="269">
        <v>1.32</v>
      </c>
      <c r="DM36" s="269">
        <v>2.4430000000000009</v>
      </c>
      <c r="DN36" s="269">
        <v>1.4249999999999998</v>
      </c>
      <c r="DO36" s="269">
        <v>1.7799999999999998</v>
      </c>
      <c r="DP36" s="269">
        <v>2.899999999999999</v>
      </c>
      <c r="DQ36" s="269">
        <v>1.0750000000000002</v>
      </c>
      <c r="DR36" s="269">
        <v>2.2730000000000006</v>
      </c>
      <c r="DS36" s="269">
        <v>0.97999999999999987</v>
      </c>
      <c r="DT36" s="269">
        <v>1.323</v>
      </c>
      <c r="DU36" s="269">
        <v>1.4640000000000002</v>
      </c>
      <c r="DV36" s="269">
        <v>2.76</v>
      </c>
      <c r="DW36" s="269">
        <v>0.46</v>
      </c>
      <c r="DX36" s="269">
        <v>0.996</v>
      </c>
      <c r="DY36" s="269">
        <v>1.819</v>
      </c>
      <c r="DZ36" s="269">
        <v>0.61499999999999999</v>
      </c>
      <c r="EA36" s="269">
        <v>1.1260000000000001</v>
      </c>
      <c r="EB36" s="269">
        <v>3.2949999999999871</v>
      </c>
      <c r="EC36" s="269">
        <v>0.88</v>
      </c>
      <c r="ED36" s="269">
        <v>0.60299999999999998</v>
      </c>
      <c r="EE36" s="269">
        <v>0.82600000000000007</v>
      </c>
      <c r="EF36" s="269">
        <v>0.623</v>
      </c>
      <c r="EG36" s="269">
        <v>0.15</v>
      </c>
      <c r="EH36" s="269">
        <v>1.4700000000000004</v>
      </c>
      <c r="EI36" s="269">
        <v>0.31600000000000006</v>
      </c>
      <c r="EJ36" s="269">
        <v>1.7150000000000001</v>
      </c>
      <c r="EK36" s="269">
        <v>0.25000000000000006</v>
      </c>
      <c r="EL36" s="269">
        <v>1.1900000000000002</v>
      </c>
      <c r="EM36" s="269">
        <v>1.306</v>
      </c>
      <c r="EN36" s="269">
        <v>1.1150000000000002</v>
      </c>
      <c r="EO36" s="269">
        <v>0.64000000000000012</v>
      </c>
      <c r="EP36" s="269">
        <v>0.78000000000000014</v>
      </c>
      <c r="EQ36" s="269">
        <v>0.47</v>
      </c>
      <c r="ER36" s="269">
        <v>0.29000000000000004</v>
      </c>
      <c r="ES36" s="269">
        <v>0.56600000000000006</v>
      </c>
      <c r="ET36" s="269">
        <v>1.1200000000000001</v>
      </c>
      <c r="EU36" s="269">
        <v>0.41000000000000003</v>
      </c>
      <c r="EV36" s="269">
        <v>0.93000000000000016</v>
      </c>
      <c r="EW36" s="269">
        <v>0.12</v>
      </c>
      <c r="EX36" s="269">
        <v>0.36599999999999999</v>
      </c>
      <c r="EY36" s="269">
        <v>0.02</v>
      </c>
      <c r="EZ36" s="269">
        <v>0.76500000000000012</v>
      </c>
      <c r="FA36" s="269">
        <v>0.28000000000000003</v>
      </c>
      <c r="FB36" s="269">
        <v>0.16</v>
      </c>
      <c r="FC36" s="269">
        <v>1</v>
      </c>
      <c r="FD36" s="269">
        <v>0.45999999999999996</v>
      </c>
      <c r="FE36" s="269">
        <v>0.25</v>
      </c>
      <c r="FF36" s="269">
        <v>1.1280000000000006</v>
      </c>
      <c r="FG36" s="339">
        <v>0.13</v>
      </c>
      <c r="FH36"/>
      <c r="FI36"/>
      <c r="FJ36" s="332"/>
      <c r="FK36" s="332"/>
      <c r="FL36" s="332"/>
      <c r="FM36" s="332"/>
      <c r="FN36" s="332"/>
      <c r="FO36"/>
      <c r="FP36"/>
      <c r="FQ36"/>
      <c r="FR36" s="332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</row>
    <row r="37" spans="1:220" s="259" customFormat="1">
      <c r="A37" s="259">
        <v>11</v>
      </c>
      <c r="C37" s="260"/>
      <c r="D37" s="258" t="str">
        <f t="shared" si="3"/>
        <v>Distribution substations - Long rural</v>
      </c>
      <c r="E37" s="263" t="s">
        <v>88</v>
      </c>
      <c r="F37" s="313">
        <v>326.53543248968549</v>
      </c>
      <c r="G37" s="352">
        <v>1.5070436507936509</v>
      </c>
      <c r="H37" s="313">
        <v>0.1</v>
      </c>
      <c r="I37" s="310">
        <v>130</v>
      </c>
      <c r="J37" s="307">
        <v>0.1</v>
      </c>
      <c r="K37" s="262">
        <v>1</v>
      </c>
      <c r="L37" s="329">
        <v>7.25</v>
      </c>
      <c r="M37" s="329">
        <v>41.91</v>
      </c>
      <c r="N37" s="329">
        <v>96.13000000000001</v>
      </c>
      <c r="O37" s="329">
        <v>51.360000000000248</v>
      </c>
      <c r="P37" s="329">
        <v>19.965000000000018</v>
      </c>
      <c r="Q37" s="329">
        <v>29.256999999999941</v>
      </c>
      <c r="R37" s="329">
        <v>49.214999999999876</v>
      </c>
      <c r="S37" s="329">
        <v>9.6449999999999996</v>
      </c>
      <c r="T37" s="329">
        <v>16.575000000000006</v>
      </c>
      <c r="U37" s="329">
        <v>17.711999999999982</v>
      </c>
      <c r="V37" s="329">
        <v>35.13800000000024</v>
      </c>
      <c r="W37" s="329">
        <v>9.5150000000000006</v>
      </c>
      <c r="X37" s="329">
        <v>54.789999999999111</v>
      </c>
      <c r="Y37" s="329">
        <v>4.5650000000000004</v>
      </c>
      <c r="Z37" s="329">
        <v>20.668000000000038</v>
      </c>
      <c r="AA37" s="329">
        <v>29.199999999999658</v>
      </c>
      <c r="AB37" s="329">
        <v>7.9649999999999999</v>
      </c>
      <c r="AC37" s="329">
        <v>6.4599999999999991</v>
      </c>
      <c r="AD37" s="329">
        <v>26.116000000000078</v>
      </c>
      <c r="AE37" s="329">
        <v>14.355000000000029</v>
      </c>
      <c r="AF37" s="329">
        <v>23.22999999999999</v>
      </c>
      <c r="AG37" s="329">
        <v>10.813999999999997</v>
      </c>
      <c r="AH37" s="329">
        <v>5.8999999999999986</v>
      </c>
      <c r="AI37" s="329">
        <v>8.5669999999999966</v>
      </c>
      <c r="AJ37" s="329">
        <v>31.512999999999654</v>
      </c>
      <c r="AK37" s="329">
        <v>4.43</v>
      </c>
      <c r="AL37" s="329">
        <v>6.2889999999999988</v>
      </c>
      <c r="AM37" s="329">
        <v>7.2149999999999981</v>
      </c>
      <c r="AN37" s="329">
        <v>7.0799999999999992</v>
      </c>
      <c r="AO37" s="329">
        <v>6.3990000000000027</v>
      </c>
      <c r="AP37" s="329">
        <v>129.84500000002495</v>
      </c>
      <c r="AQ37" s="329">
        <v>0.61499999999999999</v>
      </c>
      <c r="AR37" s="329">
        <v>11.260000000000005</v>
      </c>
      <c r="AS37" s="329">
        <v>6.708000000000002</v>
      </c>
      <c r="AT37" s="329">
        <v>6.214999999999999</v>
      </c>
      <c r="AU37" s="329">
        <v>3.8969999999999998</v>
      </c>
      <c r="AV37" s="329">
        <v>18.523000000000071</v>
      </c>
      <c r="AW37" s="329">
        <v>2.5</v>
      </c>
      <c r="AX37" s="329">
        <v>7.2320000000000029</v>
      </c>
      <c r="AY37" s="329">
        <v>10.423000000000002</v>
      </c>
      <c r="AZ37" s="329">
        <v>12.005000000000013</v>
      </c>
      <c r="BA37" s="329">
        <v>3.7759999999999998</v>
      </c>
      <c r="BB37" s="329">
        <v>14.865000000000013</v>
      </c>
      <c r="BC37" s="329">
        <v>1.5900000000000003</v>
      </c>
      <c r="BD37" s="329">
        <v>7.6750000000000025</v>
      </c>
      <c r="BE37" s="329">
        <v>15.692999999999849</v>
      </c>
      <c r="BF37" s="329">
        <v>5.9709999999999965</v>
      </c>
      <c r="BG37" s="329">
        <v>3.6149999999999998</v>
      </c>
      <c r="BH37" s="329">
        <v>14.897000000000032</v>
      </c>
      <c r="BI37" s="329">
        <v>2.4609999999999999</v>
      </c>
      <c r="BJ37" s="329">
        <v>8.0359999999999978</v>
      </c>
      <c r="BK37" s="329">
        <v>4.6000000000000014</v>
      </c>
      <c r="BL37" s="329">
        <v>4.0440000000000005</v>
      </c>
      <c r="BM37" s="329">
        <v>3.3000000000000003</v>
      </c>
      <c r="BN37" s="329">
        <v>9.1999999999999957</v>
      </c>
      <c r="BO37" s="329">
        <v>1.23</v>
      </c>
      <c r="BP37" s="329">
        <v>5.7519999999999998</v>
      </c>
      <c r="BQ37" s="329">
        <v>3.3520000000000016</v>
      </c>
      <c r="BR37" s="329">
        <v>3.1459999999999995</v>
      </c>
      <c r="BS37" s="329">
        <v>2.6</v>
      </c>
      <c r="BT37" s="329">
        <v>80.230000000001766</v>
      </c>
      <c r="BU37" s="329">
        <v>0.9</v>
      </c>
      <c r="BV37" s="329">
        <v>4.6909999999999989</v>
      </c>
      <c r="BW37" s="329">
        <v>2.5000000000000004</v>
      </c>
      <c r="BX37" s="329">
        <v>3.6899999999999991</v>
      </c>
      <c r="BY37" s="329">
        <v>1.6649999999999998</v>
      </c>
      <c r="BZ37" s="329">
        <v>4.5499999999999989</v>
      </c>
      <c r="CA37" s="329">
        <v>0.72599999999999998</v>
      </c>
      <c r="CB37" s="329">
        <v>4.0999999999999988</v>
      </c>
      <c r="CC37" s="329">
        <v>3.2910000000000008</v>
      </c>
      <c r="CD37" s="329">
        <v>4.3199999999999976</v>
      </c>
      <c r="CE37" s="329">
        <v>1.9259999999999999</v>
      </c>
      <c r="CF37" s="329">
        <v>8.0550000000000033</v>
      </c>
      <c r="CG37" s="329">
        <v>0.61499999999999999</v>
      </c>
      <c r="CH37" s="329">
        <v>2.3499999999999996</v>
      </c>
      <c r="CI37" s="329">
        <v>6.4439999999999822</v>
      </c>
      <c r="CJ37" s="329">
        <v>2.3909999999999991</v>
      </c>
      <c r="CK37" s="329">
        <v>2.25</v>
      </c>
      <c r="CL37" s="329">
        <v>5.1129999999999987</v>
      </c>
      <c r="CM37" s="329">
        <v>0.63</v>
      </c>
      <c r="CN37" s="329">
        <v>5.8299999999999974</v>
      </c>
      <c r="CO37" s="329">
        <v>2.8230000000000008</v>
      </c>
      <c r="CP37" s="329">
        <v>1.95</v>
      </c>
      <c r="CQ37" s="329">
        <v>0.86299999999999999</v>
      </c>
      <c r="CR37" s="329">
        <v>5.9000000000000012</v>
      </c>
      <c r="CS37" s="329">
        <v>0</v>
      </c>
      <c r="CT37" s="329">
        <v>2.4329999999999985</v>
      </c>
      <c r="CU37" s="329">
        <v>2.6000000000000005</v>
      </c>
      <c r="CV37" s="329">
        <v>2.1339999999999995</v>
      </c>
      <c r="CW37" s="329">
        <v>1.1500000000000001</v>
      </c>
      <c r="CX37" s="329">
        <v>23.554000000000634</v>
      </c>
      <c r="CY37" s="329">
        <v>0.25</v>
      </c>
      <c r="CZ37" s="329">
        <v>3.113999999999999</v>
      </c>
      <c r="DA37" s="329">
        <v>2.0500000000000003</v>
      </c>
      <c r="DB37" s="329">
        <v>0.66400000000000003</v>
      </c>
      <c r="DC37" s="329">
        <v>0.82600000000000007</v>
      </c>
      <c r="DD37" s="329">
        <v>3.9749999999999983</v>
      </c>
      <c r="DE37" s="329">
        <v>0</v>
      </c>
      <c r="DF37" s="329">
        <v>2.6999999999999993</v>
      </c>
      <c r="DG37" s="329">
        <v>1.0999999999999999</v>
      </c>
      <c r="DH37" s="329">
        <v>2.766999999999999</v>
      </c>
      <c r="DI37" s="329">
        <v>0</v>
      </c>
      <c r="DJ37" s="329">
        <v>3.4999999999999996</v>
      </c>
      <c r="DK37" s="329">
        <v>0.2</v>
      </c>
      <c r="DL37" s="329">
        <v>1.9749999999999996</v>
      </c>
      <c r="DM37" s="329">
        <v>3.4730000000000021</v>
      </c>
      <c r="DN37" s="329">
        <v>1.05</v>
      </c>
      <c r="DO37" s="329">
        <v>1</v>
      </c>
      <c r="DP37" s="329">
        <v>3.174999999999998</v>
      </c>
      <c r="DQ37" s="329">
        <v>0.30000000000000004</v>
      </c>
      <c r="DR37" s="329">
        <v>2.992999999999999</v>
      </c>
      <c r="DS37" s="329">
        <v>1.4</v>
      </c>
      <c r="DT37" s="329">
        <v>1.3999999999999997</v>
      </c>
      <c r="DU37" s="329">
        <v>6.4000000000000001E-2</v>
      </c>
      <c r="DV37" s="329">
        <v>2.25</v>
      </c>
      <c r="DW37" s="329">
        <v>0</v>
      </c>
      <c r="DX37" s="329">
        <v>0.57500000000000007</v>
      </c>
      <c r="DY37" s="329">
        <v>1.1499999999999999</v>
      </c>
      <c r="DZ37" s="329">
        <v>0.3</v>
      </c>
      <c r="EA37" s="329">
        <v>0.90000000000000013</v>
      </c>
      <c r="EB37" s="329">
        <v>11.519999999999937</v>
      </c>
      <c r="EC37" s="329">
        <v>0</v>
      </c>
      <c r="ED37" s="329">
        <v>0.65</v>
      </c>
      <c r="EE37" s="329">
        <v>0.9</v>
      </c>
      <c r="EF37" s="329">
        <v>0.82499999999999996</v>
      </c>
      <c r="EG37" s="329">
        <v>0.4</v>
      </c>
      <c r="EH37" s="329">
        <v>1.8500000000000003</v>
      </c>
      <c r="EI37" s="329">
        <v>0</v>
      </c>
      <c r="EJ37" s="329">
        <v>0.15</v>
      </c>
      <c r="EK37" s="329">
        <v>1.8910000000000002</v>
      </c>
      <c r="EL37" s="329">
        <v>0.70000000000000018</v>
      </c>
      <c r="EM37" s="329">
        <v>0</v>
      </c>
      <c r="EN37" s="329">
        <v>1.3499999999999996</v>
      </c>
      <c r="EO37" s="329">
        <v>0.1</v>
      </c>
      <c r="EP37" s="329">
        <v>0.70000000000000007</v>
      </c>
      <c r="EQ37" s="329">
        <v>1.6000000000000003</v>
      </c>
      <c r="ER37" s="329">
        <v>0.6</v>
      </c>
      <c r="ES37" s="329">
        <v>0</v>
      </c>
      <c r="ET37" s="329">
        <v>2.0500000000000003</v>
      </c>
      <c r="EU37" s="329">
        <v>0</v>
      </c>
      <c r="EV37" s="329">
        <v>0.84500000000000008</v>
      </c>
      <c r="EW37" s="329">
        <v>0.5</v>
      </c>
      <c r="EX37" s="329">
        <v>0.75</v>
      </c>
      <c r="EY37" s="329">
        <v>0</v>
      </c>
      <c r="EZ37" s="329">
        <v>0.92500000000000016</v>
      </c>
      <c r="FA37" s="329">
        <v>0</v>
      </c>
      <c r="FB37" s="329">
        <v>0.3</v>
      </c>
      <c r="FC37" s="329">
        <v>0.5</v>
      </c>
      <c r="FD37" s="329">
        <v>0.36299999999999999</v>
      </c>
      <c r="FE37" s="329">
        <v>0</v>
      </c>
      <c r="FF37" s="329">
        <v>3.1659999999999906</v>
      </c>
      <c r="FG37" s="340">
        <v>0</v>
      </c>
      <c r="FH37"/>
      <c r="FI37"/>
      <c r="FJ37" s="332"/>
      <c r="FK37" s="332"/>
      <c r="FL37" s="332"/>
      <c r="FM37" s="332"/>
      <c r="FN37" s="332"/>
      <c r="FO37"/>
      <c r="FP37"/>
      <c r="FQ37"/>
      <c r="FR37" s="332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</row>
    <row r="38" spans="1:220" s="264" customFormat="1">
      <c r="C38" s="265"/>
      <c r="D38" s="258"/>
      <c r="E38" s="266"/>
      <c r="F38" s="312"/>
      <c r="G38" s="353"/>
      <c r="H38" s="312"/>
      <c r="I38" s="267"/>
      <c r="J38" s="308"/>
      <c r="K38" s="268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  <c r="AY38" s="269"/>
      <c r="AZ38" s="269"/>
      <c r="BA38" s="269"/>
      <c r="BB38" s="269"/>
      <c r="BC38" s="269"/>
      <c r="BD38" s="269"/>
      <c r="BE38" s="269"/>
      <c r="BF38" s="269"/>
      <c r="BG38" s="269"/>
      <c r="BH38" s="269"/>
      <c r="BI38" s="269"/>
      <c r="BJ38" s="269"/>
      <c r="BK38" s="269"/>
      <c r="BL38" s="269"/>
      <c r="BM38" s="269"/>
      <c r="BN38" s="269"/>
      <c r="BO38" s="269"/>
      <c r="BP38" s="269"/>
      <c r="BQ38" s="269"/>
      <c r="BR38" s="269"/>
      <c r="BS38" s="269"/>
      <c r="BT38" s="269"/>
      <c r="BU38" s="269"/>
      <c r="BV38" s="269"/>
      <c r="BW38" s="269"/>
      <c r="BX38" s="269"/>
      <c r="BY38" s="269"/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  <c r="CJ38" s="269"/>
      <c r="CK38" s="269"/>
      <c r="CL38" s="269"/>
      <c r="CM38" s="269"/>
      <c r="CN38" s="269"/>
      <c r="CO38" s="269"/>
      <c r="CP38" s="269"/>
      <c r="CQ38" s="269"/>
      <c r="CR38" s="269"/>
      <c r="CS38" s="269"/>
      <c r="CT38" s="269"/>
      <c r="CU38" s="269"/>
      <c r="CV38" s="269"/>
      <c r="CW38" s="269"/>
      <c r="CX38" s="269"/>
      <c r="CY38" s="269"/>
      <c r="CZ38" s="269"/>
      <c r="DA38" s="269"/>
      <c r="DB38" s="269"/>
      <c r="DC38" s="269"/>
      <c r="DD38" s="269"/>
      <c r="DE38" s="269"/>
      <c r="DF38" s="269"/>
      <c r="DG38" s="269"/>
      <c r="DH38" s="269"/>
      <c r="DI38" s="269"/>
      <c r="DJ38" s="269"/>
      <c r="DK38" s="269"/>
      <c r="DL38" s="269"/>
      <c r="DM38" s="269"/>
      <c r="DN38" s="269"/>
      <c r="DO38" s="269"/>
      <c r="DP38" s="269"/>
      <c r="DQ38" s="269"/>
      <c r="DR38" s="269"/>
      <c r="DS38" s="269"/>
      <c r="DT38" s="269"/>
      <c r="DU38" s="269"/>
      <c r="DV38" s="269"/>
      <c r="DW38" s="269"/>
      <c r="DX38" s="269"/>
      <c r="DY38" s="269"/>
      <c r="DZ38" s="269"/>
      <c r="EA38" s="269"/>
      <c r="EB38" s="269"/>
      <c r="EC38" s="269"/>
      <c r="ED38" s="269"/>
      <c r="EE38" s="269"/>
      <c r="EF38" s="269"/>
      <c r="EG38" s="269"/>
      <c r="EH38" s="269"/>
      <c r="EI38" s="269"/>
      <c r="EJ38" s="269"/>
      <c r="EK38" s="269"/>
      <c r="EL38" s="269"/>
      <c r="EM38" s="269"/>
      <c r="EN38" s="269"/>
      <c r="EO38" s="269"/>
      <c r="EP38" s="269"/>
      <c r="EQ38" s="269"/>
      <c r="ER38" s="269"/>
      <c r="ES38" s="269"/>
      <c r="ET38" s="269"/>
      <c r="EU38" s="269"/>
      <c r="EV38" s="269"/>
      <c r="EW38" s="269"/>
      <c r="EX38" s="269"/>
      <c r="EY38" s="269"/>
      <c r="EZ38" s="269"/>
      <c r="FA38" s="269"/>
      <c r="FB38" s="269"/>
      <c r="FC38" s="269"/>
      <c r="FD38" s="269"/>
      <c r="FE38" s="269"/>
      <c r="FF38" s="269"/>
      <c r="FG38" s="339"/>
      <c r="FH38"/>
      <c r="FI38"/>
      <c r="FJ38" s="332"/>
      <c r="FK38" s="332"/>
      <c r="FL38" s="332"/>
      <c r="FM38" s="332"/>
      <c r="FN38" s="332"/>
      <c r="FO38"/>
      <c r="FP38"/>
      <c r="FQ38"/>
      <c r="FR38" s="332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</row>
    <row r="39" spans="1:220" s="259" customFormat="1">
      <c r="C39" s="260"/>
      <c r="D39" s="258"/>
      <c r="E39" s="263"/>
      <c r="F39" s="313"/>
      <c r="G39" s="352"/>
      <c r="H39" s="313"/>
      <c r="I39" s="310"/>
      <c r="J39" s="307"/>
      <c r="K39" s="262"/>
      <c r="L39" s="329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329"/>
      <c r="AF39" s="329"/>
      <c r="AG39" s="329"/>
      <c r="AH39" s="329"/>
      <c r="AI39" s="329"/>
      <c r="AJ39" s="329"/>
      <c r="AK39" s="329"/>
      <c r="AL39" s="329"/>
      <c r="AM39" s="329"/>
      <c r="AN39" s="329"/>
      <c r="AO39" s="329"/>
      <c r="AP39" s="329"/>
      <c r="AQ39" s="329"/>
      <c r="AR39" s="329"/>
      <c r="AS39" s="329"/>
      <c r="AT39" s="329"/>
      <c r="AU39" s="329"/>
      <c r="AV39" s="329"/>
      <c r="AW39" s="329"/>
      <c r="AX39" s="329"/>
      <c r="AY39" s="329"/>
      <c r="AZ39" s="329"/>
      <c r="BA39" s="329"/>
      <c r="BB39" s="329"/>
      <c r="BC39" s="329"/>
      <c r="BD39" s="329"/>
      <c r="BE39" s="329"/>
      <c r="BF39" s="329"/>
      <c r="BG39" s="329"/>
      <c r="BH39" s="329"/>
      <c r="BI39" s="329"/>
      <c r="BJ39" s="329"/>
      <c r="BK39" s="329"/>
      <c r="BL39" s="329"/>
      <c r="BM39" s="329"/>
      <c r="BN39" s="329"/>
      <c r="BO39" s="329"/>
      <c r="BP39" s="329"/>
      <c r="BQ39" s="329"/>
      <c r="BR39" s="329"/>
      <c r="BS39" s="329"/>
      <c r="BT39" s="329"/>
      <c r="BU39" s="329"/>
      <c r="BV39" s="329"/>
      <c r="BW39" s="329"/>
      <c r="BX39" s="329"/>
      <c r="BY39" s="329"/>
      <c r="BZ39" s="329"/>
      <c r="CA39" s="329"/>
      <c r="CB39" s="329"/>
      <c r="CC39" s="329"/>
      <c r="CD39" s="329"/>
      <c r="CE39" s="329"/>
      <c r="CF39" s="329"/>
      <c r="CG39" s="329"/>
      <c r="CH39" s="329"/>
      <c r="CI39" s="329"/>
      <c r="CJ39" s="329"/>
      <c r="CK39" s="329"/>
      <c r="CL39" s="329"/>
      <c r="CM39" s="329"/>
      <c r="CN39" s="329"/>
      <c r="CO39" s="329"/>
      <c r="CP39" s="329"/>
      <c r="CQ39" s="329"/>
      <c r="CR39" s="329"/>
      <c r="CS39" s="329"/>
      <c r="CT39" s="329"/>
      <c r="CU39" s="329"/>
      <c r="CV39" s="329"/>
      <c r="CW39" s="329"/>
      <c r="CX39" s="329"/>
      <c r="CY39" s="329"/>
      <c r="CZ39" s="329"/>
      <c r="DA39" s="329"/>
      <c r="DB39" s="329"/>
      <c r="DC39" s="329"/>
      <c r="DD39" s="329"/>
      <c r="DE39" s="329"/>
      <c r="DF39" s="329"/>
      <c r="DG39" s="329"/>
      <c r="DH39" s="329"/>
      <c r="DI39" s="329"/>
      <c r="DJ39" s="329"/>
      <c r="DK39" s="329"/>
      <c r="DL39" s="329"/>
      <c r="DM39" s="329"/>
      <c r="DN39" s="329"/>
      <c r="DO39" s="329"/>
      <c r="DP39" s="329"/>
      <c r="DQ39" s="329"/>
      <c r="DR39" s="329"/>
      <c r="DS39" s="329"/>
      <c r="DT39" s="329"/>
      <c r="DU39" s="329"/>
      <c r="DV39" s="329"/>
      <c r="DW39" s="329"/>
      <c r="DX39" s="329"/>
      <c r="DY39" s="329"/>
      <c r="DZ39" s="329"/>
      <c r="EA39" s="329"/>
      <c r="EB39" s="329"/>
      <c r="EC39" s="329"/>
      <c r="ED39" s="329"/>
      <c r="EE39" s="329"/>
      <c r="EF39" s="329"/>
      <c r="EG39" s="329"/>
      <c r="EH39" s="329"/>
      <c r="EI39" s="329"/>
      <c r="EJ39" s="329"/>
      <c r="EK39" s="329"/>
      <c r="EL39" s="329"/>
      <c r="EM39" s="329"/>
      <c r="EN39" s="329"/>
      <c r="EO39" s="329"/>
      <c r="EP39" s="329"/>
      <c r="EQ39" s="329"/>
      <c r="ER39" s="329"/>
      <c r="ES39" s="329"/>
      <c r="ET39" s="329"/>
      <c r="EU39" s="329"/>
      <c r="EV39" s="329"/>
      <c r="EW39" s="329"/>
      <c r="EX39" s="329"/>
      <c r="EY39" s="329"/>
      <c r="EZ39" s="329"/>
      <c r="FA39" s="329"/>
      <c r="FB39" s="329"/>
      <c r="FC39" s="329"/>
      <c r="FD39" s="329"/>
      <c r="FE39" s="329"/>
      <c r="FF39" s="329"/>
      <c r="FG39" s="340"/>
      <c r="FH39"/>
      <c r="FI39"/>
      <c r="FJ39" s="332"/>
      <c r="FK39" s="332"/>
      <c r="FL39" s="332"/>
      <c r="FM39" s="332"/>
      <c r="FN39" s="332"/>
      <c r="FO39"/>
      <c r="FP39"/>
      <c r="FQ39"/>
      <c r="FR39" s="332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</row>
    <row r="40" spans="1:220" s="264" customFormat="1">
      <c r="C40" s="265"/>
      <c r="D40" s="258"/>
      <c r="E40" s="266"/>
      <c r="F40" s="312"/>
      <c r="G40" s="353"/>
      <c r="H40" s="312"/>
      <c r="I40" s="267"/>
      <c r="J40" s="308"/>
      <c r="K40" s="268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339"/>
      <c r="FH40"/>
      <c r="FI40"/>
      <c r="FJ40" s="332"/>
      <c r="FK40" s="332"/>
      <c r="FL40" s="332"/>
      <c r="FM40" s="332"/>
      <c r="FN40" s="332"/>
      <c r="FO40"/>
      <c r="FP40"/>
      <c r="FQ40"/>
      <c r="FR40" s="332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</row>
    <row r="41" spans="1:220" s="259" customFormat="1">
      <c r="C41" s="260"/>
      <c r="D41" s="258"/>
      <c r="E41" s="263"/>
      <c r="F41" s="313"/>
      <c r="G41" s="352"/>
      <c r="H41" s="313"/>
      <c r="I41" s="310"/>
      <c r="J41" s="307"/>
      <c r="K41" s="262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CH41" s="329"/>
      <c r="CI41" s="329"/>
      <c r="CJ41" s="329"/>
      <c r="CK41" s="329"/>
      <c r="CL41" s="329"/>
      <c r="CM41" s="329"/>
      <c r="CN41" s="329"/>
      <c r="CO41" s="329"/>
      <c r="CP41" s="329"/>
      <c r="CQ41" s="329"/>
      <c r="CR41" s="329"/>
      <c r="CS41" s="329"/>
      <c r="CT41" s="329"/>
      <c r="CU41" s="329"/>
      <c r="CV41" s="329"/>
      <c r="CW41" s="329"/>
      <c r="CX41" s="329"/>
      <c r="CY41" s="329"/>
      <c r="CZ41" s="329"/>
      <c r="DA41" s="329"/>
      <c r="DB41" s="329"/>
      <c r="DC41" s="329"/>
      <c r="DD41" s="329"/>
      <c r="DE41" s="329"/>
      <c r="DF41" s="329"/>
      <c r="DG41" s="329"/>
      <c r="DH41" s="329"/>
      <c r="DI41" s="329"/>
      <c r="DJ41" s="329"/>
      <c r="DK41" s="329"/>
      <c r="DL41" s="329"/>
      <c r="DM41" s="329"/>
      <c r="DN41" s="329"/>
      <c r="DO41" s="329"/>
      <c r="DP41" s="329"/>
      <c r="DQ41" s="329"/>
      <c r="DR41" s="329"/>
      <c r="DS41" s="329"/>
      <c r="DT41" s="329"/>
      <c r="DU41" s="329"/>
      <c r="DV41" s="329"/>
      <c r="DW41" s="329"/>
      <c r="DX41" s="329"/>
      <c r="DY41" s="329"/>
      <c r="DZ41" s="329"/>
      <c r="EA41" s="329"/>
      <c r="EB41" s="329"/>
      <c r="EC41" s="329"/>
      <c r="ED41" s="329"/>
      <c r="EE41" s="329"/>
      <c r="EF41" s="329"/>
      <c r="EG41" s="329"/>
      <c r="EH41" s="329"/>
      <c r="EI41" s="329"/>
      <c r="EJ41" s="329"/>
      <c r="EK41" s="329"/>
      <c r="EL41" s="329"/>
      <c r="EM41" s="329"/>
      <c r="EN41" s="329"/>
      <c r="EO41" s="329"/>
      <c r="EP41" s="329"/>
      <c r="EQ41" s="329"/>
      <c r="ER41" s="329"/>
      <c r="ES41" s="329"/>
      <c r="ET41" s="329"/>
      <c r="EU41" s="329"/>
      <c r="EV41" s="329"/>
      <c r="EW41" s="329"/>
      <c r="EX41" s="329"/>
      <c r="EY41" s="329"/>
      <c r="EZ41" s="329"/>
      <c r="FA41" s="329"/>
      <c r="FB41" s="329"/>
      <c r="FC41" s="329"/>
      <c r="FD41" s="329"/>
      <c r="FE41" s="329"/>
      <c r="FF41" s="329"/>
      <c r="FG41" s="340"/>
      <c r="FH41"/>
      <c r="FI41"/>
      <c r="FJ41" s="332"/>
      <c r="FK41" s="332"/>
      <c r="FL41" s="332"/>
      <c r="FM41" s="332"/>
      <c r="FN41" s="332"/>
      <c r="FO41"/>
      <c r="FP41"/>
      <c r="FQ41"/>
      <c r="FR41" s="332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</row>
    <row r="42" spans="1:220" s="264" customFormat="1">
      <c r="C42" s="265"/>
      <c r="D42" s="258"/>
      <c r="E42" s="266"/>
      <c r="F42" s="312"/>
      <c r="G42" s="353"/>
      <c r="H42" s="312"/>
      <c r="I42" s="267"/>
      <c r="J42" s="308"/>
      <c r="K42" s="268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  <c r="AY42" s="269"/>
      <c r="AZ42" s="269"/>
      <c r="BA42" s="269"/>
      <c r="BB42" s="269"/>
      <c r="BC42" s="269"/>
      <c r="BD42" s="269"/>
      <c r="BE42" s="269"/>
      <c r="BF42" s="269"/>
      <c r="BG42" s="269"/>
      <c r="BH42" s="269"/>
      <c r="BI42" s="269"/>
      <c r="BJ42" s="269"/>
      <c r="BK42" s="269"/>
      <c r="BL42" s="269"/>
      <c r="BM42" s="269"/>
      <c r="BN42" s="269"/>
      <c r="BO42" s="269"/>
      <c r="BP42" s="269"/>
      <c r="BQ42" s="269"/>
      <c r="BR42" s="269"/>
      <c r="BS42" s="269"/>
      <c r="BT42" s="269"/>
      <c r="BU42" s="269"/>
      <c r="BV42" s="269"/>
      <c r="BW42" s="269"/>
      <c r="BX42" s="269"/>
      <c r="BY42" s="269"/>
      <c r="BZ42" s="269"/>
      <c r="CA42" s="269"/>
      <c r="CB42" s="269"/>
      <c r="CC42" s="269"/>
      <c r="CD42" s="269"/>
      <c r="CE42" s="269"/>
      <c r="CF42" s="269"/>
      <c r="CG42" s="269"/>
      <c r="CH42" s="269"/>
      <c r="CI42" s="269"/>
      <c r="CJ42" s="269"/>
      <c r="CK42" s="269"/>
      <c r="CL42" s="269"/>
      <c r="CM42" s="269"/>
      <c r="CN42" s="269"/>
      <c r="CO42" s="269"/>
      <c r="CP42" s="269"/>
      <c r="CQ42" s="269"/>
      <c r="CR42" s="269"/>
      <c r="CS42" s="269"/>
      <c r="CT42" s="269"/>
      <c r="CU42" s="269"/>
      <c r="CV42" s="269"/>
      <c r="CW42" s="269"/>
      <c r="CX42" s="269"/>
      <c r="CY42" s="269"/>
      <c r="CZ42" s="269"/>
      <c r="DA42" s="269"/>
      <c r="DB42" s="269"/>
      <c r="DC42" s="269"/>
      <c r="DD42" s="269"/>
      <c r="DE42" s="269"/>
      <c r="DF42" s="269"/>
      <c r="DG42" s="269"/>
      <c r="DH42" s="269"/>
      <c r="DI42" s="269"/>
      <c r="DJ42" s="269"/>
      <c r="DK42" s="269"/>
      <c r="DL42" s="269"/>
      <c r="DM42" s="269"/>
      <c r="DN42" s="269"/>
      <c r="DO42" s="269"/>
      <c r="DP42" s="269"/>
      <c r="DQ42" s="269"/>
      <c r="DR42" s="269"/>
      <c r="DS42" s="269"/>
      <c r="DT42" s="269"/>
      <c r="DU42" s="269"/>
      <c r="DV42" s="269"/>
      <c r="DW42" s="269"/>
      <c r="DX42" s="269"/>
      <c r="DY42" s="269"/>
      <c r="DZ42" s="269"/>
      <c r="EA42" s="269"/>
      <c r="EB42" s="269"/>
      <c r="EC42" s="269"/>
      <c r="ED42" s="269"/>
      <c r="EE42" s="269"/>
      <c r="EF42" s="269"/>
      <c r="EG42" s="269"/>
      <c r="EH42" s="269"/>
      <c r="EI42" s="269"/>
      <c r="EJ42" s="269"/>
      <c r="EK42" s="269"/>
      <c r="EL42" s="269"/>
      <c r="EM42" s="269"/>
      <c r="EN42" s="269"/>
      <c r="EO42" s="269"/>
      <c r="EP42" s="269"/>
      <c r="EQ42" s="269"/>
      <c r="ER42" s="269"/>
      <c r="ES42" s="269"/>
      <c r="ET42" s="269"/>
      <c r="EU42" s="269"/>
      <c r="EV42" s="269"/>
      <c r="EW42" s="269"/>
      <c r="EX42" s="269"/>
      <c r="EY42" s="269"/>
      <c r="EZ42" s="269"/>
      <c r="FA42" s="269"/>
      <c r="FB42" s="269"/>
      <c r="FC42" s="269"/>
      <c r="FD42" s="269"/>
      <c r="FE42" s="269"/>
      <c r="FF42" s="269"/>
      <c r="FG42" s="339"/>
      <c r="FH42"/>
      <c r="FI42"/>
      <c r="FJ42" s="332"/>
      <c r="FK42" s="332"/>
      <c r="FL42" s="332"/>
      <c r="FM42" s="332"/>
      <c r="FN42" s="332"/>
      <c r="FO42"/>
      <c r="FP42"/>
      <c r="FQ42"/>
      <c r="FR42" s="33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</row>
    <row r="43" spans="1:220" s="259" customFormat="1">
      <c r="C43" s="260"/>
      <c r="D43" s="258"/>
      <c r="E43" s="263"/>
      <c r="F43" s="313"/>
      <c r="G43" s="352"/>
      <c r="H43" s="313"/>
      <c r="I43" s="310"/>
      <c r="J43" s="307"/>
      <c r="K43" s="262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29"/>
      <c r="CG43" s="329"/>
      <c r="CH43" s="329"/>
      <c r="CI43" s="329"/>
      <c r="CJ43" s="329"/>
      <c r="CK43" s="329"/>
      <c r="CL43" s="329"/>
      <c r="CM43" s="329"/>
      <c r="CN43" s="329"/>
      <c r="CO43" s="329"/>
      <c r="CP43" s="329"/>
      <c r="CQ43" s="329"/>
      <c r="CR43" s="329"/>
      <c r="CS43" s="329"/>
      <c r="CT43" s="329"/>
      <c r="CU43" s="329"/>
      <c r="CV43" s="329"/>
      <c r="CW43" s="329"/>
      <c r="CX43" s="329"/>
      <c r="CY43" s="329"/>
      <c r="CZ43" s="329"/>
      <c r="DA43" s="329"/>
      <c r="DB43" s="329"/>
      <c r="DC43" s="329"/>
      <c r="DD43" s="329"/>
      <c r="DE43" s="329"/>
      <c r="DF43" s="329"/>
      <c r="DG43" s="329"/>
      <c r="DH43" s="329"/>
      <c r="DI43" s="329"/>
      <c r="DJ43" s="329"/>
      <c r="DK43" s="329"/>
      <c r="DL43" s="329"/>
      <c r="DM43" s="329"/>
      <c r="DN43" s="329"/>
      <c r="DO43" s="329"/>
      <c r="DP43" s="329"/>
      <c r="DQ43" s="329"/>
      <c r="DR43" s="329"/>
      <c r="DS43" s="329"/>
      <c r="DT43" s="329"/>
      <c r="DU43" s="329"/>
      <c r="DV43" s="329"/>
      <c r="DW43" s="329"/>
      <c r="DX43" s="329"/>
      <c r="DY43" s="329"/>
      <c r="DZ43" s="329"/>
      <c r="EA43" s="329"/>
      <c r="EB43" s="329"/>
      <c r="EC43" s="329"/>
      <c r="ED43" s="329"/>
      <c r="EE43" s="329"/>
      <c r="EF43" s="329"/>
      <c r="EG43" s="329"/>
      <c r="EH43" s="329"/>
      <c r="EI43" s="329"/>
      <c r="EJ43" s="329"/>
      <c r="EK43" s="329"/>
      <c r="EL43" s="329"/>
      <c r="EM43" s="329"/>
      <c r="EN43" s="329"/>
      <c r="EO43" s="329"/>
      <c r="EP43" s="329"/>
      <c r="EQ43" s="329"/>
      <c r="ER43" s="329"/>
      <c r="ES43" s="329"/>
      <c r="ET43" s="329"/>
      <c r="EU43" s="329"/>
      <c r="EV43" s="329"/>
      <c r="EW43" s="329"/>
      <c r="EX43" s="329"/>
      <c r="EY43" s="329"/>
      <c r="EZ43" s="329"/>
      <c r="FA43" s="329"/>
      <c r="FB43" s="329"/>
      <c r="FC43" s="329"/>
      <c r="FD43" s="329"/>
      <c r="FE43" s="329"/>
      <c r="FF43" s="329"/>
      <c r="FG43" s="340"/>
      <c r="FH43"/>
      <c r="FI43"/>
      <c r="FJ43" s="332"/>
      <c r="FK43" s="332"/>
      <c r="FL43" s="332"/>
      <c r="FM43" s="332"/>
      <c r="FN43" s="332"/>
      <c r="FO43"/>
      <c r="FP43"/>
      <c r="FQ43"/>
      <c r="FR43" s="332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</row>
    <row r="44" spans="1:220" s="264" customFormat="1">
      <c r="C44" s="265"/>
      <c r="D44" s="258"/>
      <c r="E44" s="266"/>
      <c r="F44" s="312"/>
      <c r="G44" s="353"/>
      <c r="H44" s="312"/>
      <c r="I44" s="267"/>
      <c r="J44" s="308"/>
      <c r="K44" s="268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  <c r="AX44" s="269"/>
      <c r="AY44" s="269"/>
      <c r="AZ44" s="269"/>
      <c r="BA44" s="269"/>
      <c r="BB44" s="269"/>
      <c r="BC44" s="269"/>
      <c r="BD44" s="269"/>
      <c r="BE44" s="269"/>
      <c r="BF44" s="269"/>
      <c r="BG44" s="269"/>
      <c r="BH44" s="269"/>
      <c r="BI44" s="269"/>
      <c r="BJ44" s="269"/>
      <c r="BK44" s="269"/>
      <c r="BL44" s="269"/>
      <c r="BM44" s="269"/>
      <c r="BN44" s="269"/>
      <c r="BO44" s="269"/>
      <c r="BP44" s="269"/>
      <c r="BQ44" s="269"/>
      <c r="BR44" s="269"/>
      <c r="BS44" s="269"/>
      <c r="BT44" s="269"/>
      <c r="BU44" s="269"/>
      <c r="BV44" s="269"/>
      <c r="BW44" s="269"/>
      <c r="BX44" s="269"/>
      <c r="BY44" s="269"/>
      <c r="BZ44" s="269"/>
      <c r="CA44" s="269"/>
      <c r="CB44" s="269"/>
      <c r="CC44" s="269"/>
      <c r="CD44" s="269"/>
      <c r="CE44" s="269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269"/>
      <c r="CQ44" s="269"/>
      <c r="CR44" s="269"/>
      <c r="CS44" s="269"/>
      <c r="CT44" s="269"/>
      <c r="CU44" s="269"/>
      <c r="CV44" s="269"/>
      <c r="CW44" s="269"/>
      <c r="CX44" s="269"/>
      <c r="CY44" s="269"/>
      <c r="CZ44" s="269"/>
      <c r="DA44" s="269"/>
      <c r="DB44" s="269"/>
      <c r="DC44" s="269"/>
      <c r="DD44" s="269"/>
      <c r="DE44" s="269"/>
      <c r="DF44" s="269"/>
      <c r="DG44" s="269"/>
      <c r="DH44" s="269"/>
      <c r="DI44" s="269"/>
      <c r="DJ44" s="269"/>
      <c r="DK44" s="269"/>
      <c r="DL44" s="269"/>
      <c r="DM44" s="269"/>
      <c r="DN44" s="269"/>
      <c r="DO44" s="269"/>
      <c r="DP44" s="269"/>
      <c r="DQ44" s="269"/>
      <c r="DR44" s="269"/>
      <c r="DS44" s="269"/>
      <c r="DT44" s="269"/>
      <c r="DU44" s="269"/>
      <c r="DV44" s="269"/>
      <c r="DW44" s="269"/>
      <c r="DX44" s="269"/>
      <c r="DY44" s="269"/>
      <c r="DZ44" s="269"/>
      <c r="EA44" s="269"/>
      <c r="EB44" s="269"/>
      <c r="EC44" s="269"/>
      <c r="ED44" s="269"/>
      <c r="EE44" s="269"/>
      <c r="EF44" s="269"/>
      <c r="EG44" s="269"/>
      <c r="EH44" s="269"/>
      <c r="EI44" s="269"/>
      <c r="EJ44" s="269"/>
      <c r="EK44" s="269"/>
      <c r="EL44" s="269"/>
      <c r="EM44" s="269"/>
      <c r="EN44" s="269"/>
      <c r="EO44" s="269"/>
      <c r="EP44" s="269"/>
      <c r="EQ44" s="269"/>
      <c r="ER44" s="269"/>
      <c r="ES44" s="269"/>
      <c r="ET44" s="269"/>
      <c r="EU44" s="269"/>
      <c r="EV44" s="269"/>
      <c r="EW44" s="269"/>
      <c r="EX44" s="269"/>
      <c r="EY44" s="269"/>
      <c r="EZ44" s="269"/>
      <c r="FA44" s="269"/>
      <c r="FB44" s="269"/>
      <c r="FC44" s="269"/>
      <c r="FD44" s="269"/>
      <c r="FE44" s="269"/>
      <c r="FF44" s="269"/>
      <c r="FG44" s="339"/>
      <c r="FH44"/>
      <c r="FI44"/>
      <c r="FJ44" s="332"/>
      <c r="FK44" s="332"/>
      <c r="FL44" s="332"/>
      <c r="FM44" s="332"/>
      <c r="FN44" s="332"/>
      <c r="FO44"/>
      <c r="FP44"/>
      <c r="FQ44"/>
      <c r="FR44" s="332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</row>
    <row r="45" spans="1:220" s="259" customFormat="1">
      <c r="C45" s="260"/>
      <c r="D45" s="258" t="str">
        <f t="shared" si="3"/>
        <v/>
      </c>
      <c r="E45" s="263"/>
      <c r="F45" s="313"/>
      <c r="G45" s="352"/>
      <c r="H45" s="313"/>
      <c r="I45" s="310"/>
      <c r="J45" s="307"/>
      <c r="K45" s="262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329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  <c r="CB45" s="329"/>
      <c r="CC45" s="329"/>
      <c r="CD45" s="329"/>
      <c r="CE45" s="329"/>
      <c r="CF45" s="329"/>
      <c r="CG45" s="329"/>
      <c r="CH45" s="329"/>
      <c r="CI45" s="329"/>
      <c r="CJ45" s="329"/>
      <c r="CK45" s="329"/>
      <c r="CL45" s="329"/>
      <c r="CM45" s="329"/>
      <c r="CN45" s="329"/>
      <c r="CO45" s="329"/>
      <c r="CP45" s="329"/>
      <c r="CQ45" s="329"/>
      <c r="CR45" s="329"/>
      <c r="CS45" s="329"/>
      <c r="CT45" s="329"/>
      <c r="CU45" s="329"/>
      <c r="CV45" s="329"/>
      <c r="CW45" s="329"/>
      <c r="CX45" s="329"/>
      <c r="CY45" s="329"/>
      <c r="CZ45" s="329"/>
      <c r="DA45" s="329"/>
      <c r="DB45" s="329"/>
      <c r="DC45" s="329"/>
      <c r="DD45" s="329"/>
      <c r="DE45" s="329"/>
      <c r="DF45" s="329"/>
      <c r="DG45" s="329"/>
      <c r="DH45" s="329"/>
      <c r="DI45" s="329"/>
      <c r="DJ45" s="329"/>
      <c r="DK45" s="329"/>
      <c r="DL45" s="329"/>
      <c r="DM45" s="329"/>
      <c r="DN45" s="329"/>
      <c r="DO45" s="329"/>
      <c r="DP45" s="329"/>
      <c r="DQ45" s="329"/>
      <c r="DR45" s="329"/>
      <c r="DS45" s="329"/>
      <c r="DT45" s="329"/>
      <c r="DU45" s="329"/>
      <c r="DV45" s="329"/>
      <c r="DW45" s="329"/>
      <c r="DX45" s="329"/>
      <c r="DY45" s="329"/>
      <c r="DZ45" s="329"/>
      <c r="EA45" s="329"/>
      <c r="EB45" s="329"/>
      <c r="EC45" s="329"/>
      <c r="ED45" s="329"/>
      <c r="EE45" s="329"/>
      <c r="EF45" s="329"/>
      <c r="EG45" s="329"/>
      <c r="EH45" s="329"/>
      <c r="EI45" s="329"/>
      <c r="EJ45" s="329"/>
      <c r="EK45" s="329"/>
      <c r="EL45" s="329"/>
      <c r="EM45" s="329"/>
      <c r="EN45" s="329"/>
      <c r="EO45" s="329"/>
      <c r="EP45" s="329"/>
      <c r="EQ45" s="329"/>
      <c r="ER45" s="329"/>
      <c r="ES45" s="329"/>
      <c r="ET45" s="329"/>
      <c r="EU45" s="329"/>
      <c r="EV45" s="329"/>
      <c r="EW45" s="329"/>
      <c r="EX45" s="329"/>
      <c r="EY45" s="329"/>
      <c r="EZ45" s="329"/>
      <c r="FA45" s="329"/>
      <c r="FB45" s="329"/>
      <c r="FC45" s="329"/>
      <c r="FD45" s="329"/>
      <c r="FE45" s="329"/>
      <c r="FF45" s="329"/>
      <c r="FG45" s="340"/>
      <c r="FH45"/>
      <c r="FI45"/>
      <c r="FJ45" s="332"/>
      <c r="FK45" s="332"/>
      <c r="FL45" s="332"/>
      <c r="FM45" s="332"/>
      <c r="FN45" s="332"/>
      <c r="FO45"/>
      <c r="FP45"/>
      <c r="FQ45"/>
      <c r="FR45" s="332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</row>
    <row r="46" spans="1:220" s="264" customFormat="1">
      <c r="C46" s="265"/>
      <c r="D46" s="258" t="str">
        <f t="shared" si="3"/>
        <v/>
      </c>
      <c r="E46" s="266"/>
      <c r="F46" s="312"/>
      <c r="G46" s="353"/>
      <c r="H46" s="312"/>
      <c r="I46" s="267"/>
      <c r="J46" s="308"/>
      <c r="K46" s="268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  <c r="AY46" s="269"/>
      <c r="AZ46" s="269"/>
      <c r="BA46" s="269"/>
      <c r="BB46" s="269"/>
      <c r="BC46" s="269"/>
      <c r="BD46" s="269"/>
      <c r="BE46" s="269"/>
      <c r="BF46" s="269"/>
      <c r="BG46" s="269"/>
      <c r="BH46" s="269"/>
      <c r="BI46" s="269"/>
      <c r="BJ46" s="269"/>
      <c r="BK46" s="269"/>
      <c r="BL46" s="269"/>
      <c r="BM46" s="269"/>
      <c r="BN46" s="269"/>
      <c r="BO46" s="269"/>
      <c r="BP46" s="269"/>
      <c r="BQ46" s="269"/>
      <c r="BR46" s="269"/>
      <c r="BS46" s="269"/>
      <c r="BT46" s="269"/>
      <c r="BU46" s="269"/>
      <c r="BV46" s="269"/>
      <c r="BW46" s="269"/>
      <c r="BX46" s="269"/>
      <c r="BY46" s="269"/>
      <c r="BZ46" s="269"/>
      <c r="CA46" s="269"/>
      <c r="CB46" s="269"/>
      <c r="CC46" s="269"/>
      <c r="CD46" s="269"/>
      <c r="CE46" s="269"/>
      <c r="CF46" s="269"/>
      <c r="CG46" s="269"/>
      <c r="CH46" s="269"/>
      <c r="CI46" s="269"/>
      <c r="CJ46" s="269"/>
      <c r="CK46" s="269"/>
      <c r="CL46" s="269"/>
      <c r="CM46" s="269"/>
      <c r="CN46" s="269"/>
      <c r="CO46" s="269"/>
      <c r="CP46" s="269"/>
      <c r="CQ46" s="269"/>
      <c r="CR46" s="269"/>
      <c r="CS46" s="269"/>
      <c r="CT46" s="269"/>
      <c r="CU46" s="269"/>
      <c r="CV46" s="269"/>
      <c r="CW46" s="269"/>
      <c r="CX46" s="269"/>
      <c r="CY46" s="269"/>
      <c r="CZ46" s="269"/>
      <c r="DA46" s="269"/>
      <c r="DB46" s="269"/>
      <c r="DC46" s="269"/>
      <c r="DD46" s="269"/>
      <c r="DE46" s="269"/>
      <c r="DF46" s="269"/>
      <c r="DG46" s="269"/>
      <c r="DH46" s="269"/>
      <c r="DI46" s="269"/>
      <c r="DJ46" s="269"/>
      <c r="DK46" s="269"/>
      <c r="DL46" s="269"/>
      <c r="DM46" s="269"/>
      <c r="DN46" s="269"/>
      <c r="DO46" s="269"/>
      <c r="DP46" s="269"/>
      <c r="DQ46" s="269"/>
      <c r="DR46" s="269"/>
      <c r="DS46" s="269"/>
      <c r="DT46" s="269"/>
      <c r="DU46" s="269"/>
      <c r="DV46" s="269"/>
      <c r="DW46" s="269"/>
      <c r="DX46" s="269"/>
      <c r="DY46" s="269"/>
      <c r="DZ46" s="269"/>
      <c r="EA46" s="269"/>
      <c r="EB46" s="269"/>
      <c r="EC46" s="269"/>
      <c r="ED46" s="269"/>
      <c r="EE46" s="269"/>
      <c r="EF46" s="269"/>
      <c r="EG46" s="269"/>
      <c r="EH46" s="269"/>
      <c r="EI46" s="269"/>
      <c r="EJ46" s="269"/>
      <c r="EK46" s="269"/>
      <c r="EL46" s="269"/>
      <c r="EM46" s="269"/>
      <c r="EN46" s="269"/>
      <c r="EO46" s="269"/>
      <c r="EP46" s="269"/>
      <c r="EQ46" s="269"/>
      <c r="ER46" s="269"/>
      <c r="ES46" s="269"/>
      <c r="ET46" s="269"/>
      <c r="EU46" s="269"/>
      <c r="EV46" s="269"/>
      <c r="EW46" s="269"/>
      <c r="EX46" s="269"/>
      <c r="EY46" s="269"/>
      <c r="EZ46" s="269"/>
      <c r="FA46" s="269"/>
      <c r="FB46" s="269"/>
      <c r="FC46" s="269"/>
      <c r="FD46" s="269"/>
      <c r="FE46" s="269"/>
      <c r="FF46" s="269"/>
      <c r="FG46" s="339"/>
      <c r="FH46"/>
      <c r="FI46"/>
      <c r="FJ46" s="332"/>
      <c r="FK46" s="332"/>
      <c r="FL46" s="332"/>
      <c r="FM46" s="332"/>
      <c r="FN46" s="332"/>
      <c r="FO46"/>
      <c r="FP46"/>
      <c r="FQ46"/>
      <c r="FR46" s="332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</row>
    <row r="47" spans="1:220" s="259" customFormat="1">
      <c r="C47" s="260"/>
      <c r="D47" s="258" t="str">
        <f t="shared" si="3"/>
        <v/>
      </c>
      <c r="E47" s="263"/>
      <c r="F47" s="313"/>
      <c r="G47" s="352"/>
      <c r="H47" s="313"/>
      <c r="I47" s="310"/>
      <c r="J47" s="307"/>
      <c r="K47" s="262"/>
      <c r="L47" s="329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  <c r="AC47" s="329"/>
      <c r="AD47" s="329"/>
      <c r="AE47" s="329"/>
      <c r="AF47" s="329"/>
      <c r="AG47" s="329"/>
      <c r="AH47" s="329"/>
      <c r="AI47" s="329"/>
      <c r="AJ47" s="329"/>
      <c r="AK47" s="329"/>
      <c r="AL47" s="329"/>
      <c r="AM47" s="329"/>
      <c r="AN47" s="329"/>
      <c r="AO47" s="329"/>
      <c r="AP47" s="329"/>
      <c r="AQ47" s="329"/>
      <c r="AR47" s="329"/>
      <c r="AS47" s="329"/>
      <c r="AT47" s="329"/>
      <c r="AU47" s="329"/>
      <c r="AV47" s="329"/>
      <c r="AW47" s="329"/>
      <c r="AX47" s="329"/>
      <c r="AY47" s="329"/>
      <c r="AZ47" s="329"/>
      <c r="BA47" s="329"/>
      <c r="BB47" s="329"/>
      <c r="BC47" s="329"/>
      <c r="BD47" s="329"/>
      <c r="BE47" s="329"/>
      <c r="BF47" s="329"/>
      <c r="BG47" s="329"/>
      <c r="BH47" s="329"/>
      <c r="BI47" s="329"/>
      <c r="BJ47" s="329"/>
      <c r="BK47" s="329"/>
      <c r="BL47" s="329"/>
      <c r="BM47" s="329"/>
      <c r="BN47" s="329"/>
      <c r="BO47" s="329"/>
      <c r="BP47" s="329"/>
      <c r="BQ47" s="329"/>
      <c r="BR47" s="329"/>
      <c r="BS47" s="329"/>
      <c r="BT47" s="329"/>
      <c r="BU47" s="329"/>
      <c r="BV47" s="329"/>
      <c r="BW47" s="329"/>
      <c r="BX47" s="329"/>
      <c r="BY47" s="329"/>
      <c r="BZ47" s="329"/>
      <c r="CA47" s="329"/>
      <c r="CB47" s="329"/>
      <c r="CC47" s="329"/>
      <c r="CD47" s="329"/>
      <c r="CE47" s="329"/>
      <c r="CF47" s="329"/>
      <c r="CG47" s="329"/>
      <c r="CH47" s="329"/>
      <c r="CI47" s="329"/>
      <c r="CJ47" s="329"/>
      <c r="CK47" s="329"/>
      <c r="CL47" s="329"/>
      <c r="CM47" s="329"/>
      <c r="CN47" s="329"/>
      <c r="CO47" s="329"/>
      <c r="CP47" s="329"/>
      <c r="CQ47" s="329"/>
      <c r="CR47" s="329"/>
      <c r="CS47" s="329"/>
      <c r="CT47" s="329"/>
      <c r="CU47" s="329"/>
      <c r="CV47" s="329"/>
      <c r="CW47" s="329"/>
      <c r="CX47" s="329"/>
      <c r="CY47" s="329"/>
      <c r="CZ47" s="329"/>
      <c r="DA47" s="329"/>
      <c r="DB47" s="329"/>
      <c r="DC47" s="329"/>
      <c r="DD47" s="329"/>
      <c r="DE47" s="329"/>
      <c r="DF47" s="329"/>
      <c r="DG47" s="329"/>
      <c r="DH47" s="329"/>
      <c r="DI47" s="329"/>
      <c r="DJ47" s="329"/>
      <c r="DK47" s="329"/>
      <c r="DL47" s="329"/>
      <c r="DM47" s="329"/>
      <c r="DN47" s="329"/>
      <c r="DO47" s="329"/>
      <c r="DP47" s="329"/>
      <c r="DQ47" s="329"/>
      <c r="DR47" s="329"/>
      <c r="DS47" s="329"/>
      <c r="DT47" s="329"/>
      <c r="DU47" s="329"/>
      <c r="DV47" s="329"/>
      <c r="DW47" s="329"/>
      <c r="DX47" s="329"/>
      <c r="DY47" s="329"/>
      <c r="DZ47" s="329"/>
      <c r="EA47" s="329"/>
      <c r="EB47" s="329"/>
      <c r="EC47" s="329"/>
      <c r="ED47" s="329"/>
      <c r="EE47" s="329"/>
      <c r="EF47" s="329"/>
      <c r="EG47" s="329"/>
      <c r="EH47" s="329"/>
      <c r="EI47" s="329"/>
      <c r="EJ47" s="329"/>
      <c r="EK47" s="329"/>
      <c r="EL47" s="329"/>
      <c r="EM47" s="329"/>
      <c r="EN47" s="329"/>
      <c r="EO47" s="329"/>
      <c r="EP47" s="329"/>
      <c r="EQ47" s="329"/>
      <c r="ER47" s="329"/>
      <c r="ES47" s="329"/>
      <c r="ET47" s="329"/>
      <c r="EU47" s="329"/>
      <c r="EV47" s="329"/>
      <c r="EW47" s="329"/>
      <c r="EX47" s="329"/>
      <c r="EY47" s="329"/>
      <c r="EZ47" s="329"/>
      <c r="FA47" s="329"/>
      <c r="FB47" s="329"/>
      <c r="FC47" s="329"/>
      <c r="FD47" s="329"/>
      <c r="FE47" s="329"/>
      <c r="FF47" s="329"/>
      <c r="FG47" s="340"/>
      <c r="FH47"/>
      <c r="FI47"/>
      <c r="FJ47" s="332"/>
      <c r="FK47" s="332"/>
      <c r="FL47" s="332"/>
      <c r="FM47" s="332"/>
      <c r="FN47" s="332"/>
      <c r="FO47"/>
      <c r="FP47"/>
      <c r="FQ47"/>
      <c r="FR47" s="332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</row>
    <row r="48" spans="1:220" s="264" customFormat="1">
      <c r="C48" s="265"/>
      <c r="D48" s="258" t="str">
        <f t="shared" si="3"/>
        <v/>
      </c>
      <c r="E48" s="266"/>
      <c r="F48" s="312"/>
      <c r="G48" s="353"/>
      <c r="H48" s="312"/>
      <c r="I48" s="267"/>
      <c r="J48" s="308"/>
      <c r="K48" s="268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  <c r="AY48" s="269"/>
      <c r="AZ48" s="269"/>
      <c r="BA48" s="269"/>
      <c r="BB48" s="269"/>
      <c r="BC48" s="269"/>
      <c r="BD48" s="269"/>
      <c r="BE48" s="269"/>
      <c r="BF48" s="269"/>
      <c r="BG48" s="269"/>
      <c r="BH48" s="269"/>
      <c r="BI48" s="269"/>
      <c r="BJ48" s="269"/>
      <c r="BK48" s="269"/>
      <c r="BL48" s="269"/>
      <c r="BM48" s="269"/>
      <c r="BN48" s="269"/>
      <c r="BO48" s="269"/>
      <c r="BP48" s="269"/>
      <c r="BQ48" s="269"/>
      <c r="BR48" s="269"/>
      <c r="BS48" s="269"/>
      <c r="BT48" s="269"/>
      <c r="BU48" s="269"/>
      <c r="BV48" s="269"/>
      <c r="BW48" s="269"/>
      <c r="BX48" s="269"/>
      <c r="BY48" s="269"/>
      <c r="BZ48" s="269"/>
      <c r="CA48" s="269"/>
      <c r="CB48" s="269"/>
      <c r="CC48" s="269"/>
      <c r="CD48" s="269"/>
      <c r="CE48" s="269"/>
      <c r="CF48" s="269"/>
      <c r="CG48" s="269"/>
      <c r="CH48" s="269"/>
      <c r="CI48" s="269"/>
      <c r="CJ48" s="269"/>
      <c r="CK48" s="269"/>
      <c r="CL48" s="269"/>
      <c r="CM48" s="269"/>
      <c r="CN48" s="269"/>
      <c r="CO48" s="269"/>
      <c r="CP48" s="269"/>
      <c r="CQ48" s="269"/>
      <c r="CR48" s="269"/>
      <c r="CS48" s="269"/>
      <c r="CT48" s="269"/>
      <c r="CU48" s="269"/>
      <c r="CV48" s="269"/>
      <c r="CW48" s="269"/>
      <c r="CX48" s="269"/>
      <c r="CY48" s="269"/>
      <c r="CZ48" s="269"/>
      <c r="DA48" s="269"/>
      <c r="DB48" s="269"/>
      <c r="DC48" s="269"/>
      <c r="DD48" s="269"/>
      <c r="DE48" s="269"/>
      <c r="DF48" s="269"/>
      <c r="DG48" s="269"/>
      <c r="DH48" s="269"/>
      <c r="DI48" s="269"/>
      <c r="DJ48" s="269"/>
      <c r="DK48" s="269"/>
      <c r="DL48" s="269"/>
      <c r="DM48" s="269"/>
      <c r="DN48" s="269"/>
      <c r="DO48" s="269"/>
      <c r="DP48" s="269"/>
      <c r="DQ48" s="269"/>
      <c r="DR48" s="269"/>
      <c r="DS48" s="269"/>
      <c r="DT48" s="269"/>
      <c r="DU48" s="269"/>
      <c r="DV48" s="269"/>
      <c r="DW48" s="269"/>
      <c r="DX48" s="269"/>
      <c r="DY48" s="269"/>
      <c r="DZ48" s="269"/>
      <c r="EA48" s="269"/>
      <c r="EB48" s="269"/>
      <c r="EC48" s="269"/>
      <c r="ED48" s="269"/>
      <c r="EE48" s="269"/>
      <c r="EF48" s="269"/>
      <c r="EG48" s="269"/>
      <c r="EH48" s="269"/>
      <c r="EI48" s="269"/>
      <c r="EJ48" s="269"/>
      <c r="EK48" s="269"/>
      <c r="EL48" s="269"/>
      <c r="EM48" s="269"/>
      <c r="EN48" s="269"/>
      <c r="EO48" s="269"/>
      <c r="EP48" s="269"/>
      <c r="EQ48" s="269"/>
      <c r="ER48" s="269"/>
      <c r="ES48" s="269"/>
      <c r="ET48" s="269"/>
      <c r="EU48" s="269"/>
      <c r="EV48" s="269"/>
      <c r="EW48" s="269"/>
      <c r="EX48" s="269"/>
      <c r="EY48" s="269"/>
      <c r="EZ48" s="269"/>
      <c r="FA48" s="269"/>
      <c r="FB48" s="269"/>
      <c r="FC48" s="269"/>
      <c r="FD48" s="269"/>
      <c r="FE48" s="269"/>
      <c r="FF48" s="269"/>
      <c r="FG48" s="339"/>
      <c r="FH48"/>
      <c r="FI48"/>
      <c r="FJ48" s="332"/>
      <c r="FK48" s="332"/>
      <c r="FL48" s="332"/>
      <c r="FM48" s="332"/>
      <c r="FN48" s="332"/>
      <c r="FO48"/>
      <c r="FP48"/>
      <c r="FQ48"/>
      <c r="FR48" s="332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</row>
    <row r="49" spans="3:220" s="259" customFormat="1">
      <c r="C49" s="260"/>
      <c r="D49" s="258" t="str">
        <f t="shared" si="3"/>
        <v/>
      </c>
      <c r="E49" s="263"/>
      <c r="F49" s="313"/>
      <c r="G49" s="352"/>
      <c r="H49" s="313"/>
      <c r="I49" s="310"/>
      <c r="J49" s="307"/>
      <c r="K49" s="262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  <c r="AM49" s="329"/>
      <c r="AN49" s="329"/>
      <c r="AO49" s="329"/>
      <c r="AP49" s="329"/>
      <c r="AQ49" s="329"/>
      <c r="AR49" s="329"/>
      <c r="AS49" s="329"/>
      <c r="AT49" s="329"/>
      <c r="AU49" s="329"/>
      <c r="AV49" s="329"/>
      <c r="AW49" s="329"/>
      <c r="AX49" s="329"/>
      <c r="AY49" s="329"/>
      <c r="AZ49" s="329"/>
      <c r="BA49" s="329"/>
      <c r="BB49" s="329"/>
      <c r="BC49" s="329"/>
      <c r="BD49" s="329"/>
      <c r="BE49" s="329"/>
      <c r="BF49" s="329"/>
      <c r="BG49" s="329"/>
      <c r="BH49" s="329"/>
      <c r="BI49" s="329"/>
      <c r="BJ49" s="329"/>
      <c r="BK49" s="329"/>
      <c r="BL49" s="329"/>
      <c r="BM49" s="329"/>
      <c r="BN49" s="329"/>
      <c r="BO49" s="329"/>
      <c r="BP49" s="329"/>
      <c r="BQ49" s="329"/>
      <c r="BR49" s="329"/>
      <c r="BS49" s="329"/>
      <c r="BT49" s="329"/>
      <c r="BU49" s="329"/>
      <c r="BV49" s="329"/>
      <c r="BW49" s="329"/>
      <c r="BX49" s="329"/>
      <c r="BY49" s="329"/>
      <c r="BZ49" s="329"/>
      <c r="CA49" s="329"/>
      <c r="CB49" s="329"/>
      <c r="CC49" s="329"/>
      <c r="CD49" s="329"/>
      <c r="CE49" s="329"/>
      <c r="CF49" s="329"/>
      <c r="CG49" s="329"/>
      <c r="CH49" s="329"/>
      <c r="CI49" s="329"/>
      <c r="CJ49" s="329"/>
      <c r="CK49" s="329"/>
      <c r="CL49" s="329"/>
      <c r="CM49" s="329"/>
      <c r="CN49" s="329"/>
      <c r="CO49" s="329"/>
      <c r="CP49" s="329"/>
      <c r="CQ49" s="329"/>
      <c r="CR49" s="329"/>
      <c r="CS49" s="329"/>
      <c r="CT49" s="329"/>
      <c r="CU49" s="329"/>
      <c r="CV49" s="329"/>
      <c r="CW49" s="329"/>
      <c r="CX49" s="329"/>
      <c r="CY49" s="329"/>
      <c r="CZ49" s="329"/>
      <c r="DA49" s="329"/>
      <c r="DB49" s="329"/>
      <c r="DC49" s="329"/>
      <c r="DD49" s="329"/>
      <c r="DE49" s="329"/>
      <c r="DF49" s="329"/>
      <c r="DG49" s="329"/>
      <c r="DH49" s="329"/>
      <c r="DI49" s="329"/>
      <c r="DJ49" s="329"/>
      <c r="DK49" s="329"/>
      <c r="DL49" s="329"/>
      <c r="DM49" s="329"/>
      <c r="DN49" s="329"/>
      <c r="DO49" s="329"/>
      <c r="DP49" s="329"/>
      <c r="DQ49" s="329"/>
      <c r="DR49" s="329"/>
      <c r="DS49" s="329"/>
      <c r="DT49" s="329"/>
      <c r="DU49" s="329"/>
      <c r="DV49" s="329"/>
      <c r="DW49" s="329"/>
      <c r="DX49" s="329"/>
      <c r="DY49" s="329"/>
      <c r="DZ49" s="329"/>
      <c r="EA49" s="329"/>
      <c r="EB49" s="329"/>
      <c r="EC49" s="329"/>
      <c r="ED49" s="329"/>
      <c r="EE49" s="329"/>
      <c r="EF49" s="329"/>
      <c r="EG49" s="329"/>
      <c r="EH49" s="329"/>
      <c r="EI49" s="329"/>
      <c r="EJ49" s="329"/>
      <c r="EK49" s="329"/>
      <c r="EL49" s="329"/>
      <c r="EM49" s="329"/>
      <c r="EN49" s="329"/>
      <c r="EO49" s="329"/>
      <c r="EP49" s="329"/>
      <c r="EQ49" s="329"/>
      <c r="ER49" s="329"/>
      <c r="ES49" s="329"/>
      <c r="ET49" s="329"/>
      <c r="EU49" s="329"/>
      <c r="EV49" s="329"/>
      <c r="EW49" s="329"/>
      <c r="EX49" s="329"/>
      <c r="EY49" s="329"/>
      <c r="EZ49" s="329"/>
      <c r="FA49" s="329"/>
      <c r="FB49" s="329"/>
      <c r="FC49" s="329"/>
      <c r="FD49" s="329"/>
      <c r="FE49" s="329"/>
      <c r="FF49" s="329"/>
      <c r="FG49" s="340"/>
      <c r="FH49"/>
      <c r="FI49"/>
      <c r="FJ49" s="332"/>
      <c r="FK49" s="332"/>
      <c r="FL49" s="332"/>
      <c r="FM49" s="332"/>
      <c r="FN49" s="332"/>
      <c r="FO49"/>
      <c r="FP49"/>
      <c r="FQ49"/>
      <c r="FR49" s="332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</row>
    <row r="50" spans="3:220" s="264" customFormat="1">
      <c r="C50" s="265"/>
      <c r="D50" s="258" t="str">
        <f t="shared" si="3"/>
        <v/>
      </c>
      <c r="E50" s="266"/>
      <c r="F50" s="312"/>
      <c r="G50" s="353"/>
      <c r="H50" s="312"/>
      <c r="I50" s="267"/>
      <c r="J50" s="308"/>
      <c r="K50" s="268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  <c r="AY50" s="269"/>
      <c r="AZ50" s="269"/>
      <c r="BA50" s="269"/>
      <c r="BB50" s="269"/>
      <c r="BC50" s="269"/>
      <c r="BD50" s="269"/>
      <c r="BE50" s="269"/>
      <c r="BF50" s="269"/>
      <c r="BG50" s="269"/>
      <c r="BH50" s="269"/>
      <c r="BI50" s="269"/>
      <c r="BJ50" s="269"/>
      <c r="BK50" s="269"/>
      <c r="BL50" s="269"/>
      <c r="BM50" s="269"/>
      <c r="BN50" s="269"/>
      <c r="BO50" s="269"/>
      <c r="BP50" s="269"/>
      <c r="BQ50" s="269"/>
      <c r="BR50" s="269"/>
      <c r="BS50" s="269"/>
      <c r="BT50" s="269"/>
      <c r="BU50" s="269"/>
      <c r="BV50" s="269"/>
      <c r="BW50" s="269"/>
      <c r="BX50" s="269"/>
      <c r="BY50" s="269"/>
      <c r="BZ50" s="269"/>
      <c r="CA50" s="269"/>
      <c r="CB50" s="269"/>
      <c r="CC50" s="269"/>
      <c r="CD50" s="269"/>
      <c r="CE50" s="269"/>
      <c r="CF50" s="269"/>
      <c r="CG50" s="269"/>
      <c r="CH50" s="269"/>
      <c r="CI50" s="269"/>
      <c r="CJ50" s="269"/>
      <c r="CK50" s="269"/>
      <c r="CL50" s="269"/>
      <c r="CM50" s="269"/>
      <c r="CN50" s="269"/>
      <c r="CO50" s="269"/>
      <c r="CP50" s="269"/>
      <c r="CQ50" s="269"/>
      <c r="CR50" s="269"/>
      <c r="CS50" s="269"/>
      <c r="CT50" s="269"/>
      <c r="CU50" s="269"/>
      <c r="CV50" s="269"/>
      <c r="CW50" s="269"/>
      <c r="CX50" s="269"/>
      <c r="CY50" s="269"/>
      <c r="CZ50" s="269"/>
      <c r="DA50" s="269"/>
      <c r="DB50" s="269"/>
      <c r="DC50" s="269"/>
      <c r="DD50" s="269"/>
      <c r="DE50" s="269"/>
      <c r="DF50" s="269"/>
      <c r="DG50" s="269"/>
      <c r="DH50" s="269"/>
      <c r="DI50" s="269"/>
      <c r="DJ50" s="269"/>
      <c r="DK50" s="269"/>
      <c r="DL50" s="269"/>
      <c r="DM50" s="269"/>
      <c r="DN50" s="269"/>
      <c r="DO50" s="269"/>
      <c r="DP50" s="269"/>
      <c r="DQ50" s="269"/>
      <c r="DR50" s="269"/>
      <c r="DS50" s="269"/>
      <c r="DT50" s="269"/>
      <c r="DU50" s="269"/>
      <c r="DV50" s="269"/>
      <c r="DW50" s="269"/>
      <c r="DX50" s="269"/>
      <c r="DY50" s="269"/>
      <c r="DZ50" s="269"/>
      <c r="EA50" s="269"/>
      <c r="EB50" s="269"/>
      <c r="EC50" s="269"/>
      <c r="ED50" s="269"/>
      <c r="EE50" s="269"/>
      <c r="EF50" s="269"/>
      <c r="EG50" s="269"/>
      <c r="EH50" s="269"/>
      <c r="EI50" s="269"/>
      <c r="EJ50" s="269"/>
      <c r="EK50" s="269"/>
      <c r="EL50" s="269"/>
      <c r="EM50" s="269"/>
      <c r="EN50" s="269"/>
      <c r="EO50" s="269"/>
      <c r="EP50" s="269"/>
      <c r="EQ50" s="269"/>
      <c r="ER50" s="269"/>
      <c r="ES50" s="269"/>
      <c r="ET50" s="269"/>
      <c r="EU50" s="269"/>
      <c r="EV50" s="269"/>
      <c r="EW50" s="269"/>
      <c r="EX50" s="269"/>
      <c r="EY50" s="269"/>
      <c r="EZ50" s="269"/>
      <c r="FA50" s="269"/>
      <c r="FB50" s="269"/>
      <c r="FC50" s="269"/>
      <c r="FD50" s="269"/>
      <c r="FE50" s="269"/>
      <c r="FF50" s="269"/>
      <c r="FG50" s="339"/>
      <c r="FH50"/>
      <c r="FI50"/>
      <c r="FJ50" s="332"/>
      <c r="FK50" s="332"/>
      <c r="FL50" s="332"/>
      <c r="FM50" s="332"/>
      <c r="FN50" s="332"/>
      <c r="FO50"/>
      <c r="FP50"/>
      <c r="FQ50"/>
      <c r="FR50" s="332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</row>
    <row r="51" spans="3:220" s="259" customFormat="1">
      <c r="C51" s="260"/>
      <c r="D51" s="258" t="str">
        <f t="shared" si="3"/>
        <v/>
      </c>
      <c r="E51" s="263"/>
      <c r="F51" s="313"/>
      <c r="G51" s="352"/>
      <c r="H51" s="313"/>
      <c r="I51" s="310"/>
      <c r="J51" s="307"/>
      <c r="K51" s="262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  <c r="AM51" s="329"/>
      <c r="AN51" s="329"/>
      <c r="AO51" s="329"/>
      <c r="AP51" s="329"/>
      <c r="AQ51" s="329"/>
      <c r="AR51" s="329"/>
      <c r="AS51" s="329"/>
      <c r="AT51" s="329"/>
      <c r="AU51" s="329"/>
      <c r="AV51" s="329"/>
      <c r="AW51" s="329"/>
      <c r="AX51" s="329"/>
      <c r="AY51" s="329"/>
      <c r="AZ51" s="329"/>
      <c r="BA51" s="329"/>
      <c r="BB51" s="329"/>
      <c r="BC51" s="329"/>
      <c r="BD51" s="329"/>
      <c r="BE51" s="329"/>
      <c r="BF51" s="329"/>
      <c r="BG51" s="329"/>
      <c r="BH51" s="329"/>
      <c r="BI51" s="329"/>
      <c r="BJ51" s="329"/>
      <c r="BK51" s="329"/>
      <c r="BL51" s="329"/>
      <c r="BM51" s="329"/>
      <c r="BN51" s="329"/>
      <c r="BO51" s="329"/>
      <c r="BP51" s="329"/>
      <c r="BQ51" s="329"/>
      <c r="BR51" s="329"/>
      <c r="BS51" s="329"/>
      <c r="BT51" s="329"/>
      <c r="BU51" s="329"/>
      <c r="BV51" s="329"/>
      <c r="BW51" s="329"/>
      <c r="BX51" s="329"/>
      <c r="BY51" s="329"/>
      <c r="BZ51" s="329"/>
      <c r="CA51" s="329"/>
      <c r="CB51" s="329"/>
      <c r="CC51" s="329"/>
      <c r="CD51" s="329"/>
      <c r="CE51" s="329"/>
      <c r="CF51" s="329"/>
      <c r="CG51" s="329"/>
      <c r="CH51" s="329"/>
      <c r="CI51" s="329"/>
      <c r="CJ51" s="329"/>
      <c r="CK51" s="329"/>
      <c r="CL51" s="329"/>
      <c r="CM51" s="329"/>
      <c r="CN51" s="329"/>
      <c r="CO51" s="329"/>
      <c r="CP51" s="329"/>
      <c r="CQ51" s="329"/>
      <c r="CR51" s="329"/>
      <c r="CS51" s="329"/>
      <c r="CT51" s="329"/>
      <c r="CU51" s="329"/>
      <c r="CV51" s="329"/>
      <c r="CW51" s="329"/>
      <c r="CX51" s="329"/>
      <c r="CY51" s="329"/>
      <c r="CZ51" s="329"/>
      <c r="DA51" s="329"/>
      <c r="DB51" s="329"/>
      <c r="DC51" s="329"/>
      <c r="DD51" s="329"/>
      <c r="DE51" s="329"/>
      <c r="DF51" s="329"/>
      <c r="DG51" s="329"/>
      <c r="DH51" s="329"/>
      <c r="DI51" s="329"/>
      <c r="DJ51" s="329"/>
      <c r="DK51" s="329"/>
      <c r="DL51" s="329"/>
      <c r="DM51" s="329"/>
      <c r="DN51" s="329"/>
      <c r="DO51" s="329"/>
      <c r="DP51" s="329"/>
      <c r="DQ51" s="329"/>
      <c r="DR51" s="329"/>
      <c r="DS51" s="329"/>
      <c r="DT51" s="329"/>
      <c r="DU51" s="329"/>
      <c r="DV51" s="329"/>
      <c r="DW51" s="329"/>
      <c r="DX51" s="329"/>
      <c r="DY51" s="329"/>
      <c r="DZ51" s="329"/>
      <c r="EA51" s="329"/>
      <c r="EB51" s="329"/>
      <c r="EC51" s="329"/>
      <c r="ED51" s="329"/>
      <c r="EE51" s="329"/>
      <c r="EF51" s="329"/>
      <c r="EG51" s="329"/>
      <c r="EH51" s="329"/>
      <c r="EI51" s="329"/>
      <c r="EJ51" s="329"/>
      <c r="EK51" s="329"/>
      <c r="EL51" s="329"/>
      <c r="EM51" s="329"/>
      <c r="EN51" s="329"/>
      <c r="EO51" s="329"/>
      <c r="EP51" s="329"/>
      <c r="EQ51" s="329"/>
      <c r="ER51" s="329"/>
      <c r="ES51" s="329"/>
      <c r="ET51" s="329"/>
      <c r="EU51" s="329"/>
      <c r="EV51" s="329"/>
      <c r="EW51" s="329"/>
      <c r="EX51" s="329"/>
      <c r="EY51" s="329"/>
      <c r="EZ51" s="329"/>
      <c r="FA51" s="329"/>
      <c r="FB51" s="329"/>
      <c r="FC51" s="329"/>
      <c r="FD51" s="329"/>
      <c r="FE51" s="329"/>
      <c r="FF51" s="329"/>
      <c r="FG51" s="340"/>
      <c r="FH51"/>
      <c r="FI51"/>
      <c r="FJ51" s="332"/>
      <c r="FK51" s="332"/>
      <c r="FL51" s="332"/>
      <c r="FM51" s="332"/>
      <c r="FN51" s="332"/>
      <c r="FO51"/>
      <c r="FP51"/>
      <c r="FQ51"/>
      <c r="FR51" s="332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</row>
    <row r="52" spans="3:220" s="264" customFormat="1">
      <c r="C52" s="265"/>
      <c r="D52" s="258" t="str">
        <f t="shared" si="3"/>
        <v/>
      </c>
      <c r="E52" s="266"/>
      <c r="F52" s="312"/>
      <c r="G52" s="353"/>
      <c r="H52" s="312"/>
      <c r="I52" s="267"/>
      <c r="J52" s="308"/>
      <c r="K52" s="268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  <c r="AY52" s="269"/>
      <c r="AZ52" s="269"/>
      <c r="BA52" s="269"/>
      <c r="BB52" s="269"/>
      <c r="BC52" s="269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69"/>
      <c r="BQ52" s="269"/>
      <c r="BR52" s="269"/>
      <c r="BS52" s="269"/>
      <c r="BT52" s="269"/>
      <c r="BU52" s="269"/>
      <c r="BV52" s="269"/>
      <c r="BW52" s="269"/>
      <c r="BX52" s="269"/>
      <c r="BY52" s="269"/>
      <c r="BZ52" s="269"/>
      <c r="CA52" s="269"/>
      <c r="CB52" s="269"/>
      <c r="CC52" s="269"/>
      <c r="CD52" s="269"/>
      <c r="CE52" s="269"/>
      <c r="CF52" s="269"/>
      <c r="CG52" s="269"/>
      <c r="CH52" s="269"/>
      <c r="CI52" s="269"/>
      <c r="CJ52" s="269"/>
      <c r="CK52" s="269"/>
      <c r="CL52" s="269"/>
      <c r="CM52" s="269"/>
      <c r="CN52" s="269"/>
      <c r="CO52" s="269"/>
      <c r="CP52" s="269"/>
      <c r="CQ52" s="269"/>
      <c r="CR52" s="269"/>
      <c r="CS52" s="269"/>
      <c r="CT52" s="269"/>
      <c r="CU52" s="269"/>
      <c r="CV52" s="269"/>
      <c r="CW52" s="269"/>
      <c r="CX52" s="269"/>
      <c r="CY52" s="269"/>
      <c r="CZ52" s="269"/>
      <c r="DA52" s="269"/>
      <c r="DB52" s="269"/>
      <c r="DC52" s="269"/>
      <c r="DD52" s="269"/>
      <c r="DE52" s="269"/>
      <c r="DF52" s="269"/>
      <c r="DG52" s="269"/>
      <c r="DH52" s="269"/>
      <c r="DI52" s="269"/>
      <c r="DJ52" s="269"/>
      <c r="DK52" s="269"/>
      <c r="DL52" s="269"/>
      <c r="DM52" s="269"/>
      <c r="DN52" s="269"/>
      <c r="DO52" s="269"/>
      <c r="DP52" s="269"/>
      <c r="DQ52" s="269"/>
      <c r="DR52" s="269"/>
      <c r="DS52" s="269"/>
      <c r="DT52" s="269"/>
      <c r="DU52" s="269"/>
      <c r="DV52" s="269"/>
      <c r="DW52" s="269"/>
      <c r="DX52" s="269"/>
      <c r="DY52" s="269"/>
      <c r="DZ52" s="269"/>
      <c r="EA52" s="269"/>
      <c r="EB52" s="269"/>
      <c r="EC52" s="269"/>
      <c r="ED52" s="269"/>
      <c r="EE52" s="269"/>
      <c r="EF52" s="269"/>
      <c r="EG52" s="269"/>
      <c r="EH52" s="269"/>
      <c r="EI52" s="269"/>
      <c r="EJ52" s="269"/>
      <c r="EK52" s="269"/>
      <c r="EL52" s="269"/>
      <c r="EM52" s="269"/>
      <c r="EN52" s="269"/>
      <c r="EO52" s="269"/>
      <c r="EP52" s="269"/>
      <c r="EQ52" s="269"/>
      <c r="ER52" s="269"/>
      <c r="ES52" s="269"/>
      <c r="ET52" s="269"/>
      <c r="EU52" s="269"/>
      <c r="EV52" s="269"/>
      <c r="EW52" s="269"/>
      <c r="EX52" s="269"/>
      <c r="EY52" s="269"/>
      <c r="EZ52" s="269"/>
      <c r="FA52" s="269"/>
      <c r="FB52" s="269"/>
      <c r="FC52" s="269"/>
      <c r="FD52" s="269"/>
      <c r="FE52" s="269"/>
      <c r="FF52" s="269"/>
      <c r="FG52" s="339"/>
      <c r="FH52"/>
      <c r="FI52"/>
      <c r="FJ52" s="332"/>
      <c r="FK52" s="332"/>
      <c r="FL52" s="332"/>
      <c r="FM52" s="332"/>
      <c r="FN52" s="332"/>
      <c r="FO52"/>
      <c r="FP52"/>
      <c r="FQ52"/>
      <c r="FR52" s="33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</row>
    <row r="53" spans="3:220" s="259" customFormat="1">
      <c r="C53" s="260"/>
      <c r="D53" s="258" t="str">
        <f t="shared" si="3"/>
        <v/>
      </c>
      <c r="E53" s="263"/>
      <c r="F53" s="355"/>
      <c r="G53" s="352"/>
      <c r="H53" s="313"/>
      <c r="I53" s="310"/>
      <c r="J53" s="307"/>
      <c r="K53" s="262"/>
      <c r="L53" s="329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  <c r="AA53" s="329"/>
      <c r="AB53" s="329"/>
      <c r="AC53" s="329"/>
      <c r="AD53" s="329"/>
      <c r="AE53" s="329"/>
      <c r="AF53" s="329"/>
      <c r="AG53" s="329"/>
      <c r="AH53" s="329"/>
      <c r="AI53" s="329"/>
      <c r="AJ53" s="329"/>
      <c r="AK53" s="329"/>
      <c r="AL53" s="329"/>
      <c r="AM53" s="329"/>
      <c r="AN53" s="329"/>
      <c r="AO53" s="329"/>
      <c r="AP53" s="329"/>
      <c r="AQ53" s="329"/>
      <c r="AR53" s="329"/>
      <c r="AS53" s="329"/>
      <c r="AT53" s="329"/>
      <c r="AU53" s="329"/>
      <c r="AV53" s="329"/>
      <c r="AW53" s="329"/>
      <c r="AX53" s="329"/>
      <c r="AY53" s="329"/>
      <c r="AZ53" s="329"/>
      <c r="BA53" s="329"/>
      <c r="BB53" s="329"/>
      <c r="BC53" s="329"/>
      <c r="BD53" s="329"/>
      <c r="BE53" s="329"/>
      <c r="BF53" s="329"/>
      <c r="BG53" s="329"/>
      <c r="BH53" s="329"/>
      <c r="BI53" s="329"/>
      <c r="BJ53" s="329"/>
      <c r="BK53" s="329"/>
      <c r="BL53" s="329"/>
      <c r="BM53" s="329"/>
      <c r="BN53" s="329"/>
      <c r="BO53" s="329"/>
      <c r="BP53" s="329"/>
      <c r="BQ53" s="329"/>
      <c r="BR53" s="329"/>
      <c r="BS53" s="329"/>
      <c r="BT53" s="329"/>
      <c r="BU53" s="329"/>
      <c r="BV53" s="329"/>
      <c r="BW53" s="329"/>
      <c r="BX53" s="329"/>
      <c r="BY53" s="329"/>
      <c r="BZ53" s="329"/>
      <c r="CA53" s="329"/>
      <c r="CB53" s="329"/>
      <c r="CC53" s="329"/>
      <c r="CD53" s="329"/>
      <c r="CE53" s="329"/>
      <c r="CF53" s="329"/>
      <c r="CG53" s="329"/>
      <c r="CH53" s="329"/>
      <c r="CI53" s="329"/>
      <c r="CJ53" s="329"/>
      <c r="CK53" s="329"/>
      <c r="CL53" s="329"/>
      <c r="CM53" s="329"/>
      <c r="CN53" s="329"/>
      <c r="CO53" s="329"/>
      <c r="CP53" s="329"/>
      <c r="CQ53" s="329"/>
      <c r="CR53" s="329"/>
      <c r="CS53" s="329"/>
      <c r="CT53" s="329"/>
      <c r="CU53" s="329"/>
      <c r="CV53" s="329"/>
      <c r="CW53" s="329"/>
      <c r="CX53" s="329"/>
      <c r="CY53" s="329"/>
      <c r="CZ53" s="329"/>
      <c r="DA53" s="329"/>
      <c r="DB53" s="329"/>
      <c r="DC53" s="329"/>
      <c r="DD53" s="329"/>
      <c r="DE53" s="329"/>
      <c r="DF53" s="329"/>
      <c r="DG53" s="329"/>
      <c r="DH53" s="329"/>
      <c r="DI53" s="329"/>
      <c r="DJ53" s="329"/>
      <c r="DK53" s="329"/>
      <c r="DL53" s="329"/>
      <c r="DM53" s="329"/>
      <c r="DN53" s="329"/>
      <c r="DO53" s="329"/>
      <c r="DP53" s="329"/>
      <c r="DQ53" s="329"/>
      <c r="DR53" s="329"/>
      <c r="DS53" s="329"/>
      <c r="DT53" s="329"/>
      <c r="DU53" s="329"/>
      <c r="DV53" s="329"/>
      <c r="DW53" s="329"/>
      <c r="DX53" s="329"/>
      <c r="DY53" s="329"/>
      <c r="DZ53" s="329"/>
      <c r="EA53" s="329"/>
      <c r="EB53" s="329"/>
      <c r="EC53" s="329"/>
      <c r="ED53" s="329"/>
      <c r="EE53" s="329"/>
      <c r="EF53" s="329"/>
      <c r="EG53" s="329"/>
      <c r="EH53" s="329"/>
      <c r="EI53" s="329"/>
      <c r="EJ53" s="329"/>
      <c r="EK53" s="329"/>
      <c r="EL53" s="329"/>
      <c r="EM53" s="329"/>
      <c r="EN53" s="329"/>
      <c r="EO53" s="329"/>
      <c r="EP53" s="329"/>
      <c r="EQ53" s="329"/>
      <c r="ER53" s="329"/>
      <c r="ES53" s="329"/>
      <c r="ET53" s="329"/>
      <c r="EU53" s="329"/>
      <c r="EV53" s="329"/>
      <c r="EW53" s="329"/>
      <c r="EX53" s="329"/>
      <c r="EY53" s="329"/>
      <c r="EZ53" s="329"/>
      <c r="FA53" s="329"/>
      <c r="FB53" s="329"/>
      <c r="FC53" s="329"/>
      <c r="FD53" s="329"/>
      <c r="FE53" s="329"/>
      <c r="FF53" s="329"/>
      <c r="FG53" s="340"/>
      <c r="FH53"/>
      <c r="FI53"/>
      <c r="FJ53" s="332"/>
      <c r="FK53" s="332"/>
      <c r="FL53" s="332"/>
      <c r="FM53" s="332"/>
      <c r="FN53" s="332"/>
      <c r="FO53"/>
      <c r="FP53"/>
      <c r="FQ53"/>
      <c r="FR53" s="332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</row>
    <row r="54" spans="3:220" s="264" customFormat="1">
      <c r="C54" s="265"/>
      <c r="D54" s="258" t="str">
        <f t="shared" si="3"/>
        <v/>
      </c>
      <c r="E54" s="266"/>
      <c r="F54" s="356"/>
      <c r="G54" s="353"/>
      <c r="H54" s="312"/>
      <c r="I54" s="267"/>
      <c r="J54" s="308"/>
      <c r="K54" s="268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  <c r="AZ54" s="269"/>
      <c r="BA54" s="269"/>
      <c r="BB54" s="269"/>
      <c r="BC54" s="269"/>
      <c r="BD54" s="269"/>
      <c r="BE54" s="269"/>
      <c r="BF54" s="269"/>
      <c r="BG54" s="269"/>
      <c r="BH54" s="269"/>
      <c r="BI54" s="269"/>
      <c r="BJ54" s="269"/>
      <c r="BK54" s="269"/>
      <c r="BL54" s="269"/>
      <c r="BM54" s="269"/>
      <c r="BN54" s="269"/>
      <c r="BO54" s="269"/>
      <c r="BP54" s="269"/>
      <c r="BQ54" s="269"/>
      <c r="BR54" s="269"/>
      <c r="BS54" s="269"/>
      <c r="BT54" s="269"/>
      <c r="BU54" s="269"/>
      <c r="BV54" s="269"/>
      <c r="BW54" s="269"/>
      <c r="BX54" s="269"/>
      <c r="BY54" s="269"/>
      <c r="BZ54" s="269"/>
      <c r="CA54" s="269"/>
      <c r="CB54" s="269"/>
      <c r="CC54" s="269"/>
      <c r="CD54" s="269"/>
      <c r="CE54" s="269"/>
      <c r="CF54" s="269"/>
      <c r="CG54" s="269"/>
      <c r="CH54" s="269"/>
      <c r="CI54" s="269"/>
      <c r="CJ54" s="269"/>
      <c r="CK54" s="269"/>
      <c r="CL54" s="269"/>
      <c r="CM54" s="269"/>
      <c r="CN54" s="269"/>
      <c r="CO54" s="269"/>
      <c r="CP54" s="269"/>
      <c r="CQ54" s="269"/>
      <c r="CR54" s="269"/>
      <c r="CS54" s="269"/>
      <c r="CT54" s="269"/>
      <c r="CU54" s="269"/>
      <c r="CV54" s="269"/>
      <c r="CW54" s="269"/>
      <c r="CX54" s="269"/>
      <c r="CY54" s="269"/>
      <c r="CZ54" s="269"/>
      <c r="DA54" s="269"/>
      <c r="DB54" s="269"/>
      <c r="DC54" s="269"/>
      <c r="DD54" s="269"/>
      <c r="DE54" s="269"/>
      <c r="DF54" s="269"/>
      <c r="DG54" s="269"/>
      <c r="DH54" s="269"/>
      <c r="DI54" s="269"/>
      <c r="DJ54" s="269"/>
      <c r="DK54" s="269"/>
      <c r="DL54" s="269"/>
      <c r="DM54" s="269"/>
      <c r="DN54" s="269"/>
      <c r="DO54" s="269"/>
      <c r="DP54" s="269"/>
      <c r="DQ54" s="269"/>
      <c r="DR54" s="269"/>
      <c r="DS54" s="269"/>
      <c r="DT54" s="269"/>
      <c r="DU54" s="269"/>
      <c r="DV54" s="269"/>
      <c r="DW54" s="269"/>
      <c r="DX54" s="269"/>
      <c r="DY54" s="269"/>
      <c r="DZ54" s="269"/>
      <c r="EA54" s="269"/>
      <c r="EB54" s="269"/>
      <c r="EC54" s="269"/>
      <c r="ED54" s="269"/>
      <c r="EE54" s="269"/>
      <c r="EF54" s="269"/>
      <c r="EG54" s="269"/>
      <c r="EH54" s="269"/>
      <c r="EI54" s="269"/>
      <c r="EJ54" s="269"/>
      <c r="EK54" s="269"/>
      <c r="EL54" s="269"/>
      <c r="EM54" s="269"/>
      <c r="EN54" s="269"/>
      <c r="EO54" s="269"/>
      <c r="EP54" s="269"/>
      <c r="EQ54" s="269"/>
      <c r="ER54" s="269"/>
      <c r="ES54" s="269"/>
      <c r="ET54" s="269"/>
      <c r="EU54" s="269"/>
      <c r="EV54" s="269"/>
      <c r="EW54" s="269"/>
      <c r="EX54" s="269"/>
      <c r="EY54" s="269"/>
      <c r="EZ54" s="269"/>
      <c r="FA54" s="269"/>
      <c r="FB54" s="269"/>
      <c r="FC54" s="269"/>
      <c r="FD54" s="269"/>
      <c r="FE54" s="269"/>
      <c r="FF54" s="269"/>
      <c r="FG54" s="339"/>
      <c r="FH54"/>
      <c r="FI54"/>
      <c r="FJ54" s="332"/>
      <c r="FK54" s="332"/>
      <c r="FL54" s="332"/>
      <c r="FM54" s="332"/>
      <c r="FN54" s="332"/>
      <c r="FO54"/>
      <c r="FP54"/>
      <c r="FQ54"/>
      <c r="FR54" s="332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</row>
    <row r="55" spans="3:220" s="259" customFormat="1">
      <c r="C55" s="260"/>
      <c r="D55" s="258" t="str">
        <f t="shared" si="3"/>
        <v/>
      </c>
      <c r="E55" s="263"/>
      <c r="F55" s="355"/>
      <c r="G55" s="352"/>
      <c r="H55" s="313"/>
      <c r="I55" s="310"/>
      <c r="J55" s="307"/>
      <c r="K55" s="262"/>
      <c r="L55" s="329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  <c r="AC55" s="329"/>
      <c r="AD55" s="329"/>
      <c r="AE55" s="329"/>
      <c r="AF55" s="329"/>
      <c r="AG55" s="329"/>
      <c r="AH55" s="329"/>
      <c r="AI55" s="329"/>
      <c r="AJ55" s="329"/>
      <c r="AK55" s="329"/>
      <c r="AL55" s="329"/>
      <c r="AM55" s="329"/>
      <c r="AN55" s="329"/>
      <c r="AO55" s="329"/>
      <c r="AP55" s="329"/>
      <c r="AQ55" s="329"/>
      <c r="AR55" s="329"/>
      <c r="AS55" s="329"/>
      <c r="AT55" s="329"/>
      <c r="AU55" s="329"/>
      <c r="AV55" s="329"/>
      <c r="AW55" s="329"/>
      <c r="AX55" s="329"/>
      <c r="AY55" s="329"/>
      <c r="AZ55" s="329"/>
      <c r="BA55" s="329"/>
      <c r="BB55" s="329"/>
      <c r="BC55" s="329"/>
      <c r="BD55" s="329"/>
      <c r="BE55" s="329"/>
      <c r="BF55" s="329"/>
      <c r="BG55" s="329"/>
      <c r="BH55" s="329"/>
      <c r="BI55" s="329"/>
      <c r="BJ55" s="329"/>
      <c r="BK55" s="329"/>
      <c r="BL55" s="329"/>
      <c r="BM55" s="329"/>
      <c r="BN55" s="329"/>
      <c r="BO55" s="329"/>
      <c r="BP55" s="329"/>
      <c r="BQ55" s="329"/>
      <c r="BR55" s="329"/>
      <c r="BS55" s="329"/>
      <c r="BT55" s="329"/>
      <c r="BU55" s="329"/>
      <c r="BV55" s="329"/>
      <c r="BW55" s="329"/>
      <c r="BX55" s="329"/>
      <c r="BY55" s="329"/>
      <c r="BZ55" s="329"/>
      <c r="CA55" s="329"/>
      <c r="CB55" s="329"/>
      <c r="CC55" s="329"/>
      <c r="CD55" s="329"/>
      <c r="CE55" s="329"/>
      <c r="CF55" s="329"/>
      <c r="CG55" s="329"/>
      <c r="CH55" s="329"/>
      <c r="CI55" s="329"/>
      <c r="CJ55" s="329"/>
      <c r="CK55" s="329"/>
      <c r="CL55" s="329"/>
      <c r="CM55" s="329"/>
      <c r="CN55" s="329"/>
      <c r="CO55" s="329"/>
      <c r="CP55" s="329"/>
      <c r="CQ55" s="329"/>
      <c r="CR55" s="329"/>
      <c r="CS55" s="329"/>
      <c r="CT55" s="329"/>
      <c r="CU55" s="329"/>
      <c r="CV55" s="329"/>
      <c r="CW55" s="329"/>
      <c r="CX55" s="329"/>
      <c r="CY55" s="329"/>
      <c r="CZ55" s="329"/>
      <c r="DA55" s="329"/>
      <c r="DB55" s="329"/>
      <c r="DC55" s="329"/>
      <c r="DD55" s="329"/>
      <c r="DE55" s="329"/>
      <c r="DF55" s="329"/>
      <c r="DG55" s="329"/>
      <c r="DH55" s="329"/>
      <c r="DI55" s="329"/>
      <c r="DJ55" s="329"/>
      <c r="DK55" s="329"/>
      <c r="DL55" s="329"/>
      <c r="DM55" s="329"/>
      <c r="DN55" s="329"/>
      <c r="DO55" s="329"/>
      <c r="DP55" s="329"/>
      <c r="DQ55" s="329"/>
      <c r="DR55" s="329"/>
      <c r="DS55" s="329"/>
      <c r="DT55" s="329"/>
      <c r="DU55" s="329"/>
      <c r="DV55" s="329"/>
      <c r="DW55" s="329"/>
      <c r="DX55" s="329"/>
      <c r="DY55" s="329"/>
      <c r="DZ55" s="329"/>
      <c r="EA55" s="329"/>
      <c r="EB55" s="329"/>
      <c r="EC55" s="329"/>
      <c r="ED55" s="329"/>
      <c r="EE55" s="329"/>
      <c r="EF55" s="329"/>
      <c r="EG55" s="329"/>
      <c r="EH55" s="329"/>
      <c r="EI55" s="329"/>
      <c r="EJ55" s="329"/>
      <c r="EK55" s="329"/>
      <c r="EL55" s="329"/>
      <c r="EM55" s="329"/>
      <c r="EN55" s="329"/>
      <c r="EO55" s="329"/>
      <c r="EP55" s="329"/>
      <c r="EQ55" s="329"/>
      <c r="ER55" s="329"/>
      <c r="ES55" s="329"/>
      <c r="ET55" s="329"/>
      <c r="EU55" s="329"/>
      <c r="EV55" s="329"/>
      <c r="EW55" s="329"/>
      <c r="EX55" s="329"/>
      <c r="EY55" s="329"/>
      <c r="EZ55" s="329"/>
      <c r="FA55" s="329"/>
      <c r="FB55" s="329"/>
      <c r="FC55" s="329"/>
      <c r="FD55" s="329"/>
      <c r="FE55" s="329"/>
      <c r="FF55" s="329"/>
      <c r="FG55" s="340"/>
      <c r="FH55"/>
      <c r="FI55"/>
      <c r="FJ55" s="332"/>
      <c r="FK55" s="332"/>
      <c r="FL55" s="332"/>
      <c r="FM55" s="332"/>
      <c r="FN55" s="332"/>
      <c r="FO55"/>
      <c r="FP55"/>
      <c r="FQ55"/>
      <c r="FR55" s="332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</row>
    <row r="56" spans="3:220" s="264" customFormat="1">
      <c r="C56" s="265"/>
      <c r="D56" s="258" t="str">
        <f t="shared" ref="D56:D84" si="4">IF(A56&gt;0,VLOOKUP(A56,IDtable,2),"")</f>
        <v/>
      </c>
      <c r="E56" s="266"/>
      <c r="F56" s="312"/>
      <c r="G56" s="353"/>
      <c r="H56" s="312"/>
      <c r="I56" s="267"/>
      <c r="J56" s="308"/>
      <c r="K56" s="268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  <c r="AR56" s="269"/>
      <c r="AS56" s="269"/>
      <c r="AT56" s="269"/>
      <c r="AU56" s="269"/>
      <c r="AV56" s="269"/>
      <c r="AW56" s="269"/>
      <c r="AX56" s="269"/>
      <c r="AY56" s="269"/>
      <c r="AZ56" s="269"/>
      <c r="BA56" s="269"/>
      <c r="BB56" s="269"/>
      <c r="BC56" s="269"/>
      <c r="BD56" s="269"/>
      <c r="BE56" s="269"/>
      <c r="BF56" s="269"/>
      <c r="BG56" s="269"/>
      <c r="BH56" s="269"/>
      <c r="BI56" s="269"/>
      <c r="BJ56" s="269"/>
      <c r="BK56" s="269"/>
      <c r="BL56" s="269"/>
      <c r="BM56" s="269"/>
      <c r="BN56" s="269"/>
      <c r="BO56" s="269"/>
      <c r="BP56" s="269"/>
      <c r="BQ56" s="269"/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  <c r="CB56" s="269"/>
      <c r="CC56" s="269"/>
      <c r="CD56" s="269"/>
      <c r="CE56" s="269"/>
      <c r="CF56" s="269"/>
      <c r="CG56" s="269"/>
      <c r="CH56" s="269"/>
      <c r="CI56" s="269"/>
      <c r="CJ56" s="269"/>
      <c r="CK56" s="269"/>
      <c r="CL56" s="269"/>
      <c r="CM56" s="269"/>
      <c r="CN56" s="269"/>
      <c r="CO56" s="269"/>
      <c r="CP56" s="269"/>
      <c r="CQ56" s="269"/>
      <c r="CR56" s="269"/>
      <c r="CS56" s="269"/>
      <c r="CT56" s="269"/>
      <c r="CU56" s="269"/>
      <c r="CV56" s="269"/>
      <c r="CW56" s="269"/>
      <c r="CX56" s="269"/>
      <c r="CY56" s="269"/>
      <c r="CZ56" s="269"/>
      <c r="DA56" s="269"/>
      <c r="DB56" s="269"/>
      <c r="DC56" s="269"/>
      <c r="DD56" s="269"/>
      <c r="DE56" s="269"/>
      <c r="DF56" s="269"/>
      <c r="DG56" s="269"/>
      <c r="DH56" s="269"/>
      <c r="DI56" s="269"/>
      <c r="DJ56" s="269"/>
      <c r="DK56" s="269"/>
      <c r="DL56" s="269"/>
      <c r="DM56" s="269"/>
      <c r="DN56" s="269"/>
      <c r="DO56" s="269"/>
      <c r="DP56" s="269"/>
      <c r="DQ56" s="269"/>
      <c r="DR56" s="269"/>
      <c r="DS56" s="269"/>
      <c r="DT56" s="269"/>
      <c r="DU56" s="269"/>
      <c r="DV56" s="269"/>
      <c r="DW56" s="269"/>
      <c r="DX56" s="269"/>
      <c r="DY56" s="269"/>
      <c r="DZ56" s="269"/>
      <c r="EA56" s="269"/>
      <c r="EB56" s="269"/>
      <c r="EC56" s="269"/>
      <c r="ED56" s="269"/>
      <c r="EE56" s="269"/>
      <c r="EF56" s="269"/>
      <c r="EG56" s="269"/>
      <c r="EH56" s="269"/>
      <c r="EI56" s="269"/>
      <c r="EJ56" s="269"/>
      <c r="EK56" s="269"/>
      <c r="EL56" s="269"/>
      <c r="EM56" s="269"/>
      <c r="EN56" s="269"/>
      <c r="EO56" s="269"/>
      <c r="EP56" s="269"/>
      <c r="EQ56" s="269"/>
      <c r="ER56" s="269"/>
      <c r="ES56" s="269"/>
      <c r="ET56" s="269"/>
      <c r="EU56" s="269"/>
      <c r="EV56" s="269"/>
      <c r="EW56" s="269"/>
      <c r="EX56" s="269"/>
      <c r="EY56" s="269"/>
      <c r="EZ56" s="269"/>
      <c r="FA56" s="269"/>
      <c r="FB56" s="269"/>
      <c r="FC56" s="269"/>
      <c r="FD56" s="269"/>
      <c r="FE56" s="269"/>
      <c r="FF56" s="269"/>
      <c r="FG56" s="339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</row>
    <row r="57" spans="3:220" s="259" customFormat="1">
      <c r="C57" s="260"/>
      <c r="D57" s="258" t="str">
        <f t="shared" si="4"/>
        <v/>
      </c>
      <c r="E57" s="263"/>
      <c r="F57" s="313"/>
      <c r="G57" s="352"/>
      <c r="H57" s="313"/>
      <c r="I57" s="310"/>
      <c r="J57" s="307"/>
      <c r="K57" s="262"/>
      <c r="FG57" s="338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</row>
    <row r="58" spans="3:220" s="264" customFormat="1">
      <c r="C58" s="265"/>
      <c r="D58" s="258" t="str">
        <f t="shared" si="4"/>
        <v/>
      </c>
      <c r="E58" s="266"/>
      <c r="F58" s="312"/>
      <c r="G58" s="353"/>
      <c r="H58" s="312"/>
      <c r="I58" s="267"/>
      <c r="J58" s="308"/>
      <c r="K58" s="268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9"/>
      <c r="BY58" s="269"/>
      <c r="BZ58" s="269"/>
      <c r="CA58" s="269"/>
      <c r="CB58" s="269"/>
      <c r="CC58" s="269"/>
      <c r="CD58" s="269"/>
      <c r="CE58" s="269"/>
      <c r="CF58" s="269"/>
      <c r="CG58" s="269"/>
      <c r="CH58" s="269"/>
      <c r="CI58" s="269"/>
      <c r="CJ58" s="269"/>
      <c r="CK58" s="269"/>
      <c r="CL58" s="269"/>
      <c r="CM58" s="269"/>
      <c r="CN58" s="269"/>
      <c r="CO58" s="269"/>
      <c r="CP58" s="269"/>
      <c r="CQ58" s="269"/>
      <c r="CR58" s="269"/>
      <c r="CS58" s="269"/>
      <c r="CT58" s="269"/>
      <c r="CU58" s="269"/>
      <c r="CV58" s="269"/>
      <c r="CW58" s="269"/>
      <c r="CX58" s="269"/>
      <c r="CY58" s="269"/>
      <c r="CZ58" s="269"/>
      <c r="DA58" s="269"/>
      <c r="DB58" s="269"/>
      <c r="DC58" s="269"/>
      <c r="DD58" s="269"/>
      <c r="DE58" s="269"/>
      <c r="DF58" s="269"/>
      <c r="DG58" s="269"/>
      <c r="DH58" s="269"/>
      <c r="DI58" s="269"/>
      <c r="DJ58" s="269"/>
      <c r="DK58" s="269"/>
      <c r="DL58" s="269"/>
      <c r="DM58" s="269"/>
      <c r="DN58" s="269"/>
      <c r="DO58" s="269"/>
      <c r="DP58" s="269"/>
      <c r="DQ58" s="269"/>
      <c r="DR58" s="269"/>
      <c r="DS58" s="269"/>
      <c r="DT58" s="269"/>
      <c r="DU58" s="269"/>
      <c r="DV58" s="269"/>
      <c r="DW58" s="269"/>
      <c r="DX58" s="269"/>
      <c r="DY58" s="269"/>
      <c r="DZ58" s="269"/>
      <c r="EA58" s="269"/>
      <c r="EB58" s="269"/>
      <c r="EC58" s="269"/>
      <c r="ED58" s="269"/>
      <c r="EE58" s="269"/>
      <c r="EF58" s="269"/>
      <c r="EG58" s="269"/>
      <c r="EH58" s="269"/>
      <c r="EI58" s="269"/>
      <c r="EJ58" s="269"/>
      <c r="EK58" s="269"/>
      <c r="EL58" s="269"/>
      <c r="EM58" s="269"/>
      <c r="EN58" s="269"/>
      <c r="EO58" s="269"/>
      <c r="EP58" s="269"/>
      <c r="EQ58" s="269"/>
      <c r="ER58" s="269"/>
      <c r="ES58" s="269"/>
      <c r="ET58" s="269"/>
      <c r="EU58" s="269"/>
      <c r="EV58" s="269"/>
      <c r="EW58" s="269"/>
      <c r="EX58" s="269"/>
      <c r="EY58" s="269"/>
      <c r="EZ58" s="269"/>
      <c r="FA58" s="269"/>
      <c r="FB58" s="269"/>
      <c r="FC58" s="269"/>
      <c r="FD58" s="269"/>
      <c r="FE58" s="269"/>
      <c r="FF58" s="269"/>
      <c r="FG58" s="339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</row>
    <row r="59" spans="3:220" s="259" customFormat="1">
      <c r="C59" s="260"/>
      <c r="D59" s="258" t="str">
        <f t="shared" si="4"/>
        <v/>
      </c>
      <c r="E59" s="263"/>
      <c r="F59" s="355"/>
      <c r="G59" s="352"/>
      <c r="H59" s="313"/>
      <c r="I59" s="310"/>
      <c r="J59" s="307"/>
      <c r="K59" s="262"/>
      <c r="L59" s="329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  <c r="AA59" s="329"/>
      <c r="AB59" s="329"/>
      <c r="AC59" s="329"/>
      <c r="AD59" s="329"/>
      <c r="AE59" s="329"/>
      <c r="AF59" s="329"/>
      <c r="AG59" s="329"/>
      <c r="AH59" s="329"/>
      <c r="AI59" s="329"/>
      <c r="AJ59" s="329"/>
      <c r="AK59" s="329"/>
      <c r="AL59" s="329"/>
      <c r="AM59" s="329"/>
      <c r="AN59" s="329"/>
      <c r="AO59" s="329"/>
      <c r="AP59" s="329"/>
      <c r="AQ59" s="329"/>
      <c r="AR59" s="329"/>
      <c r="AS59" s="329"/>
      <c r="AT59" s="329"/>
      <c r="AU59" s="329"/>
      <c r="AV59" s="329"/>
      <c r="AW59" s="329"/>
      <c r="AX59" s="329"/>
      <c r="AY59" s="329"/>
      <c r="AZ59" s="329"/>
      <c r="BA59" s="329"/>
      <c r="BB59" s="329"/>
      <c r="BC59" s="329"/>
      <c r="BD59" s="329"/>
      <c r="BE59" s="329"/>
      <c r="BF59" s="329"/>
      <c r="BG59" s="329"/>
      <c r="BH59" s="329"/>
      <c r="BI59" s="329"/>
      <c r="BJ59" s="329"/>
      <c r="BK59" s="329"/>
      <c r="BL59" s="329"/>
      <c r="BM59" s="329"/>
      <c r="BN59" s="329"/>
      <c r="BO59" s="329"/>
      <c r="BP59" s="329"/>
      <c r="BQ59" s="329"/>
      <c r="BR59" s="329"/>
      <c r="BS59" s="329"/>
      <c r="BT59" s="329"/>
      <c r="BU59" s="329"/>
      <c r="BV59" s="329"/>
      <c r="BW59" s="329"/>
      <c r="BX59" s="329"/>
      <c r="BY59" s="329"/>
      <c r="BZ59" s="329"/>
      <c r="CA59" s="329"/>
      <c r="CB59" s="329"/>
      <c r="CC59" s="329"/>
      <c r="CD59" s="329"/>
      <c r="CE59" s="329"/>
      <c r="CF59" s="329"/>
      <c r="CG59" s="329"/>
      <c r="CH59" s="329"/>
      <c r="CI59" s="329"/>
      <c r="CJ59" s="329"/>
      <c r="CK59" s="329"/>
      <c r="CL59" s="329"/>
      <c r="CM59" s="329"/>
      <c r="CN59" s="329"/>
      <c r="CO59" s="329"/>
      <c r="CP59" s="329"/>
      <c r="CQ59" s="329"/>
      <c r="CR59" s="329"/>
      <c r="CS59" s="329"/>
      <c r="CT59" s="329"/>
      <c r="CU59" s="329"/>
      <c r="CV59" s="329"/>
      <c r="CW59" s="329"/>
      <c r="CX59" s="329"/>
      <c r="CY59" s="329"/>
      <c r="CZ59" s="329"/>
      <c r="DA59" s="329"/>
      <c r="DB59" s="329"/>
      <c r="DC59" s="329"/>
      <c r="DD59" s="329"/>
      <c r="DE59" s="329"/>
      <c r="DF59" s="329"/>
      <c r="DG59" s="329"/>
      <c r="DH59" s="329"/>
      <c r="DI59" s="329"/>
      <c r="DJ59" s="329"/>
      <c r="DK59" s="329"/>
      <c r="DL59" s="329"/>
      <c r="DM59" s="329"/>
      <c r="DN59" s="329"/>
      <c r="DO59" s="329"/>
      <c r="DP59" s="329"/>
      <c r="DQ59" s="329"/>
      <c r="DR59" s="329"/>
      <c r="DS59" s="329"/>
      <c r="DT59" s="329"/>
      <c r="DU59" s="329"/>
      <c r="DV59" s="329"/>
      <c r="DW59" s="329"/>
      <c r="DX59" s="329"/>
      <c r="DY59" s="329"/>
      <c r="DZ59" s="329"/>
      <c r="EA59" s="329"/>
      <c r="EB59" s="329"/>
      <c r="EC59" s="329"/>
      <c r="ED59" s="329"/>
      <c r="EE59" s="329"/>
      <c r="EF59" s="329"/>
      <c r="EG59" s="329"/>
      <c r="EH59" s="329"/>
      <c r="EI59" s="329"/>
      <c r="EJ59" s="329"/>
      <c r="EK59" s="329"/>
      <c r="EL59" s="329"/>
      <c r="EM59" s="329"/>
      <c r="EN59" s="329"/>
      <c r="EO59" s="329"/>
      <c r="EP59" s="329"/>
      <c r="EQ59" s="329"/>
      <c r="ER59" s="329"/>
      <c r="ES59" s="329"/>
      <c r="ET59" s="329"/>
      <c r="EU59" s="329"/>
      <c r="EV59" s="329"/>
      <c r="EW59" s="329"/>
      <c r="EX59" s="329"/>
      <c r="EY59" s="329"/>
      <c r="EZ59" s="329"/>
      <c r="FA59" s="329"/>
      <c r="FB59" s="329"/>
      <c r="FC59" s="329"/>
      <c r="FD59" s="329"/>
      <c r="FE59" s="329"/>
      <c r="FF59" s="329"/>
      <c r="FG59" s="340"/>
      <c r="FH59"/>
      <c r="FI59"/>
      <c r="FJ59" s="332"/>
      <c r="FK59" s="332"/>
      <c r="FL59" s="332"/>
      <c r="FM59" s="332"/>
      <c r="FN59" s="332"/>
      <c r="FO59"/>
      <c r="FP59"/>
      <c r="FQ59"/>
      <c r="FR59" s="332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</row>
    <row r="60" spans="3:220" s="264" customFormat="1">
      <c r="C60" s="265"/>
      <c r="D60" s="258" t="str">
        <f t="shared" ref="D60:D67" si="5">IF(A60&gt;0,VLOOKUP(A60,IDtable,2),"")</f>
        <v/>
      </c>
      <c r="E60" s="266"/>
      <c r="F60" s="356"/>
      <c r="G60" s="353"/>
      <c r="H60" s="312"/>
      <c r="I60" s="267"/>
      <c r="J60" s="308"/>
      <c r="K60" s="268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  <c r="AO60" s="269"/>
      <c r="AP60" s="269"/>
      <c r="AQ60" s="269"/>
      <c r="AR60" s="269"/>
      <c r="AS60" s="269"/>
      <c r="AT60" s="269"/>
      <c r="AU60" s="269"/>
      <c r="AV60" s="269"/>
      <c r="AW60" s="269"/>
      <c r="AX60" s="269"/>
      <c r="AY60" s="269"/>
      <c r="AZ60" s="269"/>
      <c r="BA60" s="269"/>
      <c r="BB60" s="269"/>
      <c r="BC60" s="269"/>
      <c r="BD60" s="269"/>
      <c r="BE60" s="269"/>
      <c r="BF60" s="269"/>
      <c r="BG60" s="269"/>
      <c r="BH60" s="269"/>
      <c r="BI60" s="269"/>
      <c r="BJ60" s="269"/>
      <c r="BK60" s="269"/>
      <c r="BL60" s="269"/>
      <c r="BM60" s="269"/>
      <c r="BN60" s="269"/>
      <c r="BO60" s="269"/>
      <c r="BP60" s="269"/>
      <c r="BQ60" s="269"/>
      <c r="BR60" s="269"/>
      <c r="BS60" s="269"/>
      <c r="BT60" s="269"/>
      <c r="BU60" s="269"/>
      <c r="BV60" s="269"/>
      <c r="BW60" s="269"/>
      <c r="BX60" s="269"/>
      <c r="BY60" s="269"/>
      <c r="BZ60" s="269"/>
      <c r="CA60" s="269"/>
      <c r="CB60" s="269"/>
      <c r="CC60" s="269"/>
      <c r="CD60" s="269"/>
      <c r="CE60" s="269"/>
      <c r="CF60" s="269"/>
      <c r="CG60" s="269"/>
      <c r="CH60" s="269"/>
      <c r="CI60" s="269"/>
      <c r="CJ60" s="269"/>
      <c r="CK60" s="269"/>
      <c r="CL60" s="269"/>
      <c r="CM60" s="269"/>
      <c r="CN60" s="269"/>
      <c r="CO60" s="269"/>
      <c r="CP60" s="269"/>
      <c r="CQ60" s="269"/>
      <c r="CR60" s="269"/>
      <c r="CS60" s="269"/>
      <c r="CT60" s="269"/>
      <c r="CU60" s="269"/>
      <c r="CV60" s="269"/>
      <c r="CW60" s="269"/>
      <c r="CX60" s="269"/>
      <c r="CY60" s="269"/>
      <c r="CZ60" s="269"/>
      <c r="DA60" s="269"/>
      <c r="DB60" s="269"/>
      <c r="DC60" s="269"/>
      <c r="DD60" s="269"/>
      <c r="DE60" s="269"/>
      <c r="DF60" s="269"/>
      <c r="DG60" s="269"/>
      <c r="DH60" s="269"/>
      <c r="DI60" s="269"/>
      <c r="DJ60" s="269"/>
      <c r="DK60" s="269"/>
      <c r="DL60" s="269"/>
      <c r="DM60" s="269"/>
      <c r="DN60" s="269"/>
      <c r="DO60" s="269"/>
      <c r="DP60" s="269"/>
      <c r="DQ60" s="269"/>
      <c r="DR60" s="269"/>
      <c r="DS60" s="269"/>
      <c r="DT60" s="269"/>
      <c r="DU60" s="269"/>
      <c r="DV60" s="269"/>
      <c r="DW60" s="269"/>
      <c r="DX60" s="269"/>
      <c r="DY60" s="269"/>
      <c r="DZ60" s="269"/>
      <c r="EA60" s="269"/>
      <c r="EB60" s="269"/>
      <c r="EC60" s="269"/>
      <c r="ED60" s="269"/>
      <c r="EE60" s="269"/>
      <c r="EF60" s="269"/>
      <c r="EG60" s="269"/>
      <c r="EH60" s="269"/>
      <c r="EI60" s="269"/>
      <c r="EJ60" s="269"/>
      <c r="EK60" s="269"/>
      <c r="EL60" s="269"/>
      <c r="EM60" s="269"/>
      <c r="EN60" s="269"/>
      <c r="EO60" s="269"/>
      <c r="EP60" s="269"/>
      <c r="EQ60" s="269"/>
      <c r="ER60" s="269"/>
      <c r="ES60" s="269"/>
      <c r="ET60" s="269"/>
      <c r="EU60" s="269"/>
      <c r="EV60" s="269"/>
      <c r="EW60" s="269"/>
      <c r="EX60" s="269"/>
      <c r="EY60" s="269"/>
      <c r="EZ60" s="269"/>
      <c r="FA60" s="269"/>
      <c r="FB60" s="269"/>
      <c r="FC60" s="269"/>
      <c r="FD60" s="269"/>
      <c r="FE60" s="269"/>
      <c r="FF60" s="269"/>
      <c r="FG60" s="339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</row>
    <row r="61" spans="3:220" s="259" customFormat="1">
      <c r="C61" s="260"/>
      <c r="D61" s="258" t="str">
        <f t="shared" si="5"/>
        <v/>
      </c>
      <c r="E61" s="263"/>
      <c r="F61" s="313"/>
      <c r="G61" s="352"/>
      <c r="H61" s="313"/>
      <c r="I61" s="310"/>
      <c r="J61" s="307"/>
      <c r="K61" s="262"/>
      <c r="FG61" s="338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</row>
    <row r="62" spans="3:220" s="264" customFormat="1">
      <c r="C62" s="265"/>
      <c r="D62" s="258" t="str">
        <f t="shared" si="5"/>
        <v/>
      </c>
      <c r="E62" s="266"/>
      <c r="F62" s="312"/>
      <c r="G62" s="353"/>
      <c r="H62" s="312"/>
      <c r="I62" s="267"/>
      <c r="J62" s="308"/>
      <c r="K62" s="268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  <c r="AO62" s="269"/>
      <c r="AP62" s="269"/>
      <c r="AQ62" s="269"/>
      <c r="AR62" s="269"/>
      <c r="AS62" s="269"/>
      <c r="AT62" s="269"/>
      <c r="AU62" s="269"/>
      <c r="AV62" s="269"/>
      <c r="AW62" s="269"/>
      <c r="AX62" s="269"/>
      <c r="AY62" s="269"/>
      <c r="AZ62" s="269"/>
      <c r="BA62" s="269"/>
      <c r="BB62" s="269"/>
      <c r="BC62" s="269"/>
      <c r="BD62" s="269"/>
      <c r="BE62" s="269"/>
      <c r="BF62" s="269"/>
      <c r="BG62" s="269"/>
      <c r="BH62" s="269"/>
      <c r="BI62" s="269"/>
      <c r="BJ62" s="269"/>
      <c r="BK62" s="269"/>
      <c r="BL62" s="269"/>
      <c r="BM62" s="269"/>
      <c r="BN62" s="269"/>
      <c r="BO62" s="269"/>
      <c r="BP62" s="269"/>
      <c r="BQ62" s="269"/>
      <c r="BR62" s="269"/>
      <c r="BS62" s="269"/>
      <c r="BT62" s="269"/>
      <c r="BU62" s="269"/>
      <c r="BV62" s="269"/>
      <c r="BW62" s="269"/>
      <c r="BX62" s="269"/>
      <c r="BY62" s="269"/>
      <c r="BZ62" s="269"/>
      <c r="CA62" s="269"/>
      <c r="CB62" s="269"/>
      <c r="CC62" s="269"/>
      <c r="CD62" s="269"/>
      <c r="CE62" s="269"/>
      <c r="CF62" s="269"/>
      <c r="CG62" s="269"/>
      <c r="CH62" s="269"/>
      <c r="CI62" s="269"/>
      <c r="CJ62" s="269"/>
      <c r="CK62" s="269"/>
      <c r="CL62" s="269"/>
      <c r="CM62" s="269"/>
      <c r="CN62" s="269"/>
      <c r="CO62" s="269"/>
      <c r="CP62" s="269"/>
      <c r="CQ62" s="269"/>
      <c r="CR62" s="269"/>
      <c r="CS62" s="269"/>
      <c r="CT62" s="269"/>
      <c r="CU62" s="269"/>
      <c r="CV62" s="269"/>
      <c r="CW62" s="269"/>
      <c r="CX62" s="269"/>
      <c r="CY62" s="269"/>
      <c r="CZ62" s="269"/>
      <c r="DA62" s="269"/>
      <c r="DB62" s="269"/>
      <c r="DC62" s="269"/>
      <c r="DD62" s="269"/>
      <c r="DE62" s="269"/>
      <c r="DF62" s="269"/>
      <c r="DG62" s="269"/>
      <c r="DH62" s="269"/>
      <c r="DI62" s="269"/>
      <c r="DJ62" s="269"/>
      <c r="DK62" s="269"/>
      <c r="DL62" s="269"/>
      <c r="DM62" s="269"/>
      <c r="DN62" s="269"/>
      <c r="DO62" s="269"/>
      <c r="DP62" s="269"/>
      <c r="DQ62" s="269"/>
      <c r="DR62" s="269"/>
      <c r="DS62" s="269"/>
      <c r="DT62" s="269"/>
      <c r="DU62" s="269"/>
      <c r="DV62" s="269"/>
      <c r="DW62" s="269"/>
      <c r="DX62" s="269"/>
      <c r="DY62" s="269"/>
      <c r="DZ62" s="269"/>
      <c r="EA62" s="269"/>
      <c r="EB62" s="269"/>
      <c r="EC62" s="269"/>
      <c r="ED62" s="269"/>
      <c r="EE62" s="269"/>
      <c r="EF62" s="269"/>
      <c r="EG62" s="269"/>
      <c r="EH62" s="269"/>
      <c r="EI62" s="269"/>
      <c r="EJ62" s="269"/>
      <c r="EK62" s="269"/>
      <c r="EL62" s="269"/>
      <c r="EM62" s="269"/>
      <c r="EN62" s="269"/>
      <c r="EO62" s="269"/>
      <c r="EP62" s="269"/>
      <c r="EQ62" s="269"/>
      <c r="ER62" s="269"/>
      <c r="ES62" s="269"/>
      <c r="ET62" s="269"/>
      <c r="EU62" s="269"/>
      <c r="EV62" s="269"/>
      <c r="EW62" s="269"/>
      <c r="EX62" s="269"/>
      <c r="EY62" s="269"/>
      <c r="EZ62" s="269"/>
      <c r="FA62" s="269"/>
      <c r="FB62" s="269"/>
      <c r="FC62" s="269"/>
      <c r="FD62" s="269"/>
      <c r="FE62" s="269"/>
      <c r="FF62" s="269"/>
      <c r="FG62" s="339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</row>
    <row r="63" spans="3:220" s="259" customFormat="1">
      <c r="C63" s="260"/>
      <c r="D63" s="258" t="str">
        <f t="shared" si="5"/>
        <v/>
      </c>
      <c r="E63" s="263"/>
      <c r="F63" s="313"/>
      <c r="G63" s="352"/>
      <c r="H63" s="313"/>
      <c r="I63" s="310"/>
      <c r="J63" s="307"/>
      <c r="K63" s="262"/>
      <c r="FG63" s="338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</row>
    <row r="64" spans="3:220" s="264" customFormat="1">
      <c r="C64" s="265"/>
      <c r="D64" s="258" t="str">
        <f t="shared" si="5"/>
        <v/>
      </c>
      <c r="E64" s="266"/>
      <c r="F64" s="312"/>
      <c r="G64" s="353"/>
      <c r="H64" s="312"/>
      <c r="I64" s="267"/>
      <c r="J64" s="308"/>
      <c r="K64" s="268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  <c r="AX64" s="269"/>
      <c r="AY64" s="269"/>
      <c r="AZ64" s="269"/>
      <c r="BA64" s="269"/>
      <c r="BB64" s="269"/>
      <c r="BC64" s="269"/>
      <c r="BD64" s="269"/>
      <c r="BE64" s="269"/>
      <c r="BF64" s="269"/>
      <c r="BG64" s="269"/>
      <c r="BH64" s="269"/>
      <c r="BI64" s="269"/>
      <c r="BJ64" s="269"/>
      <c r="BK64" s="269"/>
      <c r="BL64" s="269"/>
      <c r="BM64" s="269"/>
      <c r="BN64" s="269"/>
      <c r="BO64" s="269"/>
      <c r="BP64" s="269"/>
      <c r="BQ64" s="269"/>
      <c r="BR64" s="269"/>
      <c r="BS64" s="269"/>
      <c r="BT64" s="269"/>
      <c r="BU64" s="269"/>
      <c r="BV64" s="269"/>
      <c r="BW64" s="269"/>
      <c r="BX64" s="269"/>
      <c r="BY64" s="269"/>
      <c r="BZ64" s="269"/>
      <c r="CA64" s="269"/>
      <c r="CB64" s="269"/>
      <c r="CC64" s="269"/>
      <c r="CD64" s="269"/>
      <c r="CE64" s="269"/>
      <c r="CF64" s="269"/>
      <c r="CG64" s="269"/>
      <c r="CH64" s="269"/>
      <c r="CI64" s="269"/>
      <c r="CJ64" s="269"/>
      <c r="CK64" s="269"/>
      <c r="CL64" s="269"/>
      <c r="CM64" s="269"/>
      <c r="CN64" s="269"/>
      <c r="CO64" s="269"/>
      <c r="CP64" s="269"/>
      <c r="CQ64" s="269"/>
      <c r="CR64" s="269"/>
      <c r="CS64" s="269"/>
      <c r="CT64" s="269"/>
      <c r="CU64" s="269"/>
      <c r="CV64" s="269"/>
      <c r="CW64" s="269"/>
      <c r="CX64" s="269"/>
      <c r="CY64" s="269"/>
      <c r="CZ64" s="269"/>
      <c r="DA64" s="269"/>
      <c r="DB64" s="269"/>
      <c r="DC64" s="269"/>
      <c r="DD64" s="269"/>
      <c r="DE64" s="269"/>
      <c r="DF64" s="269"/>
      <c r="DG64" s="269"/>
      <c r="DH64" s="269"/>
      <c r="DI64" s="269"/>
      <c r="DJ64" s="269"/>
      <c r="DK64" s="269"/>
      <c r="DL64" s="269"/>
      <c r="DM64" s="269"/>
      <c r="DN64" s="269"/>
      <c r="DO64" s="269"/>
      <c r="DP64" s="269"/>
      <c r="DQ64" s="269"/>
      <c r="DR64" s="269"/>
      <c r="DS64" s="269"/>
      <c r="DT64" s="269"/>
      <c r="DU64" s="269"/>
      <c r="DV64" s="269"/>
      <c r="DW64" s="269"/>
      <c r="DX64" s="269"/>
      <c r="DY64" s="269"/>
      <c r="DZ64" s="269"/>
      <c r="EA64" s="269"/>
      <c r="EB64" s="269"/>
      <c r="EC64" s="269"/>
      <c r="ED64" s="269"/>
      <c r="EE64" s="269"/>
      <c r="EF64" s="269"/>
      <c r="EG64" s="269"/>
      <c r="EH64" s="269"/>
      <c r="EI64" s="269"/>
      <c r="EJ64" s="269"/>
      <c r="EK64" s="269"/>
      <c r="EL64" s="269"/>
      <c r="EM64" s="269"/>
      <c r="EN64" s="269"/>
      <c r="EO64" s="269"/>
      <c r="EP64" s="269"/>
      <c r="EQ64" s="269"/>
      <c r="ER64" s="269"/>
      <c r="ES64" s="269"/>
      <c r="ET64" s="269"/>
      <c r="EU64" s="269"/>
      <c r="EV64" s="269"/>
      <c r="EW64" s="269"/>
      <c r="EX64" s="269"/>
      <c r="EY64" s="269"/>
      <c r="EZ64" s="269"/>
      <c r="FA64" s="269"/>
      <c r="FB64" s="269"/>
      <c r="FC64" s="269"/>
      <c r="FD64" s="269"/>
      <c r="FE64" s="269"/>
      <c r="FF64" s="269"/>
      <c r="FG64" s="339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</row>
    <row r="65" spans="3:220" s="259" customFormat="1">
      <c r="C65" s="260"/>
      <c r="D65" s="258" t="str">
        <f t="shared" si="5"/>
        <v/>
      </c>
      <c r="E65" s="263"/>
      <c r="F65" s="313"/>
      <c r="G65" s="352"/>
      <c r="H65" s="313"/>
      <c r="I65" s="310"/>
      <c r="J65" s="307"/>
      <c r="K65" s="262"/>
      <c r="FG65" s="338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</row>
    <row r="66" spans="3:220" s="264" customFormat="1">
      <c r="C66" s="265"/>
      <c r="D66" s="258" t="str">
        <f t="shared" si="5"/>
        <v/>
      </c>
      <c r="E66" s="266"/>
      <c r="F66" s="312"/>
      <c r="G66" s="353"/>
      <c r="H66" s="312"/>
      <c r="I66" s="267"/>
      <c r="J66" s="308"/>
      <c r="K66" s="268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  <c r="CF66" s="269"/>
      <c r="CG66" s="269"/>
      <c r="CH66" s="269"/>
      <c r="CI66" s="269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339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</row>
    <row r="67" spans="3:220" s="259" customFormat="1">
      <c r="C67" s="260"/>
      <c r="D67" s="258" t="str">
        <f t="shared" si="5"/>
        <v/>
      </c>
      <c r="E67" s="263"/>
      <c r="F67" s="313"/>
      <c r="G67" s="352"/>
      <c r="H67" s="313"/>
      <c r="I67" s="310"/>
      <c r="J67" s="307"/>
      <c r="K67" s="262"/>
      <c r="FG67" s="338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</row>
    <row r="68" spans="3:220" s="264" customFormat="1">
      <c r="C68" s="265"/>
      <c r="D68" s="258" t="str">
        <f t="shared" si="4"/>
        <v/>
      </c>
      <c r="E68" s="266"/>
      <c r="F68" s="312"/>
      <c r="G68" s="353"/>
      <c r="H68" s="312"/>
      <c r="I68" s="267"/>
      <c r="J68" s="308"/>
      <c r="K68" s="268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  <c r="AX68" s="269"/>
      <c r="AY68" s="269"/>
      <c r="AZ68" s="269"/>
      <c r="BA68" s="269"/>
      <c r="BB68" s="269"/>
      <c r="BC68" s="269"/>
      <c r="BD68" s="269"/>
      <c r="BE68" s="269"/>
      <c r="BF68" s="269"/>
      <c r="BG68" s="269"/>
      <c r="BH68" s="269"/>
      <c r="BI68" s="269"/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9"/>
      <c r="BY68" s="269"/>
      <c r="BZ68" s="269"/>
      <c r="CA68" s="269"/>
      <c r="CB68" s="269"/>
      <c r="CC68" s="269"/>
      <c r="CD68" s="269"/>
      <c r="CE68" s="269"/>
      <c r="CF68" s="269"/>
      <c r="CG68" s="269"/>
      <c r="CH68" s="269"/>
      <c r="CI68" s="269"/>
      <c r="CJ68" s="269"/>
      <c r="CK68" s="269"/>
      <c r="CL68" s="269"/>
      <c r="CM68" s="269"/>
      <c r="CN68" s="269"/>
      <c r="CO68" s="269"/>
      <c r="CP68" s="269"/>
      <c r="CQ68" s="269"/>
      <c r="CR68" s="269"/>
      <c r="CS68" s="269"/>
      <c r="CT68" s="269"/>
      <c r="CU68" s="269"/>
      <c r="CV68" s="269"/>
      <c r="CW68" s="269"/>
      <c r="CX68" s="269"/>
      <c r="CY68" s="269"/>
      <c r="CZ68" s="269"/>
      <c r="DA68" s="269"/>
      <c r="DB68" s="269"/>
      <c r="DC68" s="269"/>
      <c r="DD68" s="269"/>
      <c r="DE68" s="269"/>
      <c r="DF68" s="269"/>
      <c r="DG68" s="269"/>
      <c r="DH68" s="269"/>
      <c r="DI68" s="269"/>
      <c r="DJ68" s="269"/>
      <c r="DK68" s="269"/>
      <c r="DL68" s="269"/>
      <c r="DM68" s="269"/>
      <c r="DN68" s="269"/>
      <c r="DO68" s="269"/>
      <c r="DP68" s="269"/>
      <c r="DQ68" s="269"/>
      <c r="DR68" s="269"/>
      <c r="DS68" s="269"/>
      <c r="DT68" s="269"/>
      <c r="DU68" s="269"/>
      <c r="DV68" s="269"/>
      <c r="DW68" s="269"/>
      <c r="DX68" s="269"/>
      <c r="DY68" s="269"/>
      <c r="DZ68" s="269"/>
      <c r="EA68" s="269"/>
      <c r="EB68" s="269"/>
      <c r="EC68" s="269"/>
      <c r="ED68" s="269"/>
      <c r="EE68" s="269"/>
      <c r="EF68" s="269"/>
      <c r="EG68" s="269"/>
      <c r="EH68" s="269"/>
      <c r="EI68" s="269"/>
      <c r="EJ68" s="269"/>
      <c r="EK68" s="269"/>
      <c r="EL68" s="269"/>
      <c r="EM68" s="269"/>
      <c r="EN68" s="269"/>
      <c r="EO68" s="269"/>
      <c r="EP68" s="269"/>
      <c r="EQ68" s="269"/>
      <c r="ER68" s="269"/>
      <c r="ES68" s="269"/>
      <c r="ET68" s="269"/>
      <c r="EU68" s="269"/>
      <c r="EV68" s="269"/>
      <c r="EW68" s="269"/>
      <c r="EX68" s="269"/>
      <c r="EY68" s="269"/>
      <c r="EZ68" s="269"/>
      <c r="FA68" s="269"/>
      <c r="FB68" s="269"/>
      <c r="FC68" s="269"/>
      <c r="FD68" s="269"/>
      <c r="FE68" s="269"/>
      <c r="FF68" s="269"/>
      <c r="FG68" s="339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</row>
    <row r="69" spans="3:220" s="259" customFormat="1">
      <c r="C69" s="260"/>
      <c r="D69" s="258" t="str">
        <f t="shared" si="4"/>
        <v/>
      </c>
      <c r="E69" s="263"/>
      <c r="F69" s="313"/>
      <c r="G69" s="352"/>
      <c r="H69" s="313"/>
      <c r="I69" s="310"/>
      <c r="J69" s="307"/>
      <c r="K69" s="262"/>
      <c r="FG69" s="338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</row>
    <row r="70" spans="3:220" s="264" customFormat="1">
      <c r="C70" s="265"/>
      <c r="D70" s="258" t="str">
        <f t="shared" si="4"/>
        <v/>
      </c>
      <c r="E70" s="266"/>
      <c r="F70" s="312"/>
      <c r="G70" s="353"/>
      <c r="H70" s="312"/>
      <c r="I70" s="267"/>
      <c r="J70" s="308"/>
      <c r="K70" s="268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  <c r="AX70" s="269"/>
      <c r="AY70" s="269"/>
      <c r="AZ70" s="269"/>
      <c r="BA70" s="269"/>
      <c r="BB70" s="269"/>
      <c r="BC70" s="269"/>
      <c r="BD70" s="269"/>
      <c r="BE70" s="269"/>
      <c r="BF70" s="269"/>
      <c r="BG70" s="269"/>
      <c r="BH70" s="269"/>
      <c r="BI70" s="269"/>
      <c r="BJ70" s="269"/>
      <c r="BK70" s="269"/>
      <c r="BL70" s="26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69"/>
      <c r="BX70" s="269"/>
      <c r="BY70" s="269"/>
      <c r="BZ70" s="269"/>
      <c r="CA70" s="269"/>
      <c r="CB70" s="269"/>
      <c r="CC70" s="269"/>
      <c r="CD70" s="269"/>
      <c r="CE70" s="269"/>
      <c r="CF70" s="269"/>
      <c r="CG70" s="269"/>
      <c r="CH70" s="269"/>
      <c r="CI70" s="269"/>
      <c r="CJ70" s="269"/>
      <c r="CK70" s="269"/>
      <c r="CL70" s="269"/>
      <c r="CM70" s="269"/>
      <c r="CN70" s="269"/>
      <c r="CO70" s="269"/>
      <c r="CP70" s="269"/>
      <c r="CQ70" s="269"/>
      <c r="CR70" s="269"/>
      <c r="CS70" s="269"/>
      <c r="CT70" s="269"/>
      <c r="CU70" s="269"/>
      <c r="CV70" s="269"/>
      <c r="CW70" s="269"/>
      <c r="CX70" s="269"/>
      <c r="CY70" s="269"/>
      <c r="CZ70" s="269"/>
      <c r="DA70" s="269"/>
      <c r="DB70" s="269"/>
      <c r="DC70" s="269"/>
      <c r="DD70" s="269"/>
      <c r="DE70" s="269"/>
      <c r="DF70" s="269"/>
      <c r="DG70" s="269"/>
      <c r="DH70" s="269"/>
      <c r="DI70" s="269"/>
      <c r="DJ70" s="269"/>
      <c r="DK70" s="269"/>
      <c r="DL70" s="269"/>
      <c r="DM70" s="269"/>
      <c r="DN70" s="269"/>
      <c r="DO70" s="269"/>
      <c r="DP70" s="269"/>
      <c r="DQ70" s="269"/>
      <c r="DR70" s="269"/>
      <c r="DS70" s="269"/>
      <c r="DT70" s="269"/>
      <c r="DU70" s="269"/>
      <c r="DV70" s="269"/>
      <c r="DW70" s="269"/>
      <c r="DX70" s="269"/>
      <c r="DY70" s="269"/>
      <c r="DZ70" s="269"/>
      <c r="EA70" s="269"/>
      <c r="EB70" s="269"/>
      <c r="EC70" s="269"/>
      <c r="ED70" s="269"/>
      <c r="EE70" s="269"/>
      <c r="EF70" s="269"/>
      <c r="EG70" s="269"/>
      <c r="EH70" s="269"/>
      <c r="EI70" s="269"/>
      <c r="EJ70" s="269"/>
      <c r="EK70" s="269"/>
      <c r="EL70" s="269"/>
      <c r="EM70" s="269"/>
      <c r="EN70" s="269"/>
      <c r="EO70" s="269"/>
      <c r="EP70" s="269"/>
      <c r="EQ70" s="269"/>
      <c r="ER70" s="269"/>
      <c r="ES70" s="269"/>
      <c r="ET70" s="269"/>
      <c r="EU70" s="269"/>
      <c r="EV70" s="269"/>
      <c r="EW70" s="269"/>
      <c r="EX70" s="269"/>
      <c r="EY70" s="269"/>
      <c r="EZ70" s="269"/>
      <c r="FA70" s="269"/>
      <c r="FB70" s="269"/>
      <c r="FC70" s="269"/>
      <c r="FD70" s="269"/>
      <c r="FE70" s="269"/>
      <c r="FF70" s="269"/>
      <c r="FG70" s="339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</row>
    <row r="71" spans="3:220" s="259" customFormat="1">
      <c r="C71" s="260"/>
      <c r="D71" s="258" t="str">
        <f t="shared" si="4"/>
        <v/>
      </c>
      <c r="E71" s="263"/>
      <c r="F71" s="313"/>
      <c r="G71" s="352"/>
      <c r="H71" s="313"/>
      <c r="I71" s="310"/>
      <c r="J71" s="307"/>
      <c r="K71" s="262"/>
      <c r="FG71" s="338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</row>
    <row r="72" spans="3:220" s="264" customFormat="1">
      <c r="C72" s="265"/>
      <c r="D72" s="258" t="str">
        <f t="shared" si="4"/>
        <v/>
      </c>
      <c r="E72" s="266"/>
      <c r="F72" s="312"/>
      <c r="G72" s="353"/>
      <c r="H72" s="312"/>
      <c r="I72" s="267"/>
      <c r="J72" s="308"/>
      <c r="K72" s="268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  <c r="AX72" s="269"/>
      <c r="AY72" s="269"/>
      <c r="AZ72" s="269"/>
      <c r="BA72" s="269"/>
      <c r="BB72" s="269"/>
      <c r="BC72" s="269"/>
      <c r="BD72" s="269"/>
      <c r="BE72" s="269"/>
      <c r="BF72" s="269"/>
      <c r="BG72" s="269"/>
      <c r="BH72" s="269"/>
      <c r="BI72" s="269"/>
      <c r="BJ72" s="269"/>
      <c r="BK72" s="269"/>
      <c r="BL72" s="269"/>
      <c r="BM72" s="269"/>
      <c r="BN72" s="269"/>
      <c r="BO72" s="269"/>
      <c r="BP72" s="269"/>
      <c r="BQ72" s="269"/>
      <c r="BR72" s="269"/>
      <c r="BS72" s="269"/>
      <c r="BT72" s="269"/>
      <c r="BU72" s="269"/>
      <c r="BV72" s="269"/>
      <c r="BW72" s="269"/>
      <c r="BX72" s="269"/>
      <c r="BY72" s="269"/>
      <c r="BZ72" s="269"/>
      <c r="CA72" s="269"/>
      <c r="CB72" s="269"/>
      <c r="CC72" s="269"/>
      <c r="CD72" s="269"/>
      <c r="CE72" s="269"/>
      <c r="CF72" s="269"/>
      <c r="CG72" s="269"/>
      <c r="CH72" s="269"/>
      <c r="CI72" s="269"/>
      <c r="CJ72" s="269"/>
      <c r="CK72" s="269"/>
      <c r="CL72" s="269"/>
      <c r="CM72" s="269"/>
      <c r="CN72" s="269"/>
      <c r="CO72" s="269"/>
      <c r="CP72" s="269"/>
      <c r="CQ72" s="269"/>
      <c r="CR72" s="269"/>
      <c r="CS72" s="269"/>
      <c r="CT72" s="269"/>
      <c r="CU72" s="269"/>
      <c r="CV72" s="269"/>
      <c r="CW72" s="269"/>
      <c r="CX72" s="269"/>
      <c r="CY72" s="269"/>
      <c r="CZ72" s="269"/>
      <c r="DA72" s="269"/>
      <c r="DB72" s="269"/>
      <c r="DC72" s="269"/>
      <c r="DD72" s="269"/>
      <c r="DE72" s="269"/>
      <c r="DF72" s="269"/>
      <c r="DG72" s="269"/>
      <c r="DH72" s="269"/>
      <c r="DI72" s="269"/>
      <c r="DJ72" s="269"/>
      <c r="DK72" s="269"/>
      <c r="DL72" s="269"/>
      <c r="DM72" s="269"/>
      <c r="DN72" s="269"/>
      <c r="DO72" s="269"/>
      <c r="DP72" s="269"/>
      <c r="DQ72" s="269"/>
      <c r="DR72" s="269"/>
      <c r="DS72" s="269"/>
      <c r="DT72" s="269"/>
      <c r="DU72" s="269"/>
      <c r="DV72" s="269"/>
      <c r="DW72" s="269"/>
      <c r="DX72" s="269"/>
      <c r="DY72" s="269"/>
      <c r="DZ72" s="269"/>
      <c r="EA72" s="269"/>
      <c r="EB72" s="269"/>
      <c r="EC72" s="269"/>
      <c r="ED72" s="269"/>
      <c r="EE72" s="269"/>
      <c r="EF72" s="269"/>
      <c r="EG72" s="269"/>
      <c r="EH72" s="269"/>
      <c r="EI72" s="269"/>
      <c r="EJ72" s="269"/>
      <c r="EK72" s="269"/>
      <c r="EL72" s="269"/>
      <c r="EM72" s="269"/>
      <c r="EN72" s="269"/>
      <c r="EO72" s="269"/>
      <c r="EP72" s="269"/>
      <c r="EQ72" s="269"/>
      <c r="ER72" s="269"/>
      <c r="ES72" s="269"/>
      <c r="ET72" s="269"/>
      <c r="EU72" s="269"/>
      <c r="EV72" s="269"/>
      <c r="EW72" s="269"/>
      <c r="EX72" s="269"/>
      <c r="EY72" s="269"/>
      <c r="EZ72" s="269"/>
      <c r="FA72" s="269"/>
      <c r="FB72" s="269"/>
      <c r="FC72" s="269"/>
      <c r="FD72" s="269"/>
      <c r="FE72" s="269"/>
      <c r="FF72" s="269"/>
      <c r="FG72" s="339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</row>
    <row r="73" spans="3:220" s="259" customFormat="1">
      <c r="C73" s="260"/>
      <c r="D73" s="258" t="str">
        <f t="shared" si="4"/>
        <v/>
      </c>
      <c r="E73" s="263"/>
      <c r="F73" s="313"/>
      <c r="G73" s="352"/>
      <c r="H73" s="313"/>
      <c r="I73" s="310"/>
      <c r="J73" s="307"/>
      <c r="K73" s="262"/>
      <c r="FG73" s="338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</row>
    <row r="74" spans="3:220" s="264" customFormat="1">
      <c r="C74" s="265"/>
      <c r="D74" s="258" t="str">
        <f t="shared" si="4"/>
        <v/>
      </c>
      <c r="E74" s="266"/>
      <c r="F74" s="312"/>
      <c r="G74" s="353"/>
      <c r="H74" s="312"/>
      <c r="I74" s="267"/>
      <c r="J74" s="308"/>
      <c r="K74" s="268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  <c r="AX74" s="269"/>
      <c r="AY74" s="269"/>
      <c r="AZ74" s="269"/>
      <c r="BA74" s="269"/>
      <c r="BB74" s="269"/>
      <c r="BC74" s="269"/>
      <c r="BD74" s="269"/>
      <c r="BE74" s="269"/>
      <c r="BF74" s="269"/>
      <c r="BG74" s="269"/>
      <c r="BH74" s="269"/>
      <c r="BI74" s="269"/>
      <c r="BJ74" s="269"/>
      <c r="BK74" s="269"/>
      <c r="BL74" s="269"/>
      <c r="BM74" s="269"/>
      <c r="BN74" s="269"/>
      <c r="BO74" s="269"/>
      <c r="BP74" s="269"/>
      <c r="BQ74" s="269"/>
      <c r="BR74" s="269"/>
      <c r="BS74" s="269"/>
      <c r="BT74" s="269"/>
      <c r="BU74" s="269"/>
      <c r="BV74" s="269"/>
      <c r="BW74" s="269"/>
      <c r="BX74" s="269"/>
      <c r="BY74" s="269"/>
      <c r="BZ74" s="269"/>
      <c r="CA74" s="269"/>
      <c r="CB74" s="269"/>
      <c r="CC74" s="269"/>
      <c r="CD74" s="269"/>
      <c r="CE74" s="269"/>
      <c r="CF74" s="269"/>
      <c r="CG74" s="269"/>
      <c r="CH74" s="269"/>
      <c r="CI74" s="269"/>
      <c r="CJ74" s="269"/>
      <c r="CK74" s="269"/>
      <c r="CL74" s="269"/>
      <c r="CM74" s="269"/>
      <c r="CN74" s="269"/>
      <c r="CO74" s="269"/>
      <c r="CP74" s="269"/>
      <c r="CQ74" s="269"/>
      <c r="CR74" s="269"/>
      <c r="CS74" s="269"/>
      <c r="CT74" s="269"/>
      <c r="CU74" s="269"/>
      <c r="CV74" s="269"/>
      <c r="CW74" s="269"/>
      <c r="CX74" s="269"/>
      <c r="CY74" s="269"/>
      <c r="CZ74" s="269"/>
      <c r="DA74" s="269"/>
      <c r="DB74" s="269"/>
      <c r="DC74" s="269"/>
      <c r="DD74" s="269"/>
      <c r="DE74" s="269"/>
      <c r="DF74" s="269"/>
      <c r="DG74" s="269"/>
      <c r="DH74" s="269"/>
      <c r="DI74" s="269"/>
      <c r="DJ74" s="269"/>
      <c r="DK74" s="269"/>
      <c r="DL74" s="269"/>
      <c r="DM74" s="269"/>
      <c r="DN74" s="269"/>
      <c r="DO74" s="269"/>
      <c r="DP74" s="269"/>
      <c r="DQ74" s="269"/>
      <c r="DR74" s="269"/>
      <c r="DS74" s="269"/>
      <c r="DT74" s="269"/>
      <c r="DU74" s="269"/>
      <c r="DV74" s="269"/>
      <c r="DW74" s="269"/>
      <c r="DX74" s="269"/>
      <c r="DY74" s="269"/>
      <c r="DZ74" s="269"/>
      <c r="EA74" s="269"/>
      <c r="EB74" s="269"/>
      <c r="EC74" s="269"/>
      <c r="ED74" s="269"/>
      <c r="EE74" s="269"/>
      <c r="EF74" s="269"/>
      <c r="EG74" s="269"/>
      <c r="EH74" s="269"/>
      <c r="EI74" s="269"/>
      <c r="EJ74" s="269"/>
      <c r="EK74" s="269"/>
      <c r="EL74" s="269"/>
      <c r="EM74" s="269"/>
      <c r="EN74" s="269"/>
      <c r="EO74" s="269"/>
      <c r="EP74" s="269"/>
      <c r="EQ74" s="269"/>
      <c r="ER74" s="269"/>
      <c r="ES74" s="269"/>
      <c r="ET74" s="269"/>
      <c r="EU74" s="269"/>
      <c r="EV74" s="269"/>
      <c r="EW74" s="269"/>
      <c r="EX74" s="269"/>
      <c r="EY74" s="269"/>
      <c r="EZ74" s="269"/>
      <c r="FA74" s="269"/>
      <c r="FB74" s="269"/>
      <c r="FC74" s="269"/>
      <c r="FD74" s="269"/>
      <c r="FE74" s="269"/>
      <c r="FF74" s="269"/>
      <c r="FG74" s="339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</row>
    <row r="75" spans="3:220" s="259" customFormat="1">
      <c r="C75" s="260"/>
      <c r="D75" s="258" t="str">
        <f t="shared" si="4"/>
        <v/>
      </c>
      <c r="E75" s="263"/>
      <c r="F75" s="313"/>
      <c r="G75" s="352"/>
      <c r="H75" s="313"/>
      <c r="I75" s="310"/>
      <c r="J75" s="307"/>
      <c r="K75" s="262"/>
      <c r="FG75" s="338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</row>
    <row r="76" spans="3:220" s="264" customFormat="1">
      <c r="C76" s="265"/>
      <c r="D76" s="258" t="str">
        <f t="shared" si="4"/>
        <v/>
      </c>
      <c r="E76" s="266"/>
      <c r="F76" s="312"/>
      <c r="G76" s="353"/>
      <c r="H76" s="312"/>
      <c r="I76" s="267"/>
      <c r="J76" s="308"/>
      <c r="K76" s="268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  <c r="AX76" s="269"/>
      <c r="AY76" s="269"/>
      <c r="AZ76" s="269"/>
      <c r="BA76" s="269"/>
      <c r="BB76" s="269"/>
      <c r="BC76" s="269"/>
      <c r="BD76" s="269"/>
      <c r="BE76" s="269"/>
      <c r="BF76" s="269"/>
      <c r="BG76" s="269"/>
      <c r="BH76" s="269"/>
      <c r="BI76" s="269"/>
      <c r="BJ76" s="269"/>
      <c r="BK76" s="269"/>
      <c r="BL76" s="269"/>
      <c r="BM76" s="269"/>
      <c r="BN76" s="269"/>
      <c r="BO76" s="269"/>
      <c r="BP76" s="269"/>
      <c r="BQ76" s="269"/>
      <c r="BR76" s="269"/>
      <c r="BS76" s="269"/>
      <c r="BT76" s="269"/>
      <c r="BU76" s="269"/>
      <c r="BV76" s="269"/>
      <c r="BW76" s="269"/>
      <c r="BX76" s="269"/>
      <c r="BY76" s="269"/>
      <c r="BZ76" s="269"/>
      <c r="CA76" s="269"/>
      <c r="CB76" s="269"/>
      <c r="CC76" s="269"/>
      <c r="CD76" s="269"/>
      <c r="CE76" s="269"/>
      <c r="CF76" s="269"/>
      <c r="CG76" s="269"/>
      <c r="CH76" s="269"/>
      <c r="CI76" s="269"/>
      <c r="CJ76" s="269"/>
      <c r="CK76" s="269"/>
      <c r="CL76" s="269"/>
      <c r="CM76" s="269"/>
      <c r="CN76" s="269"/>
      <c r="CO76" s="269"/>
      <c r="CP76" s="269"/>
      <c r="CQ76" s="269"/>
      <c r="CR76" s="269"/>
      <c r="CS76" s="269"/>
      <c r="CT76" s="269"/>
      <c r="CU76" s="269"/>
      <c r="CV76" s="269"/>
      <c r="CW76" s="269"/>
      <c r="CX76" s="269"/>
      <c r="CY76" s="269"/>
      <c r="CZ76" s="269"/>
      <c r="DA76" s="269"/>
      <c r="DB76" s="269"/>
      <c r="DC76" s="269"/>
      <c r="DD76" s="269"/>
      <c r="DE76" s="269"/>
      <c r="DF76" s="269"/>
      <c r="DG76" s="269"/>
      <c r="DH76" s="269"/>
      <c r="DI76" s="269"/>
      <c r="DJ76" s="269"/>
      <c r="DK76" s="269"/>
      <c r="DL76" s="269"/>
      <c r="DM76" s="269"/>
      <c r="DN76" s="269"/>
      <c r="DO76" s="269"/>
      <c r="DP76" s="269"/>
      <c r="DQ76" s="269"/>
      <c r="DR76" s="269"/>
      <c r="DS76" s="269"/>
      <c r="DT76" s="269"/>
      <c r="DU76" s="269"/>
      <c r="DV76" s="269"/>
      <c r="DW76" s="269"/>
      <c r="DX76" s="269"/>
      <c r="DY76" s="269"/>
      <c r="DZ76" s="269"/>
      <c r="EA76" s="269"/>
      <c r="EB76" s="269"/>
      <c r="EC76" s="269"/>
      <c r="ED76" s="269"/>
      <c r="EE76" s="269"/>
      <c r="EF76" s="269"/>
      <c r="EG76" s="269"/>
      <c r="EH76" s="269"/>
      <c r="EI76" s="269"/>
      <c r="EJ76" s="269"/>
      <c r="EK76" s="269"/>
      <c r="EL76" s="269"/>
      <c r="EM76" s="269"/>
      <c r="EN76" s="269"/>
      <c r="EO76" s="269"/>
      <c r="EP76" s="269"/>
      <c r="EQ76" s="269"/>
      <c r="ER76" s="269"/>
      <c r="ES76" s="269"/>
      <c r="ET76" s="269"/>
      <c r="EU76" s="269"/>
      <c r="EV76" s="269"/>
      <c r="EW76" s="269"/>
      <c r="EX76" s="269"/>
      <c r="EY76" s="269"/>
      <c r="EZ76" s="269"/>
      <c r="FA76" s="269"/>
      <c r="FB76" s="269"/>
      <c r="FC76" s="269"/>
      <c r="FD76" s="269"/>
      <c r="FE76" s="269"/>
      <c r="FF76" s="269"/>
      <c r="FG76" s="339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</row>
    <row r="77" spans="3:220" s="259" customFormat="1">
      <c r="C77" s="260"/>
      <c r="D77" s="258" t="str">
        <f t="shared" si="4"/>
        <v/>
      </c>
      <c r="E77" s="263"/>
      <c r="F77" s="313"/>
      <c r="G77" s="352"/>
      <c r="H77" s="313"/>
      <c r="I77" s="310"/>
      <c r="J77" s="307"/>
      <c r="K77" s="262"/>
      <c r="FG77" s="338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</row>
    <row r="78" spans="3:220" s="264" customFormat="1">
      <c r="C78" s="265"/>
      <c r="D78" s="258" t="str">
        <f t="shared" si="4"/>
        <v/>
      </c>
      <c r="E78" s="266"/>
      <c r="F78" s="312"/>
      <c r="G78" s="353"/>
      <c r="H78" s="312"/>
      <c r="I78" s="267"/>
      <c r="J78" s="308"/>
      <c r="K78" s="268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  <c r="AX78" s="269"/>
      <c r="AY78" s="269"/>
      <c r="AZ78" s="269"/>
      <c r="BA78" s="269"/>
      <c r="BB78" s="269"/>
      <c r="BC78" s="269"/>
      <c r="BD78" s="269"/>
      <c r="BE78" s="269"/>
      <c r="BF78" s="269"/>
      <c r="BG78" s="269"/>
      <c r="BH78" s="269"/>
      <c r="BI78" s="269"/>
      <c r="BJ78" s="269"/>
      <c r="BK78" s="269"/>
      <c r="BL78" s="269"/>
      <c r="BM78" s="269"/>
      <c r="BN78" s="269"/>
      <c r="BO78" s="269"/>
      <c r="BP78" s="269"/>
      <c r="BQ78" s="269"/>
      <c r="BR78" s="269"/>
      <c r="BS78" s="269"/>
      <c r="BT78" s="269"/>
      <c r="BU78" s="269"/>
      <c r="BV78" s="269"/>
      <c r="BW78" s="269"/>
      <c r="BX78" s="269"/>
      <c r="BY78" s="269"/>
      <c r="BZ78" s="269"/>
      <c r="CA78" s="269"/>
      <c r="CB78" s="269"/>
      <c r="CC78" s="269"/>
      <c r="CD78" s="269"/>
      <c r="CE78" s="269"/>
      <c r="CF78" s="269"/>
      <c r="CG78" s="269"/>
      <c r="CH78" s="269"/>
      <c r="CI78" s="269"/>
      <c r="CJ78" s="269"/>
      <c r="CK78" s="269"/>
      <c r="CL78" s="269"/>
      <c r="CM78" s="269"/>
      <c r="CN78" s="269"/>
      <c r="CO78" s="269"/>
      <c r="CP78" s="269"/>
      <c r="CQ78" s="269"/>
      <c r="CR78" s="269"/>
      <c r="CS78" s="269"/>
      <c r="CT78" s="269"/>
      <c r="CU78" s="269"/>
      <c r="CV78" s="269"/>
      <c r="CW78" s="269"/>
      <c r="CX78" s="269"/>
      <c r="CY78" s="269"/>
      <c r="CZ78" s="269"/>
      <c r="DA78" s="269"/>
      <c r="DB78" s="269"/>
      <c r="DC78" s="269"/>
      <c r="DD78" s="269"/>
      <c r="DE78" s="269"/>
      <c r="DF78" s="269"/>
      <c r="DG78" s="269"/>
      <c r="DH78" s="269"/>
      <c r="DI78" s="269"/>
      <c r="DJ78" s="269"/>
      <c r="DK78" s="269"/>
      <c r="DL78" s="269"/>
      <c r="DM78" s="269"/>
      <c r="DN78" s="269"/>
      <c r="DO78" s="269"/>
      <c r="DP78" s="269"/>
      <c r="DQ78" s="269"/>
      <c r="DR78" s="269"/>
      <c r="DS78" s="269"/>
      <c r="DT78" s="269"/>
      <c r="DU78" s="269"/>
      <c r="DV78" s="269"/>
      <c r="DW78" s="269"/>
      <c r="DX78" s="269"/>
      <c r="DY78" s="269"/>
      <c r="DZ78" s="269"/>
      <c r="EA78" s="269"/>
      <c r="EB78" s="269"/>
      <c r="EC78" s="269"/>
      <c r="ED78" s="269"/>
      <c r="EE78" s="269"/>
      <c r="EF78" s="269"/>
      <c r="EG78" s="269"/>
      <c r="EH78" s="269"/>
      <c r="EI78" s="269"/>
      <c r="EJ78" s="269"/>
      <c r="EK78" s="269"/>
      <c r="EL78" s="269"/>
      <c r="EM78" s="269"/>
      <c r="EN78" s="269"/>
      <c r="EO78" s="269"/>
      <c r="EP78" s="269"/>
      <c r="EQ78" s="269"/>
      <c r="ER78" s="269"/>
      <c r="ES78" s="269"/>
      <c r="ET78" s="269"/>
      <c r="EU78" s="269"/>
      <c r="EV78" s="269"/>
      <c r="EW78" s="269"/>
      <c r="EX78" s="269"/>
      <c r="EY78" s="269"/>
      <c r="EZ78" s="269"/>
      <c r="FA78" s="269"/>
      <c r="FB78" s="269"/>
      <c r="FC78" s="269"/>
      <c r="FD78" s="269"/>
      <c r="FE78" s="269"/>
      <c r="FF78" s="269"/>
      <c r="FG78" s="339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</row>
    <row r="79" spans="3:220" s="259" customFormat="1">
      <c r="C79" s="260"/>
      <c r="D79" s="258" t="str">
        <f t="shared" si="4"/>
        <v/>
      </c>
      <c r="E79" s="263"/>
      <c r="F79" s="313"/>
      <c r="G79" s="352"/>
      <c r="H79" s="313"/>
      <c r="I79" s="310"/>
      <c r="J79" s="307"/>
      <c r="K79" s="262"/>
      <c r="FG79" s="338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</row>
    <row r="80" spans="3:220" s="264" customFormat="1">
      <c r="C80" s="265"/>
      <c r="D80" s="258" t="str">
        <f t="shared" si="4"/>
        <v/>
      </c>
      <c r="E80" s="266"/>
      <c r="F80" s="312"/>
      <c r="G80" s="353"/>
      <c r="H80" s="312"/>
      <c r="I80" s="267"/>
      <c r="J80" s="308"/>
      <c r="K80" s="268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  <c r="AX80" s="269"/>
      <c r="AY80" s="269"/>
      <c r="AZ80" s="269"/>
      <c r="BA80" s="269"/>
      <c r="BB80" s="269"/>
      <c r="BC80" s="269"/>
      <c r="BD80" s="269"/>
      <c r="BE80" s="269"/>
      <c r="BF80" s="269"/>
      <c r="BG80" s="269"/>
      <c r="BH80" s="269"/>
      <c r="BI80" s="269"/>
      <c r="BJ80" s="269"/>
      <c r="BK80" s="269"/>
      <c r="BL80" s="269"/>
      <c r="BM80" s="269"/>
      <c r="BN80" s="269"/>
      <c r="BO80" s="269"/>
      <c r="BP80" s="269"/>
      <c r="BQ80" s="269"/>
      <c r="BR80" s="269"/>
      <c r="BS80" s="269"/>
      <c r="BT80" s="269"/>
      <c r="BU80" s="269"/>
      <c r="BV80" s="269"/>
      <c r="BW80" s="269"/>
      <c r="BX80" s="269"/>
      <c r="BY80" s="269"/>
      <c r="BZ80" s="269"/>
      <c r="CA80" s="269"/>
      <c r="CB80" s="269"/>
      <c r="CC80" s="269"/>
      <c r="CD80" s="269"/>
      <c r="CE80" s="269"/>
      <c r="CF80" s="269"/>
      <c r="CG80" s="269"/>
      <c r="CH80" s="269"/>
      <c r="CI80" s="269"/>
      <c r="CJ80" s="269"/>
      <c r="CK80" s="269"/>
      <c r="CL80" s="269"/>
      <c r="CM80" s="269"/>
      <c r="CN80" s="269"/>
      <c r="CO80" s="269"/>
      <c r="CP80" s="269"/>
      <c r="CQ80" s="269"/>
      <c r="CR80" s="269"/>
      <c r="CS80" s="269"/>
      <c r="CT80" s="269"/>
      <c r="CU80" s="269"/>
      <c r="CV80" s="269"/>
      <c r="CW80" s="269"/>
      <c r="CX80" s="269"/>
      <c r="CY80" s="269"/>
      <c r="CZ80" s="269"/>
      <c r="DA80" s="269"/>
      <c r="DB80" s="269"/>
      <c r="DC80" s="269"/>
      <c r="DD80" s="269"/>
      <c r="DE80" s="269"/>
      <c r="DF80" s="269"/>
      <c r="DG80" s="269"/>
      <c r="DH80" s="269"/>
      <c r="DI80" s="269"/>
      <c r="DJ80" s="269"/>
      <c r="DK80" s="269"/>
      <c r="DL80" s="269"/>
      <c r="DM80" s="269"/>
      <c r="DN80" s="269"/>
      <c r="DO80" s="269"/>
      <c r="DP80" s="269"/>
      <c r="DQ80" s="269"/>
      <c r="DR80" s="269"/>
      <c r="DS80" s="269"/>
      <c r="DT80" s="269"/>
      <c r="DU80" s="269"/>
      <c r="DV80" s="269"/>
      <c r="DW80" s="269"/>
      <c r="DX80" s="269"/>
      <c r="DY80" s="269"/>
      <c r="DZ80" s="269"/>
      <c r="EA80" s="269"/>
      <c r="EB80" s="269"/>
      <c r="EC80" s="269"/>
      <c r="ED80" s="269"/>
      <c r="EE80" s="269"/>
      <c r="EF80" s="269"/>
      <c r="EG80" s="269"/>
      <c r="EH80" s="269"/>
      <c r="EI80" s="269"/>
      <c r="EJ80" s="269"/>
      <c r="EK80" s="269"/>
      <c r="EL80" s="269"/>
      <c r="EM80" s="269"/>
      <c r="EN80" s="269"/>
      <c r="EO80" s="269"/>
      <c r="EP80" s="269"/>
      <c r="EQ80" s="269"/>
      <c r="ER80" s="269"/>
      <c r="ES80" s="269"/>
      <c r="ET80" s="269"/>
      <c r="EU80" s="269"/>
      <c r="EV80" s="269"/>
      <c r="EW80" s="269"/>
      <c r="EX80" s="269"/>
      <c r="EY80" s="269"/>
      <c r="EZ80" s="269"/>
      <c r="FA80" s="269"/>
      <c r="FB80" s="269"/>
      <c r="FC80" s="269"/>
      <c r="FD80" s="269"/>
      <c r="FE80" s="269"/>
      <c r="FF80" s="269"/>
      <c r="FG80" s="339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</row>
    <row r="81" spans="3:220" s="259" customFormat="1">
      <c r="C81" s="260"/>
      <c r="D81" s="258" t="str">
        <f t="shared" si="4"/>
        <v/>
      </c>
      <c r="E81" s="263"/>
      <c r="F81" s="313"/>
      <c r="G81" s="352"/>
      <c r="H81" s="313"/>
      <c r="I81" s="310"/>
      <c r="J81" s="307"/>
      <c r="K81" s="262"/>
      <c r="FG81" s="338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</row>
    <row r="82" spans="3:220" s="264" customFormat="1">
      <c r="C82" s="265"/>
      <c r="D82" s="258" t="str">
        <f t="shared" si="4"/>
        <v/>
      </c>
      <c r="E82" s="266"/>
      <c r="F82" s="312"/>
      <c r="G82" s="353"/>
      <c r="H82" s="312"/>
      <c r="I82" s="267"/>
      <c r="J82" s="308"/>
      <c r="K82" s="268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  <c r="AX82" s="269"/>
      <c r="AY82" s="269"/>
      <c r="AZ82" s="269"/>
      <c r="BA82" s="269"/>
      <c r="BB82" s="269"/>
      <c r="BC82" s="269"/>
      <c r="BD82" s="269"/>
      <c r="BE82" s="269"/>
      <c r="BF82" s="269"/>
      <c r="BG82" s="269"/>
      <c r="BH82" s="269"/>
      <c r="BI82" s="269"/>
      <c r="BJ82" s="269"/>
      <c r="BK82" s="269"/>
      <c r="BL82" s="269"/>
      <c r="BM82" s="269"/>
      <c r="BN82" s="269"/>
      <c r="BO82" s="269"/>
      <c r="BP82" s="269"/>
      <c r="BQ82" s="269"/>
      <c r="BR82" s="269"/>
      <c r="BS82" s="269"/>
      <c r="BT82" s="269"/>
      <c r="BU82" s="269"/>
      <c r="BV82" s="269"/>
      <c r="BW82" s="269"/>
      <c r="BX82" s="269"/>
      <c r="BY82" s="269"/>
      <c r="BZ82" s="269"/>
      <c r="CA82" s="269"/>
      <c r="CB82" s="269"/>
      <c r="CC82" s="269"/>
      <c r="CD82" s="269"/>
      <c r="CE82" s="269"/>
      <c r="CF82" s="269"/>
      <c r="CG82" s="269"/>
      <c r="CH82" s="269"/>
      <c r="CI82" s="269"/>
      <c r="CJ82" s="269"/>
      <c r="CK82" s="269"/>
      <c r="CL82" s="269"/>
      <c r="CM82" s="269"/>
      <c r="CN82" s="269"/>
      <c r="CO82" s="269"/>
      <c r="CP82" s="269"/>
      <c r="CQ82" s="269"/>
      <c r="CR82" s="269"/>
      <c r="CS82" s="269"/>
      <c r="CT82" s="269"/>
      <c r="CU82" s="269"/>
      <c r="CV82" s="269"/>
      <c r="CW82" s="269"/>
      <c r="CX82" s="269"/>
      <c r="CY82" s="269"/>
      <c r="CZ82" s="269"/>
      <c r="DA82" s="269"/>
      <c r="DB82" s="269"/>
      <c r="DC82" s="269"/>
      <c r="DD82" s="269"/>
      <c r="DE82" s="269"/>
      <c r="DF82" s="269"/>
      <c r="DG82" s="269"/>
      <c r="DH82" s="269"/>
      <c r="DI82" s="269"/>
      <c r="DJ82" s="269"/>
      <c r="DK82" s="269"/>
      <c r="DL82" s="269"/>
      <c r="DM82" s="269"/>
      <c r="DN82" s="269"/>
      <c r="DO82" s="269"/>
      <c r="DP82" s="269"/>
      <c r="DQ82" s="269"/>
      <c r="DR82" s="269"/>
      <c r="DS82" s="269"/>
      <c r="DT82" s="269"/>
      <c r="DU82" s="269"/>
      <c r="DV82" s="269"/>
      <c r="DW82" s="269"/>
      <c r="DX82" s="269"/>
      <c r="DY82" s="269"/>
      <c r="DZ82" s="269"/>
      <c r="EA82" s="269"/>
      <c r="EB82" s="269"/>
      <c r="EC82" s="269"/>
      <c r="ED82" s="269"/>
      <c r="EE82" s="269"/>
      <c r="EF82" s="269"/>
      <c r="EG82" s="269"/>
      <c r="EH82" s="269"/>
      <c r="EI82" s="269"/>
      <c r="EJ82" s="269"/>
      <c r="EK82" s="269"/>
      <c r="EL82" s="269"/>
      <c r="EM82" s="269"/>
      <c r="EN82" s="269"/>
      <c r="EO82" s="269"/>
      <c r="EP82" s="269"/>
      <c r="EQ82" s="269"/>
      <c r="ER82" s="269"/>
      <c r="ES82" s="269"/>
      <c r="ET82" s="269"/>
      <c r="EU82" s="269"/>
      <c r="EV82" s="269"/>
      <c r="EW82" s="269"/>
      <c r="EX82" s="269"/>
      <c r="EY82" s="269"/>
      <c r="EZ82" s="269"/>
      <c r="FA82" s="269"/>
      <c r="FB82" s="269"/>
      <c r="FC82" s="269"/>
      <c r="FD82" s="269"/>
      <c r="FE82" s="269"/>
      <c r="FF82" s="269"/>
      <c r="FG82" s="339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</row>
    <row r="83" spans="3:220" s="259" customFormat="1">
      <c r="C83" s="260"/>
      <c r="D83" s="258" t="str">
        <f t="shared" si="4"/>
        <v/>
      </c>
      <c r="E83" s="263"/>
      <c r="F83" s="313"/>
      <c r="G83" s="352"/>
      <c r="H83" s="313"/>
      <c r="I83" s="310"/>
      <c r="J83" s="307"/>
      <c r="K83" s="262"/>
      <c r="FG83" s="338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</row>
    <row r="84" spans="3:220" s="264" customFormat="1">
      <c r="C84" s="265"/>
      <c r="D84" s="258" t="str">
        <f t="shared" si="4"/>
        <v/>
      </c>
      <c r="E84" s="266"/>
      <c r="F84" s="312"/>
      <c r="G84" s="353"/>
      <c r="H84" s="312"/>
      <c r="I84" s="267"/>
      <c r="J84" s="308"/>
      <c r="K84" s="268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  <c r="AX84" s="269"/>
      <c r="AY84" s="269"/>
      <c r="AZ84" s="269"/>
      <c r="BA84" s="269"/>
      <c r="BB84" s="269"/>
      <c r="BC84" s="269"/>
      <c r="BD84" s="269"/>
      <c r="BE84" s="269"/>
      <c r="BF84" s="269"/>
      <c r="BG84" s="269"/>
      <c r="BH84" s="269"/>
      <c r="BI84" s="269"/>
      <c r="BJ84" s="269"/>
      <c r="BK84" s="269"/>
      <c r="BL84" s="269"/>
      <c r="BM84" s="269"/>
      <c r="BN84" s="269"/>
      <c r="BO84" s="269"/>
      <c r="BP84" s="269"/>
      <c r="BQ84" s="269"/>
      <c r="BR84" s="269"/>
      <c r="BS84" s="269"/>
      <c r="BT84" s="269"/>
      <c r="BU84" s="269"/>
      <c r="BV84" s="269"/>
      <c r="BW84" s="269"/>
      <c r="BX84" s="269"/>
      <c r="BY84" s="269"/>
      <c r="BZ84" s="269"/>
      <c r="CA84" s="269"/>
      <c r="CB84" s="269"/>
      <c r="CC84" s="269"/>
      <c r="CD84" s="269"/>
      <c r="CE84" s="269"/>
      <c r="CF84" s="269"/>
      <c r="CG84" s="269"/>
      <c r="CH84" s="269"/>
      <c r="CI84" s="269"/>
      <c r="CJ84" s="269"/>
      <c r="CK84" s="269"/>
      <c r="CL84" s="269"/>
      <c r="CM84" s="269"/>
      <c r="CN84" s="269"/>
      <c r="CO84" s="269"/>
      <c r="CP84" s="269"/>
      <c r="CQ84" s="269"/>
      <c r="CR84" s="269"/>
      <c r="CS84" s="269"/>
      <c r="CT84" s="269"/>
      <c r="CU84" s="269"/>
      <c r="CV84" s="269"/>
      <c r="CW84" s="269"/>
      <c r="CX84" s="269"/>
      <c r="CY84" s="269"/>
      <c r="CZ84" s="269"/>
      <c r="DA84" s="269"/>
      <c r="DB84" s="269"/>
      <c r="DC84" s="269"/>
      <c r="DD84" s="269"/>
      <c r="DE84" s="269"/>
      <c r="DF84" s="269"/>
      <c r="DG84" s="269"/>
      <c r="DH84" s="269"/>
      <c r="DI84" s="269"/>
      <c r="DJ84" s="269"/>
      <c r="DK84" s="269"/>
      <c r="DL84" s="269"/>
      <c r="DM84" s="269"/>
      <c r="DN84" s="269"/>
      <c r="DO84" s="269"/>
      <c r="DP84" s="269"/>
      <c r="DQ84" s="269"/>
      <c r="DR84" s="269"/>
      <c r="DS84" s="269"/>
      <c r="DT84" s="269"/>
      <c r="DU84" s="269"/>
      <c r="DV84" s="269"/>
      <c r="DW84" s="269"/>
      <c r="DX84" s="269"/>
      <c r="DY84" s="269"/>
      <c r="DZ84" s="269"/>
      <c r="EA84" s="269"/>
      <c r="EB84" s="269"/>
      <c r="EC84" s="269"/>
      <c r="ED84" s="269"/>
      <c r="EE84" s="269"/>
      <c r="EF84" s="269"/>
      <c r="EG84" s="269"/>
      <c r="EH84" s="269"/>
      <c r="EI84" s="269"/>
      <c r="EJ84" s="269"/>
      <c r="EK84" s="269"/>
      <c r="EL84" s="269"/>
      <c r="EM84" s="269"/>
      <c r="EN84" s="269"/>
      <c r="EO84" s="269"/>
      <c r="EP84" s="269"/>
      <c r="EQ84" s="269"/>
      <c r="ER84" s="269"/>
      <c r="ES84" s="269"/>
      <c r="ET84" s="269"/>
      <c r="EU84" s="269"/>
      <c r="EV84" s="269"/>
      <c r="EW84" s="269"/>
      <c r="EX84" s="269"/>
      <c r="EY84" s="269"/>
      <c r="EZ84" s="269"/>
      <c r="FA84" s="269"/>
      <c r="FB84" s="269"/>
      <c r="FC84" s="269"/>
      <c r="FD84" s="269"/>
      <c r="FE84" s="269"/>
      <c r="FF84" s="269"/>
      <c r="FG84" s="339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</row>
    <row r="85" spans="3:220" s="259" customFormat="1">
      <c r="C85" s="260"/>
      <c r="D85" s="258" t="str">
        <f t="shared" ref="D85:D148" si="6">IF(A85&gt;0,VLOOKUP(A85,IDtable,2),"")</f>
        <v/>
      </c>
      <c r="E85" s="263"/>
      <c r="F85" s="313"/>
      <c r="G85" s="352"/>
      <c r="H85" s="313"/>
      <c r="I85" s="310"/>
      <c r="J85" s="307"/>
      <c r="K85" s="262"/>
      <c r="FG85" s="338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</row>
    <row r="86" spans="3:220" s="264" customFormat="1">
      <c r="C86" s="265"/>
      <c r="D86" s="258" t="str">
        <f t="shared" si="6"/>
        <v/>
      </c>
      <c r="E86" s="266"/>
      <c r="F86" s="312"/>
      <c r="G86" s="353"/>
      <c r="H86" s="312"/>
      <c r="I86" s="267"/>
      <c r="J86" s="308"/>
      <c r="K86" s="268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  <c r="AX86" s="269"/>
      <c r="AY86" s="269"/>
      <c r="AZ86" s="269"/>
      <c r="BA86" s="269"/>
      <c r="BB86" s="269"/>
      <c r="BC86" s="269"/>
      <c r="BD86" s="269"/>
      <c r="BE86" s="269"/>
      <c r="BF86" s="269"/>
      <c r="BG86" s="269"/>
      <c r="BH86" s="269"/>
      <c r="BI86" s="269"/>
      <c r="BJ86" s="269"/>
      <c r="BK86" s="269"/>
      <c r="BL86" s="269"/>
      <c r="BM86" s="269"/>
      <c r="BN86" s="269"/>
      <c r="BO86" s="269"/>
      <c r="BP86" s="269"/>
      <c r="BQ86" s="269"/>
      <c r="BR86" s="269"/>
      <c r="BS86" s="269"/>
      <c r="BT86" s="269"/>
      <c r="BU86" s="269"/>
      <c r="BV86" s="269"/>
      <c r="BW86" s="269"/>
      <c r="BX86" s="269"/>
      <c r="BY86" s="269"/>
      <c r="BZ86" s="269"/>
      <c r="CA86" s="269"/>
      <c r="CB86" s="269"/>
      <c r="CC86" s="269"/>
      <c r="CD86" s="269"/>
      <c r="CE86" s="269"/>
      <c r="CF86" s="269"/>
      <c r="CG86" s="269"/>
      <c r="CH86" s="269"/>
      <c r="CI86" s="269"/>
      <c r="CJ86" s="269"/>
      <c r="CK86" s="269"/>
      <c r="CL86" s="269"/>
      <c r="CM86" s="269"/>
      <c r="CN86" s="269"/>
      <c r="CO86" s="269"/>
      <c r="CP86" s="269"/>
      <c r="CQ86" s="269"/>
      <c r="CR86" s="269"/>
      <c r="CS86" s="269"/>
      <c r="CT86" s="269"/>
      <c r="CU86" s="269"/>
      <c r="CV86" s="269"/>
      <c r="CW86" s="269"/>
      <c r="CX86" s="269"/>
      <c r="CY86" s="269"/>
      <c r="CZ86" s="269"/>
      <c r="DA86" s="269"/>
      <c r="DB86" s="269"/>
      <c r="DC86" s="269"/>
      <c r="DD86" s="269"/>
      <c r="DE86" s="269"/>
      <c r="DF86" s="269"/>
      <c r="DG86" s="269"/>
      <c r="DH86" s="269"/>
      <c r="DI86" s="269"/>
      <c r="DJ86" s="269"/>
      <c r="DK86" s="269"/>
      <c r="DL86" s="269"/>
      <c r="DM86" s="269"/>
      <c r="DN86" s="269"/>
      <c r="DO86" s="269"/>
      <c r="DP86" s="269"/>
      <c r="DQ86" s="269"/>
      <c r="DR86" s="269"/>
      <c r="DS86" s="269"/>
      <c r="DT86" s="269"/>
      <c r="DU86" s="269"/>
      <c r="DV86" s="269"/>
      <c r="DW86" s="269"/>
      <c r="DX86" s="269"/>
      <c r="DY86" s="269"/>
      <c r="DZ86" s="269"/>
      <c r="EA86" s="269"/>
      <c r="EB86" s="269"/>
      <c r="EC86" s="269"/>
      <c r="ED86" s="269"/>
      <c r="EE86" s="269"/>
      <c r="EF86" s="269"/>
      <c r="EG86" s="269"/>
      <c r="EH86" s="269"/>
      <c r="EI86" s="269"/>
      <c r="EJ86" s="269"/>
      <c r="EK86" s="269"/>
      <c r="EL86" s="269"/>
      <c r="EM86" s="269"/>
      <c r="EN86" s="269"/>
      <c r="EO86" s="269"/>
      <c r="EP86" s="269"/>
      <c r="EQ86" s="269"/>
      <c r="ER86" s="269"/>
      <c r="ES86" s="269"/>
      <c r="ET86" s="269"/>
      <c r="EU86" s="269"/>
      <c r="EV86" s="269"/>
      <c r="EW86" s="269"/>
      <c r="EX86" s="269"/>
      <c r="EY86" s="269"/>
      <c r="EZ86" s="269"/>
      <c r="FA86" s="269"/>
      <c r="FB86" s="269"/>
      <c r="FC86" s="269"/>
      <c r="FD86" s="269"/>
      <c r="FE86" s="269"/>
      <c r="FF86" s="269"/>
      <c r="FG86" s="339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</row>
    <row r="87" spans="3:220" s="259" customFormat="1">
      <c r="C87" s="260"/>
      <c r="D87" s="258" t="str">
        <f t="shared" si="6"/>
        <v/>
      </c>
      <c r="E87" s="263"/>
      <c r="F87" s="313"/>
      <c r="G87" s="352"/>
      <c r="H87" s="313"/>
      <c r="I87" s="310"/>
      <c r="J87" s="307"/>
      <c r="K87" s="262"/>
      <c r="FG87" s="338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</row>
    <row r="88" spans="3:220" s="264" customFormat="1">
      <c r="C88" s="265"/>
      <c r="D88" s="258" t="str">
        <f t="shared" si="6"/>
        <v/>
      </c>
      <c r="E88" s="266"/>
      <c r="F88" s="312"/>
      <c r="G88" s="353"/>
      <c r="H88" s="312"/>
      <c r="I88" s="267"/>
      <c r="J88" s="308"/>
      <c r="K88" s="268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  <c r="AX88" s="269"/>
      <c r="AY88" s="269"/>
      <c r="AZ88" s="269"/>
      <c r="BA88" s="269"/>
      <c r="BB88" s="269"/>
      <c r="BC88" s="269"/>
      <c r="BD88" s="269"/>
      <c r="BE88" s="269"/>
      <c r="BF88" s="269"/>
      <c r="BG88" s="269"/>
      <c r="BH88" s="269"/>
      <c r="BI88" s="269"/>
      <c r="BJ88" s="269"/>
      <c r="BK88" s="269"/>
      <c r="BL88" s="269"/>
      <c r="BM88" s="269"/>
      <c r="BN88" s="269"/>
      <c r="BO88" s="269"/>
      <c r="BP88" s="269"/>
      <c r="BQ88" s="269"/>
      <c r="BR88" s="269"/>
      <c r="BS88" s="269"/>
      <c r="BT88" s="269"/>
      <c r="BU88" s="269"/>
      <c r="BV88" s="269"/>
      <c r="BW88" s="269"/>
      <c r="BX88" s="269"/>
      <c r="BY88" s="269"/>
      <c r="BZ88" s="269"/>
      <c r="CA88" s="269"/>
      <c r="CB88" s="269"/>
      <c r="CC88" s="269"/>
      <c r="CD88" s="269"/>
      <c r="CE88" s="269"/>
      <c r="CF88" s="269"/>
      <c r="CG88" s="269"/>
      <c r="CH88" s="269"/>
      <c r="CI88" s="269"/>
      <c r="CJ88" s="269"/>
      <c r="CK88" s="269"/>
      <c r="CL88" s="269"/>
      <c r="CM88" s="269"/>
      <c r="CN88" s="269"/>
      <c r="CO88" s="269"/>
      <c r="CP88" s="269"/>
      <c r="CQ88" s="269"/>
      <c r="CR88" s="269"/>
      <c r="CS88" s="269"/>
      <c r="CT88" s="269"/>
      <c r="CU88" s="269"/>
      <c r="CV88" s="269"/>
      <c r="CW88" s="269"/>
      <c r="CX88" s="269"/>
      <c r="CY88" s="269"/>
      <c r="CZ88" s="269"/>
      <c r="DA88" s="269"/>
      <c r="DB88" s="269"/>
      <c r="DC88" s="269"/>
      <c r="DD88" s="269"/>
      <c r="DE88" s="269"/>
      <c r="DF88" s="269"/>
      <c r="DG88" s="269"/>
      <c r="DH88" s="269"/>
      <c r="DI88" s="269"/>
      <c r="DJ88" s="269"/>
      <c r="DK88" s="269"/>
      <c r="DL88" s="269"/>
      <c r="DM88" s="269"/>
      <c r="DN88" s="269"/>
      <c r="DO88" s="269"/>
      <c r="DP88" s="269"/>
      <c r="DQ88" s="269"/>
      <c r="DR88" s="269"/>
      <c r="DS88" s="269"/>
      <c r="DT88" s="269"/>
      <c r="DU88" s="269"/>
      <c r="DV88" s="269"/>
      <c r="DW88" s="269"/>
      <c r="DX88" s="269"/>
      <c r="DY88" s="269"/>
      <c r="DZ88" s="269"/>
      <c r="EA88" s="269"/>
      <c r="EB88" s="269"/>
      <c r="EC88" s="269"/>
      <c r="ED88" s="269"/>
      <c r="EE88" s="269"/>
      <c r="EF88" s="269"/>
      <c r="EG88" s="269"/>
      <c r="EH88" s="269"/>
      <c r="EI88" s="269"/>
      <c r="EJ88" s="269"/>
      <c r="EK88" s="269"/>
      <c r="EL88" s="269"/>
      <c r="EM88" s="269"/>
      <c r="EN88" s="269"/>
      <c r="EO88" s="269"/>
      <c r="EP88" s="269"/>
      <c r="EQ88" s="269"/>
      <c r="ER88" s="269"/>
      <c r="ES88" s="269"/>
      <c r="ET88" s="269"/>
      <c r="EU88" s="269"/>
      <c r="EV88" s="269"/>
      <c r="EW88" s="269"/>
      <c r="EX88" s="269"/>
      <c r="EY88" s="269"/>
      <c r="EZ88" s="269"/>
      <c r="FA88" s="269"/>
      <c r="FB88" s="269"/>
      <c r="FC88" s="269"/>
      <c r="FD88" s="269"/>
      <c r="FE88" s="269"/>
      <c r="FF88" s="269"/>
      <c r="FG88" s="339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</row>
    <row r="89" spans="3:220" s="259" customFormat="1">
      <c r="C89" s="260"/>
      <c r="D89" s="258" t="str">
        <f t="shared" si="6"/>
        <v/>
      </c>
      <c r="E89" s="263"/>
      <c r="F89" s="313"/>
      <c r="G89" s="352"/>
      <c r="H89" s="313"/>
      <c r="I89" s="310"/>
      <c r="J89" s="307"/>
      <c r="K89" s="262"/>
      <c r="FG89" s="338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</row>
    <row r="90" spans="3:220" s="264" customFormat="1">
      <c r="C90" s="265"/>
      <c r="D90" s="258" t="str">
        <f t="shared" si="6"/>
        <v/>
      </c>
      <c r="E90" s="266"/>
      <c r="F90" s="312"/>
      <c r="G90" s="353"/>
      <c r="H90" s="312"/>
      <c r="I90" s="267"/>
      <c r="J90" s="308"/>
      <c r="K90" s="268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  <c r="AX90" s="269"/>
      <c r="AY90" s="269"/>
      <c r="AZ90" s="269"/>
      <c r="BA90" s="269"/>
      <c r="BB90" s="269"/>
      <c r="BC90" s="269"/>
      <c r="BD90" s="269"/>
      <c r="BE90" s="269"/>
      <c r="BF90" s="269"/>
      <c r="BG90" s="269"/>
      <c r="BH90" s="269"/>
      <c r="BI90" s="269"/>
      <c r="BJ90" s="269"/>
      <c r="BK90" s="269"/>
      <c r="BL90" s="269"/>
      <c r="BM90" s="269"/>
      <c r="BN90" s="269"/>
      <c r="BO90" s="269"/>
      <c r="BP90" s="269"/>
      <c r="BQ90" s="269"/>
      <c r="BR90" s="269"/>
      <c r="BS90" s="269"/>
      <c r="BT90" s="269"/>
      <c r="BU90" s="269"/>
      <c r="BV90" s="269"/>
      <c r="BW90" s="269"/>
      <c r="BX90" s="269"/>
      <c r="BY90" s="269"/>
      <c r="BZ90" s="269"/>
      <c r="CA90" s="269"/>
      <c r="CB90" s="269"/>
      <c r="CC90" s="269"/>
      <c r="CD90" s="269"/>
      <c r="CE90" s="269"/>
      <c r="CF90" s="269"/>
      <c r="CG90" s="269"/>
      <c r="CH90" s="269"/>
      <c r="CI90" s="269"/>
      <c r="CJ90" s="269"/>
      <c r="CK90" s="269"/>
      <c r="CL90" s="269"/>
      <c r="CM90" s="269"/>
      <c r="CN90" s="269"/>
      <c r="CO90" s="269"/>
      <c r="CP90" s="269"/>
      <c r="CQ90" s="269"/>
      <c r="CR90" s="269"/>
      <c r="CS90" s="269"/>
      <c r="CT90" s="269"/>
      <c r="CU90" s="269"/>
      <c r="CV90" s="269"/>
      <c r="CW90" s="269"/>
      <c r="CX90" s="269"/>
      <c r="CY90" s="269"/>
      <c r="CZ90" s="269"/>
      <c r="DA90" s="269"/>
      <c r="DB90" s="269"/>
      <c r="DC90" s="269"/>
      <c r="DD90" s="269"/>
      <c r="DE90" s="269"/>
      <c r="DF90" s="269"/>
      <c r="DG90" s="269"/>
      <c r="DH90" s="269"/>
      <c r="DI90" s="269"/>
      <c r="DJ90" s="269"/>
      <c r="DK90" s="269"/>
      <c r="DL90" s="269"/>
      <c r="DM90" s="269"/>
      <c r="DN90" s="269"/>
      <c r="DO90" s="269"/>
      <c r="DP90" s="269"/>
      <c r="DQ90" s="269"/>
      <c r="DR90" s="269"/>
      <c r="DS90" s="269"/>
      <c r="DT90" s="269"/>
      <c r="DU90" s="269"/>
      <c r="DV90" s="269"/>
      <c r="DW90" s="269"/>
      <c r="DX90" s="269"/>
      <c r="DY90" s="269"/>
      <c r="DZ90" s="269"/>
      <c r="EA90" s="269"/>
      <c r="EB90" s="269"/>
      <c r="EC90" s="269"/>
      <c r="ED90" s="269"/>
      <c r="EE90" s="269"/>
      <c r="EF90" s="269"/>
      <c r="EG90" s="269"/>
      <c r="EH90" s="269"/>
      <c r="EI90" s="269"/>
      <c r="EJ90" s="269"/>
      <c r="EK90" s="269"/>
      <c r="EL90" s="269"/>
      <c r="EM90" s="269"/>
      <c r="EN90" s="269"/>
      <c r="EO90" s="269"/>
      <c r="EP90" s="269"/>
      <c r="EQ90" s="269"/>
      <c r="ER90" s="269"/>
      <c r="ES90" s="269"/>
      <c r="ET90" s="269"/>
      <c r="EU90" s="269"/>
      <c r="EV90" s="269"/>
      <c r="EW90" s="269"/>
      <c r="EX90" s="269"/>
      <c r="EY90" s="269"/>
      <c r="EZ90" s="269"/>
      <c r="FA90" s="269"/>
      <c r="FB90" s="269"/>
      <c r="FC90" s="269"/>
      <c r="FD90" s="269"/>
      <c r="FE90" s="269"/>
      <c r="FF90" s="269"/>
      <c r="FG90" s="339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</row>
    <row r="91" spans="3:220" s="259" customFormat="1">
      <c r="C91" s="260"/>
      <c r="D91" s="258" t="str">
        <f t="shared" si="6"/>
        <v/>
      </c>
      <c r="E91" s="263"/>
      <c r="F91" s="313"/>
      <c r="G91" s="352"/>
      <c r="H91" s="313"/>
      <c r="I91" s="310"/>
      <c r="J91" s="307"/>
      <c r="K91" s="262"/>
      <c r="FG91" s="338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</row>
    <row r="92" spans="3:220" s="264" customFormat="1">
      <c r="C92" s="265"/>
      <c r="D92" s="258" t="str">
        <f t="shared" si="6"/>
        <v/>
      </c>
      <c r="E92" s="266"/>
      <c r="F92" s="312"/>
      <c r="G92" s="353"/>
      <c r="H92" s="312"/>
      <c r="I92" s="267"/>
      <c r="J92" s="308"/>
      <c r="K92" s="268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  <c r="AX92" s="269"/>
      <c r="AY92" s="269"/>
      <c r="AZ92" s="269"/>
      <c r="BA92" s="269"/>
      <c r="BB92" s="269"/>
      <c r="BC92" s="269"/>
      <c r="BD92" s="269"/>
      <c r="BE92" s="269"/>
      <c r="BF92" s="269"/>
      <c r="BG92" s="269"/>
      <c r="BH92" s="269"/>
      <c r="BI92" s="269"/>
      <c r="BJ92" s="269"/>
      <c r="BK92" s="269"/>
      <c r="BL92" s="269"/>
      <c r="BM92" s="269"/>
      <c r="BN92" s="269"/>
      <c r="BO92" s="269"/>
      <c r="BP92" s="269"/>
      <c r="BQ92" s="269"/>
      <c r="BR92" s="269"/>
      <c r="BS92" s="269"/>
      <c r="BT92" s="269"/>
      <c r="BU92" s="269"/>
      <c r="BV92" s="269"/>
      <c r="BW92" s="269"/>
      <c r="BX92" s="269"/>
      <c r="BY92" s="269"/>
      <c r="BZ92" s="269"/>
      <c r="CA92" s="269"/>
      <c r="CB92" s="269"/>
      <c r="CC92" s="269"/>
      <c r="CD92" s="269"/>
      <c r="CE92" s="269"/>
      <c r="CF92" s="269"/>
      <c r="CG92" s="269"/>
      <c r="CH92" s="269"/>
      <c r="CI92" s="269"/>
      <c r="CJ92" s="269"/>
      <c r="CK92" s="269"/>
      <c r="CL92" s="269"/>
      <c r="CM92" s="269"/>
      <c r="CN92" s="269"/>
      <c r="CO92" s="269"/>
      <c r="CP92" s="269"/>
      <c r="CQ92" s="269"/>
      <c r="CR92" s="269"/>
      <c r="CS92" s="269"/>
      <c r="CT92" s="269"/>
      <c r="CU92" s="269"/>
      <c r="CV92" s="269"/>
      <c r="CW92" s="269"/>
      <c r="CX92" s="269"/>
      <c r="CY92" s="269"/>
      <c r="CZ92" s="269"/>
      <c r="DA92" s="269"/>
      <c r="DB92" s="269"/>
      <c r="DC92" s="269"/>
      <c r="DD92" s="269"/>
      <c r="DE92" s="269"/>
      <c r="DF92" s="269"/>
      <c r="DG92" s="269"/>
      <c r="DH92" s="269"/>
      <c r="DI92" s="269"/>
      <c r="DJ92" s="269"/>
      <c r="DK92" s="269"/>
      <c r="DL92" s="269"/>
      <c r="DM92" s="269"/>
      <c r="DN92" s="269"/>
      <c r="DO92" s="269"/>
      <c r="DP92" s="269"/>
      <c r="DQ92" s="269"/>
      <c r="DR92" s="269"/>
      <c r="DS92" s="269"/>
      <c r="DT92" s="269"/>
      <c r="DU92" s="269"/>
      <c r="DV92" s="269"/>
      <c r="DW92" s="269"/>
      <c r="DX92" s="269"/>
      <c r="DY92" s="269"/>
      <c r="DZ92" s="269"/>
      <c r="EA92" s="269"/>
      <c r="EB92" s="269"/>
      <c r="EC92" s="269"/>
      <c r="ED92" s="269"/>
      <c r="EE92" s="269"/>
      <c r="EF92" s="269"/>
      <c r="EG92" s="269"/>
      <c r="EH92" s="269"/>
      <c r="EI92" s="269"/>
      <c r="EJ92" s="269"/>
      <c r="EK92" s="269"/>
      <c r="EL92" s="269"/>
      <c r="EM92" s="269"/>
      <c r="EN92" s="269"/>
      <c r="EO92" s="269"/>
      <c r="EP92" s="269"/>
      <c r="EQ92" s="269"/>
      <c r="ER92" s="269"/>
      <c r="ES92" s="269"/>
      <c r="ET92" s="269"/>
      <c r="EU92" s="269"/>
      <c r="EV92" s="269"/>
      <c r="EW92" s="269"/>
      <c r="EX92" s="269"/>
      <c r="EY92" s="269"/>
      <c r="EZ92" s="269"/>
      <c r="FA92" s="269"/>
      <c r="FB92" s="269"/>
      <c r="FC92" s="269"/>
      <c r="FD92" s="269"/>
      <c r="FE92" s="269"/>
      <c r="FF92" s="269"/>
      <c r="FG92" s="339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</row>
    <row r="93" spans="3:220" s="259" customFormat="1">
      <c r="C93" s="260"/>
      <c r="D93" s="258" t="str">
        <f t="shared" si="6"/>
        <v/>
      </c>
      <c r="E93" s="263"/>
      <c r="F93" s="313"/>
      <c r="G93" s="352"/>
      <c r="H93" s="313"/>
      <c r="I93" s="310"/>
      <c r="J93" s="307"/>
      <c r="K93" s="262"/>
      <c r="FG93" s="338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</row>
    <row r="94" spans="3:220" s="264" customFormat="1">
      <c r="C94" s="265"/>
      <c r="D94" s="258" t="str">
        <f t="shared" si="6"/>
        <v/>
      </c>
      <c r="E94" s="266"/>
      <c r="F94" s="312"/>
      <c r="G94" s="353"/>
      <c r="H94" s="312"/>
      <c r="I94" s="267"/>
      <c r="J94" s="308"/>
      <c r="K94" s="268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  <c r="AR94" s="269"/>
      <c r="AS94" s="269"/>
      <c r="AT94" s="269"/>
      <c r="AU94" s="269"/>
      <c r="AV94" s="269"/>
      <c r="AW94" s="269"/>
      <c r="AX94" s="269"/>
      <c r="AY94" s="269"/>
      <c r="AZ94" s="269"/>
      <c r="BA94" s="269"/>
      <c r="BB94" s="269"/>
      <c r="BC94" s="269"/>
      <c r="BD94" s="269"/>
      <c r="BE94" s="269"/>
      <c r="BF94" s="269"/>
      <c r="BG94" s="269"/>
      <c r="BH94" s="269"/>
      <c r="BI94" s="269"/>
      <c r="BJ94" s="269"/>
      <c r="BK94" s="269"/>
      <c r="BL94" s="269"/>
      <c r="BM94" s="269"/>
      <c r="BN94" s="269"/>
      <c r="BO94" s="269"/>
      <c r="BP94" s="269"/>
      <c r="BQ94" s="269"/>
      <c r="BR94" s="269"/>
      <c r="BS94" s="269"/>
      <c r="BT94" s="269"/>
      <c r="BU94" s="269"/>
      <c r="BV94" s="269"/>
      <c r="BW94" s="269"/>
      <c r="BX94" s="269"/>
      <c r="BY94" s="269"/>
      <c r="BZ94" s="269"/>
      <c r="CA94" s="269"/>
      <c r="CB94" s="269"/>
      <c r="CC94" s="269"/>
      <c r="CD94" s="269"/>
      <c r="CE94" s="269"/>
      <c r="CF94" s="269"/>
      <c r="CG94" s="269"/>
      <c r="CH94" s="269"/>
      <c r="CI94" s="269"/>
      <c r="CJ94" s="269"/>
      <c r="CK94" s="269"/>
      <c r="CL94" s="269"/>
      <c r="CM94" s="269"/>
      <c r="CN94" s="269"/>
      <c r="CO94" s="269"/>
      <c r="CP94" s="269"/>
      <c r="CQ94" s="269"/>
      <c r="CR94" s="269"/>
      <c r="CS94" s="269"/>
      <c r="CT94" s="269"/>
      <c r="CU94" s="269"/>
      <c r="CV94" s="269"/>
      <c r="CW94" s="269"/>
      <c r="CX94" s="269"/>
      <c r="CY94" s="269"/>
      <c r="CZ94" s="269"/>
      <c r="DA94" s="269"/>
      <c r="DB94" s="269"/>
      <c r="DC94" s="269"/>
      <c r="DD94" s="269"/>
      <c r="DE94" s="269"/>
      <c r="DF94" s="269"/>
      <c r="DG94" s="269"/>
      <c r="DH94" s="269"/>
      <c r="DI94" s="269"/>
      <c r="DJ94" s="269"/>
      <c r="DK94" s="269"/>
      <c r="DL94" s="269"/>
      <c r="DM94" s="269"/>
      <c r="DN94" s="269"/>
      <c r="DO94" s="269"/>
      <c r="DP94" s="269"/>
      <c r="DQ94" s="269"/>
      <c r="DR94" s="269"/>
      <c r="DS94" s="269"/>
      <c r="DT94" s="269"/>
      <c r="DU94" s="269"/>
      <c r="DV94" s="269"/>
      <c r="DW94" s="269"/>
      <c r="DX94" s="269"/>
      <c r="DY94" s="269"/>
      <c r="DZ94" s="269"/>
      <c r="EA94" s="269"/>
      <c r="EB94" s="269"/>
      <c r="EC94" s="269"/>
      <c r="ED94" s="269"/>
      <c r="EE94" s="269"/>
      <c r="EF94" s="269"/>
      <c r="EG94" s="269"/>
      <c r="EH94" s="269"/>
      <c r="EI94" s="269"/>
      <c r="EJ94" s="269"/>
      <c r="EK94" s="269"/>
      <c r="EL94" s="269"/>
      <c r="EM94" s="269"/>
      <c r="EN94" s="269"/>
      <c r="EO94" s="269"/>
      <c r="EP94" s="269"/>
      <c r="EQ94" s="269"/>
      <c r="ER94" s="269"/>
      <c r="ES94" s="269"/>
      <c r="ET94" s="269"/>
      <c r="EU94" s="269"/>
      <c r="EV94" s="269"/>
      <c r="EW94" s="269"/>
      <c r="EX94" s="269"/>
      <c r="EY94" s="269"/>
      <c r="EZ94" s="269"/>
      <c r="FA94" s="269"/>
      <c r="FB94" s="269"/>
      <c r="FC94" s="269"/>
      <c r="FD94" s="269"/>
      <c r="FE94" s="269"/>
      <c r="FF94" s="269"/>
      <c r="FG94" s="339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</row>
    <row r="95" spans="3:220" s="259" customFormat="1">
      <c r="C95" s="260"/>
      <c r="D95" s="258" t="str">
        <f t="shared" si="6"/>
        <v/>
      </c>
      <c r="E95" s="263"/>
      <c r="F95" s="313"/>
      <c r="G95" s="352"/>
      <c r="H95" s="313"/>
      <c r="I95" s="310"/>
      <c r="J95" s="307"/>
      <c r="K95" s="262"/>
      <c r="FG95" s="338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</row>
    <row r="96" spans="3:220" s="264" customFormat="1">
      <c r="C96" s="265"/>
      <c r="D96" s="258" t="str">
        <f t="shared" si="6"/>
        <v/>
      </c>
      <c r="E96" s="266"/>
      <c r="F96" s="312"/>
      <c r="G96" s="353"/>
      <c r="H96" s="312"/>
      <c r="I96" s="267"/>
      <c r="J96" s="308"/>
      <c r="K96" s="268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  <c r="AV96" s="269"/>
      <c r="AW96" s="269"/>
      <c r="AX96" s="269"/>
      <c r="AY96" s="269"/>
      <c r="AZ96" s="269"/>
      <c r="BA96" s="269"/>
      <c r="BB96" s="269"/>
      <c r="BC96" s="269"/>
      <c r="BD96" s="269"/>
      <c r="BE96" s="269"/>
      <c r="BF96" s="269"/>
      <c r="BG96" s="269"/>
      <c r="BH96" s="269"/>
      <c r="BI96" s="269"/>
      <c r="BJ96" s="269"/>
      <c r="BK96" s="269"/>
      <c r="BL96" s="269"/>
      <c r="BM96" s="269"/>
      <c r="BN96" s="269"/>
      <c r="BO96" s="269"/>
      <c r="BP96" s="269"/>
      <c r="BQ96" s="269"/>
      <c r="BR96" s="269"/>
      <c r="BS96" s="269"/>
      <c r="BT96" s="269"/>
      <c r="BU96" s="269"/>
      <c r="BV96" s="269"/>
      <c r="BW96" s="269"/>
      <c r="BX96" s="269"/>
      <c r="BY96" s="269"/>
      <c r="BZ96" s="269"/>
      <c r="CA96" s="269"/>
      <c r="CB96" s="269"/>
      <c r="CC96" s="269"/>
      <c r="CD96" s="269"/>
      <c r="CE96" s="269"/>
      <c r="CF96" s="269"/>
      <c r="CG96" s="269"/>
      <c r="CH96" s="269"/>
      <c r="CI96" s="269"/>
      <c r="CJ96" s="269"/>
      <c r="CK96" s="269"/>
      <c r="CL96" s="269"/>
      <c r="CM96" s="269"/>
      <c r="CN96" s="269"/>
      <c r="CO96" s="269"/>
      <c r="CP96" s="269"/>
      <c r="CQ96" s="269"/>
      <c r="CR96" s="269"/>
      <c r="CS96" s="269"/>
      <c r="CT96" s="269"/>
      <c r="CU96" s="269"/>
      <c r="CV96" s="269"/>
      <c r="CW96" s="269"/>
      <c r="CX96" s="269"/>
      <c r="CY96" s="269"/>
      <c r="CZ96" s="269"/>
      <c r="DA96" s="269"/>
      <c r="DB96" s="269"/>
      <c r="DC96" s="269"/>
      <c r="DD96" s="269"/>
      <c r="DE96" s="269"/>
      <c r="DF96" s="269"/>
      <c r="DG96" s="269"/>
      <c r="DH96" s="269"/>
      <c r="DI96" s="269"/>
      <c r="DJ96" s="269"/>
      <c r="DK96" s="269"/>
      <c r="DL96" s="269"/>
      <c r="DM96" s="269"/>
      <c r="DN96" s="269"/>
      <c r="DO96" s="269"/>
      <c r="DP96" s="269"/>
      <c r="DQ96" s="269"/>
      <c r="DR96" s="269"/>
      <c r="DS96" s="269"/>
      <c r="DT96" s="269"/>
      <c r="DU96" s="269"/>
      <c r="DV96" s="269"/>
      <c r="DW96" s="269"/>
      <c r="DX96" s="269"/>
      <c r="DY96" s="269"/>
      <c r="DZ96" s="269"/>
      <c r="EA96" s="269"/>
      <c r="EB96" s="269"/>
      <c r="EC96" s="269"/>
      <c r="ED96" s="269"/>
      <c r="EE96" s="269"/>
      <c r="EF96" s="269"/>
      <c r="EG96" s="269"/>
      <c r="EH96" s="269"/>
      <c r="EI96" s="269"/>
      <c r="EJ96" s="269"/>
      <c r="EK96" s="269"/>
      <c r="EL96" s="269"/>
      <c r="EM96" s="269"/>
      <c r="EN96" s="269"/>
      <c r="EO96" s="269"/>
      <c r="EP96" s="269"/>
      <c r="EQ96" s="269"/>
      <c r="ER96" s="269"/>
      <c r="ES96" s="269"/>
      <c r="ET96" s="269"/>
      <c r="EU96" s="269"/>
      <c r="EV96" s="269"/>
      <c r="EW96" s="269"/>
      <c r="EX96" s="269"/>
      <c r="EY96" s="269"/>
      <c r="EZ96" s="269"/>
      <c r="FA96" s="269"/>
      <c r="FB96" s="269"/>
      <c r="FC96" s="269"/>
      <c r="FD96" s="269"/>
      <c r="FE96" s="269"/>
      <c r="FF96" s="269"/>
      <c r="FG96" s="339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</row>
    <row r="97" spans="3:220" s="259" customFormat="1">
      <c r="C97" s="260"/>
      <c r="D97" s="258" t="str">
        <f t="shared" si="6"/>
        <v/>
      </c>
      <c r="E97" s="263"/>
      <c r="F97" s="313"/>
      <c r="G97" s="352"/>
      <c r="H97" s="313"/>
      <c r="I97" s="310"/>
      <c r="J97" s="307"/>
      <c r="K97" s="262"/>
      <c r="FG97" s="338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</row>
    <row r="98" spans="3:220" s="264" customFormat="1">
      <c r="C98" s="265"/>
      <c r="D98" s="258" t="str">
        <f t="shared" si="6"/>
        <v/>
      </c>
      <c r="E98" s="266"/>
      <c r="F98" s="312"/>
      <c r="G98" s="353"/>
      <c r="H98" s="312"/>
      <c r="I98" s="267"/>
      <c r="J98" s="308"/>
      <c r="K98" s="268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69"/>
      <c r="AX98" s="269"/>
      <c r="AY98" s="269"/>
      <c r="AZ98" s="269"/>
      <c r="BA98" s="269"/>
      <c r="BB98" s="269"/>
      <c r="BC98" s="269"/>
      <c r="BD98" s="269"/>
      <c r="BE98" s="269"/>
      <c r="BF98" s="269"/>
      <c r="BG98" s="269"/>
      <c r="BH98" s="269"/>
      <c r="BI98" s="269"/>
      <c r="BJ98" s="269"/>
      <c r="BK98" s="269"/>
      <c r="BL98" s="269"/>
      <c r="BM98" s="269"/>
      <c r="BN98" s="269"/>
      <c r="BO98" s="269"/>
      <c r="BP98" s="269"/>
      <c r="BQ98" s="269"/>
      <c r="BR98" s="269"/>
      <c r="BS98" s="269"/>
      <c r="BT98" s="269"/>
      <c r="BU98" s="269"/>
      <c r="BV98" s="269"/>
      <c r="BW98" s="269"/>
      <c r="BX98" s="269"/>
      <c r="BY98" s="269"/>
      <c r="BZ98" s="269"/>
      <c r="CA98" s="269"/>
      <c r="CB98" s="269"/>
      <c r="CC98" s="269"/>
      <c r="CD98" s="269"/>
      <c r="CE98" s="269"/>
      <c r="CF98" s="269"/>
      <c r="CG98" s="269"/>
      <c r="CH98" s="269"/>
      <c r="CI98" s="269"/>
      <c r="CJ98" s="269"/>
      <c r="CK98" s="269"/>
      <c r="CL98" s="269"/>
      <c r="CM98" s="269"/>
      <c r="CN98" s="269"/>
      <c r="CO98" s="269"/>
      <c r="CP98" s="269"/>
      <c r="CQ98" s="269"/>
      <c r="CR98" s="269"/>
      <c r="CS98" s="269"/>
      <c r="CT98" s="269"/>
      <c r="CU98" s="269"/>
      <c r="CV98" s="269"/>
      <c r="CW98" s="269"/>
      <c r="CX98" s="269"/>
      <c r="CY98" s="269"/>
      <c r="CZ98" s="269"/>
      <c r="DA98" s="269"/>
      <c r="DB98" s="269"/>
      <c r="DC98" s="269"/>
      <c r="DD98" s="269"/>
      <c r="DE98" s="269"/>
      <c r="DF98" s="269"/>
      <c r="DG98" s="269"/>
      <c r="DH98" s="269"/>
      <c r="DI98" s="269"/>
      <c r="DJ98" s="269"/>
      <c r="DK98" s="269"/>
      <c r="DL98" s="269"/>
      <c r="DM98" s="269"/>
      <c r="DN98" s="269"/>
      <c r="DO98" s="269"/>
      <c r="DP98" s="269"/>
      <c r="DQ98" s="269"/>
      <c r="DR98" s="269"/>
      <c r="DS98" s="269"/>
      <c r="DT98" s="269"/>
      <c r="DU98" s="269"/>
      <c r="DV98" s="269"/>
      <c r="DW98" s="269"/>
      <c r="DX98" s="269"/>
      <c r="DY98" s="269"/>
      <c r="DZ98" s="269"/>
      <c r="EA98" s="269"/>
      <c r="EB98" s="269"/>
      <c r="EC98" s="269"/>
      <c r="ED98" s="269"/>
      <c r="EE98" s="269"/>
      <c r="EF98" s="269"/>
      <c r="EG98" s="269"/>
      <c r="EH98" s="269"/>
      <c r="EI98" s="269"/>
      <c r="EJ98" s="269"/>
      <c r="EK98" s="269"/>
      <c r="EL98" s="269"/>
      <c r="EM98" s="269"/>
      <c r="EN98" s="269"/>
      <c r="EO98" s="269"/>
      <c r="EP98" s="269"/>
      <c r="EQ98" s="269"/>
      <c r="ER98" s="269"/>
      <c r="ES98" s="269"/>
      <c r="ET98" s="269"/>
      <c r="EU98" s="269"/>
      <c r="EV98" s="269"/>
      <c r="EW98" s="269"/>
      <c r="EX98" s="269"/>
      <c r="EY98" s="269"/>
      <c r="EZ98" s="269"/>
      <c r="FA98" s="269"/>
      <c r="FB98" s="269"/>
      <c r="FC98" s="269"/>
      <c r="FD98" s="269"/>
      <c r="FE98" s="269"/>
      <c r="FF98" s="269"/>
      <c r="FG98" s="339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</row>
    <row r="99" spans="3:220" s="259" customFormat="1">
      <c r="C99" s="260"/>
      <c r="D99" s="258" t="str">
        <f t="shared" si="6"/>
        <v/>
      </c>
      <c r="E99" s="263"/>
      <c r="F99" s="313"/>
      <c r="G99" s="352"/>
      <c r="H99" s="313"/>
      <c r="I99" s="310"/>
      <c r="J99" s="307"/>
      <c r="K99" s="262"/>
      <c r="FG99" s="338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</row>
    <row r="100" spans="3:220" s="264" customFormat="1">
      <c r="C100" s="265"/>
      <c r="D100" s="258" t="str">
        <f t="shared" si="6"/>
        <v/>
      </c>
      <c r="E100" s="266"/>
      <c r="F100" s="312"/>
      <c r="G100" s="353"/>
      <c r="H100" s="312"/>
      <c r="I100" s="267"/>
      <c r="J100" s="308"/>
      <c r="K100" s="268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  <c r="AR100" s="269"/>
      <c r="AS100" s="269"/>
      <c r="AT100" s="269"/>
      <c r="AU100" s="269"/>
      <c r="AV100" s="269"/>
      <c r="AW100" s="269"/>
      <c r="AX100" s="269"/>
      <c r="AY100" s="269"/>
      <c r="AZ100" s="269"/>
      <c r="BA100" s="269"/>
      <c r="BB100" s="269"/>
      <c r="BC100" s="269"/>
      <c r="BD100" s="269"/>
      <c r="BE100" s="269"/>
      <c r="BF100" s="269"/>
      <c r="BG100" s="269"/>
      <c r="BH100" s="269"/>
      <c r="BI100" s="269"/>
      <c r="BJ100" s="269"/>
      <c r="BK100" s="269"/>
      <c r="BL100" s="269"/>
      <c r="BM100" s="269"/>
      <c r="BN100" s="269"/>
      <c r="BO100" s="269"/>
      <c r="BP100" s="269"/>
      <c r="BQ100" s="269"/>
      <c r="BR100" s="269"/>
      <c r="BS100" s="269"/>
      <c r="BT100" s="269"/>
      <c r="BU100" s="269"/>
      <c r="BV100" s="269"/>
      <c r="BW100" s="269"/>
      <c r="BX100" s="269"/>
      <c r="BY100" s="269"/>
      <c r="BZ100" s="269"/>
      <c r="CA100" s="269"/>
      <c r="CB100" s="269"/>
      <c r="CC100" s="269"/>
      <c r="CD100" s="269"/>
      <c r="CE100" s="269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269"/>
      <c r="CQ100" s="269"/>
      <c r="CR100" s="269"/>
      <c r="CS100" s="269"/>
      <c r="CT100" s="269"/>
      <c r="CU100" s="269"/>
      <c r="CV100" s="269"/>
      <c r="CW100" s="269"/>
      <c r="CX100" s="269"/>
      <c r="CY100" s="269"/>
      <c r="CZ100" s="269"/>
      <c r="DA100" s="269"/>
      <c r="DB100" s="269"/>
      <c r="DC100" s="269"/>
      <c r="DD100" s="269"/>
      <c r="DE100" s="269"/>
      <c r="DF100" s="269"/>
      <c r="DG100" s="269"/>
      <c r="DH100" s="269"/>
      <c r="DI100" s="269"/>
      <c r="DJ100" s="269"/>
      <c r="DK100" s="269"/>
      <c r="DL100" s="269"/>
      <c r="DM100" s="269"/>
      <c r="DN100" s="269"/>
      <c r="DO100" s="269"/>
      <c r="DP100" s="269"/>
      <c r="DQ100" s="269"/>
      <c r="DR100" s="269"/>
      <c r="DS100" s="269"/>
      <c r="DT100" s="269"/>
      <c r="DU100" s="269"/>
      <c r="DV100" s="269"/>
      <c r="DW100" s="269"/>
      <c r="DX100" s="269"/>
      <c r="DY100" s="269"/>
      <c r="DZ100" s="269"/>
      <c r="EA100" s="269"/>
      <c r="EB100" s="269"/>
      <c r="EC100" s="269"/>
      <c r="ED100" s="269"/>
      <c r="EE100" s="269"/>
      <c r="EF100" s="269"/>
      <c r="EG100" s="269"/>
      <c r="EH100" s="269"/>
      <c r="EI100" s="269"/>
      <c r="EJ100" s="269"/>
      <c r="EK100" s="269"/>
      <c r="EL100" s="269"/>
      <c r="EM100" s="269"/>
      <c r="EN100" s="269"/>
      <c r="EO100" s="269"/>
      <c r="EP100" s="269"/>
      <c r="EQ100" s="269"/>
      <c r="ER100" s="269"/>
      <c r="ES100" s="269"/>
      <c r="ET100" s="269"/>
      <c r="EU100" s="269"/>
      <c r="EV100" s="269"/>
      <c r="EW100" s="269"/>
      <c r="EX100" s="269"/>
      <c r="EY100" s="269"/>
      <c r="EZ100" s="269"/>
      <c r="FA100" s="269"/>
      <c r="FB100" s="269"/>
      <c r="FC100" s="269"/>
      <c r="FD100" s="269"/>
      <c r="FE100" s="269"/>
      <c r="FF100" s="269"/>
      <c r="FG100" s="339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</row>
    <row r="101" spans="3:220" s="259" customFormat="1">
      <c r="C101" s="260"/>
      <c r="D101" s="258" t="str">
        <f t="shared" si="6"/>
        <v/>
      </c>
      <c r="E101" s="263"/>
      <c r="F101" s="313"/>
      <c r="G101" s="352"/>
      <c r="H101" s="313"/>
      <c r="I101" s="310"/>
      <c r="J101" s="307"/>
      <c r="K101" s="262"/>
      <c r="FG101" s="338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</row>
    <row r="102" spans="3:220" s="264" customFormat="1">
      <c r="C102" s="265"/>
      <c r="D102" s="258" t="str">
        <f t="shared" si="6"/>
        <v/>
      </c>
      <c r="E102" s="266"/>
      <c r="F102" s="312"/>
      <c r="G102" s="353"/>
      <c r="H102" s="312"/>
      <c r="I102" s="267"/>
      <c r="J102" s="308"/>
      <c r="K102" s="268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  <c r="AR102" s="269"/>
      <c r="AS102" s="269"/>
      <c r="AT102" s="269"/>
      <c r="AU102" s="269"/>
      <c r="AV102" s="269"/>
      <c r="AW102" s="269"/>
      <c r="AX102" s="269"/>
      <c r="AY102" s="269"/>
      <c r="AZ102" s="269"/>
      <c r="BA102" s="269"/>
      <c r="BB102" s="269"/>
      <c r="BC102" s="269"/>
      <c r="BD102" s="269"/>
      <c r="BE102" s="269"/>
      <c r="BF102" s="269"/>
      <c r="BG102" s="269"/>
      <c r="BH102" s="269"/>
      <c r="BI102" s="269"/>
      <c r="BJ102" s="269"/>
      <c r="BK102" s="269"/>
      <c r="BL102" s="269"/>
      <c r="BM102" s="269"/>
      <c r="BN102" s="269"/>
      <c r="BO102" s="269"/>
      <c r="BP102" s="269"/>
      <c r="BQ102" s="269"/>
      <c r="BR102" s="269"/>
      <c r="BS102" s="269"/>
      <c r="BT102" s="269"/>
      <c r="BU102" s="269"/>
      <c r="BV102" s="269"/>
      <c r="BW102" s="269"/>
      <c r="BX102" s="269"/>
      <c r="BY102" s="269"/>
      <c r="BZ102" s="269"/>
      <c r="CA102" s="269"/>
      <c r="CB102" s="269"/>
      <c r="CC102" s="269"/>
      <c r="CD102" s="269"/>
      <c r="CE102" s="269"/>
      <c r="CF102" s="269"/>
      <c r="CG102" s="269"/>
      <c r="CH102" s="269"/>
      <c r="CI102" s="269"/>
      <c r="CJ102" s="269"/>
      <c r="CK102" s="269"/>
      <c r="CL102" s="269"/>
      <c r="CM102" s="269"/>
      <c r="CN102" s="269"/>
      <c r="CO102" s="269"/>
      <c r="CP102" s="269"/>
      <c r="CQ102" s="269"/>
      <c r="CR102" s="269"/>
      <c r="CS102" s="269"/>
      <c r="CT102" s="269"/>
      <c r="CU102" s="269"/>
      <c r="CV102" s="269"/>
      <c r="CW102" s="269"/>
      <c r="CX102" s="269"/>
      <c r="CY102" s="269"/>
      <c r="CZ102" s="269"/>
      <c r="DA102" s="269"/>
      <c r="DB102" s="269"/>
      <c r="DC102" s="269"/>
      <c r="DD102" s="269"/>
      <c r="DE102" s="269"/>
      <c r="DF102" s="269"/>
      <c r="DG102" s="269"/>
      <c r="DH102" s="269"/>
      <c r="DI102" s="269"/>
      <c r="DJ102" s="269"/>
      <c r="DK102" s="269"/>
      <c r="DL102" s="269"/>
      <c r="DM102" s="269"/>
      <c r="DN102" s="269"/>
      <c r="DO102" s="269"/>
      <c r="DP102" s="269"/>
      <c r="DQ102" s="269"/>
      <c r="DR102" s="269"/>
      <c r="DS102" s="269"/>
      <c r="DT102" s="269"/>
      <c r="DU102" s="269"/>
      <c r="DV102" s="269"/>
      <c r="DW102" s="269"/>
      <c r="DX102" s="269"/>
      <c r="DY102" s="269"/>
      <c r="DZ102" s="269"/>
      <c r="EA102" s="269"/>
      <c r="EB102" s="269"/>
      <c r="EC102" s="269"/>
      <c r="ED102" s="269"/>
      <c r="EE102" s="269"/>
      <c r="EF102" s="269"/>
      <c r="EG102" s="269"/>
      <c r="EH102" s="269"/>
      <c r="EI102" s="269"/>
      <c r="EJ102" s="269"/>
      <c r="EK102" s="269"/>
      <c r="EL102" s="269"/>
      <c r="EM102" s="269"/>
      <c r="EN102" s="269"/>
      <c r="EO102" s="269"/>
      <c r="EP102" s="269"/>
      <c r="EQ102" s="269"/>
      <c r="ER102" s="269"/>
      <c r="ES102" s="269"/>
      <c r="ET102" s="269"/>
      <c r="EU102" s="269"/>
      <c r="EV102" s="269"/>
      <c r="EW102" s="269"/>
      <c r="EX102" s="269"/>
      <c r="EY102" s="269"/>
      <c r="EZ102" s="269"/>
      <c r="FA102" s="269"/>
      <c r="FB102" s="269"/>
      <c r="FC102" s="269"/>
      <c r="FD102" s="269"/>
      <c r="FE102" s="269"/>
      <c r="FF102" s="269"/>
      <c r="FG102" s="339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</row>
    <row r="103" spans="3:220" s="259" customFormat="1">
      <c r="C103" s="260"/>
      <c r="D103" s="258" t="str">
        <f t="shared" si="6"/>
        <v/>
      </c>
      <c r="E103" s="263"/>
      <c r="F103" s="313"/>
      <c r="G103" s="352"/>
      <c r="H103" s="313"/>
      <c r="I103" s="310"/>
      <c r="J103" s="307"/>
      <c r="K103" s="262"/>
      <c r="FG103" s="338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</row>
    <row r="104" spans="3:220" s="264" customFormat="1">
      <c r="C104" s="265"/>
      <c r="D104" s="258" t="str">
        <f t="shared" si="6"/>
        <v/>
      </c>
      <c r="E104" s="266"/>
      <c r="F104" s="312"/>
      <c r="G104" s="353"/>
      <c r="H104" s="312"/>
      <c r="I104" s="267"/>
      <c r="J104" s="308"/>
      <c r="K104" s="268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  <c r="AX104" s="269"/>
      <c r="AY104" s="269"/>
      <c r="AZ104" s="269"/>
      <c r="BA104" s="269"/>
      <c r="BB104" s="269"/>
      <c r="BC104" s="269"/>
      <c r="BD104" s="269"/>
      <c r="BE104" s="269"/>
      <c r="BF104" s="269"/>
      <c r="BG104" s="269"/>
      <c r="BH104" s="269"/>
      <c r="BI104" s="269"/>
      <c r="BJ104" s="269"/>
      <c r="BK104" s="269"/>
      <c r="BL104" s="269"/>
      <c r="BM104" s="269"/>
      <c r="BN104" s="269"/>
      <c r="BO104" s="269"/>
      <c r="BP104" s="269"/>
      <c r="BQ104" s="269"/>
      <c r="BR104" s="269"/>
      <c r="BS104" s="269"/>
      <c r="BT104" s="269"/>
      <c r="BU104" s="269"/>
      <c r="BV104" s="269"/>
      <c r="BW104" s="269"/>
      <c r="BX104" s="269"/>
      <c r="BY104" s="269"/>
      <c r="BZ104" s="269"/>
      <c r="CA104" s="269"/>
      <c r="CB104" s="269"/>
      <c r="CC104" s="269"/>
      <c r="CD104" s="269"/>
      <c r="CE104" s="269"/>
      <c r="CF104" s="269"/>
      <c r="CG104" s="269"/>
      <c r="CH104" s="269"/>
      <c r="CI104" s="269"/>
      <c r="CJ104" s="269"/>
      <c r="CK104" s="269"/>
      <c r="CL104" s="269"/>
      <c r="CM104" s="269"/>
      <c r="CN104" s="269"/>
      <c r="CO104" s="269"/>
      <c r="CP104" s="269"/>
      <c r="CQ104" s="269"/>
      <c r="CR104" s="269"/>
      <c r="CS104" s="269"/>
      <c r="CT104" s="269"/>
      <c r="CU104" s="269"/>
      <c r="CV104" s="269"/>
      <c r="CW104" s="269"/>
      <c r="CX104" s="269"/>
      <c r="CY104" s="269"/>
      <c r="CZ104" s="269"/>
      <c r="DA104" s="269"/>
      <c r="DB104" s="269"/>
      <c r="DC104" s="269"/>
      <c r="DD104" s="269"/>
      <c r="DE104" s="269"/>
      <c r="DF104" s="269"/>
      <c r="DG104" s="269"/>
      <c r="DH104" s="269"/>
      <c r="DI104" s="269"/>
      <c r="DJ104" s="269"/>
      <c r="DK104" s="269"/>
      <c r="DL104" s="269"/>
      <c r="DM104" s="269"/>
      <c r="DN104" s="269"/>
      <c r="DO104" s="269"/>
      <c r="DP104" s="269"/>
      <c r="DQ104" s="269"/>
      <c r="DR104" s="269"/>
      <c r="DS104" s="269"/>
      <c r="DT104" s="269"/>
      <c r="DU104" s="269"/>
      <c r="DV104" s="269"/>
      <c r="DW104" s="269"/>
      <c r="DX104" s="269"/>
      <c r="DY104" s="269"/>
      <c r="DZ104" s="269"/>
      <c r="EA104" s="269"/>
      <c r="EB104" s="269"/>
      <c r="EC104" s="269"/>
      <c r="ED104" s="269"/>
      <c r="EE104" s="269"/>
      <c r="EF104" s="269"/>
      <c r="EG104" s="269"/>
      <c r="EH104" s="269"/>
      <c r="EI104" s="269"/>
      <c r="EJ104" s="269"/>
      <c r="EK104" s="269"/>
      <c r="EL104" s="269"/>
      <c r="EM104" s="269"/>
      <c r="EN104" s="269"/>
      <c r="EO104" s="269"/>
      <c r="EP104" s="269"/>
      <c r="EQ104" s="269"/>
      <c r="ER104" s="269"/>
      <c r="ES104" s="269"/>
      <c r="ET104" s="269"/>
      <c r="EU104" s="269"/>
      <c r="EV104" s="269"/>
      <c r="EW104" s="269"/>
      <c r="EX104" s="269"/>
      <c r="EY104" s="269"/>
      <c r="EZ104" s="269"/>
      <c r="FA104" s="269"/>
      <c r="FB104" s="269"/>
      <c r="FC104" s="269"/>
      <c r="FD104" s="269"/>
      <c r="FE104" s="269"/>
      <c r="FF104" s="269"/>
      <c r="FG104" s="339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</row>
    <row r="105" spans="3:220" s="259" customFormat="1">
      <c r="C105" s="260"/>
      <c r="D105" s="258" t="str">
        <f t="shared" si="6"/>
        <v/>
      </c>
      <c r="E105" s="263"/>
      <c r="F105" s="313"/>
      <c r="G105" s="352"/>
      <c r="H105" s="313"/>
      <c r="I105" s="310"/>
      <c r="J105" s="307"/>
      <c r="K105" s="262"/>
      <c r="FG105" s="338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</row>
    <row r="106" spans="3:220" s="264" customFormat="1">
      <c r="C106" s="265"/>
      <c r="D106" s="258" t="str">
        <f t="shared" si="6"/>
        <v/>
      </c>
      <c r="E106" s="266"/>
      <c r="F106" s="312"/>
      <c r="G106" s="353"/>
      <c r="H106" s="312"/>
      <c r="I106" s="267"/>
      <c r="J106" s="308"/>
      <c r="K106" s="268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  <c r="AR106" s="269"/>
      <c r="AS106" s="269"/>
      <c r="AT106" s="269"/>
      <c r="AU106" s="269"/>
      <c r="AV106" s="269"/>
      <c r="AW106" s="269"/>
      <c r="AX106" s="269"/>
      <c r="AY106" s="269"/>
      <c r="AZ106" s="269"/>
      <c r="BA106" s="269"/>
      <c r="BB106" s="269"/>
      <c r="BC106" s="269"/>
      <c r="BD106" s="269"/>
      <c r="BE106" s="269"/>
      <c r="BF106" s="269"/>
      <c r="BG106" s="269"/>
      <c r="BH106" s="269"/>
      <c r="BI106" s="269"/>
      <c r="BJ106" s="269"/>
      <c r="BK106" s="269"/>
      <c r="BL106" s="269"/>
      <c r="BM106" s="269"/>
      <c r="BN106" s="269"/>
      <c r="BO106" s="269"/>
      <c r="BP106" s="269"/>
      <c r="BQ106" s="269"/>
      <c r="BR106" s="269"/>
      <c r="BS106" s="269"/>
      <c r="BT106" s="269"/>
      <c r="BU106" s="269"/>
      <c r="BV106" s="269"/>
      <c r="BW106" s="269"/>
      <c r="BX106" s="269"/>
      <c r="BY106" s="269"/>
      <c r="BZ106" s="269"/>
      <c r="CA106" s="269"/>
      <c r="CB106" s="269"/>
      <c r="CC106" s="269"/>
      <c r="CD106" s="269"/>
      <c r="CE106" s="269"/>
      <c r="CF106" s="269"/>
      <c r="CG106" s="269"/>
      <c r="CH106" s="269"/>
      <c r="CI106" s="269"/>
      <c r="CJ106" s="269"/>
      <c r="CK106" s="269"/>
      <c r="CL106" s="269"/>
      <c r="CM106" s="269"/>
      <c r="CN106" s="269"/>
      <c r="CO106" s="269"/>
      <c r="CP106" s="269"/>
      <c r="CQ106" s="269"/>
      <c r="CR106" s="269"/>
      <c r="CS106" s="269"/>
      <c r="CT106" s="269"/>
      <c r="CU106" s="269"/>
      <c r="CV106" s="269"/>
      <c r="CW106" s="269"/>
      <c r="CX106" s="269"/>
      <c r="CY106" s="269"/>
      <c r="CZ106" s="269"/>
      <c r="DA106" s="269"/>
      <c r="DB106" s="269"/>
      <c r="DC106" s="269"/>
      <c r="DD106" s="269"/>
      <c r="DE106" s="269"/>
      <c r="DF106" s="269"/>
      <c r="DG106" s="269"/>
      <c r="DH106" s="269"/>
      <c r="DI106" s="269"/>
      <c r="DJ106" s="269"/>
      <c r="DK106" s="269"/>
      <c r="DL106" s="269"/>
      <c r="DM106" s="269"/>
      <c r="DN106" s="269"/>
      <c r="DO106" s="269"/>
      <c r="DP106" s="269"/>
      <c r="DQ106" s="269"/>
      <c r="DR106" s="269"/>
      <c r="DS106" s="269"/>
      <c r="DT106" s="269"/>
      <c r="DU106" s="269"/>
      <c r="DV106" s="269"/>
      <c r="DW106" s="269"/>
      <c r="DX106" s="269"/>
      <c r="DY106" s="269"/>
      <c r="DZ106" s="269"/>
      <c r="EA106" s="269"/>
      <c r="EB106" s="269"/>
      <c r="EC106" s="269"/>
      <c r="ED106" s="269"/>
      <c r="EE106" s="269"/>
      <c r="EF106" s="269"/>
      <c r="EG106" s="269"/>
      <c r="EH106" s="269"/>
      <c r="EI106" s="269"/>
      <c r="EJ106" s="269"/>
      <c r="EK106" s="269"/>
      <c r="EL106" s="269"/>
      <c r="EM106" s="269"/>
      <c r="EN106" s="269"/>
      <c r="EO106" s="269"/>
      <c r="EP106" s="269"/>
      <c r="EQ106" s="269"/>
      <c r="ER106" s="269"/>
      <c r="ES106" s="269"/>
      <c r="ET106" s="269"/>
      <c r="EU106" s="269"/>
      <c r="EV106" s="269"/>
      <c r="EW106" s="269"/>
      <c r="EX106" s="269"/>
      <c r="EY106" s="269"/>
      <c r="EZ106" s="269"/>
      <c r="FA106" s="269"/>
      <c r="FB106" s="269"/>
      <c r="FC106" s="269"/>
      <c r="FD106" s="269"/>
      <c r="FE106" s="269"/>
      <c r="FF106" s="269"/>
      <c r="FG106" s="339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</row>
    <row r="107" spans="3:220" s="259" customFormat="1">
      <c r="C107" s="260"/>
      <c r="D107" s="258" t="str">
        <f t="shared" si="6"/>
        <v/>
      </c>
      <c r="E107" s="263"/>
      <c r="F107" s="313"/>
      <c r="G107" s="352"/>
      <c r="H107" s="313"/>
      <c r="I107" s="310"/>
      <c r="J107" s="307"/>
      <c r="K107" s="262"/>
      <c r="FG107" s="338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</row>
    <row r="108" spans="3:220" s="264" customFormat="1">
      <c r="C108" s="265"/>
      <c r="D108" s="258" t="str">
        <f t="shared" si="6"/>
        <v/>
      </c>
      <c r="E108" s="266"/>
      <c r="F108" s="312"/>
      <c r="G108" s="353"/>
      <c r="H108" s="312"/>
      <c r="I108" s="267"/>
      <c r="J108" s="308"/>
      <c r="K108" s="268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  <c r="AR108" s="269"/>
      <c r="AS108" s="269"/>
      <c r="AT108" s="269"/>
      <c r="AU108" s="269"/>
      <c r="AV108" s="269"/>
      <c r="AW108" s="269"/>
      <c r="AX108" s="269"/>
      <c r="AY108" s="269"/>
      <c r="AZ108" s="269"/>
      <c r="BA108" s="269"/>
      <c r="BB108" s="269"/>
      <c r="BC108" s="269"/>
      <c r="BD108" s="269"/>
      <c r="BE108" s="269"/>
      <c r="BF108" s="269"/>
      <c r="BG108" s="269"/>
      <c r="BH108" s="269"/>
      <c r="BI108" s="269"/>
      <c r="BJ108" s="269"/>
      <c r="BK108" s="269"/>
      <c r="BL108" s="269"/>
      <c r="BM108" s="269"/>
      <c r="BN108" s="269"/>
      <c r="BO108" s="269"/>
      <c r="BP108" s="269"/>
      <c r="BQ108" s="269"/>
      <c r="BR108" s="269"/>
      <c r="BS108" s="269"/>
      <c r="BT108" s="269"/>
      <c r="BU108" s="269"/>
      <c r="BV108" s="269"/>
      <c r="BW108" s="269"/>
      <c r="BX108" s="269"/>
      <c r="BY108" s="269"/>
      <c r="BZ108" s="269"/>
      <c r="CA108" s="269"/>
      <c r="CB108" s="269"/>
      <c r="CC108" s="269"/>
      <c r="CD108" s="269"/>
      <c r="CE108" s="269"/>
      <c r="CF108" s="269"/>
      <c r="CG108" s="269"/>
      <c r="CH108" s="269"/>
      <c r="CI108" s="269"/>
      <c r="CJ108" s="269"/>
      <c r="CK108" s="269"/>
      <c r="CL108" s="269"/>
      <c r="CM108" s="269"/>
      <c r="CN108" s="269"/>
      <c r="CO108" s="269"/>
      <c r="CP108" s="269"/>
      <c r="CQ108" s="269"/>
      <c r="CR108" s="269"/>
      <c r="CS108" s="269"/>
      <c r="CT108" s="269"/>
      <c r="CU108" s="269"/>
      <c r="CV108" s="269"/>
      <c r="CW108" s="269"/>
      <c r="CX108" s="269"/>
      <c r="CY108" s="269"/>
      <c r="CZ108" s="269"/>
      <c r="DA108" s="269"/>
      <c r="DB108" s="269"/>
      <c r="DC108" s="269"/>
      <c r="DD108" s="269"/>
      <c r="DE108" s="269"/>
      <c r="DF108" s="269"/>
      <c r="DG108" s="269"/>
      <c r="DH108" s="269"/>
      <c r="DI108" s="269"/>
      <c r="DJ108" s="269"/>
      <c r="DK108" s="269"/>
      <c r="DL108" s="269"/>
      <c r="DM108" s="269"/>
      <c r="DN108" s="269"/>
      <c r="DO108" s="269"/>
      <c r="DP108" s="269"/>
      <c r="DQ108" s="269"/>
      <c r="DR108" s="269"/>
      <c r="DS108" s="269"/>
      <c r="DT108" s="269"/>
      <c r="DU108" s="269"/>
      <c r="DV108" s="269"/>
      <c r="DW108" s="269"/>
      <c r="DX108" s="269"/>
      <c r="DY108" s="269"/>
      <c r="DZ108" s="269"/>
      <c r="EA108" s="269"/>
      <c r="EB108" s="269"/>
      <c r="EC108" s="269"/>
      <c r="ED108" s="269"/>
      <c r="EE108" s="269"/>
      <c r="EF108" s="269"/>
      <c r="EG108" s="269"/>
      <c r="EH108" s="269"/>
      <c r="EI108" s="269"/>
      <c r="EJ108" s="269"/>
      <c r="EK108" s="269"/>
      <c r="EL108" s="269"/>
      <c r="EM108" s="269"/>
      <c r="EN108" s="269"/>
      <c r="EO108" s="269"/>
      <c r="EP108" s="269"/>
      <c r="EQ108" s="269"/>
      <c r="ER108" s="269"/>
      <c r="ES108" s="269"/>
      <c r="ET108" s="269"/>
      <c r="EU108" s="269"/>
      <c r="EV108" s="269"/>
      <c r="EW108" s="269"/>
      <c r="EX108" s="269"/>
      <c r="EY108" s="269"/>
      <c r="EZ108" s="269"/>
      <c r="FA108" s="269"/>
      <c r="FB108" s="269"/>
      <c r="FC108" s="269"/>
      <c r="FD108" s="269"/>
      <c r="FE108" s="269"/>
      <c r="FF108" s="269"/>
      <c r="FG108" s="339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</row>
    <row r="109" spans="3:220" s="259" customFormat="1">
      <c r="C109" s="260"/>
      <c r="D109" s="258" t="str">
        <f t="shared" si="6"/>
        <v/>
      </c>
      <c r="E109" s="263"/>
      <c r="F109" s="313"/>
      <c r="G109" s="352"/>
      <c r="H109" s="313"/>
      <c r="I109" s="310"/>
      <c r="J109" s="307"/>
      <c r="K109" s="262"/>
      <c r="FG109" s="338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</row>
    <row r="110" spans="3:220" s="264" customFormat="1">
      <c r="C110" s="265"/>
      <c r="D110" s="258" t="str">
        <f t="shared" si="6"/>
        <v/>
      </c>
      <c r="E110" s="266"/>
      <c r="F110" s="312"/>
      <c r="G110" s="353"/>
      <c r="H110" s="312"/>
      <c r="I110" s="267"/>
      <c r="J110" s="308"/>
      <c r="K110" s="268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  <c r="AR110" s="269"/>
      <c r="AS110" s="269"/>
      <c r="AT110" s="269"/>
      <c r="AU110" s="269"/>
      <c r="AV110" s="269"/>
      <c r="AW110" s="269"/>
      <c r="AX110" s="269"/>
      <c r="AY110" s="269"/>
      <c r="AZ110" s="269"/>
      <c r="BA110" s="269"/>
      <c r="BB110" s="269"/>
      <c r="BC110" s="269"/>
      <c r="BD110" s="269"/>
      <c r="BE110" s="269"/>
      <c r="BF110" s="269"/>
      <c r="BG110" s="269"/>
      <c r="BH110" s="269"/>
      <c r="BI110" s="269"/>
      <c r="BJ110" s="269"/>
      <c r="BK110" s="269"/>
      <c r="BL110" s="269"/>
      <c r="BM110" s="269"/>
      <c r="BN110" s="269"/>
      <c r="BO110" s="269"/>
      <c r="BP110" s="269"/>
      <c r="BQ110" s="269"/>
      <c r="BR110" s="269"/>
      <c r="BS110" s="269"/>
      <c r="BT110" s="269"/>
      <c r="BU110" s="269"/>
      <c r="BV110" s="269"/>
      <c r="BW110" s="269"/>
      <c r="BX110" s="269"/>
      <c r="BY110" s="269"/>
      <c r="BZ110" s="269"/>
      <c r="CA110" s="269"/>
      <c r="CB110" s="269"/>
      <c r="CC110" s="269"/>
      <c r="CD110" s="269"/>
      <c r="CE110" s="269"/>
      <c r="CF110" s="269"/>
      <c r="CG110" s="269"/>
      <c r="CH110" s="269"/>
      <c r="CI110" s="269"/>
      <c r="CJ110" s="269"/>
      <c r="CK110" s="269"/>
      <c r="CL110" s="269"/>
      <c r="CM110" s="269"/>
      <c r="CN110" s="269"/>
      <c r="CO110" s="269"/>
      <c r="CP110" s="269"/>
      <c r="CQ110" s="269"/>
      <c r="CR110" s="269"/>
      <c r="CS110" s="269"/>
      <c r="CT110" s="269"/>
      <c r="CU110" s="269"/>
      <c r="CV110" s="269"/>
      <c r="CW110" s="269"/>
      <c r="CX110" s="269"/>
      <c r="CY110" s="269"/>
      <c r="CZ110" s="269"/>
      <c r="DA110" s="269"/>
      <c r="DB110" s="269"/>
      <c r="DC110" s="269"/>
      <c r="DD110" s="269"/>
      <c r="DE110" s="269"/>
      <c r="DF110" s="269"/>
      <c r="DG110" s="269"/>
      <c r="DH110" s="269"/>
      <c r="DI110" s="269"/>
      <c r="DJ110" s="269"/>
      <c r="DK110" s="269"/>
      <c r="DL110" s="269"/>
      <c r="DM110" s="269"/>
      <c r="DN110" s="269"/>
      <c r="DO110" s="269"/>
      <c r="DP110" s="269"/>
      <c r="DQ110" s="269"/>
      <c r="DR110" s="269"/>
      <c r="DS110" s="269"/>
      <c r="DT110" s="269"/>
      <c r="DU110" s="269"/>
      <c r="DV110" s="269"/>
      <c r="DW110" s="269"/>
      <c r="DX110" s="269"/>
      <c r="DY110" s="269"/>
      <c r="DZ110" s="269"/>
      <c r="EA110" s="269"/>
      <c r="EB110" s="269"/>
      <c r="EC110" s="269"/>
      <c r="ED110" s="269"/>
      <c r="EE110" s="269"/>
      <c r="EF110" s="269"/>
      <c r="EG110" s="269"/>
      <c r="EH110" s="269"/>
      <c r="EI110" s="269"/>
      <c r="EJ110" s="269"/>
      <c r="EK110" s="269"/>
      <c r="EL110" s="269"/>
      <c r="EM110" s="269"/>
      <c r="EN110" s="269"/>
      <c r="EO110" s="269"/>
      <c r="EP110" s="269"/>
      <c r="EQ110" s="269"/>
      <c r="ER110" s="269"/>
      <c r="ES110" s="269"/>
      <c r="ET110" s="269"/>
      <c r="EU110" s="269"/>
      <c r="EV110" s="269"/>
      <c r="EW110" s="269"/>
      <c r="EX110" s="269"/>
      <c r="EY110" s="269"/>
      <c r="EZ110" s="269"/>
      <c r="FA110" s="269"/>
      <c r="FB110" s="269"/>
      <c r="FC110" s="269"/>
      <c r="FD110" s="269"/>
      <c r="FE110" s="269"/>
      <c r="FF110" s="269"/>
      <c r="FG110" s="339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</row>
    <row r="111" spans="3:220" s="259" customFormat="1">
      <c r="C111" s="260"/>
      <c r="D111" s="258" t="str">
        <f t="shared" si="6"/>
        <v/>
      </c>
      <c r="E111" s="263"/>
      <c r="F111" s="313"/>
      <c r="G111" s="352"/>
      <c r="H111" s="313"/>
      <c r="I111" s="310"/>
      <c r="J111" s="307"/>
      <c r="K111" s="262"/>
      <c r="FG111" s="338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</row>
    <row r="112" spans="3:220" s="264" customFormat="1">
      <c r="C112" s="265"/>
      <c r="D112" s="258" t="str">
        <f t="shared" si="6"/>
        <v/>
      </c>
      <c r="E112" s="266"/>
      <c r="F112" s="312"/>
      <c r="G112" s="353"/>
      <c r="H112" s="312"/>
      <c r="I112" s="267"/>
      <c r="J112" s="308"/>
      <c r="K112" s="268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  <c r="AX112" s="269"/>
      <c r="AY112" s="269"/>
      <c r="AZ112" s="269"/>
      <c r="BA112" s="269"/>
      <c r="BB112" s="269"/>
      <c r="BC112" s="269"/>
      <c r="BD112" s="269"/>
      <c r="BE112" s="269"/>
      <c r="BF112" s="269"/>
      <c r="BG112" s="269"/>
      <c r="BH112" s="269"/>
      <c r="BI112" s="269"/>
      <c r="BJ112" s="269"/>
      <c r="BK112" s="269"/>
      <c r="BL112" s="269"/>
      <c r="BM112" s="269"/>
      <c r="BN112" s="269"/>
      <c r="BO112" s="269"/>
      <c r="BP112" s="269"/>
      <c r="BQ112" s="269"/>
      <c r="BR112" s="269"/>
      <c r="BS112" s="269"/>
      <c r="BT112" s="269"/>
      <c r="BU112" s="269"/>
      <c r="BV112" s="269"/>
      <c r="BW112" s="269"/>
      <c r="BX112" s="269"/>
      <c r="BY112" s="269"/>
      <c r="BZ112" s="269"/>
      <c r="CA112" s="269"/>
      <c r="CB112" s="269"/>
      <c r="CC112" s="269"/>
      <c r="CD112" s="269"/>
      <c r="CE112" s="269"/>
      <c r="CF112" s="269"/>
      <c r="CG112" s="269"/>
      <c r="CH112" s="269"/>
      <c r="CI112" s="269"/>
      <c r="CJ112" s="269"/>
      <c r="CK112" s="269"/>
      <c r="CL112" s="269"/>
      <c r="CM112" s="269"/>
      <c r="CN112" s="269"/>
      <c r="CO112" s="269"/>
      <c r="CP112" s="269"/>
      <c r="CQ112" s="269"/>
      <c r="CR112" s="269"/>
      <c r="CS112" s="269"/>
      <c r="CT112" s="269"/>
      <c r="CU112" s="269"/>
      <c r="CV112" s="269"/>
      <c r="CW112" s="269"/>
      <c r="CX112" s="269"/>
      <c r="CY112" s="269"/>
      <c r="CZ112" s="269"/>
      <c r="DA112" s="269"/>
      <c r="DB112" s="269"/>
      <c r="DC112" s="269"/>
      <c r="DD112" s="269"/>
      <c r="DE112" s="269"/>
      <c r="DF112" s="269"/>
      <c r="DG112" s="269"/>
      <c r="DH112" s="269"/>
      <c r="DI112" s="269"/>
      <c r="DJ112" s="269"/>
      <c r="DK112" s="269"/>
      <c r="DL112" s="269"/>
      <c r="DM112" s="269"/>
      <c r="DN112" s="269"/>
      <c r="DO112" s="269"/>
      <c r="DP112" s="269"/>
      <c r="DQ112" s="269"/>
      <c r="DR112" s="269"/>
      <c r="DS112" s="269"/>
      <c r="DT112" s="269"/>
      <c r="DU112" s="269"/>
      <c r="DV112" s="269"/>
      <c r="DW112" s="269"/>
      <c r="DX112" s="269"/>
      <c r="DY112" s="269"/>
      <c r="DZ112" s="269"/>
      <c r="EA112" s="269"/>
      <c r="EB112" s="269"/>
      <c r="EC112" s="269"/>
      <c r="ED112" s="269"/>
      <c r="EE112" s="269"/>
      <c r="EF112" s="269"/>
      <c r="EG112" s="269"/>
      <c r="EH112" s="269"/>
      <c r="EI112" s="269"/>
      <c r="EJ112" s="269"/>
      <c r="EK112" s="269"/>
      <c r="EL112" s="269"/>
      <c r="EM112" s="269"/>
      <c r="EN112" s="269"/>
      <c r="EO112" s="269"/>
      <c r="EP112" s="269"/>
      <c r="EQ112" s="269"/>
      <c r="ER112" s="269"/>
      <c r="ES112" s="269"/>
      <c r="ET112" s="269"/>
      <c r="EU112" s="269"/>
      <c r="EV112" s="269"/>
      <c r="EW112" s="269"/>
      <c r="EX112" s="269"/>
      <c r="EY112" s="269"/>
      <c r="EZ112" s="269"/>
      <c r="FA112" s="269"/>
      <c r="FB112" s="269"/>
      <c r="FC112" s="269"/>
      <c r="FD112" s="269"/>
      <c r="FE112" s="269"/>
      <c r="FF112" s="269"/>
      <c r="FG112" s="339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</row>
    <row r="113" spans="3:220" s="259" customFormat="1">
      <c r="C113" s="260"/>
      <c r="D113" s="258" t="str">
        <f t="shared" si="6"/>
        <v/>
      </c>
      <c r="E113" s="263"/>
      <c r="F113" s="313"/>
      <c r="G113" s="352"/>
      <c r="H113" s="313"/>
      <c r="I113" s="310"/>
      <c r="J113" s="307"/>
      <c r="K113" s="262"/>
      <c r="FG113" s="338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</row>
    <row r="114" spans="3:220" s="264" customFormat="1">
      <c r="C114" s="265"/>
      <c r="D114" s="258" t="str">
        <f t="shared" si="6"/>
        <v/>
      </c>
      <c r="E114" s="266"/>
      <c r="F114" s="312"/>
      <c r="G114" s="353"/>
      <c r="H114" s="312"/>
      <c r="I114" s="267"/>
      <c r="J114" s="308"/>
      <c r="K114" s="268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  <c r="AX114" s="269"/>
      <c r="AY114" s="269"/>
      <c r="AZ114" s="269"/>
      <c r="BA114" s="269"/>
      <c r="BB114" s="269"/>
      <c r="BC114" s="269"/>
      <c r="BD114" s="269"/>
      <c r="BE114" s="269"/>
      <c r="BF114" s="269"/>
      <c r="BG114" s="269"/>
      <c r="BH114" s="269"/>
      <c r="BI114" s="269"/>
      <c r="BJ114" s="269"/>
      <c r="BK114" s="269"/>
      <c r="BL114" s="269"/>
      <c r="BM114" s="269"/>
      <c r="BN114" s="269"/>
      <c r="BO114" s="269"/>
      <c r="BP114" s="269"/>
      <c r="BQ114" s="269"/>
      <c r="BR114" s="269"/>
      <c r="BS114" s="269"/>
      <c r="BT114" s="269"/>
      <c r="BU114" s="269"/>
      <c r="BV114" s="269"/>
      <c r="BW114" s="269"/>
      <c r="BX114" s="269"/>
      <c r="BY114" s="269"/>
      <c r="BZ114" s="269"/>
      <c r="CA114" s="269"/>
      <c r="CB114" s="269"/>
      <c r="CC114" s="269"/>
      <c r="CD114" s="269"/>
      <c r="CE114" s="269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269"/>
      <c r="CQ114" s="269"/>
      <c r="CR114" s="269"/>
      <c r="CS114" s="269"/>
      <c r="CT114" s="269"/>
      <c r="CU114" s="269"/>
      <c r="CV114" s="269"/>
      <c r="CW114" s="269"/>
      <c r="CX114" s="269"/>
      <c r="CY114" s="269"/>
      <c r="CZ114" s="269"/>
      <c r="DA114" s="269"/>
      <c r="DB114" s="269"/>
      <c r="DC114" s="269"/>
      <c r="DD114" s="269"/>
      <c r="DE114" s="269"/>
      <c r="DF114" s="269"/>
      <c r="DG114" s="269"/>
      <c r="DH114" s="269"/>
      <c r="DI114" s="269"/>
      <c r="DJ114" s="269"/>
      <c r="DK114" s="269"/>
      <c r="DL114" s="269"/>
      <c r="DM114" s="269"/>
      <c r="DN114" s="269"/>
      <c r="DO114" s="269"/>
      <c r="DP114" s="269"/>
      <c r="DQ114" s="269"/>
      <c r="DR114" s="269"/>
      <c r="DS114" s="269"/>
      <c r="DT114" s="269"/>
      <c r="DU114" s="269"/>
      <c r="DV114" s="269"/>
      <c r="DW114" s="269"/>
      <c r="DX114" s="269"/>
      <c r="DY114" s="269"/>
      <c r="DZ114" s="269"/>
      <c r="EA114" s="269"/>
      <c r="EB114" s="269"/>
      <c r="EC114" s="269"/>
      <c r="ED114" s="269"/>
      <c r="EE114" s="269"/>
      <c r="EF114" s="269"/>
      <c r="EG114" s="269"/>
      <c r="EH114" s="269"/>
      <c r="EI114" s="269"/>
      <c r="EJ114" s="269"/>
      <c r="EK114" s="269"/>
      <c r="EL114" s="269"/>
      <c r="EM114" s="269"/>
      <c r="EN114" s="269"/>
      <c r="EO114" s="269"/>
      <c r="EP114" s="269"/>
      <c r="EQ114" s="269"/>
      <c r="ER114" s="269"/>
      <c r="ES114" s="269"/>
      <c r="ET114" s="269"/>
      <c r="EU114" s="269"/>
      <c r="EV114" s="269"/>
      <c r="EW114" s="269"/>
      <c r="EX114" s="269"/>
      <c r="EY114" s="269"/>
      <c r="EZ114" s="269"/>
      <c r="FA114" s="269"/>
      <c r="FB114" s="269"/>
      <c r="FC114" s="269"/>
      <c r="FD114" s="269"/>
      <c r="FE114" s="269"/>
      <c r="FF114" s="269"/>
      <c r="FG114" s="339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</row>
    <row r="115" spans="3:220" s="259" customFormat="1">
      <c r="C115" s="260"/>
      <c r="D115" s="258" t="str">
        <f t="shared" si="6"/>
        <v/>
      </c>
      <c r="E115" s="263"/>
      <c r="F115" s="313"/>
      <c r="G115" s="352"/>
      <c r="H115" s="313"/>
      <c r="I115" s="310"/>
      <c r="J115" s="307"/>
      <c r="K115" s="262"/>
      <c r="FG115" s="338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</row>
    <row r="116" spans="3:220" s="264" customFormat="1">
      <c r="C116" s="265"/>
      <c r="D116" s="258" t="str">
        <f t="shared" si="6"/>
        <v/>
      </c>
      <c r="E116" s="266"/>
      <c r="F116" s="312"/>
      <c r="G116" s="353"/>
      <c r="H116" s="312"/>
      <c r="I116" s="267"/>
      <c r="J116" s="308"/>
      <c r="K116" s="268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  <c r="AX116" s="269"/>
      <c r="AY116" s="269"/>
      <c r="AZ116" s="269"/>
      <c r="BA116" s="269"/>
      <c r="BB116" s="269"/>
      <c r="BC116" s="269"/>
      <c r="BD116" s="269"/>
      <c r="BE116" s="269"/>
      <c r="BF116" s="269"/>
      <c r="BG116" s="269"/>
      <c r="BH116" s="269"/>
      <c r="BI116" s="269"/>
      <c r="BJ116" s="269"/>
      <c r="BK116" s="269"/>
      <c r="BL116" s="269"/>
      <c r="BM116" s="269"/>
      <c r="BN116" s="269"/>
      <c r="BO116" s="269"/>
      <c r="BP116" s="269"/>
      <c r="BQ116" s="269"/>
      <c r="BR116" s="269"/>
      <c r="BS116" s="269"/>
      <c r="BT116" s="269"/>
      <c r="BU116" s="269"/>
      <c r="BV116" s="269"/>
      <c r="BW116" s="269"/>
      <c r="BX116" s="269"/>
      <c r="BY116" s="269"/>
      <c r="BZ116" s="269"/>
      <c r="CA116" s="269"/>
      <c r="CB116" s="269"/>
      <c r="CC116" s="269"/>
      <c r="CD116" s="269"/>
      <c r="CE116" s="269"/>
      <c r="CF116" s="269"/>
      <c r="CG116" s="269"/>
      <c r="CH116" s="269"/>
      <c r="CI116" s="269"/>
      <c r="CJ116" s="269"/>
      <c r="CK116" s="269"/>
      <c r="CL116" s="269"/>
      <c r="CM116" s="269"/>
      <c r="CN116" s="269"/>
      <c r="CO116" s="269"/>
      <c r="CP116" s="269"/>
      <c r="CQ116" s="269"/>
      <c r="CR116" s="269"/>
      <c r="CS116" s="269"/>
      <c r="CT116" s="269"/>
      <c r="CU116" s="269"/>
      <c r="CV116" s="269"/>
      <c r="CW116" s="269"/>
      <c r="CX116" s="269"/>
      <c r="CY116" s="269"/>
      <c r="CZ116" s="269"/>
      <c r="DA116" s="269"/>
      <c r="DB116" s="269"/>
      <c r="DC116" s="269"/>
      <c r="DD116" s="269"/>
      <c r="DE116" s="269"/>
      <c r="DF116" s="269"/>
      <c r="DG116" s="269"/>
      <c r="DH116" s="269"/>
      <c r="DI116" s="269"/>
      <c r="DJ116" s="269"/>
      <c r="DK116" s="269"/>
      <c r="DL116" s="269"/>
      <c r="DM116" s="269"/>
      <c r="DN116" s="269"/>
      <c r="DO116" s="269"/>
      <c r="DP116" s="269"/>
      <c r="DQ116" s="269"/>
      <c r="DR116" s="269"/>
      <c r="DS116" s="269"/>
      <c r="DT116" s="269"/>
      <c r="DU116" s="269"/>
      <c r="DV116" s="269"/>
      <c r="DW116" s="269"/>
      <c r="DX116" s="269"/>
      <c r="DY116" s="269"/>
      <c r="DZ116" s="269"/>
      <c r="EA116" s="269"/>
      <c r="EB116" s="269"/>
      <c r="EC116" s="269"/>
      <c r="ED116" s="269"/>
      <c r="EE116" s="269"/>
      <c r="EF116" s="269"/>
      <c r="EG116" s="269"/>
      <c r="EH116" s="269"/>
      <c r="EI116" s="269"/>
      <c r="EJ116" s="269"/>
      <c r="EK116" s="269"/>
      <c r="EL116" s="269"/>
      <c r="EM116" s="269"/>
      <c r="EN116" s="269"/>
      <c r="EO116" s="269"/>
      <c r="EP116" s="269"/>
      <c r="EQ116" s="269"/>
      <c r="ER116" s="269"/>
      <c r="ES116" s="269"/>
      <c r="ET116" s="269"/>
      <c r="EU116" s="269"/>
      <c r="EV116" s="269"/>
      <c r="EW116" s="269"/>
      <c r="EX116" s="269"/>
      <c r="EY116" s="269"/>
      <c r="EZ116" s="269"/>
      <c r="FA116" s="269"/>
      <c r="FB116" s="269"/>
      <c r="FC116" s="269"/>
      <c r="FD116" s="269"/>
      <c r="FE116" s="269"/>
      <c r="FF116" s="269"/>
      <c r="FG116" s="339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</row>
    <row r="117" spans="3:220" s="259" customFormat="1">
      <c r="C117" s="260"/>
      <c r="D117" s="258" t="str">
        <f t="shared" si="6"/>
        <v/>
      </c>
      <c r="E117" s="263"/>
      <c r="F117" s="313"/>
      <c r="G117" s="352"/>
      <c r="H117" s="313"/>
      <c r="I117" s="310"/>
      <c r="J117" s="307"/>
      <c r="K117" s="262"/>
      <c r="FG117" s="338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</row>
    <row r="118" spans="3:220" s="264" customFormat="1">
      <c r="C118" s="265"/>
      <c r="D118" s="258" t="str">
        <f t="shared" si="6"/>
        <v/>
      </c>
      <c r="E118" s="266"/>
      <c r="F118" s="312"/>
      <c r="G118" s="353"/>
      <c r="H118" s="312"/>
      <c r="I118" s="267"/>
      <c r="J118" s="308"/>
      <c r="K118" s="268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  <c r="AX118" s="269"/>
      <c r="AY118" s="269"/>
      <c r="AZ118" s="269"/>
      <c r="BA118" s="269"/>
      <c r="BB118" s="269"/>
      <c r="BC118" s="269"/>
      <c r="BD118" s="269"/>
      <c r="BE118" s="269"/>
      <c r="BF118" s="269"/>
      <c r="BG118" s="269"/>
      <c r="BH118" s="269"/>
      <c r="BI118" s="269"/>
      <c r="BJ118" s="269"/>
      <c r="BK118" s="269"/>
      <c r="BL118" s="269"/>
      <c r="BM118" s="269"/>
      <c r="BN118" s="269"/>
      <c r="BO118" s="269"/>
      <c r="BP118" s="269"/>
      <c r="BQ118" s="269"/>
      <c r="BR118" s="269"/>
      <c r="BS118" s="269"/>
      <c r="BT118" s="269"/>
      <c r="BU118" s="269"/>
      <c r="BV118" s="269"/>
      <c r="BW118" s="269"/>
      <c r="BX118" s="269"/>
      <c r="BY118" s="269"/>
      <c r="BZ118" s="269"/>
      <c r="CA118" s="269"/>
      <c r="CB118" s="269"/>
      <c r="CC118" s="269"/>
      <c r="CD118" s="269"/>
      <c r="CE118" s="269"/>
      <c r="CF118" s="269"/>
      <c r="CG118" s="269"/>
      <c r="CH118" s="269"/>
      <c r="CI118" s="269"/>
      <c r="CJ118" s="269"/>
      <c r="CK118" s="269"/>
      <c r="CL118" s="269"/>
      <c r="CM118" s="269"/>
      <c r="CN118" s="269"/>
      <c r="CO118" s="269"/>
      <c r="CP118" s="269"/>
      <c r="CQ118" s="269"/>
      <c r="CR118" s="269"/>
      <c r="CS118" s="269"/>
      <c r="CT118" s="269"/>
      <c r="CU118" s="269"/>
      <c r="CV118" s="269"/>
      <c r="CW118" s="269"/>
      <c r="CX118" s="269"/>
      <c r="CY118" s="269"/>
      <c r="CZ118" s="269"/>
      <c r="DA118" s="269"/>
      <c r="DB118" s="269"/>
      <c r="DC118" s="269"/>
      <c r="DD118" s="269"/>
      <c r="DE118" s="269"/>
      <c r="DF118" s="269"/>
      <c r="DG118" s="269"/>
      <c r="DH118" s="269"/>
      <c r="DI118" s="269"/>
      <c r="DJ118" s="269"/>
      <c r="DK118" s="269"/>
      <c r="DL118" s="269"/>
      <c r="DM118" s="269"/>
      <c r="DN118" s="269"/>
      <c r="DO118" s="269"/>
      <c r="DP118" s="269"/>
      <c r="DQ118" s="269"/>
      <c r="DR118" s="269"/>
      <c r="DS118" s="269"/>
      <c r="DT118" s="269"/>
      <c r="DU118" s="269"/>
      <c r="DV118" s="269"/>
      <c r="DW118" s="269"/>
      <c r="DX118" s="269"/>
      <c r="DY118" s="269"/>
      <c r="DZ118" s="269"/>
      <c r="EA118" s="269"/>
      <c r="EB118" s="269"/>
      <c r="EC118" s="269"/>
      <c r="ED118" s="269"/>
      <c r="EE118" s="269"/>
      <c r="EF118" s="269"/>
      <c r="EG118" s="269"/>
      <c r="EH118" s="269"/>
      <c r="EI118" s="269"/>
      <c r="EJ118" s="269"/>
      <c r="EK118" s="269"/>
      <c r="EL118" s="269"/>
      <c r="EM118" s="269"/>
      <c r="EN118" s="269"/>
      <c r="EO118" s="269"/>
      <c r="EP118" s="269"/>
      <c r="EQ118" s="269"/>
      <c r="ER118" s="269"/>
      <c r="ES118" s="269"/>
      <c r="ET118" s="269"/>
      <c r="EU118" s="269"/>
      <c r="EV118" s="269"/>
      <c r="EW118" s="269"/>
      <c r="EX118" s="269"/>
      <c r="EY118" s="269"/>
      <c r="EZ118" s="269"/>
      <c r="FA118" s="269"/>
      <c r="FB118" s="269"/>
      <c r="FC118" s="269"/>
      <c r="FD118" s="269"/>
      <c r="FE118" s="269"/>
      <c r="FF118" s="269"/>
      <c r="FG118" s="339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</row>
    <row r="119" spans="3:220" s="259" customFormat="1">
      <c r="C119" s="260"/>
      <c r="D119" s="258" t="str">
        <f t="shared" si="6"/>
        <v/>
      </c>
      <c r="E119" s="263"/>
      <c r="F119" s="313"/>
      <c r="G119" s="352"/>
      <c r="H119" s="313"/>
      <c r="I119" s="310"/>
      <c r="J119" s="307"/>
      <c r="K119" s="262"/>
      <c r="FG119" s="338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</row>
    <row r="120" spans="3:220" s="264" customFormat="1">
      <c r="C120" s="265"/>
      <c r="D120" s="258" t="str">
        <f t="shared" si="6"/>
        <v/>
      </c>
      <c r="E120" s="266"/>
      <c r="F120" s="312"/>
      <c r="G120" s="353"/>
      <c r="H120" s="312"/>
      <c r="I120" s="267"/>
      <c r="J120" s="308"/>
      <c r="K120" s="268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69"/>
      <c r="CU120" s="269"/>
      <c r="CV120" s="269"/>
      <c r="CW120" s="269"/>
      <c r="CX120" s="269"/>
      <c r="CY120" s="269"/>
      <c r="CZ120" s="269"/>
      <c r="DA120" s="269"/>
      <c r="DB120" s="269"/>
      <c r="DC120" s="269"/>
      <c r="DD120" s="269"/>
      <c r="DE120" s="269"/>
      <c r="DF120" s="269"/>
      <c r="DG120" s="269"/>
      <c r="DH120" s="269"/>
      <c r="DI120" s="269"/>
      <c r="DJ120" s="269"/>
      <c r="DK120" s="269"/>
      <c r="DL120" s="269"/>
      <c r="DM120" s="269"/>
      <c r="DN120" s="269"/>
      <c r="DO120" s="269"/>
      <c r="DP120" s="269"/>
      <c r="DQ120" s="269"/>
      <c r="DR120" s="269"/>
      <c r="DS120" s="269"/>
      <c r="DT120" s="269"/>
      <c r="DU120" s="269"/>
      <c r="DV120" s="269"/>
      <c r="DW120" s="269"/>
      <c r="DX120" s="269"/>
      <c r="DY120" s="269"/>
      <c r="DZ120" s="269"/>
      <c r="EA120" s="269"/>
      <c r="EB120" s="269"/>
      <c r="EC120" s="269"/>
      <c r="ED120" s="269"/>
      <c r="EE120" s="269"/>
      <c r="EF120" s="269"/>
      <c r="EG120" s="269"/>
      <c r="EH120" s="269"/>
      <c r="EI120" s="269"/>
      <c r="EJ120" s="269"/>
      <c r="EK120" s="269"/>
      <c r="EL120" s="269"/>
      <c r="EM120" s="269"/>
      <c r="EN120" s="269"/>
      <c r="EO120" s="269"/>
      <c r="EP120" s="269"/>
      <c r="EQ120" s="269"/>
      <c r="ER120" s="269"/>
      <c r="ES120" s="269"/>
      <c r="ET120" s="269"/>
      <c r="EU120" s="269"/>
      <c r="EV120" s="269"/>
      <c r="EW120" s="269"/>
      <c r="EX120" s="269"/>
      <c r="EY120" s="269"/>
      <c r="EZ120" s="269"/>
      <c r="FA120" s="269"/>
      <c r="FB120" s="269"/>
      <c r="FC120" s="269"/>
      <c r="FD120" s="269"/>
      <c r="FE120" s="269"/>
      <c r="FF120" s="269"/>
      <c r="FG120" s="339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</row>
    <row r="121" spans="3:220" s="259" customFormat="1">
      <c r="C121" s="260"/>
      <c r="D121" s="258" t="str">
        <f t="shared" si="6"/>
        <v/>
      </c>
      <c r="E121" s="263"/>
      <c r="F121" s="313"/>
      <c r="G121" s="352"/>
      <c r="H121" s="313"/>
      <c r="I121" s="310"/>
      <c r="J121" s="307"/>
      <c r="K121" s="262"/>
      <c r="FG121" s="338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</row>
    <row r="122" spans="3:220" s="264" customFormat="1">
      <c r="C122" s="265"/>
      <c r="D122" s="258" t="str">
        <f t="shared" si="6"/>
        <v/>
      </c>
      <c r="E122" s="266"/>
      <c r="F122" s="312"/>
      <c r="G122" s="353"/>
      <c r="H122" s="312"/>
      <c r="I122" s="267"/>
      <c r="J122" s="308"/>
      <c r="K122" s="268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  <c r="AX122" s="269"/>
      <c r="AY122" s="269"/>
      <c r="AZ122" s="269"/>
      <c r="BA122" s="269"/>
      <c r="BB122" s="269"/>
      <c r="BC122" s="269"/>
      <c r="BD122" s="269"/>
      <c r="BE122" s="269"/>
      <c r="BF122" s="269"/>
      <c r="BG122" s="269"/>
      <c r="BH122" s="269"/>
      <c r="BI122" s="269"/>
      <c r="BJ122" s="269"/>
      <c r="BK122" s="269"/>
      <c r="BL122" s="269"/>
      <c r="BM122" s="269"/>
      <c r="BN122" s="269"/>
      <c r="BO122" s="269"/>
      <c r="BP122" s="269"/>
      <c r="BQ122" s="269"/>
      <c r="BR122" s="269"/>
      <c r="BS122" s="269"/>
      <c r="BT122" s="269"/>
      <c r="BU122" s="269"/>
      <c r="BV122" s="269"/>
      <c r="BW122" s="269"/>
      <c r="BX122" s="269"/>
      <c r="BY122" s="269"/>
      <c r="BZ122" s="269"/>
      <c r="CA122" s="269"/>
      <c r="CB122" s="269"/>
      <c r="CC122" s="269"/>
      <c r="CD122" s="269"/>
      <c r="CE122" s="269"/>
      <c r="CF122" s="269"/>
      <c r="CG122" s="269"/>
      <c r="CH122" s="269"/>
      <c r="CI122" s="269"/>
      <c r="CJ122" s="269"/>
      <c r="CK122" s="269"/>
      <c r="CL122" s="269"/>
      <c r="CM122" s="269"/>
      <c r="CN122" s="269"/>
      <c r="CO122" s="269"/>
      <c r="CP122" s="269"/>
      <c r="CQ122" s="269"/>
      <c r="CR122" s="269"/>
      <c r="CS122" s="269"/>
      <c r="CT122" s="269"/>
      <c r="CU122" s="269"/>
      <c r="CV122" s="269"/>
      <c r="CW122" s="269"/>
      <c r="CX122" s="269"/>
      <c r="CY122" s="269"/>
      <c r="CZ122" s="269"/>
      <c r="DA122" s="269"/>
      <c r="DB122" s="269"/>
      <c r="DC122" s="269"/>
      <c r="DD122" s="269"/>
      <c r="DE122" s="269"/>
      <c r="DF122" s="269"/>
      <c r="DG122" s="269"/>
      <c r="DH122" s="269"/>
      <c r="DI122" s="269"/>
      <c r="DJ122" s="269"/>
      <c r="DK122" s="269"/>
      <c r="DL122" s="269"/>
      <c r="DM122" s="269"/>
      <c r="DN122" s="269"/>
      <c r="DO122" s="269"/>
      <c r="DP122" s="269"/>
      <c r="DQ122" s="269"/>
      <c r="DR122" s="269"/>
      <c r="DS122" s="269"/>
      <c r="DT122" s="269"/>
      <c r="DU122" s="269"/>
      <c r="DV122" s="269"/>
      <c r="DW122" s="269"/>
      <c r="DX122" s="269"/>
      <c r="DY122" s="269"/>
      <c r="DZ122" s="269"/>
      <c r="EA122" s="269"/>
      <c r="EB122" s="269"/>
      <c r="EC122" s="269"/>
      <c r="ED122" s="269"/>
      <c r="EE122" s="269"/>
      <c r="EF122" s="269"/>
      <c r="EG122" s="269"/>
      <c r="EH122" s="269"/>
      <c r="EI122" s="269"/>
      <c r="EJ122" s="269"/>
      <c r="EK122" s="269"/>
      <c r="EL122" s="269"/>
      <c r="EM122" s="269"/>
      <c r="EN122" s="269"/>
      <c r="EO122" s="269"/>
      <c r="EP122" s="269"/>
      <c r="EQ122" s="269"/>
      <c r="ER122" s="269"/>
      <c r="ES122" s="269"/>
      <c r="ET122" s="269"/>
      <c r="EU122" s="269"/>
      <c r="EV122" s="269"/>
      <c r="EW122" s="269"/>
      <c r="EX122" s="269"/>
      <c r="EY122" s="269"/>
      <c r="EZ122" s="269"/>
      <c r="FA122" s="269"/>
      <c r="FB122" s="269"/>
      <c r="FC122" s="269"/>
      <c r="FD122" s="269"/>
      <c r="FE122" s="269"/>
      <c r="FF122" s="269"/>
      <c r="FG122" s="339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</row>
    <row r="123" spans="3:220" s="259" customFormat="1">
      <c r="C123" s="260"/>
      <c r="D123" s="258" t="str">
        <f t="shared" si="6"/>
        <v/>
      </c>
      <c r="E123" s="263"/>
      <c r="F123" s="313"/>
      <c r="G123" s="352"/>
      <c r="H123" s="313"/>
      <c r="I123" s="310"/>
      <c r="J123" s="307"/>
      <c r="K123" s="262"/>
      <c r="FG123" s="338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</row>
    <row r="124" spans="3:220" s="264" customFormat="1">
      <c r="C124" s="265"/>
      <c r="D124" s="258" t="str">
        <f t="shared" si="6"/>
        <v/>
      </c>
      <c r="E124" s="266"/>
      <c r="F124" s="312"/>
      <c r="G124" s="353"/>
      <c r="H124" s="312"/>
      <c r="I124" s="267"/>
      <c r="J124" s="308"/>
      <c r="K124" s="268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  <c r="AX124" s="269"/>
      <c r="AY124" s="269"/>
      <c r="AZ124" s="269"/>
      <c r="BA124" s="269"/>
      <c r="BB124" s="269"/>
      <c r="BC124" s="269"/>
      <c r="BD124" s="269"/>
      <c r="BE124" s="269"/>
      <c r="BF124" s="269"/>
      <c r="BG124" s="269"/>
      <c r="BH124" s="269"/>
      <c r="BI124" s="269"/>
      <c r="BJ124" s="269"/>
      <c r="BK124" s="269"/>
      <c r="BL124" s="269"/>
      <c r="BM124" s="269"/>
      <c r="BN124" s="269"/>
      <c r="BO124" s="269"/>
      <c r="BP124" s="269"/>
      <c r="BQ124" s="269"/>
      <c r="BR124" s="269"/>
      <c r="BS124" s="269"/>
      <c r="BT124" s="269"/>
      <c r="BU124" s="269"/>
      <c r="BV124" s="269"/>
      <c r="BW124" s="269"/>
      <c r="BX124" s="269"/>
      <c r="BY124" s="269"/>
      <c r="BZ124" s="269"/>
      <c r="CA124" s="269"/>
      <c r="CB124" s="269"/>
      <c r="CC124" s="269"/>
      <c r="CD124" s="269"/>
      <c r="CE124" s="269"/>
      <c r="CF124" s="269"/>
      <c r="CG124" s="269"/>
      <c r="CH124" s="269"/>
      <c r="CI124" s="269"/>
      <c r="CJ124" s="269"/>
      <c r="CK124" s="269"/>
      <c r="CL124" s="269"/>
      <c r="CM124" s="269"/>
      <c r="CN124" s="269"/>
      <c r="CO124" s="269"/>
      <c r="CP124" s="269"/>
      <c r="CQ124" s="269"/>
      <c r="CR124" s="269"/>
      <c r="CS124" s="269"/>
      <c r="CT124" s="269"/>
      <c r="CU124" s="269"/>
      <c r="CV124" s="269"/>
      <c r="CW124" s="269"/>
      <c r="CX124" s="269"/>
      <c r="CY124" s="269"/>
      <c r="CZ124" s="269"/>
      <c r="DA124" s="269"/>
      <c r="DB124" s="269"/>
      <c r="DC124" s="269"/>
      <c r="DD124" s="269"/>
      <c r="DE124" s="269"/>
      <c r="DF124" s="269"/>
      <c r="DG124" s="269"/>
      <c r="DH124" s="269"/>
      <c r="DI124" s="269"/>
      <c r="DJ124" s="269"/>
      <c r="DK124" s="269"/>
      <c r="DL124" s="269"/>
      <c r="DM124" s="269"/>
      <c r="DN124" s="269"/>
      <c r="DO124" s="269"/>
      <c r="DP124" s="269"/>
      <c r="DQ124" s="269"/>
      <c r="DR124" s="269"/>
      <c r="DS124" s="269"/>
      <c r="DT124" s="269"/>
      <c r="DU124" s="269"/>
      <c r="DV124" s="269"/>
      <c r="DW124" s="269"/>
      <c r="DX124" s="269"/>
      <c r="DY124" s="269"/>
      <c r="DZ124" s="269"/>
      <c r="EA124" s="269"/>
      <c r="EB124" s="269"/>
      <c r="EC124" s="269"/>
      <c r="ED124" s="269"/>
      <c r="EE124" s="269"/>
      <c r="EF124" s="269"/>
      <c r="EG124" s="269"/>
      <c r="EH124" s="269"/>
      <c r="EI124" s="269"/>
      <c r="EJ124" s="269"/>
      <c r="EK124" s="269"/>
      <c r="EL124" s="269"/>
      <c r="EM124" s="269"/>
      <c r="EN124" s="269"/>
      <c r="EO124" s="269"/>
      <c r="EP124" s="269"/>
      <c r="EQ124" s="269"/>
      <c r="ER124" s="269"/>
      <c r="ES124" s="269"/>
      <c r="ET124" s="269"/>
      <c r="EU124" s="269"/>
      <c r="EV124" s="269"/>
      <c r="EW124" s="269"/>
      <c r="EX124" s="269"/>
      <c r="EY124" s="269"/>
      <c r="EZ124" s="269"/>
      <c r="FA124" s="269"/>
      <c r="FB124" s="269"/>
      <c r="FC124" s="269"/>
      <c r="FD124" s="269"/>
      <c r="FE124" s="269"/>
      <c r="FF124" s="269"/>
      <c r="FG124" s="339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</row>
    <row r="125" spans="3:220" s="259" customFormat="1">
      <c r="C125" s="260"/>
      <c r="D125" s="258" t="str">
        <f t="shared" si="6"/>
        <v/>
      </c>
      <c r="E125" s="263"/>
      <c r="F125" s="313"/>
      <c r="G125" s="352"/>
      <c r="H125" s="313"/>
      <c r="I125" s="310"/>
      <c r="J125" s="307"/>
      <c r="K125" s="262"/>
      <c r="FG125" s="338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</row>
    <row r="126" spans="3:220" s="264" customFormat="1">
      <c r="C126" s="265"/>
      <c r="D126" s="258" t="str">
        <f t="shared" si="6"/>
        <v/>
      </c>
      <c r="E126" s="266"/>
      <c r="F126" s="312"/>
      <c r="G126" s="353"/>
      <c r="H126" s="312"/>
      <c r="I126" s="267"/>
      <c r="J126" s="308"/>
      <c r="K126" s="268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  <c r="AR126" s="269"/>
      <c r="AS126" s="269"/>
      <c r="AT126" s="269"/>
      <c r="AU126" s="269"/>
      <c r="AV126" s="269"/>
      <c r="AW126" s="269"/>
      <c r="AX126" s="269"/>
      <c r="AY126" s="269"/>
      <c r="AZ126" s="269"/>
      <c r="BA126" s="269"/>
      <c r="BB126" s="269"/>
      <c r="BC126" s="269"/>
      <c r="BD126" s="269"/>
      <c r="BE126" s="269"/>
      <c r="BF126" s="269"/>
      <c r="BG126" s="269"/>
      <c r="BH126" s="269"/>
      <c r="BI126" s="269"/>
      <c r="BJ126" s="269"/>
      <c r="BK126" s="269"/>
      <c r="BL126" s="269"/>
      <c r="BM126" s="269"/>
      <c r="BN126" s="269"/>
      <c r="BO126" s="269"/>
      <c r="BP126" s="269"/>
      <c r="BQ126" s="269"/>
      <c r="BR126" s="269"/>
      <c r="BS126" s="269"/>
      <c r="BT126" s="269"/>
      <c r="BU126" s="269"/>
      <c r="BV126" s="269"/>
      <c r="BW126" s="269"/>
      <c r="BX126" s="269"/>
      <c r="BY126" s="269"/>
      <c r="BZ126" s="269"/>
      <c r="CA126" s="269"/>
      <c r="CB126" s="269"/>
      <c r="CC126" s="269"/>
      <c r="CD126" s="269"/>
      <c r="CE126" s="269"/>
      <c r="CF126" s="269"/>
      <c r="CG126" s="269"/>
      <c r="CH126" s="269"/>
      <c r="CI126" s="269"/>
      <c r="CJ126" s="269"/>
      <c r="CK126" s="269"/>
      <c r="CL126" s="269"/>
      <c r="CM126" s="269"/>
      <c r="CN126" s="269"/>
      <c r="CO126" s="269"/>
      <c r="CP126" s="269"/>
      <c r="CQ126" s="269"/>
      <c r="CR126" s="269"/>
      <c r="CS126" s="269"/>
      <c r="CT126" s="269"/>
      <c r="CU126" s="269"/>
      <c r="CV126" s="269"/>
      <c r="CW126" s="269"/>
      <c r="CX126" s="269"/>
      <c r="CY126" s="269"/>
      <c r="CZ126" s="269"/>
      <c r="DA126" s="269"/>
      <c r="DB126" s="269"/>
      <c r="DC126" s="269"/>
      <c r="DD126" s="269"/>
      <c r="DE126" s="269"/>
      <c r="DF126" s="269"/>
      <c r="DG126" s="269"/>
      <c r="DH126" s="269"/>
      <c r="DI126" s="269"/>
      <c r="DJ126" s="269"/>
      <c r="DK126" s="269"/>
      <c r="DL126" s="269"/>
      <c r="DM126" s="269"/>
      <c r="DN126" s="269"/>
      <c r="DO126" s="269"/>
      <c r="DP126" s="269"/>
      <c r="DQ126" s="269"/>
      <c r="DR126" s="269"/>
      <c r="DS126" s="269"/>
      <c r="DT126" s="269"/>
      <c r="DU126" s="269"/>
      <c r="DV126" s="269"/>
      <c r="DW126" s="269"/>
      <c r="DX126" s="269"/>
      <c r="DY126" s="269"/>
      <c r="DZ126" s="269"/>
      <c r="EA126" s="269"/>
      <c r="EB126" s="269"/>
      <c r="EC126" s="269"/>
      <c r="ED126" s="269"/>
      <c r="EE126" s="269"/>
      <c r="EF126" s="269"/>
      <c r="EG126" s="269"/>
      <c r="EH126" s="269"/>
      <c r="EI126" s="269"/>
      <c r="EJ126" s="269"/>
      <c r="EK126" s="269"/>
      <c r="EL126" s="269"/>
      <c r="EM126" s="269"/>
      <c r="EN126" s="269"/>
      <c r="EO126" s="269"/>
      <c r="EP126" s="269"/>
      <c r="EQ126" s="269"/>
      <c r="ER126" s="269"/>
      <c r="ES126" s="269"/>
      <c r="ET126" s="269"/>
      <c r="EU126" s="269"/>
      <c r="EV126" s="269"/>
      <c r="EW126" s="269"/>
      <c r="EX126" s="269"/>
      <c r="EY126" s="269"/>
      <c r="EZ126" s="269"/>
      <c r="FA126" s="269"/>
      <c r="FB126" s="269"/>
      <c r="FC126" s="269"/>
      <c r="FD126" s="269"/>
      <c r="FE126" s="269"/>
      <c r="FF126" s="269"/>
      <c r="FG126" s="339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</row>
    <row r="127" spans="3:220" s="259" customFormat="1">
      <c r="C127" s="260"/>
      <c r="D127" s="258" t="str">
        <f t="shared" si="6"/>
        <v/>
      </c>
      <c r="E127" s="263"/>
      <c r="F127" s="313"/>
      <c r="G127" s="352"/>
      <c r="H127" s="313"/>
      <c r="I127" s="310"/>
      <c r="J127" s="307"/>
      <c r="K127" s="262"/>
      <c r="FG127" s="338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</row>
    <row r="128" spans="3:220" s="264" customFormat="1">
      <c r="C128" s="265"/>
      <c r="D128" s="258" t="str">
        <f t="shared" si="6"/>
        <v/>
      </c>
      <c r="E128" s="266"/>
      <c r="F128" s="312"/>
      <c r="G128" s="353"/>
      <c r="H128" s="312"/>
      <c r="I128" s="267"/>
      <c r="J128" s="308"/>
      <c r="K128" s="268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  <c r="AX128" s="269"/>
      <c r="AY128" s="269"/>
      <c r="AZ128" s="269"/>
      <c r="BA128" s="269"/>
      <c r="BB128" s="269"/>
      <c r="BC128" s="269"/>
      <c r="BD128" s="269"/>
      <c r="BE128" s="269"/>
      <c r="BF128" s="269"/>
      <c r="BG128" s="269"/>
      <c r="BH128" s="269"/>
      <c r="BI128" s="269"/>
      <c r="BJ128" s="269"/>
      <c r="BK128" s="269"/>
      <c r="BL128" s="269"/>
      <c r="BM128" s="269"/>
      <c r="BN128" s="269"/>
      <c r="BO128" s="269"/>
      <c r="BP128" s="269"/>
      <c r="BQ128" s="269"/>
      <c r="BR128" s="269"/>
      <c r="BS128" s="269"/>
      <c r="BT128" s="269"/>
      <c r="BU128" s="269"/>
      <c r="BV128" s="269"/>
      <c r="BW128" s="269"/>
      <c r="BX128" s="269"/>
      <c r="BY128" s="269"/>
      <c r="BZ128" s="269"/>
      <c r="CA128" s="269"/>
      <c r="CB128" s="269"/>
      <c r="CC128" s="269"/>
      <c r="CD128" s="269"/>
      <c r="CE128" s="269"/>
      <c r="CF128" s="269"/>
      <c r="CG128" s="269"/>
      <c r="CH128" s="269"/>
      <c r="CI128" s="269"/>
      <c r="CJ128" s="269"/>
      <c r="CK128" s="269"/>
      <c r="CL128" s="269"/>
      <c r="CM128" s="269"/>
      <c r="CN128" s="269"/>
      <c r="CO128" s="269"/>
      <c r="CP128" s="269"/>
      <c r="CQ128" s="269"/>
      <c r="CR128" s="269"/>
      <c r="CS128" s="269"/>
      <c r="CT128" s="269"/>
      <c r="CU128" s="269"/>
      <c r="CV128" s="269"/>
      <c r="CW128" s="269"/>
      <c r="CX128" s="269"/>
      <c r="CY128" s="269"/>
      <c r="CZ128" s="269"/>
      <c r="DA128" s="269"/>
      <c r="DB128" s="269"/>
      <c r="DC128" s="269"/>
      <c r="DD128" s="269"/>
      <c r="DE128" s="269"/>
      <c r="DF128" s="269"/>
      <c r="DG128" s="269"/>
      <c r="DH128" s="269"/>
      <c r="DI128" s="269"/>
      <c r="DJ128" s="269"/>
      <c r="DK128" s="269"/>
      <c r="DL128" s="269"/>
      <c r="DM128" s="269"/>
      <c r="DN128" s="269"/>
      <c r="DO128" s="269"/>
      <c r="DP128" s="269"/>
      <c r="DQ128" s="269"/>
      <c r="DR128" s="269"/>
      <c r="DS128" s="269"/>
      <c r="DT128" s="269"/>
      <c r="DU128" s="269"/>
      <c r="DV128" s="269"/>
      <c r="DW128" s="269"/>
      <c r="DX128" s="269"/>
      <c r="DY128" s="269"/>
      <c r="DZ128" s="269"/>
      <c r="EA128" s="269"/>
      <c r="EB128" s="269"/>
      <c r="EC128" s="269"/>
      <c r="ED128" s="269"/>
      <c r="EE128" s="269"/>
      <c r="EF128" s="269"/>
      <c r="EG128" s="269"/>
      <c r="EH128" s="269"/>
      <c r="EI128" s="269"/>
      <c r="EJ128" s="269"/>
      <c r="EK128" s="269"/>
      <c r="EL128" s="269"/>
      <c r="EM128" s="269"/>
      <c r="EN128" s="269"/>
      <c r="EO128" s="269"/>
      <c r="EP128" s="269"/>
      <c r="EQ128" s="269"/>
      <c r="ER128" s="269"/>
      <c r="ES128" s="269"/>
      <c r="ET128" s="269"/>
      <c r="EU128" s="269"/>
      <c r="EV128" s="269"/>
      <c r="EW128" s="269"/>
      <c r="EX128" s="269"/>
      <c r="EY128" s="269"/>
      <c r="EZ128" s="269"/>
      <c r="FA128" s="269"/>
      <c r="FB128" s="269"/>
      <c r="FC128" s="269"/>
      <c r="FD128" s="269"/>
      <c r="FE128" s="269"/>
      <c r="FF128" s="269"/>
      <c r="FG128" s="339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</row>
    <row r="129" spans="3:220" s="259" customFormat="1">
      <c r="C129" s="260"/>
      <c r="D129" s="258" t="str">
        <f t="shared" si="6"/>
        <v/>
      </c>
      <c r="E129" s="263"/>
      <c r="F129" s="313"/>
      <c r="G129" s="352"/>
      <c r="H129" s="313"/>
      <c r="I129" s="310"/>
      <c r="J129" s="307"/>
      <c r="K129" s="262"/>
      <c r="FG129" s="338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</row>
    <row r="130" spans="3:220" s="264" customFormat="1">
      <c r="C130" s="265"/>
      <c r="D130" s="258" t="str">
        <f t="shared" si="6"/>
        <v/>
      </c>
      <c r="E130" s="266"/>
      <c r="F130" s="312"/>
      <c r="G130" s="353"/>
      <c r="H130" s="312"/>
      <c r="I130" s="267"/>
      <c r="J130" s="308"/>
      <c r="K130" s="268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  <c r="AX130" s="269"/>
      <c r="AY130" s="269"/>
      <c r="AZ130" s="269"/>
      <c r="BA130" s="269"/>
      <c r="BB130" s="269"/>
      <c r="BC130" s="269"/>
      <c r="BD130" s="269"/>
      <c r="BE130" s="269"/>
      <c r="BF130" s="269"/>
      <c r="BG130" s="269"/>
      <c r="BH130" s="269"/>
      <c r="BI130" s="269"/>
      <c r="BJ130" s="269"/>
      <c r="BK130" s="269"/>
      <c r="BL130" s="269"/>
      <c r="BM130" s="269"/>
      <c r="BN130" s="269"/>
      <c r="BO130" s="269"/>
      <c r="BP130" s="269"/>
      <c r="BQ130" s="269"/>
      <c r="BR130" s="269"/>
      <c r="BS130" s="269"/>
      <c r="BT130" s="269"/>
      <c r="BU130" s="269"/>
      <c r="BV130" s="269"/>
      <c r="BW130" s="269"/>
      <c r="BX130" s="269"/>
      <c r="BY130" s="269"/>
      <c r="BZ130" s="269"/>
      <c r="CA130" s="269"/>
      <c r="CB130" s="269"/>
      <c r="CC130" s="269"/>
      <c r="CD130" s="269"/>
      <c r="CE130" s="269"/>
      <c r="CF130" s="269"/>
      <c r="CG130" s="269"/>
      <c r="CH130" s="269"/>
      <c r="CI130" s="269"/>
      <c r="CJ130" s="269"/>
      <c r="CK130" s="269"/>
      <c r="CL130" s="269"/>
      <c r="CM130" s="269"/>
      <c r="CN130" s="269"/>
      <c r="CO130" s="269"/>
      <c r="CP130" s="269"/>
      <c r="CQ130" s="269"/>
      <c r="CR130" s="269"/>
      <c r="CS130" s="269"/>
      <c r="CT130" s="269"/>
      <c r="CU130" s="269"/>
      <c r="CV130" s="269"/>
      <c r="CW130" s="269"/>
      <c r="CX130" s="269"/>
      <c r="CY130" s="269"/>
      <c r="CZ130" s="269"/>
      <c r="DA130" s="269"/>
      <c r="DB130" s="269"/>
      <c r="DC130" s="269"/>
      <c r="DD130" s="269"/>
      <c r="DE130" s="269"/>
      <c r="DF130" s="269"/>
      <c r="DG130" s="269"/>
      <c r="DH130" s="269"/>
      <c r="DI130" s="269"/>
      <c r="DJ130" s="269"/>
      <c r="DK130" s="269"/>
      <c r="DL130" s="269"/>
      <c r="DM130" s="269"/>
      <c r="DN130" s="269"/>
      <c r="DO130" s="269"/>
      <c r="DP130" s="269"/>
      <c r="DQ130" s="269"/>
      <c r="DR130" s="269"/>
      <c r="DS130" s="269"/>
      <c r="DT130" s="269"/>
      <c r="DU130" s="269"/>
      <c r="DV130" s="269"/>
      <c r="DW130" s="269"/>
      <c r="DX130" s="269"/>
      <c r="DY130" s="269"/>
      <c r="DZ130" s="269"/>
      <c r="EA130" s="269"/>
      <c r="EB130" s="269"/>
      <c r="EC130" s="269"/>
      <c r="ED130" s="269"/>
      <c r="EE130" s="269"/>
      <c r="EF130" s="269"/>
      <c r="EG130" s="269"/>
      <c r="EH130" s="269"/>
      <c r="EI130" s="269"/>
      <c r="EJ130" s="269"/>
      <c r="EK130" s="269"/>
      <c r="EL130" s="269"/>
      <c r="EM130" s="269"/>
      <c r="EN130" s="269"/>
      <c r="EO130" s="269"/>
      <c r="EP130" s="269"/>
      <c r="EQ130" s="269"/>
      <c r="ER130" s="269"/>
      <c r="ES130" s="269"/>
      <c r="ET130" s="269"/>
      <c r="EU130" s="269"/>
      <c r="EV130" s="269"/>
      <c r="EW130" s="269"/>
      <c r="EX130" s="269"/>
      <c r="EY130" s="269"/>
      <c r="EZ130" s="269"/>
      <c r="FA130" s="269"/>
      <c r="FB130" s="269"/>
      <c r="FC130" s="269"/>
      <c r="FD130" s="269"/>
      <c r="FE130" s="269"/>
      <c r="FF130" s="269"/>
      <c r="FG130" s="339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</row>
    <row r="131" spans="3:220" s="259" customFormat="1">
      <c r="C131" s="260"/>
      <c r="D131" s="258" t="str">
        <f t="shared" si="6"/>
        <v/>
      </c>
      <c r="E131" s="263"/>
      <c r="F131" s="313"/>
      <c r="G131" s="352"/>
      <c r="H131" s="313"/>
      <c r="I131" s="310"/>
      <c r="J131" s="307"/>
      <c r="K131" s="262"/>
      <c r="FG131" s="338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</row>
    <row r="132" spans="3:220" s="264" customFormat="1">
      <c r="C132" s="265"/>
      <c r="D132" s="258" t="str">
        <f t="shared" si="6"/>
        <v/>
      </c>
      <c r="E132" s="266"/>
      <c r="F132" s="312"/>
      <c r="G132" s="353"/>
      <c r="H132" s="312"/>
      <c r="I132" s="267"/>
      <c r="J132" s="308"/>
      <c r="K132" s="268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  <c r="AX132" s="269"/>
      <c r="AY132" s="269"/>
      <c r="AZ132" s="269"/>
      <c r="BA132" s="269"/>
      <c r="BB132" s="269"/>
      <c r="BC132" s="269"/>
      <c r="BD132" s="269"/>
      <c r="BE132" s="269"/>
      <c r="BF132" s="269"/>
      <c r="BG132" s="269"/>
      <c r="BH132" s="269"/>
      <c r="BI132" s="269"/>
      <c r="BJ132" s="269"/>
      <c r="BK132" s="269"/>
      <c r="BL132" s="269"/>
      <c r="BM132" s="269"/>
      <c r="BN132" s="269"/>
      <c r="BO132" s="269"/>
      <c r="BP132" s="269"/>
      <c r="BQ132" s="269"/>
      <c r="BR132" s="269"/>
      <c r="BS132" s="269"/>
      <c r="BT132" s="269"/>
      <c r="BU132" s="269"/>
      <c r="BV132" s="269"/>
      <c r="BW132" s="269"/>
      <c r="BX132" s="269"/>
      <c r="BY132" s="269"/>
      <c r="BZ132" s="269"/>
      <c r="CA132" s="269"/>
      <c r="CB132" s="269"/>
      <c r="CC132" s="269"/>
      <c r="CD132" s="269"/>
      <c r="CE132" s="269"/>
      <c r="CF132" s="269"/>
      <c r="CG132" s="269"/>
      <c r="CH132" s="269"/>
      <c r="CI132" s="269"/>
      <c r="CJ132" s="269"/>
      <c r="CK132" s="269"/>
      <c r="CL132" s="269"/>
      <c r="CM132" s="269"/>
      <c r="CN132" s="269"/>
      <c r="CO132" s="269"/>
      <c r="CP132" s="269"/>
      <c r="CQ132" s="269"/>
      <c r="CR132" s="269"/>
      <c r="CS132" s="269"/>
      <c r="CT132" s="269"/>
      <c r="CU132" s="269"/>
      <c r="CV132" s="269"/>
      <c r="CW132" s="269"/>
      <c r="CX132" s="269"/>
      <c r="CY132" s="269"/>
      <c r="CZ132" s="269"/>
      <c r="DA132" s="269"/>
      <c r="DB132" s="269"/>
      <c r="DC132" s="269"/>
      <c r="DD132" s="269"/>
      <c r="DE132" s="269"/>
      <c r="DF132" s="269"/>
      <c r="DG132" s="269"/>
      <c r="DH132" s="269"/>
      <c r="DI132" s="269"/>
      <c r="DJ132" s="269"/>
      <c r="DK132" s="269"/>
      <c r="DL132" s="269"/>
      <c r="DM132" s="269"/>
      <c r="DN132" s="269"/>
      <c r="DO132" s="269"/>
      <c r="DP132" s="269"/>
      <c r="DQ132" s="269"/>
      <c r="DR132" s="269"/>
      <c r="DS132" s="269"/>
      <c r="DT132" s="269"/>
      <c r="DU132" s="269"/>
      <c r="DV132" s="269"/>
      <c r="DW132" s="269"/>
      <c r="DX132" s="269"/>
      <c r="DY132" s="269"/>
      <c r="DZ132" s="269"/>
      <c r="EA132" s="269"/>
      <c r="EB132" s="269"/>
      <c r="EC132" s="269"/>
      <c r="ED132" s="269"/>
      <c r="EE132" s="269"/>
      <c r="EF132" s="269"/>
      <c r="EG132" s="269"/>
      <c r="EH132" s="269"/>
      <c r="EI132" s="269"/>
      <c r="EJ132" s="269"/>
      <c r="EK132" s="269"/>
      <c r="EL132" s="269"/>
      <c r="EM132" s="269"/>
      <c r="EN132" s="269"/>
      <c r="EO132" s="269"/>
      <c r="EP132" s="269"/>
      <c r="EQ132" s="269"/>
      <c r="ER132" s="269"/>
      <c r="ES132" s="269"/>
      <c r="ET132" s="269"/>
      <c r="EU132" s="269"/>
      <c r="EV132" s="269"/>
      <c r="EW132" s="269"/>
      <c r="EX132" s="269"/>
      <c r="EY132" s="269"/>
      <c r="EZ132" s="269"/>
      <c r="FA132" s="269"/>
      <c r="FB132" s="269"/>
      <c r="FC132" s="269"/>
      <c r="FD132" s="269"/>
      <c r="FE132" s="269"/>
      <c r="FF132" s="269"/>
      <c r="FG132" s="339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</row>
    <row r="133" spans="3:220" s="259" customFormat="1">
      <c r="C133" s="260"/>
      <c r="D133" s="258" t="str">
        <f t="shared" si="6"/>
        <v/>
      </c>
      <c r="E133" s="263"/>
      <c r="F133" s="313"/>
      <c r="G133" s="352"/>
      <c r="H133" s="313"/>
      <c r="I133" s="310"/>
      <c r="J133" s="307"/>
      <c r="K133" s="262"/>
      <c r="FG133" s="338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</row>
    <row r="134" spans="3:220" s="264" customFormat="1">
      <c r="C134" s="265"/>
      <c r="D134" s="258" t="str">
        <f t="shared" si="6"/>
        <v/>
      </c>
      <c r="E134" s="266"/>
      <c r="F134" s="312"/>
      <c r="G134" s="353"/>
      <c r="H134" s="312"/>
      <c r="I134" s="267"/>
      <c r="J134" s="308"/>
      <c r="K134" s="268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  <c r="AX134" s="269"/>
      <c r="AY134" s="269"/>
      <c r="AZ134" s="269"/>
      <c r="BA134" s="269"/>
      <c r="BB134" s="269"/>
      <c r="BC134" s="269"/>
      <c r="BD134" s="269"/>
      <c r="BE134" s="269"/>
      <c r="BF134" s="269"/>
      <c r="BG134" s="269"/>
      <c r="BH134" s="269"/>
      <c r="BI134" s="269"/>
      <c r="BJ134" s="269"/>
      <c r="BK134" s="269"/>
      <c r="BL134" s="269"/>
      <c r="BM134" s="269"/>
      <c r="BN134" s="269"/>
      <c r="BO134" s="269"/>
      <c r="BP134" s="269"/>
      <c r="BQ134" s="269"/>
      <c r="BR134" s="269"/>
      <c r="BS134" s="269"/>
      <c r="BT134" s="269"/>
      <c r="BU134" s="269"/>
      <c r="BV134" s="269"/>
      <c r="BW134" s="269"/>
      <c r="BX134" s="269"/>
      <c r="BY134" s="269"/>
      <c r="BZ134" s="269"/>
      <c r="CA134" s="269"/>
      <c r="CB134" s="269"/>
      <c r="CC134" s="269"/>
      <c r="CD134" s="269"/>
      <c r="CE134" s="269"/>
      <c r="CF134" s="269"/>
      <c r="CG134" s="269"/>
      <c r="CH134" s="269"/>
      <c r="CI134" s="269"/>
      <c r="CJ134" s="269"/>
      <c r="CK134" s="269"/>
      <c r="CL134" s="269"/>
      <c r="CM134" s="269"/>
      <c r="CN134" s="269"/>
      <c r="CO134" s="269"/>
      <c r="CP134" s="269"/>
      <c r="CQ134" s="269"/>
      <c r="CR134" s="269"/>
      <c r="CS134" s="269"/>
      <c r="CT134" s="269"/>
      <c r="CU134" s="269"/>
      <c r="CV134" s="269"/>
      <c r="CW134" s="269"/>
      <c r="CX134" s="269"/>
      <c r="CY134" s="269"/>
      <c r="CZ134" s="269"/>
      <c r="DA134" s="269"/>
      <c r="DB134" s="269"/>
      <c r="DC134" s="269"/>
      <c r="DD134" s="269"/>
      <c r="DE134" s="269"/>
      <c r="DF134" s="269"/>
      <c r="DG134" s="269"/>
      <c r="DH134" s="269"/>
      <c r="DI134" s="269"/>
      <c r="DJ134" s="269"/>
      <c r="DK134" s="269"/>
      <c r="DL134" s="269"/>
      <c r="DM134" s="269"/>
      <c r="DN134" s="269"/>
      <c r="DO134" s="269"/>
      <c r="DP134" s="269"/>
      <c r="DQ134" s="269"/>
      <c r="DR134" s="269"/>
      <c r="DS134" s="269"/>
      <c r="DT134" s="269"/>
      <c r="DU134" s="269"/>
      <c r="DV134" s="269"/>
      <c r="DW134" s="269"/>
      <c r="DX134" s="269"/>
      <c r="DY134" s="269"/>
      <c r="DZ134" s="269"/>
      <c r="EA134" s="269"/>
      <c r="EB134" s="269"/>
      <c r="EC134" s="269"/>
      <c r="ED134" s="269"/>
      <c r="EE134" s="269"/>
      <c r="EF134" s="269"/>
      <c r="EG134" s="269"/>
      <c r="EH134" s="269"/>
      <c r="EI134" s="269"/>
      <c r="EJ134" s="269"/>
      <c r="EK134" s="269"/>
      <c r="EL134" s="269"/>
      <c r="EM134" s="269"/>
      <c r="EN134" s="269"/>
      <c r="EO134" s="269"/>
      <c r="EP134" s="269"/>
      <c r="EQ134" s="269"/>
      <c r="ER134" s="269"/>
      <c r="ES134" s="269"/>
      <c r="ET134" s="269"/>
      <c r="EU134" s="269"/>
      <c r="EV134" s="269"/>
      <c r="EW134" s="269"/>
      <c r="EX134" s="269"/>
      <c r="EY134" s="269"/>
      <c r="EZ134" s="269"/>
      <c r="FA134" s="269"/>
      <c r="FB134" s="269"/>
      <c r="FC134" s="269"/>
      <c r="FD134" s="269"/>
      <c r="FE134" s="269"/>
      <c r="FF134" s="269"/>
      <c r="FG134" s="339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</row>
    <row r="135" spans="3:220" s="259" customFormat="1">
      <c r="C135" s="260"/>
      <c r="D135" s="258" t="str">
        <f t="shared" si="6"/>
        <v/>
      </c>
      <c r="E135" s="263"/>
      <c r="F135" s="313"/>
      <c r="G135" s="352"/>
      <c r="H135" s="313"/>
      <c r="I135" s="310"/>
      <c r="J135" s="307"/>
      <c r="K135" s="262"/>
      <c r="FG135" s="338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</row>
    <row r="136" spans="3:220" s="264" customFormat="1">
      <c r="C136" s="265"/>
      <c r="D136" s="258" t="str">
        <f t="shared" si="6"/>
        <v/>
      </c>
      <c r="E136" s="266"/>
      <c r="F136" s="312"/>
      <c r="G136" s="353"/>
      <c r="H136" s="312"/>
      <c r="I136" s="267"/>
      <c r="J136" s="308"/>
      <c r="K136" s="268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  <c r="AZ136" s="269"/>
      <c r="BA136" s="269"/>
      <c r="BB136" s="269"/>
      <c r="BC136" s="269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  <c r="BN136" s="269"/>
      <c r="BO136" s="269"/>
      <c r="BP136" s="269"/>
      <c r="BQ136" s="269"/>
      <c r="BR136" s="269"/>
      <c r="BS136" s="269"/>
      <c r="BT136" s="269"/>
      <c r="BU136" s="269"/>
      <c r="BV136" s="269"/>
      <c r="BW136" s="269"/>
      <c r="BX136" s="269"/>
      <c r="BY136" s="269"/>
      <c r="BZ136" s="269"/>
      <c r="CA136" s="269"/>
      <c r="CB136" s="269"/>
      <c r="CC136" s="269"/>
      <c r="CD136" s="269"/>
      <c r="CE136" s="269"/>
      <c r="CF136" s="269"/>
      <c r="CG136" s="269"/>
      <c r="CH136" s="269"/>
      <c r="CI136" s="269"/>
      <c r="CJ136" s="269"/>
      <c r="CK136" s="269"/>
      <c r="CL136" s="269"/>
      <c r="CM136" s="269"/>
      <c r="CN136" s="269"/>
      <c r="CO136" s="269"/>
      <c r="CP136" s="269"/>
      <c r="CQ136" s="269"/>
      <c r="CR136" s="269"/>
      <c r="CS136" s="269"/>
      <c r="CT136" s="269"/>
      <c r="CU136" s="269"/>
      <c r="CV136" s="269"/>
      <c r="CW136" s="269"/>
      <c r="CX136" s="269"/>
      <c r="CY136" s="269"/>
      <c r="CZ136" s="269"/>
      <c r="DA136" s="269"/>
      <c r="DB136" s="269"/>
      <c r="DC136" s="269"/>
      <c r="DD136" s="269"/>
      <c r="DE136" s="269"/>
      <c r="DF136" s="269"/>
      <c r="DG136" s="269"/>
      <c r="DH136" s="269"/>
      <c r="DI136" s="269"/>
      <c r="DJ136" s="269"/>
      <c r="DK136" s="269"/>
      <c r="DL136" s="269"/>
      <c r="DM136" s="269"/>
      <c r="DN136" s="269"/>
      <c r="DO136" s="269"/>
      <c r="DP136" s="269"/>
      <c r="DQ136" s="269"/>
      <c r="DR136" s="269"/>
      <c r="DS136" s="269"/>
      <c r="DT136" s="269"/>
      <c r="DU136" s="269"/>
      <c r="DV136" s="269"/>
      <c r="DW136" s="269"/>
      <c r="DX136" s="269"/>
      <c r="DY136" s="269"/>
      <c r="DZ136" s="269"/>
      <c r="EA136" s="269"/>
      <c r="EB136" s="269"/>
      <c r="EC136" s="269"/>
      <c r="ED136" s="269"/>
      <c r="EE136" s="269"/>
      <c r="EF136" s="269"/>
      <c r="EG136" s="269"/>
      <c r="EH136" s="269"/>
      <c r="EI136" s="269"/>
      <c r="EJ136" s="269"/>
      <c r="EK136" s="269"/>
      <c r="EL136" s="269"/>
      <c r="EM136" s="269"/>
      <c r="EN136" s="269"/>
      <c r="EO136" s="269"/>
      <c r="EP136" s="269"/>
      <c r="EQ136" s="269"/>
      <c r="ER136" s="269"/>
      <c r="ES136" s="269"/>
      <c r="ET136" s="269"/>
      <c r="EU136" s="269"/>
      <c r="EV136" s="269"/>
      <c r="EW136" s="269"/>
      <c r="EX136" s="269"/>
      <c r="EY136" s="269"/>
      <c r="EZ136" s="269"/>
      <c r="FA136" s="269"/>
      <c r="FB136" s="269"/>
      <c r="FC136" s="269"/>
      <c r="FD136" s="269"/>
      <c r="FE136" s="269"/>
      <c r="FF136" s="269"/>
      <c r="FG136" s="339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</row>
    <row r="137" spans="3:220" s="259" customFormat="1">
      <c r="C137" s="260"/>
      <c r="D137" s="258" t="str">
        <f t="shared" si="6"/>
        <v/>
      </c>
      <c r="E137" s="263"/>
      <c r="F137" s="313"/>
      <c r="G137" s="352"/>
      <c r="H137" s="313"/>
      <c r="I137" s="310"/>
      <c r="J137" s="307"/>
      <c r="K137" s="262"/>
      <c r="FG137" s="338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</row>
    <row r="138" spans="3:220" s="264" customFormat="1">
      <c r="C138" s="265"/>
      <c r="D138" s="258" t="str">
        <f t="shared" si="6"/>
        <v/>
      </c>
      <c r="E138" s="266"/>
      <c r="F138" s="312"/>
      <c r="G138" s="353"/>
      <c r="H138" s="312"/>
      <c r="I138" s="267"/>
      <c r="J138" s="308"/>
      <c r="K138" s="268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269"/>
      <c r="BB138" s="269"/>
      <c r="BC138" s="269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  <c r="BN138" s="269"/>
      <c r="BO138" s="269"/>
      <c r="BP138" s="269"/>
      <c r="BQ138" s="269"/>
      <c r="BR138" s="269"/>
      <c r="BS138" s="269"/>
      <c r="BT138" s="269"/>
      <c r="BU138" s="269"/>
      <c r="BV138" s="269"/>
      <c r="BW138" s="269"/>
      <c r="BX138" s="269"/>
      <c r="BY138" s="269"/>
      <c r="BZ138" s="269"/>
      <c r="CA138" s="269"/>
      <c r="CB138" s="269"/>
      <c r="CC138" s="269"/>
      <c r="CD138" s="269"/>
      <c r="CE138" s="269"/>
      <c r="CF138" s="269"/>
      <c r="CG138" s="269"/>
      <c r="CH138" s="269"/>
      <c r="CI138" s="269"/>
      <c r="CJ138" s="269"/>
      <c r="CK138" s="269"/>
      <c r="CL138" s="269"/>
      <c r="CM138" s="269"/>
      <c r="CN138" s="269"/>
      <c r="CO138" s="269"/>
      <c r="CP138" s="269"/>
      <c r="CQ138" s="269"/>
      <c r="CR138" s="269"/>
      <c r="CS138" s="269"/>
      <c r="CT138" s="269"/>
      <c r="CU138" s="269"/>
      <c r="CV138" s="269"/>
      <c r="CW138" s="269"/>
      <c r="CX138" s="269"/>
      <c r="CY138" s="269"/>
      <c r="CZ138" s="269"/>
      <c r="DA138" s="269"/>
      <c r="DB138" s="269"/>
      <c r="DC138" s="269"/>
      <c r="DD138" s="269"/>
      <c r="DE138" s="269"/>
      <c r="DF138" s="269"/>
      <c r="DG138" s="269"/>
      <c r="DH138" s="269"/>
      <c r="DI138" s="269"/>
      <c r="DJ138" s="269"/>
      <c r="DK138" s="269"/>
      <c r="DL138" s="269"/>
      <c r="DM138" s="269"/>
      <c r="DN138" s="269"/>
      <c r="DO138" s="269"/>
      <c r="DP138" s="269"/>
      <c r="DQ138" s="269"/>
      <c r="DR138" s="269"/>
      <c r="DS138" s="269"/>
      <c r="DT138" s="269"/>
      <c r="DU138" s="269"/>
      <c r="DV138" s="269"/>
      <c r="DW138" s="269"/>
      <c r="DX138" s="269"/>
      <c r="DY138" s="269"/>
      <c r="DZ138" s="269"/>
      <c r="EA138" s="269"/>
      <c r="EB138" s="269"/>
      <c r="EC138" s="269"/>
      <c r="ED138" s="269"/>
      <c r="EE138" s="269"/>
      <c r="EF138" s="269"/>
      <c r="EG138" s="269"/>
      <c r="EH138" s="269"/>
      <c r="EI138" s="269"/>
      <c r="EJ138" s="269"/>
      <c r="EK138" s="269"/>
      <c r="EL138" s="269"/>
      <c r="EM138" s="269"/>
      <c r="EN138" s="269"/>
      <c r="EO138" s="269"/>
      <c r="EP138" s="269"/>
      <c r="EQ138" s="269"/>
      <c r="ER138" s="269"/>
      <c r="ES138" s="269"/>
      <c r="ET138" s="269"/>
      <c r="EU138" s="269"/>
      <c r="EV138" s="269"/>
      <c r="EW138" s="269"/>
      <c r="EX138" s="269"/>
      <c r="EY138" s="269"/>
      <c r="EZ138" s="269"/>
      <c r="FA138" s="269"/>
      <c r="FB138" s="269"/>
      <c r="FC138" s="269"/>
      <c r="FD138" s="269"/>
      <c r="FE138" s="269"/>
      <c r="FF138" s="269"/>
      <c r="FG138" s="339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</row>
    <row r="139" spans="3:220" s="259" customFormat="1">
      <c r="C139" s="260"/>
      <c r="D139" s="258" t="str">
        <f t="shared" si="6"/>
        <v/>
      </c>
      <c r="E139" s="263"/>
      <c r="F139" s="313"/>
      <c r="G139" s="352"/>
      <c r="H139" s="313"/>
      <c r="I139" s="310"/>
      <c r="J139" s="307"/>
      <c r="K139" s="262"/>
      <c r="FG139" s="338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</row>
    <row r="140" spans="3:220" s="264" customFormat="1">
      <c r="C140" s="265"/>
      <c r="D140" s="258" t="str">
        <f t="shared" si="6"/>
        <v/>
      </c>
      <c r="E140" s="266"/>
      <c r="F140" s="312"/>
      <c r="G140" s="353"/>
      <c r="H140" s="312"/>
      <c r="I140" s="267"/>
      <c r="J140" s="308"/>
      <c r="K140" s="268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  <c r="AX140" s="269"/>
      <c r="AY140" s="269"/>
      <c r="AZ140" s="269"/>
      <c r="BA140" s="269"/>
      <c r="BB140" s="269"/>
      <c r="BC140" s="269"/>
      <c r="BD140" s="269"/>
      <c r="BE140" s="269"/>
      <c r="BF140" s="269"/>
      <c r="BG140" s="269"/>
      <c r="BH140" s="269"/>
      <c r="BI140" s="269"/>
      <c r="BJ140" s="269"/>
      <c r="BK140" s="269"/>
      <c r="BL140" s="269"/>
      <c r="BM140" s="269"/>
      <c r="BN140" s="269"/>
      <c r="BO140" s="269"/>
      <c r="BP140" s="269"/>
      <c r="BQ140" s="269"/>
      <c r="BR140" s="269"/>
      <c r="BS140" s="269"/>
      <c r="BT140" s="269"/>
      <c r="BU140" s="269"/>
      <c r="BV140" s="269"/>
      <c r="BW140" s="269"/>
      <c r="BX140" s="269"/>
      <c r="BY140" s="269"/>
      <c r="BZ140" s="269"/>
      <c r="CA140" s="269"/>
      <c r="CB140" s="269"/>
      <c r="CC140" s="269"/>
      <c r="CD140" s="269"/>
      <c r="CE140" s="269"/>
      <c r="CF140" s="269"/>
      <c r="CG140" s="269"/>
      <c r="CH140" s="269"/>
      <c r="CI140" s="269"/>
      <c r="CJ140" s="269"/>
      <c r="CK140" s="269"/>
      <c r="CL140" s="269"/>
      <c r="CM140" s="269"/>
      <c r="CN140" s="269"/>
      <c r="CO140" s="269"/>
      <c r="CP140" s="269"/>
      <c r="CQ140" s="269"/>
      <c r="CR140" s="269"/>
      <c r="CS140" s="269"/>
      <c r="CT140" s="269"/>
      <c r="CU140" s="269"/>
      <c r="CV140" s="269"/>
      <c r="CW140" s="269"/>
      <c r="CX140" s="269"/>
      <c r="CY140" s="269"/>
      <c r="CZ140" s="269"/>
      <c r="DA140" s="269"/>
      <c r="DB140" s="269"/>
      <c r="DC140" s="269"/>
      <c r="DD140" s="269"/>
      <c r="DE140" s="269"/>
      <c r="DF140" s="269"/>
      <c r="DG140" s="269"/>
      <c r="DH140" s="269"/>
      <c r="DI140" s="269"/>
      <c r="DJ140" s="269"/>
      <c r="DK140" s="269"/>
      <c r="DL140" s="269"/>
      <c r="DM140" s="269"/>
      <c r="DN140" s="269"/>
      <c r="DO140" s="269"/>
      <c r="DP140" s="269"/>
      <c r="DQ140" s="269"/>
      <c r="DR140" s="269"/>
      <c r="DS140" s="269"/>
      <c r="DT140" s="269"/>
      <c r="DU140" s="269"/>
      <c r="DV140" s="269"/>
      <c r="DW140" s="269"/>
      <c r="DX140" s="269"/>
      <c r="DY140" s="269"/>
      <c r="DZ140" s="269"/>
      <c r="EA140" s="269"/>
      <c r="EB140" s="269"/>
      <c r="EC140" s="269"/>
      <c r="ED140" s="269"/>
      <c r="EE140" s="269"/>
      <c r="EF140" s="269"/>
      <c r="EG140" s="269"/>
      <c r="EH140" s="269"/>
      <c r="EI140" s="269"/>
      <c r="EJ140" s="269"/>
      <c r="EK140" s="269"/>
      <c r="EL140" s="269"/>
      <c r="EM140" s="269"/>
      <c r="EN140" s="269"/>
      <c r="EO140" s="269"/>
      <c r="EP140" s="269"/>
      <c r="EQ140" s="269"/>
      <c r="ER140" s="269"/>
      <c r="ES140" s="269"/>
      <c r="ET140" s="269"/>
      <c r="EU140" s="269"/>
      <c r="EV140" s="269"/>
      <c r="EW140" s="269"/>
      <c r="EX140" s="269"/>
      <c r="EY140" s="269"/>
      <c r="EZ140" s="269"/>
      <c r="FA140" s="269"/>
      <c r="FB140" s="269"/>
      <c r="FC140" s="269"/>
      <c r="FD140" s="269"/>
      <c r="FE140" s="269"/>
      <c r="FF140" s="269"/>
      <c r="FG140" s="339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</row>
    <row r="141" spans="3:220" s="259" customFormat="1">
      <c r="C141" s="260"/>
      <c r="D141" s="258" t="str">
        <f t="shared" si="6"/>
        <v/>
      </c>
      <c r="E141" s="263"/>
      <c r="F141" s="313"/>
      <c r="G141" s="352"/>
      <c r="H141" s="313"/>
      <c r="I141" s="310"/>
      <c r="J141" s="307"/>
      <c r="K141" s="262"/>
      <c r="FG141" s="338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</row>
    <row r="142" spans="3:220" s="264" customFormat="1">
      <c r="C142" s="265"/>
      <c r="D142" s="258" t="str">
        <f t="shared" si="6"/>
        <v/>
      </c>
      <c r="E142" s="266"/>
      <c r="F142" s="312"/>
      <c r="G142" s="353"/>
      <c r="H142" s="312"/>
      <c r="I142" s="267"/>
      <c r="J142" s="308"/>
      <c r="K142" s="268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  <c r="AX142" s="269"/>
      <c r="AY142" s="269"/>
      <c r="AZ142" s="269"/>
      <c r="BA142" s="269"/>
      <c r="BB142" s="269"/>
      <c r="BC142" s="269"/>
      <c r="BD142" s="269"/>
      <c r="BE142" s="269"/>
      <c r="BF142" s="269"/>
      <c r="BG142" s="269"/>
      <c r="BH142" s="269"/>
      <c r="BI142" s="269"/>
      <c r="BJ142" s="269"/>
      <c r="BK142" s="269"/>
      <c r="BL142" s="269"/>
      <c r="BM142" s="269"/>
      <c r="BN142" s="269"/>
      <c r="BO142" s="269"/>
      <c r="BP142" s="269"/>
      <c r="BQ142" s="269"/>
      <c r="BR142" s="269"/>
      <c r="BS142" s="269"/>
      <c r="BT142" s="269"/>
      <c r="BU142" s="269"/>
      <c r="BV142" s="269"/>
      <c r="BW142" s="269"/>
      <c r="BX142" s="269"/>
      <c r="BY142" s="269"/>
      <c r="BZ142" s="269"/>
      <c r="CA142" s="269"/>
      <c r="CB142" s="269"/>
      <c r="CC142" s="269"/>
      <c r="CD142" s="269"/>
      <c r="CE142" s="269"/>
      <c r="CF142" s="269"/>
      <c r="CG142" s="269"/>
      <c r="CH142" s="269"/>
      <c r="CI142" s="269"/>
      <c r="CJ142" s="269"/>
      <c r="CK142" s="269"/>
      <c r="CL142" s="269"/>
      <c r="CM142" s="269"/>
      <c r="CN142" s="269"/>
      <c r="CO142" s="269"/>
      <c r="CP142" s="269"/>
      <c r="CQ142" s="269"/>
      <c r="CR142" s="269"/>
      <c r="CS142" s="269"/>
      <c r="CT142" s="269"/>
      <c r="CU142" s="269"/>
      <c r="CV142" s="269"/>
      <c r="CW142" s="269"/>
      <c r="CX142" s="269"/>
      <c r="CY142" s="269"/>
      <c r="CZ142" s="269"/>
      <c r="DA142" s="269"/>
      <c r="DB142" s="269"/>
      <c r="DC142" s="269"/>
      <c r="DD142" s="269"/>
      <c r="DE142" s="269"/>
      <c r="DF142" s="269"/>
      <c r="DG142" s="269"/>
      <c r="DH142" s="269"/>
      <c r="DI142" s="269"/>
      <c r="DJ142" s="269"/>
      <c r="DK142" s="269"/>
      <c r="DL142" s="269"/>
      <c r="DM142" s="269"/>
      <c r="DN142" s="269"/>
      <c r="DO142" s="269"/>
      <c r="DP142" s="269"/>
      <c r="DQ142" s="269"/>
      <c r="DR142" s="269"/>
      <c r="DS142" s="269"/>
      <c r="DT142" s="269"/>
      <c r="DU142" s="269"/>
      <c r="DV142" s="269"/>
      <c r="DW142" s="269"/>
      <c r="DX142" s="269"/>
      <c r="DY142" s="269"/>
      <c r="DZ142" s="269"/>
      <c r="EA142" s="269"/>
      <c r="EB142" s="269"/>
      <c r="EC142" s="269"/>
      <c r="ED142" s="269"/>
      <c r="EE142" s="269"/>
      <c r="EF142" s="269"/>
      <c r="EG142" s="269"/>
      <c r="EH142" s="269"/>
      <c r="EI142" s="269"/>
      <c r="EJ142" s="269"/>
      <c r="EK142" s="269"/>
      <c r="EL142" s="269"/>
      <c r="EM142" s="269"/>
      <c r="EN142" s="269"/>
      <c r="EO142" s="269"/>
      <c r="EP142" s="269"/>
      <c r="EQ142" s="269"/>
      <c r="ER142" s="269"/>
      <c r="ES142" s="269"/>
      <c r="ET142" s="269"/>
      <c r="EU142" s="269"/>
      <c r="EV142" s="269"/>
      <c r="EW142" s="269"/>
      <c r="EX142" s="269"/>
      <c r="EY142" s="269"/>
      <c r="EZ142" s="269"/>
      <c r="FA142" s="269"/>
      <c r="FB142" s="269"/>
      <c r="FC142" s="269"/>
      <c r="FD142" s="269"/>
      <c r="FE142" s="269"/>
      <c r="FF142" s="269"/>
      <c r="FG142" s="339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</row>
    <row r="143" spans="3:220" s="259" customFormat="1">
      <c r="C143" s="260"/>
      <c r="D143" s="258" t="str">
        <f t="shared" si="6"/>
        <v/>
      </c>
      <c r="E143" s="263"/>
      <c r="F143" s="313"/>
      <c r="G143" s="352"/>
      <c r="H143" s="313"/>
      <c r="I143" s="310"/>
      <c r="J143" s="307"/>
      <c r="K143" s="262"/>
      <c r="FG143" s="338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</row>
    <row r="144" spans="3:220" s="264" customFormat="1">
      <c r="C144" s="265"/>
      <c r="D144" s="258" t="str">
        <f t="shared" si="6"/>
        <v/>
      </c>
      <c r="E144" s="266"/>
      <c r="F144" s="312"/>
      <c r="G144" s="353"/>
      <c r="H144" s="312"/>
      <c r="I144" s="267"/>
      <c r="J144" s="308"/>
      <c r="K144" s="268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AW144" s="269"/>
      <c r="AX144" s="269"/>
      <c r="AY144" s="269"/>
      <c r="AZ144" s="269"/>
      <c r="BA144" s="269"/>
      <c r="BB144" s="269"/>
      <c r="BC144" s="269"/>
      <c r="BD144" s="269"/>
      <c r="BE144" s="269"/>
      <c r="BF144" s="269"/>
      <c r="BG144" s="269"/>
      <c r="BH144" s="269"/>
      <c r="BI144" s="269"/>
      <c r="BJ144" s="269"/>
      <c r="BK144" s="269"/>
      <c r="BL144" s="269"/>
      <c r="BM144" s="269"/>
      <c r="BN144" s="269"/>
      <c r="BO144" s="269"/>
      <c r="BP144" s="269"/>
      <c r="BQ144" s="269"/>
      <c r="BR144" s="269"/>
      <c r="BS144" s="269"/>
      <c r="BT144" s="269"/>
      <c r="BU144" s="269"/>
      <c r="BV144" s="269"/>
      <c r="BW144" s="269"/>
      <c r="BX144" s="269"/>
      <c r="BY144" s="269"/>
      <c r="BZ144" s="269"/>
      <c r="CA144" s="269"/>
      <c r="CB144" s="269"/>
      <c r="CC144" s="269"/>
      <c r="CD144" s="269"/>
      <c r="CE144" s="269"/>
      <c r="CF144" s="269"/>
      <c r="CG144" s="269"/>
      <c r="CH144" s="269"/>
      <c r="CI144" s="269"/>
      <c r="CJ144" s="269"/>
      <c r="CK144" s="269"/>
      <c r="CL144" s="269"/>
      <c r="CM144" s="269"/>
      <c r="CN144" s="269"/>
      <c r="CO144" s="269"/>
      <c r="CP144" s="269"/>
      <c r="CQ144" s="269"/>
      <c r="CR144" s="269"/>
      <c r="CS144" s="269"/>
      <c r="CT144" s="269"/>
      <c r="CU144" s="269"/>
      <c r="CV144" s="269"/>
      <c r="CW144" s="269"/>
      <c r="CX144" s="269"/>
      <c r="CY144" s="269"/>
      <c r="CZ144" s="269"/>
      <c r="DA144" s="269"/>
      <c r="DB144" s="269"/>
      <c r="DC144" s="269"/>
      <c r="DD144" s="269"/>
      <c r="DE144" s="269"/>
      <c r="DF144" s="269"/>
      <c r="DG144" s="269"/>
      <c r="DH144" s="269"/>
      <c r="DI144" s="269"/>
      <c r="DJ144" s="269"/>
      <c r="DK144" s="269"/>
      <c r="DL144" s="269"/>
      <c r="DM144" s="269"/>
      <c r="DN144" s="269"/>
      <c r="DO144" s="269"/>
      <c r="DP144" s="269"/>
      <c r="DQ144" s="269"/>
      <c r="DR144" s="269"/>
      <c r="DS144" s="269"/>
      <c r="DT144" s="269"/>
      <c r="DU144" s="269"/>
      <c r="DV144" s="269"/>
      <c r="DW144" s="269"/>
      <c r="DX144" s="269"/>
      <c r="DY144" s="269"/>
      <c r="DZ144" s="269"/>
      <c r="EA144" s="269"/>
      <c r="EB144" s="269"/>
      <c r="EC144" s="269"/>
      <c r="ED144" s="269"/>
      <c r="EE144" s="269"/>
      <c r="EF144" s="269"/>
      <c r="EG144" s="269"/>
      <c r="EH144" s="269"/>
      <c r="EI144" s="269"/>
      <c r="EJ144" s="269"/>
      <c r="EK144" s="269"/>
      <c r="EL144" s="269"/>
      <c r="EM144" s="269"/>
      <c r="EN144" s="269"/>
      <c r="EO144" s="269"/>
      <c r="EP144" s="269"/>
      <c r="EQ144" s="269"/>
      <c r="ER144" s="269"/>
      <c r="ES144" s="269"/>
      <c r="ET144" s="269"/>
      <c r="EU144" s="269"/>
      <c r="EV144" s="269"/>
      <c r="EW144" s="269"/>
      <c r="EX144" s="269"/>
      <c r="EY144" s="269"/>
      <c r="EZ144" s="269"/>
      <c r="FA144" s="269"/>
      <c r="FB144" s="269"/>
      <c r="FC144" s="269"/>
      <c r="FD144" s="269"/>
      <c r="FE144" s="269"/>
      <c r="FF144" s="269"/>
      <c r="FG144" s="339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</row>
    <row r="145" spans="3:220" s="259" customFormat="1">
      <c r="C145" s="260"/>
      <c r="D145" s="258" t="str">
        <f t="shared" si="6"/>
        <v/>
      </c>
      <c r="E145" s="263"/>
      <c r="F145" s="313"/>
      <c r="G145" s="352"/>
      <c r="H145" s="313"/>
      <c r="I145" s="310"/>
      <c r="J145" s="307"/>
      <c r="K145" s="262"/>
      <c r="FG145" s="338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</row>
    <row r="146" spans="3:220" s="264" customFormat="1">
      <c r="C146" s="265"/>
      <c r="D146" s="258" t="str">
        <f t="shared" si="6"/>
        <v/>
      </c>
      <c r="E146" s="266"/>
      <c r="F146" s="312"/>
      <c r="G146" s="353"/>
      <c r="H146" s="312"/>
      <c r="I146" s="267"/>
      <c r="J146" s="308"/>
      <c r="K146" s="268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  <c r="AQ146" s="269"/>
      <c r="AR146" s="269"/>
      <c r="AS146" s="269"/>
      <c r="AT146" s="269"/>
      <c r="AU146" s="269"/>
      <c r="AV146" s="269"/>
      <c r="AW146" s="269"/>
      <c r="AX146" s="269"/>
      <c r="AY146" s="269"/>
      <c r="AZ146" s="269"/>
      <c r="BA146" s="269"/>
      <c r="BB146" s="269"/>
      <c r="BC146" s="269"/>
      <c r="BD146" s="269"/>
      <c r="BE146" s="269"/>
      <c r="BF146" s="269"/>
      <c r="BG146" s="269"/>
      <c r="BH146" s="269"/>
      <c r="BI146" s="269"/>
      <c r="BJ146" s="269"/>
      <c r="BK146" s="269"/>
      <c r="BL146" s="269"/>
      <c r="BM146" s="269"/>
      <c r="BN146" s="269"/>
      <c r="BO146" s="269"/>
      <c r="BP146" s="269"/>
      <c r="BQ146" s="269"/>
      <c r="BR146" s="269"/>
      <c r="BS146" s="269"/>
      <c r="BT146" s="269"/>
      <c r="BU146" s="269"/>
      <c r="BV146" s="269"/>
      <c r="BW146" s="269"/>
      <c r="BX146" s="269"/>
      <c r="BY146" s="269"/>
      <c r="BZ146" s="269"/>
      <c r="CA146" s="269"/>
      <c r="CB146" s="269"/>
      <c r="CC146" s="269"/>
      <c r="CD146" s="269"/>
      <c r="CE146" s="269"/>
      <c r="CF146" s="269"/>
      <c r="CG146" s="269"/>
      <c r="CH146" s="269"/>
      <c r="CI146" s="269"/>
      <c r="CJ146" s="269"/>
      <c r="CK146" s="269"/>
      <c r="CL146" s="269"/>
      <c r="CM146" s="269"/>
      <c r="CN146" s="269"/>
      <c r="CO146" s="269"/>
      <c r="CP146" s="269"/>
      <c r="CQ146" s="269"/>
      <c r="CR146" s="269"/>
      <c r="CS146" s="269"/>
      <c r="CT146" s="269"/>
      <c r="CU146" s="269"/>
      <c r="CV146" s="269"/>
      <c r="CW146" s="269"/>
      <c r="CX146" s="269"/>
      <c r="CY146" s="269"/>
      <c r="CZ146" s="269"/>
      <c r="DA146" s="269"/>
      <c r="DB146" s="269"/>
      <c r="DC146" s="269"/>
      <c r="DD146" s="269"/>
      <c r="DE146" s="269"/>
      <c r="DF146" s="269"/>
      <c r="DG146" s="269"/>
      <c r="DH146" s="269"/>
      <c r="DI146" s="269"/>
      <c r="DJ146" s="269"/>
      <c r="DK146" s="269"/>
      <c r="DL146" s="269"/>
      <c r="DM146" s="269"/>
      <c r="DN146" s="269"/>
      <c r="DO146" s="269"/>
      <c r="DP146" s="269"/>
      <c r="DQ146" s="269"/>
      <c r="DR146" s="269"/>
      <c r="DS146" s="269"/>
      <c r="DT146" s="269"/>
      <c r="DU146" s="269"/>
      <c r="DV146" s="269"/>
      <c r="DW146" s="269"/>
      <c r="DX146" s="269"/>
      <c r="DY146" s="269"/>
      <c r="DZ146" s="269"/>
      <c r="EA146" s="269"/>
      <c r="EB146" s="269"/>
      <c r="EC146" s="269"/>
      <c r="ED146" s="269"/>
      <c r="EE146" s="269"/>
      <c r="EF146" s="269"/>
      <c r="EG146" s="269"/>
      <c r="EH146" s="269"/>
      <c r="EI146" s="269"/>
      <c r="EJ146" s="269"/>
      <c r="EK146" s="269"/>
      <c r="EL146" s="269"/>
      <c r="EM146" s="269"/>
      <c r="EN146" s="269"/>
      <c r="EO146" s="269"/>
      <c r="EP146" s="269"/>
      <c r="EQ146" s="269"/>
      <c r="ER146" s="269"/>
      <c r="ES146" s="269"/>
      <c r="ET146" s="269"/>
      <c r="EU146" s="269"/>
      <c r="EV146" s="269"/>
      <c r="EW146" s="269"/>
      <c r="EX146" s="269"/>
      <c r="EY146" s="269"/>
      <c r="EZ146" s="269"/>
      <c r="FA146" s="269"/>
      <c r="FB146" s="269"/>
      <c r="FC146" s="269"/>
      <c r="FD146" s="269"/>
      <c r="FE146" s="269"/>
      <c r="FF146" s="269"/>
      <c r="FG146" s="339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</row>
    <row r="147" spans="3:220" s="259" customFormat="1">
      <c r="C147" s="260"/>
      <c r="D147" s="258" t="str">
        <f t="shared" si="6"/>
        <v/>
      </c>
      <c r="E147" s="263"/>
      <c r="F147" s="313"/>
      <c r="G147" s="352"/>
      <c r="H147" s="313"/>
      <c r="I147" s="310"/>
      <c r="J147" s="307"/>
      <c r="K147" s="262"/>
      <c r="FG147" s="338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</row>
    <row r="148" spans="3:220" s="264" customFormat="1">
      <c r="C148" s="265"/>
      <c r="D148" s="258" t="str">
        <f t="shared" si="6"/>
        <v/>
      </c>
      <c r="E148" s="266"/>
      <c r="F148" s="312"/>
      <c r="G148" s="353"/>
      <c r="H148" s="312"/>
      <c r="I148" s="267"/>
      <c r="J148" s="308"/>
      <c r="K148" s="268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  <c r="AR148" s="269"/>
      <c r="AS148" s="269"/>
      <c r="AT148" s="269"/>
      <c r="AU148" s="269"/>
      <c r="AV148" s="269"/>
      <c r="AW148" s="269"/>
      <c r="AX148" s="269"/>
      <c r="AY148" s="269"/>
      <c r="AZ148" s="269"/>
      <c r="BA148" s="269"/>
      <c r="BB148" s="269"/>
      <c r="BC148" s="269"/>
      <c r="BD148" s="269"/>
      <c r="BE148" s="269"/>
      <c r="BF148" s="269"/>
      <c r="BG148" s="269"/>
      <c r="BH148" s="269"/>
      <c r="BI148" s="269"/>
      <c r="BJ148" s="269"/>
      <c r="BK148" s="269"/>
      <c r="BL148" s="269"/>
      <c r="BM148" s="269"/>
      <c r="BN148" s="269"/>
      <c r="BO148" s="269"/>
      <c r="BP148" s="269"/>
      <c r="BQ148" s="269"/>
      <c r="BR148" s="269"/>
      <c r="BS148" s="269"/>
      <c r="BT148" s="269"/>
      <c r="BU148" s="269"/>
      <c r="BV148" s="269"/>
      <c r="BW148" s="269"/>
      <c r="BX148" s="269"/>
      <c r="BY148" s="269"/>
      <c r="BZ148" s="269"/>
      <c r="CA148" s="269"/>
      <c r="CB148" s="269"/>
      <c r="CC148" s="269"/>
      <c r="CD148" s="269"/>
      <c r="CE148" s="269"/>
      <c r="CF148" s="269"/>
      <c r="CG148" s="269"/>
      <c r="CH148" s="269"/>
      <c r="CI148" s="269"/>
      <c r="CJ148" s="269"/>
      <c r="CK148" s="269"/>
      <c r="CL148" s="269"/>
      <c r="CM148" s="269"/>
      <c r="CN148" s="269"/>
      <c r="CO148" s="269"/>
      <c r="CP148" s="269"/>
      <c r="CQ148" s="269"/>
      <c r="CR148" s="269"/>
      <c r="CS148" s="269"/>
      <c r="CT148" s="269"/>
      <c r="CU148" s="269"/>
      <c r="CV148" s="269"/>
      <c r="CW148" s="269"/>
      <c r="CX148" s="269"/>
      <c r="CY148" s="269"/>
      <c r="CZ148" s="269"/>
      <c r="DA148" s="269"/>
      <c r="DB148" s="269"/>
      <c r="DC148" s="269"/>
      <c r="DD148" s="269"/>
      <c r="DE148" s="269"/>
      <c r="DF148" s="269"/>
      <c r="DG148" s="269"/>
      <c r="DH148" s="269"/>
      <c r="DI148" s="269"/>
      <c r="DJ148" s="269"/>
      <c r="DK148" s="269"/>
      <c r="DL148" s="269"/>
      <c r="DM148" s="269"/>
      <c r="DN148" s="269"/>
      <c r="DO148" s="269"/>
      <c r="DP148" s="269"/>
      <c r="DQ148" s="269"/>
      <c r="DR148" s="269"/>
      <c r="DS148" s="269"/>
      <c r="DT148" s="269"/>
      <c r="DU148" s="269"/>
      <c r="DV148" s="269"/>
      <c r="DW148" s="269"/>
      <c r="DX148" s="269"/>
      <c r="DY148" s="269"/>
      <c r="DZ148" s="269"/>
      <c r="EA148" s="269"/>
      <c r="EB148" s="269"/>
      <c r="EC148" s="269"/>
      <c r="ED148" s="269"/>
      <c r="EE148" s="269"/>
      <c r="EF148" s="269"/>
      <c r="EG148" s="269"/>
      <c r="EH148" s="269"/>
      <c r="EI148" s="269"/>
      <c r="EJ148" s="269"/>
      <c r="EK148" s="269"/>
      <c r="EL148" s="269"/>
      <c r="EM148" s="269"/>
      <c r="EN148" s="269"/>
      <c r="EO148" s="269"/>
      <c r="EP148" s="269"/>
      <c r="EQ148" s="269"/>
      <c r="ER148" s="269"/>
      <c r="ES148" s="269"/>
      <c r="ET148" s="269"/>
      <c r="EU148" s="269"/>
      <c r="EV148" s="269"/>
      <c r="EW148" s="269"/>
      <c r="EX148" s="269"/>
      <c r="EY148" s="269"/>
      <c r="EZ148" s="269"/>
      <c r="FA148" s="269"/>
      <c r="FB148" s="269"/>
      <c r="FC148" s="269"/>
      <c r="FD148" s="269"/>
      <c r="FE148" s="269"/>
      <c r="FF148" s="269"/>
      <c r="FG148" s="339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</row>
    <row r="149" spans="3:220" s="259" customFormat="1">
      <c r="C149" s="260"/>
      <c r="D149" s="258" t="str">
        <f t="shared" ref="D149:D205" si="7">IF(A149&gt;0,VLOOKUP(A149,IDtable,2),"")</f>
        <v/>
      </c>
      <c r="E149" s="263"/>
      <c r="F149" s="313"/>
      <c r="G149" s="352"/>
      <c r="H149" s="313"/>
      <c r="I149" s="310"/>
      <c r="J149" s="307"/>
      <c r="K149" s="262"/>
      <c r="FG149" s="338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</row>
    <row r="150" spans="3:220" s="264" customFormat="1">
      <c r="C150" s="265"/>
      <c r="D150" s="258" t="str">
        <f t="shared" si="7"/>
        <v/>
      </c>
      <c r="E150" s="266"/>
      <c r="F150" s="312"/>
      <c r="G150" s="353"/>
      <c r="H150" s="312"/>
      <c r="I150" s="267"/>
      <c r="J150" s="308"/>
      <c r="K150" s="268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  <c r="AR150" s="269"/>
      <c r="AS150" s="269"/>
      <c r="AT150" s="269"/>
      <c r="AU150" s="269"/>
      <c r="AV150" s="269"/>
      <c r="AW150" s="269"/>
      <c r="AX150" s="269"/>
      <c r="AY150" s="269"/>
      <c r="AZ150" s="269"/>
      <c r="BA150" s="269"/>
      <c r="BB150" s="269"/>
      <c r="BC150" s="269"/>
      <c r="BD150" s="269"/>
      <c r="BE150" s="269"/>
      <c r="BF150" s="269"/>
      <c r="BG150" s="269"/>
      <c r="BH150" s="269"/>
      <c r="BI150" s="269"/>
      <c r="BJ150" s="269"/>
      <c r="BK150" s="269"/>
      <c r="BL150" s="269"/>
      <c r="BM150" s="269"/>
      <c r="BN150" s="269"/>
      <c r="BO150" s="269"/>
      <c r="BP150" s="269"/>
      <c r="BQ150" s="269"/>
      <c r="BR150" s="269"/>
      <c r="BS150" s="269"/>
      <c r="BT150" s="269"/>
      <c r="BU150" s="269"/>
      <c r="BV150" s="269"/>
      <c r="BW150" s="269"/>
      <c r="BX150" s="269"/>
      <c r="BY150" s="269"/>
      <c r="BZ150" s="269"/>
      <c r="CA150" s="269"/>
      <c r="CB150" s="269"/>
      <c r="CC150" s="269"/>
      <c r="CD150" s="269"/>
      <c r="CE150" s="269"/>
      <c r="CF150" s="269"/>
      <c r="CG150" s="269"/>
      <c r="CH150" s="269"/>
      <c r="CI150" s="269"/>
      <c r="CJ150" s="269"/>
      <c r="CK150" s="269"/>
      <c r="CL150" s="269"/>
      <c r="CM150" s="269"/>
      <c r="CN150" s="269"/>
      <c r="CO150" s="269"/>
      <c r="CP150" s="269"/>
      <c r="CQ150" s="269"/>
      <c r="CR150" s="269"/>
      <c r="CS150" s="269"/>
      <c r="CT150" s="269"/>
      <c r="CU150" s="269"/>
      <c r="CV150" s="269"/>
      <c r="CW150" s="269"/>
      <c r="CX150" s="269"/>
      <c r="CY150" s="269"/>
      <c r="CZ150" s="269"/>
      <c r="DA150" s="269"/>
      <c r="DB150" s="269"/>
      <c r="DC150" s="269"/>
      <c r="DD150" s="269"/>
      <c r="DE150" s="269"/>
      <c r="DF150" s="269"/>
      <c r="DG150" s="269"/>
      <c r="DH150" s="269"/>
      <c r="DI150" s="269"/>
      <c r="DJ150" s="269"/>
      <c r="DK150" s="269"/>
      <c r="DL150" s="269"/>
      <c r="DM150" s="269"/>
      <c r="DN150" s="269"/>
      <c r="DO150" s="269"/>
      <c r="DP150" s="269"/>
      <c r="DQ150" s="269"/>
      <c r="DR150" s="269"/>
      <c r="DS150" s="269"/>
      <c r="DT150" s="269"/>
      <c r="DU150" s="269"/>
      <c r="DV150" s="269"/>
      <c r="DW150" s="269"/>
      <c r="DX150" s="269"/>
      <c r="DY150" s="269"/>
      <c r="DZ150" s="269"/>
      <c r="EA150" s="269"/>
      <c r="EB150" s="269"/>
      <c r="EC150" s="269"/>
      <c r="ED150" s="269"/>
      <c r="EE150" s="269"/>
      <c r="EF150" s="269"/>
      <c r="EG150" s="269"/>
      <c r="EH150" s="269"/>
      <c r="EI150" s="269"/>
      <c r="EJ150" s="269"/>
      <c r="EK150" s="269"/>
      <c r="EL150" s="269"/>
      <c r="EM150" s="269"/>
      <c r="EN150" s="269"/>
      <c r="EO150" s="269"/>
      <c r="EP150" s="269"/>
      <c r="EQ150" s="269"/>
      <c r="ER150" s="269"/>
      <c r="ES150" s="269"/>
      <c r="ET150" s="269"/>
      <c r="EU150" s="269"/>
      <c r="EV150" s="269"/>
      <c r="EW150" s="269"/>
      <c r="EX150" s="269"/>
      <c r="EY150" s="269"/>
      <c r="EZ150" s="269"/>
      <c r="FA150" s="269"/>
      <c r="FB150" s="269"/>
      <c r="FC150" s="269"/>
      <c r="FD150" s="269"/>
      <c r="FE150" s="269"/>
      <c r="FF150" s="269"/>
      <c r="FG150" s="339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</row>
    <row r="151" spans="3:220" s="259" customFormat="1">
      <c r="C151" s="260"/>
      <c r="D151" s="258" t="str">
        <f t="shared" si="7"/>
        <v/>
      </c>
      <c r="E151" s="263"/>
      <c r="F151" s="313"/>
      <c r="G151" s="352"/>
      <c r="H151" s="313"/>
      <c r="I151" s="310"/>
      <c r="J151" s="307"/>
      <c r="K151" s="262"/>
      <c r="FG151" s="338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</row>
    <row r="152" spans="3:220" s="264" customFormat="1">
      <c r="C152" s="265"/>
      <c r="D152" s="258" t="str">
        <f t="shared" si="7"/>
        <v/>
      </c>
      <c r="E152" s="266"/>
      <c r="F152" s="312"/>
      <c r="G152" s="353"/>
      <c r="H152" s="312"/>
      <c r="I152" s="267"/>
      <c r="J152" s="308"/>
      <c r="K152" s="268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  <c r="AR152" s="269"/>
      <c r="AS152" s="269"/>
      <c r="AT152" s="269"/>
      <c r="AU152" s="269"/>
      <c r="AV152" s="269"/>
      <c r="AW152" s="269"/>
      <c r="AX152" s="269"/>
      <c r="AY152" s="269"/>
      <c r="AZ152" s="269"/>
      <c r="BA152" s="269"/>
      <c r="BB152" s="269"/>
      <c r="BC152" s="269"/>
      <c r="BD152" s="269"/>
      <c r="BE152" s="269"/>
      <c r="BF152" s="269"/>
      <c r="BG152" s="269"/>
      <c r="BH152" s="269"/>
      <c r="BI152" s="269"/>
      <c r="BJ152" s="269"/>
      <c r="BK152" s="269"/>
      <c r="BL152" s="269"/>
      <c r="BM152" s="269"/>
      <c r="BN152" s="269"/>
      <c r="BO152" s="269"/>
      <c r="BP152" s="269"/>
      <c r="BQ152" s="269"/>
      <c r="BR152" s="269"/>
      <c r="BS152" s="269"/>
      <c r="BT152" s="269"/>
      <c r="BU152" s="269"/>
      <c r="BV152" s="269"/>
      <c r="BW152" s="269"/>
      <c r="BX152" s="269"/>
      <c r="BY152" s="269"/>
      <c r="BZ152" s="269"/>
      <c r="CA152" s="269"/>
      <c r="CB152" s="269"/>
      <c r="CC152" s="269"/>
      <c r="CD152" s="269"/>
      <c r="CE152" s="269"/>
      <c r="CF152" s="269"/>
      <c r="CG152" s="269"/>
      <c r="CH152" s="269"/>
      <c r="CI152" s="269"/>
      <c r="CJ152" s="269"/>
      <c r="CK152" s="269"/>
      <c r="CL152" s="269"/>
      <c r="CM152" s="269"/>
      <c r="CN152" s="269"/>
      <c r="CO152" s="269"/>
      <c r="CP152" s="269"/>
      <c r="CQ152" s="269"/>
      <c r="CR152" s="269"/>
      <c r="CS152" s="269"/>
      <c r="CT152" s="269"/>
      <c r="CU152" s="269"/>
      <c r="CV152" s="269"/>
      <c r="CW152" s="269"/>
      <c r="CX152" s="269"/>
      <c r="CY152" s="269"/>
      <c r="CZ152" s="269"/>
      <c r="DA152" s="269"/>
      <c r="DB152" s="269"/>
      <c r="DC152" s="269"/>
      <c r="DD152" s="269"/>
      <c r="DE152" s="269"/>
      <c r="DF152" s="269"/>
      <c r="DG152" s="269"/>
      <c r="DH152" s="269"/>
      <c r="DI152" s="269"/>
      <c r="DJ152" s="269"/>
      <c r="DK152" s="269"/>
      <c r="DL152" s="269"/>
      <c r="DM152" s="269"/>
      <c r="DN152" s="269"/>
      <c r="DO152" s="269"/>
      <c r="DP152" s="269"/>
      <c r="DQ152" s="269"/>
      <c r="DR152" s="269"/>
      <c r="DS152" s="269"/>
      <c r="DT152" s="269"/>
      <c r="DU152" s="269"/>
      <c r="DV152" s="269"/>
      <c r="DW152" s="269"/>
      <c r="DX152" s="269"/>
      <c r="DY152" s="269"/>
      <c r="DZ152" s="269"/>
      <c r="EA152" s="269"/>
      <c r="EB152" s="269"/>
      <c r="EC152" s="269"/>
      <c r="ED152" s="269"/>
      <c r="EE152" s="269"/>
      <c r="EF152" s="269"/>
      <c r="EG152" s="269"/>
      <c r="EH152" s="269"/>
      <c r="EI152" s="269"/>
      <c r="EJ152" s="269"/>
      <c r="EK152" s="269"/>
      <c r="EL152" s="269"/>
      <c r="EM152" s="269"/>
      <c r="EN152" s="269"/>
      <c r="EO152" s="269"/>
      <c r="EP152" s="269"/>
      <c r="EQ152" s="269"/>
      <c r="ER152" s="269"/>
      <c r="ES152" s="269"/>
      <c r="ET152" s="269"/>
      <c r="EU152" s="269"/>
      <c r="EV152" s="269"/>
      <c r="EW152" s="269"/>
      <c r="EX152" s="269"/>
      <c r="EY152" s="269"/>
      <c r="EZ152" s="269"/>
      <c r="FA152" s="269"/>
      <c r="FB152" s="269"/>
      <c r="FC152" s="269"/>
      <c r="FD152" s="269"/>
      <c r="FE152" s="269"/>
      <c r="FF152" s="269"/>
      <c r="FG152" s="339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</row>
    <row r="153" spans="3:220" s="259" customFormat="1">
      <c r="C153" s="260"/>
      <c r="D153" s="258" t="str">
        <f t="shared" si="7"/>
        <v/>
      </c>
      <c r="E153" s="263"/>
      <c r="F153" s="313"/>
      <c r="G153" s="352"/>
      <c r="H153" s="313"/>
      <c r="I153" s="310"/>
      <c r="J153" s="307"/>
      <c r="K153" s="262"/>
      <c r="FG153" s="338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</row>
    <row r="154" spans="3:220" s="264" customFormat="1">
      <c r="C154" s="265"/>
      <c r="D154" s="258" t="str">
        <f t="shared" si="7"/>
        <v/>
      </c>
      <c r="E154" s="266"/>
      <c r="F154" s="312"/>
      <c r="G154" s="353"/>
      <c r="H154" s="312"/>
      <c r="I154" s="267"/>
      <c r="J154" s="308"/>
      <c r="K154" s="268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  <c r="AR154" s="269"/>
      <c r="AS154" s="269"/>
      <c r="AT154" s="269"/>
      <c r="AU154" s="269"/>
      <c r="AV154" s="269"/>
      <c r="AW154" s="269"/>
      <c r="AX154" s="269"/>
      <c r="AY154" s="269"/>
      <c r="AZ154" s="269"/>
      <c r="BA154" s="269"/>
      <c r="BB154" s="269"/>
      <c r="BC154" s="269"/>
      <c r="BD154" s="269"/>
      <c r="BE154" s="269"/>
      <c r="BF154" s="269"/>
      <c r="BG154" s="269"/>
      <c r="BH154" s="269"/>
      <c r="BI154" s="269"/>
      <c r="BJ154" s="269"/>
      <c r="BK154" s="269"/>
      <c r="BL154" s="269"/>
      <c r="BM154" s="269"/>
      <c r="BN154" s="269"/>
      <c r="BO154" s="269"/>
      <c r="BP154" s="269"/>
      <c r="BQ154" s="269"/>
      <c r="BR154" s="269"/>
      <c r="BS154" s="269"/>
      <c r="BT154" s="269"/>
      <c r="BU154" s="269"/>
      <c r="BV154" s="269"/>
      <c r="BW154" s="269"/>
      <c r="BX154" s="269"/>
      <c r="BY154" s="269"/>
      <c r="BZ154" s="269"/>
      <c r="CA154" s="269"/>
      <c r="CB154" s="269"/>
      <c r="CC154" s="269"/>
      <c r="CD154" s="269"/>
      <c r="CE154" s="269"/>
      <c r="CF154" s="269"/>
      <c r="CG154" s="269"/>
      <c r="CH154" s="269"/>
      <c r="CI154" s="269"/>
      <c r="CJ154" s="269"/>
      <c r="CK154" s="269"/>
      <c r="CL154" s="269"/>
      <c r="CM154" s="269"/>
      <c r="CN154" s="269"/>
      <c r="CO154" s="269"/>
      <c r="CP154" s="269"/>
      <c r="CQ154" s="269"/>
      <c r="CR154" s="269"/>
      <c r="CS154" s="269"/>
      <c r="CT154" s="269"/>
      <c r="CU154" s="269"/>
      <c r="CV154" s="269"/>
      <c r="CW154" s="269"/>
      <c r="CX154" s="269"/>
      <c r="CY154" s="269"/>
      <c r="CZ154" s="269"/>
      <c r="DA154" s="269"/>
      <c r="DB154" s="269"/>
      <c r="DC154" s="269"/>
      <c r="DD154" s="269"/>
      <c r="DE154" s="269"/>
      <c r="DF154" s="269"/>
      <c r="DG154" s="269"/>
      <c r="DH154" s="269"/>
      <c r="DI154" s="269"/>
      <c r="DJ154" s="269"/>
      <c r="DK154" s="269"/>
      <c r="DL154" s="269"/>
      <c r="DM154" s="269"/>
      <c r="DN154" s="269"/>
      <c r="DO154" s="269"/>
      <c r="DP154" s="269"/>
      <c r="DQ154" s="269"/>
      <c r="DR154" s="269"/>
      <c r="DS154" s="269"/>
      <c r="DT154" s="269"/>
      <c r="DU154" s="269"/>
      <c r="DV154" s="269"/>
      <c r="DW154" s="269"/>
      <c r="DX154" s="269"/>
      <c r="DY154" s="269"/>
      <c r="DZ154" s="269"/>
      <c r="EA154" s="269"/>
      <c r="EB154" s="269"/>
      <c r="EC154" s="269"/>
      <c r="ED154" s="269"/>
      <c r="EE154" s="269"/>
      <c r="EF154" s="269"/>
      <c r="EG154" s="269"/>
      <c r="EH154" s="269"/>
      <c r="EI154" s="269"/>
      <c r="EJ154" s="269"/>
      <c r="EK154" s="269"/>
      <c r="EL154" s="269"/>
      <c r="EM154" s="269"/>
      <c r="EN154" s="269"/>
      <c r="EO154" s="269"/>
      <c r="EP154" s="269"/>
      <c r="EQ154" s="269"/>
      <c r="ER154" s="269"/>
      <c r="ES154" s="269"/>
      <c r="ET154" s="269"/>
      <c r="EU154" s="269"/>
      <c r="EV154" s="269"/>
      <c r="EW154" s="269"/>
      <c r="EX154" s="269"/>
      <c r="EY154" s="269"/>
      <c r="EZ154" s="269"/>
      <c r="FA154" s="269"/>
      <c r="FB154" s="269"/>
      <c r="FC154" s="269"/>
      <c r="FD154" s="269"/>
      <c r="FE154" s="269"/>
      <c r="FF154" s="269"/>
      <c r="FG154" s="339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</row>
    <row r="155" spans="3:220" s="259" customFormat="1">
      <c r="C155" s="260"/>
      <c r="D155" s="258" t="str">
        <f t="shared" si="7"/>
        <v/>
      </c>
      <c r="E155" s="263"/>
      <c r="F155" s="313"/>
      <c r="G155" s="352"/>
      <c r="H155" s="313"/>
      <c r="I155" s="310"/>
      <c r="J155" s="307"/>
      <c r="K155" s="262"/>
      <c r="FG155" s="338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</row>
    <row r="156" spans="3:220" s="264" customFormat="1">
      <c r="C156" s="265"/>
      <c r="D156" s="258" t="str">
        <f t="shared" si="7"/>
        <v/>
      </c>
      <c r="E156" s="266"/>
      <c r="F156" s="312"/>
      <c r="G156" s="353"/>
      <c r="H156" s="312"/>
      <c r="I156" s="267"/>
      <c r="J156" s="308"/>
      <c r="K156" s="268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  <c r="AX156" s="269"/>
      <c r="AY156" s="269"/>
      <c r="AZ156" s="269"/>
      <c r="BA156" s="269"/>
      <c r="BB156" s="269"/>
      <c r="BC156" s="269"/>
      <c r="BD156" s="269"/>
      <c r="BE156" s="269"/>
      <c r="BF156" s="269"/>
      <c r="BG156" s="269"/>
      <c r="BH156" s="269"/>
      <c r="BI156" s="269"/>
      <c r="BJ156" s="269"/>
      <c r="BK156" s="269"/>
      <c r="BL156" s="269"/>
      <c r="BM156" s="269"/>
      <c r="BN156" s="269"/>
      <c r="BO156" s="269"/>
      <c r="BP156" s="269"/>
      <c r="BQ156" s="269"/>
      <c r="BR156" s="269"/>
      <c r="BS156" s="269"/>
      <c r="BT156" s="269"/>
      <c r="BU156" s="269"/>
      <c r="BV156" s="269"/>
      <c r="BW156" s="269"/>
      <c r="BX156" s="269"/>
      <c r="BY156" s="269"/>
      <c r="BZ156" s="269"/>
      <c r="CA156" s="269"/>
      <c r="CB156" s="269"/>
      <c r="CC156" s="269"/>
      <c r="CD156" s="269"/>
      <c r="CE156" s="269"/>
      <c r="CF156" s="269"/>
      <c r="CG156" s="269"/>
      <c r="CH156" s="269"/>
      <c r="CI156" s="269"/>
      <c r="CJ156" s="269"/>
      <c r="CK156" s="269"/>
      <c r="CL156" s="269"/>
      <c r="CM156" s="269"/>
      <c r="CN156" s="269"/>
      <c r="CO156" s="269"/>
      <c r="CP156" s="269"/>
      <c r="CQ156" s="269"/>
      <c r="CR156" s="269"/>
      <c r="CS156" s="269"/>
      <c r="CT156" s="269"/>
      <c r="CU156" s="269"/>
      <c r="CV156" s="269"/>
      <c r="CW156" s="269"/>
      <c r="CX156" s="269"/>
      <c r="CY156" s="269"/>
      <c r="CZ156" s="269"/>
      <c r="DA156" s="269"/>
      <c r="DB156" s="269"/>
      <c r="DC156" s="269"/>
      <c r="DD156" s="269"/>
      <c r="DE156" s="269"/>
      <c r="DF156" s="269"/>
      <c r="DG156" s="269"/>
      <c r="DH156" s="269"/>
      <c r="DI156" s="269"/>
      <c r="DJ156" s="269"/>
      <c r="DK156" s="269"/>
      <c r="DL156" s="269"/>
      <c r="DM156" s="269"/>
      <c r="DN156" s="269"/>
      <c r="DO156" s="269"/>
      <c r="DP156" s="269"/>
      <c r="DQ156" s="269"/>
      <c r="DR156" s="269"/>
      <c r="DS156" s="269"/>
      <c r="DT156" s="269"/>
      <c r="DU156" s="269"/>
      <c r="DV156" s="269"/>
      <c r="DW156" s="269"/>
      <c r="DX156" s="269"/>
      <c r="DY156" s="269"/>
      <c r="DZ156" s="269"/>
      <c r="EA156" s="269"/>
      <c r="EB156" s="269"/>
      <c r="EC156" s="269"/>
      <c r="ED156" s="269"/>
      <c r="EE156" s="269"/>
      <c r="EF156" s="269"/>
      <c r="EG156" s="269"/>
      <c r="EH156" s="269"/>
      <c r="EI156" s="269"/>
      <c r="EJ156" s="269"/>
      <c r="EK156" s="269"/>
      <c r="EL156" s="269"/>
      <c r="EM156" s="269"/>
      <c r="EN156" s="269"/>
      <c r="EO156" s="269"/>
      <c r="EP156" s="269"/>
      <c r="EQ156" s="269"/>
      <c r="ER156" s="269"/>
      <c r="ES156" s="269"/>
      <c r="ET156" s="269"/>
      <c r="EU156" s="269"/>
      <c r="EV156" s="269"/>
      <c r="EW156" s="269"/>
      <c r="EX156" s="269"/>
      <c r="EY156" s="269"/>
      <c r="EZ156" s="269"/>
      <c r="FA156" s="269"/>
      <c r="FB156" s="269"/>
      <c r="FC156" s="269"/>
      <c r="FD156" s="269"/>
      <c r="FE156" s="269"/>
      <c r="FF156" s="269"/>
      <c r="FG156" s="339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</row>
    <row r="157" spans="3:220" s="259" customFormat="1">
      <c r="C157" s="260"/>
      <c r="D157" s="258" t="str">
        <f t="shared" si="7"/>
        <v/>
      </c>
      <c r="E157" s="263"/>
      <c r="F157" s="313"/>
      <c r="G157" s="352"/>
      <c r="H157" s="313"/>
      <c r="I157" s="310"/>
      <c r="J157" s="307"/>
      <c r="K157" s="262"/>
      <c r="FG157" s="338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</row>
    <row r="158" spans="3:220" s="264" customFormat="1">
      <c r="C158" s="265"/>
      <c r="D158" s="258" t="str">
        <f t="shared" si="7"/>
        <v/>
      </c>
      <c r="E158" s="266"/>
      <c r="F158" s="312"/>
      <c r="G158" s="353"/>
      <c r="H158" s="312"/>
      <c r="I158" s="267"/>
      <c r="J158" s="308"/>
      <c r="K158" s="268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  <c r="AQ158" s="269"/>
      <c r="AR158" s="269"/>
      <c r="AS158" s="269"/>
      <c r="AT158" s="269"/>
      <c r="AU158" s="269"/>
      <c r="AV158" s="269"/>
      <c r="AW158" s="269"/>
      <c r="AX158" s="269"/>
      <c r="AY158" s="269"/>
      <c r="AZ158" s="269"/>
      <c r="BA158" s="269"/>
      <c r="BB158" s="269"/>
      <c r="BC158" s="269"/>
      <c r="BD158" s="269"/>
      <c r="BE158" s="269"/>
      <c r="BF158" s="269"/>
      <c r="BG158" s="269"/>
      <c r="BH158" s="269"/>
      <c r="BI158" s="269"/>
      <c r="BJ158" s="269"/>
      <c r="BK158" s="269"/>
      <c r="BL158" s="269"/>
      <c r="BM158" s="269"/>
      <c r="BN158" s="269"/>
      <c r="BO158" s="269"/>
      <c r="BP158" s="269"/>
      <c r="BQ158" s="269"/>
      <c r="BR158" s="269"/>
      <c r="BS158" s="269"/>
      <c r="BT158" s="269"/>
      <c r="BU158" s="269"/>
      <c r="BV158" s="269"/>
      <c r="BW158" s="269"/>
      <c r="BX158" s="269"/>
      <c r="BY158" s="269"/>
      <c r="BZ158" s="269"/>
      <c r="CA158" s="269"/>
      <c r="CB158" s="269"/>
      <c r="CC158" s="269"/>
      <c r="CD158" s="269"/>
      <c r="CE158" s="269"/>
      <c r="CF158" s="269"/>
      <c r="CG158" s="269"/>
      <c r="CH158" s="269"/>
      <c r="CI158" s="269"/>
      <c r="CJ158" s="269"/>
      <c r="CK158" s="269"/>
      <c r="CL158" s="269"/>
      <c r="CM158" s="269"/>
      <c r="CN158" s="269"/>
      <c r="CO158" s="269"/>
      <c r="CP158" s="269"/>
      <c r="CQ158" s="269"/>
      <c r="CR158" s="269"/>
      <c r="CS158" s="269"/>
      <c r="CT158" s="269"/>
      <c r="CU158" s="269"/>
      <c r="CV158" s="269"/>
      <c r="CW158" s="269"/>
      <c r="CX158" s="269"/>
      <c r="CY158" s="269"/>
      <c r="CZ158" s="269"/>
      <c r="DA158" s="269"/>
      <c r="DB158" s="269"/>
      <c r="DC158" s="269"/>
      <c r="DD158" s="269"/>
      <c r="DE158" s="269"/>
      <c r="DF158" s="269"/>
      <c r="DG158" s="269"/>
      <c r="DH158" s="269"/>
      <c r="DI158" s="269"/>
      <c r="DJ158" s="269"/>
      <c r="DK158" s="269"/>
      <c r="DL158" s="269"/>
      <c r="DM158" s="269"/>
      <c r="DN158" s="269"/>
      <c r="DO158" s="269"/>
      <c r="DP158" s="269"/>
      <c r="DQ158" s="269"/>
      <c r="DR158" s="269"/>
      <c r="DS158" s="269"/>
      <c r="DT158" s="269"/>
      <c r="DU158" s="269"/>
      <c r="DV158" s="269"/>
      <c r="DW158" s="269"/>
      <c r="DX158" s="269"/>
      <c r="DY158" s="269"/>
      <c r="DZ158" s="269"/>
      <c r="EA158" s="269"/>
      <c r="EB158" s="269"/>
      <c r="EC158" s="269"/>
      <c r="ED158" s="269"/>
      <c r="EE158" s="269"/>
      <c r="EF158" s="269"/>
      <c r="EG158" s="269"/>
      <c r="EH158" s="269"/>
      <c r="EI158" s="269"/>
      <c r="EJ158" s="269"/>
      <c r="EK158" s="269"/>
      <c r="EL158" s="269"/>
      <c r="EM158" s="269"/>
      <c r="EN158" s="269"/>
      <c r="EO158" s="269"/>
      <c r="EP158" s="269"/>
      <c r="EQ158" s="269"/>
      <c r="ER158" s="269"/>
      <c r="ES158" s="269"/>
      <c r="ET158" s="269"/>
      <c r="EU158" s="269"/>
      <c r="EV158" s="269"/>
      <c r="EW158" s="269"/>
      <c r="EX158" s="269"/>
      <c r="EY158" s="269"/>
      <c r="EZ158" s="269"/>
      <c r="FA158" s="269"/>
      <c r="FB158" s="269"/>
      <c r="FC158" s="269"/>
      <c r="FD158" s="269"/>
      <c r="FE158" s="269"/>
      <c r="FF158" s="269"/>
      <c r="FG158" s="339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</row>
    <row r="159" spans="3:220" s="259" customFormat="1">
      <c r="C159" s="260"/>
      <c r="D159" s="258" t="str">
        <f t="shared" si="7"/>
        <v/>
      </c>
      <c r="E159" s="263"/>
      <c r="F159" s="313"/>
      <c r="G159" s="352"/>
      <c r="H159" s="313"/>
      <c r="I159" s="310"/>
      <c r="J159" s="307"/>
      <c r="K159" s="262"/>
      <c r="FG159" s="338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</row>
    <row r="160" spans="3:220" s="264" customFormat="1">
      <c r="C160" s="265"/>
      <c r="D160" s="258" t="str">
        <f t="shared" si="7"/>
        <v/>
      </c>
      <c r="E160" s="266"/>
      <c r="F160" s="312"/>
      <c r="G160" s="353"/>
      <c r="H160" s="312"/>
      <c r="I160" s="267"/>
      <c r="J160" s="308"/>
      <c r="K160" s="268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  <c r="AR160" s="269"/>
      <c r="AS160" s="269"/>
      <c r="AT160" s="269"/>
      <c r="AU160" s="269"/>
      <c r="AV160" s="269"/>
      <c r="AW160" s="269"/>
      <c r="AX160" s="269"/>
      <c r="AY160" s="269"/>
      <c r="AZ160" s="269"/>
      <c r="BA160" s="269"/>
      <c r="BB160" s="269"/>
      <c r="BC160" s="269"/>
      <c r="BD160" s="269"/>
      <c r="BE160" s="269"/>
      <c r="BF160" s="269"/>
      <c r="BG160" s="269"/>
      <c r="BH160" s="269"/>
      <c r="BI160" s="269"/>
      <c r="BJ160" s="269"/>
      <c r="BK160" s="269"/>
      <c r="BL160" s="269"/>
      <c r="BM160" s="269"/>
      <c r="BN160" s="269"/>
      <c r="BO160" s="269"/>
      <c r="BP160" s="269"/>
      <c r="BQ160" s="269"/>
      <c r="BR160" s="269"/>
      <c r="BS160" s="269"/>
      <c r="BT160" s="269"/>
      <c r="BU160" s="269"/>
      <c r="BV160" s="269"/>
      <c r="BW160" s="269"/>
      <c r="BX160" s="269"/>
      <c r="BY160" s="269"/>
      <c r="BZ160" s="269"/>
      <c r="CA160" s="269"/>
      <c r="CB160" s="269"/>
      <c r="CC160" s="269"/>
      <c r="CD160" s="269"/>
      <c r="CE160" s="269"/>
      <c r="CF160" s="269"/>
      <c r="CG160" s="269"/>
      <c r="CH160" s="269"/>
      <c r="CI160" s="269"/>
      <c r="CJ160" s="269"/>
      <c r="CK160" s="269"/>
      <c r="CL160" s="269"/>
      <c r="CM160" s="269"/>
      <c r="CN160" s="269"/>
      <c r="CO160" s="269"/>
      <c r="CP160" s="269"/>
      <c r="CQ160" s="269"/>
      <c r="CR160" s="269"/>
      <c r="CS160" s="269"/>
      <c r="CT160" s="269"/>
      <c r="CU160" s="269"/>
      <c r="CV160" s="269"/>
      <c r="CW160" s="269"/>
      <c r="CX160" s="269"/>
      <c r="CY160" s="269"/>
      <c r="CZ160" s="269"/>
      <c r="DA160" s="269"/>
      <c r="DB160" s="269"/>
      <c r="DC160" s="269"/>
      <c r="DD160" s="269"/>
      <c r="DE160" s="269"/>
      <c r="DF160" s="269"/>
      <c r="DG160" s="269"/>
      <c r="DH160" s="269"/>
      <c r="DI160" s="269"/>
      <c r="DJ160" s="269"/>
      <c r="DK160" s="269"/>
      <c r="DL160" s="269"/>
      <c r="DM160" s="269"/>
      <c r="DN160" s="269"/>
      <c r="DO160" s="269"/>
      <c r="DP160" s="269"/>
      <c r="DQ160" s="269"/>
      <c r="DR160" s="269"/>
      <c r="DS160" s="269"/>
      <c r="DT160" s="269"/>
      <c r="DU160" s="269"/>
      <c r="DV160" s="269"/>
      <c r="DW160" s="269"/>
      <c r="DX160" s="269"/>
      <c r="DY160" s="269"/>
      <c r="DZ160" s="269"/>
      <c r="EA160" s="269"/>
      <c r="EB160" s="269"/>
      <c r="EC160" s="269"/>
      <c r="ED160" s="269"/>
      <c r="EE160" s="269"/>
      <c r="EF160" s="269"/>
      <c r="EG160" s="269"/>
      <c r="EH160" s="269"/>
      <c r="EI160" s="269"/>
      <c r="EJ160" s="269"/>
      <c r="EK160" s="269"/>
      <c r="EL160" s="269"/>
      <c r="EM160" s="269"/>
      <c r="EN160" s="269"/>
      <c r="EO160" s="269"/>
      <c r="EP160" s="269"/>
      <c r="EQ160" s="269"/>
      <c r="ER160" s="269"/>
      <c r="ES160" s="269"/>
      <c r="ET160" s="269"/>
      <c r="EU160" s="269"/>
      <c r="EV160" s="269"/>
      <c r="EW160" s="269"/>
      <c r="EX160" s="269"/>
      <c r="EY160" s="269"/>
      <c r="EZ160" s="269"/>
      <c r="FA160" s="269"/>
      <c r="FB160" s="269"/>
      <c r="FC160" s="269"/>
      <c r="FD160" s="269"/>
      <c r="FE160" s="269"/>
      <c r="FF160" s="269"/>
      <c r="FG160" s="339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</row>
    <row r="161" spans="3:220" s="259" customFormat="1">
      <c r="C161" s="260"/>
      <c r="D161" s="258" t="str">
        <f t="shared" si="7"/>
        <v/>
      </c>
      <c r="E161" s="263"/>
      <c r="F161" s="313"/>
      <c r="G161" s="352"/>
      <c r="H161" s="313"/>
      <c r="I161" s="310"/>
      <c r="J161" s="307"/>
      <c r="K161" s="262"/>
      <c r="FG161" s="338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</row>
    <row r="162" spans="3:220" s="264" customFormat="1">
      <c r="C162" s="265"/>
      <c r="D162" s="258" t="str">
        <f t="shared" si="7"/>
        <v/>
      </c>
      <c r="E162" s="266"/>
      <c r="F162" s="312"/>
      <c r="G162" s="353"/>
      <c r="H162" s="312"/>
      <c r="I162" s="267"/>
      <c r="J162" s="308"/>
      <c r="K162" s="268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  <c r="AQ162" s="269"/>
      <c r="AR162" s="269"/>
      <c r="AS162" s="269"/>
      <c r="AT162" s="269"/>
      <c r="AU162" s="269"/>
      <c r="AV162" s="269"/>
      <c r="AW162" s="269"/>
      <c r="AX162" s="269"/>
      <c r="AY162" s="269"/>
      <c r="AZ162" s="269"/>
      <c r="BA162" s="269"/>
      <c r="BB162" s="269"/>
      <c r="BC162" s="269"/>
      <c r="BD162" s="269"/>
      <c r="BE162" s="269"/>
      <c r="BF162" s="269"/>
      <c r="BG162" s="269"/>
      <c r="BH162" s="269"/>
      <c r="BI162" s="269"/>
      <c r="BJ162" s="269"/>
      <c r="BK162" s="269"/>
      <c r="BL162" s="269"/>
      <c r="BM162" s="269"/>
      <c r="BN162" s="269"/>
      <c r="BO162" s="269"/>
      <c r="BP162" s="269"/>
      <c r="BQ162" s="269"/>
      <c r="BR162" s="269"/>
      <c r="BS162" s="269"/>
      <c r="BT162" s="269"/>
      <c r="BU162" s="269"/>
      <c r="BV162" s="269"/>
      <c r="BW162" s="269"/>
      <c r="BX162" s="269"/>
      <c r="BY162" s="269"/>
      <c r="BZ162" s="269"/>
      <c r="CA162" s="269"/>
      <c r="CB162" s="269"/>
      <c r="CC162" s="269"/>
      <c r="CD162" s="269"/>
      <c r="CE162" s="269"/>
      <c r="CF162" s="269"/>
      <c r="CG162" s="269"/>
      <c r="CH162" s="269"/>
      <c r="CI162" s="269"/>
      <c r="CJ162" s="269"/>
      <c r="CK162" s="269"/>
      <c r="CL162" s="269"/>
      <c r="CM162" s="269"/>
      <c r="CN162" s="269"/>
      <c r="CO162" s="269"/>
      <c r="CP162" s="269"/>
      <c r="CQ162" s="269"/>
      <c r="CR162" s="269"/>
      <c r="CS162" s="269"/>
      <c r="CT162" s="269"/>
      <c r="CU162" s="269"/>
      <c r="CV162" s="269"/>
      <c r="CW162" s="269"/>
      <c r="CX162" s="269"/>
      <c r="CY162" s="269"/>
      <c r="CZ162" s="269"/>
      <c r="DA162" s="269"/>
      <c r="DB162" s="269"/>
      <c r="DC162" s="269"/>
      <c r="DD162" s="269"/>
      <c r="DE162" s="269"/>
      <c r="DF162" s="269"/>
      <c r="DG162" s="269"/>
      <c r="DH162" s="269"/>
      <c r="DI162" s="269"/>
      <c r="DJ162" s="269"/>
      <c r="DK162" s="269"/>
      <c r="DL162" s="269"/>
      <c r="DM162" s="269"/>
      <c r="DN162" s="269"/>
      <c r="DO162" s="269"/>
      <c r="DP162" s="269"/>
      <c r="DQ162" s="269"/>
      <c r="DR162" s="269"/>
      <c r="DS162" s="269"/>
      <c r="DT162" s="269"/>
      <c r="DU162" s="269"/>
      <c r="DV162" s="269"/>
      <c r="DW162" s="269"/>
      <c r="DX162" s="269"/>
      <c r="DY162" s="269"/>
      <c r="DZ162" s="269"/>
      <c r="EA162" s="269"/>
      <c r="EB162" s="269"/>
      <c r="EC162" s="269"/>
      <c r="ED162" s="269"/>
      <c r="EE162" s="269"/>
      <c r="EF162" s="269"/>
      <c r="EG162" s="269"/>
      <c r="EH162" s="269"/>
      <c r="EI162" s="269"/>
      <c r="EJ162" s="269"/>
      <c r="EK162" s="269"/>
      <c r="EL162" s="269"/>
      <c r="EM162" s="269"/>
      <c r="EN162" s="269"/>
      <c r="EO162" s="269"/>
      <c r="EP162" s="269"/>
      <c r="EQ162" s="269"/>
      <c r="ER162" s="269"/>
      <c r="ES162" s="269"/>
      <c r="ET162" s="269"/>
      <c r="EU162" s="269"/>
      <c r="EV162" s="269"/>
      <c r="EW162" s="269"/>
      <c r="EX162" s="269"/>
      <c r="EY162" s="269"/>
      <c r="EZ162" s="269"/>
      <c r="FA162" s="269"/>
      <c r="FB162" s="269"/>
      <c r="FC162" s="269"/>
      <c r="FD162" s="269"/>
      <c r="FE162" s="269"/>
      <c r="FF162" s="269"/>
      <c r="FG162" s="339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</row>
    <row r="163" spans="3:220" s="259" customFormat="1">
      <c r="C163" s="260"/>
      <c r="D163" s="258" t="str">
        <f t="shared" si="7"/>
        <v/>
      </c>
      <c r="E163" s="263"/>
      <c r="F163" s="313"/>
      <c r="G163" s="352"/>
      <c r="H163" s="313"/>
      <c r="I163" s="310"/>
      <c r="J163" s="307"/>
      <c r="K163" s="262"/>
      <c r="FG163" s="338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</row>
    <row r="164" spans="3:220" s="264" customFormat="1">
      <c r="C164" s="265"/>
      <c r="D164" s="258" t="str">
        <f t="shared" si="7"/>
        <v/>
      </c>
      <c r="E164" s="266"/>
      <c r="F164" s="312"/>
      <c r="G164" s="353"/>
      <c r="H164" s="312"/>
      <c r="I164" s="267"/>
      <c r="J164" s="308"/>
      <c r="K164" s="268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  <c r="DV164" s="269"/>
      <c r="DW164" s="269"/>
      <c r="DX164" s="269"/>
      <c r="DY164" s="269"/>
      <c r="DZ164" s="269"/>
      <c r="EA164" s="269"/>
      <c r="EB164" s="269"/>
      <c r="EC164" s="269"/>
      <c r="ED164" s="269"/>
      <c r="EE164" s="269"/>
      <c r="EF164" s="269"/>
      <c r="EG164" s="269"/>
      <c r="EH164" s="269"/>
      <c r="EI164" s="269"/>
      <c r="EJ164" s="269"/>
      <c r="EK164" s="269"/>
      <c r="EL164" s="269"/>
      <c r="EM164" s="269"/>
      <c r="EN164" s="269"/>
      <c r="EO164" s="269"/>
      <c r="EP164" s="269"/>
      <c r="EQ164" s="269"/>
      <c r="ER164" s="269"/>
      <c r="ES164" s="269"/>
      <c r="ET164" s="269"/>
      <c r="EU164" s="269"/>
      <c r="EV164" s="269"/>
      <c r="EW164" s="269"/>
      <c r="EX164" s="269"/>
      <c r="EY164" s="269"/>
      <c r="EZ164" s="269"/>
      <c r="FA164" s="269"/>
      <c r="FB164" s="269"/>
      <c r="FC164" s="269"/>
      <c r="FD164" s="269"/>
      <c r="FE164" s="269"/>
      <c r="FF164" s="269"/>
      <c r="FG164" s="339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</row>
    <row r="165" spans="3:220" s="259" customFormat="1">
      <c r="C165" s="260"/>
      <c r="D165" s="258" t="str">
        <f t="shared" si="7"/>
        <v/>
      </c>
      <c r="E165" s="263"/>
      <c r="F165" s="313"/>
      <c r="G165" s="352"/>
      <c r="H165" s="313"/>
      <c r="I165" s="310"/>
      <c r="J165" s="307"/>
      <c r="K165" s="262"/>
      <c r="FG165" s="338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</row>
    <row r="166" spans="3:220" s="264" customFormat="1">
      <c r="C166" s="265"/>
      <c r="D166" s="258" t="str">
        <f t="shared" si="7"/>
        <v/>
      </c>
      <c r="E166" s="266"/>
      <c r="F166" s="312"/>
      <c r="G166" s="353"/>
      <c r="H166" s="312"/>
      <c r="I166" s="267"/>
      <c r="J166" s="308"/>
      <c r="K166" s="268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B166" s="269"/>
      <c r="BC166" s="269"/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  <c r="EB166" s="269"/>
      <c r="EC166" s="269"/>
      <c r="ED166" s="269"/>
      <c r="EE166" s="269"/>
      <c r="EF166" s="269"/>
      <c r="EG166" s="269"/>
      <c r="EH166" s="269"/>
      <c r="EI166" s="269"/>
      <c r="EJ166" s="269"/>
      <c r="EK166" s="269"/>
      <c r="EL166" s="269"/>
      <c r="EM166" s="269"/>
      <c r="EN166" s="269"/>
      <c r="EO166" s="269"/>
      <c r="EP166" s="269"/>
      <c r="EQ166" s="269"/>
      <c r="ER166" s="269"/>
      <c r="ES166" s="269"/>
      <c r="ET166" s="269"/>
      <c r="EU166" s="269"/>
      <c r="EV166" s="269"/>
      <c r="EW166" s="269"/>
      <c r="EX166" s="269"/>
      <c r="EY166" s="269"/>
      <c r="EZ166" s="269"/>
      <c r="FA166" s="269"/>
      <c r="FB166" s="269"/>
      <c r="FC166" s="269"/>
      <c r="FD166" s="269"/>
      <c r="FE166" s="269"/>
      <c r="FF166" s="269"/>
      <c r="FG166" s="339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</row>
    <row r="167" spans="3:220" s="259" customFormat="1">
      <c r="C167" s="260"/>
      <c r="D167" s="258" t="str">
        <f t="shared" si="7"/>
        <v/>
      </c>
      <c r="E167" s="263"/>
      <c r="F167" s="313"/>
      <c r="G167" s="352"/>
      <c r="H167" s="313"/>
      <c r="I167" s="310"/>
      <c r="J167" s="307"/>
      <c r="K167" s="262"/>
      <c r="FG167" s="338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</row>
    <row r="168" spans="3:220" s="264" customFormat="1">
      <c r="C168" s="265"/>
      <c r="D168" s="258" t="str">
        <f t="shared" si="7"/>
        <v/>
      </c>
      <c r="E168" s="266"/>
      <c r="F168" s="312"/>
      <c r="G168" s="353"/>
      <c r="H168" s="312"/>
      <c r="I168" s="267"/>
      <c r="J168" s="308"/>
      <c r="K168" s="268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  <c r="AX168" s="269"/>
      <c r="AY168" s="269"/>
      <c r="AZ168" s="269"/>
      <c r="BA168" s="269"/>
      <c r="BB168" s="269"/>
      <c r="BC168" s="269"/>
      <c r="BD168" s="269"/>
      <c r="BE168" s="269"/>
      <c r="BF168" s="269"/>
      <c r="BG168" s="269"/>
      <c r="BH168" s="269"/>
      <c r="BI168" s="269"/>
      <c r="BJ168" s="269"/>
      <c r="BK168" s="269"/>
      <c r="BL168" s="269"/>
      <c r="BM168" s="269"/>
      <c r="BN168" s="269"/>
      <c r="BO168" s="269"/>
      <c r="BP168" s="269"/>
      <c r="BQ168" s="269"/>
      <c r="BR168" s="269"/>
      <c r="BS168" s="269"/>
      <c r="BT168" s="269"/>
      <c r="BU168" s="269"/>
      <c r="BV168" s="269"/>
      <c r="BW168" s="269"/>
      <c r="BX168" s="269"/>
      <c r="BY168" s="269"/>
      <c r="BZ168" s="269"/>
      <c r="CA168" s="269"/>
      <c r="CB168" s="269"/>
      <c r="CC168" s="269"/>
      <c r="CD168" s="269"/>
      <c r="CE168" s="269"/>
      <c r="CF168" s="269"/>
      <c r="CG168" s="269"/>
      <c r="CH168" s="269"/>
      <c r="CI168" s="269"/>
      <c r="CJ168" s="269"/>
      <c r="CK168" s="269"/>
      <c r="CL168" s="269"/>
      <c r="CM168" s="269"/>
      <c r="CN168" s="269"/>
      <c r="CO168" s="269"/>
      <c r="CP168" s="269"/>
      <c r="CQ168" s="269"/>
      <c r="CR168" s="269"/>
      <c r="CS168" s="269"/>
      <c r="CT168" s="269"/>
      <c r="CU168" s="269"/>
      <c r="CV168" s="269"/>
      <c r="CW168" s="269"/>
      <c r="CX168" s="269"/>
      <c r="CY168" s="269"/>
      <c r="CZ168" s="269"/>
      <c r="DA168" s="269"/>
      <c r="DB168" s="269"/>
      <c r="DC168" s="269"/>
      <c r="DD168" s="269"/>
      <c r="DE168" s="269"/>
      <c r="DF168" s="269"/>
      <c r="DG168" s="269"/>
      <c r="DH168" s="269"/>
      <c r="DI168" s="269"/>
      <c r="DJ168" s="269"/>
      <c r="DK168" s="269"/>
      <c r="DL168" s="269"/>
      <c r="DM168" s="269"/>
      <c r="DN168" s="269"/>
      <c r="DO168" s="269"/>
      <c r="DP168" s="269"/>
      <c r="DQ168" s="269"/>
      <c r="DR168" s="269"/>
      <c r="DS168" s="269"/>
      <c r="DT168" s="269"/>
      <c r="DU168" s="269"/>
      <c r="DV168" s="269"/>
      <c r="DW168" s="269"/>
      <c r="DX168" s="269"/>
      <c r="DY168" s="269"/>
      <c r="DZ168" s="269"/>
      <c r="EA168" s="269"/>
      <c r="EB168" s="269"/>
      <c r="EC168" s="269"/>
      <c r="ED168" s="269"/>
      <c r="EE168" s="269"/>
      <c r="EF168" s="269"/>
      <c r="EG168" s="269"/>
      <c r="EH168" s="269"/>
      <c r="EI168" s="269"/>
      <c r="EJ168" s="269"/>
      <c r="EK168" s="269"/>
      <c r="EL168" s="269"/>
      <c r="EM168" s="269"/>
      <c r="EN168" s="269"/>
      <c r="EO168" s="269"/>
      <c r="EP168" s="269"/>
      <c r="EQ168" s="269"/>
      <c r="ER168" s="269"/>
      <c r="ES168" s="269"/>
      <c r="ET168" s="269"/>
      <c r="EU168" s="269"/>
      <c r="EV168" s="269"/>
      <c r="EW168" s="269"/>
      <c r="EX168" s="269"/>
      <c r="EY168" s="269"/>
      <c r="EZ168" s="269"/>
      <c r="FA168" s="269"/>
      <c r="FB168" s="269"/>
      <c r="FC168" s="269"/>
      <c r="FD168" s="269"/>
      <c r="FE168" s="269"/>
      <c r="FF168" s="269"/>
      <c r="FG168" s="339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</row>
    <row r="169" spans="3:220" s="259" customFormat="1">
      <c r="C169" s="260"/>
      <c r="D169" s="258" t="str">
        <f t="shared" si="7"/>
        <v/>
      </c>
      <c r="E169" s="263"/>
      <c r="F169" s="313"/>
      <c r="G169" s="352"/>
      <c r="H169" s="313"/>
      <c r="I169" s="310"/>
      <c r="J169" s="307"/>
      <c r="K169" s="262"/>
      <c r="FG169" s="338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</row>
    <row r="170" spans="3:220" s="264" customFormat="1">
      <c r="C170" s="265"/>
      <c r="D170" s="258" t="str">
        <f t="shared" si="7"/>
        <v/>
      </c>
      <c r="E170" s="266"/>
      <c r="F170" s="312"/>
      <c r="G170" s="353"/>
      <c r="H170" s="312"/>
      <c r="I170" s="267"/>
      <c r="J170" s="308"/>
      <c r="K170" s="268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  <c r="AQ170" s="269"/>
      <c r="AR170" s="269"/>
      <c r="AS170" s="269"/>
      <c r="AT170" s="269"/>
      <c r="AU170" s="269"/>
      <c r="AV170" s="269"/>
      <c r="AW170" s="269"/>
      <c r="AX170" s="269"/>
      <c r="AY170" s="269"/>
      <c r="AZ170" s="269"/>
      <c r="BA170" s="269"/>
      <c r="BB170" s="269"/>
      <c r="BC170" s="269"/>
      <c r="BD170" s="269"/>
      <c r="BE170" s="269"/>
      <c r="BF170" s="269"/>
      <c r="BG170" s="269"/>
      <c r="BH170" s="269"/>
      <c r="BI170" s="269"/>
      <c r="BJ170" s="269"/>
      <c r="BK170" s="269"/>
      <c r="BL170" s="269"/>
      <c r="BM170" s="269"/>
      <c r="BN170" s="269"/>
      <c r="BO170" s="269"/>
      <c r="BP170" s="269"/>
      <c r="BQ170" s="269"/>
      <c r="BR170" s="269"/>
      <c r="BS170" s="269"/>
      <c r="BT170" s="269"/>
      <c r="BU170" s="269"/>
      <c r="BV170" s="269"/>
      <c r="BW170" s="269"/>
      <c r="BX170" s="269"/>
      <c r="BY170" s="269"/>
      <c r="BZ170" s="269"/>
      <c r="CA170" s="269"/>
      <c r="CB170" s="269"/>
      <c r="CC170" s="269"/>
      <c r="CD170" s="269"/>
      <c r="CE170" s="269"/>
      <c r="CF170" s="269"/>
      <c r="CG170" s="269"/>
      <c r="CH170" s="269"/>
      <c r="CI170" s="269"/>
      <c r="CJ170" s="269"/>
      <c r="CK170" s="269"/>
      <c r="CL170" s="269"/>
      <c r="CM170" s="269"/>
      <c r="CN170" s="269"/>
      <c r="CO170" s="269"/>
      <c r="CP170" s="269"/>
      <c r="CQ170" s="269"/>
      <c r="CR170" s="269"/>
      <c r="CS170" s="269"/>
      <c r="CT170" s="269"/>
      <c r="CU170" s="269"/>
      <c r="CV170" s="269"/>
      <c r="CW170" s="269"/>
      <c r="CX170" s="269"/>
      <c r="CY170" s="269"/>
      <c r="CZ170" s="269"/>
      <c r="DA170" s="269"/>
      <c r="DB170" s="269"/>
      <c r="DC170" s="269"/>
      <c r="DD170" s="269"/>
      <c r="DE170" s="269"/>
      <c r="DF170" s="269"/>
      <c r="DG170" s="269"/>
      <c r="DH170" s="269"/>
      <c r="DI170" s="269"/>
      <c r="DJ170" s="269"/>
      <c r="DK170" s="269"/>
      <c r="DL170" s="269"/>
      <c r="DM170" s="269"/>
      <c r="DN170" s="269"/>
      <c r="DO170" s="269"/>
      <c r="DP170" s="269"/>
      <c r="DQ170" s="269"/>
      <c r="DR170" s="269"/>
      <c r="DS170" s="269"/>
      <c r="DT170" s="269"/>
      <c r="DU170" s="269"/>
      <c r="DV170" s="269"/>
      <c r="DW170" s="269"/>
      <c r="DX170" s="269"/>
      <c r="DY170" s="269"/>
      <c r="DZ170" s="269"/>
      <c r="EA170" s="269"/>
      <c r="EB170" s="269"/>
      <c r="EC170" s="269"/>
      <c r="ED170" s="269"/>
      <c r="EE170" s="269"/>
      <c r="EF170" s="269"/>
      <c r="EG170" s="269"/>
      <c r="EH170" s="269"/>
      <c r="EI170" s="269"/>
      <c r="EJ170" s="269"/>
      <c r="EK170" s="269"/>
      <c r="EL170" s="269"/>
      <c r="EM170" s="269"/>
      <c r="EN170" s="269"/>
      <c r="EO170" s="269"/>
      <c r="EP170" s="269"/>
      <c r="EQ170" s="269"/>
      <c r="ER170" s="269"/>
      <c r="ES170" s="269"/>
      <c r="ET170" s="269"/>
      <c r="EU170" s="269"/>
      <c r="EV170" s="269"/>
      <c r="EW170" s="269"/>
      <c r="EX170" s="269"/>
      <c r="EY170" s="269"/>
      <c r="EZ170" s="269"/>
      <c r="FA170" s="269"/>
      <c r="FB170" s="269"/>
      <c r="FC170" s="269"/>
      <c r="FD170" s="269"/>
      <c r="FE170" s="269"/>
      <c r="FF170" s="269"/>
      <c r="FG170" s="339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</row>
    <row r="171" spans="3:220" s="259" customFormat="1">
      <c r="C171" s="260"/>
      <c r="D171" s="258" t="str">
        <f t="shared" si="7"/>
        <v/>
      </c>
      <c r="E171" s="263"/>
      <c r="F171" s="313"/>
      <c r="G171" s="352"/>
      <c r="H171" s="313"/>
      <c r="I171" s="310"/>
      <c r="J171" s="307"/>
      <c r="K171" s="262"/>
      <c r="FG171" s="338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</row>
    <row r="172" spans="3:220" s="264" customFormat="1">
      <c r="C172" s="265"/>
      <c r="D172" s="258" t="str">
        <f t="shared" si="7"/>
        <v/>
      </c>
      <c r="E172" s="266"/>
      <c r="F172" s="312"/>
      <c r="G172" s="353"/>
      <c r="H172" s="312"/>
      <c r="I172" s="267"/>
      <c r="J172" s="308"/>
      <c r="K172" s="268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  <c r="AX172" s="269"/>
      <c r="AY172" s="269"/>
      <c r="AZ172" s="269"/>
      <c r="BA172" s="269"/>
      <c r="BB172" s="269"/>
      <c r="BC172" s="269"/>
      <c r="BD172" s="269"/>
      <c r="BE172" s="269"/>
      <c r="BF172" s="269"/>
      <c r="BG172" s="269"/>
      <c r="BH172" s="269"/>
      <c r="BI172" s="269"/>
      <c r="BJ172" s="269"/>
      <c r="BK172" s="269"/>
      <c r="BL172" s="269"/>
      <c r="BM172" s="269"/>
      <c r="BN172" s="269"/>
      <c r="BO172" s="269"/>
      <c r="BP172" s="269"/>
      <c r="BQ172" s="269"/>
      <c r="BR172" s="269"/>
      <c r="BS172" s="269"/>
      <c r="BT172" s="269"/>
      <c r="BU172" s="269"/>
      <c r="BV172" s="269"/>
      <c r="BW172" s="269"/>
      <c r="BX172" s="269"/>
      <c r="BY172" s="269"/>
      <c r="BZ172" s="269"/>
      <c r="CA172" s="269"/>
      <c r="CB172" s="269"/>
      <c r="CC172" s="269"/>
      <c r="CD172" s="269"/>
      <c r="CE172" s="269"/>
      <c r="CF172" s="269"/>
      <c r="CG172" s="269"/>
      <c r="CH172" s="269"/>
      <c r="CI172" s="269"/>
      <c r="CJ172" s="269"/>
      <c r="CK172" s="269"/>
      <c r="CL172" s="269"/>
      <c r="CM172" s="269"/>
      <c r="CN172" s="269"/>
      <c r="CO172" s="269"/>
      <c r="CP172" s="269"/>
      <c r="CQ172" s="269"/>
      <c r="CR172" s="269"/>
      <c r="CS172" s="269"/>
      <c r="CT172" s="269"/>
      <c r="CU172" s="269"/>
      <c r="CV172" s="269"/>
      <c r="CW172" s="269"/>
      <c r="CX172" s="269"/>
      <c r="CY172" s="269"/>
      <c r="CZ172" s="269"/>
      <c r="DA172" s="269"/>
      <c r="DB172" s="269"/>
      <c r="DC172" s="269"/>
      <c r="DD172" s="269"/>
      <c r="DE172" s="269"/>
      <c r="DF172" s="269"/>
      <c r="DG172" s="269"/>
      <c r="DH172" s="269"/>
      <c r="DI172" s="269"/>
      <c r="DJ172" s="269"/>
      <c r="DK172" s="269"/>
      <c r="DL172" s="269"/>
      <c r="DM172" s="269"/>
      <c r="DN172" s="269"/>
      <c r="DO172" s="269"/>
      <c r="DP172" s="269"/>
      <c r="DQ172" s="269"/>
      <c r="DR172" s="269"/>
      <c r="DS172" s="269"/>
      <c r="DT172" s="269"/>
      <c r="DU172" s="269"/>
      <c r="DV172" s="269"/>
      <c r="DW172" s="269"/>
      <c r="DX172" s="269"/>
      <c r="DY172" s="269"/>
      <c r="DZ172" s="269"/>
      <c r="EA172" s="269"/>
      <c r="EB172" s="269"/>
      <c r="EC172" s="269"/>
      <c r="ED172" s="269"/>
      <c r="EE172" s="269"/>
      <c r="EF172" s="269"/>
      <c r="EG172" s="269"/>
      <c r="EH172" s="269"/>
      <c r="EI172" s="269"/>
      <c r="EJ172" s="269"/>
      <c r="EK172" s="269"/>
      <c r="EL172" s="269"/>
      <c r="EM172" s="269"/>
      <c r="EN172" s="269"/>
      <c r="EO172" s="269"/>
      <c r="EP172" s="269"/>
      <c r="EQ172" s="269"/>
      <c r="ER172" s="269"/>
      <c r="ES172" s="269"/>
      <c r="ET172" s="269"/>
      <c r="EU172" s="269"/>
      <c r="EV172" s="269"/>
      <c r="EW172" s="269"/>
      <c r="EX172" s="269"/>
      <c r="EY172" s="269"/>
      <c r="EZ172" s="269"/>
      <c r="FA172" s="269"/>
      <c r="FB172" s="269"/>
      <c r="FC172" s="269"/>
      <c r="FD172" s="269"/>
      <c r="FE172" s="269"/>
      <c r="FF172" s="269"/>
      <c r="FG172" s="339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</row>
    <row r="173" spans="3:220" s="259" customFormat="1">
      <c r="C173" s="260"/>
      <c r="D173" s="258" t="str">
        <f t="shared" si="7"/>
        <v/>
      </c>
      <c r="E173" s="263"/>
      <c r="F173" s="313"/>
      <c r="G173" s="352"/>
      <c r="H173" s="313"/>
      <c r="I173" s="310"/>
      <c r="J173" s="307"/>
      <c r="K173" s="262"/>
      <c r="FG173" s="338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</row>
    <row r="174" spans="3:220" s="264" customFormat="1">
      <c r="C174" s="265"/>
      <c r="D174" s="258" t="str">
        <f t="shared" si="7"/>
        <v/>
      </c>
      <c r="E174" s="266"/>
      <c r="F174" s="312"/>
      <c r="G174" s="353"/>
      <c r="H174" s="312"/>
      <c r="I174" s="267"/>
      <c r="J174" s="308"/>
      <c r="K174" s="268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  <c r="AX174" s="269"/>
      <c r="AY174" s="269"/>
      <c r="AZ174" s="269"/>
      <c r="BA174" s="269"/>
      <c r="BB174" s="269"/>
      <c r="BC174" s="269"/>
      <c r="BD174" s="269"/>
      <c r="BE174" s="269"/>
      <c r="BF174" s="269"/>
      <c r="BG174" s="269"/>
      <c r="BH174" s="269"/>
      <c r="BI174" s="269"/>
      <c r="BJ174" s="269"/>
      <c r="BK174" s="269"/>
      <c r="BL174" s="269"/>
      <c r="BM174" s="269"/>
      <c r="BN174" s="269"/>
      <c r="BO174" s="269"/>
      <c r="BP174" s="269"/>
      <c r="BQ174" s="269"/>
      <c r="BR174" s="269"/>
      <c r="BS174" s="269"/>
      <c r="BT174" s="269"/>
      <c r="BU174" s="269"/>
      <c r="BV174" s="269"/>
      <c r="BW174" s="269"/>
      <c r="BX174" s="269"/>
      <c r="BY174" s="269"/>
      <c r="BZ174" s="269"/>
      <c r="CA174" s="269"/>
      <c r="CB174" s="269"/>
      <c r="CC174" s="269"/>
      <c r="CD174" s="269"/>
      <c r="CE174" s="269"/>
      <c r="CF174" s="269"/>
      <c r="CG174" s="269"/>
      <c r="CH174" s="269"/>
      <c r="CI174" s="269"/>
      <c r="CJ174" s="269"/>
      <c r="CK174" s="269"/>
      <c r="CL174" s="269"/>
      <c r="CM174" s="269"/>
      <c r="CN174" s="269"/>
      <c r="CO174" s="269"/>
      <c r="CP174" s="269"/>
      <c r="CQ174" s="269"/>
      <c r="CR174" s="269"/>
      <c r="CS174" s="269"/>
      <c r="CT174" s="269"/>
      <c r="CU174" s="269"/>
      <c r="CV174" s="269"/>
      <c r="CW174" s="269"/>
      <c r="CX174" s="269"/>
      <c r="CY174" s="269"/>
      <c r="CZ174" s="269"/>
      <c r="DA174" s="269"/>
      <c r="DB174" s="269"/>
      <c r="DC174" s="269"/>
      <c r="DD174" s="269"/>
      <c r="DE174" s="269"/>
      <c r="DF174" s="269"/>
      <c r="DG174" s="269"/>
      <c r="DH174" s="269"/>
      <c r="DI174" s="269"/>
      <c r="DJ174" s="269"/>
      <c r="DK174" s="269"/>
      <c r="DL174" s="269"/>
      <c r="DM174" s="269"/>
      <c r="DN174" s="269"/>
      <c r="DO174" s="269"/>
      <c r="DP174" s="269"/>
      <c r="DQ174" s="269"/>
      <c r="DR174" s="269"/>
      <c r="DS174" s="269"/>
      <c r="DT174" s="269"/>
      <c r="DU174" s="269"/>
      <c r="DV174" s="269"/>
      <c r="DW174" s="269"/>
      <c r="DX174" s="269"/>
      <c r="DY174" s="269"/>
      <c r="DZ174" s="269"/>
      <c r="EA174" s="269"/>
      <c r="EB174" s="269"/>
      <c r="EC174" s="269"/>
      <c r="ED174" s="269"/>
      <c r="EE174" s="269"/>
      <c r="EF174" s="269"/>
      <c r="EG174" s="269"/>
      <c r="EH174" s="269"/>
      <c r="EI174" s="269"/>
      <c r="EJ174" s="269"/>
      <c r="EK174" s="269"/>
      <c r="EL174" s="269"/>
      <c r="EM174" s="269"/>
      <c r="EN174" s="269"/>
      <c r="EO174" s="269"/>
      <c r="EP174" s="269"/>
      <c r="EQ174" s="269"/>
      <c r="ER174" s="269"/>
      <c r="ES174" s="269"/>
      <c r="ET174" s="269"/>
      <c r="EU174" s="269"/>
      <c r="EV174" s="269"/>
      <c r="EW174" s="269"/>
      <c r="EX174" s="269"/>
      <c r="EY174" s="269"/>
      <c r="EZ174" s="269"/>
      <c r="FA174" s="269"/>
      <c r="FB174" s="269"/>
      <c r="FC174" s="269"/>
      <c r="FD174" s="269"/>
      <c r="FE174" s="269"/>
      <c r="FF174" s="269"/>
      <c r="FG174" s="339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</row>
    <row r="175" spans="3:220" s="259" customFormat="1">
      <c r="C175" s="260"/>
      <c r="D175" s="258" t="str">
        <f t="shared" si="7"/>
        <v/>
      </c>
      <c r="E175" s="263"/>
      <c r="F175" s="313"/>
      <c r="G175" s="352"/>
      <c r="H175" s="313"/>
      <c r="I175" s="310"/>
      <c r="J175" s="307"/>
      <c r="K175" s="262"/>
      <c r="FG175" s="338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</row>
    <row r="176" spans="3:220" s="264" customFormat="1">
      <c r="C176" s="265"/>
      <c r="D176" s="258" t="str">
        <f t="shared" si="7"/>
        <v/>
      </c>
      <c r="E176" s="266"/>
      <c r="F176" s="312"/>
      <c r="G176" s="353"/>
      <c r="H176" s="312"/>
      <c r="I176" s="267"/>
      <c r="J176" s="308"/>
      <c r="K176" s="268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  <c r="AX176" s="269"/>
      <c r="AY176" s="269"/>
      <c r="AZ176" s="269"/>
      <c r="BA176" s="269"/>
      <c r="BB176" s="269"/>
      <c r="BC176" s="269"/>
      <c r="BD176" s="269"/>
      <c r="BE176" s="269"/>
      <c r="BF176" s="269"/>
      <c r="BG176" s="269"/>
      <c r="BH176" s="269"/>
      <c r="BI176" s="269"/>
      <c r="BJ176" s="269"/>
      <c r="BK176" s="269"/>
      <c r="BL176" s="269"/>
      <c r="BM176" s="269"/>
      <c r="BN176" s="269"/>
      <c r="BO176" s="269"/>
      <c r="BP176" s="269"/>
      <c r="BQ176" s="269"/>
      <c r="BR176" s="269"/>
      <c r="BS176" s="269"/>
      <c r="BT176" s="269"/>
      <c r="BU176" s="269"/>
      <c r="BV176" s="269"/>
      <c r="BW176" s="269"/>
      <c r="BX176" s="269"/>
      <c r="BY176" s="269"/>
      <c r="BZ176" s="269"/>
      <c r="CA176" s="269"/>
      <c r="CB176" s="269"/>
      <c r="CC176" s="269"/>
      <c r="CD176" s="269"/>
      <c r="CE176" s="269"/>
      <c r="CF176" s="269"/>
      <c r="CG176" s="269"/>
      <c r="CH176" s="269"/>
      <c r="CI176" s="269"/>
      <c r="CJ176" s="269"/>
      <c r="CK176" s="269"/>
      <c r="CL176" s="269"/>
      <c r="CM176" s="269"/>
      <c r="CN176" s="269"/>
      <c r="CO176" s="269"/>
      <c r="CP176" s="269"/>
      <c r="CQ176" s="269"/>
      <c r="CR176" s="269"/>
      <c r="CS176" s="269"/>
      <c r="CT176" s="269"/>
      <c r="CU176" s="269"/>
      <c r="CV176" s="269"/>
      <c r="CW176" s="269"/>
      <c r="CX176" s="269"/>
      <c r="CY176" s="269"/>
      <c r="CZ176" s="269"/>
      <c r="DA176" s="269"/>
      <c r="DB176" s="269"/>
      <c r="DC176" s="269"/>
      <c r="DD176" s="269"/>
      <c r="DE176" s="269"/>
      <c r="DF176" s="269"/>
      <c r="DG176" s="269"/>
      <c r="DH176" s="269"/>
      <c r="DI176" s="269"/>
      <c r="DJ176" s="269"/>
      <c r="DK176" s="269"/>
      <c r="DL176" s="269"/>
      <c r="DM176" s="269"/>
      <c r="DN176" s="269"/>
      <c r="DO176" s="269"/>
      <c r="DP176" s="269"/>
      <c r="DQ176" s="269"/>
      <c r="DR176" s="269"/>
      <c r="DS176" s="269"/>
      <c r="DT176" s="269"/>
      <c r="DU176" s="269"/>
      <c r="DV176" s="269"/>
      <c r="DW176" s="269"/>
      <c r="DX176" s="269"/>
      <c r="DY176" s="269"/>
      <c r="DZ176" s="269"/>
      <c r="EA176" s="269"/>
      <c r="EB176" s="269"/>
      <c r="EC176" s="269"/>
      <c r="ED176" s="269"/>
      <c r="EE176" s="269"/>
      <c r="EF176" s="269"/>
      <c r="EG176" s="269"/>
      <c r="EH176" s="269"/>
      <c r="EI176" s="269"/>
      <c r="EJ176" s="269"/>
      <c r="EK176" s="269"/>
      <c r="EL176" s="269"/>
      <c r="EM176" s="269"/>
      <c r="EN176" s="269"/>
      <c r="EO176" s="269"/>
      <c r="EP176" s="269"/>
      <c r="EQ176" s="269"/>
      <c r="ER176" s="269"/>
      <c r="ES176" s="269"/>
      <c r="ET176" s="269"/>
      <c r="EU176" s="269"/>
      <c r="EV176" s="269"/>
      <c r="EW176" s="269"/>
      <c r="EX176" s="269"/>
      <c r="EY176" s="269"/>
      <c r="EZ176" s="269"/>
      <c r="FA176" s="269"/>
      <c r="FB176" s="269"/>
      <c r="FC176" s="269"/>
      <c r="FD176" s="269"/>
      <c r="FE176" s="269"/>
      <c r="FF176" s="269"/>
      <c r="FG176" s="339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</row>
    <row r="177" spans="3:220" s="259" customFormat="1">
      <c r="C177" s="260"/>
      <c r="D177" s="258" t="str">
        <f t="shared" si="7"/>
        <v/>
      </c>
      <c r="E177" s="263"/>
      <c r="F177" s="313"/>
      <c r="G177" s="352"/>
      <c r="H177" s="313"/>
      <c r="I177" s="310"/>
      <c r="J177" s="307"/>
      <c r="K177" s="262"/>
      <c r="FG177" s="338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</row>
    <row r="178" spans="3:220" s="264" customFormat="1">
      <c r="C178" s="265"/>
      <c r="D178" s="258" t="str">
        <f t="shared" si="7"/>
        <v/>
      </c>
      <c r="E178" s="266"/>
      <c r="F178" s="312"/>
      <c r="G178" s="353"/>
      <c r="H178" s="312"/>
      <c r="I178" s="267"/>
      <c r="J178" s="308"/>
      <c r="K178" s="268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  <c r="AX178" s="269"/>
      <c r="AY178" s="269"/>
      <c r="AZ178" s="269"/>
      <c r="BA178" s="269"/>
      <c r="BB178" s="269"/>
      <c r="BC178" s="269"/>
      <c r="BD178" s="269"/>
      <c r="BE178" s="269"/>
      <c r="BF178" s="269"/>
      <c r="BG178" s="269"/>
      <c r="BH178" s="269"/>
      <c r="BI178" s="269"/>
      <c r="BJ178" s="269"/>
      <c r="BK178" s="269"/>
      <c r="BL178" s="269"/>
      <c r="BM178" s="269"/>
      <c r="BN178" s="269"/>
      <c r="BO178" s="269"/>
      <c r="BP178" s="269"/>
      <c r="BQ178" s="269"/>
      <c r="BR178" s="269"/>
      <c r="BS178" s="269"/>
      <c r="BT178" s="269"/>
      <c r="BU178" s="269"/>
      <c r="BV178" s="269"/>
      <c r="BW178" s="269"/>
      <c r="BX178" s="269"/>
      <c r="BY178" s="269"/>
      <c r="BZ178" s="269"/>
      <c r="CA178" s="269"/>
      <c r="CB178" s="269"/>
      <c r="CC178" s="269"/>
      <c r="CD178" s="269"/>
      <c r="CE178" s="269"/>
      <c r="CF178" s="269"/>
      <c r="CG178" s="269"/>
      <c r="CH178" s="269"/>
      <c r="CI178" s="269"/>
      <c r="CJ178" s="269"/>
      <c r="CK178" s="269"/>
      <c r="CL178" s="269"/>
      <c r="CM178" s="269"/>
      <c r="CN178" s="269"/>
      <c r="CO178" s="269"/>
      <c r="CP178" s="269"/>
      <c r="CQ178" s="269"/>
      <c r="CR178" s="269"/>
      <c r="CS178" s="269"/>
      <c r="CT178" s="269"/>
      <c r="CU178" s="269"/>
      <c r="CV178" s="269"/>
      <c r="CW178" s="269"/>
      <c r="CX178" s="269"/>
      <c r="CY178" s="269"/>
      <c r="CZ178" s="269"/>
      <c r="DA178" s="269"/>
      <c r="DB178" s="269"/>
      <c r="DC178" s="269"/>
      <c r="DD178" s="269"/>
      <c r="DE178" s="269"/>
      <c r="DF178" s="269"/>
      <c r="DG178" s="269"/>
      <c r="DH178" s="269"/>
      <c r="DI178" s="269"/>
      <c r="DJ178" s="269"/>
      <c r="DK178" s="269"/>
      <c r="DL178" s="269"/>
      <c r="DM178" s="269"/>
      <c r="DN178" s="269"/>
      <c r="DO178" s="269"/>
      <c r="DP178" s="269"/>
      <c r="DQ178" s="269"/>
      <c r="DR178" s="269"/>
      <c r="DS178" s="269"/>
      <c r="DT178" s="269"/>
      <c r="DU178" s="269"/>
      <c r="DV178" s="269"/>
      <c r="DW178" s="269"/>
      <c r="DX178" s="269"/>
      <c r="DY178" s="269"/>
      <c r="DZ178" s="269"/>
      <c r="EA178" s="269"/>
      <c r="EB178" s="269"/>
      <c r="EC178" s="269"/>
      <c r="ED178" s="269"/>
      <c r="EE178" s="269"/>
      <c r="EF178" s="269"/>
      <c r="EG178" s="269"/>
      <c r="EH178" s="269"/>
      <c r="EI178" s="269"/>
      <c r="EJ178" s="269"/>
      <c r="EK178" s="269"/>
      <c r="EL178" s="269"/>
      <c r="EM178" s="269"/>
      <c r="EN178" s="269"/>
      <c r="EO178" s="269"/>
      <c r="EP178" s="269"/>
      <c r="EQ178" s="269"/>
      <c r="ER178" s="269"/>
      <c r="ES178" s="269"/>
      <c r="ET178" s="269"/>
      <c r="EU178" s="269"/>
      <c r="EV178" s="269"/>
      <c r="EW178" s="269"/>
      <c r="EX178" s="269"/>
      <c r="EY178" s="269"/>
      <c r="EZ178" s="269"/>
      <c r="FA178" s="269"/>
      <c r="FB178" s="269"/>
      <c r="FC178" s="269"/>
      <c r="FD178" s="269"/>
      <c r="FE178" s="269"/>
      <c r="FF178" s="269"/>
      <c r="FG178" s="339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</row>
    <row r="179" spans="3:220" s="259" customFormat="1">
      <c r="C179" s="260"/>
      <c r="D179" s="258" t="str">
        <f t="shared" si="7"/>
        <v/>
      </c>
      <c r="E179" s="263"/>
      <c r="F179" s="313"/>
      <c r="G179" s="352"/>
      <c r="H179" s="313"/>
      <c r="I179" s="310"/>
      <c r="J179" s="307"/>
      <c r="K179" s="262"/>
      <c r="FG179" s="338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</row>
    <row r="180" spans="3:220" s="264" customFormat="1">
      <c r="C180" s="265"/>
      <c r="D180" s="258" t="str">
        <f t="shared" si="7"/>
        <v/>
      </c>
      <c r="E180" s="266"/>
      <c r="F180" s="312"/>
      <c r="G180" s="353"/>
      <c r="H180" s="312"/>
      <c r="I180" s="267"/>
      <c r="J180" s="308"/>
      <c r="K180" s="268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  <c r="AX180" s="269"/>
      <c r="AY180" s="269"/>
      <c r="AZ180" s="269"/>
      <c r="BA180" s="269"/>
      <c r="BB180" s="269"/>
      <c r="BC180" s="269"/>
      <c r="BD180" s="269"/>
      <c r="BE180" s="269"/>
      <c r="BF180" s="269"/>
      <c r="BG180" s="269"/>
      <c r="BH180" s="269"/>
      <c r="BI180" s="269"/>
      <c r="BJ180" s="269"/>
      <c r="BK180" s="269"/>
      <c r="BL180" s="269"/>
      <c r="BM180" s="269"/>
      <c r="BN180" s="269"/>
      <c r="BO180" s="269"/>
      <c r="BP180" s="269"/>
      <c r="BQ180" s="269"/>
      <c r="BR180" s="269"/>
      <c r="BS180" s="269"/>
      <c r="BT180" s="269"/>
      <c r="BU180" s="269"/>
      <c r="BV180" s="269"/>
      <c r="BW180" s="269"/>
      <c r="BX180" s="269"/>
      <c r="BY180" s="269"/>
      <c r="BZ180" s="269"/>
      <c r="CA180" s="269"/>
      <c r="CB180" s="269"/>
      <c r="CC180" s="269"/>
      <c r="CD180" s="269"/>
      <c r="CE180" s="269"/>
      <c r="CF180" s="269"/>
      <c r="CG180" s="269"/>
      <c r="CH180" s="269"/>
      <c r="CI180" s="269"/>
      <c r="CJ180" s="269"/>
      <c r="CK180" s="269"/>
      <c r="CL180" s="269"/>
      <c r="CM180" s="269"/>
      <c r="CN180" s="269"/>
      <c r="CO180" s="269"/>
      <c r="CP180" s="269"/>
      <c r="CQ180" s="269"/>
      <c r="CR180" s="269"/>
      <c r="CS180" s="269"/>
      <c r="CT180" s="269"/>
      <c r="CU180" s="269"/>
      <c r="CV180" s="269"/>
      <c r="CW180" s="269"/>
      <c r="CX180" s="269"/>
      <c r="CY180" s="269"/>
      <c r="CZ180" s="269"/>
      <c r="DA180" s="269"/>
      <c r="DB180" s="269"/>
      <c r="DC180" s="269"/>
      <c r="DD180" s="269"/>
      <c r="DE180" s="269"/>
      <c r="DF180" s="269"/>
      <c r="DG180" s="269"/>
      <c r="DH180" s="269"/>
      <c r="DI180" s="269"/>
      <c r="DJ180" s="269"/>
      <c r="DK180" s="269"/>
      <c r="DL180" s="269"/>
      <c r="DM180" s="269"/>
      <c r="DN180" s="269"/>
      <c r="DO180" s="269"/>
      <c r="DP180" s="269"/>
      <c r="DQ180" s="269"/>
      <c r="DR180" s="269"/>
      <c r="DS180" s="269"/>
      <c r="DT180" s="269"/>
      <c r="DU180" s="269"/>
      <c r="DV180" s="269"/>
      <c r="DW180" s="269"/>
      <c r="DX180" s="269"/>
      <c r="DY180" s="269"/>
      <c r="DZ180" s="269"/>
      <c r="EA180" s="269"/>
      <c r="EB180" s="269"/>
      <c r="EC180" s="269"/>
      <c r="ED180" s="269"/>
      <c r="EE180" s="269"/>
      <c r="EF180" s="269"/>
      <c r="EG180" s="269"/>
      <c r="EH180" s="269"/>
      <c r="EI180" s="269"/>
      <c r="EJ180" s="269"/>
      <c r="EK180" s="269"/>
      <c r="EL180" s="269"/>
      <c r="EM180" s="269"/>
      <c r="EN180" s="269"/>
      <c r="EO180" s="269"/>
      <c r="EP180" s="269"/>
      <c r="EQ180" s="269"/>
      <c r="ER180" s="269"/>
      <c r="ES180" s="269"/>
      <c r="ET180" s="269"/>
      <c r="EU180" s="269"/>
      <c r="EV180" s="269"/>
      <c r="EW180" s="269"/>
      <c r="EX180" s="269"/>
      <c r="EY180" s="269"/>
      <c r="EZ180" s="269"/>
      <c r="FA180" s="269"/>
      <c r="FB180" s="269"/>
      <c r="FC180" s="269"/>
      <c r="FD180" s="269"/>
      <c r="FE180" s="269"/>
      <c r="FF180" s="269"/>
      <c r="FG180" s="339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</row>
    <row r="181" spans="3:220" s="259" customFormat="1">
      <c r="C181" s="260"/>
      <c r="D181" s="258" t="str">
        <f t="shared" si="7"/>
        <v/>
      </c>
      <c r="E181" s="263"/>
      <c r="F181" s="313"/>
      <c r="G181" s="352"/>
      <c r="H181" s="313"/>
      <c r="I181" s="310"/>
      <c r="J181" s="307"/>
      <c r="K181" s="262"/>
      <c r="FG181" s="338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</row>
    <row r="182" spans="3:220" s="264" customFormat="1">
      <c r="C182" s="265"/>
      <c r="D182" s="258" t="str">
        <f t="shared" si="7"/>
        <v/>
      </c>
      <c r="E182" s="266"/>
      <c r="F182" s="312"/>
      <c r="G182" s="353"/>
      <c r="H182" s="312"/>
      <c r="I182" s="267"/>
      <c r="J182" s="308"/>
      <c r="K182" s="268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  <c r="AX182" s="269"/>
      <c r="AY182" s="269"/>
      <c r="AZ182" s="269"/>
      <c r="BA182" s="269"/>
      <c r="BB182" s="269"/>
      <c r="BC182" s="269"/>
      <c r="BD182" s="269"/>
      <c r="BE182" s="269"/>
      <c r="BF182" s="269"/>
      <c r="BG182" s="269"/>
      <c r="BH182" s="269"/>
      <c r="BI182" s="269"/>
      <c r="BJ182" s="269"/>
      <c r="BK182" s="269"/>
      <c r="BL182" s="269"/>
      <c r="BM182" s="269"/>
      <c r="BN182" s="269"/>
      <c r="BO182" s="269"/>
      <c r="BP182" s="269"/>
      <c r="BQ182" s="269"/>
      <c r="BR182" s="269"/>
      <c r="BS182" s="269"/>
      <c r="BT182" s="269"/>
      <c r="BU182" s="269"/>
      <c r="BV182" s="269"/>
      <c r="BW182" s="269"/>
      <c r="BX182" s="269"/>
      <c r="BY182" s="269"/>
      <c r="BZ182" s="269"/>
      <c r="CA182" s="269"/>
      <c r="CB182" s="269"/>
      <c r="CC182" s="269"/>
      <c r="CD182" s="269"/>
      <c r="CE182" s="269"/>
      <c r="CF182" s="269"/>
      <c r="CG182" s="269"/>
      <c r="CH182" s="269"/>
      <c r="CI182" s="269"/>
      <c r="CJ182" s="269"/>
      <c r="CK182" s="269"/>
      <c r="CL182" s="269"/>
      <c r="CM182" s="269"/>
      <c r="CN182" s="269"/>
      <c r="CO182" s="269"/>
      <c r="CP182" s="269"/>
      <c r="CQ182" s="269"/>
      <c r="CR182" s="269"/>
      <c r="CS182" s="269"/>
      <c r="CT182" s="269"/>
      <c r="CU182" s="269"/>
      <c r="CV182" s="269"/>
      <c r="CW182" s="269"/>
      <c r="CX182" s="269"/>
      <c r="CY182" s="269"/>
      <c r="CZ182" s="269"/>
      <c r="DA182" s="269"/>
      <c r="DB182" s="269"/>
      <c r="DC182" s="269"/>
      <c r="DD182" s="269"/>
      <c r="DE182" s="269"/>
      <c r="DF182" s="269"/>
      <c r="DG182" s="269"/>
      <c r="DH182" s="269"/>
      <c r="DI182" s="269"/>
      <c r="DJ182" s="269"/>
      <c r="DK182" s="269"/>
      <c r="DL182" s="269"/>
      <c r="DM182" s="269"/>
      <c r="DN182" s="269"/>
      <c r="DO182" s="269"/>
      <c r="DP182" s="269"/>
      <c r="DQ182" s="269"/>
      <c r="DR182" s="269"/>
      <c r="DS182" s="269"/>
      <c r="DT182" s="269"/>
      <c r="DU182" s="269"/>
      <c r="DV182" s="269"/>
      <c r="DW182" s="269"/>
      <c r="DX182" s="269"/>
      <c r="DY182" s="269"/>
      <c r="DZ182" s="269"/>
      <c r="EA182" s="269"/>
      <c r="EB182" s="269"/>
      <c r="EC182" s="269"/>
      <c r="ED182" s="269"/>
      <c r="EE182" s="269"/>
      <c r="EF182" s="269"/>
      <c r="EG182" s="269"/>
      <c r="EH182" s="269"/>
      <c r="EI182" s="269"/>
      <c r="EJ182" s="269"/>
      <c r="EK182" s="269"/>
      <c r="EL182" s="269"/>
      <c r="EM182" s="269"/>
      <c r="EN182" s="269"/>
      <c r="EO182" s="269"/>
      <c r="EP182" s="269"/>
      <c r="EQ182" s="269"/>
      <c r="ER182" s="269"/>
      <c r="ES182" s="269"/>
      <c r="ET182" s="269"/>
      <c r="EU182" s="269"/>
      <c r="EV182" s="269"/>
      <c r="EW182" s="269"/>
      <c r="EX182" s="269"/>
      <c r="EY182" s="269"/>
      <c r="EZ182" s="269"/>
      <c r="FA182" s="269"/>
      <c r="FB182" s="269"/>
      <c r="FC182" s="269"/>
      <c r="FD182" s="269"/>
      <c r="FE182" s="269"/>
      <c r="FF182" s="269"/>
      <c r="FG182" s="339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</row>
    <row r="183" spans="3:220" s="259" customFormat="1">
      <c r="C183" s="260"/>
      <c r="D183" s="258" t="str">
        <f t="shared" si="7"/>
        <v/>
      </c>
      <c r="E183" s="263"/>
      <c r="F183" s="313"/>
      <c r="G183" s="352"/>
      <c r="H183" s="313"/>
      <c r="I183" s="310"/>
      <c r="J183" s="307"/>
      <c r="K183" s="262"/>
      <c r="FG183" s="338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</row>
    <row r="184" spans="3:220" s="264" customFormat="1">
      <c r="C184" s="265"/>
      <c r="D184" s="258" t="str">
        <f t="shared" si="7"/>
        <v/>
      </c>
      <c r="E184" s="266"/>
      <c r="F184" s="312"/>
      <c r="G184" s="353"/>
      <c r="H184" s="312"/>
      <c r="I184" s="267"/>
      <c r="J184" s="308"/>
      <c r="K184" s="268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  <c r="AR184" s="269"/>
      <c r="AS184" s="269"/>
      <c r="AT184" s="269"/>
      <c r="AU184" s="269"/>
      <c r="AV184" s="269"/>
      <c r="AW184" s="269"/>
      <c r="AX184" s="269"/>
      <c r="AY184" s="269"/>
      <c r="AZ184" s="269"/>
      <c r="BA184" s="269"/>
      <c r="BB184" s="269"/>
      <c r="BC184" s="269"/>
      <c r="BD184" s="269"/>
      <c r="BE184" s="269"/>
      <c r="BF184" s="269"/>
      <c r="BG184" s="269"/>
      <c r="BH184" s="269"/>
      <c r="BI184" s="269"/>
      <c r="BJ184" s="269"/>
      <c r="BK184" s="269"/>
      <c r="BL184" s="269"/>
      <c r="BM184" s="269"/>
      <c r="BN184" s="269"/>
      <c r="BO184" s="269"/>
      <c r="BP184" s="269"/>
      <c r="BQ184" s="269"/>
      <c r="BR184" s="269"/>
      <c r="BS184" s="269"/>
      <c r="BT184" s="269"/>
      <c r="BU184" s="269"/>
      <c r="BV184" s="269"/>
      <c r="BW184" s="269"/>
      <c r="BX184" s="269"/>
      <c r="BY184" s="269"/>
      <c r="BZ184" s="269"/>
      <c r="CA184" s="269"/>
      <c r="CB184" s="269"/>
      <c r="CC184" s="269"/>
      <c r="CD184" s="269"/>
      <c r="CE184" s="269"/>
      <c r="CF184" s="269"/>
      <c r="CG184" s="269"/>
      <c r="CH184" s="269"/>
      <c r="CI184" s="269"/>
      <c r="CJ184" s="269"/>
      <c r="CK184" s="269"/>
      <c r="CL184" s="269"/>
      <c r="CM184" s="269"/>
      <c r="CN184" s="269"/>
      <c r="CO184" s="269"/>
      <c r="CP184" s="269"/>
      <c r="CQ184" s="269"/>
      <c r="CR184" s="269"/>
      <c r="CS184" s="269"/>
      <c r="CT184" s="269"/>
      <c r="CU184" s="269"/>
      <c r="CV184" s="269"/>
      <c r="CW184" s="269"/>
      <c r="CX184" s="269"/>
      <c r="CY184" s="269"/>
      <c r="CZ184" s="269"/>
      <c r="DA184" s="269"/>
      <c r="DB184" s="269"/>
      <c r="DC184" s="269"/>
      <c r="DD184" s="269"/>
      <c r="DE184" s="269"/>
      <c r="DF184" s="269"/>
      <c r="DG184" s="269"/>
      <c r="DH184" s="269"/>
      <c r="DI184" s="269"/>
      <c r="DJ184" s="269"/>
      <c r="DK184" s="269"/>
      <c r="DL184" s="269"/>
      <c r="DM184" s="269"/>
      <c r="DN184" s="269"/>
      <c r="DO184" s="269"/>
      <c r="DP184" s="269"/>
      <c r="DQ184" s="269"/>
      <c r="DR184" s="269"/>
      <c r="DS184" s="269"/>
      <c r="DT184" s="269"/>
      <c r="DU184" s="269"/>
      <c r="DV184" s="269"/>
      <c r="DW184" s="269"/>
      <c r="DX184" s="269"/>
      <c r="DY184" s="269"/>
      <c r="DZ184" s="269"/>
      <c r="EA184" s="269"/>
      <c r="EB184" s="269"/>
      <c r="EC184" s="269"/>
      <c r="ED184" s="269"/>
      <c r="EE184" s="269"/>
      <c r="EF184" s="269"/>
      <c r="EG184" s="269"/>
      <c r="EH184" s="269"/>
      <c r="EI184" s="269"/>
      <c r="EJ184" s="269"/>
      <c r="EK184" s="269"/>
      <c r="EL184" s="269"/>
      <c r="EM184" s="269"/>
      <c r="EN184" s="269"/>
      <c r="EO184" s="269"/>
      <c r="EP184" s="269"/>
      <c r="EQ184" s="269"/>
      <c r="ER184" s="269"/>
      <c r="ES184" s="269"/>
      <c r="ET184" s="269"/>
      <c r="EU184" s="269"/>
      <c r="EV184" s="269"/>
      <c r="EW184" s="269"/>
      <c r="EX184" s="269"/>
      <c r="EY184" s="269"/>
      <c r="EZ184" s="269"/>
      <c r="FA184" s="269"/>
      <c r="FB184" s="269"/>
      <c r="FC184" s="269"/>
      <c r="FD184" s="269"/>
      <c r="FE184" s="269"/>
      <c r="FF184" s="269"/>
      <c r="FG184" s="339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</row>
    <row r="185" spans="3:220" s="259" customFormat="1">
      <c r="C185" s="260"/>
      <c r="D185" s="258" t="str">
        <f t="shared" si="7"/>
        <v/>
      </c>
      <c r="E185" s="263"/>
      <c r="F185" s="313"/>
      <c r="G185" s="352"/>
      <c r="H185" s="313"/>
      <c r="I185" s="310"/>
      <c r="J185" s="307"/>
      <c r="K185" s="262"/>
      <c r="FG185" s="338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</row>
    <row r="186" spans="3:220" s="264" customFormat="1">
      <c r="C186" s="265"/>
      <c r="D186" s="258" t="str">
        <f t="shared" si="7"/>
        <v/>
      </c>
      <c r="E186" s="266"/>
      <c r="F186" s="312"/>
      <c r="G186" s="353"/>
      <c r="H186" s="312"/>
      <c r="I186" s="267"/>
      <c r="J186" s="308"/>
      <c r="K186" s="268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  <c r="AX186" s="269"/>
      <c r="AY186" s="269"/>
      <c r="AZ186" s="269"/>
      <c r="BA186" s="269"/>
      <c r="BB186" s="269"/>
      <c r="BC186" s="269"/>
      <c r="BD186" s="269"/>
      <c r="BE186" s="269"/>
      <c r="BF186" s="269"/>
      <c r="BG186" s="269"/>
      <c r="BH186" s="269"/>
      <c r="BI186" s="269"/>
      <c r="BJ186" s="269"/>
      <c r="BK186" s="269"/>
      <c r="BL186" s="269"/>
      <c r="BM186" s="269"/>
      <c r="BN186" s="269"/>
      <c r="BO186" s="269"/>
      <c r="BP186" s="269"/>
      <c r="BQ186" s="269"/>
      <c r="BR186" s="269"/>
      <c r="BS186" s="269"/>
      <c r="BT186" s="269"/>
      <c r="BU186" s="269"/>
      <c r="BV186" s="269"/>
      <c r="BW186" s="269"/>
      <c r="BX186" s="269"/>
      <c r="BY186" s="269"/>
      <c r="BZ186" s="269"/>
      <c r="CA186" s="269"/>
      <c r="CB186" s="269"/>
      <c r="CC186" s="269"/>
      <c r="CD186" s="269"/>
      <c r="CE186" s="269"/>
      <c r="CF186" s="269"/>
      <c r="CG186" s="269"/>
      <c r="CH186" s="269"/>
      <c r="CI186" s="269"/>
      <c r="CJ186" s="269"/>
      <c r="CK186" s="269"/>
      <c r="CL186" s="269"/>
      <c r="CM186" s="269"/>
      <c r="CN186" s="269"/>
      <c r="CO186" s="269"/>
      <c r="CP186" s="269"/>
      <c r="CQ186" s="269"/>
      <c r="CR186" s="269"/>
      <c r="CS186" s="269"/>
      <c r="CT186" s="269"/>
      <c r="CU186" s="269"/>
      <c r="CV186" s="269"/>
      <c r="CW186" s="269"/>
      <c r="CX186" s="269"/>
      <c r="CY186" s="269"/>
      <c r="CZ186" s="269"/>
      <c r="DA186" s="269"/>
      <c r="DB186" s="269"/>
      <c r="DC186" s="269"/>
      <c r="DD186" s="269"/>
      <c r="DE186" s="269"/>
      <c r="DF186" s="269"/>
      <c r="DG186" s="269"/>
      <c r="DH186" s="269"/>
      <c r="DI186" s="269"/>
      <c r="DJ186" s="269"/>
      <c r="DK186" s="269"/>
      <c r="DL186" s="269"/>
      <c r="DM186" s="269"/>
      <c r="DN186" s="269"/>
      <c r="DO186" s="269"/>
      <c r="DP186" s="269"/>
      <c r="DQ186" s="269"/>
      <c r="DR186" s="269"/>
      <c r="DS186" s="269"/>
      <c r="DT186" s="269"/>
      <c r="DU186" s="269"/>
      <c r="DV186" s="269"/>
      <c r="DW186" s="269"/>
      <c r="DX186" s="269"/>
      <c r="DY186" s="269"/>
      <c r="DZ186" s="269"/>
      <c r="EA186" s="269"/>
      <c r="EB186" s="269"/>
      <c r="EC186" s="269"/>
      <c r="ED186" s="269"/>
      <c r="EE186" s="269"/>
      <c r="EF186" s="269"/>
      <c r="EG186" s="269"/>
      <c r="EH186" s="269"/>
      <c r="EI186" s="269"/>
      <c r="EJ186" s="269"/>
      <c r="EK186" s="269"/>
      <c r="EL186" s="269"/>
      <c r="EM186" s="269"/>
      <c r="EN186" s="269"/>
      <c r="EO186" s="269"/>
      <c r="EP186" s="269"/>
      <c r="EQ186" s="269"/>
      <c r="ER186" s="269"/>
      <c r="ES186" s="269"/>
      <c r="ET186" s="269"/>
      <c r="EU186" s="269"/>
      <c r="EV186" s="269"/>
      <c r="EW186" s="269"/>
      <c r="EX186" s="269"/>
      <c r="EY186" s="269"/>
      <c r="EZ186" s="269"/>
      <c r="FA186" s="269"/>
      <c r="FB186" s="269"/>
      <c r="FC186" s="269"/>
      <c r="FD186" s="269"/>
      <c r="FE186" s="269"/>
      <c r="FF186" s="269"/>
      <c r="FG186" s="339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</row>
    <row r="187" spans="3:220" s="259" customFormat="1">
      <c r="C187" s="260"/>
      <c r="D187" s="258" t="str">
        <f t="shared" si="7"/>
        <v/>
      </c>
      <c r="E187" s="263"/>
      <c r="F187" s="313"/>
      <c r="G187" s="352"/>
      <c r="H187" s="313"/>
      <c r="I187" s="310"/>
      <c r="J187" s="307"/>
      <c r="K187" s="262"/>
      <c r="FG187" s="338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</row>
    <row r="188" spans="3:220" s="264" customFormat="1">
      <c r="C188" s="265"/>
      <c r="D188" s="258" t="str">
        <f t="shared" si="7"/>
        <v/>
      </c>
      <c r="E188" s="266"/>
      <c r="F188" s="312"/>
      <c r="G188" s="353"/>
      <c r="H188" s="312"/>
      <c r="I188" s="267"/>
      <c r="J188" s="308"/>
      <c r="K188" s="268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  <c r="AR188" s="269"/>
      <c r="AS188" s="269"/>
      <c r="AT188" s="269"/>
      <c r="AU188" s="269"/>
      <c r="AV188" s="269"/>
      <c r="AW188" s="269"/>
      <c r="AX188" s="269"/>
      <c r="AY188" s="269"/>
      <c r="AZ188" s="269"/>
      <c r="BA188" s="269"/>
      <c r="BB188" s="269"/>
      <c r="BC188" s="269"/>
      <c r="BD188" s="269"/>
      <c r="BE188" s="269"/>
      <c r="BF188" s="269"/>
      <c r="BG188" s="269"/>
      <c r="BH188" s="269"/>
      <c r="BI188" s="269"/>
      <c r="BJ188" s="269"/>
      <c r="BK188" s="269"/>
      <c r="BL188" s="269"/>
      <c r="BM188" s="269"/>
      <c r="BN188" s="269"/>
      <c r="BO188" s="269"/>
      <c r="BP188" s="269"/>
      <c r="BQ188" s="269"/>
      <c r="BR188" s="269"/>
      <c r="BS188" s="269"/>
      <c r="BT188" s="269"/>
      <c r="BU188" s="269"/>
      <c r="BV188" s="269"/>
      <c r="BW188" s="269"/>
      <c r="BX188" s="269"/>
      <c r="BY188" s="269"/>
      <c r="BZ188" s="269"/>
      <c r="CA188" s="269"/>
      <c r="CB188" s="269"/>
      <c r="CC188" s="269"/>
      <c r="CD188" s="269"/>
      <c r="CE188" s="269"/>
      <c r="CF188" s="269"/>
      <c r="CG188" s="269"/>
      <c r="CH188" s="269"/>
      <c r="CI188" s="269"/>
      <c r="CJ188" s="269"/>
      <c r="CK188" s="269"/>
      <c r="CL188" s="269"/>
      <c r="CM188" s="269"/>
      <c r="CN188" s="269"/>
      <c r="CO188" s="269"/>
      <c r="CP188" s="269"/>
      <c r="CQ188" s="269"/>
      <c r="CR188" s="269"/>
      <c r="CS188" s="269"/>
      <c r="CT188" s="269"/>
      <c r="CU188" s="269"/>
      <c r="CV188" s="269"/>
      <c r="CW188" s="269"/>
      <c r="CX188" s="269"/>
      <c r="CY188" s="269"/>
      <c r="CZ188" s="269"/>
      <c r="DA188" s="269"/>
      <c r="DB188" s="269"/>
      <c r="DC188" s="269"/>
      <c r="DD188" s="269"/>
      <c r="DE188" s="269"/>
      <c r="DF188" s="269"/>
      <c r="DG188" s="269"/>
      <c r="DH188" s="269"/>
      <c r="DI188" s="269"/>
      <c r="DJ188" s="269"/>
      <c r="DK188" s="269"/>
      <c r="DL188" s="269"/>
      <c r="DM188" s="269"/>
      <c r="DN188" s="269"/>
      <c r="DO188" s="269"/>
      <c r="DP188" s="269"/>
      <c r="DQ188" s="269"/>
      <c r="DR188" s="269"/>
      <c r="DS188" s="269"/>
      <c r="DT188" s="269"/>
      <c r="DU188" s="269"/>
      <c r="DV188" s="269"/>
      <c r="DW188" s="269"/>
      <c r="DX188" s="269"/>
      <c r="DY188" s="269"/>
      <c r="DZ188" s="269"/>
      <c r="EA188" s="269"/>
      <c r="EB188" s="269"/>
      <c r="EC188" s="269"/>
      <c r="ED188" s="269"/>
      <c r="EE188" s="269"/>
      <c r="EF188" s="269"/>
      <c r="EG188" s="269"/>
      <c r="EH188" s="269"/>
      <c r="EI188" s="269"/>
      <c r="EJ188" s="269"/>
      <c r="EK188" s="269"/>
      <c r="EL188" s="269"/>
      <c r="EM188" s="269"/>
      <c r="EN188" s="269"/>
      <c r="EO188" s="269"/>
      <c r="EP188" s="269"/>
      <c r="EQ188" s="269"/>
      <c r="ER188" s="269"/>
      <c r="ES188" s="269"/>
      <c r="ET188" s="269"/>
      <c r="EU188" s="269"/>
      <c r="EV188" s="269"/>
      <c r="EW188" s="269"/>
      <c r="EX188" s="269"/>
      <c r="EY188" s="269"/>
      <c r="EZ188" s="269"/>
      <c r="FA188" s="269"/>
      <c r="FB188" s="269"/>
      <c r="FC188" s="269"/>
      <c r="FD188" s="269"/>
      <c r="FE188" s="269"/>
      <c r="FF188" s="269"/>
      <c r="FG188" s="339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</row>
    <row r="189" spans="3:220" s="259" customFormat="1">
      <c r="C189" s="260"/>
      <c r="D189" s="258" t="str">
        <f t="shared" si="7"/>
        <v/>
      </c>
      <c r="E189" s="263"/>
      <c r="F189" s="313"/>
      <c r="G189" s="352"/>
      <c r="H189" s="313"/>
      <c r="I189" s="310"/>
      <c r="J189" s="307"/>
      <c r="K189" s="262"/>
      <c r="FG189" s="338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</row>
    <row r="190" spans="3:220" s="264" customFormat="1">
      <c r="C190" s="265"/>
      <c r="D190" s="258" t="str">
        <f t="shared" si="7"/>
        <v/>
      </c>
      <c r="E190" s="266"/>
      <c r="F190" s="312"/>
      <c r="G190" s="353"/>
      <c r="H190" s="312"/>
      <c r="I190" s="267"/>
      <c r="J190" s="308"/>
      <c r="K190" s="268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  <c r="AX190" s="269"/>
      <c r="AY190" s="269"/>
      <c r="AZ190" s="269"/>
      <c r="BA190" s="269"/>
      <c r="BB190" s="269"/>
      <c r="BC190" s="269"/>
      <c r="BD190" s="269"/>
      <c r="BE190" s="269"/>
      <c r="BF190" s="269"/>
      <c r="BG190" s="269"/>
      <c r="BH190" s="269"/>
      <c r="BI190" s="269"/>
      <c r="BJ190" s="269"/>
      <c r="BK190" s="269"/>
      <c r="BL190" s="269"/>
      <c r="BM190" s="269"/>
      <c r="BN190" s="269"/>
      <c r="BO190" s="269"/>
      <c r="BP190" s="269"/>
      <c r="BQ190" s="269"/>
      <c r="BR190" s="269"/>
      <c r="BS190" s="269"/>
      <c r="BT190" s="269"/>
      <c r="BU190" s="269"/>
      <c r="BV190" s="269"/>
      <c r="BW190" s="269"/>
      <c r="BX190" s="269"/>
      <c r="BY190" s="269"/>
      <c r="BZ190" s="269"/>
      <c r="CA190" s="269"/>
      <c r="CB190" s="269"/>
      <c r="CC190" s="269"/>
      <c r="CD190" s="269"/>
      <c r="CE190" s="269"/>
      <c r="CF190" s="269"/>
      <c r="CG190" s="269"/>
      <c r="CH190" s="269"/>
      <c r="CI190" s="269"/>
      <c r="CJ190" s="269"/>
      <c r="CK190" s="269"/>
      <c r="CL190" s="269"/>
      <c r="CM190" s="269"/>
      <c r="CN190" s="269"/>
      <c r="CO190" s="269"/>
      <c r="CP190" s="269"/>
      <c r="CQ190" s="269"/>
      <c r="CR190" s="269"/>
      <c r="CS190" s="269"/>
      <c r="CT190" s="269"/>
      <c r="CU190" s="269"/>
      <c r="CV190" s="269"/>
      <c r="CW190" s="269"/>
      <c r="CX190" s="269"/>
      <c r="CY190" s="269"/>
      <c r="CZ190" s="269"/>
      <c r="DA190" s="269"/>
      <c r="DB190" s="269"/>
      <c r="DC190" s="269"/>
      <c r="DD190" s="269"/>
      <c r="DE190" s="269"/>
      <c r="DF190" s="269"/>
      <c r="DG190" s="269"/>
      <c r="DH190" s="269"/>
      <c r="DI190" s="269"/>
      <c r="DJ190" s="269"/>
      <c r="DK190" s="269"/>
      <c r="DL190" s="269"/>
      <c r="DM190" s="269"/>
      <c r="DN190" s="269"/>
      <c r="DO190" s="269"/>
      <c r="DP190" s="269"/>
      <c r="DQ190" s="269"/>
      <c r="DR190" s="269"/>
      <c r="DS190" s="269"/>
      <c r="DT190" s="269"/>
      <c r="DU190" s="269"/>
      <c r="DV190" s="269"/>
      <c r="DW190" s="269"/>
      <c r="DX190" s="269"/>
      <c r="DY190" s="269"/>
      <c r="DZ190" s="269"/>
      <c r="EA190" s="269"/>
      <c r="EB190" s="269"/>
      <c r="EC190" s="269"/>
      <c r="ED190" s="269"/>
      <c r="EE190" s="269"/>
      <c r="EF190" s="269"/>
      <c r="EG190" s="269"/>
      <c r="EH190" s="269"/>
      <c r="EI190" s="269"/>
      <c r="EJ190" s="269"/>
      <c r="EK190" s="269"/>
      <c r="EL190" s="269"/>
      <c r="EM190" s="269"/>
      <c r="EN190" s="269"/>
      <c r="EO190" s="269"/>
      <c r="EP190" s="269"/>
      <c r="EQ190" s="269"/>
      <c r="ER190" s="269"/>
      <c r="ES190" s="269"/>
      <c r="ET190" s="269"/>
      <c r="EU190" s="269"/>
      <c r="EV190" s="269"/>
      <c r="EW190" s="269"/>
      <c r="EX190" s="269"/>
      <c r="EY190" s="269"/>
      <c r="EZ190" s="269"/>
      <c r="FA190" s="269"/>
      <c r="FB190" s="269"/>
      <c r="FC190" s="269"/>
      <c r="FD190" s="269"/>
      <c r="FE190" s="269"/>
      <c r="FF190" s="269"/>
      <c r="FG190" s="339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</row>
    <row r="191" spans="3:220" s="259" customFormat="1">
      <c r="C191" s="260"/>
      <c r="D191" s="258" t="str">
        <f t="shared" si="7"/>
        <v/>
      </c>
      <c r="E191" s="263"/>
      <c r="F191" s="313"/>
      <c r="G191" s="352"/>
      <c r="H191" s="313"/>
      <c r="I191" s="310"/>
      <c r="J191" s="307"/>
      <c r="K191" s="262"/>
      <c r="FG191" s="338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</row>
    <row r="192" spans="3:220" s="264" customFormat="1">
      <c r="C192" s="265"/>
      <c r="D192" s="258" t="str">
        <f t="shared" si="7"/>
        <v/>
      </c>
      <c r="E192" s="266"/>
      <c r="F192" s="312"/>
      <c r="G192" s="353"/>
      <c r="H192" s="312"/>
      <c r="I192" s="267"/>
      <c r="J192" s="308"/>
      <c r="K192" s="268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  <c r="AX192" s="269"/>
      <c r="AY192" s="269"/>
      <c r="AZ192" s="269"/>
      <c r="BA192" s="269"/>
      <c r="BB192" s="269"/>
      <c r="BC192" s="269"/>
      <c r="BD192" s="269"/>
      <c r="BE192" s="269"/>
      <c r="BF192" s="269"/>
      <c r="BG192" s="269"/>
      <c r="BH192" s="269"/>
      <c r="BI192" s="269"/>
      <c r="BJ192" s="269"/>
      <c r="BK192" s="269"/>
      <c r="BL192" s="269"/>
      <c r="BM192" s="269"/>
      <c r="BN192" s="269"/>
      <c r="BO192" s="269"/>
      <c r="BP192" s="269"/>
      <c r="BQ192" s="269"/>
      <c r="BR192" s="269"/>
      <c r="BS192" s="269"/>
      <c r="BT192" s="269"/>
      <c r="BU192" s="269"/>
      <c r="BV192" s="269"/>
      <c r="BW192" s="269"/>
      <c r="BX192" s="269"/>
      <c r="BY192" s="269"/>
      <c r="BZ192" s="269"/>
      <c r="CA192" s="269"/>
      <c r="CB192" s="269"/>
      <c r="CC192" s="269"/>
      <c r="CD192" s="269"/>
      <c r="CE192" s="269"/>
      <c r="CF192" s="269"/>
      <c r="CG192" s="269"/>
      <c r="CH192" s="269"/>
      <c r="CI192" s="269"/>
      <c r="CJ192" s="269"/>
      <c r="CK192" s="269"/>
      <c r="CL192" s="269"/>
      <c r="CM192" s="269"/>
      <c r="CN192" s="269"/>
      <c r="CO192" s="269"/>
      <c r="CP192" s="269"/>
      <c r="CQ192" s="269"/>
      <c r="CR192" s="269"/>
      <c r="CS192" s="269"/>
      <c r="CT192" s="269"/>
      <c r="CU192" s="269"/>
      <c r="CV192" s="269"/>
      <c r="CW192" s="269"/>
      <c r="CX192" s="269"/>
      <c r="CY192" s="269"/>
      <c r="CZ192" s="269"/>
      <c r="DA192" s="269"/>
      <c r="DB192" s="269"/>
      <c r="DC192" s="269"/>
      <c r="DD192" s="269"/>
      <c r="DE192" s="269"/>
      <c r="DF192" s="269"/>
      <c r="DG192" s="269"/>
      <c r="DH192" s="269"/>
      <c r="DI192" s="269"/>
      <c r="DJ192" s="269"/>
      <c r="DK192" s="269"/>
      <c r="DL192" s="269"/>
      <c r="DM192" s="269"/>
      <c r="DN192" s="269"/>
      <c r="DO192" s="269"/>
      <c r="DP192" s="269"/>
      <c r="DQ192" s="269"/>
      <c r="DR192" s="269"/>
      <c r="DS192" s="269"/>
      <c r="DT192" s="269"/>
      <c r="DU192" s="269"/>
      <c r="DV192" s="269"/>
      <c r="DW192" s="269"/>
      <c r="DX192" s="269"/>
      <c r="DY192" s="269"/>
      <c r="DZ192" s="269"/>
      <c r="EA192" s="269"/>
      <c r="EB192" s="269"/>
      <c r="EC192" s="269"/>
      <c r="ED192" s="269"/>
      <c r="EE192" s="269"/>
      <c r="EF192" s="269"/>
      <c r="EG192" s="269"/>
      <c r="EH192" s="269"/>
      <c r="EI192" s="269"/>
      <c r="EJ192" s="269"/>
      <c r="EK192" s="269"/>
      <c r="EL192" s="269"/>
      <c r="EM192" s="269"/>
      <c r="EN192" s="269"/>
      <c r="EO192" s="269"/>
      <c r="EP192" s="269"/>
      <c r="EQ192" s="269"/>
      <c r="ER192" s="269"/>
      <c r="ES192" s="269"/>
      <c r="ET192" s="269"/>
      <c r="EU192" s="269"/>
      <c r="EV192" s="269"/>
      <c r="EW192" s="269"/>
      <c r="EX192" s="269"/>
      <c r="EY192" s="269"/>
      <c r="EZ192" s="269"/>
      <c r="FA192" s="269"/>
      <c r="FB192" s="269"/>
      <c r="FC192" s="269"/>
      <c r="FD192" s="269"/>
      <c r="FE192" s="269"/>
      <c r="FF192" s="269"/>
      <c r="FG192" s="339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</row>
    <row r="193" spans="3:220" s="259" customFormat="1">
      <c r="C193" s="260"/>
      <c r="D193" s="258" t="str">
        <f t="shared" si="7"/>
        <v/>
      </c>
      <c r="E193" s="263"/>
      <c r="F193" s="313"/>
      <c r="G193" s="352"/>
      <c r="H193" s="313"/>
      <c r="I193" s="310"/>
      <c r="J193" s="307"/>
      <c r="K193" s="262"/>
      <c r="FG193" s="338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</row>
    <row r="194" spans="3:220" s="264" customFormat="1">
      <c r="C194" s="265"/>
      <c r="D194" s="258" t="str">
        <f t="shared" si="7"/>
        <v/>
      </c>
      <c r="E194" s="266"/>
      <c r="F194" s="312"/>
      <c r="G194" s="353"/>
      <c r="H194" s="312"/>
      <c r="I194" s="267"/>
      <c r="J194" s="308"/>
      <c r="K194" s="268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  <c r="AX194" s="269"/>
      <c r="AY194" s="269"/>
      <c r="AZ194" s="269"/>
      <c r="BA194" s="269"/>
      <c r="BB194" s="269"/>
      <c r="BC194" s="269"/>
      <c r="BD194" s="269"/>
      <c r="BE194" s="269"/>
      <c r="BF194" s="269"/>
      <c r="BG194" s="269"/>
      <c r="BH194" s="269"/>
      <c r="BI194" s="269"/>
      <c r="BJ194" s="269"/>
      <c r="BK194" s="269"/>
      <c r="BL194" s="269"/>
      <c r="BM194" s="269"/>
      <c r="BN194" s="269"/>
      <c r="BO194" s="269"/>
      <c r="BP194" s="269"/>
      <c r="BQ194" s="269"/>
      <c r="BR194" s="269"/>
      <c r="BS194" s="269"/>
      <c r="BT194" s="269"/>
      <c r="BU194" s="269"/>
      <c r="BV194" s="269"/>
      <c r="BW194" s="269"/>
      <c r="BX194" s="269"/>
      <c r="BY194" s="269"/>
      <c r="BZ194" s="269"/>
      <c r="CA194" s="269"/>
      <c r="CB194" s="269"/>
      <c r="CC194" s="269"/>
      <c r="CD194" s="269"/>
      <c r="CE194" s="269"/>
      <c r="CF194" s="269"/>
      <c r="CG194" s="269"/>
      <c r="CH194" s="269"/>
      <c r="CI194" s="269"/>
      <c r="CJ194" s="269"/>
      <c r="CK194" s="269"/>
      <c r="CL194" s="269"/>
      <c r="CM194" s="269"/>
      <c r="CN194" s="269"/>
      <c r="CO194" s="269"/>
      <c r="CP194" s="269"/>
      <c r="CQ194" s="269"/>
      <c r="CR194" s="269"/>
      <c r="CS194" s="269"/>
      <c r="CT194" s="269"/>
      <c r="CU194" s="269"/>
      <c r="CV194" s="269"/>
      <c r="CW194" s="269"/>
      <c r="CX194" s="269"/>
      <c r="CY194" s="269"/>
      <c r="CZ194" s="269"/>
      <c r="DA194" s="269"/>
      <c r="DB194" s="269"/>
      <c r="DC194" s="269"/>
      <c r="DD194" s="269"/>
      <c r="DE194" s="269"/>
      <c r="DF194" s="269"/>
      <c r="DG194" s="269"/>
      <c r="DH194" s="269"/>
      <c r="DI194" s="269"/>
      <c r="DJ194" s="269"/>
      <c r="DK194" s="269"/>
      <c r="DL194" s="269"/>
      <c r="DM194" s="269"/>
      <c r="DN194" s="269"/>
      <c r="DO194" s="269"/>
      <c r="DP194" s="269"/>
      <c r="DQ194" s="269"/>
      <c r="DR194" s="269"/>
      <c r="DS194" s="269"/>
      <c r="DT194" s="269"/>
      <c r="DU194" s="269"/>
      <c r="DV194" s="269"/>
      <c r="DW194" s="269"/>
      <c r="DX194" s="269"/>
      <c r="DY194" s="269"/>
      <c r="DZ194" s="269"/>
      <c r="EA194" s="269"/>
      <c r="EB194" s="269"/>
      <c r="EC194" s="269"/>
      <c r="ED194" s="269"/>
      <c r="EE194" s="269"/>
      <c r="EF194" s="269"/>
      <c r="EG194" s="269"/>
      <c r="EH194" s="269"/>
      <c r="EI194" s="269"/>
      <c r="EJ194" s="269"/>
      <c r="EK194" s="269"/>
      <c r="EL194" s="269"/>
      <c r="EM194" s="269"/>
      <c r="EN194" s="269"/>
      <c r="EO194" s="269"/>
      <c r="EP194" s="269"/>
      <c r="EQ194" s="269"/>
      <c r="ER194" s="269"/>
      <c r="ES194" s="269"/>
      <c r="ET194" s="269"/>
      <c r="EU194" s="269"/>
      <c r="EV194" s="269"/>
      <c r="EW194" s="269"/>
      <c r="EX194" s="269"/>
      <c r="EY194" s="269"/>
      <c r="EZ194" s="269"/>
      <c r="FA194" s="269"/>
      <c r="FB194" s="269"/>
      <c r="FC194" s="269"/>
      <c r="FD194" s="269"/>
      <c r="FE194" s="269"/>
      <c r="FF194" s="269"/>
      <c r="FG194" s="339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</row>
    <row r="195" spans="3:220" s="259" customFormat="1">
      <c r="C195" s="260"/>
      <c r="D195" s="258" t="str">
        <f t="shared" si="7"/>
        <v/>
      </c>
      <c r="E195" s="263"/>
      <c r="F195" s="313"/>
      <c r="G195" s="352"/>
      <c r="H195" s="313"/>
      <c r="I195" s="310"/>
      <c r="J195" s="307"/>
      <c r="K195" s="262"/>
      <c r="FG195" s="338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</row>
    <row r="196" spans="3:220" s="264" customFormat="1">
      <c r="C196" s="265"/>
      <c r="D196" s="258" t="str">
        <f t="shared" si="7"/>
        <v/>
      </c>
      <c r="E196" s="266"/>
      <c r="F196" s="312"/>
      <c r="G196" s="353"/>
      <c r="H196" s="312"/>
      <c r="I196" s="267"/>
      <c r="J196" s="308"/>
      <c r="K196" s="268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269"/>
      <c r="AU196" s="269"/>
      <c r="AV196" s="269"/>
      <c r="AW196" s="269"/>
      <c r="AX196" s="269"/>
      <c r="AY196" s="269"/>
      <c r="AZ196" s="269"/>
      <c r="BA196" s="269"/>
      <c r="BB196" s="269"/>
      <c r="BC196" s="269"/>
      <c r="BD196" s="269"/>
      <c r="BE196" s="269"/>
      <c r="BF196" s="269"/>
      <c r="BG196" s="269"/>
      <c r="BH196" s="269"/>
      <c r="BI196" s="269"/>
      <c r="BJ196" s="269"/>
      <c r="BK196" s="269"/>
      <c r="BL196" s="269"/>
      <c r="BM196" s="269"/>
      <c r="BN196" s="269"/>
      <c r="BO196" s="269"/>
      <c r="BP196" s="269"/>
      <c r="BQ196" s="269"/>
      <c r="BR196" s="269"/>
      <c r="BS196" s="269"/>
      <c r="BT196" s="269"/>
      <c r="BU196" s="269"/>
      <c r="BV196" s="269"/>
      <c r="BW196" s="269"/>
      <c r="BX196" s="269"/>
      <c r="BY196" s="269"/>
      <c r="BZ196" s="269"/>
      <c r="CA196" s="269"/>
      <c r="CB196" s="269"/>
      <c r="CC196" s="269"/>
      <c r="CD196" s="269"/>
      <c r="CE196" s="269"/>
      <c r="CF196" s="269"/>
      <c r="CG196" s="269"/>
      <c r="CH196" s="269"/>
      <c r="CI196" s="269"/>
      <c r="CJ196" s="269"/>
      <c r="CK196" s="269"/>
      <c r="CL196" s="269"/>
      <c r="CM196" s="269"/>
      <c r="CN196" s="269"/>
      <c r="CO196" s="269"/>
      <c r="CP196" s="269"/>
      <c r="CQ196" s="269"/>
      <c r="CR196" s="269"/>
      <c r="CS196" s="269"/>
      <c r="CT196" s="269"/>
      <c r="CU196" s="269"/>
      <c r="CV196" s="269"/>
      <c r="CW196" s="269"/>
      <c r="CX196" s="269"/>
      <c r="CY196" s="269"/>
      <c r="CZ196" s="269"/>
      <c r="DA196" s="269"/>
      <c r="DB196" s="269"/>
      <c r="DC196" s="269"/>
      <c r="DD196" s="269"/>
      <c r="DE196" s="269"/>
      <c r="DF196" s="269"/>
      <c r="DG196" s="269"/>
      <c r="DH196" s="269"/>
      <c r="DI196" s="269"/>
      <c r="DJ196" s="269"/>
      <c r="DK196" s="269"/>
      <c r="DL196" s="269"/>
      <c r="DM196" s="269"/>
      <c r="DN196" s="269"/>
      <c r="DO196" s="269"/>
      <c r="DP196" s="269"/>
      <c r="DQ196" s="269"/>
      <c r="DR196" s="269"/>
      <c r="DS196" s="269"/>
      <c r="DT196" s="269"/>
      <c r="DU196" s="269"/>
      <c r="DV196" s="269"/>
      <c r="DW196" s="269"/>
      <c r="DX196" s="269"/>
      <c r="DY196" s="269"/>
      <c r="DZ196" s="269"/>
      <c r="EA196" s="269"/>
      <c r="EB196" s="269"/>
      <c r="EC196" s="269"/>
      <c r="ED196" s="269"/>
      <c r="EE196" s="269"/>
      <c r="EF196" s="269"/>
      <c r="EG196" s="269"/>
      <c r="EH196" s="269"/>
      <c r="EI196" s="269"/>
      <c r="EJ196" s="269"/>
      <c r="EK196" s="269"/>
      <c r="EL196" s="269"/>
      <c r="EM196" s="269"/>
      <c r="EN196" s="269"/>
      <c r="EO196" s="269"/>
      <c r="EP196" s="269"/>
      <c r="EQ196" s="269"/>
      <c r="ER196" s="269"/>
      <c r="ES196" s="269"/>
      <c r="ET196" s="269"/>
      <c r="EU196" s="269"/>
      <c r="EV196" s="269"/>
      <c r="EW196" s="269"/>
      <c r="EX196" s="269"/>
      <c r="EY196" s="269"/>
      <c r="EZ196" s="269"/>
      <c r="FA196" s="269"/>
      <c r="FB196" s="269"/>
      <c r="FC196" s="269"/>
      <c r="FD196" s="269"/>
      <c r="FE196" s="269"/>
      <c r="FF196" s="269"/>
      <c r="FG196" s="339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</row>
    <row r="197" spans="3:220" s="259" customFormat="1">
      <c r="C197" s="260"/>
      <c r="D197" s="258" t="str">
        <f t="shared" si="7"/>
        <v/>
      </c>
      <c r="E197" s="263"/>
      <c r="F197" s="313"/>
      <c r="G197" s="352"/>
      <c r="H197" s="313"/>
      <c r="I197" s="310"/>
      <c r="J197" s="307"/>
      <c r="K197" s="262"/>
      <c r="FG197" s="338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</row>
    <row r="198" spans="3:220" s="264" customFormat="1">
      <c r="C198" s="265"/>
      <c r="D198" s="258" t="str">
        <f t="shared" si="7"/>
        <v/>
      </c>
      <c r="E198" s="266"/>
      <c r="F198" s="312"/>
      <c r="G198" s="353"/>
      <c r="H198" s="312"/>
      <c r="I198" s="267"/>
      <c r="J198" s="308"/>
      <c r="K198" s="268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  <c r="AR198" s="269"/>
      <c r="AS198" s="269"/>
      <c r="AT198" s="269"/>
      <c r="AU198" s="269"/>
      <c r="AV198" s="269"/>
      <c r="AW198" s="269"/>
      <c r="AX198" s="269"/>
      <c r="AY198" s="269"/>
      <c r="AZ198" s="269"/>
      <c r="BA198" s="269"/>
      <c r="BB198" s="269"/>
      <c r="BC198" s="269"/>
      <c r="BD198" s="269"/>
      <c r="BE198" s="269"/>
      <c r="BF198" s="269"/>
      <c r="BG198" s="269"/>
      <c r="BH198" s="269"/>
      <c r="BI198" s="269"/>
      <c r="BJ198" s="269"/>
      <c r="BK198" s="269"/>
      <c r="BL198" s="269"/>
      <c r="BM198" s="269"/>
      <c r="BN198" s="269"/>
      <c r="BO198" s="269"/>
      <c r="BP198" s="269"/>
      <c r="BQ198" s="269"/>
      <c r="BR198" s="269"/>
      <c r="BS198" s="269"/>
      <c r="BT198" s="269"/>
      <c r="BU198" s="269"/>
      <c r="BV198" s="269"/>
      <c r="BW198" s="269"/>
      <c r="BX198" s="269"/>
      <c r="BY198" s="269"/>
      <c r="BZ198" s="269"/>
      <c r="CA198" s="269"/>
      <c r="CB198" s="269"/>
      <c r="CC198" s="269"/>
      <c r="CD198" s="269"/>
      <c r="CE198" s="269"/>
      <c r="CF198" s="269"/>
      <c r="CG198" s="269"/>
      <c r="CH198" s="269"/>
      <c r="CI198" s="269"/>
      <c r="CJ198" s="269"/>
      <c r="CK198" s="269"/>
      <c r="CL198" s="269"/>
      <c r="CM198" s="269"/>
      <c r="CN198" s="269"/>
      <c r="CO198" s="269"/>
      <c r="CP198" s="269"/>
      <c r="CQ198" s="269"/>
      <c r="CR198" s="269"/>
      <c r="CS198" s="269"/>
      <c r="CT198" s="269"/>
      <c r="CU198" s="269"/>
      <c r="CV198" s="269"/>
      <c r="CW198" s="269"/>
      <c r="CX198" s="269"/>
      <c r="CY198" s="269"/>
      <c r="CZ198" s="269"/>
      <c r="DA198" s="269"/>
      <c r="DB198" s="269"/>
      <c r="DC198" s="269"/>
      <c r="DD198" s="269"/>
      <c r="DE198" s="269"/>
      <c r="DF198" s="269"/>
      <c r="DG198" s="269"/>
      <c r="DH198" s="269"/>
      <c r="DI198" s="269"/>
      <c r="DJ198" s="269"/>
      <c r="DK198" s="269"/>
      <c r="DL198" s="269"/>
      <c r="DM198" s="269"/>
      <c r="DN198" s="269"/>
      <c r="DO198" s="269"/>
      <c r="DP198" s="269"/>
      <c r="DQ198" s="269"/>
      <c r="DR198" s="269"/>
      <c r="DS198" s="269"/>
      <c r="DT198" s="269"/>
      <c r="DU198" s="269"/>
      <c r="DV198" s="269"/>
      <c r="DW198" s="269"/>
      <c r="DX198" s="269"/>
      <c r="DY198" s="269"/>
      <c r="DZ198" s="269"/>
      <c r="EA198" s="269"/>
      <c r="EB198" s="269"/>
      <c r="EC198" s="269"/>
      <c r="ED198" s="269"/>
      <c r="EE198" s="269"/>
      <c r="EF198" s="269"/>
      <c r="EG198" s="269"/>
      <c r="EH198" s="269"/>
      <c r="EI198" s="269"/>
      <c r="EJ198" s="269"/>
      <c r="EK198" s="269"/>
      <c r="EL198" s="269"/>
      <c r="EM198" s="269"/>
      <c r="EN198" s="269"/>
      <c r="EO198" s="269"/>
      <c r="EP198" s="269"/>
      <c r="EQ198" s="269"/>
      <c r="ER198" s="269"/>
      <c r="ES198" s="269"/>
      <c r="ET198" s="269"/>
      <c r="EU198" s="269"/>
      <c r="EV198" s="269"/>
      <c r="EW198" s="269"/>
      <c r="EX198" s="269"/>
      <c r="EY198" s="269"/>
      <c r="EZ198" s="269"/>
      <c r="FA198" s="269"/>
      <c r="FB198" s="269"/>
      <c r="FC198" s="269"/>
      <c r="FD198" s="269"/>
      <c r="FE198" s="269"/>
      <c r="FF198" s="269"/>
      <c r="FG198" s="339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</row>
    <row r="199" spans="3:220" s="259" customFormat="1">
      <c r="C199" s="260"/>
      <c r="D199" s="258" t="str">
        <f t="shared" si="7"/>
        <v/>
      </c>
      <c r="E199" s="263"/>
      <c r="F199" s="313"/>
      <c r="G199" s="352"/>
      <c r="H199" s="313"/>
      <c r="I199" s="310"/>
      <c r="J199" s="307"/>
      <c r="K199" s="262"/>
      <c r="FG199" s="338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</row>
    <row r="200" spans="3:220" s="264" customFormat="1">
      <c r="C200" s="265"/>
      <c r="D200" s="258" t="str">
        <f t="shared" si="7"/>
        <v/>
      </c>
      <c r="E200" s="266"/>
      <c r="F200" s="312"/>
      <c r="G200" s="353"/>
      <c r="H200" s="312"/>
      <c r="I200" s="267"/>
      <c r="J200" s="308"/>
      <c r="K200" s="268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269"/>
      <c r="AU200" s="269"/>
      <c r="AV200" s="269"/>
      <c r="AW200" s="269"/>
      <c r="AX200" s="269"/>
      <c r="AY200" s="269"/>
      <c r="AZ200" s="269"/>
      <c r="BA200" s="269"/>
      <c r="BB200" s="269"/>
      <c r="BC200" s="269"/>
      <c r="BD200" s="269"/>
      <c r="BE200" s="269"/>
      <c r="BF200" s="269"/>
      <c r="BG200" s="269"/>
      <c r="BH200" s="269"/>
      <c r="BI200" s="269"/>
      <c r="BJ200" s="269"/>
      <c r="BK200" s="269"/>
      <c r="BL200" s="269"/>
      <c r="BM200" s="269"/>
      <c r="BN200" s="269"/>
      <c r="BO200" s="269"/>
      <c r="BP200" s="269"/>
      <c r="BQ200" s="269"/>
      <c r="BR200" s="269"/>
      <c r="BS200" s="269"/>
      <c r="BT200" s="269"/>
      <c r="BU200" s="269"/>
      <c r="BV200" s="269"/>
      <c r="BW200" s="269"/>
      <c r="BX200" s="269"/>
      <c r="BY200" s="269"/>
      <c r="BZ200" s="269"/>
      <c r="CA200" s="269"/>
      <c r="CB200" s="269"/>
      <c r="CC200" s="269"/>
      <c r="CD200" s="269"/>
      <c r="CE200" s="269"/>
      <c r="CF200" s="269"/>
      <c r="CG200" s="269"/>
      <c r="CH200" s="269"/>
      <c r="CI200" s="269"/>
      <c r="CJ200" s="269"/>
      <c r="CK200" s="269"/>
      <c r="CL200" s="269"/>
      <c r="CM200" s="269"/>
      <c r="CN200" s="269"/>
      <c r="CO200" s="269"/>
      <c r="CP200" s="269"/>
      <c r="CQ200" s="269"/>
      <c r="CR200" s="269"/>
      <c r="CS200" s="269"/>
      <c r="CT200" s="269"/>
      <c r="CU200" s="269"/>
      <c r="CV200" s="269"/>
      <c r="CW200" s="269"/>
      <c r="CX200" s="269"/>
      <c r="CY200" s="269"/>
      <c r="CZ200" s="269"/>
      <c r="DA200" s="269"/>
      <c r="DB200" s="269"/>
      <c r="DC200" s="269"/>
      <c r="DD200" s="269"/>
      <c r="DE200" s="269"/>
      <c r="DF200" s="269"/>
      <c r="DG200" s="269"/>
      <c r="DH200" s="269"/>
      <c r="DI200" s="269"/>
      <c r="DJ200" s="269"/>
      <c r="DK200" s="269"/>
      <c r="DL200" s="269"/>
      <c r="DM200" s="269"/>
      <c r="DN200" s="269"/>
      <c r="DO200" s="269"/>
      <c r="DP200" s="269"/>
      <c r="DQ200" s="269"/>
      <c r="DR200" s="269"/>
      <c r="DS200" s="269"/>
      <c r="DT200" s="269"/>
      <c r="DU200" s="269"/>
      <c r="DV200" s="269"/>
      <c r="DW200" s="269"/>
      <c r="DX200" s="269"/>
      <c r="DY200" s="269"/>
      <c r="DZ200" s="269"/>
      <c r="EA200" s="269"/>
      <c r="EB200" s="269"/>
      <c r="EC200" s="269"/>
      <c r="ED200" s="269"/>
      <c r="EE200" s="269"/>
      <c r="EF200" s="269"/>
      <c r="EG200" s="269"/>
      <c r="EH200" s="269"/>
      <c r="EI200" s="269"/>
      <c r="EJ200" s="269"/>
      <c r="EK200" s="269"/>
      <c r="EL200" s="269"/>
      <c r="EM200" s="269"/>
      <c r="EN200" s="269"/>
      <c r="EO200" s="269"/>
      <c r="EP200" s="269"/>
      <c r="EQ200" s="269"/>
      <c r="ER200" s="269"/>
      <c r="ES200" s="269"/>
      <c r="ET200" s="269"/>
      <c r="EU200" s="269"/>
      <c r="EV200" s="269"/>
      <c r="EW200" s="269"/>
      <c r="EX200" s="269"/>
      <c r="EY200" s="269"/>
      <c r="EZ200" s="269"/>
      <c r="FA200" s="269"/>
      <c r="FB200" s="269"/>
      <c r="FC200" s="269"/>
      <c r="FD200" s="269"/>
      <c r="FE200" s="269"/>
      <c r="FF200" s="269"/>
      <c r="FG200" s="339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</row>
    <row r="201" spans="3:220" s="259" customFormat="1">
      <c r="C201" s="260"/>
      <c r="D201" s="258" t="str">
        <f t="shared" si="7"/>
        <v/>
      </c>
      <c r="E201" s="263"/>
      <c r="F201" s="313"/>
      <c r="G201" s="352"/>
      <c r="H201" s="313"/>
      <c r="I201" s="310"/>
      <c r="J201" s="307"/>
      <c r="K201" s="262"/>
      <c r="FG201" s="338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</row>
    <row r="202" spans="3:220" s="264" customFormat="1">
      <c r="C202" s="265"/>
      <c r="D202" s="258" t="str">
        <f t="shared" si="7"/>
        <v/>
      </c>
      <c r="E202" s="266"/>
      <c r="F202" s="312"/>
      <c r="G202" s="353"/>
      <c r="H202" s="312"/>
      <c r="I202" s="267"/>
      <c r="J202" s="308"/>
      <c r="K202" s="268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69"/>
      <c r="AK202" s="269"/>
      <c r="AL202" s="269"/>
      <c r="AM202" s="269"/>
      <c r="AN202" s="269"/>
      <c r="AO202" s="269"/>
      <c r="AP202" s="269"/>
      <c r="AQ202" s="269"/>
      <c r="AR202" s="269"/>
      <c r="AS202" s="269"/>
      <c r="AT202" s="269"/>
      <c r="AU202" s="269"/>
      <c r="AV202" s="269"/>
      <c r="AW202" s="269"/>
      <c r="AX202" s="269"/>
      <c r="AY202" s="269"/>
      <c r="AZ202" s="269"/>
      <c r="BA202" s="269"/>
      <c r="BB202" s="269"/>
      <c r="BC202" s="269"/>
      <c r="BD202" s="269"/>
      <c r="BE202" s="269"/>
      <c r="BF202" s="269"/>
      <c r="BG202" s="269"/>
      <c r="BH202" s="269"/>
      <c r="BI202" s="269"/>
      <c r="BJ202" s="269"/>
      <c r="BK202" s="269"/>
      <c r="BL202" s="269"/>
      <c r="BM202" s="269"/>
      <c r="BN202" s="269"/>
      <c r="BO202" s="269"/>
      <c r="BP202" s="269"/>
      <c r="BQ202" s="269"/>
      <c r="BR202" s="269"/>
      <c r="BS202" s="269"/>
      <c r="BT202" s="269"/>
      <c r="BU202" s="269"/>
      <c r="BV202" s="269"/>
      <c r="BW202" s="269"/>
      <c r="BX202" s="269"/>
      <c r="BY202" s="269"/>
      <c r="BZ202" s="269"/>
      <c r="CA202" s="269"/>
      <c r="CB202" s="269"/>
      <c r="CC202" s="269"/>
      <c r="CD202" s="269"/>
      <c r="CE202" s="269"/>
      <c r="CF202" s="269"/>
      <c r="CG202" s="269"/>
      <c r="CH202" s="269"/>
      <c r="CI202" s="269"/>
      <c r="CJ202" s="269"/>
      <c r="CK202" s="269"/>
      <c r="CL202" s="269"/>
      <c r="CM202" s="269"/>
      <c r="CN202" s="269"/>
      <c r="CO202" s="269"/>
      <c r="CP202" s="269"/>
      <c r="CQ202" s="269"/>
      <c r="CR202" s="269"/>
      <c r="CS202" s="269"/>
      <c r="CT202" s="269"/>
      <c r="CU202" s="269"/>
      <c r="CV202" s="269"/>
      <c r="CW202" s="269"/>
      <c r="CX202" s="269"/>
      <c r="CY202" s="269"/>
      <c r="CZ202" s="269"/>
      <c r="DA202" s="269"/>
      <c r="DB202" s="269"/>
      <c r="DC202" s="269"/>
      <c r="DD202" s="269"/>
      <c r="DE202" s="269"/>
      <c r="DF202" s="269"/>
      <c r="DG202" s="269"/>
      <c r="DH202" s="269"/>
      <c r="DI202" s="269"/>
      <c r="DJ202" s="269"/>
      <c r="DK202" s="269"/>
      <c r="DL202" s="269"/>
      <c r="DM202" s="269"/>
      <c r="DN202" s="269"/>
      <c r="DO202" s="269"/>
      <c r="DP202" s="269"/>
      <c r="DQ202" s="269"/>
      <c r="DR202" s="269"/>
      <c r="DS202" s="269"/>
      <c r="DT202" s="269"/>
      <c r="DU202" s="269"/>
      <c r="DV202" s="269"/>
      <c r="DW202" s="269"/>
      <c r="DX202" s="269"/>
      <c r="DY202" s="269"/>
      <c r="DZ202" s="269"/>
      <c r="EA202" s="269"/>
      <c r="EB202" s="269"/>
      <c r="EC202" s="269"/>
      <c r="ED202" s="269"/>
      <c r="EE202" s="269"/>
      <c r="EF202" s="269"/>
      <c r="EG202" s="269"/>
      <c r="EH202" s="269"/>
      <c r="EI202" s="269"/>
      <c r="EJ202" s="269"/>
      <c r="EK202" s="269"/>
      <c r="EL202" s="269"/>
      <c r="EM202" s="269"/>
      <c r="EN202" s="269"/>
      <c r="EO202" s="269"/>
      <c r="EP202" s="269"/>
      <c r="EQ202" s="269"/>
      <c r="ER202" s="269"/>
      <c r="ES202" s="269"/>
      <c r="ET202" s="269"/>
      <c r="EU202" s="269"/>
      <c r="EV202" s="269"/>
      <c r="EW202" s="269"/>
      <c r="EX202" s="269"/>
      <c r="EY202" s="269"/>
      <c r="EZ202" s="269"/>
      <c r="FA202" s="269"/>
      <c r="FB202" s="269"/>
      <c r="FC202" s="269"/>
      <c r="FD202" s="269"/>
      <c r="FE202" s="269"/>
      <c r="FF202" s="269"/>
      <c r="FG202" s="339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</row>
    <row r="203" spans="3:220" s="259" customFormat="1">
      <c r="C203" s="260"/>
      <c r="D203" s="258" t="str">
        <f t="shared" si="7"/>
        <v/>
      </c>
      <c r="E203" s="263"/>
      <c r="F203" s="313"/>
      <c r="G203" s="352"/>
      <c r="H203" s="313"/>
      <c r="I203" s="310"/>
      <c r="J203" s="307"/>
      <c r="K203" s="262"/>
      <c r="FG203" s="338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</row>
    <row r="204" spans="3:220" s="264" customFormat="1">
      <c r="C204" s="265"/>
      <c r="D204" s="258" t="str">
        <f t="shared" si="7"/>
        <v/>
      </c>
      <c r="E204" s="266"/>
      <c r="F204" s="312"/>
      <c r="G204" s="353"/>
      <c r="H204" s="312"/>
      <c r="I204" s="267"/>
      <c r="J204" s="308"/>
      <c r="K204" s="268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69"/>
      <c r="AK204" s="269"/>
      <c r="AL204" s="269"/>
      <c r="AM204" s="269"/>
      <c r="AN204" s="269"/>
      <c r="AO204" s="269"/>
      <c r="AP204" s="269"/>
      <c r="AQ204" s="269"/>
      <c r="AR204" s="269"/>
      <c r="AS204" s="269"/>
      <c r="AT204" s="269"/>
      <c r="AU204" s="269"/>
      <c r="AV204" s="269"/>
      <c r="AW204" s="269"/>
      <c r="AX204" s="269"/>
      <c r="AY204" s="269"/>
      <c r="AZ204" s="269"/>
      <c r="BA204" s="269"/>
      <c r="BB204" s="269"/>
      <c r="BC204" s="269"/>
      <c r="BD204" s="269"/>
      <c r="BE204" s="269"/>
      <c r="BF204" s="269"/>
      <c r="BG204" s="269"/>
      <c r="BH204" s="269"/>
      <c r="BI204" s="269"/>
      <c r="BJ204" s="269"/>
      <c r="BK204" s="269"/>
      <c r="BL204" s="269"/>
      <c r="BM204" s="269"/>
      <c r="BN204" s="269"/>
      <c r="BO204" s="269"/>
      <c r="BP204" s="269"/>
      <c r="BQ204" s="269"/>
      <c r="BR204" s="269"/>
      <c r="BS204" s="269"/>
      <c r="BT204" s="269"/>
      <c r="BU204" s="269"/>
      <c r="BV204" s="269"/>
      <c r="BW204" s="269"/>
      <c r="BX204" s="269"/>
      <c r="BY204" s="269"/>
      <c r="BZ204" s="269"/>
      <c r="CA204" s="269"/>
      <c r="CB204" s="269"/>
      <c r="CC204" s="269"/>
      <c r="CD204" s="269"/>
      <c r="CE204" s="269"/>
      <c r="CF204" s="269"/>
      <c r="CG204" s="269"/>
      <c r="CH204" s="269"/>
      <c r="CI204" s="269"/>
      <c r="CJ204" s="269"/>
      <c r="CK204" s="269"/>
      <c r="CL204" s="269"/>
      <c r="CM204" s="269"/>
      <c r="CN204" s="269"/>
      <c r="CO204" s="269"/>
      <c r="CP204" s="269"/>
      <c r="CQ204" s="269"/>
      <c r="CR204" s="269"/>
      <c r="CS204" s="269"/>
      <c r="CT204" s="269"/>
      <c r="CU204" s="269"/>
      <c r="CV204" s="269"/>
      <c r="CW204" s="269"/>
      <c r="CX204" s="269"/>
      <c r="CY204" s="269"/>
      <c r="CZ204" s="269"/>
      <c r="DA204" s="269"/>
      <c r="DB204" s="269"/>
      <c r="DC204" s="269"/>
      <c r="DD204" s="269"/>
      <c r="DE204" s="269"/>
      <c r="DF204" s="269"/>
      <c r="DG204" s="269"/>
      <c r="DH204" s="269"/>
      <c r="DI204" s="269"/>
      <c r="DJ204" s="269"/>
      <c r="DK204" s="269"/>
      <c r="DL204" s="269"/>
      <c r="DM204" s="269"/>
      <c r="DN204" s="269"/>
      <c r="DO204" s="269"/>
      <c r="DP204" s="269"/>
      <c r="DQ204" s="269"/>
      <c r="DR204" s="269"/>
      <c r="DS204" s="269"/>
      <c r="DT204" s="269"/>
      <c r="DU204" s="269"/>
      <c r="DV204" s="269"/>
      <c r="DW204" s="269"/>
      <c r="DX204" s="269"/>
      <c r="DY204" s="269"/>
      <c r="DZ204" s="269"/>
      <c r="EA204" s="269"/>
      <c r="EB204" s="269"/>
      <c r="EC204" s="269"/>
      <c r="ED204" s="269"/>
      <c r="EE204" s="269"/>
      <c r="EF204" s="269"/>
      <c r="EG204" s="269"/>
      <c r="EH204" s="269"/>
      <c r="EI204" s="269"/>
      <c r="EJ204" s="269"/>
      <c r="EK204" s="269"/>
      <c r="EL204" s="269"/>
      <c r="EM204" s="269"/>
      <c r="EN204" s="269"/>
      <c r="EO204" s="269"/>
      <c r="EP204" s="269"/>
      <c r="EQ204" s="269"/>
      <c r="ER204" s="269"/>
      <c r="ES204" s="269"/>
      <c r="ET204" s="269"/>
      <c r="EU204" s="269"/>
      <c r="EV204" s="269"/>
      <c r="EW204" s="269"/>
      <c r="EX204" s="269"/>
      <c r="EY204" s="269"/>
      <c r="EZ204" s="269"/>
      <c r="FA204" s="269"/>
      <c r="FB204" s="269"/>
      <c r="FC204" s="269"/>
      <c r="FD204" s="269"/>
      <c r="FE204" s="269"/>
      <c r="FF204" s="269"/>
      <c r="FG204" s="339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</row>
    <row r="205" spans="3:220" s="270" customFormat="1" ht="13.5" thickBot="1">
      <c r="C205" s="271"/>
      <c r="D205" s="272" t="str">
        <f t="shared" si="7"/>
        <v/>
      </c>
      <c r="E205" s="273"/>
      <c r="F205" s="314"/>
      <c r="G205" s="354"/>
      <c r="H205" s="314"/>
      <c r="I205" s="311"/>
      <c r="J205" s="309"/>
      <c r="K205" s="274"/>
      <c r="FG205" s="341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</row>
    <row r="232" spans="1:1">
      <c r="A232" s="71"/>
    </row>
  </sheetData>
  <sheetProtection password="93B3" sheet="1" objects="1" scenarios="1"/>
  <phoneticPr fontId="3" type="noConversion"/>
  <pageMargins left="0.39370078740157483" right="0.39370078740157483" top="0.39370078740157483" bottom="0.39370078740157483" header="0.51181102362204722" footer="0.51181102362204722"/>
  <pageSetup paperSize="8" scale="48" fitToWidth="6" orientation="portrait" horizontalDpi="4294967292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9" tint="0.39997558519241921"/>
  </sheetPr>
  <dimension ref="A1:T84"/>
  <sheetViews>
    <sheetView topLeftCell="A20" workbookViewId="0">
      <selection activeCell="R31" sqref="R31"/>
    </sheetView>
  </sheetViews>
  <sheetFormatPr defaultRowHeight="12.75"/>
  <cols>
    <col min="1" max="1" width="12.85546875" style="504" customWidth="1"/>
    <col min="2" max="2" width="38" style="504" customWidth="1"/>
    <col min="3" max="3" width="11.140625" style="504" customWidth="1"/>
    <col min="4" max="4" width="36.85546875" style="504" customWidth="1"/>
    <col min="5" max="5" width="9.140625" style="504"/>
    <col min="6" max="6" width="9.7109375" style="504" customWidth="1"/>
    <col min="7" max="9" width="9.140625" style="504"/>
    <col min="10" max="10" width="42.5703125" style="504" customWidth="1"/>
    <col min="11" max="14" width="9.140625" style="504"/>
    <col min="15" max="15" width="9.5703125" style="504" customWidth="1"/>
    <col min="16" max="16" width="9.140625" style="504"/>
    <col min="17" max="17" width="10.5703125" style="504" customWidth="1"/>
    <col min="18" max="16384" width="9.140625" style="504"/>
  </cols>
  <sheetData>
    <row r="1" spans="1:5" hidden="1">
      <c r="A1" s="510" t="s">
        <v>0</v>
      </c>
      <c r="B1" s="511" t="s">
        <v>1</v>
      </c>
    </row>
    <row r="2" spans="1:5" hidden="1">
      <c r="A2" s="512">
        <v>1</v>
      </c>
      <c r="B2" s="513" t="s">
        <v>80</v>
      </c>
      <c r="E2" s="514"/>
    </row>
    <row r="3" spans="1:5" hidden="1">
      <c r="A3" s="512">
        <v>2</v>
      </c>
      <c r="B3" s="515" t="s">
        <v>78</v>
      </c>
      <c r="E3" s="514"/>
    </row>
    <row r="4" spans="1:5" hidden="1">
      <c r="A4" s="512">
        <v>3</v>
      </c>
      <c r="B4" s="513" t="s">
        <v>79</v>
      </c>
      <c r="E4" s="514"/>
    </row>
    <row r="5" spans="1:5" hidden="1">
      <c r="A5" s="512">
        <v>4</v>
      </c>
      <c r="B5" s="515" t="s">
        <v>81</v>
      </c>
      <c r="E5" s="514"/>
    </row>
    <row r="6" spans="1:5" hidden="1">
      <c r="A6" s="512">
        <v>5</v>
      </c>
      <c r="B6" s="513" t="s">
        <v>82</v>
      </c>
      <c r="E6" s="514"/>
    </row>
    <row r="7" spans="1:5" hidden="1">
      <c r="A7" s="512">
        <v>6</v>
      </c>
      <c r="B7" s="515" t="s">
        <v>83</v>
      </c>
      <c r="E7" s="514"/>
    </row>
    <row r="8" spans="1:5" hidden="1">
      <c r="A8" s="512">
        <v>7</v>
      </c>
      <c r="B8" s="513" t="s">
        <v>84</v>
      </c>
      <c r="E8" s="514"/>
    </row>
    <row r="9" spans="1:5" hidden="1">
      <c r="A9" s="512">
        <v>8</v>
      </c>
      <c r="B9" s="515" t="s">
        <v>85</v>
      </c>
      <c r="E9" s="514"/>
    </row>
    <row r="10" spans="1:5" hidden="1">
      <c r="A10" s="512">
        <v>9</v>
      </c>
      <c r="B10" s="513" t="s">
        <v>86</v>
      </c>
    </row>
    <row r="11" spans="1:5" hidden="1">
      <c r="A11" s="512">
        <v>10</v>
      </c>
      <c r="B11" s="515" t="s">
        <v>87</v>
      </c>
    </row>
    <row r="12" spans="1:5" hidden="1">
      <c r="A12" s="512">
        <v>11</v>
      </c>
      <c r="B12" s="513" t="s">
        <v>88</v>
      </c>
    </row>
    <row r="13" spans="1:5" ht="13.5" hidden="1" thickBot="1">
      <c r="A13" s="516">
        <v>12</v>
      </c>
      <c r="B13" s="517"/>
    </row>
    <row r="14" spans="1:5" hidden="1"/>
    <row r="15" spans="1:5" hidden="1"/>
    <row r="16" spans="1:5" ht="13.5" hidden="1" thickBot="1"/>
    <row r="17" spans="1:19" ht="13.5" hidden="1" thickBot="1">
      <c r="A17" s="518" t="s">
        <v>15</v>
      </c>
      <c r="B17" s="519">
        <v>2015</v>
      </c>
      <c r="C17" s="520" t="s">
        <v>73</v>
      </c>
    </row>
    <row r="18" spans="1:19" hidden="1">
      <c r="C18" s="520"/>
    </row>
    <row r="19" spans="1:19" hidden="1">
      <c r="C19" s="520"/>
    </row>
    <row r="20" spans="1:19" ht="45" customHeight="1">
      <c r="A20" s="521" t="s">
        <v>2532</v>
      </c>
      <c r="B20" s="522" t="s">
        <v>2533</v>
      </c>
      <c r="C20" s="523" t="s">
        <v>2534</v>
      </c>
      <c r="D20" s="524" t="s">
        <v>2535</v>
      </c>
      <c r="E20" s="525" t="s">
        <v>2536</v>
      </c>
      <c r="F20" s="526" t="s">
        <v>2537</v>
      </c>
      <c r="G20" s="526" t="s">
        <v>2538</v>
      </c>
      <c r="H20" s="527" t="s">
        <v>2539</v>
      </c>
      <c r="I20" s="528" t="s">
        <v>118</v>
      </c>
      <c r="K20" s="529"/>
      <c r="L20" s="547"/>
      <c r="R20"/>
      <c r="S20"/>
    </row>
    <row r="21" spans="1:19">
      <c r="A21" s="530">
        <v>1</v>
      </c>
      <c r="B21" s="531" t="s">
        <v>167</v>
      </c>
      <c r="C21" s="532">
        <v>1</v>
      </c>
      <c r="D21" s="532" t="str">
        <f>VLOOKUP(C21,$A$2:$B$12,2,FALSE)</f>
        <v>Sub-transmission lines</v>
      </c>
      <c r="E21" s="533">
        <v>1.6818181818181817</v>
      </c>
      <c r="F21" s="534">
        <v>100</v>
      </c>
      <c r="G21" s="534">
        <v>0.1</v>
      </c>
      <c r="H21" s="535">
        <v>44.198457752879996</v>
      </c>
      <c r="I21" s="536">
        <v>0.1</v>
      </c>
      <c r="J21" s="546"/>
      <c r="K21" s="537"/>
      <c r="R21" s="548"/>
      <c r="S21" s="548"/>
    </row>
    <row r="22" spans="1:19">
      <c r="A22" s="530">
        <v>2</v>
      </c>
      <c r="B22" s="531" t="s">
        <v>156</v>
      </c>
      <c r="C22" s="532">
        <v>1</v>
      </c>
      <c r="D22" s="532" t="str">
        <f t="shared" ref="D22:D35" si="0">VLOOKUP(C22,$A$2:$B$12,2,FALSE)</f>
        <v>Sub-transmission lines</v>
      </c>
      <c r="E22" s="533">
        <v>1.6818181818181817</v>
      </c>
      <c r="F22" s="534">
        <v>65</v>
      </c>
      <c r="G22" s="534">
        <v>0.1</v>
      </c>
      <c r="H22" s="535">
        <v>44.198457752879996</v>
      </c>
      <c r="I22" s="536">
        <v>0.1</v>
      </c>
      <c r="J22" s="546"/>
      <c r="K22" s="537"/>
      <c r="R22" s="561"/>
      <c r="S22" s="561"/>
    </row>
    <row r="23" spans="1:19">
      <c r="A23" s="530">
        <v>3</v>
      </c>
      <c r="B23" s="531" t="s">
        <v>186</v>
      </c>
      <c r="C23" s="532">
        <v>1</v>
      </c>
      <c r="D23" s="532" t="str">
        <f t="shared" si="0"/>
        <v>Sub-transmission lines</v>
      </c>
      <c r="E23" s="533">
        <v>1.6818181818181817</v>
      </c>
      <c r="F23" s="534">
        <v>65</v>
      </c>
      <c r="G23" s="534">
        <v>0.1</v>
      </c>
      <c r="H23" s="535">
        <v>44.198457752879996</v>
      </c>
      <c r="I23" s="536">
        <v>0.1</v>
      </c>
      <c r="J23" s="546"/>
      <c r="K23" s="537"/>
      <c r="R23" s="549"/>
      <c r="S23" s="549"/>
    </row>
    <row r="24" spans="1:19">
      <c r="A24" s="504">
        <v>4</v>
      </c>
      <c r="B24" s="504" t="s">
        <v>2468</v>
      </c>
      <c r="C24" s="532">
        <v>2</v>
      </c>
      <c r="D24" s="532" t="str">
        <f t="shared" si="0"/>
        <v>Sub-transmission substations</v>
      </c>
      <c r="E24" s="533">
        <v>1.609375</v>
      </c>
      <c r="F24" s="534">
        <v>65</v>
      </c>
      <c r="G24" s="534">
        <v>0.1</v>
      </c>
      <c r="H24" s="535">
        <v>677.5921375921331</v>
      </c>
      <c r="I24" s="536">
        <v>0.1</v>
      </c>
      <c r="J24" s="546"/>
      <c r="K24" s="537"/>
      <c r="R24"/>
      <c r="S24"/>
    </row>
    <row r="25" spans="1:19">
      <c r="A25" s="504">
        <v>5</v>
      </c>
      <c r="B25" s="504" t="s">
        <v>2469</v>
      </c>
      <c r="C25" s="532">
        <v>3</v>
      </c>
      <c r="D25" s="532" t="str">
        <f t="shared" si="0"/>
        <v>Zone substations</v>
      </c>
      <c r="E25" s="533">
        <v>1.485625</v>
      </c>
      <c r="F25" s="534">
        <v>65</v>
      </c>
      <c r="G25" s="534">
        <v>0.1</v>
      </c>
      <c r="H25" s="535">
        <v>677.5921375921331</v>
      </c>
      <c r="I25" s="536">
        <v>0.1</v>
      </c>
      <c r="J25" s="546"/>
      <c r="K25" s="537"/>
      <c r="R25"/>
      <c r="S25"/>
    </row>
    <row r="26" spans="1:19">
      <c r="A26" s="504">
        <v>6</v>
      </c>
      <c r="B26" s="504" t="s">
        <v>2470</v>
      </c>
      <c r="C26" s="532">
        <v>3</v>
      </c>
      <c r="D26" s="532" t="str">
        <f t="shared" si="0"/>
        <v>Zone substations</v>
      </c>
      <c r="E26" s="533">
        <v>1.485625</v>
      </c>
      <c r="F26" s="534">
        <v>82</v>
      </c>
      <c r="G26" s="534">
        <v>0.1</v>
      </c>
      <c r="H26" s="535">
        <v>677.5921375921331</v>
      </c>
      <c r="I26" s="536">
        <v>0.1</v>
      </c>
      <c r="J26" s="546"/>
      <c r="K26" s="537"/>
      <c r="R26"/>
      <c r="S26"/>
    </row>
    <row r="27" spans="1:19">
      <c r="A27" s="530">
        <v>7</v>
      </c>
      <c r="B27" s="530" t="s">
        <v>1100</v>
      </c>
      <c r="C27" s="532">
        <v>4</v>
      </c>
      <c r="D27" s="532" t="str">
        <f t="shared" si="0"/>
        <v>Distribution feeders - CBD</v>
      </c>
      <c r="E27" s="533">
        <v>1.416973409550363</v>
      </c>
      <c r="F27" s="534">
        <v>80</v>
      </c>
      <c r="G27" s="534">
        <v>0.1</v>
      </c>
      <c r="H27" s="535">
        <v>512.04857298133231</v>
      </c>
      <c r="I27" s="536">
        <v>0.1</v>
      </c>
      <c r="J27" s="546"/>
      <c r="K27" s="537"/>
      <c r="R27"/>
      <c r="S27"/>
    </row>
    <row r="28" spans="1:19">
      <c r="A28" s="530">
        <v>8</v>
      </c>
      <c r="B28" s="530" t="s">
        <v>1102</v>
      </c>
      <c r="C28" s="532">
        <v>5</v>
      </c>
      <c r="D28" s="532" t="str">
        <f t="shared" si="0"/>
        <v>Distribution feeders - Urban</v>
      </c>
      <c r="E28" s="533">
        <v>1.416973409550363</v>
      </c>
      <c r="F28" s="534">
        <v>100</v>
      </c>
      <c r="G28" s="534">
        <v>0.1</v>
      </c>
      <c r="H28" s="535">
        <v>512.04857298133231</v>
      </c>
      <c r="I28" s="536">
        <v>0.1</v>
      </c>
      <c r="J28" s="546"/>
      <c r="K28" s="537"/>
      <c r="R28"/>
      <c r="S28"/>
    </row>
    <row r="29" spans="1:19">
      <c r="A29" s="530">
        <v>9</v>
      </c>
      <c r="B29" s="530" t="s">
        <v>1104</v>
      </c>
      <c r="C29" s="532">
        <v>6</v>
      </c>
      <c r="D29" s="532" t="str">
        <f t="shared" si="0"/>
        <v>Distribution feeders - Short rural</v>
      </c>
      <c r="E29" s="533">
        <v>1.416973409550363</v>
      </c>
      <c r="F29" s="534">
        <v>100</v>
      </c>
      <c r="G29" s="534">
        <v>0.1</v>
      </c>
      <c r="H29" s="535">
        <v>512.04857298133231</v>
      </c>
      <c r="I29" s="536">
        <v>0.1</v>
      </c>
      <c r="J29" s="546"/>
      <c r="K29" s="537"/>
      <c r="R29"/>
      <c r="S29"/>
    </row>
    <row r="30" spans="1:19">
      <c r="A30" s="530">
        <v>10</v>
      </c>
      <c r="B30" s="530" t="s">
        <v>1107</v>
      </c>
      <c r="C30" s="532">
        <v>7</v>
      </c>
      <c r="D30" s="532" t="str">
        <f t="shared" si="0"/>
        <v>Distribution feeders - Long rural</v>
      </c>
      <c r="E30" s="533">
        <v>1.416973409550363</v>
      </c>
      <c r="F30" s="534">
        <v>100</v>
      </c>
      <c r="G30" s="534">
        <v>0.1</v>
      </c>
      <c r="H30" s="535">
        <v>512.04857298133231</v>
      </c>
      <c r="I30" s="536">
        <v>0.1</v>
      </c>
      <c r="J30" s="546"/>
      <c r="K30" s="537"/>
      <c r="R30" s="549"/>
      <c r="S30" s="549"/>
    </row>
    <row r="31" spans="1:19">
      <c r="A31" s="504">
        <v>11</v>
      </c>
      <c r="B31" s="504" t="s">
        <v>2529</v>
      </c>
      <c r="C31" s="532">
        <v>8</v>
      </c>
      <c r="D31" s="532" t="str">
        <f t="shared" si="0"/>
        <v>Distribution substations - CBD</v>
      </c>
      <c r="E31" s="533">
        <v>1.4670280036133694</v>
      </c>
      <c r="F31" s="534">
        <v>100</v>
      </c>
      <c r="G31" s="534">
        <v>0.1</v>
      </c>
      <c r="H31" s="535">
        <v>326.53543248968549</v>
      </c>
      <c r="I31" s="536">
        <v>0.1</v>
      </c>
      <c r="J31" s="546"/>
      <c r="K31" s="537"/>
      <c r="R31" s="549"/>
      <c r="S31" s="549"/>
    </row>
    <row r="32" spans="1:19">
      <c r="A32" s="504">
        <v>12</v>
      </c>
      <c r="B32" s="504" t="s">
        <v>2530</v>
      </c>
      <c r="C32" s="532">
        <v>9</v>
      </c>
      <c r="D32" s="532" t="str">
        <f t="shared" si="0"/>
        <v>Distribution substations - Urban</v>
      </c>
      <c r="E32" s="533">
        <v>1.5844762932141574</v>
      </c>
      <c r="F32" s="534">
        <v>130</v>
      </c>
      <c r="G32" s="534">
        <v>0.1</v>
      </c>
      <c r="H32" s="535">
        <v>326.53543248968549</v>
      </c>
      <c r="I32" s="536">
        <v>0.1</v>
      </c>
      <c r="J32" s="546"/>
      <c r="K32" s="537"/>
      <c r="R32" s="549"/>
      <c r="S32" s="549"/>
    </row>
    <row r="33" spans="1:20">
      <c r="A33" s="504">
        <v>13</v>
      </c>
      <c r="B33" s="504" t="s">
        <v>2531</v>
      </c>
      <c r="C33" s="532">
        <v>9</v>
      </c>
      <c r="D33" s="532" t="str">
        <f t="shared" si="0"/>
        <v>Distribution substations - Urban</v>
      </c>
      <c r="E33" s="533">
        <v>1.58994708994709</v>
      </c>
      <c r="F33" s="534">
        <v>100</v>
      </c>
      <c r="G33" s="534">
        <v>0.1</v>
      </c>
      <c r="H33" s="535">
        <v>326.53543248968549</v>
      </c>
      <c r="I33" s="536">
        <v>0.1</v>
      </c>
      <c r="J33" s="546"/>
      <c r="K33" s="537"/>
      <c r="R33" s="549"/>
      <c r="S33" s="549"/>
    </row>
    <row r="34" spans="1:20">
      <c r="A34" s="504">
        <v>14</v>
      </c>
      <c r="B34" s="504" t="s">
        <v>87</v>
      </c>
      <c r="C34" s="532">
        <v>10</v>
      </c>
      <c r="D34" s="532" t="str">
        <f t="shared" si="0"/>
        <v>Distribution substations - Short rural</v>
      </c>
      <c r="E34" s="533">
        <v>1.5070436507936509</v>
      </c>
      <c r="F34" s="534">
        <v>130</v>
      </c>
      <c r="G34" s="534">
        <v>0.1</v>
      </c>
      <c r="H34" s="535">
        <v>326.53543248968549</v>
      </c>
      <c r="I34" s="536">
        <v>0.1</v>
      </c>
      <c r="J34" s="546"/>
      <c r="K34" s="537"/>
      <c r="R34" s="549"/>
      <c r="S34" s="549"/>
    </row>
    <row r="35" spans="1:20">
      <c r="A35" s="504">
        <v>15</v>
      </c>
      <c r="B35" s="504" t="s">
        <v>88</v>
      </c>
      <c r="C35" s="532">
        <v>11</v>
      </c>
      <c r="D35" s="532" t="str">
        <f t="shared" si="0"/>
        <v>Distribution substations - Long rural</v>
      </c>
      <c r="E35" s="533">
        <v>1.5070436507936509</v>
      </c>
      <c r="F35" s="534">
        <v>130</v>
      </c>
      <c r="G35" s="534">
        <v>0.1</v>
      </c>
      <c r="H35" s="535">
        <v>326.53543248968549</v>
      </c>
      <c r="I35" s="536">
        <v>0.1</v>
      </c>
      <c r="J35" s="546"/>
      <c r="K35" s="537"/>
      <c r="R35" s="549"/>
      <c r="S35" s="549"/>
    </row>
    <row r="36" spans="1:20">
      <c r="A36" s="504">
        <v>16</v>
      </c>
    </row>
    <row r="37" spans="1:20" ht="18.75">
      <c r="O37" s="545"/>
      <c r="P37" s="545"/>
      <c r="Q37" s="545"/>
      <c r="R37" s="545"/>
      <c r="S37" s="545"/>
      <c r="T37" s="545"/>
    </row>
    <row r="38" spans="1:20">
      <c r="J38"/>
      <c r="K38"/>
      <c r="L38"/>
      <c r="M38"/>
      <c r="N38"/>
      <c r="O38"/>
      <c r="P38"/>
      <c r="Q38"/>
      <c r="R38"/>
      <c r="S38"/>
      <c r="T38"/>
    </row>
    <row r="39" spans="1:20" ht="15">
      <c r="D39" s="538" t="s">
        <v>2540</v>
      </c>
      <c r="E39" s="539"/>
      <c r="F39" s="539"/>
      <c r="G39" s="539"/>
      <c r="H39" s="539"/>
      <c r="J39" s="505" t="s">
        <v>2550</v>
      </c>
      <c r="K39" s="506" t="s">
        <v>2551</v>
      </c>
      <c r="L39" s="506"/>
      <c r="M39" s="506" t="s">
        <v>2552</v>
      </c>
      <c r="N39"/>
      <c r="O39"/>
      <c r="P39"/>
      <c r="Q39"/>
      <c r="R39"/>
      <c r="S39"/>
      <c r="T39"/>
    </row>
    <row r="40" spans="1:20">
      <c r="D40" s="539"/>
      <c r="E40" s="540" t="s">
        <v>104</v>
      </c>
      <c r="F40" s="540" t="s">
        <v>102</v>
      </c>
      <c r="G40" s="540" t="s">
        <v>2541</v>
      </c>
      <c r="H40" s="540" t="s">
        <v>2542</v>
      </c>
      <c r="J40" s="507" t="s">
        <v>2553</v>
      </c>
      <c r="K40" s="508">
        <v>67.4992068013986</v>
      </c>
      <c r="L40" s="509"/>
      <c r="M40" s="508">
        <v>44.198457752879996</v>
      </c>
      <c r="N40"/>
      <c r="O40"/>
      <c r="P40"/>
      <c r="Q40"/>
      <c r="R40"/>
      <c r="S40"/>
      <c r="T40"/>
    </row>
    <row r="41" spans="1:20">
      <c r="D41" s="541" t="s">
        <v>2543</v>
      </c>
      <c r="E41" s="539"/>
      <c r="F41" s="539"/>
      <c r="G41" s="539"/>
      <c r="H41" s="539"/>
      <c r="J41" s="507" t="s">
        <v>2555</v>
      </c>
      <c r="K41" s="508">
        <v>0</v>
      </c>
      <c r="L41" s="509"/>
      <c r="M41" s="508">
        <v>0</v>
      </c>
      <c r="N41"/>
      <c r="O41"/>
      <c r="P41"/>
      <c r="Q41"/>
      <c r="R41"/>
      <c r="S41"/>
      <c r="T41"/>
    </row>
    <row r="42" spans="1:20">
      <c r="D42" s="542" t="s">
        <v>2521</v>
      </c>
      <c r="E42" s="539">
        <v>100</v>
      </c>
      <c r="F42" s="539">
        <v>200</v>
      </c>
      <c r="G42" s="539">
        <v>100</v>
      </c>
      <c r="H42" s="533">
        <v>2</v>
      </c>
      <c r="J42" s="507" t="s">
        <v>79</v>
      </c>
      <c r="K42" s="508">
        <v>732.08930601467114</v>
      </c>
      <c r="L42" s="509"/>
      <c r="M42" s="508">
        <v>677.5921375921331</v>
      </c>
      <c r="N42"/>
      <c r="O42"/>
      <c r="P42"/>
      <c r="Q42"/>
      <c r="R42"/>
      <c r="S42"/>
      <c r="T42"/>
    </row>
    <row r="43" spans="1:20">
      <c r="D43" s="539"/>
      <c r="E43" s="539">
        <v>200</v>
      </c>
      <c r="F43" s="539">
        <v>315</v>
      </c>
      <c r="G43" s="539">
        <v>115</v>
      </c>
      <c r="H43" s="533">
        <v>1.3650793650793651</v>
      </c>
      <c r="J43" s="507" t="s">
        <v>2556</v>
      </c>
      <c r="K43" s="508">
        <v>0</v>
      </c>
      <c r="L43" s="509"/>
      <c r="M43" s="508">
        <v>0</v>
      </c>
      <c r="N43"/>
      <c r="O43"/>
      <c r="P43"/>
      <c r="Q43"/>
      <c r="R43"/>
      <c r="S43"/>
      <c r="T43"/>
    </row>
    <row r="44" spans="1:20">
      <c r="D44" s="539"/>
      <c r="E44" s="539">
        <v>315</v>
      </c>
      <c r="F44" s="539">
        <v>515</v>
      </c>
      <c r="G44" s="539">
        <v>200</v>
      </c>
      <c r="H44" s="533">
        <v>1.3883495145631068</v>
      </c>
      <c r="J44" s="507" t="s">
        <v>2560</v>
      </c>
      <c r="K44" s="508">
        <v>789.9469466125164</v>
      </c>
      <c r="L44" s="509"/>
      <c r="M44" s="508">
        <v>512.04857298133231</v>
      </c>
      <c r="N44"/>
      <c r="O44"/>
      <c r="P44"/>
      <c r="Q44"/>
      <c r="R44"/>
      <c r="S44"/>
      <c r="T44"/>
    </row>
    <row r="45" spans="1:20">
      <c r="D45" s="542" t="s">
        <v>2544</v>
      </c>
      <c r="E45" s="539"/>
      <c r="F45" s="539"/>
      <c r="G45" s="539"/>
      <c r="H45" s="543">
        <v>1.5844762932141574</v>
      </c>
      <c r="J45" s="507" t="s">
        <v>2562</v>
      </c>
      <c r="K45" s="508">
        <v>0</v>
      </c>
      <c r="L45" s="509"/>
      <c r="M45" s="508">
        <v>390.90376632039028</v>
      </c>
      <c r="N45"/>
      <c r="O45"/>
      <c r="P45"/>
      <c r="Q45"/>
      <c r="R45"/>
      <c r="S45"/>
      <c r="T45"/>
    </row>
    <row r="46" spans="1:20">
      <c r="D46" s="539"/>
      <c r="E46" s="539"/>
      <c r="F46" s="539"/>
      <c r="G46" s="539"/>
      <c r="H46" s="539"/>
      <c r="J46" s="507" t="s">
        <v>2563</v>
      </c>
      <c r="K46" s="508">
        <v>0</v>
      </c>
      <c r="L46" s="509"/>
      <c r="M46" s="508">
        <v>0</v>
      </c>
      <c r="N46"/>
      <c r="O46"/>
      <c r="P46"/>
      <c r="Q46"/>
      <c r="R46"/>
      <c r="S46"/>
      <c r="T46"/>
    </row>
    <row r="47" spans="1:20">
      <c r="D47" s="542" t="s">
        <v>2545</v>
      </c>
      <c r="E47" s="539">
        <v>10</v>
      </c>
      <c r="F47" s="539">
        <v>16</v>
      </c>
      <c r="G47" s="539">
        <v>6</v>
      </c>
      <c r="H47" s="533">
        <v>1.375</v>
      </c>
      <c r="J47" s="507" t="s">
        <v>85</v>
      </c>
      <c r="K47" s="508">
        <v>0</v>
      </c>
      <c r="L47" s="509"/>
      <c r="M47" s="508">
        <v>0</v>
      </c>
      <c r="N47"/>
      <c r="O47"/>
      <c r="P47"/>
      <c r="Q47"/>
      <c r="R47"/>
      <c r="S47"/>
      <c r="T47"/>
    </row>
    <row r="48" spans="1:20">
      <c r="D48" s="539"/>
      <c r="E48" s="539">
        <v>16</v>
      </c>
      <c r="F48" s="539">
        <v>50</v>
      </c>
      <c r="G48" s="539">
        <v>34</v>
      </c>
      <c r="H48" s="533">
        <v>1.6800000000000002</v>
      </c>
      <c r="J48" s="507" t="s">
        <v>2566</v>
      </c>
      <c r="K48" s="508">
        <v>385.08224270914815</v>
      </c>
      <c r="L48" s="509"/>
      <c r="M48" s="508">
        <v>326.53543248968549</v>
      </c>
      <c r="N48"/>
      <c r="O48"/>
      <c r="P48"/>
      <c r="Q48"/>
      <c r="R48"/>
      <c r="S48"/>
      <c r="T48"/>
    </row>
    <row r="49" spans="4:20">
      <c r="D49" s="539"/>
      <c r="E49" s="539">
        <v>25</v>
      </c>
      <c r="F49" s="539">
        <v>63</v>
      </c>
      <c r="G49" s="539">
        <v>38</v>
      </c>
      <c r="H49" s="533">
        <v>1.6031746031746033</v>
      </c>
      <c r="J49" s="507" t="s">
        <v>2567</v>
      </c>
      <c r="K49" s="508">
        <v>0</v>
      </c>
      <c r="L49" s="509"/>
      <c r="M49" s="508">
        <v>0</v>
      </c>
      <c r="N49"/>
      <c r="O49"/>
      <c r="P49"/>
      <c r="Q49"/>
      <c r="R49"/>
      <c r="S49"/>
      <c r="T49"/>
    </row>
    <row r="50" spans="4:20">
      <c r="D50" s="539"/>
      <c r="E50" s="539">
        <v>63</v>
      </c>
      <c r="F50" s="539">
        <v>100</v>
      </c>
      <c r="G50" s="539">
        <v>37</v>
      </c>
      <c r="H50" s="533">
        <v>1.37</v>
      </c>
      <c r="J50" s="507" t="s">
        <v>2569</v>
      </c>
      <c r="K50" s="508">
        <v>0</v>
      </c>
      <c r="L50" s="509"/>
      <c r="M50" s="508">
        <v>0</v>
      </c>
      <c r="N50"/>
      <c r="O50"/>
      <c r="P50"/>
      <c r="Q50"/>
      <c r="R50"/>
      <c r="S50"/>
      <c r="T50"/>
    </row>
    <row r="51" spans="4:20">
      <c r="D51" s="542" t="s">
        <v>2546</v>
      </c>
      <c r="E51" s="539"/>
      <c r="F51" s="539"/>
      <c r="G51" s="539"/>
      <c r="H51" s="543">
        <v>1.5070436507936509</v>
      </c>
      <c r="J51"/>
      <c r="K51"/>
      <c r="L51"/>
      <c r="M51"/>
      <c r="N51"/>
      <c r="O51"/>
      <c r="P51"/>
      <c r="Q51"/>
      <c r="R51"/>
      <c r="S51"/>
      <c r="T51"/>
    </row>
    <row r="52" spans="4:20">
      <c r="D52" s="539"/>
      <c r="E52" s="539"/>
      <c r="F52" s="539"/>
      <c r="G52" s="539"/>
      <c r="H52" s="539"/>
      <c r="J52"/>
      <c r="K52"/>
      <c r="L52"/>
      <c r="M52"/>
      <c r="N52"/>
      <c r="O52"/>
      <c r="P52"/>
      <c r="Q52"/>
      <c r="R52"/>
      <c r="S52"/>
      <c r="T52"/>
    </row>
    <row r="53" spans="4:20">
      <c r="D53" s="542" t="s">
        <v>2547</v>
      </c>
      <c r="E53" s="539">
        <v>150</v>
      </c>
      <c r="F53" s="539">
        <v>315</v>
      </c>
      <c r="G53" s="539">
        <v>165</v>
      </c>
      <c r="H53" s="533">
        <v>1.5238095238095237</v>
      </c>
      <c r="J53"/>
      <c r="K53"/>
      <c r="L53"/>
      <c r="M53"/>
      <c r="N53"/>
      <c r="O53"/>
      <c r="P53"/>
      <c r="Q53"/>
      <c r="R53"/>
      <c r="S53"/>
      <c r="T53"/>
    </row>
    <row r="54" spans="4:20">
      <c r="D54" s="539"/>
      <c r="E54" s="539">
        <v>200</v>
      </c>
      <c r="F54" s="539">
        <v>315</v>
      </c>
      <c r="G54" s="539">
        <v>115</v>
      </c>
      <c r="H54" s="533">
        <v>1.3650793650793651</v>
      </c>
      <c r="J54"/>
      <c r="K54"/>
      <c r="L54"/>
      <c r="M54"/>
      <c r="N54"/>
      <c r="O54"/>
      <c r="P54"/>
      <c r="Q54"/>
      <c r="R54"/>
      <c r="S54"/>
      <c r="T54"/>
    </row>
    <row r="55" spans="4:20">
      <c r="D55" s="539"/>
      <c r="E55" s="539">
        <v>300</v>
      </c>
      <c r="F55" s="539">
        <v>615</v>
      </c>
      <c r="G55" s="539">
        <v>315</v>
      </c>
      <c r="H55" s="533">
        <v>1.5121951219512195</v>
      </c>
      <c r="J55"/>
      <c r="K55"/>
      <c r="L55"/>
      <c r="M55"/>
      <c r="N55"/>
      <c r="O55"/>
      <c r="P55"/>
      <c r="Q55"/>
      <c r="R55"/>
      <c r="S55"/>
      <c r="T55"/>
    </row>
    <row r="56" spans="4:20">
      <c r="D56" s="542" t="s">
        <v>2548</v>
      </c>
      <c r="E56" s="539"/>
      <c r="F56" s="539"/>
      <c r="G56" s="539"/>
      <c r="H56" s="543">
        <v>1.4670280036133694</v>
      </c>
      <c r="J56"/>
      <c r="K56"/>
      <c r="L56"/>
      <c r="M56"/>
      <c r="N56"/>
      <c r="O56"/>
      <c r="P56"/>
      <c r="Q56"/>
      <c r="R56"/>
      <c r="S56"/>
      <c r="T56"/>
    </row>
    <row r="57" spans="4:20">
      <c r="D57" s="539"/>
      <c r="E57" s="539"/>
      <c r="F57" s="539"/>
      <c r="G57" s="539"/>
      <c r="H57" s="539"/>
      <c r="J57"/>
      <c r="K57"/>
      <c r="L57"/>
      <c r="M57"/>
      <c r="N57"/>
      <c r="O57"/>
      <c r="P57"/>
      <c r="Q57"/>
      <c r="R57"/>
      <c r="S57"/>
      <c r="T57"/>
    </row>
    <row r="58" spans="4:20">
      <c r="D58" s="542" t="s">
        <v>2549</v>
      </c>
      <c r="E58" s="539">
        <v>25</v>
      </c>
      <c r="F58" s="539">
        <v>63</v>
      </c>
      <c r="G58" s="539">
        <v>38</v>
      </c>
      <c r="H58" s="533">
        <v>1.6031746031746033</v>
      </c>
    </row>
    <row r="59" spans="4:20">
      <c r="D59" s="539"/>
      <c r="E59" s="539">
        <v>50</v>
      </c>
      <c r="F59" s="539">
        <v>150</v>
      </c>
      <c r="G59" s="539">
        <v>100</v>
      </c>
      <c r="H59" s="533">
        <v>1.6666666666666665</v>
      </c>
    </row>
    <row r="60" spans="4:20">
      <c r="D60" s="539"/>
      <c r="E60" s="539">
        <v>150</v>
      </c>
      <c r="F60" s="539">
        <v>300</v>
      </c>
      <c r="G60" s="539">
        <v>150</v>
      </c>
      <c r="H60" s="533">
        <v>1.5</v>
      </c>
    </row>
    <row r="61" spans="4:20">
      <c r="D61" s="542" t="s">
        <v>2554</v>
      </c>
      <c r="E61" s="539"/>
      <c r="F61" s="539"/>
      <c r="G61" s="539"/>
      <c r="H61" s="543">
        <v>1.58994708994709</v>
      </c>
    </row>
    <row r="62" spans="4:20">
      <c r="D62" s="539"/>
      <c r="E62" s="539"/>
      <c r="F62" s="539"/>
      <c r="G62" s="539"/>
      <c r="H62" s="539"/>
    </row>
    <row r="63" spans="4:20">
      <c r="D63" s="541" t="s">
        <v>1083</v>
      </c>
      <c r="E63" s="539"/>
      <c r="F63" s="539"/>
      <c r="G63" s="539"/>
      <c r="H63" s="539"/>
    </row>
    <row r="64" spans="4:20">
      <c r="D64" s="539"/>
      <c r="E64" s="540" t="s">
        <v>2557</v>
      </c>
      <c r="F64" s="540" t="s">
        <v>2558</v>
      </c>
      <c r="G64" s="540" t="s">
        <v>2559</v>
      </c>
      <c r="H64" s="539"/>
    </row>
    <row r="65" spans="4:8">
      <c r="D65" s="542" t="s">
        <v>2561</v>
      </c>
      <c r="E65" s="539">
        <v>7</v>
      </c>
      <c r="F65" s="539">
        <v>12</v>
      </c>
      <c r="G65" s="539">
        <v>5</v>
      </c>
      <c r="H65" s="533">
        <v>1.4166666666666667</v>
      </c>
    </row>
    <row r="66" spans="4:8">
      <c r="D66" s="542" t="s">
        <v>848</v>
      </c>
      <c r="E66" s="539">
        <v>6.76</v>
      </c>
      <c r="F66" s="539">
        <v>11.16</v>
      </c>
      <c r="G66" s="539">
        <v>4.4000000000000004</v>
      </c>
      <c r="H66" s="533">
        <v>1.3942652329749103</v>
      </c>
    </row>
    <row r="67" spans="4:8">
      <c r="D67" s="542" t="s">
        <v>2564</v>
      </c>
      <c r="E67" s="539">
        <v>10.53</v>
      </c>
      <c r="F67" s="539">
        <v>15.24</v>
      </c>
      <c r="G67" s="539">
        <v>4.7100000000000009</v>
      </c>
      <c r="H67" s="533">
        <v>1.3090551181102363</v>
      </c>
    </row>
    <row r="68" spans="4:8">
      <c r="D68" s="542" t="s">
        <v>2565</v>
      </c>
      <c r="E68" s="539">
        <v>2.76</v>
      </c>
      <c r="F68" s="539">
        <v>4</v>
      </c>
      <c r="G68" s="539">
        <v>1.2400000000000002</v>
      </c>
      <c r="H68" s="533">
        <v>1.31</v>
      </c>
    </row>
    <row r="69" spans="4:8">
      <c r="D69" s="542" t="s">
        <v>604</v>
      </c>
      <c r="E69" s="539">
        <v>3.448</v>
      </c>
      <c r="F69" s="539">
        <v>9.0299999999999994</v>
      </c>
      <c r="G69" s="539">
        <v>5.581999999999999</v>
      </c>
      <c r="H69" s="533">
        <v>1.6181616832779624</v>
      </c>
    </row>
    <row r="70" spans="4:8">
      <c r="D70" s="542" t="s">
        <v>2568</v>
      </c>
      <c r="E70" s="539">
        <v>6.0968</v>
      </c>
      <c r="F70" s="539">
        <v>11.16</v>
      </c>
      <c r="G70" s="539">
        <v>5.0632000000000001</v>
      </c>
      <c r="H70" s="533">
        <v>1.4536917562724014</v>
      </c>
    </row>
    <row r="71" spans="4:8">
      <c r="D71" s="542" t="s">
        <v>2570</v>
      </c>
      <c r="E71" s="539"/>
      <c r="F71" s="539"/>
      <c r="G71" s="539"/>
      <c r="H71" s="543">
        <v>1.416973409550363</v>
      </c>
    </row>
    <row r="72" spans="4:8">
      <c r="D72" s="539"/>
      <c r="E72" s="539"/>
      <c r="F72" s="539"/>
      <c r="G72" s="539"/>
      <c r="H72" s="539"/>
    </row>
    <row r="73" spans="4:8">
      <c r="D73" s="544" t="s">
        <v>2571</v>
      </c>
      <c r="E73" s="540" t="s">
        <v>2572</v>
      </c>
      <c r="F73" s="540" t="s">
        <v>2573</v>
      </c>
      <c r="G73" s="540" t="s">
        <v>2559</v>
      </c>
      <c r="H73" s="539"/>
    </row>
    <row r="74" spans="4:8">
      <c r="D74" s="539"/>
      <c r="E74" s="539">
        <v>5</v>
      </c>
      <c r="F74" s="539">
        <v>12.5</v>
      </c>
      <c r="G74" s="539">
        <v>7.5</v>
      </c>
      <c r="H74" s="533">
        <v>1.6</v>
      </c>
    </row>
    <row r="75" spans="4:8">
      <c r="D75" s="539"/>
      <c r="E75" s="539">
        <v>12.5</v>
      </c>
      <c r="F75" s="539">
        <v>32</v>
      </c>
      <c r="G75" s="539">
        <v>19.5</v>
      </c>
      <c r="H75" s="533">
        <v>1.609375</v>
      </c>
    </row>
    <row r="76" spans="4:8">
      <c r="D76" s="539"/>
      <c r="E76" s="539">
        <v>25</v>
      </c>
      <c r="F76" s="539">
        <v>50</v>
      </c>
      <c r="G76" s="539">
        <v>25</v>
      </c>
      <c r="H76" s="533">
        <v>1.5</v>
      </c>
    </row>
    <row r="77" spans="4:8">
      <c r="D77" s="539"/>
      <c r="E77" s="539">
        <v>25</v>
      </c>
      <c r="F77" s="539">
        <v>32</v>
      </c>
      <c r="G77" s="539">
        <v>7</v>
      </c>
      <c r="H77" s="533">
        <v>1.21875</v>
      </c>
    </row>
    <row r="78" spans="4:8">
      <c r="D78" s="539"/>
      <c r="E78" s="539">
        <v>32</v>
      </c>
      <c r="F78" s="539">
        <v>64</v>
      </c>
      <c r="G78" s="539">
        <v>32</v>
      </c>
      <c r="H78" s="533">
        <v>1.5</v>
      </c>
    </row>
    <row r="79" spans="4:8">
      <c r="D79" s="542" t="s">
        <v>2574</v>
      </c>
      <c r="E79" s="539"/>
      <c r="F79" s="539"/>
      <c r="G79" s="539"/>
      <c r="H79" s="543">
        <v>1.485625</v>
      </c>
    </row>
    <row r="80" spans="4:8">
      <c r="D80" s="539"/>
      <c r="E80" s="539"/>
      <c r="F80" s="539"/>
      <c r="G80" s="539"/>
      <c r="H80" s="539"/>
    </row>
    <row r="81" spans="4:8">
      <c r="D81" s="541" t="s">
        <v>2575</v>
      </c>
      <c r="E81" s="539">
        <v>12.5</v>
      </c>
      <c r="F81" s="539">
        <v>32</v>
      </c>
      <c r="G81" s="539">
        <v>19.5</v>
      </c>
      <c r="H81" s="543">
        <v>1.609375</v>
      </c>
    </row>
    <row r="82" spans="4:8">
      <c r="D82" s="541" t="s">
        <v>184</v>
      </c>
      <c r="E82" s="539">
        <v>25</v>
      </c>
      <c r="F82" s="539">
        <v>32</v>
      </c>
      <c r="G82" s="539">
        <v>7</v>
      </c>
      <c r="H82" s="543">
        <v>1.21875</v>
      </c>
    </row>
    <row r="83" spans="4:8">
      <c r="D83" s="539"/>
      <c r="E83" s="539"/>
      <c r="F83" s="539"/>
      <c r="G83" s="539"/>
      <c r="H83" s="539"/>
    </row>
    <row r="84" spans="4:8">
      <c r="D84" s="539" t="s">
        <v>2576</v>
      </c>
      <c r="E84" s="539">
        <v>84</v>
      </c>
      <c r="F84" s="539">
        <v>264</v>
      </c>
      <c r="G84" s="539">
        <v>180</v>
      </c>
      <c r="H84" s="543">
        <v>1.6818181818181817</v>
      </c>
    </row>
  </sheetData>
  <sheetProtection password="93B3" sheet="1" objects="1" scenarios="1"/>
  <mergeCells count="1">
    <mergeCell ref="R22:S22"/>
  </mergeCells>
  <pageMargins left="0.75" right="0.75" top="1" bottom="1" header="0.5" footer="0.5"/>
  <pageSetup paperSize="9" orientation="portrait" horizontalDpi="4294967293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6" tint="0.39997558519241921"/>
    <pageSetUpPr fitToPage="1"/>
  </sheetPr>
  <dimension ref="A1:AM211"/>
  <sheetViews>
    <sheetView showZeros="0" zoomScale="75" workbookViewId="0">
      <pane xSplit="5" ySplit="18" topLeftCell="F19" activePane="bottomRight" state="frozen"/>
      <selection pane="topRight" activeCell="F1" sqref="F1"/>
      <selection pane="bottomLeft" activeCell="A19" sqref="A19"/>
      <selection pane="bottomRight" activeCell="L27" sqref="L27"/>
    </sheetView>
  </sheetViews>
  <sheetFormatPr defaultRowHeight="12.75"/>
  <cols>
    <col min="1" max="1" width="4.42578125" style="6" customWidth="1"/>
    <col min="2" max="2" width="3.85546875" style="6" customWidth="1"/>
    <col min="3" max="3" width="3.28515625" style="6" customWidth="1"/>
    <col min="4" max="4" width="54.85546875" style="6" customWidth="1"/>
    <col min="5" max="5" width="22.28515625" style="6" customWidth="1"/>
    <col min="6" max="6" width="12" style="38" bestFit="1" customWidth="1"/>
    <col min="7" max="7" width="7.5703125" style="38" bestFit="1" customWidth="1"/>
    <col min="8" max="8" width="13.42578125" style="38" bestFit="1" customWidth="1"/>
    <col min="9" max="9" width="11.28515625" style="38" customWidth="1"/>
    <col min="10" max="10" width="9.140625" style="38"/>
    <col min="11" max="11" width="10" style="38" customWidth="1"/>
    <col min="12" max="12" width="14" style="38" bestFit="1" customWidth="1"/>
    <col min="13" max="13" width="11" style="53" customWidth="1"/>
    <col min="14" max="14" width="11.28515625" style="38" hidden="1" customWidth="1"/>
    <col min="15" max="15" width="9.140625" style="38"/>
    <col min="16" max="16" width="13" style="38" hidden="1" customWidth="1"/>
    <col min="17" max="17" width="10.7109375" style="38" customWidth="1"/>
    <col min="18" max="18" width="9.140625" style="53" hidden="1" customWidth="1"/>
    <col min="19" max="21" width="9.140625" style="54" hidden="1" customWidth="1"/>
    <col min="22" max="22" width="9.140625" style="41" hidden="1" customWidth="1"/>
    <col min="23" max="23" width="9.140625" style="53"/>
    <col min="24" max="24" width="9.140625" style="54"/>
    <col min="25" max="25" width="10.140625" style="54" bestFit="1" customWidth="1"/>
    <col min="26" max="26" width="9.140625" style="54"/>
    <col min="27" max="27" width="9.140625" style="41"/>
    <col min="28" max="31" width="9.140625" style="38"/>
    <col min="32" max="32" width="9.140625" style="41"/>
    <col min="33" max="34" width="10.28515625" style="6" bestFit="1" customWidth="1"/>
    <col min="35" max="35" width="11" style="25" bestFit="1" customWidth="1"/>
    <col min="36" max="36" width="9.140625" style="6" customWidth="1"/>
    <col min="37" max="16384" width="9.140625" style="6"/>
  </cols>
  <sheetData>
    <row r="1" spans="1:38" s="194" customFormat="1" ht="18">
      <c r="A1" s="243" t="s">
        <v>33</v>
      </c>
      <c r="C1" s="195"/>
      <c r="D1" s="137"/>
      <c r="E1" s="137"/>
      <c r="J1" s="196"/>
      <c r="M1" s="141"/>
      <c r="R1" s="141" t="s">
        <v>54</v>
      </c>
      <c r="S1" s="135"/>
      <c r="T1" s="135"/>
      <c r="U1" s="135"/>
      <c r="V1" s="138"/>
      <c r="W1" s="140" t="s">
        <v>67</v>
      </c>
      <c r="X1" s="139"/>
      <c r="Y1" s="139"/>
      <c r="Z1" s="139"/>
      <c r="AA1" s="197"/>
      <c r="AB1" s="198" t="s">
        <v>68</v>
      </c>
      <c r="AC1" s="198"/>
      <c r="AD1" s="198"/>
      <c r="AE1" s="198"/>
      <c r="AF1" s="197"/>
      <c r="AG1" s="198"/>
      <c r="AH1" s="198"/>
      <c r="AI1" s="197"/>
    </row>
    <row r="2" spans="1:38" s="194" customFormat="1" ht="18">
      <c r="C2" s="195"/>
      <c r="D2" s="137"/>
      <c r="E2" s="137"/>
      <c r="J2" s="196"/>
      <c r="M2" s="141"/>
      <c r="R2" s="141" t="s">
        <v>52</v>
      </c>
      <c r="S2" s="135" t="s">
        <v>51</v>
      </c>
      <c r="T2" s="135" t="s">
        <v>23</v>
      </c>
      <c r="U2" s="135" t="s">
        <v>53</v>
      </c>
      <c r="V2" s="138" t="s">
        <v>24</v>
      </c>
      <c r="W2" s="140" t="str">
        <f>R2</f>
        <v>very heavy</v>
      </c>
      <c r="X2" s="139" t="str">
        <f t="shared" ref="X2:AF4" si="0">S2</f>
        <v>heavy</v>
      </c>
      <c r="Y2" s="139" t="str">
        <f t="shared" si="0"/>
        <v>moderate</v>
      </c>
      <c r="Z2" s="139" t="str">
        <f t="shared" si="0"/>
        <v>light</v>
      </c>
      <c r="AA2" s="197" t="str">
        <f t="shared" si="0"/>
        <v>new</v>
      </c>
      <c r="AB2" s="198" t="str">
        <f t="shared" si="0"/>
        <v>very heavy</v>
      </c>
      <c r="AC2" s="198" t="str">
        <f t="shared" si="0"/>
        <v>heavy</v>
      </c>
      <c r="AD2" s="198" t="str">
        <f t="shared" si="0"/>
        <v>moderate</v>
      </c>
      <c r="AE2" s="198" t="str">
        <f t="shared" si="0"/>
        <v>light</v>
      </c>
      <c r="AF2" s="197" t="str">
        <f t="shared" si="0"/>
        <v>new</v>
      </c>
      <c r="AG2" s="198"/>
      <c r="AH2" s="198"/>
      <c r="AI2" s="197"/>
    </row>
    <row r="3" spans="1:38" s="194" customFormat="1" ht="15.75">
      <c r="C3" s="195"/>
      <c r="D3" s="199"/>
      <c r="E3" s="199"/>
      <c r="F3" s="200"/>
      <c r="G3" s="200"/>
      <c r="H3" s="200" t="s">
        <v>72</v>
      </c>
      <c r="I3" s="200"/>
      <c r="J3" s="201"/>
      <c r="K3" s="201"/>
      <c r="L3" s="201"/>
      <c r="M3" s="202" t="s">
        <v>48</v>
      </c>
      <c r="N3" s="203"/>
      <c r="O3" s="203" t="s">
        <v>47</v>
      </c>
      <c r="P3" s="203"/>
      <c r="Q3" s="203" t="s">
        <v>46</v>
      </c>
      <c r="R3" s="141" t="s">
        <v>26</v>
      </c>
      <c r="S3" s="135" t="s">
        <v>26</v>
      </c>
      <c r="T3" s="135" t="s">
        <v>26</v>
      </c>
      <c r="U3" s="135" t="s">
        <v>26</v>
      </c>
      <c r="V3" s="138" t="s">
        <v>25</v>
      </c>
      <c r="W3" s="140" t="str">
        <f>R3</f>
        <v>&gt;</v>
      </c>
      <c r="X3" s="139" t="str">
        <f t="shared" si="0"/>
        <v>&gt;</v>
      </c>
      <c r="Y3" s="139" t="str">
        <f t="shared" si="0"/>
        <v>&gt;</v>
      </c>
      <c r="Z3" s="139" t="str">
        <f t="shared" si="0"/>
        <v>&gt;</v>
      </c>
      <c r="AA3" s="197" t="str">
        <f t="shared" si="0"/>
        <v>&lt;=0.2</v>
      </c>
      <c r="AB3" s="198" t="str">
        <f t="shared" si="0"/>
        <v>&gt;</v>
      </c>
      <c r="AC3" s="198" t="str">
        <f t="shared" si="0"/>
        <v>&gt;</v>
      </c>
      <c r="AD3" s="198" t="str">
        <f t="shared" si="0"/>
        <v>&gt;</v>
      </c>
      <c r="AE3" s="198" t="str">
        <f t="shared" si="0"/>
        <v>&gt;</v>
      </c>
      <c r="AF3" s="197" t="str">
        <f t="shared" si="0"/>
        <v>&lt;=0.2</v>
      </c>
      <c r="AG3" s="198"/>
      <c r="AH3" s="198"/>
      <c r="AI3" s="197"/>
    </row>
    <row r="4" spans="1:38" s="194" customFormat="1" ht="15.75">
      <c r="C4" s="195"/>
      <c r="D4" s="204"/>
      <c r="E4" s="204"/>
      <c r="F4" s="201" t="s">
        <v>42</v>
      </c>
      <c r="G4" s="201" t="s">
        <v>13</v>
      </c>
      <c r="H4" s="201" t="s">
        <v>65</v>
      </c>
      <c r="I4" s="201" t="s">
        <v>9</v>
      </c>
      <c r="J4" s="201" t="s">
        <v>10</v>
      </c>
      <c r="K4" s="201" t="s">
        <v>11</v>
      </c>
      <c r="L4" s="201" t="s">
        <v>66</v>
      </c>
      <c r="M4" s="205" t="s">
        <v>49</v>
      </c>
      <c r="N4" s="201"/>
      <c r="O4" s="201" t="s">
        <v>49</v>
      </c>
      <c r="Q4" s="206" t="s">
        <v>50</v>
      </c>
      <c r="R4" s="141">
        <f>W4</f>
        <v>1</v>
      </c>
      <c r="S4" s="135">
        <f>X4</f>
        <v>0.85</v>
      </c>
      <c r="T4" s="135">
        <f>Y4</f>
        <v>0.5</v>
      </c>
      <c r="U4" s="135">
        <f>Z4</f>
        <v>0.2</v>
      </c>
      <c r="V4" s="135"/>
      <c r="W4" s="244">
        <v>1</v>
      </c>
      <c r="X4" s="244">
        <v>0.85</v>
      </c>
      <c r="Y4" s="244">
        <v>0.5</v>
      </c>
      <c r="Z4" s="244">
        <v>0.2</v>
      </c>
      <c r="AA4" s="197">
        <f t="shared" si="0"/>
        <v>0</v>
      </c>
      <c r="AB4" s="198">
        <f t="shared" si="0"/>
        <v>1</v>
      </c>
      <c r="AC4" s="198">
        <f t="shared" si="0"/>
        <v>0.85</v>
      </c>
      <c r="AD4" s="198">
        <f t="shared" si="0"/>
        <v>0.5</v>
      </c>
      <c r="AE4" s="198">
        <f t="shared" si="0"/>
        <v>0.2</v>
      </c>
      <c r="AF4" s="197">
        <f t="shared" si="0"/>
        <v>0</v>
      </c>
      <c r="AG4" s="198" t="s">
        <v>55</v>
      </c>
      <c r="AH4" s="198" t="s">
        <v>55</v>
      </c>
      <c r="AI4" s="197" t="s">
        <v>55</v>
      </c>
    </row>
    <row r="5" spans="1:38" s="207" customFormat="1" ht="15.75">
      <c r="C5" s="208"/>
      <c r="D5" s="209"/>
      <c r="E5" s="209"/>
      <c r="G5" s="319" t="s">
        <v>30</v>
      </c>
      <c r="H5" s="210" t="s">
        <v>38</v>
      </c>
      <c r="I5" s="210" t="s">
        <v>8</v>
      </c>
      <c r="J5" s="210" t="s">
        <v>12</v>
      </c>
      <c r="K5" s="210" t="s">
        <v>8</v>
      </c>
      <c r="L5" s="210" t="s">
        <v>14</v>
      </c>
      <c r="M5" s="211"/>
      <c r="R5" s="211"/>
      <c r="V5" s="212"/>
      <c r="W5" s="213"/>
      <c r="X5" s="214"/>
      <c r="Y5" s="214"/>
      <c r="Z5" s="214"/>
      <c r="AA5" s="215"/>
      <c r="AB5" s="214"/>
      <c r="AC5" s="214"/>
      <c r="AD5" s="214"/>
      <c r="AE5" s="214"/>
      <c r="AF5" s="215"/>
      <c r="AG5" s="214" t="s">
        <v>28</v>
      </c>
      <c r="AH5" s="214" t="s">
        <v>29</v>
      </c>
      <c r="AI5" s="215"/>
    </row>
    <row r="6" spans="1:38" s="159" customFormat="1" ht="15.75">
      <c r="A6" s="158">
        <v>1</v>
      </c>
      <c r="D6" s="160" t="str">
        <f t="shared" ref="D6:D13" si="1">VLOOKUP(A6,IDtable,2)</f>
        <v>Sub-transmission lines</v>
      </c>
      <c r="E6" s="160"/>
      <c r="F6" s="317">
        <f>SUMIF($A$21:$A$205,$A6,F$21:F$205)</f>
        <v>19361.674336652333</v>
      </c>
      <c r="G6" s="161"/>
      <c r="H6" s="162">
        <f>SUMIF($A$21:$A$205,$A6,H$21:H$205)/1000</f>
        <v>855.75614519354895</v>
      </c>
      <c r="I6" s="163">
        <f>H6/($H$18)</f>
        <v>8.1289079236020328E-2</v>
      </c>
      <c r="J6" s="164">
        <f t="shared" ref="J6:J16" si="2">RANK(I6,I$6:I$17)</f>
        <v>4</v>
      </c>
      <c r="K6" s="161"/>
      <c r="L6" s="320">
        <f t="shared" ref="L6:L18" si="3">H6*1000/(F6+0.001)</f>
        <v>44.198455470099347</v>
      </c>
      <c r="M6" s="165">
        <f t="shared" ref="M6:M16" si="4">SUMIF($A$21:$A$205,$A6,N$21:N$205)/(H6*1000+0.000001)</f>
        <v>40.138508235959428</v>
      </c>
      <c r="N6" s="166"/>
      <c r="O6" s="167">
        <f t="shared" ref="O6:O16" si="5">SUMIF($A$21:$A$205,$A6,P$21:P$205)/(H6*1000+0.000001)</f>
        <v>74.173310474605941</v>
      </c>
      <c r="P6" s="168"/>
      <c r="Q6" s="169">
        <f t="shared" ref="Q6:Q16" si="6">(O6-M6)/(O6+0.000001)</f>
        <v>0.45885509979285077</v>
      </c>
      <c r="R6" s="170">
        <f>$O6-R$4*$O6</f>
        <v>0</v>
      </c>
      <c r="S6" s="162">
        <f>$O6-S$4*$O6</f>
        <v>11.125996571190896</v>
      </c>
      <c r="T6" s="162">
        <f>$O6-T$4*$O6</f>
        <v>37.086655237302971</v>
      </c>
      <c r="U6" s="162">
        <f>$O6-U$4*$O6</f>
        <v>59.338648379684756</v>
      </c>
      <c r="V6" s="171">
        <f>$O6-V$4*$O6</f>
        <v>74.173310474605941</v>
      </c>
      <c r="W6" s="170">
        <f t="shared" ref="W6:AA17" si="7">SUMIF($A$21:$A$205,$A6,W$21:W$205)/1000</f>
        <v>24.861632485994996</v>
      </c>
      <c r="X6" s="162">
        <f t="shared" si="7"/>
        <v>68.388273681031222</v>
      </c>
      <c r="Y6" s="162">
        <f t="shared" si="7"/>
        <v>244.02077096902261</v>
      </c>
      <c r="Z6" s="162">
        <f t="shared" si="7"/>
        <v>377.54105655787384</v>
      </c>
      <c r="AA6" s="171">
        <f t="shared" si="7"/>
        <v>140.94441149962631</v>
      </c>
      <c r="AB6" s="172">
        <f>IF($H6=0,0,W6/$H6)</f>
        <v>2.9052239502612005E-2</v>
      </c>
      <c r="AC6" s="173">
        <f>IF($H6=0,0,X6/$H6)</f>
        <v>7.9915609213140545E-2</v>
      </c>
      <c r="AD6" s="173">
        <f>IF($H6=0,0,Y6/$H6)</f>
        <v>0.28515222746525726</v>
      </c>
      <c r="AE6" s="173">
        <f>IF($H6=0,0,Z6/$H6)</f>
        <v>0.44117831777005145</v>
      </c>
      <c r="AF6" s="174">
        <f>IF($H6=0,0,AA6/$H6)</f>
        <v>0.16470160604893874</v>
      </c>
      <c r="AG6" s="305">
        <f t="array" ref="AG6">MAX(IF($A$21:$A$205=$A6,$O$21:$O$205))</f>
        <v>100</v>
      </c>
      <c r="AH6" s="305">
        <f t="array" ref="AH6">MIN(IF($A$21:$A$205=$A6,$O$21:$O$205))</f>
        <v>65</v>
      </c>
      <c r="AI6" s="175">
        <f>IF(H6=0,0,SUMIF($A$21:$A$205,$A6,$AJ$21:$AJ$205)/(H6*1000))</f>
        <v>74.173310474692613</v>
      </c>
      <c r="AL6" s="357">
        <f>SUMIF($A$21:$A$205,$A6,AM$21:AM$205)/(H6*1000+0.000001)</f>
        <v>1.6818181818162163</v>
      </c>
    </row>
    <row r="7" spans="1:38" s="177" customFormat="1" ht="15.75">
      <c r="A7" s="176">
        <v>2</v>
      </c>
      <c r="D7" s="178" t="str">
        <f t="shared" si="1"/>
        <v>Sub-transmission substations</v>
      </c>
      <c r="E7" s="178"/>
      <c r="F7" s="318">
        <f t="shared" ref="F7:F13" si="8">SUMIF($A$21:$A$205,$A7,F$21:F$205)</f>
        <v>342.17</v>
      </c>
      <c r="G7" s="179"/>
      <c r="H7" s="180">
        <f t="shared" ref="H7:H13" si="9">SUMIF($A$21:$A$205,$A7,H$21:H$205)/1000</f>
        <v>231.85170171990018</v>
      </c>
      <c r="I7" s="181">
        <f t="shared" ref="I7:I13" si="10">H7/($H$18)</f>
        <v>2.2023810705855264E-2</v>
      </c>
      <c r="J7" s="182">
        <f t="shared" si="2"/>
        <v>10</v>
      </c>
      <c r="K7" s="179"/>
      <c r="L7" s="321">
        <f t="shared" si="3"/>
        <v>677.59015731870966</v>
      </c>
      <c r="M7" s="183">
        <f t="shared" si="4"/>
        <v>36.554972674243949</v>
      </c>
      <c r="N7" s="184"/>
      <c r="O7" s="185">
        <f t="shared" si="5"/>
        <v>64.999999999719648</v>
      </c>
      <c r="P7" s="186"/>
      <c r="Q7" s="187">
        <f t="shared" si="6"/>
        <v>0.4376157982766552</v>
      </c>
      <c r="R7" s="188">
        <f t="shared" ref="R7:V13" si="11">$O7-R$4*$O7</f>
        <v>0</v>
      </c>
      <c r="S7" s="180">
        <f t="shared" si="11"/>
        <v>9.7499999999579501</v>
      </c>
      <c r="T7" s="180">
        <f t="shared" si="11"/>
        <v>32.499999999859824</v>
      </c>
      <c r="U7" s="180">
        <f t="shared" si="11"/>
        <v>51.999999999775717</v>
      </c>
      <c r="V7" s="189">
        <f t="shared" si="11"/>
        <v>64.999999999719648</v>
      </c>
      <c r="W7" s="188">
        <f t="shared" si="7"/>
        <v>8.3479351351350797</v>
      </c>
      <c r="X7" s="180">
        <f t="shared" si="7"/>
        <v>20.395523341523209</v>
      </c>
      <c r="Y7" s="180">
        <f t="shared" si="7"/>
        <v>37.36920638820613</v>
      </c>
      <c r="Z7" s="180">
        <f t="shared" si="7"/>
        <v>131.6561523341515</v>
      </c>
      <c r="AA7" s="189">
        <f t="shared" si="7"/>
        <v>34.082884520884271</v>
      </c>
      <c r="AB7" s="190">
        <f t="shared" ref="AB7:AB17" si="12">IF($H7=0,0,W7/$H7)</f>
        <v>3.6005494344916268E-2</v>
      </c>
      <c r="AC7" s="190">
        <f t="shared" ref="AC7:AC17" si="13">IF($H7=0,0,X7/$H7)</f>
        <v>8.7967969138147722E-2</v>
      </c>
      <c r="AD7" s="190">
        <f t="shared" ref="AD7:AD17" si="14">IF($H7=0,0,Y7/$H7)</f>
        <v>0.16117719262354965</v>
      </c>
      <c r="AE7" s="190">
        <f t="shared" ref="AE7:AE17" si="15">IF($H7=0,0,Z7/$H7)</f>
        <v>0.56784639214425592</v>
      </c>
      <c r="AF7" s="191">
        <f t="shared" ref="AF7:AF17" si="16">IF($H7=0,0,AA7/$H7)</f>
        <v>0.14700295174913044</v>
      </c>
      <c r="AG7" s="306">
        <f t="array" ref="AG7">MAX(IF($A$21:$A$205=$A7,$O$21:$O$205))</f>
        <v>65</v>
      </c>
      <c r="AH7" s="306">
        <f t="array" ref="AH7">MIN(IF($A$21:$A$205=$A7,$O$21:$O$205))</f>
        <v>65</v>
      </c>
      <c r="AI7" s="192">
        <f t="shared" ref="AI7:AI17" si="17">IF(H7=0,0,SUMIF($A$21:$A$205,$A7,$AJ$21:$AJ$205)/(H7*1000))</f>
        <v>65</v>
      </c>
      <c r="AL7" s="358">
        <f t="shared" ref="AL7:AL17" si="18">SUMIF($A$21:$A$205,$A7,AM$21:AM$205)/(H7*1000+0.000001)</f>
        <v>1.6093749999930584</v>
      </c>
    </row>
    <row r="8" spans="1:38" s="159" customFormat="1" ht="15.75">
      <c r="A8" s="158">
        <v>3</v>
      </c>
      <c r="D8" s="160" t="str">
        <f t="shared" si="1"/>
        <v>Zone substations</v>
      </c>
      <c r="E8" s="160"/>
      <c r="F8" s="317">
        <f t="shared" si="8"/>
        <v>5464.7552860541437</v>
      </c>
      <c r="G8" s="161"/>
      <c r="H8" s="162">
        <f t="shared" si="9"/>
        <v>3702.875215695336</v>
      </c>
      <c r="I8" s="163">
        <f t="shared" si="10"/>
        <v>0.35173959135481897</v>
      </c>
      <c r="J8" s="164">
        <f t="shared" si="2"/>
        <v>1</v>
      </c>
      <c r="K8" s="161"/>
      <c r="L8" s="320">
        <f t="shared" si="3"/>
        <v>677.59201359902124</v>
      </c>
      <c r="M8" s="165">
        <f t="shared" si="4"/>
        <v>17.312260602240034</v>
      </c>
      <c r="N8" s="166"/>
      <c r="O8" s="167">
        <f t="shared" si="5"/>
        <v>69.883961614133753</v>
      </c>
      <c r="P8" s="168"/>
      <c r="Q8" s="169">
        <f t="shared" si="6"/>
        <v>0.75227132299537502</v>
      </c>
      <c r="R8" s="170">
        <f t="shared" si="11"/>
        <v>0</v>
      </c>
      <c r="S8" s="162">
        <f t="shared" si="11"/>
        <v>10.482594242120065</v>
      </c>
      <c r="T8" s="162">
        <f t="shared" si="11"/>
        <v>34.941980807066876</v>
      </c>
      <c r="U8" s="162">
        <f t="shared" si="11"/>
        <v>55.907169291307</v>
      </c>
      <c r="V8" s="171">
        <f t="shared" si="11"/>
        <v>69.883961614133753</v>
      </c>
      <c r="W8" s="170">
        <f t="shared" si="7"/>
        <v>690.14453194102737</v>
      </c>
      <c r="X8" s="162">
        <f t="shared" si="7"/>
        <v>865.44100589679999</v>
      </c>
      <c r="Y8" s="162">
        <f t="shared" si="7"/>
        <v>1435.0322653022301</v>
      </c>
      <c r="Z8" s="162">
        <f t="shared" si="7"/>
        <v>685.27230567567165</v>
      </c>
      <c r="AA8" s="171">
        <f t="shared" si="7"/>
        <v>26.985106879606771</v>
      </c>
      <c r="AB8" s="172">
        <f t="shared" si="12"/>
        <v>0.18638071545476861</v>
      </c>
      <c r="AC8" s="173">
        <f t="shared" si="13"/>
        <v>0.23372135313349604</v>
      </c>
      <c r="AD8" s="173">
        <f t="shared" si="14"/>
        <v>0.3875454023456083</v>
      </c>
      <c r="AE8" s="173">
        <f t="shared" si="15"/>
        <v>0.18506492003052535</v>
      </c>
      <c r="AF8" s="174">
        <f t="shared" si="16"/>
        <v>7.2876090356016584E-3</v>
      </c>
      <c r="AG8" s="305">
        <f t="array" ref="AG8">MAX(IF($A$21:$A$205=$A8,$O$21:$O$205))</f>
        <v>82</v>
      </c>
      <c r="AH8" s="305">
        <f t="array" ref="AH8">MIN(IF($A$21:$A$205=$A8,$O$21:$O$205))</f>
        <v>65</v>
      </c>
      <c r="AI8" s="175">
        <f t="shared" si="17"/>
        <v>69.883961614152625</v>
      </c>
      <c r="AL8" s="357">
        <f t="shared" si="18"/>
        <v>1.4856249999995987</v>
      </c>
    </row>
    <row r="9" spans="1:38" s="177" customFormat="1" ht="15.75">
      <c r="A9" s="176">
        <v>4</v>
      </c>
      <c r="D9" s="178" t="str">
        <f t="shared" si="1"/>
        <v>Distribution feeders - CBD</v>
      </c>
      <c r="E9" s="178"/>
      <c r="F9" s="318">
        <f t="shared" si="8"/>
        <v>526.80325312207401</v>
      </c>
      <c r="G9" s="179"/>
      <c r="H9" s="180">
        <f t="shared" si="9"/>
        <v>269.74885400308165</v>
      </c>
      <c r="I9" s="181">
        <f t="shared" si="10"/>
        <v>2.5623696762262504E-2</v>
      </c>
      <c r="J9" s="182">
        <f t="shared" si="2"/>
        <v>9</v>
      </c>
      <c r="K9" s="179"/>
      <c r="L9" s="321">
        <f t="shared" si="3"/>
        <v>512.04760099112934</v>
      </c>
      <c r="M9" s="183">
        <f t="shared" si="4"/>
        <v>42.260940325340613</v>
      </c>
      <c r="N9" s="184"/>
      <c r="O9" s="185">
        <f t="shared" si="5"/>
        <v>79.999999999703419</v>
      </c>
      <c r="P9" s="186"/>
      <c r="Q9" s="187">
        <f t="shared" si="6"/>
        <v>0.47173824003455594</v>
      </c>
      <c r="R9" s="188">
        <f t="shared" si="11"/>
        <v>0</v>
      </c>
      <c r="S9" s="180">
        <f t="shared" si="11"/>
        <v>11.99999999995552</v>
      </c>
      <c r="T9" s="180">
        <f t="shared" si="11"/>
        <v>39.99999999985171</v>
      </c>
      <c r="U9" s="180">
        <f t="shared" si="11"/>
        <v>63.999999999762736</v>
      </c>
      <c r="V9" s="189">
        <f t="shared" si="11"/>
        <v>79.999999999703419</v>
      </c>
      <c r="W9" s="188">
        <f t="shared" si="7"/>
        <v>1.853608761684828</v>
      </c>
      <c r="X9" s="180">
        <f t="shared" si="7"/>
        <v>19.853125421203291</v>
      </c>
      <c r="Y9" s="180">
        <f t="shared" si="7"/>
        <v>93.509684109205679</v>
      </c>
      <c r="Z9" s="180">
        <f t="shared" si="7"/>
        <v>115.36275582591101</v>
      </c>
      <c r="AA9" s="189">
        <f t="shared" si="7"/>
        <v>39.169679885076803</v>
      </c>
      <c r="AB9" s="193">
        <f t="shared" si="12"/>
        <v>6.8716094032549701E-3</v>
      </c>
      <c r="AC9" s="190">
        <f t="shared" si="13"/>
        <v>7.359855334538877E-2</v>
      </c>
      <c r="AD9" s="190">
        <f t="shared" si="14"/>
        <v>0.34665461121157315</v>
      </c>
      <c r="AE9" s="190">
        <f t="shared" si="15"/>
        <v>0.42766726943942118</v>
      </c>
      <c r="AF9" s="191">
        <f t="shared" si="16"/>
        <v>0.14520795660036176</v>
      </c>
      <c r="AG9" s="306">
        <f t="array" ref="AG9">MAX(IF($A$21:$A$205=$A9,$O$21:$O$205))</f>
        <v>80</v>
      </c>
      <c r="AH9" s="306">
        <f t="array" ref="AH9">MIN(IF($A$21:$A$205=$A9,$O$21:$O$205))</f>
        <v>80</v>
      </c>
      <c r="AI9" s="192">
        <f t="shared" si="17"/>
        <v>80</v>
      </c>
      <c r="AL9" s="358">
        <f t="shared" si="18"/>
        <v>1.4169734095451101</v>
      </c>
    </row>
    <row r="10" spans="1:38" s="159" customFormat="1" ht="15.75">
      <c r="A10" s="158">
        <v>5</v>
      </c>
      <c r="D10" s="160" t="str">
        <f t="shared" si="1"/>
        <v>Distribution feeders - Urban</v>
      </c>
      <c r="E10" s="160"/>
      <c r="F10" s="317">
        <f t="shared" si="8"/>
        <v>4109.7514582098129</v>
      </c>
      <c r="G10" s="161"/>
      <c r="H10" s="162">
        <f t="shared" si="9"/>
        <v>2104.3923694842842</v>
      </c>
      <c r="I10" s="163">
        <f t="shared" si="10"/>
        <v>0.19989820584694071</v>
      </c>
      <c r="J10" s="164">
        <f t="shared" si="2"/>
        <v>2</v>
      </c>
      <c r="K10" s="161"/>
      <c r="L10" s="320">
        <f t="shared" si="3"/>
        <v>512.0484483878007</v>
      </c>
      <c r="M10" s="165">
        <f t="shared" si="4"/>
        <v>45.486236360758028</v>
      </c>
      <c r="N10" s="166"/>
      <c r="O10" s="167">
        <f t="shared" si="5"/>
        <v>99.999999999952493</v>
      </c>
      <c r="P10" s="168"/>
      <c r="Q10" s="169">
        <f t="shared" si="6"/>
        <v>0.54513763094082734</v>
      </c>
      <c r="R10" s="170">
        <f t="shared" si="11"/>
        <v>0</v>
      </c>
      <c r="S10" s="162">
        <f t="shared" si="11"/>
        <v>14.99999999999288</v>
      </c>
      <c r="T10" s="162">
        <f t="shared" si="11"/>
        <v>49.999999999976247</v>
      </c>
      <c r="U10" s="162">
        <f t="shared" si="11"/>
        <v>79.999999999962</v>
      </c>
      <c r="V10" s="171">
        <f t="shared" si="11"/>
        <v>99.999999999952493</v>
      </c>
      <c r="W10" s="170">
        <f t="shared" si="7"/>
        <v>37.218512767513793</v>
      </c>
      <c r="X10" s="162">
        <f t="shared" si="7"/>
        <v>141.3389984196846</v>
      </c>
      <c r="Y10" s="162">
        <f t="shared" si="7"/>
        <v>1083.794892764003</v>
      </c>
      <c r="Z10" s="162">
        <f t="shared" si="7"/>
        <v>694.41949024651854</v>
      </c>
      <c r="AA10" s="171">
        <f t="shared" si="7"/>
        <v>147.6204752865645</v>
      </c>
      <c r="AB10" s="172">
        <f t="shared" si="12"/>
        <v>1.768610897246068E-2</v>
      </c>
      <c r="AC10" s="173">
        <f t="shared" si="13"/>
        <v>6.7163804844208794E-2</v>
      </c>
      <c r="AD10" s="173">
        <f t="shared" si="14"/>
        <v>0.51501559712916301</v>
      </c>
      <c r="AE10" s="173">
        <f t="shared" si="15"/>
        <v>0.32998574805548142</v>
      </c>
      <c r="AF10" s="174">
        <f t="shared" si="16"/>
        <v>7.0148740998686149E-2</v>
      </c>
      <c r="AG10" s="305">
        <f t="array" ref="AG10">MAX(IF($A$21:$A$205=$A10,$O$21:$O$205))</f>
        <v>100</v>
      </c>
      <c r="AH10" s="305">
        <f t="array" ref="AH10">MIN(IF($A$21:$A$205=$A10,$O$21:$O$205))</f>
        <v>100</v>
      </c>
      <c r="AI10" s="175">
        <f t="shared" si="17"/>
        <v>100</v>
      </c>
      <c r="AL10" s="357">
        <f t="shared" si="18"/>
        <v>1.4169734095496898</v>
      </c>
    </row>
    <row r="11" spans="1:38" s="177" customFormat="1" ht="15.75">
      <c r="A11" s="176">
        <v>6</v>
      </c>
      <c r="D11" s="178" t="str">
        <f t="shared" si="1"/>
        <v>Distribution feeders - Short rural</v>
      </c>
      <c r="E11" s="178"/>
      <c r="F11" s="318">
        <f t="shared" si="8"/>
        <v>1175.24526889242</v>
      </c>
      <c r="G11" s="179"/>
      <c r="H11" s="180">
        <f t="shared" si="9"/>
        <v>601.78266283942583</v>
      </c>
      <c r="I11" s="181">
        <f t="shared" si="10"/>
        <v>5.716389982961019E-2</v>
      </c>
      <c r="J11" s="182">
        <f t="shared" si="2"/>
        <v>6</v>
      </c>
      <c r="K11" s="179"/>
      <c r="L11" s="321">
        <f t="shared" si="3"/>
        <v>512.04813728663032</v>
      </c>
      <c r="M11" s="183">
        <f t="shared" si="4"/>
        <v>58.954484309156541</v>
      </c>
      <c r="N11" s="184"/>
      <c r="O11" s="185">
        <f t="shared" si="5"/>
        <v>99.999999999833832</v>
      </c>
      <c r="P11" s="186"/>
      <c r="Q11" s="187">
        <f t="shared" si="6"/>
        <v>0.41045515280290346</v>
      </c>
      <c r="R11" s="188">
        <f t="shared" si="11"/>
        <v>0</v>
      </c>
      <c r="S11" s="180">
        <f t="shared" si="11"/>
        <v>14.999999999975074</v>
      </c>
      <c r="T11" s="180">
        <f t="shared" si="11"/>
        <v>49.999999999916916</v>
      </c>
      <c r="U11" s="180">
        <f t="shared" si="11"/>
        <v>79.999999999867072</v>
      </c>
      <c r="V11" s="189">
        <f t="shared" si="11"/>
        <v>99.999999999833832</v>
      </c>
      <c r="W11" s="188">
        <f t="shared" si="7"/>
        <v>18.545843452436095</v>
      </c>
      <c r="X11" s="180">
        <f t="shared" si="7"/>
        <v>19.552960842885359</v>
      </c>
      <c r="Y11" s="180">
        <f t="shared" si="7"/>
        <v>146.01559124282531</v>
      </c>
      <c r="Z11" s="180">
        <f t="shared" si="7"/>
        <v>284.96712531091663</v>
      </c>
      <c r="AA11" s="189">
        <f t="shared" si="7"/>
        <v>132.70114199036243</v>
      </c>
      <c r="AB11" s="193">
        <f t="shared" si="12"/>
        <v>3.0818175061624695E-2</v>
      </c>
      <c r="AC11" s="190">
        <f t="shared" si="13"/>
        <v>3.2491731733558918E-2</v>
      </c>
      <c r="AD11" s="190">
        <f t="shared" si="14"/>
        <v>0.24263841459617919</v>
      </c>
      <c r="AE11" s="190">
        <f t="shared" si="15"/>
        <v>0.4735382770356657</v>
      </c>
      <c r="AF11" s="191">
        <f t="shared" si="16"/>
        <v>0.22051340157297153</v>
      </c>
      <c r="AG11" s="306">
        <f t="array" ref="AG11">MAX(IF($A$21:$A$205=$A11,$O$21:$O$205))</f>
        <v>100</v>
      </c>
      <c r="AH11" s="306">
        <f t="array" ref="AH11">MIN(IF($A$21:$A$205=$A11,$O$21:$O$205))</f>
        <v>100</v>
      </c>
      <c r="AI11" s="192">
        <f t="shared" si="17"/>
        <v>100</v>
      </c>
      <c r="AL11" s="358">
        <f t="shared" si="18"/>
        <v>1.4169734095480084</v>
      </c>
    </row>
    <row r="12" spans="1:38" s="159" customFormat="1" ht="15.75">
      <c r="A12" s="158">
        <v>7</v>
      </c>
      <c r="D12" s="160" t="str">
        <f t="shared" si="1"/>
        <v>Distribution feeders - Long rural</v>
      </c>
      <c r="E12" s="160"/>
      <c r="F12" s="317">
        <f t="shared" si="8"/>
        <v>1370.5000597118449</v>
      </c>
      <c r="G12" s="161"/>
      <c r="H12" s="162">
        <f t="shared" si="9"/>
        <v>701.76259984628086</v>
      </c>
      <c r="I12" s="163">
        <f t="shared" si="10"/>
        <v>6.6661087862685181E-2</v>
      </c>
      <c r="J12" s="164">
        <f t="shared" si="2"/>
        <v>5</v>
      </c>
      <c r="K12" s="161"/>
      <c r="L12" s="320">
        <f t="shared" si="3"/>
        <v>512.04819935989701</v>
      </c>
      <c r="M12" s="165">
        <f t="shared" si="4"/>
        <v>69.011374787272928</v>
      </c>
      <c r="N12" s="166"/>
      <c r="O12" s="167">
        <f t="shared" si="5"/>
        <v>99.999999999857494</v>
      </c>
      <c r="P12" s="168"/>
      <c r="Q12" s="169">
        <f t="shared" si="6"/>
        <v>0.30988624902742479</v>
      </c>
      <c r="R12" s="170">
        <f t="shared" si="11"/>
        <v>0</v>
      </c>
      <c r="S12" s="162">
        <f t="shared" si="11"/>
        <v>14.999999999978627</v>
      </c>
      <c r="T12" s="162">
        <f t="shared" si="11"/>
        <v>49.999999999928747</v>
      </c>
      <c r="U12" s="162">
        <f t="shared" si="11"/>
        <v>79.999999999886001</v>
      </c>
      <c r="V12" s="171">
        <f t="shared" si="11"/>
        <v>99.999999999857494</v>
      </c>
      <c r="W12" s="170">
        <f t="shared" si="7"/>
        <v>2.6340756087100194</v>
      </c>
      <c r="X12" s="162">
        <f t="shared" si="7"/>
        <v>8.3206634834328792</v>
      </c>
      <c r="Y12" s="162">
        <f t="shared" si="7"/>
        <v>107.05511855554646</v>
      </c>
      <c r="Z12" s="162">
        <f t="shared" si="7"/>
        <v>335.9425200104896</v>
      </c>
      <c r="AA12" s="171">
        <f t="shared" si="7"/>
        <v>247.8102221881019</v>
      </c>
      <c r="AB12" s="172">
        <f t="shared" si="12"/>
        <v>3.7535138083548574E-3</v>
      </c>
      <c r="AC12" s="173">
        <f t="shared" si="13"/>
        <v>1.1856806682566863E-2</v>
      </c>
      <c r="AD12" s="173">
        <f t="shared" si="14"/>
        <v>0.15255175835673856</v>
      </c>
      <c r="AE12" s="173">
        <f t="shared" si="15"/>
        <v>0.47871248779013997</v>
      </c>
      <c r="AF12" s="174">
        <f t="shared" si="16"/>
        <v>0.35312543336219976</v>
      </c>
      <c r="AG12" s="305">
        <f t="array" ref="AG12">MAX(IF($A$21:$A$205=$A12,$O$21:$O$205))</f>
        <v>100</v>
      </c>
      <c r="AH12" s="305">
        <f t="array" ref="AH12">MIN(IF($A$21:$A$205=$A12,$O$21:$O$205))</f>
        <v>100</v>
      </c>
      <c r="AI12" s="175">
        <f t="shared" si="17"/>
        <v>99.999999999999986</v>
      </c>
      <c r="AL12" s="357">
        <f t="shared" si="18"/>
        <v>1.4169734095483437</v>
      </c>
    </row>
    <row r="13" spans="1:38" s="177" customFormat="1" ht="15.75">
      <c r="A13" s="176">
        <v>8</v>
      </c>
      <c r="D13" s="178" t="str">
        <f t="shared" si="1"/>
        <v>Distribution substations - CBD</v>
      </c>
      <c r="E13" s="178"/>
      <c r="F13" s="318">
        <f t="shared" si="8"/>
        <v>387.43800000000044</v>
      </c>
      <c r="G13" s="179"/>
      <c r="H13" s="180">
        <f t="shared" si="9"/>
        <v>126.51223489293891</v>
      </c>
      <c r="I13" s="181">
        <f t="shared" si="10"/>
        <v>1.201751590602034E-2</v>
      </c>
      <c r="J13" s="182">
        <f t="shared" si="2"/>
        <v>11</v>
      </c>
      <c r="K13" s="179"/>
      <c r="L13" s="321">
        <f t="shared" si="3"/>
        <v>326.53458968492788</v>
      </c>
      <c r="M13" s="183">
        <f t="shared" si="4"/>
        <v>15.772977869882912</v>
      </c>
      <c r="N13" s="184"/>
      <c r="O13" s="185">
        <f t="shared" si="5"/>
        <v>99.999999999209578</v>
      </c>
      <c r="P13" s="186"/>
      <c r="Q13" s="187">
        <f t="shared" si="6"/>
        <v>0.84227021287722204</v>
      </c>
      <c r="R13" s="188">
        <f t="shared" si="11"/>
        <v>0</v>
      </c>
      <c r="S13" s="180">
        <f t="shared" si="11"/>
        <v>14.999999999881439</v>
      </c>
      <c r="T13" s="180">
        <f t="shared" si="11"/>
        <v>49.999999999604789</v>
      </c>
      <c r="U13" s="180">
        <f t="shared" si="11"/>
        <v>79.99999999936766</v>
      </c>
      <c r="V13" s="189">
        <f t="shared" si="11"/>
        <v>99.999999999209578</v>
      </c>
      <c r="W13" s="188">
        <f t="shared" si="7"/>
        <v>0.35918897573865405</v>
      </c>
      <c r="X13" s="180">
        <f t="shared" si="7"/>
        <v>122.44686875844232</v>
      </c>
      <c r="Y13" s="180">
        <f t="shared" si="7"/>
        <v>1.4530826745790966</v>
      </c>
      <c r="Z13" s="180">
        <f t="shared" si="7"/>
        <v>1.4367559029546231</v>
      </c>
      <c r="AA13" s="189">
        <f t="shared" si="7"/>
        <v>0.81633858122421799</v>
      </c>
      <c r="AB13" s="193">
        <f t="shared" si="12"/>
        <v>2.8391639436503358E-3</v>
      </c>
      <c r="AC13" s="190">
        <f t="shared" si="13"/>
        <v>0.96786582627413942</v>
      </c>
      <c r="AD13" s="190">
        <f t="shared" si="14"/>
        <v>1.1485708681130873E-2</v>
      </c>
      <c r="AE13" s="190">
        <f t="shared" si="15"/>
        <v>1.1356655774601397E-2</v>
      </c>
      <c r="AF13" s="191">
        <f t="shared" si="16"/>
        <v>6.4526453264780693E-3</v>
      </c>
      <c r="AG13" s="306">
        <f t="array" ref="AG13">MAX(IF($A$21:$A$205=$A13,$O$21:$O$205))</f>
        <v>100</v>
      </c>
      <c r="AH13" s="306">
        <f t="array" ref="AH13">MIN(IF($A$21:$A$205=$A13,$O$21:$O$205))</f>
        <v>100</v>
      </c>
      <c r="AI13" s="192">
        <f t="shared" si="17"/>
        <v>100</v>
      </c>
      <c r="AL13" s="358">
        <f t="shared" si="18"/>
        <v>1.4670280036017735</v>
      </c>
    </row>
    <row r="14" spans="1:38" s="159" customFormat="1" ht="15.75">
      <c r="A14" s="158">
        <v>9</v>
      </c>
      <c r="D14" s="160" t="str">
        <f>VLOOKUP(A14,IDtable,2)</f>
        <v>Distribution substations - Urban</v>
      </c>
      <c r="E14" s="160"/>
      <c r="F14" s="317">
        <f>SUMIF($A$21:$A$205,$A14,F$21:F$205)</f>
        <v>3736.2419999999997</v>
      </c>
      <c r="G14" s="161"/>
      <c r="H14" s="162">
        <f>SUMIF($A$21:$A$205,$A14,H$21:H$205)/1000</f>
        <v>1220.0153973561273</v>
      </c>
      <c r="I14" s="163">
        <f>H14/($H$18)</f>
        <v>0.11589040740387156</v>
      </c>
      <c r="J14" s="164">
        <f t="shared" si="2"/>
        <v>3</v>
      </c>
      <c r="K14" s="161"/>
      <c r="L14" s="320">
        <f t="shared" si="3"/>
        <v>326.5353450929523</v>
      </c>
      <c r="M14" s="165">
        <f t="shared" si="4"/>
        <v>65.265155468998046</v>
      </c>
      <c r="N14" s="166"/>
      <c r="O14" s="167">
        <f t="shared" si="5"/>
        <v>110.77459382975213</v>
      </c>
      <c r="P14" s="168"/>
      <c r="Q14" s="169">
        <f t="shared" si="6"/>
        <v>0.4108292016838056</v>
      </c>
      <c r="R14" s="170">
        <f t="shared" ref="R14:V17" si="19">$O14-R$4*$O14</f>
        <v>0</v>
      </c>
      <c r="S14" s="162">
        <f t="shared" si="19"/>
        <v>16.616189074462824</v>
      </c>
      <c r="T14" s="162">
        <f t="shared" si="19"/>
        <v>55.387296914876067</v>
      </c>
      <c r="U14" s="162">
        <f t="shared" si="19"/>
        <v>88.619675063801708</v>
      </c>
      <c r="V14" s="171">
        <f t="shared" si="19"/>
        <v>110.77459382975213</v>
      </c>
      <c r="W14" s="170">
        <f t="shared" si="7"/>
        <v>77.533226161215936</v>
      </c>
      <c r="X14" s="162">
        <f t="shared" si="7"/>
        <v>79.741911826576185</v>
      </c>
      <c r="Y14" s="162">
        <f t="shared" si="7"/>
        <v>293.5449046743874</v>
      </c>
      <c r="Z14" s="162">
        <f t="shared" si="7"/>
        <v>270.62505613250437</v>
      </c>
      <c r="AA14" s="171">
        <f t="shared" si="7"/>
        <v>498.57029856144356</v>
      </c>
      <c r="AB14" s="172">
        <f t="shared" si="12"/>
        <v>6.3551022658596565E-2</v>
      </c>
      <c r="AC14" s="173">
        <f t="shared" si="13"/>
        <v>6.5361397896603113E-2</v>
      </c>
      <c r="AD14" s="173">
        <f t="shared" si="14"/>
        <v>0.24060754094622339</v>
      </c>
      <c r="AE14" s="173">
        <f t="shared" si="15"/>
        <v>0.22182101694697534</v>
      </c>
      <c r="AF14" s="174">
        <f t="shared" si="16"/>
        <v>0.40865902155160172</v>
      </c>
      <c r="AG14" s="305">
        <f t="array" ref="AG14">MAX(IF($A$21:$A$205=$A14,$O$21:$O$205))</f>
        <v>130</v>
      </c>
      <c r="AH14" s="305">
        <f t="array" ref="AH14">MIN(IF($A$21:$A$205=$A14,$O$21:$O$205))</f>
        <v>100</v>
      </c>
      <c r="AI14" s="175">
        <f t="shared" si="17"/>
        <v>110.77459382984293</v>
      </c>
      <c r="AL14" s="357">
        <f t="shared" si="18"/>
        <v>1.5879822361883558</v>
      </c>
    </row>
    <row r="15" spans="1:38" s="177" customFormat="1" ht="15.75">
      <c r="A15" s="176">
        <v>10</v>
      </c>
      <c r="D15" s="178" t="str">
        <f>VLOOKUP(A15,IDtable,2)</f>
        <v>Distribution substations - Short rural</v>
      </c>
      <c r="E15" s="178"/>
      <c r="F15" s="318">
        <f>SUMIF($A$21:$A$205,$A15,F$21:F$205)</f>
        <v>932.66100000000017</v>
      </c>
      <c r="G15" s="179"/>
      <c r="H15" s="180">
        <f>SUMIF($A$21:$A$205,$A15,H$21:H$205)/1000</f>
        <v>304.54686300126258</v>
      </c>
      <c r="I15" s="181">
        <f>H15/($H$18)</f>
        <v>2.8929192289927227E-2</v>
      </c>
      <c r="J15" s="182">
        <f t="shared" si="2"/>
        <v>8</v>
      </c>
      <c r="K15" s="179"/>
      <c r="L15" s="321">
        <f t="shared" si="3"/>
        <v>326.53508237846353</v>
      </c>
      <c r="M15" s="183">
        <f t="shared" si="4"/>
        <v>92.620661204570979</v>
      </c>
      <c r="N15" s="184"/>
      <c r="O15" s="185">
        <f t="shared" si="5"/>
        <v>129.99999999957313</v>
      </c>
      <c r="P15" s="186"/>
      <c r="Q15" s="187">
        <f t="shared" si="6"/>
        <v>0.2875333731353194</v>
      </c>
      <c r="R15" s="188">
        <f t="shared" si="19"/>
        <v>0</v>
      </c>
      <c r="S15" s="180">
        <f t="shared" si="19"/>
        <v>19.49999999993598</v>
      </c>
      <c r="T15" s="180">
        <f t="shared" si="19"/>
        <v>64.999999999786567</v>
      </c>
      <c r="U15" s="180">
        <f t="shared" si="19"/>
        <v>103.99999999965851</v>
      </c>
      <c r="V15" s="189">
        <f t="shared" si="19"/>
        <v>129.99999999957313</v>
      </c>
      <c r="W15" s="188">
        <f t="shared" si="7"/>
        <v>4.406922196880795</v>
      </c>
      <c r="X15" s="180">
        <f t="shared" si="7"/>
        <v>7.0763493574839709</v>
      </c>
      <c r="Y15" s="180">
        <f t="shared" si="7"/>
        <v>43.758033701645253</v>
      </c>
      <c r="Z15" s="180">
        <f t="shared" si="7"/>
        <v>108.44698862587927</v>
      </c>
      <c r="AA15" s="189">
        <f t="shared" si="7"/>
        <v>140.85856911937327</v>
      </c>
      <c r="AB15" s="193">
        <f t="shared" si="12"/>
        <v>1.4470423873197226E-2</v>
      </c>
      <c r="AC15" s="190">
        <f t="shared" si="13"/>
        <v>2.3235666549796752E-2</v>
      </c>
      <c r="AD15" s="190">
        <f t="shared" si="14"/>
        <v>0.14368243123707317</v>
      </c>
      <c r="AE15" s="190">
        <f t="shared" si="15"/>
        <v>0.35609294266619873</v>
      </c>
      <c r="AF15" s="191">
        <f t="shared" si="16"/>
        <v>0.46251853567373408</v>
      </c>
      <c r="AG15" s="306">
        <f t="array" ref="AG15">MAX(IF($A$21:$A$205=$A15,$O$21:$O$205))</f>
        <v>130</v>
      </c>
      <c r="AH15" s="306">
        <f t="array" ref="AH15">MIN(IF($A$21:$A$205=$A15,$O$21:$O$205))</f>
        <v>130</v>
      </c>
      <c r="AI15" s="192">
        <f t="shared" si="17"/>
        <v>130</v>
      </c>
      <c r="AL15" s="358">
        <f t="shared" si="18"/>
        <v>1.5070436507887024</v>
      </c>
    </row>
    <row r="16" spans="1:38" s="159" customFormat="1" ht="15.75">
      <c r="A16" s="158">
        <v>11</v>
      </c>
      <c r="D16" s="160" t="str">
        <f>VLOOKUP(A16,IDtable,2)</f>
        <v>Distribution substations - Long rural</v>
      </c>
      <c r="E16" s="160"/>
      <c r="F16" s="317">
        <f>SUMIF($A$21:$A$205,$A16,F$21:F$205)</f>
        <v>1249.7140000000263</v>
      </c>
      <c r="G16" s="161"/>
      <c r="H16" s="162">
        <f>SUMIF($A$21:$A$205,$A16,H$21:H$205)/1000</f>
        <v>408.07590147842336</v>
      </c>
      <c r="I16" s="163">
        <f>H16/($H$18)</f>
        <v>3.8763512801987934E-2</v>
      </c>
      <c r="J16" s="164">
        <f t="shared" si="2"/>
        <v>7</v>
      </c>
      <c r="K16" s="161"/>
      <c r="L16" s="320">
        <f t="shared" si="3"/>
        <v>326.53517120176582</v>
      </c>
      <c r="M16" s="165">
        <f t="shared" si="4"/>
        <v>96.55451087185088</v>
      </c>
      <c r="N16" s="166"/>
      <c r="O16" s="167">
        <f t="shared" si="5"/>
        <v>129.99999999968145</v>
      </c>
      <c r="P16" s="168"/>
      <c r="Q16" s="169">
        <f t="shared" si="6"/>
        <v>0.25727299131261178</v>
      </c>
      <c r="R16" s="170">
        <f t="shared" si="19"/>
        <v>0</v>
      </c>
      <c r="S16" s="162">
        <f t="shared" si="19"/>
        <v>19.499999999952223</v>
      </c>
      <c r="T16" s="162">
        <f t="shared" si="19"/>
        <v>64.999999999840725</v>
      </c>
      <c r="U16" s="162">
        <f t="shared" si="19"/>
        <v>103.99999999974516</v>
      </c>
      <c r="V16" s="171">
        <f t="shared" si="19"/>
        <v>129.99999999968145</v>
      </c>
      <c r="W16" s="170">
        <f t="shared" si="7"/>
        <v>4.7181104640434626</v>
      </c>
      <c r="X16" s="162">
        <f t="shared" si="7"/>
        <v>8.5633917170419789</v>
      </c>
      <c r="Y16" s="162">
        <f t="shared" si="7"/>
        <v>43.355742048818179</v>
      </c>
      <c r="Z16" s="162">
        <f t="shared" si="7"/>
        <v>144.98826273407894</v>
      </c>
      <c r="AA16" s="171">
        <f t="shared" si="7"/>
        <v>206.45039451444086</v>
      </c>
      <c r="AB16" s="173">
        <f t="shared" si="12"/>
        <v>1.156184535021588E-2</v>
      </c>
      <c r="AC16" s="173">
        <f t="shared" si="13"/>
        <v>2.0984801322542102E-2</v>
      </c>
      <c r="AD16" s="173">
        <f t="shared" si="14"/>
        <v>0.1062443086978283</v>
      </c>
      <c r="AE16" s="173">
        <f t="shared" si="15"/>
        <v>0.35529729202042837</v>
      </c>
      <c r="AF16" s="174">
        <f t="shared" si="16"/>
        <v>0.50591175260898547</v>
      </c>
      <c r="AG16" s="305">
        <f t="array" ref="AG16">MAX(IF($A$21:$A$205=$A16,$O$21:$O$205))</f>
        <v>130</v>
      </c>
      <c r="AH16" s="305">
        <f t="array" ref="AH16">MIN(IF($A$21:$A$205=$A16,$O$21:$O$205))</f>
        <v>130</v>
      </c>
      <c r="AI16" s="175">
        <f t="shared" si="17"/>
        <v>130</v>
      </c>
      <c r="AL16" s="357">
        <f t="shared" si="18"/>
        <v>1.5070436507899578</v>
      </c>
    </row>
    <row r="17" spans="1:39" s="177" customFormat="1" ht="15.75">
      <c r="A17" s="176">
        <v>12</v>
      </c>
      <c r="D17" s="178">
        <f>VLOOKUP(A17,IDtable,2)</f>
        <v>0</v>
      </c>
      <c r="E17" s="178"/>
      <c r="F17" s="318">
        <f>SUMIF($A$21:$A$205,$A17,F$21:F$205)</f>
        <v>0</v>
      </c>
      <c r="G17" s="179"/>
      <c r="H17" s="180">
        <f>SUMIF($A$21:$A$205,$A17,H$21:H$205)/1000</f>
        <v>0</v>
      </c>
      <c r="I17" s="181">
        <f>H17/($H$18)</f>
        <v>0</v>
      </c>
      <c r="J17" s="182">
        <f>RANK(I17,I$6:I$17)</f>
        <v>12</v>
      </c>
      <c r="K17" s="179"/>
      <c r="L17" s="321">
        <f>H17*1000/(F17+0.001)</f>
        <v>0</v>
      </c>
      <c r="M17" s="183">
        <f>SUMIF($A$21:$A$205,$A17,N$21:N$205)/(H17*1000+0.000001)</f>
        <v>0</v>
      </c>
      <c r="N17" s="184"/>
      <c r="O17" s="185">
        <f>SUMIF($A$21:$A$205,$A17,P$21:P$205)/(H17*1000+0.000001)</f>
        <v>0</v>
      </c>
      <c r="P17" s="186"/>
      <c r="Q17" s="187">
        <f>(O17-M17)/(O17+0.000001)</f>
        <v>0</v>
      </c>
      <c r="R17" s="188">
        <f t="shared" si="19"/>
        <v>0</v>
      </c>
      <c r="S17" s="180">
        <f t="shared" si="19"/>
        <v>0</v>
      </c>
      <c r="T17" s="180">
        <f t="shared" si="19"/>
        <v>0</v>
      </c>
      <c r="U17" s="180">
        <f t="shared" si="19"/>
        <v>0</v>
      </c>
      <c r="V17" s="189">
        <f t="shared" si="19"/>
        <v>0</v>
      </c>
      <c r="W17" s="188">
        <f t="shared" si="7"/>
        <v>0</v>
      </c>
      <c r="X17" s="180">
        <f t="shared" si="7"/>
        <v>0</v>
      </c>
      <c r="Y17" s="180">
        <f t="shared" si="7"/>
        <v>0</v>
      </c>
      <c r="Z17" s="180">
        <f t="shared" si="7"/>
        <v>0</v>
      </c>
      <c r="AA17" s="189">
        <f t="shared" si="7"/>
        <v>0</v>
      </c>
      <c r="AB17" s="190">
        <f t="shared" si="12"/>
        <v>0</v>
      </c>
      <c r="AC17" s="190">
        <f t="shared" si="13"/>
        <v>0</v>
      </c>
      <c r="AD17" s="190">
        <f t="shared" si="14"/>
        <v>0</v>
      </c>
      <c r="AE17" s="190">
        <f t="shared" si="15"/>
        <v>0</v>
      </c>
      <c r="AF17" s="191">
        <f t="shared" si="16"/>
        <v>0</v>
      </c>
      <c r="AG17" s="186">
        <f t="array" ref="AG17">MAX(IF($A$21:$A$205=$A17,$O$21:$O$205))</f>
        <v>0</v>
      </c>
      <c r="AH17" s="186">
        <f t="array" ref="AH17">MIN(IF($A$21:$A$205=$A17,$O$21:$O$205))</f>
        <v>0</v>
      </c>
      <c r="AI17" s="192">
        <f t="shared" si="17"/>
        <v>0</v>
      </c>
      <c r="AL17" s="358">
        <f t="shared" si="18"/>
        <v>0</v>
      </c>
    </row>
    <row r="18" spans="1:39" s="283" customFormat="1" ht="16.5" thickBot="1">
      <c r="A18" s="282"/>
      <c r="D18" s="284" t="s">
        <v>2</v>
      </c>
      <c r="E18" s="284"/>
      <c r="F18" s="286">
        <f>SUM(F6:F17)</f>
        <v>38656.95466264266</v>
      </c>
      <c r="G18" s="285"/>
      <c r="H18" s="286">
        <f>SUM(H6:H17)</f>
        <v>10527.319945510608</v>
      </c>
      <c r="I18" s="285"/>
      <c r="J18" s="285"/>
      <c r="K18" s="285"/>
      <c r="L18" s="360">
        <f t="shared" si="3"/>
        <v>272.32666838490877</v>
      </c>
      <c r="M18" s="287">
        <f>SUMPRODUCT(M6:M17,$H6:$H17)/$H18</f>
        <v>42.478640162701645</v>
      </c>
      <c r="N18" s="288"/>
      <c r="O18" s="361">
        <f>SUMPRODUCT(O6:O17,$H6:$H17)/$H18</f>
        <v>89.303715064967548</v>
      </c>
      <c r="P18" s="288"/>
      <c r="Q18" s="289">
        <f>SUMPRODUCT(Q6:Q17,$H6:$H17)/$H18</f>
        <v>0.55274583986866965</v>
      </c>
      <c r="R18" s="290"/>
      <c r="V18" s="291"/>
      <c r="W18" s="292">
        <f>SUM(W6:W17)</f>
        <v>870.62358795038097</v>
      </c>
      <c r="X18" s="293">
        <f>SUM(X6:X17)</f>
        <v>1361.1190727461048</v>
      </c>
      <c r="Y18" s="293">
        <f>SUM(Y6:Y17)</f>
        <v>3528.9092924304691</v>
      </c>
      <c r="Z18" s="293">
        <f>SUM(Z6:Z17)</f>
        <v>3150.6584693569507</v>
      </c>
      <c r="AA18" s="294">
        <f>SUM(AA6:AA17)</f>
        <v>1616.0095230267048</v>
      </c>
      <c r="AB18" s="295">
        <f>W18/$H18</f>
        <v>8.2701351574448898E-2</v>
      </c>
      <c r="AC18" s="295">
        <f>X18/$H18</f>
        <v>0.12929397793467426</v>
      </c>
      <c r="AD18" s="295">
        <f>Y18/$H18</f>
        <v>0.33521440506188643</v>
      </c>
      <c r="AE18" s="295">
        <f>Z18/$H18</f>
        <v>0.29928400444412767</v>
      </c>
      <c r="AF18" s="296">
        <f>AA18/$H18</f>
        <v>0.15350626098486297</v>
      </c>
      <c r="AG18" s="290"/>
      <c r="AI18" s="291"/>
      <c r="AJ18" s="297"/>
      <c r="AK18" s="298"/>
      <c r="AL18" s="359">
        <f>SUMPRODUCT(AL6:AL17,$H6:$H17)/$H18</f>
        <v>1.493404208552348</v>
      </c>
    </row>
    <row r="19" spans="1:39" s="147" customFormat="1" ht="16.5" thickTop="1">
      <c r="A19" s="216"/>
      <c r="D19" s="217"/>
      <c r="E19" s="217"/>
      <c r="F19" s="148"/>
      <c r="G19" s="148"/>
      <c r="H19" s="148"/>
      <c r="I19" s="148"/>
      <c r="J19" s="148"/>
      <c r="K19" s="148"/>
      <c r="L19" s="148"/>
      <c r="M19" s="149"/>
      <c r="N19" s="152"/>
      <c r="O19" s="152"/>
      <c r="P19" s="152"/>
      <c r="Q19" s="152"/>
      <c r="R19" s="149"/>
      <c r="S19" s="150"/>
      <c r="T19" s="150"/>
      <c r="U19" s="150"/>
      <c r="V19" s="151"/>
      <c r="W19" s="149"/>
      <c r="X19" s="150"/>
      <c r="Y19" s="150"/>
      <c r="Z19" s="150"/>
      <c r="AA19" s="151"/>
      <c r="AB19" s="152"/>
      <c r="AC19" s="152"/>
      <c r="AD19" s="152"/>
      <c r="AE19" s="152"/>
      <c r="AF19" s="151"/>
      <c r="AI19" s="94"/>
    </row>
    <row r="20" spans="1:39" s="153" customFormat="1" ht="15.75">
      <c r="A20" s="218"/>
      <c r="D20" s="156" t="s">
        <v>76</v>
      </c>
      <c r="E20" s="156"/>
      <c r="F20" s="157"/>
      <c r="G20" s="157"/>
      <c r="H20" s="157"/>
      <c r="I20" s="157"/>
      <c r="J20" s="157"/>
      <c r="K20" s="157"/>
      <c r="L20" s="157"/>
      <c r="M20" s="154"/>
      <c r="R20" s="154"/>
      <c r="S20" s="134"/>
      <c r="T20" s="134"/>
      <c r="U20" s="134"/>
      <c r="V20" s="155"/>
      <c r="W20" s="154"/>
      <c r="X20" s="134"/>
      <c r="Y20" s="134"/>
      <c r="Z20" s="134"/>
      <c r="AA20" s="155"/>
      <c r="AF20" s="155"/>
      <c r="AI20" s="155"/>
    </row>
    <row r="21" spans="1:39" s="177" customFormat="1">
      <c r="A21" s="231">
        <f>'Asset data'!A21</f>
        <v>0</v>
      </c>
      <c r="B21" s="231">
        <f>'Asset data'!B21</f>
        <v>0</v>
      </c>
      <c r="C21" s="231">
        <f>'Asset data'!C21</f>
        <v>0</v>
      </c>
      <c r="D21" s="231">
        <f>'Asset data'!E21</f>
        <v>0</v>
      </c>
      <c r="E21" s="232">
        <f t="shared" ref="E21:E61" si="20">IF(A21&gt;0,VLOOKUP(A21,IDtable,2),0)</f>
        <v>0</v>
      </c>
      <c r="F21" s="233">
        <f>IF(A21&gt;0,SUM('Asset data'!L21:FG21),0)</f>
        <v>0</v>
      </c>
      <c r="G21" s="234">
        <f>IF(A21&gt;0,'Asset data'!F21,0)</f>
        <v>0</v>
      </c>
      <c r="H21" s="235">
        <f>IF(A21&gt;0,F21*G21,0)</f>
        <v>0</v>
      </c>
      <c r="I21" s="181">
        <f>H21/$H$18/1000</f>
        <v>0</v>
      </c>
      <c r="J21" s="182">
        <f>IF(RANK(0,I$21:I$205)=RANK(I21,I$21:I$205),0,RANK(I21,I$21:I$205))</f>
        <v>0</v>
      </c>
      <c r="K21" s="181">
        <f>IF(A21&gt;0,H21/(VLOOKUP(A21,$A$6:$H$17,8)*1000),0)</f>
        <v>0</v>
      </c>
      <c r="L21" s="182">
        <f>IF($A21&gt;0,H21/F21,0)</f>
        <v>0</v>
      </c>
      <c r="M21" s="236">
        <f>IF($A21&gt;0,SUMPRODUCT('Utilisation profile'!$F21:$FA21,'Asset data'!$L21:$FG21)/F21-0.5,0)</f>
        <v>0</v>
      </c>
      <c r="N21" s="182">
        <f>IF($A21&gt;0,M21*H21,0)</f>
        <v>0</v>
      </c>
      <c r="O21" s="182">
        <f>IF($A21&gt;0,'Asset data'!I21,0)</f>
        <v>0</v>
      </c>
      <c r="P21" s="182">
        <f>IF($A21&gt;0,H21*O21,0)</f>
        <v>0</v>
      </c>
      <c r="Q21" s="237">
        <f>IF($A21&gt;0,(O21-M21)/O21,0)</f>
        <v>0</v>
      </c>
      <c r="R21" s="236">
        <f t="shared" ref="R21:U36" si="21">IF($A21&gt;0,$O21-R$4*$O21,0)</f>
        <v>0</v>
      </c>
      <c r="S21" s="238">
        <f t="shared" si="21"/>
        <v>0</v>
      </c>
      <c r="T21" s="238">
        <f t="shared" si="21"/>
        <v>0</v>
      </c>
      <c r="U21" s="238">
        <f t="shared" si="21"/>
        <v>0</v>
      </c>
      <c r="V21" s="239"/>
      <c r="W21" s="236">
        <f>IF($A21&gt;0,SUMIF('Utilisation profile'!$F21:$FA21,"&lt;" &amp; R21+0.5,'Asset data'!$L21:$FG21)*$G21,0)</f>
        <v>0</v>
      </c>
      <c r="X21" s="238">
        <f>IF($A21&gt;0,SUMIF('Utilisation profile'!$F21:$FA21,"&lt;" &amp; S21+0.5,'Asset data'!$L21:$FG21)*G21-W21,0)</f>
        <v>0</v>
      </c>
      <c r="Y21" s="238">
        <f>IF($A21&gt;0,SUMIF('Utilisation profile'!$F21:$FA21,"&lt;" &amp; T21+0.5,'Asset data'!$L21:$FG21)*G21-X21-W21,0)</f>
        <v>0</v>
      </c>
      <c r="Z21" s="238">
        <f>IF($A21&gt;0,SUMIF('Utilisation profile'!$F21:$FA21,"&lt;" &amp; U21+0.5,'Asset data'!$L21:$FG21)*G21-Y21-X21-W21,0)</f>
        <v>0</v>
      </c>
      <c r="AA21" s="239">
        <f>IF($A21&gt;0,H21-Z21-Y21-X21-W21,0)</f>
        <v>0</v>
      </c>
      <c r="AB21" s="181">
        <f t="shared" ref="AB21:AF22" si="22">IF($A21&gt;0,W21/$H21,0)</f>
        <v>0</v>
      </c>
      <c r="AC21" s="181">
        <f t="shared" si="22"/>
        <v>0</v>
      </c>
      <c r="AD21" s="181">
        <f t="shared" si="22"/>
        <v>0</v>
      </c>
      <c r="AE21" s="181">
        <f t="shared" si="22"/>
        <v>0</v>
      </c>
      <c r="AF21" s="240">
        <f t="shared" si="22"/>
        <v>0</v>
      </c>
      <c r="AI21" s="241">
        <f>IF($A21&gt;0,'aug forecast'!K21,0)</f>
        <v>0</v>
      </c>
      <c r="AJ21" s="242">
        <f>IF($A21&gt;0,AI21*H21,0)</f>
        <v>0</v>
      </c>
      <c r="AL21" s="177">
        <f>IF($A21&gt;0,'Asset data'!G21,0)</f>
        <v>0</v>
      </c>
      <c r="AM21" s="177">
        <f>AL21*H21</f>
        <v>0</v>
      </c>
    </row>
    <row r="22" spans="1:39" s="159" customFormat="1">
      <c r="A22" s="219">
        <f>'Asset data'!A22</f>
        <v>0</v>
      </c>
      <c r="B22" s="219">
        <f>'Asset data'!B22</f>
        <v>0</v>
      </c>
      <c r="C22" s="219">
        <f>'Asset data'!C22</f>
        <v>0</v>
      </c>
      <c r="D22" s="219">
        <f>'Asset data'!E22</f>
        <v>0</v>
      </c>
      <c r="E22" s="220">
        <f t="shared" si="20"/>
        <v>0</v>
      </c>
      <c r="F22" s="221">
        <f>IF(A22&gt;0,SUM('Asset data'!L22:FG22),0)</f>
        <v>0</v>
      </c>
      <c r="G22" s="222">
        <f>IF(A22&gt;0,'Asset data'!F22,0)</f>
        <v>0</v>
      </c>
      <c r="H22" s="223">
        <f>IF(A22&gt;0,F22*G22,0)</f>
        <v>0</v>
      </c>
      <c r="I22" s="163">
        <f>H22/$H$18/1000</f>
        <v>0</v>
      </c>
      <c r="J22" s="164">
        <f>IF(RANK(0,I$21:I$205)=RANK(I22,I$21:I$205),0,RANK(I22,I$21:I$205))</f>
        <v>0</v>
      </c>
      <c r="K22" s="163">
        <f>IF(A22&gt;0,H22/(VLOOKUP(A22,$A$6:$H$17,8)*1000),0)</f>
        <v>0</v>
      </c>
      <c r="L22" s="164">
        <f>IF($A22&gt;0,H22/F22,0)</f>
        <v>0</v>
      </c>
      <c r="M22" s="224">
        <f>IF($A22&gt;0,SUMPRODUCT('Utilisation profile'!$F22:$FA22,'Asset data'!$L22:$FG22)/F22-0.5,0)</f>
        <v>0</v>
      </c>
      <c r="N22" s="164">
        <f>IF($A22&gt;0,M22*H22,0)</f>
        <v>0</v>
      </c>
      <c r="O22" s="164">
        <f>IF($A22&gt;0,'Asset data'!I22,0)</f>
        <v>0</v>
      </c>
      <c r="P22" s="164">
        <f>IF($A22&gt;0,H22*O22,0)</f>
        <v>0</v>
      </c>
      <c r="Q22" s="225">
        <f>IF($A22&gt;0,(O22-M22)/O22,0)</f>
        <v>0</v>
      </c>
      <c r="R22" s="224">
        <f t="shared" si="21"/>
        <v>0</v>
      </c>
      <c r="S22" s="226">
        <f t="shared" si="21"/>
        <v>0</v>
      </c>
      <c r="T22" s="226">
        <f t="shared" si="21"/>
        <v>0</v>
      </c>
      <c r="U22" s="226">
        <f t="shared" si="21"/>
        <v>0</v>
      </c>
      <c r="V22" s="227"/>
      <c r="W22" s="224">
        <f>IF($A22&gt;0,SUMIF('Utilisation profile'!$F22:$FA22,"&lt;" &amp; R22+0.5,'Asset data'!$L22:$FG22)*$G22,0)</f>
        <v>0</v>
      </c>
      <c r="X22" s="226">
        <f>IF($A22&gt;0,SUMIF('Utilisation profile'!$F22:$FA22,"&lt;" &amp; S22+0.5,'Asset data'!$L22:$FG22)*G22-W22,0)</f>
        <v>0</v>
      </c>
      <c r="Y22" s="226">
        <f>IF($A22&gt;0,SUMIF('Utilisation profile'!$F22:$FA22,"&lt;" &amp; T22+0.5,'Asset data'!$L22:$FG22)*G22-X22-W22,0)</f>
        <v>0</v>
      </c>
      <c r="Z22" s="226">
        <f>IF($A22&gt;0,SUMIF('Utilisation profile'!$F22:$FA22,"&lt;" &amp; U22+0.5,'Asset data'!$L22:$FG22)*G22-Y22-X22-W22,0)</f>
        <v>0</v>
      </c>
      <c r="AA22" s="227">
        <f>IF($A22&gt;0,H22-Z22-Y22-X22-W22,0)</f>
        <v>0</v>
      </c>
      <c r="AB22" s="163">
        <f t="shared" si="22"/>
        <v>0</v>
      </c>
      <c r="AC22" s="163">
        <f t="shared" si="22"/>
        <v>0</v>
      </c>
      <c r="AD22" s="163">
        <f t="shared" si="22"/>
        <v>0</v>
      </c>
      <c r="AE22" s="163">
        <f t="shared" si="22"/>
        <v>0</v>
      </c>
      <c r="AF22" s="228">
        <f t="shared" si="22"/>
        <v>0</v>
      </c>
      <c r="AI22" s="229">
        <f>IF($A22&gt;0,'aug forecast'!K22,0)</f>
        <v>0</v>
      </c>
      <c r="AJ22" s="230">
        <f>IF($A22&gt;0,AI22*H22,0)</f>
        <v>0</v>
      </c>
      <c r="AL22" s="159">
        <f>IF($A22&gt;0,'Asset data'!G22,0)</f>
        <v>0</v>
      </c>
      <c r="AM22" s="159">
        <f t="shared" ref="AM22:AM61" si="23">AL22*H22</f>
        <v>0</v>
      </c>
    </row>
    <row r="23" spans="1:39" s="177" customFormat="1">
      <c r="A23" s="231">
        <f>'Asset data'!A23</f>
        <v>1</v>
      </c>
      <c r="B23" s="231">
        <f>'Asset data'!B23</f>
        <v>0</v>
      </c>
      <c r="C23" s="231">
        <f>'Asset data'!C23</f>
        <v>0</v>
      </c>
      <c r="D23" s="231" t="str">
        <f>'Asset data'!E23</f>
        <v>SubTx Lines - Radial</v>
      </c>
      <c r="E23" s="232" t="str">
        <f t="shared" si="20"/>
        <v>Sub-transmission lines</v>
      </c>
      <c r="F23" s="233">
        <f>IF(A23&gt;0,SUM('Asset data'!L23:FG23),0)</f>
        <v>5074.5899999999992</v>
      </c>
      <c r="G23" s="234">
        <f>IF(A23&gt;0,'Asset data'!F23,0)</f>
        <v>44.198457752879996</v>
      </c>
      <c r="H23" s="235">
        <f t="shared" ref="H23:H61" si="24">IF(A23&gt;0,F23*G23,0)</f>
        <v>224289.05172818727</v>
      </c>
      <c r="I23" s="181">
        <f t="shared" ref="I23:I61" si="25">H23/$H$18/1000</f>
        <v>2.1305427486682942E-2</v>
      </c>
      <c r="J23" s="182">
        <f t="shared" ref="J23:J61" si="26">IF(RANK(0,I$21:I$205)=RANK(I23,I$21:I$205),0,RANK(I23,I$21:I$205))</f>
        <v>13</v>
      </c>
      <c r="K23" s="181">
        <f t="shared" ref="K23:K61" si="27">IF(A23&gt;0,H23/(VLOOKUP(A23,$A$6:$H$17,8)*1000),0)</f>
        <v>0.26209458499121746</v>
      </c>
      <c r="L23" s="182">
        <f t="shared" ref="L23:L61" si="28">IF($A23&gt;0,H23/F23,0)</f>
        <v>44.198457752879996</v>
      </c>
      <c r="M23" s="236">
        <f>IF($A23&gt;0,SUMPRODUCT('Utilisation profile'!$F23:$FA23,'Asset data'!$L23:$FG23)/F23-0.5,0)</f>
        <v>64.18367099608048</v>
      </c>
      <c r="N23" s="182">
        <f t="shared" ref="N23:N61" si="29">IF($A23&gt;0,M23*H23,0)</f>
        <v>14395694.704144849</v>
      </c>
      <c r="O23" s="182">
        <f>IF($A23&gt;0,'Asset data'!I23,0)</f>
        <v>100</v>
      </c>
      <c r="P23" s="182">
        <f t="shared" ref="P23:P61" si="30">IF($A23&gt;0,H23*O23,0)</f>
        <v>22428905.172818728</v>
      </c>
      <c r="Q23" s="237">
        <f t="shared" ref="Q23:Q61" si="31">IF($A23&gt;0,(O23-M23)/O23,0)</f>
        <v>0.35816329003919523</v>
      </c>
      <c r="R23" s="236">
        <f t="shared" si="21"/>
        <v>0</v>
      </c>
      <c r="S23" s="238">
        <f t="shared" si="21"/>
        <v>15</v>
      </c>
      <c r="T23" s="238">
        <f t="shared" si="21"/>
        <v>50</v>
      </c>
      <c r="U23" s="238">
        <f t="shared" si="21"/>
        <v>80</v>
      </c>
      <c r="V23" s="239"/>
      <c r="W23" s="236">
        <f>IF($A23&gt;0,SUMIF('Utilisation profile'!$F23:$FA23,"&lt;" &amp; R23+0.5,'Asset data'!$L23:$FG23)*$G23,0)</f>
        <v>2616.5486989704959</v>
      </c>
      <c r="X23" s="238">
        <f>IF($A23&gt;0,SUMIF('Utilisation profile'!$F23:$FA23,"&lt;" &amp; S23+0.5,'Asset data'!$L23:$FG23)*G23-W23,0)</f>
        <v>3593.3346153091425</v>
      </c>
      <c r="Y23" s="238">
        <f>IF($A23&gt;0,SUMIF('Utilisation profile'!$F23:$FA23,"&lt;" &amp; T23+0.5,'Asset data'!$L23:$FG23)*G23-X23-W23,0)</f>
        <v>55087.631789457038</v>
      </c>
      <c r="Z23" s="238">
        <f>IF($A23&gt;0,SUMIF('Utilisation profile'!$F23:$FA23,"&lt;" &amp; U23+0.5,'Asset data'!$L23:$FG23)*G23-Y23-X23-W23,0)</f>
        <v>98676.150825347242</v>
      </c>
      <c r="AA23" s="239">
        <f t="shared" ref="AA23:AA61" si="32">IF($A23&gt;0,H23-Z23-Y23-X23-W23,0)</f>
        <v>64315.385799103358</v>
      </c>
      <c r="AB23" s="181">
        <f t="shared" ref="AB23:AB61" si="33">IF($A23&gt;0,W23/$H23,0)</f>
        <v>1.1665967102761013E-2</v>
      </c>
      <c r="AC23" s="181">
        <f t="shared" ref="AC23:AC61" si="34">IF($A23&gt;0,X23/$H23,0)</f>
        <v>1.6020998740784966E-2</v>
      </c>
      <c r="AD23" s="181">
        <f t="shared" ref="AD23:AD61" si="35">IF($A23&gt;0,Y23/$H23,0)</f>
        <v>0.2456099901666933</v>
      </c>
      <c r="AE23" s="181">
        <f t="shared" ref="AE23:AE61" si="36">IF($A23&gt;0,Z23/$H23,0)</f>
        <v>0.4399508137603233</v>
      </c>
      <c r="AF23" s="240">
        <f t="shared" ref="AF23:AF61" si="37">IF($A23&gt;0,AA23/$H23,0)</f>
        <v>0.28675223022943741</v>
      </c>
      <c r="AI23" s="241">
        <f>IF($A23&gt;0,'aug forecast'!K23,0)</f>
        <v>100</v>
      </c>
      <c r="AJ23" s="242">
        <f t="shared" ref="AJ23:AJ61" si="38">IF($A23&gt;0,AI23*H23,0)</f>
        <v>22428905.172818728</v>
      </c>
      <c r="AL23" s="182">
        <f>IF($A23&gt;0,'Asset data'!G23,0)</f>
        <v>1.6818181818181817</v>
      </c>
      <c r="AM23" s="177">
        <f t="shared" si="23"/>
        <v>377213.40517922404</v>
      </c>
    </row>
    <row r="24" spans="1:39" s="159" customFormat="1">
      <c r="A24" s="219">
        <f>'Asset data'!A24</f>
        <v>1</v>
      </c>
      <c r="B24" s="219">
        <f>'Asset data'!B24</f>
        <v>0</v>
      </c>
      <c r="C24" s="219">
        <f>'Asset data'!C24</f>
        <v>0</v>
      </c>
      <c r="D24" s="219" t="str">
        <f>'Asset data'!E24</f>
        <v>SubTx Lines - Meshed</v>
      </c>
      <c r="E24" s="220" t="str">
        <f t="shared" si="20"/>
        <v>Sub-transmission lines</v>
      </c>
      <c r="F24" s="221">
        <f>IF(A24&gt;0,SUM('Asset data'!L24:FG24),0)</f>
        <v>13199.200000000003</v>
      </c>
      <c r="G24" s="222">
        <f>IF(A24&gt;0,'Asset data'!F24,0)</f>
        <v>44.198457752879996</v>
      </c>
      <c r="H24" s="223">
        <f t="shared" si="24"/>
        <v>583384.28357181372</v>
      </c>
      <c r="I24" s="163">
        <f t="shared" si="25"/>
        <v>5.5416220518746451E-2</v>
      </c>
      <c r="J24" s="164">
        <f t="shared" si="26"/>
        <v>7</v>
      </c>
      <c r="K24" s="163">
        <f t="shared" si="27"/>
        <v>0.68171790158733581</v>
      </c>
      <c r="L24" s="164">
        <f t="shared" si="28"/>
        <v>44.198457752879996</v>
      </c>
      <c r="M24" s="224">
        <f>IF($A24&gt;0,SUMPRODUCT('Utilisation profile'!$F24:$FA24,'Asset data'!$L24:$FG24)/F24-0.5,0)</f>
        <v>31.575337899266621</v>
      </c>
      <c r="N24" s="164">
        <f t="shared" si="29"/>
        <v>18420555.878901597</v>
      </c>
      <c r="O24" s="164">
        <f>IF($A24&gt;0,'Asset data'!I24,0)</f>
        <v>65</v>
      </c>
      <c r="P24" s="164">
        <f t="shared" si="30"/>
        <v>37919978.432167895</v>
      </c>
      <c r="Q24" s="225">
        <f t="shared" si="31"/>
        <v>0.51422557078051356</v>
      </c>
      <c r="R24" s="224">
        <f t="shared" si="21"/>
        <v>0</v>
      </c>
      <c r="S24" s="226">
        <f t="shared" si="21"/>
        <v>9.75</v>
      </c>
      <c r="T24" s="226">
        <f t="shared" si="21"/>
        <v>32.5</v>
      </c>
      <c r="U24" s="226">
        <f t="shared" si="21"/>
        <v>52</v>
      </c>
      <c r="V24" s="227"/>
      <c r="W24" s="224">
        <f>IF($A24&gt;0,SUMIF('Utilisation profile'!$F24:$FA24,"&lt;" &amp; R24+0.5,'Asset data'!$L24:$FG24)*$G24,0)</f>
        <v>22245.083787024501</v>
      </c>
      <c r="X24" s="226">
        <f>IF($A24&gt;0,SUMIF('Utilisation profile'!$F24:$FA24,"&lt;" &amp; S24+0.5,'Asset data'!$L24:$FG24)*G24-W24,0)</f>
        <v>64794.939065722079</v>
      </c>
      <c r="Y24" s="226">
        <f>IF($A24&gt;0,SUMIF('Utilisation profile'!$F24:$FA24,"&lt;" &amp; T24+0.5,'Asset data'!$L24:$FG24)*G24-X24-W24,0)</f>
        <v>164572.95744284865</v>
      </c>
      <c r="Z24" s="226">
        <f>IF($A24&gt;0,SUMIF('Utilisation profile'!$F24:$FA24,"&lt;" &amp; U24+0.5,'Asset data'!$L24:$FG24)*G24-Y24-X24-W24,0)</f>
        <v>256165.42144414189</v>
      </c>
      <c r="AA24" s="227">
        <f t="shared" si="32"/>
        <v>75605.8818320766</v>
      </c>
      <c r="AB24" s="163">
        <f t="shared" si="33"/>
        <v>3.813109885447602E-2</v>
      </c>
      <c r="AC24" s="163">
        <f t="shared" si="34"/>
        <v>0.11106733741438875</v>
      </c>
      <c r="AD24" s="163">
        <f t="shared" si="35"/>
        <v>0.28210043032911081</v>
      </c>
      <c r="AE24" s="163">
        <f t="shared" si="36"/>
        <v>0.43910236984059636</v>
      </c>
      <c r="AF24" s="228">
        <f t="shared" si="37"/>
        <v>0.12959876356142808</v>
      </c>
      <c r="AI24" s="229">
        <f>IF($A24&gt;0,'aug forecast'!K24,0)</f>
        <v>65</v>
      </c>
      <c r="AJ24" s="230">
        <f t="shared" si="38"/>
        <v>37919978.432167895</v>
      </c>
      <c r="AL24" s="159">
        <f>IF($A24&gt;0,'Asset data'!G24,0)</f>
        <v>1.6818181818181817</v>
      </c>
      <c r="AM24" s="159">
        <f t="shared" si="23"/>
        <v>981146.29509805026</v>
      </c>
    </row>
    <row r="25" spans="1:39" s="177" customFormat="1">
      <c r="A25" s="231">
        <f>'Asset data'!A25</f>
        <v>1</v>
      </c>
      <c r="B25" s="231">
        <f>'Asset data'!B25</f>
        <v>0</v>
      </c>
      <c r="C25" s="231">
        <f>'Asset data'!C25</f>
        <v>0</v>
      </c>
      <c r="D25" s="231" t="str">
        <f>'Asset data'!E25</f>
        <v>SubTx Lines - CBD</v>
      </c>
      <c r="E25" s="232" t="str">
        <f t="shared" si="20"/>
        <v>Sub-transmission lines</v>
      </c>
      <c r="F25" s="233">
        <f>IF(A25&gt;0,SUM('Asset data'!L25:FG25),0)</f>
        <v>1087.8843366523331</v>
      </c>
      <c r="G25" s="234">
        <f>IF(A25&gt;0,'Asset data'!F25,0)</f>
        <v>44.198457752879996</v>
      </c>
      <c r="H25" s="235">
        <f t="shared" si="24"/>
        <v>48082.809893548023</v>
      </c>
      <c r="I25" s="181">
        <f t="shared" si="25"/>
        <v>4.5674312305909364E-3</v>
      </c>
      <c r="J25" s="182">
        <f t="shared" si="26"/>
        <v>15</v>
      </c>
      <c r="K25" s="181">
        <f t="shared" si="27"/>
        <v>5.6187513421446698E-2</v>
      </c>
      <c r="L25" s="182">
        <f t="shared" si="28"/>
        <v>44.198457752879996</v>
      </c>
      <c r="M25" s="236">
        <f>IF($A25&gt;0,SUMPRODUCT('Utilisation profile'!$F25:$FA25,'Asset data'!$L25:$FG25)/F25-0.5,0)</f>
        <v>31.872606909012866</v>
      </c>
      <c r="N25" s="182">
        <f t="shared" si="29"/>
        <v>1532524.4988178508</v>
      </c>
      <c r="O25" s="182">
        <f>IF($A25&gt;0,'Asset data'!I25,0)</f>
        <v>65</v>
      </c>
      <c r="P25" s="182">
        <f t="shared" si="30"/>
        <v>3125382.6430806215</v>
      </c>
      <c r="Q25" s="237">
        <f t="shared" si="31"/>
        <v>0.50965220139980205</v>
      </c>
      <c r="R25" s="236">
        <f t="shared" si="21"/>
        <v>0</v>
      </c>
      <c r="S25" s="238">
        <f t="shared" si="21"/>
        <v>9.75</v>
      </c>
      <c r="T25" s="238">
        <f t="shared" si="21"/>
        <v>32.5</v>
      </c>
      <c r="U25" s="238">
        <f t="shared" si="21"/>
        <v>52</v>
      </c>
      <c r="V25" s="239"/>
      <c r="W25" s="236">
        <f>IF($A25&gt;0,SUMIF('Utilisation profile'!$F25:$FA25,"&lt;" &amp; R25+0.5,'Asset data'!$L25:$FG25)*$G25,0)</f>
        <v>0</v>
      </c>
      <c r="X25" s="238">
        <f>IF($A25&gt;0,SUMIF('Utilisation profile'!$F25:$FA25,"&lt;" &amp; S25+0.5,'Asset data'!$L25:$FG25)*G25-W25,0)</f>
        <v>0</v>
      </c>
      <c r="Y25" s="238">
        <f>IF($A25&gt;0,SUMIF('Utilisation profile'!$F25:$FA25,"&lt;" &amp; T25+0.5,'Asset data'!$L25:$FG25)*G25-X25-W25,0)</f>
        <v>24360.181736716917</v>
      </c>
      <c r="Z25" s="238">
        <f>IF($A25&gt;0,SUMIF('Utilisation profile'!$F25:$FA25,"&lt;" &amp; U25+0.5,'Asset data'!$L25:$FG25)*G25-Y25-X25-W25,0)</f>
        <v>22699.48428838472</v>
      </c>
      <c r="AA25" s="239">
        <f t="shared" si="32"/>
        <v>1023.1438684463865</v>
      </c>
      <c r="AB25" s="181">
        <f t="shared" si="33"/>
        <v>0</v>
      </c>
      <c r="AC25" s="181">
        <f t="shared" si="34"/>
        <v>0</v>
      </c>
      <c r="AD25" s="181">
        <f t="shared" si="35"/>
        <v>0.50662974544642159</v>
      </c>
      <c r="AE25" s="181">
        <f t="shared" si="36"/>
        <v>0.47209146758768444</v>
      </c>
      <c r="AF25" s="240">
        <f t="shared" si="37"/>
        <v>2.1278786965893953E-2</v>
      </c>
      <c r="AI25" s="241">
        <f>IF($A25&gt;0,'aug forecast'!K25,0)</f>
        <v>65</v>
      </c>
      <c r="AJ25" s="242">
        <f t="shared" si="38"/>
        <v>3125382.6430806215</v>
      </c>
      <c r="AL25" s="177">
        <f>IF($A25&gt;0,'Asset data'!G25,0)</f>
        <v>1.6818181818181817</v>
      </c>
      <c r="AM25" s="177">
        <f t="shared" si="23"/>
        <v>80866.543911876215</v>
      </c>
    </row>
    <row r="26" spans="1:39" s="159" customFormat="1">
      <c r="A26" s="219">
        <f>'Asset data'!A26</f>
        <v>2</v>
      </c>
      <c r="B26" s="219">
        <f>'Asset data'!B26</f>
        <v>0</v>
      </c>
      <c r="C26" s="219">
        <f>'Asset data'!C26</f>
        <v>0</v>
      </c>
      <c r="D26" s="219" t="str">
        <f>'Asset data'!E26</f>
        <v>SubTx Substations</v>
      </c>
      <c r="E26" s="220" t="str">
        <f t="shared" si="20"/>
        <v>Sub-transmission substations</v>
      </c>
      <c r="F26" s="221">
        <f>IF(A26&gt;0,SUM('Asset data'!L26:FG26),0)</f>
        <v>342.17</v>
      </c>
      <c r="G26" s="222">
        <f>IF(A26&gt;0,'Asset data'!F26,0)</f>
        <v>677.5921375921331</v>
      </c>
      <c r="H26" s="223">
        <f t="shared" si="24"/>
        <v>231851.70171990019</v>
      </c>
      <c r="I26" s="163">
        <f t="shared" si="25"/>
        <v>2.2023810705855264E-2</v>
      </c>
      <c r="J26" s="164">
        <f t="shared" si="26"/>
        <v>12</v>
      </c>
      <c r="K26" s="163">
        <f t="shared" si="27"/>
        <v>1</v>
      </c>
      <c r="L26" s="164">
        <f t="shared" si="28"/>
        <v>677.5921375921331</v>
      </c>
      <c r="M26" s="224">
        <f>IF($A26&gt;0,SUMPRODUCT('Utilisation profile'!$F26:$FA26,'Asset data'!$L26:$FG26)/F26-0.5,0)</f>
        <v>36.554972674401611</v>
      </c>
      <c r="N26" s="164">
        <f t="shared" si="29"/>
        <v>8475332.6208844651</v>
      </c>
      <c r="O26" s="164">
        <f>IF($A26&gt;0,'Asset data'!I26,0)</f>
        <v>65</v>
      </c>
      <c r="P26" s="164">
        <f t="shared" si="30"/>
        <v>15070360.611793512</v>
      </c>
      <c r="Q26" s="225">
        <f t="shared" si="31"/>
        <v>0.43761580500920599</v>
      </c>
      <c r="R26" s="224">
        <f t="shared" si="21"/>
        <v>0</v>
      </c>
      <c r="S26" s="226">
        <f t="shared" si="21"/>
        <v>9.75</v>
      </c>
      <c r="T26" s="226">
        <f t="shared" si="21"/>
        <v>32.5</v>
      </c>
      <c r="U26" s="226">
        <f t="shared" si="21"/>
        <v>52</v>
      </c>
      <c r="V26" s="227"/>
      <c r="W26" s="224">
        <f>IF($A26&gt;0,SUMIF('Utilisation profile'!$F26:$FA26,"&lt;" &amp; R26+0.5,'Asset data'!$L26:$FG26)*$G26,0)</f>
        <v>8347.9351351350797</v>
      </c>
      <c r="X26" s="226">
        <f>IF($A26&gt;0,SUMIF('Utilisation profile'!$F26:$FA26,"&lt;" &amp; S26+0.5,'Asset data'!$L26:$FG26)*G26-W26,0)</f>
        <v>20395.523341523207</v>
      </c>
      <c r="Y26" s="226">
        <f>IF($A26&gt;0,SUMIF('Utilisation profile'!$F26:$FA26,"&lt;" &amp; T26+0.5,'Asset data'!$L26:$FG26)*G26-X26-W26,0)</f>
        <v>37369.206388206134</v>
      </c>
      <c r="Z26" s="226">
        <f>IF($A26&gt;0,SUMIF('Utilisation profile'!$F26:$FA26,"&lt;" &amp; U26+0.5,'Asset data'!$L26:$FG26)*G26-Y26-X26-W26,0)</f>
        <v>131656.1523341515</v>
      </c>
      <c r="AA26" s="227">
        <f t="shared" si="32"/>
        <v>34082.884520884269</v>
      </c>
      <c r="AB26" s="163">
        <f t="shared" si="33"/>
        <v>3.6005494344916268E-2</v>
      </c>
      <c r="AC26" s="163">
        <f t="shared" si="34"/>
        <v>8.7967969138147709E-2</v>
      </c>
      <c r="AD26" s="163">
        <f t="shared" si="35"/>
        <v>0.16117719262354965</v>
      </c>
      <c r="AE26" s="163">
        <f t="shared" si="36"/>
        <v>0.56784639214425592</v>
      </c>
      <c r="AF26" s="228">
        <f t="shared" si="37"/>
        <v>0.14700295174913044</v>
      </c>
      <c r="AI26" s="229">
        <f>IF($A26&gt;0,'aug forecast'!K26,0)</f>
        <v>65</v>
      </c>
      <c r="AJ26" s="230">
        <f t="shared" si="38"/>
        <v>15070360.611793512</v>
      </c>
      <c r="AL26" s="159">
        <f>IF($A26&gt;0,'Asset data'!G26,0)</f>
        <v>1.609375</v>
      </c>
      <c r="AM26" s="159">
        <f t="shared" si="23"/>
        <v>373136.33245546435</v>
      </c>
    </row>
    <row r="27" spans="1:39" s="177" customFormat="1">
      <c r="A27" s="231">
        <f>'Asset data'!A27</f>
        <v>3</v>
      </c>
      <c r="B27" s="231">
        <f>'Asset data'!B27</f>
        <v>0</v>
      </c>
      <c r="C27" s="231">
        <f>'Asset data'!C27</f>
        <v>0</v>
      </c>
      <c r="D27" s="231" t="str">
        <f>'Asset data'!E27</f>
        <v>Zone Substations - Urban</v>
      </c>
      <c r="E27" s="232" t="str">
        <f t="shared" si="20"/>
        <v>Zone substations</v>
      </c>
      <c r="F27" s="233">
        <f>IF(A27&gt;0,SUM('Asset data'!L27:FG27),0)</f>
        <v>3894.7755773584904</v>
      </c>
      <c r="G27" s="234">
        <f>IF(A27&gt;0,'Asset data'!F27,0)</f>
        <v>677.5921375921331</v>
      </c>
      <c r="H27" s="235">
        <f t="shared" si="24"/>
        <v>2639069.308903974</v>
      </c>
      <c r="I27" s="181">
        <f t="shared" si="25"/>
        <v>0.25068767003983849</v>
      </c>
      <c r="J27" s="182">
        <f t="shared" si="26"/>
        <v>1</v>
      </c>
      <c r="K27" s="181">
        <f t="shared" si="27"/>
        <v>0.71270814034396301</v>
      </c>
      <c r="L27" s="182">
        <f t="shared" si="28"/>
        <v>677.5921375921331</v>
      </c>
      <c r="M27" s="236">
        <f>IF($A27&gt;0,SUMPRODUCT('Utilisation profile'!$F27:$FA27,'Asset data'!$L27:$FG27)/F27-0.5,0)</f>
        <v>11.169251014310872</v>
      </c>
      <c r="N27" s="182">
        <f t="shared" si="29"/>
        <v>29476427.555312403</v>
      </c>
      <c r="O27" s="182">
        <f>IF($A27&gt;0,'Asset data'!I27,0)</f>
        <v>65</v>
      </c>
      <c r="P27" s="182">
        <f t="shared" si="30"/>
        <v>171539505.0787583</v>
      </c>
      <c r="Q27" s="237">
        <f t="shared" si="31"/>
        <v>0.82816536901060189</v>
      </c>
      <c r="R27" s="236">
        <f t="shared" si="21"/>
        <v>0</v>
      </c>
      <c r="S27" s="238">
        <f t="shared" si="21"/>
        <v>9.75</v>
      </c>
      <c r="T27" s="238">
        <f t="shared" si="21"/>
        <v>32.5</v>
      </c>
      <c r="U27" s="238">
        <f t="shared" si="21"/>
        <v>52</v>
      </c>
      <c r="V27" s="239"/>
      <c r="W27" s="236">
        <f>IF($A27&gt;0,SUMIF('Utilisation profile'!$F27:$FA27,"&lt;" &amp; R27+0.5,'Asset data'!$L27:$FG27)*$G27,0)</f>
        <v>668952.83783783345</v>
      </c>
      <c r="X27" s="238">
        <f>IF($A27&gt;0,SUMIF('Utilisation profile'!$F27:$FA27,"&lt;" &amp; S27+0.5,'Asset data'!$L27:$FG27)*G27-W27,0)</f>
        <v>793528.1523341469</v>
      </c>
      <c r="Y27" s="238">
        <f>IF($A27&gt;0,SUMIF('Utilisation profile'!$F27:$FA27,"&lt;" &amp; T27+0.5,'Asset data'!$L27:$FG27)*G27-X27-W27,0)</f>
        <v>824985.75853543566</v>
      </c>
      <c r="Z27" s="238">
        <f>IF($A27&gt;0,SUMIF('Utilisation profile'!$F27:$FA27,"&lt;" &amp; U27+0.5,'Asset data'!$L27:$FG27)*G27-Y27-X27-W27,0)</f>
        <v>351602.56019655801</v>
      </c>
      <c r="AA27" s="239">
        <f t="shared" si="32"/>
        <v>0</v>
      </c>
      <c r="AB27" s="181">
        <f t="shared" si="33"/>
        <v>0.25348058710729909</v>
      </c>
      <c r="AC27" s="181">
        <f t="shared" si="34"/>
        <v>0.30068484736526502</v>
      </c>
      <c r="AD27" s="181">
        <f t="shared" si="35"/>
        <v>0.31260480948795494</v>
      </c>
      <c r="AE27" s="181">
        <f t="shared" si="36"/>
        <v>0.13322975603948092</v>
      </c>
      <c r="AF27" s="240">
        <f t="shared" si="37"/>
        <v>0</v>
      </c>
      <c r="AI27" s="241">
        <f>IF($A27&gt;0,'aug forecast'!K27,0)</f>
        <v>65</v>
      </c>
      <c r="AJ27" s="242">
        <f t="shared" si="38"/>
        <v>171539505.0787583</v>
      </c>
      <c r="AL27" s="177">
        <f>IF($A27&gt;0,'Asset data'!G27,0)</f>
        <v>1.485625</v>
      </c>
      <c r="AM27" s="177">
        <f t="shared" si="23"/>
        <v>3920667.3420404661</v>
      </c>
    </row>
    <row r="28" spans="1:39" s="159" customFormat="1">
      <c r="A28" s="219">
        <f>'Asset data'!A28</f>
        <v>3</v>
      </c>
      <c r="B28" s="219">
        <f>'Asset data'!B28</f>
        <v>0</v>
      </c>
      <c r="C28" s="219">
        <f>'Asset data'!C28</f>
        <v>0</v>
      </c>
      <c r="D28" s="219" t="str">
        <f>'Asset data'!E28</f>
        <v>Zone Substations - Rural</v>
      </c>
      <c r="E28" s="220" t="str">
        <f t="shared" si="20"/>
        <v>Zone substations</v>
      </c>
      <c r="F28" s="221">
        <f>IF(A28&gt;0,SUM('Asset data'!L28:FG28),0)</f>
        <v>1569.979708695653</v>
      </c>
      <c r="G28" s="222">
        <f>IF(A28&gt;0,'Asset data'!F28,0)</f>
        <v>677.5921375921331</v>
      </c>
      <c r="H28" s="223">
        <f t="shared" si="24"/>
        <v>1063805.906791362</v>
      </c>
      <c r="I28" s="163">
        <f t="shared" si="25"/>
        <v>0.10105192131498043</v>
      </c>
      <c r="J28" s="164">
        <f t="shared" si="26"/>
        <v>3</v>
      </c>
      <c r="K28" s="163">
        <f t="shared" si="27"/>
        <v>0.28729185965603693</v>
      </c>
      <c r="L28" s="164">
        <f t="shared" si="28"/>
        <v>677.5921375921331</v>
      </c>
      <c r="M28" s="224">
        <f>IF($A28&gt;0,SUMPRODUCT('Utilisation profile'!$F28:$FA28,'Asset data'!$L28:$FG28)/F28-0.5,0)</f>
        <v>32.551721075553182</v>
      </c>
      <c r="N28" s="164">
        <f t="shared" si="29"/>
        <v>34628713.156398341</v>
      </c>
      <c r="O28" s="164">
        <f>IF($A28&gt;0,'Asset data'!I28,0)</f>
        <v>82</v>
      </c>
      <c r="P28" s="164">
        <f t="shared" si="30"/>
        <v>87232084.356891677</v>
      </c>
      <c r="Q28" s="225">
        <f t="shared" si="31"/>
        <v>0.60302779176154653</v>
      </c>
      <c r="R28" s="224">
        <f t="shared" si="21"/>
        <v>0</v>
      </c>
      <c r="S28" s="226">
        <f t="shared" si="21"/>
        <v>12.299999999999997</v>
      </c>
      <c r="T28" s="226">
        <f t="shared" si="21"/>
        <v>41</v>
      </c>
      <c r="U28" s="226">
        <f t="shared" si="21"/>
        <v>65.599999999999994</v>
      </c>
      <c r="V28" s="227"/>
      <c r="W28" s="224">
        <f>IF($A28&gt;0,SUMIF('Utilisation profile'!$F28:$FA28,"&lt;" &amp; R28+0.5,'Asset data'!$L28:$FG28)*$G28,0)</f>
        <v>21191.694103193964</v>
      </c>
      <c r="X28" s="226">
        <f>IF($A28&gt;0,SUMIF('Utilisation profile'!$F28:$FA28,"&lt;" &amp; S28+0.5,'Asset data'!$L28:$FG28)*G28-W28,0)</f>
        <v>71912.853562653108</v>
      </c>
      <c r="Y28" s="226">
        <f>IF($A28&gt;0,SUMIF('Utilisation profile'!$F28:$FA28,"&lt;" &amp; T28+0.5,'Asset data'!$L28:$FG28)*G28-X28-W28,0)</f>
        <v>610046.50676679448</v>
      </c>
      <c r="Z28" s="226">
        <f>IF($A28&gt;0,SUMIF('Utilisation profile'!$F28:$FA28,"&lt;" &amp; U28+0.5,'Asset data'!$L28:$FG28)*G28-Y28-X28-W28,0)</f>
        <v>333669.74547911366</v>
      </c>
      <c r="AA28" s="227">
        <f t="shared" si="32"/>
        <v>26985.10687960677</v>
      </c>
      <c r="AB28" s="163">
        <f t="shared" si="33"/>
        <v>1.9920639627873552E-2</v>
      </c>
      <c r="AC28" s="163">
        <f t="shared" si="34"/>
        <v>6.7599599798760054E-2</v>
      </c>
      <c r="AD28" s="163">
        <f t="shared" si="35"/>
        <v>0.57345658909416009</v>
      </c>
      <c r="AE28" s="163">
        <f t="shared" si="36"/>
        <v>0.31365660159335285</v>
      </c>
      <c r="AF28" s="228">
        <f t="shared" si="37"/>
        <v>2.5366569885853438E-2</v>
      </c>
      <c r="AI28" s="229">
        <f>IF($A28&gt;0,'aug forecast'!K28,0)</f>
        <v>82</v>
      </c>
      <c r="AJ28" s="230">
        <f t="shared" si="38"/>
        <v>87232084.356891677</v>
      </c>
      <c r="AL28" s="159">
        <f>IF($A28&gt;0,'Asset data'!G28,0)</f>
        <v>1.485625</v>
      </c>
      <c r="AM28" s="159">
        <f t="shared" si="23"/>
        <v>1580416.650276917</v>
      </c>
    </row>
    <row r="29" spans="1:39" s="177" customFormat="1">
      <c r="A29" s="231">
        <f>'Asset data'!A29</f>
        <v>4</v>
      </c>
      <c r="B29" s="231">
        <f>'Asset data'!B29</f>
        <v>0</v>
      </c>
      <c r="C29" s="231">
        <f>'Asset data'!C29</f>
        <v>0</v>
      </c>
      <c r="D29" s="231" t="str">
        <f>'Asset data'!E29</f>
        <v>Distribution Feeders - CBD</v>
      </c>
      <c r="E29" s="232" t="str">
        <f t="shared" si="20"/>
        <v>Distribution feeders - CBD</v>
      </c>
      <c r="F29" s="233">
        <f>IF(A29&gt;0,SUM('Asset data'!L29:FG29),0)</f>
        <v>526.80325312207401</v>
      </c>
      <c r="G29" s="234">
        <f>IF(A29&gt;0,'Asset data'!F29,0)</f>
        <v>512.04857298133231</v>
      </c>
      <c r="H29" s="235">
        <f t="shared" si="24"/>
        <v>269748.85400308162</v>
      </c>
      <c r="I29" s="181">
        <f t="shared" si="25"/>
        <v>2.5623696762262501E-2</v>
      </c>
      <c r="J29" s="182">
        <f t="shared" si="26"/>
        <v>11</v>
      </c>
      <c r="K29" s="181">
        <f t="shared" si="27"/>
        <v>1</v>
      </c>
      <c r="L29" s="182">
        <f t="shared" si="28"/>
        <v>512.04857298133231</v>
      </c>
      <c r="M29" s="236">
        <f>IF($A29&gt;0,SUMPRODUCT('Utilisation profile'!$F29:$FA29,'Asset data'!$L29:$FG29)/F29-0.5,0)</f>
        <v>42.26094032549728</v>
      </c>
      <c r="N29" s="182">
        <f t="shared" si="29"/>
        <v>11399840.22189551</v>
      </c>
      <c r="O29" s="182">
        <f>IF($A29&gt;0,'Asset data'!I29,0)</f>
        <v>80</v>
      </c>
      <c r="P29" s="182">
        <f t="shared" si="30"/>
        <v>21579908.320246529</v>
      </c>
      <c r="Q29" s="237">
        <f t="shared" si="31"/>
        <v>0.47173824593128399</v>
      </c>
      <c r="R29" s="236">
        <f t="shared" si="21"/>
        <v>0</v>
      </c>
      <c r="S29" s="238">
        <f t="shared" si="21"/>
        <v>12</v>
      </c>
      <c r="T29" s="238">
        <f t="shared" si="21"/>
        <v>40</v>
      </c>
      <c r="U29" s="238">
        <f t="shared" si="21"/>
        <v>64</v>
      </c>
      <c r="V29" s="239"/>
      <c r="W29" s="236">
        <f>IF($A29&gt;0,SUMIF('Utilisation profile'!$F29:$FA29,"&lt;" &amp; R29+0.5,'Asset data'!$L29:$FG29)*$G29,0)</f>
        <v>1853.6087616848281</v>
      </c>
      <c r="X29" s="238">
        <f>IF($A29&gt;0,SUMIF('Utilisation profile'!$F29:$FA29,"&lt;" &amp; S29+0.5,'Asset data'!$L29:$FG29)*G29-W29,0)</f>
        <v>19853.125421203291</v>
      </c>
      <c r="Y29" s="238">
        <f>IF($A29&gt;0,SUMIF('Utilisation profile'!$F29:$FA29,"&lt;" &amp; T29+0.5,'Asset data'!$L29:$FG29)*G29-X29-W29,0)</f>
        <v>93509.684109205686</v>
      </c>
      <c r="Z29" s="238">
        <f>IF($A29&gt;0,SUMIF('Utilisation profile'!$F29:$FA29,"&lt;" &amp; U29+0.5,'Asset data'!$L29:$FG29)*G29-Y29-X29-W29,0)</f>
        <v>115362.75582591101</v>
      </c>
      <c r="AA29" s="239">
        <f t="shared" si="32"/>
        <v>39169.679885076803</v>
      </c>
      <c r="AB29" s="181">
        <f t="shared" si="33"/>
        <v>6.871609403254971E-3</v>
      </c>
      <c r="AC29" s="181">
        <f t="shared" si="34"/>
        <v>7.359855334538877E-2</v>
      </c>
      <c r="AD29" s="181">
        <f t="shared" si="35"/>
        <v>0.3466546112115732</v>
      </c>
      <c r="AE29" s="181">
        <f t="shared" si="36"/>
        <v>0.42766726943942124</v>
      </c>
      <c r="AF29" s="240">
        <f t="shared" si="37"/>
        <v>0.14520795660036179</v>
      </c>
      <c r="AI29" s="241">
        <f>IF($A29&gt;0,'aug forecast'!K29,0)</f>
        <v>80</v>
      </c>
      <c r="AJ29" s="242">
        <f t="shared" si="38"/>
        <v>21579908.320246529</v>
      </c>
      <c r="AL29" s="177">
        <f>IF($A29&gt;0,'Asset data'!G29,0)</f>
        <v>1.416973409550363</v>
      </c>
      <c r="AM29" s="177">
        <f t="shared" si="23"/>
        <v>382226.95337904966</v>
      </c>
    </row>
    <row r="30" spans="1:39" s="159" customFormat="1">
      <c r="A30" s="219">
        <f>'Asset data'!A30</f>
        <v>5</v>
      </c>
      <c r="B30" s="219">
        <f>'Asset data'!B30</f>
        <v>0</v>
      </c>
      <c r="C30" s="219">
        <f>'Asset data'!C30</f>
        <v>0</v>
      </c>
      <c r="D30" s="219" t="str">
        <f>'Asset data'!E30</f>
        <v>Distribution Feeders - Urban</v>
      </c>
      <c r="E30" s="220" t="str">
        <f t="shared" si="20"/>
        <v>Distribution feeders - Urban</v>
      </c>
      <c r="F30" s="221">
        <f>IF(A30&gt;0,SUM('Asset data'!L30:FG30),0)</f>
        <v>4109.7514582098129</v>
      </c>
      <c r="G30" s="222">
        <f>IF(A30&gt;0,'Asset data'!F30,0)</f>
        <v>512.04857298133231</v>
      </c>
      <c r="H30" s="223">
        <f t="shared" si="24"/>
        <v>2104392.3694842844</v>
      </c>
      <c r="I30" s="163">
        <f t="shared" si="25"/>
        <v>0.19989820584694074</v>
      </c>
      <c r="J30" s="164">
        <f t="shared" si="26"/>
        <v>2</v>
      </c>
      <c r="K30" s="163">
        <f t="shared" si="27"/>
        <v>1</v>
      </c>
      <c r="L30" s="164">
        <f t="shared" si="28"/>
        <v>512.04857298133231</v>
      </c>
      <c r="M30" s="224">
        <f>IF($A30&gt;0,SUMPRODUCT('Utilisation profile'!$F30:$FA30,'Asset data'!$L30:$FG30)/F30-0.5,0)</f>
        <v>45.486236360779635</v>
      </c>
      <c r="N30" s="164">
        <f t="shared" si="29"/>
        <v>95720888.714183271</v>
      </c>
      <c r="O30" s="164">
        <f>IF($A30&gt;0,'Asset data'!I30,0)</f>
        <v>100</v>
      </c>
      <c r="P30" s="164">
        <f t="shared" si="30"/>
        <v>210439236.94842845</v>
      </c>
      <c r="Q30" s="225">
        <f t="shared" si="31"/>
        <v>0.54513763639220369</v>
      </c>
      <c r="R30" s="224">
        <f t="shared" si="21"/>
        <v>0</v>
      </c>
      <c r="S30" s="226">
        <f t="shared" si="21"/>
        <v>15</v>
      </c>
      <c r="T30" s="226">
        <f t="shared" si="21"/>
        <v>50</v>
      </c>
      <c r="U30" s="226">
        <f t="shared" si="21"/>
        <v>80</v>
      </c>
      <c r="V30" s="227"/>
      <c r="W30" s="224">
        <f>IF($A30&gt;0,SUMIF('Utilisation profile'!$F30:$FA30,"&lt;" &amp; R30+0.5,'Asset data'!$L30:$FG30)*$G30,0)</f>
        <v>37218.512767513792</v>
      </c>
      <c r="X30" s="226">
        <f>IF($A30&gt;0,SUMIF('Utilisation profile'!$F30:$FA30,"&lt;" &amp; S30+0.5,'Asset data'!$L30:$FG30)*G30-W30,0)</f>
        <v>141338.99841968459</v>
      </c>
      <c r="Y30" s="226">
        <f>IF($A30&gt;0,SUMIF('Utilisation profile'!$F30:$FA30,"&lt;" &amp; T30+0.5,'Asset data'!$L30:$FG30)*G30-X30-W30,0)</f>
        <v>1083794.892764003</v>
      </c>
      <c r="Z30" s="226">
        <f>IF($A30&gt;0,SUMIF('Utilisation profile'!$F30:$FA30,"&lt;" &amp; U30+0.5,'Asset data'!$L30:$FG30)*G30-Y30-X30-W30,0)</f>
        <v>694419.49024651852</v>
      </c>
      <c r="AA30" s="227">
        <f t="shared" si="32"/>
        <v>147620.4752865645</v>
      </c>
      <c r="AB30" s="163">
        <f t="shared" si="33"/>
        <v>1.768610897246068E-2</v>
      </c>
      <c r="AC30" s="163">
        <f t="shared" si="34"/>
        <v>6.7163804844208794E-2</v>
      </c>
      <c r="AD30" s="163">
        <f t="shared" si="35"/>
        <v>0.51501559712916301</v>
      </c>
      <c r="AE30" s="163">
        <f t="shared" si="36"/>
        <v>0.32998574805548136</v>
      </c>
      <c r="AF30" s="228">
        <f t="shared" si="37"/>
        <v>7.0148740998686135E-2</v>
      </c>
      <c r="AI30" s="229">
        <f>IF($A30&gt;0,'aug forecast'!K30,0)</f>
        <v>100</v>
      </c>
      <c r="AJ30" s="230">
        <f t="shared" si="38"/>
        <v>210439236.94842845</v>
      </c>
      <c r="AL30" s="159">
        <f>IF($A30&gt;0,'Asset data'!G30,0)</f>
        <v>1.416973409550363</v>
      </c>
      <c r="AM30" s="159">
        <f t="shared" si="23"/>
        <v>2981868.0308199138</v>
      </c>
    </row>
    <row r="31" spans="1:39" s="177" customFormat="1">
      <c r="A31" s="231">
        <f>'Asset data'!A31</f>
        <v>6</v>
      </c>
      <c r="B31" s="231">
        <f>'Asset data'!B31</f>
        <v>0</v>
      </c>
      <c r="C31" s="231">
        <f>'Asset data'!C31</f>
        <v>0</v>
      </c>
      <c r="D31" s="231" t="str">
        <f>'Asset data'!E31</f>
        <v>Distribution Feeders - Short Rural</v>
      </c>
      <c r="E31" s="232" t="str">
        <f t="shared" si="20"/>
        <v>Distribution feeders - Short rural</v>
      </c>
      <c r="F31" s="233">
        <f>IF(A31&gt;0,SUM('Asset data'!L31:FG31),0)</f>
        <v>1175.24526889242</v>
      </c>
      <c r="G31" s="234">
        <f>IF(A31&gt;0,'Asset data'!F31,0)</f>
        <v>512.04857298133231</v>
      </c>
      <c r="H31" s="235">
        <f t="shared" si="24"/>
        <v>601782.66283942584</v>
      </c>
      <c r="I31" s="181">
        <f t="shared" si="25"/>
        <v>5.7163899829610197E-2</v>
      </c>
      <c r="J31" s="182">
        <f t="shared" si="26"/>
        <v>6</v>
      </c>
      <c r="K31" s="181">
        <f t="shared" si="27"/>
        <v>1</v>
      </c>
      <c r="L31" s="182">
        <f t="shared" si="28"/>
        <v>512.04857298133231</v>
      </c>
      <c r="M31" s="236">
        <f>IF($A31&gt;0,SUMPRODUCT('Utilisation profile'!$F31:$FA31,'Asset data'!$L31:$FG31)/F31-0.5,0)</f>
        <v>58.954484309254511</v>
      </c>
      <c r="N31" s="182">
        <f t="shared" si="29"/>
        <v>35477786.553948328</v>
      </c>
      <c r="O31" s="182">
        <f>IF($A31&gt;0,'Asset data'!I31,0)</f>
        <v>100</v>
      </c>
      <c r="P31" s="182">
        <f t="shared" si="30"/>
        <v>60178266.283942588</v>
      </c>
      <c r="Q31" s="237">
        <f t="shared" si="31"/>
        <v>0.41045515690745488</v>
      </c>
      <c r="R31" s="236">
        <f t="shared" si="21"/>
        <v>0</v>
      </c>
      <c r="S31" s="238">
        <f t="shared" si="21"/>
        <v>15</v>
      </c>
      <c r="T31" s="238">
        <f t="shared" si="21"/>
        <v>50</v>
      </c>
      <c r="U31" s="238">
        <f t="shared" si="21"/>
        <v>80</v>
      </c>
      <c r="V31" s="239"/>
      <c r="W31" s="236">
        <f>IF($A31&gt;0,SUMIF('Utilisation profile'!$F31:$FA31,"&lt;" &amp; R31+0.5,'Asset data'!$L31:$FG31)*$G31,0)</f>
        <v>18545.843452436096</v>
      </c>
      <c r="X31" s="238">
        <f>IF($A31&gt;0,SUMIF('Utilisation profile'!$F31:$FA31,"&lt;" &amp; S31+0.5,'Asset data'!$L31:$FG31)*G31-W31,0)</f>
        <v>19552.960842885357</v>
      </c>
      <c r="Y31" s="238">
        <f>IF($A31&gt;0,SUMIF('Utilisation profile'!$F31:$FA31,"&lt;" &amp; T31+0.5,'Asset data'!$L31:$FG31)*G31-X31-W31,0)</f>
        <v>146015.59124282532</v>
      </c>
      <c r="Z31" s="238">
        <f>IF($A31&gt;0,SUMIF('Utilisation profile'!$F31:$FA31,"&lt;" &amp; U31+0.5,'Asset data'!$L31:$FG31)*G31-Y31-X31-W31,0)</f>
        <v>284967.12531091663</v>
      </c>
      <c r="AA31" s="239">
        <f t="shared" si="32"/>
        <v>132701.14199036243</v>
      </c>
      <c r="AB31" s="181">
        <f t="shared" si="33"/>
        <v>3.0818175061624695E-2</v>
      </c>
      <c r="AC31" s="181">
        <f t="shared" si="34"/>
        <v>3.2491731733558911E-2</v>
      </c>
      <c r="AD31" s="181">
        <f t="shared" si="35"/>
        <v>0.24263841459617919</v>
      </c>
      <c r="AE31" s="181">
        <f t="shared" si="36"/>
        <v>0.4735382770356657</v>
      </c>
      <c r="AF31" s="240">
        <f t="shared" si="37"/>
        <v>0.2205134015729715</v>
      </c>
      <c r="AI31" s="241">
        <f>IF($A31&gt;0,'aug forecast'!K31,0)</f>
        <v>100</v>
      </c>
      <c r="AJ31" s="242">
        <f t="shared" si="38"/>
        <v>60178266.283942588</v>
      </c>
      <c r="AL31" s="177">
        <f>IF($A31&gt;0,'Asset data'!G31,0)</f>
        <v>1.416973409550363</v>
      </c>
      <c r="AM31" s="177">
        <f t="shared" si="23"/>
        <v>852710.03157187777</v>
      </c>
    </row>
    <row r="32" spans="1:39" s="159" customFormat="1">
      <c r="A32" s="219">
        <f>'Asset data'!A32</f>
        <v>7</v>
      </c>
      <c r="B32" s="219">
        <f>'Asset data'!B32</f>
        <v>0</v>
      </c>
      <c r="C32" s="219">
        <f>'Asset data'!C32</f>
        <v>0</v>
      </c>
      <c r="D32" s="219" t="str">
        <f>'Asset data'!E32</f>
        <v>Distribution Feeders - Long Rural</v>
      </c>
      <c r="E32" s="220" t="str">
        <f t="shared" si="20"/>
        <v>Distribution feeders - Long rural</v>
      </c>
      <c r="F32" s="221">
        <f>IF(A32&gt;0,SUM('Asset data'!L32:FG32),0)</f>
        <v>1370.5000597118449</v>
      </c>
      <c r="G32" s="222">
        <f>IF(A32&gt;0,'Asset data'!F32,0)</f>
        <v>512.04857298133231</v>
      </c>
      <c r="H32" s="223">
        <f t="shared" si="24"/>
        <v>701762.59984628088</v>
      </c>
      <c r="I32" s="163">
        <f t="shared" si="25"/>
        <v>6.6661087862685195E-2</v>
      </c>
      <c r="J32" s="164">
        <f t="shared" si="26"/>
        <v>5</v>
      </c>
      <c r="K32" s="163">
        <f t="shared" si="27"/>
        <v>1</v>
      </c>
      <c r="L32" s="164">
        <f t="shared" si="28"/>
        <v>512.04857298133231</v>
      </c>
      <c r="M32" s="224">
        <f>IF($A32&gt;0,SUMPRODUCT('Utilisation profile'!$F32:$FA32,'Asset data'!$L32:$FG32)/F32-0.5,0)</f>
        <v>69.011374787371267</v>
      </c>
      <c r="N32" s="164">
        <f t="shared" si="29"/>
        <v>48429601.789751738</v>
      </c>
      <c r="O32" s="164">
        <f>IF($A32&gt;0,'Asset data'!I32,0)</f>
        <v>100</v>
      </c>
      <c r="P32" s="164">
        <f t="shared" si="30"/>
        <v>70176259.984628081</v>
      </c>
      <c r="Q32" s="225">
        <f t="shared" si="31"/>
        <v>0.30988625212628734</v>
      </c>
      <c r="R32" s="224">
        <f t="shared" si="21"/>
        <v>0</v>
      </c>
      <c r="S32" s="226">
        <f t="shared" si="21"/>
        <v>15</v>
      </c>
      <c r="T32" s="226">
        <f t="shared" si="21"/>
        <v>50</v>
      </c>
      <c r="U32" s="226">
        <f t="shared" si="21"/>
        <v>80</v>
      </c>
      <c r="V32" s="227"/>
      <c r="W32" s="224">
        <f>IF($A32&gt;0,SUMIF('Utilisation profile'!$F32:$FA32,"&lt;" &amp; R32+0.5,'Asset data'!$L32:$FG32)*$G32,0)</f>
        <v>2634.0756087100194</v>
      </c>
      <c r="X32" s="226">
        <f>IF($A32&gt;0,SUMIF('Utilisation profile'!$F32:$FA32,"&lt;" &amp; S32+0.5,'Asset data'!$L32:$FG32)*G32-W32,0)</f>
        <v>8320.6634834328797</v>
      </c>
      <c r="Y32" s="226">
        <f>IF($A32&gt;0,SUMIF('Utilisation profile'!$F32:$FA32,"&lt;" &amp; T32+0.5,'Asset data'!$L32:$FG32)*G32-X32-W32,0)</f>
        <v>107055.11855554646</v>
      </c>
      <c r="Z32" s="226">
        <f>IF($A32&gt;0,SUMIF('Utilisation profile'!$F32:$FA32,"&lt;" &amp; U32+0.5,'Asset data'!$L32:$FG32)*G32-Y32-X32-W32,0)</f>
        <v>335942.52001048962</v>
      </c>
      <c r="AA32" s="227">
        <f t="shared" si="32"/>
        <v>247810.22218810191</v>
      </c>
      <c r="AB32" s="163">
        <f t="shared" si="33"/>
        <v>3.753513808354857E-3</v>
      </c>
      <c r="AC32" s="163">
        <f t="shared" si="34"/>
        <v>1.1856806682566865E-2</v>
      </c>
      <c r="AD32" s="163">
        <f t="shared" si="35"/>
        <v>0.15255175835673856</v>
      </c>
      <c r="AE32" s="163">
        <f t="shared" si="36"/>
        <v>0.47871248779013997</v>
      </c>
      <c r="AF32" s="228">
        <f t="shared" si="37"/>
        <v>0.35312543336219976</v>
      </c>
      <c r="AI32" s="229">
        <f>IF($A32&gt;0,'aug forecast'!K32,0)</f>
        <v>100</v>
      </c>
      <c r="AJ32" s="230">
        <f t="shared" si="38"/>
        <v>70176259.984628081</v>
      </c>
      <c r="AL32" s="159">
        <f>IF($A32&gt;0,'Asset data'!G32,0)</f>
        <v>1.416973409550363</v>
      </c>
      <c r="AM32" s="159">
        <f t="shared" si="23"/>
        <v>994378.94379911164</v>
      </c>
    </row>
    <row r="33" spans="1:39" s="177" customFormat="1">
      <c r="A33" s="231">
        <f>'Asset data'!A33</f>
        <v>8</v>
      </c>
      <c r="B33" s="231">
        <f>'Asset data'!B33</f>
        <v>0</v>
      </c>
      <c r="C33" s="231">
        <f>'Asset data'!C33</f>
        <v>0</v>
      </c>
      <c r="D33" s="231" t="str">
        <f>'Asset data'!E33</f>
        <v>Distribution Substations - CBD</v>
      </c>
      <c r="E33" s="232" t="str">
        <f t="shared" si="20"/>
        <v>Distribution substations - CBD</v>
      </c>
      <c r="F33" s="233">
        <f>IF(A33&gt;0,SUM('Asset data'!L33:FG33),0)</f>
        <v>387.43800000000044</v>
      </c>
      <c r="G33" s="234">
        <f>IF(A33&gt;0,'Asset data'!F33,0)</f>
        <v>326.53543248968549</v>
      </c>
      <c r="H33" s="235">
        <f t="shared" si="24"/>
        <v>126512.23489293891</v>
      </c>
      <c r="I33" s="181">
        <f t="shared" si="25"/>
        <v>1.2017515906020342E-2</v>
      </c>
      <c r="J33" s="182">
        <f t="shared" si="26"/>
        <v>14</v>
      </c>
      <c r="K33" s="181">
        <f t="shared" si="27"/>
        <v>1</v>
      </c>
      <c r="L33" s="182">
        <f t="shared" si="28"/>
        <v>326.53543248968549</v>
      </c>
      <c r="M33" s="236">
        <f>IF($A33&gt;0,SUMPRODUCT('Utilisation profile'!$F33:$FA33,'Asset data'!$L33:$FG33)/F33-0.5,0)</f>
        <v>15.772977870007587</v>
      </c>
      <c r="N33" s="182">
        <f t="shared" si="29"/>
        <v>1995474.681251527</v>
      </c>
      <c r="O33" s="182">
        <f>IF($A33&gt;0,'Asset data'!I33,0)</f>
        <v>100</v>
      </c>
      <c r="P33" s="182">
        <f t="shared" si="30"/>
        <v>12651223.489293892</v>
      </c>
      <c r="Q33" s="237">
        <f t="shared" si="31"/>
        <v>0.84227022129992402</v>
      </c>
      <c r="R33" s="236">
        <f t="shared" si="21"/>
        <v>0</v>
      </c>
      <c r="S33" s="238">
        <f t="shared" si="21"/>
        <v>15</v>
      </c>
      <c r="T33" s="238">
        <f t="shared" si="21"/>
        <v>50</v>
      </c>
      <c r="U33" s="238">
        <f t="shared" si="21"/>
        <v>80</v>
      </c>
      <c r="V33" s="239"/>
      <c r="W33" s="236">
        <f>IF($A33&gt;0,SUMIF('Utilisation profile'!$F33:$FA33,"&lt;" &amp; R33+0.5,'Asset data'!$L33:$FG33)*$G33,0)</f>
        <v>359.18897573865405</v>
      </c>
      <c r="X33" s="238">
        <f>IF($A33&gt;0,SUMIF('Utilisation profile'!$F33:$FA33,"&lt;" &amp; S33+0.5,'Asset data'!$L33:$FG33)*G33-W33,0)</f>
        <v>122446.86875844232</v>
      </c>
      <c r="Y33" s="238">
        <f>IF($A33&gt;0,SUMIF('Utilisation profile'!$F33:$FA33,"&lt;" &amp; T33+0.5,'Asset data'!$L33:$FG33)*G33-X33-W33,0)</f>
        <v>1453.0826745790966</v>
      </c>
      <c r="Z33" s="238">
        <f>IF($A33&gt;0,SUMIF('Utilisation profile'!$F33:$FA33,"&lt;" &amp; U33+0.5,'Asset data'!$L33:$FG33)*G33-Y33-X33-W33,0)</f>
        <v>1436.755902954623</v>
      </c>
      <c r="AA33" s="239">
        <f t="shared" si="32"/>
        <v>816.33858122421793</v>
      </c>
      <c r="AB33" s="181">
        <f t="shared" si="33"/>
        <v>2.8391639436503358E-3</v>
      </c>
      <c r="AC33" s="181">
        <f t="shared" si="34"/>
        <v>0.96786582627413931</v>
      </c>
      <c r="AD33" s="181">
        <f t="shared" si="35"/>
        <v>1.1485708681130873E-2</v>
      </c>
      <c r="AE33" s="181">
        <f t="shared" si="36"/>
        <v>1.1356655774601397E-2</v>
      </c>
      <c r="AF33" s="240">
        <f t="shared" si="37"/>
        <v>6.4526453264780684E-3</v>
      </c>
      <c r="AI33" s="241">
        <f>IF($A33&gt;0,'aug forecast'!K33,0)</f>
        <v>100</v>
      </c>
      <c r="AJ33" s="242">
        <f t="shared" si="38"/>
        <v>12651223.489293892</v>
      </c>
      <c r="AL33" s="177">
        <f>IF($A33&gt;0,'Asset data'!G33,0)</f>
        <v>1.4670280036133694</v>
      </c>
      <c r="AM33" s="177">
        <f t="shared" si="23"/>
        <v>185596.99138765383</v>
      </c>
    </row>
    <row r="34" spans="1:39" s="159" customFormat="1">
      <c r="A34" s="219">
        <f>'Asset data'!A34</f>
        <v>9</v>
      </c>
      <c r="B34" s="219">
        <f>'Asset data'!B34</f>
        <v>0</v>
      </c>
      <c r="C34" s="219">
        <f>'Asset data'!C34</f>
        <v>0</v>
      </c>
      <c r="D34" s="219" t="str">
        <f>'Asset data'!E34</f>
        <v>Distribution substations - Urban Pole</v>
      </c>
      <c r="E34" s="220" t="str">
        <f t="shared" si="20"/>
        <v>Distribution substations - Urban</v>
      </c>
      <c r="F34" s="221">
        <f>IF(A34&gt;0,SUM('Asset data'!L34:FG34),0)</f>
        <v>1341.8829999999994</v>
      </c>
      <c r="G34" s="222">
        <f>IF(A34&gt;0,'Asset data'!F34,0)</f>
        <v>326.53543248968549</v>
      </c>
      <c r="H34" s="223">
        <f t="shared" si="24"/>
        <v>438172.34575555642</v>
      </c>
      <c r="I34" s="163">
        <f t="shared" si="25"/>
        <v>4.1622402285057911E-2</v>
      </c>
      <c r="J34" s="164">
        <f t="shared" si="26"/>
        <v>8</v>
      </c>
      <c r="K34" s="163">
        <f t="shared" si="27"/>
        <v>0.35915312766143076</v>
      </c>
      <c r="L34" s="164">
        <f t="shared" si="28"/>
        <v>326.53543248968549</v>
      </c>
      <c r="M34" s="224">
        <f>IF($A34&gt;0,SUMPRODUCT('Utilisation profile'!$F34:$FA34,'Asset data'!$L34:$FG34)/F34-0.5,0)</f>
        <v>57.134117877639135</v>
      </c>
      <c r="N34" s="164">
        <f t="shared" si="29"/>
        <v>25034590.453119613</v>
      </c>
      <c r="O34" s="164">
        <f>IF($A34&gt;0,'Asset data'!I34,0)</f>
        <v>130</v>
      </c>
      <c r="P34" s="164">
        <f t="shared" si="30"/>
        <v>56962404.948222332</v>
      </c>
      <c r="Q34" s="225">
        <f t="shared" si="31"/>
        <v>0.56050678555662203</v>
      </c>
      <c r="R34" s="224">
        <f t="shared" si="21"/>
        <v>0</v>
      </c>
      <c r="S34" s="226">
        <f t="shared" si="21"/>
        <v>19.5</v>
      </c>
      <c r="T34" s="226">
        <f t="shared" si="21"/>
        <v>65</v>
      </c>
      <c r="U34" s="226">
        <f t="shared" si="21"/>
        <v>104</v>
      </c>
      <c r="V34" s="227"/>
      <c r="W34" s="224">
        <f>IF($A34&gt;0,SUMIF('Utilisation profile'!$F34:$FA34,"&lt;" &amp; R34+0.5,'Asset data'!$L34:$FG34)*$G34,0)</f>
        <v>37093.44552453082</v>
      </c>
      <c r="X34" s="226">
        <f>IF($A34&gt;0,SUMIF('Utilisation profile'!$F34:$FA34,"&lt;" &amp; S34+0.5,'Asset data'!$L34:$FG34)*G34-W34,0)</f>
        <v>46919.223223577923</v>
      </c>
      <c r="Y34" s="226">
        <f>IF($A34&gt;0,SUMIF('Utilisation profile'!$F34:$FA34,"&lt;" &amp; T34+0.5,'Asset data'!$L34:$FG34)*G34-X34-W34,0)</f>
        <v>172477.32158278173</v>
      </c>
      <c r="Z34" s="226">
        <f>IF($A34&gt;0,SUMIF('Utilisation profile'!$F34:$FA34,"&lt;" &amp; U34+0.5,'Asset data'!$L34:$FG34)*G34-Y34-X34-W34,0)</f>
        <v>109449.45240362278</v>
      </c>
      <c r="AA34" s="227">
        <f t="shared" si="32"/>
        <v>72232.903021043152</v>
      </c>
      <c r="AB34" s="163">
        <f t="shared" si="33"/>
        <v>8.4654921479741602E-2</v>
      </c>
      <c r="AC34" s="163">
        <f t="shared" si="34"/>
        <v>0.10707938024403026</v>
      </c>
      <c r="AD34" s="163">
        <f t="shared" si="35"/>
        <v>0.39362895274774323</v>
      </c>
      <c r="AE34" s="163">
        <f t="shared" si="36"/>
        <v>0.2497863077481422</v>
      </c>
      <c r="AF34" s="228">
        <f t="shared" si="37"/>
        <v>0.16485043778034267</v>
      </c>
      <c r="AI34" s="229">
        <f>IF($A34&gt;0,'aug forecast'!K34,0)</f>
        <v>130</v>
      </c>
      <c r="AJ34" s="230">
        <f t="shared" si="38"/>
        <v>56962404.948222332</v>
      </c>
      <c r="AL34" s="159">
        <f>IF($A34&gt;0,'Asset data'!G34,0)</f>
        <v>1.5844762932141574</v>
      </c>
      <c r="AM34" s="159">
        <f t="shared" si="23"/>
        <v>694273.69419171615</v>
      </c>
    </row>
    <row r="35" spans="1:39" s="177" customFormat="1">
      <c r="A35" s="231">
        <f>'Asset data'!A35</f>
        <v>9</v>
      </c>
      <c r="B35" s="231">
        <f>'Asset data'!B35</f>
        <v>0</v>
      </c>
      <c r="C35" s="231">
        <f>'Asset data'!C35</f>
        <v>0</v>
      </c>
      <c r="D35" s="231" t="str">
        <f>'Asset data'!E35</f>
        <v>Distribution substations - Urban Pad</v>
      </c>
      <c r="E35" s="232" t="str">
        <f t="shared" si="20"/>
        <v>Distribution substations - Urban</v>
      </c>
      <c r="F35" s="233">
        <f>IF(A35&gt;0,SUM('Asset data'!L35:FG35),0)</f>
        <v>2394.3590000000004</v>
      </c>
      <c r="G35" s="234">
        <f>IF(A35&gt;0,'Asset data'!F35,0)</f>
        <v>326.53543248968549</v>
      </c>
      <c r="H35" s="235">
        <f t="shared" si="24"/>
        <v>781843.05160057102</v>
      </c>
      <c r="I35" s="181">
        <f t="shared" si="25"/>
        <v>7.4268005118813665E-2</v>
      </c>
      <c r="J35" s="182">
        <f t="shared" si="26"/>
        <v>4</v>
      </c>
      <c r="K35" s="181">
        <f t="shared" si="27"/>
        <v>0.6408468723385693</v>
      </c>
      <c r="L35" s="182">
        <f t="shared" si="28"/>
        <v>326.53543248968549</v>
      </c>
      <c r="M35" s="236">
        <f>IF($A35&gt;0,SUMPRODUCT('Utilisation profile'!$F35:$FA35,'Asset data'!$L35:$FG35)/F35-0.5,0)</f>
        <v>69.822074926942861</v>
      </c>
      <c r="N35" s="182">
        <f t="shared" si="29"/>
        <v>54589904.129964724</v>
      </c>
      <c r="O35" s="182">
        <f>IF($A35&gt;0,'Asset data'!I35,0)</f>
        <v>100</v>
      </c>
      <c r="P35" s="182">
        <f t="shared" si="30"/>
        <v>78184305.160057098</v>
      </c>
      <c r="Q35" s="237">
        <f t="shared" si="31"/>
        <v>0.30177925073057138</v>
      </c>
      <c r="R35" s="236">
        <f t="shared" si="21"/>
        <v>0</v>
      </c>
      <c r="S35" s="238">
        <f t="shared" si="21"/>
        <v>15</v>
      </c>
      <c r="T35" s="238">
        <f t="shared" si="21"/>
        <v>50</v>
      </c>
      <c r="U35" s="238">
        <f t="shared" si="21"/>
        <v>80</v>
      </c>
      <c r="V35" s="239"/>
      <c r="W35" s="236">
        <f>IF($A35&gt;0,SUMIF('Utilisation profile'!$F35:$FA35,"&lt;" &amp; R35+0.5,'Asset data'!$L35:$FG35)*$G35,0)</f>
        <v>40439.780636685115</v>
      </c>
      <c r="X35" s="238">
        <f>IF($A35&gt;0,SUMIF('Utilisation profile'!$F35:$FA35,"&lt;" &amp; S35+0.5,'Asset data'!$L35:$FG35)*G35-W35,0)</f>
        <v>32822.688602998256</v>
      </c>
      <c r="Y35" s="238">
        <f>IF($A35&gt;0,SUMIF('Utilisation profile'!$F35:$FA35,"&lt;" &amp; T35+0.5,'Asset data'!$L35:$FG35)*G35-X35-W35,0)</f>
        <v>121067.58309160572</v>
      </c>
      <c r="Z35" s="238">
        <f>IF($A35&gt;0,SUMIF('Utilisation profile'!$F35:$FA35,"&lt;" &amp; U35+0.5,'Asset data'!$L35:$FG35)*G35-Y35-X35-W35,0)</f>
        <v>161175.6037288816</v>
      </c>
      <c r="AA35" s="239">
        <f t="shared" si="32"/>
        <v>426337.39554040041</v>
      </c>
      <c r="AB35" s="181">
        <f t="shared" si="33"/>
        <v>5.1723655475223229E-2</v>
      </c>
      <c r="AC35" s="181">
        <f t="shared" si="34"/>
        <v>4.1981173249291411E-2</v>
      </c>
      <c r="AD35" s="181">
        <f t="shared" si="35"/>
        <v>0.15484895957540193</v>
      </c>
      <c r="AE35" s="181">
        <f t="shared" si="36"/>
        <v>0.20614828436337271</v>
      </c>
      <c r="AF35" s="240">
        <f t="shared" si="37"/>
        <v>0.54529792733671079</v>
      </c>
      <c r="AI35" s="241">
        <f>IF($A35&gt;0,'aug forecast'!K35,0)</f>
        <v>100</v>
      </c>
      <c r="AJ35" s="242">
        <f t="shared" si="38"/>
        <v>78184305.160057098</v>
      </c>
      <c r="AL35" s="177">
        <f>IF($A35&gt;0,'Asset data'!G35,0)</f>
        <v>1.58994708994709</v>
      </c>
      <c r="AM35" s="177">
        <f t="shared" si="23"/>
        <v>1243089.0846876805</v>
      </c>
    </row>
    <row r="36" spans="1:39" s="159" customFormat="1">
      <c r="A36" s="219">
        <f>'Asset data'!A36</f>
        <v>10</v>
      </c>
      <c r="B36" s="219">
        <f>'Asset data'!B36</f>
        <v>0</v>
      </c>
      <c r="C36" s="219">
        <f>'Asset data'!C36</f>
        <v>0</v>
      </c>
      <c r="D36" s="219" t="str">
        <f>'Asset data'!E36</f>
        <v>Distribution substations - Short rural</v>
      </c>
      <c r="E36" s="220" t="str">
        <f t="shared" si="20"/>
        <v>Distribution substations - Short rural</v>
      </c>
      <c r="F36" s="221">
        <f>IF(A36&gt;0,SUM('Asset data'!L36:FG36),0)</f>
        <v>932.66100000000017</v>
      </c>
      <c r="G36" s="222">
        <f>IF(A36&gt;0,'Asset data'!F36,0)</f>
        <v>326.53543248968549</v>
      </c>
      <c r="H36" s="223">
        <f t="shared" si="24"/>
        <v>304546.86300126259</v>
      </c>
      <c r="I36" s="163">
        <f t="shared" si="25"/>
        <v>2.8929192289927227E-2</v>
      </c>
      <c r="J36" s="164">
        <f t="shared" si="26"/>
        <v>10</v>
      </c>
      <c r="K36" s="163">
        <f t="shared" si="27"/>
        <v>1</v>
      </c>
      <c r="L36" s="164">
        <f t="shared" si="28"/>
        <v>326.53543248968549</v>
      </c>
      <c r="M36" s="224">
        <f>IF($A36&gt;0,SUMPRODUCT('Utilisation profile'!$F36:$FA36,'Asset data'!$L36:$FG36)/F36-0.5,0)</f>
        <v>92.620661204875105</v>
      </c>
      <c r="N36" s="164">
        <f t="shared" si="29"/>
        <v>28207331.819047455</v>
      </c>
      <c r="O36" s="164">
        <f>IF($A36&gt;0,'Asset data'!I36,0)</f>
        <v>130</v>
      </c>
      <c r="P36" s="164">
        <f t="shared" si="30"/>
        <v>39591092.190164134</v>
      </c>
      <c r="Q36" s="225">
        <f t="shared" si="31"/>
        <v>0.28753337534711459</v>
      </c>
      <c r="R36" s="224">
        <f t="shared" si="21"/>
        <v>0</v>
      </c>
      <c r="S36" s="226">
        <f t="shared" si="21"/>
        <v>19.5</v>
      </c>
      <c r="T36" s="226">
        <f t="shared" si="21"/>
        <v>65</v>
      </c>
      <c r="U36" s="226">
        <f t="shared" si="21"/>
        <v>104</v>
      </c>
      <c r="V36" s="227"/>
      <c r="W36" s="224">
        <f>IF($A36&gt;0,SUMIF('Utilisation profile'!$F36:$FA36,"&lt;" &amp; R36+0.5,'Asset data'!$L36:$FG36)*$G36,0)</f>
        <v>4406.9221968807951</v>
      </c>
      <c r="X36" s="226">
        <f>IF($A36&gt;0,SUMIF('Utilisation profile'!$F36:$FA36,"&lt;" &amp; S36+0.5,'Asset data'!$L36:$FG36)*G36-W36,0)</f>
        <v>7076.3493574839713</v>
      </c>
      <c r="Y36" s="226">
        <f>IF($A36&gt;0,SUMIF('Utilisation profile'!$F36:$FA36,"&lt;" &amp; T36+0.5,'Asset data'!$L36:$FG36)*G36-X36-W36,0)</f>
        <v>43758.033701645254</v>
      </c>
      <c r="Z36" s="226">
        <f>IF($A36&gt;0,SUMIF('Utilisation profile'!$F36:$FA36,"&lt;" &amp; U36+0.5,'Asset data'!$L36:$FG36)*G36-Y36-X36-W36,0)</f>
        <v>108446.98862587927</v>
      </c>
      <c r="AA36" s="227">
        <f t="shared" si="32"/>
        <v>140858.56911937328</v>
      </c>
      <c r="AB36" s="163">
        <f t="shared" si="33"/>
        <v>1.4470423873197226E-2</v>
      </c>
      <c r="AC36" s="163">
        <f t="shared" si="34"/>
        <v>2.3235666549796752E-2</v>
      </c>
      <c r="AD36" s="163">
        <f t="shared" si="35"/>
        <v>0.14368243123707317</v>
      </c>
      <c r="AE36" s="163">
        <f t="shared" si="36"/>
        <v>0.35609294266619868</v>
      </c>
      <c r="AF36" s="228">
        <f t="shared" si="37"/>
        <v>0.46251853567373408</v>
      </c>
      <c r="AI36" s="229">
        <f>IF($A36&gt;0,'aug forecast'!K36,0)</f>
        <v>130</v>
      </c>
      <c r="AJ36" s="230">
        <f t="shared" si="38"/>
        <v>39591092.190164134</v>
      </c>
      <c r="AL36" s="159">
        <f>IF($A36&gt;0,'Asset data'!G36,0)</f>
        <v>1.5070436507936509</v>
      </c>
      <c r="AM36" s="159">
        <f t="shared" si="23"/>
        <v>458965.41625517665</v>
      </c>
    </row>
    <row r="37" spans="1:39" s="177" customFormat="1">
      <c r="A37" s="231">
        <f>'Asset data'!A37</f>
        <v>11</v>
      </c>
      <c r="B37" s="231">
        <f>'Asset data'!B37</f>
        <v>0</v>
      </c>
      <c r="C37" s="231">
        <f>'Asset data'!C37</f>
        <v>0</v>
      </c>
      <c r="D37" s="231" t="str">
        <f>'Asset data'!E37</f>
        <v>Distribution substations - Long rural</v>
      </c>
      <c r="E37" s="232" t="str">
        <f t="shared" si="20"/>
        <v>Distribution substations - Long rural</v>
      </c>
      <c r="F37" s="233">
        <f>IF(A37&gt;0,SUM('Asset data'!L37:FG37),0)</f>
        <v>1249.7140000000263</v>
      </c>
      <c r="G37" s="234">
        <f>IF(A37&gt;0,'Asset data'!F37,0)</f>
        <v>326.53543248968549</v>
      </c>
      <c r="H37" s="235">
        <f t="shared" si="24"/>
        <v>408075.90147842339</v>
      </c>
      <c r="I37" s="181">
        <f t="shared" si="25"/>
        <v>3.8763512801987934E-2</v>
      </c>
      <c r="J37" s="182">
        <f t="shared" si="26"/>
        <v>9</v>
      </c>
      <c r="K37" s="181">
        <f t="shared" si="27"/>
        <v>1</v>
      </c>
      <c r="L37" s="182">
        <f t="shared" si="28"/>
        <v>326.53543248968549</v>
      </c>
      <c r="M37" s="236">
        <f>IF($A37&gt;0,SUMPRODUCT('Utilisation profile'!$F37:$FA37,'Asset data'!$L37:$FG37)/F37-0.5,0)</f>
        <v>96.554510872087491</v>
      </c>
      <c r="N37" s="182">
        <f t="shared" si="29"/>
        <v>39401569.065935336</v>
      </c>
      <c r="O37" s="182">
        <f>IF($A37&gt;0,'Asset data'!I37,0)</f>
        <v>130</v>
      </c>
      <c r="P37" s="182">
        <f t="shared" si="30"/>
        <v>53049867.192195043</v>
      </c>
      <c r="Q37" s="237">
        <f t="shared" si="31"/>
        <v>0.25727299329163467</v>
      </c>
      <c r="R37" s="236">
        <f t="shared" ref="R37:U61" si="39">IF($A37&gt;0,$O37-R$4*$O37,0)</f>
        <v>0</v>
      </c>
      <c r="S37" s="238">
        <f t="shared" si="39"/>
        <v>19.5</v>
      </c>
      <c r="T37" s="238">
        <f t="shared" si="39"/>
        <v>65</v>
      </c>
      <c r="U37" s="238">
        <f t="shared" si="39"/>
        <v>104</v>
      </c>
      <c r="V37" s="239"/>
      <c r="W37" s="236">
        <f>IF($A37&gt;0,SUMIF('Utilisation profile'!$F37:$FA37,"&lt;" &amp; R37+0.5,'Asset data'!$L37:$FG37)*$G37,0)</f>
        <v>4718.1104640434623</v>
      </c>
      <c r="X37" s="238">
        <f>IF($A37&gt;0,SUMIF('Utilisation profile'!$F37:$FA37,"&lt;" &amp; S37+0.5,'Asset data'!$L37:$FG37)*G37-W37,0)</f>
        <v>8563.3917170419791</v>
      </c>
      <c r="Y37" s="238">
        <f>IF($A37&gt;0,SUMIF('Utilisation profile'!$F37:$FA37,"&lt;" &amp; T37+0.5,'Asset data'!$L37:$FG37)*G37-X37-W37,0)</f>
        <v>43355.742048818182</v>
      </c>
      <c r="Z37" s="238">
        <f>IF($A37&gt;0,SUMIF('Utilisation profile'!$F37:$FA37,"&lt;" &amp; U37+0.5,'Asset data'!$L37:$FG37)*G37-Y37-X37-W37,0)</f>
        <v>144988.26273407895</v>
      </c>
      <c r="AA37" s="239">
        <f t="shared" si="32"/>
        <v>206450.39451444085</v>
      </c>
      <c r="AB37" s="181">
        <f t="shared" si="33"/>
        <v>1.1561845350215878E-2</v>
      </c>
      <c r="AC37" s="181">
        <f t="shared" si="34"/>
        <v>2.0984801322542102E-2</v>
      </c>
      <c r="AD37" s="181">
        <f t="shared" si="35"/>
        <v>0.1062443086978283</v>
      </c>
      <c r="AE37" s="181">
        <f t="shared" si="36"/>
        <v>0.35529729202042837</v>
      </c>
      <c r="AF37" s="240">
        <f t="shared" si="37"/>
        <v>0.50591175260898547</v>
      </c>
      <c r="AI37" s="241">
        <f>IF($A37&gt;0,'aug forecast'!K37,0)</f>
        <v>130</v>
      </c>
      <c r="AJ37" s="242">
        <f t="shared" si="38"/>
        <v>53049867.192195043</v>
      </c>
      <c r="AL37" s="177">
        <f>IF($A37&gt;0,'Asset data'!G37,0)</f>
        <v>1.5070436507936509</v>
      </c>
      <c r="AM37" s="177">
        <f t="shared" si="23"/>
        <v>614988.19636495342</v>
      </c>
    </row>
    <row r="38" spans="1:39" s="159" customFormat="1">
      <c r="A38" s="219">
        <f>'Asset data'!A38</f>
        <v>0</v>
      </c>
      <c r="B38" s="219">
        <f>'Asset data'!B38</f>
        <v>0</v>
      </c>
      <c r="C38" s="219">
        <f>'Asset data'!C38</f>
        <v>0</v>
      </c>
      <c r="D38" s="219">
        <f>'Asset data'!E38</f>
        <v>0</v>
      </c>
      <c r="E38" s="220">
        <f t="shared" si="20"/>
        <v>0</v>
      </c>
      <c r="F38" s="221">
        <f>IF(A38&gt;0,SUM('Asset data'!L38:FG38),0)</f>
        <v>0</v>
      </c>
      <c r="G38" s="222">
        <f>IF(A38&gt;0,'Asset data'!F38,0)</f>
        <v>0</v>
      </c>
      <c r="H38" s="223">
        <f t="shared" si="24"/>
        <v>0</v>
      </c>
      <c r="I38" s="163">
        <f t="shared" si="25"/>
        <v>0</v>
      </c>
      <c r="J38" s="164">
        <f t="shared" si="26"/>
        <v>0</v>
      </c>
      <c r="K38" s="163">
        <f t="shared" si="27"/>
        <v>0</v>
      </c>
      <c r="L38" s="164">
        <f t="shared" si="28"/>
        <v>0</v>
      </c>
      <c r="M38" s="224">
        <f>IF($A38&gt;0,SUMPRODUCT('Utilisation profile'!$F38:$FA38,'Asset data'!$L38:$FG38)/F38-0.5,0)</f>
        <v>0</v>
      </c>
      <c r="N38" s="164">
        <f t="shared" si="29"/>
        <v>0</v>
      </c>
      <c r="O38" s="164">
        <f>IF($A38&gt;0,'Asset data'!I38,0)</f>
        <v>0</v>
      </c>
      <c r="P38" s="164">
        <f t="shared" si="30"/>
        <v>0</v>
      </c>
      <c r="Q38" s="225">
        <f t="shared" si="31"/>
        <v>0</v>
      </c>
      <c r="R38" s="224">
        <f t="shared" si="39"/>
        <v>0</v>
      </c>
      <c r="S38" s="226">
        <f t="shared" si="39"/>
        <v>0</v>
      </c>
      <c r="T38" s="226">
        <f t="shared" si="39"/>
        <v>0</v>
      </c>
      <c r="U38" s="226">
        <f t="shared" si="39"/>
        <v>0</v>
      </c>
      <c r="V38" s="227"/>
      <c r="W38" s="224">
        <f>IF($A38&gt;0,SUMIF('Utilisation profile'!$F38:$FA38,"&lt;" &amp; R38+0.5,'Asset data'!$L38:$FG38)*$G38,0)</f>
        <v>0</v>
      </c>
      <c r="X38" s="226">
        <f>IF($A38&gt;0,SUMIF('Utilisation profile'!$F38:$FA38,"&lt;" &amp; S38+0.5,'Asset data'!$L38:$FG38)*G38-W38,0)</f>
        <v>0</v>
      </c>
      <c r="Y38" s="226">
        <f>IF($A38&gt;0,SUMIF('Utilisation profile'!$F38:$FA38,"&lt;" &amp; T38+0.5,'Asset data'!$L38:$FG38)*G38-X38-W38,0)</f>
        <v>0</v>
      </c>
      <c r="Z38" s="226">
        <f>IF($A38&gt;0,SUMIF('Utilisation profile'!$F38:$FA38,"&lt;" &amp; U38+0.5,'Asset data'!$L38:$FG38)*G38-Y38-X38-W38,0)</f>
        <v>0</v>
      </c>
      <c r="AA38" s="227">
        <f t="shared" si="32"/>
        <v>0</v>
      </c>
      <c r="AB38" s="163">
        <f t="shared" si="33"/>
        <v>0</v>
      </c>
      <c r="AC38" s="163">
        <f t="shared" si="34"/>
        <v>0</v>
      </c>
      <c r="AD38" s="163">
        <f t="shared" si="35"/>
        <v>0</v>
      </c>
      <c r="AE38" s="163">
        <f t="shared" si="36"/>
        <v>0</v>
      </c>
      <c r="AF38" s="228">
        <f t="shared" si="37"/>
        <v>0</v>
      </c>
      <c r="AI38" s="229">
        <f>IF($A38&gt;0,'aug forecast'!K38,0)</f>
        <v>0</v>
      </c>
      <c r="AJ38" s="230">
        <f t="shared" si="38"/>
        <v>0</v>
      </c>
      <c r="AL38" s="159">
        <f>IF($A38&gt;0,'Asset data'!G38,0)</f>
        <v>0</v>
      </c>
      <c r="AM38" s="159">
        <f t="shared" si="23"/>
        <v>0</v>
      </c>
    </row>
    <row r="39" spans="1:39" s="177" customFormat="1">
      <c r="A39" s="231">
        <f>'Asset data'!A39</f>
        <v>0</v>
      </c>
      <c r="B39" s="231">
        <f>'Asset data'!B39</f>
        <v>0</v>
      </c>
      <c r="C39" s="231">
        <f>'Asset data'!C39</f>
        <v>0</v>
      </c>
      <c r="D39" s="231">
        <f>'Asset data'!E39</f>
        <v>0</v>
      </c>
      <c r="E39" s="232">
        <f t="shared" si="20"/>
        <v>0</v>
      </c>
      <c r="F39" s="233">
        <f>IF(A39&gt;0,SUM('Asset data'!L39:FG39),0)</f>
        <v>0</v>
      </c>
      <c r="G39" s="234">
        <f>IF(A39&gt;0,'Asset data'!F39,0)</f>
        <v>0</v>
      </c>
      <c r="H39" s="235">
        <f t="shared" si="24"/>
        <v>0</v>
      </c>
      <c r="I39" s="181">
        <f t="shared" si="25"/>
        <v>0</v>
      </c>
      <c r="J39" s="182">
        <f t="shared" si="26"/>
        <v>0</v>
      </c>
      <c r="K39" s="181">
        <f t="shared" si="27"/>
        <v>0</v>
      </c>
      <c r="L39" s="182">
        <f t="shared" si="28"/>
        <v>0</v>
      </c>
      <c r="M39" s="236">
        <f>IF($A39&gt;0,SUMPRODUCT('Utilisation profile'!$F39:$FA39,'Asset data'!$L39:$FG39)/F39-0.5,0)</f>
        <v>0</v>
      </c>
      <c r="N39" s="182">
        <f t="shared" si="29"/>
        <v>0</v>
      </c>
      <c r="O39" s="182">
        <f>IF($A39&gt;0,'Asset data'!I39,0)</f>
        <v>0</v>
      </c>
      <c r="P39" s="182">
        <f t="shared" si="30"/>
        <v>0</v>
      </c>
      <c r="Q39" s="237">
        <f t="shared" si="31"/>
        <v>0</v>
      </c>
      <c r="R39" s="236">
        <f t="shared" si="39"/>
        <v>0</v>
      </c>
      <c r="S39" s="238">
        <f t="shared" si="39"/>
        <v>0</v>
      </c>
      <c r="T39" s="238">
        <f t="shared" si="39"/>
        <v>0</v>
      </c>
      <c r="U39" s="238">
        <f t="shared" si="39"/>
        <v>0</v>
      </c>
      <c r="V39" s="239"/>
      <c r="W39" s="236">
        <f>IF($A39&gt;0,SUMIF('Utilisation profile'!$F39:$FA39,"&lt;" &amp; R39+0.5,'Asset data'!$L39:$FG39)*$G39,0)</f>
        <v>0</v>
      </c>
      <c r="X39" s="238">
        <f>IF($A39&gt;0,SUMIF('Utilisation profile'!$F39:$FA39,"&lt;" &amp; S39+0.5,'Asset data'!$L39:$FG39)*G39-W39,0)</f>
        <v>0</v>
      </c>
      <c r="Y39" s="238">
        <f>IF($A39&gt;0,SUMIF('Utilisation profile'!$F39:$FA39,"&lt;" &amp; T39+0.5,'Asset data'!$L39:$FG39)*G39-X39-W39,0)</f>
        <v>0</v>
      </c>
      <c r="Z39" s="238">
        <f>IF($A39&gt;0,SUMIF('Utilisation profile'!$F39:$FA39,"&lt;" &amp; U39+0.5,'Asset data'!$L39:$FG39)*G39-Y39-X39-W39,0)</f>
        <v>0</v>
      </c>
      <c r="AA39" s="239">
        <f t="shared" si="32"/>
        <v>0</v>
      </c>
      <c r="AB39" s="181">
        <f t="shared" si="33"/>
        <v>0</v>
      </c>
      <c r="AC39" s="181">
        <f t="shared" si="34"/>
        <v>0</v>
      </c>
      <c r="AD39" s="181">
        <f t="shared" si="35"/>
        <v>0</v>
      </c>
      <c r="AE39" s="181">
        <f t="shared" si="36"/>
        <v>0</v>
      </c>
      <c r="AF39" s="240">
        <f t="shared" si="37"/>
        <v>0</v>
      </c>
      <c r="AI39" s="241">
        <f>IF($A39&gt;0,'aug forecast'!K39,0)</f>
        <v>0</v>
      </c>
      <c r="AJ39" s="242">
        <f t="shared" si="38"/>
        <v>0</v>
      </c>
      <c r="AL39" s="177">
        <f>IF($A39&gt;0,'Asset data'!G39,0)</f>
        <v>0</v>
      </c>
      <c r="AM39" s="177">
        <f t="shared" si="23"/>
        <v>0</v>
      </c>
    </row>
    <row r="40" spans="1:39" s="159" customFormat="1">
      <c r="A40" s="219">
        <f>'Asset data'!A40</f>
        <v>0</v>
      </c>
      <c r="B40" s="219">
        <f>'Asset data'!B40</f>
        <v>0</v>
      </c>
      <c r="C40" s="219">
        <f>'Asset data'!C40</f>
        <v>0</v>
      </c>
      <c r="D40" s="219">
        <f>'Asset data'!E40</f>
        <v>0</v>
      </c>
      <c r="E40" s="220">
        <f t="shared" si="20"/>
        <v>0</v>
      </c>
      <c r="F40" s="221">
        <f>IF(A40&gt;0,SUM('Asset data'!L40:FG40),0)</f>
        <v>0</v>
      </c>
      <c r="G40" s="222">
        <f>IF(A40&gt;0,'Asset data'!F40,0)</f>
        <v>0</v>
      </c>
      <c r="H40" s="223">
        <f t="shared" si="24"/>
        <v>0</v>
      </c>
      <c r="I40" s="163">
        <f t="shared" si="25"/>
        <v>0</v>
      </c>
      <c r="J40" s="164">
        <f t="shared" si="26"/>
        <v>0</v>
      </c>
      <c r="K40" s="163">
        <f t="shared" si="27"/>
        <v>0</v>
      </c>
      <c r="L40" s="164">
        <f t="shared" si="28"/>
        <v>0</v>
      </c>
      <c r="M40" s="224">
        <f>IF($A40&gt;0,SUMPRODUCT('Utilisation profile'!$F40:$FA40,'Asset data'!$L40:$FG40)/F40-0.5,0)</f>
        <v>0</v>
      </c>
      <c r="N40" s="164">
        <f t="shared" si="29"/>
        <v>0</v>
      </c>
      <c r="O40" s="164">
        <f>IF($A40&gt;0,'Asset data'!I40,0)</f>
        <v>0</v>
      </c>
      <c r="P40" s="164">
        <f t="shared" si="30"/>
        <v>0</v>
      </c>
      <c r="Q40" s="225">
        <f t="shared" si="31"/>
        <v>0</v>
      </c>
      <c r="R40" s="224">
        <f t="shared" si="39"/>
        <v>0</v>
      </c>
      <c r="S40" s="226">
        <f t="shared" si="39"/>
        <v>0</v>
      </c>
      <c r="T40" s="226">
        <f t="shared" si="39"/>
        <v>0</v>
      </c>
      <c r="U40" s="226">
        <f t="shared" si="39"/>
        <v>0</v>
      </c>
      <c r="V40" s="227"/>
      <c r="W40" s="224">
        <f>IF($A40&gt;0,SUMIF('Utilisation profile'!$F40:$FA40,"&lt;" &amp; R40+0.5,'Asset data'!$L40:$FG40)*$G40,0)</f>
        <v>0</v>
      </c>
      <c r="X40" s="226">
        <f>IF($A40&gt;0,SUMIF('Utilisation profile'!$F40:$FA40,"&lt;" &amp; S40+0.5,'Asset data'!$L40:$FG40)*G40-W40,0)</f>
        <v>0</v>
      </c>
      <c r="Y40" s="226">
        <f>IF($A40&gt;0,SUMIF('Utilisation profile'!$F40:$FA40,"&lt;" &amp; T40+0.5,'Asset data'!$L40:$FG40)*G40-X40-W40,0)</f>
        <v>0</v>
      </c>
      <c r="Z40" s="226">
        <f>IF($A40&gt;0,SUMIF('Utilisation profile'!$F40:$FA40,"&lt;" &amp; U40+0.5,'Asset data'!$L40:$FG40)*G40-Y40-X40-W40,0)</f>
        <v>0</v>
      </c>
      <c r="AA40" s="227">
        <f t="shared" si="32"/>
        <v>0</v>
      </c>
      <c r="AB40" s="163">
        <f t="shared" si="33"/>
        <v>0</v>
      </c>
      <c r="AC40" s="163">
        <f t="shared" si="34"/>
        <v>0</v>
      </c>
      <c r="AD40" s="163">
        <f t="shared" si="35"/>
        <v>0</v>
      </c>
      <c r="AE40" s="163">
        <f t="shared" si="36"/>
        <v>0</v>
      </c>
      <c r="AF40" s="228">
        <f t="shared" si="37"/>
        <v>0</v>
      </c>
      <c r="AI40" s="229">
        <f>IF($A40&gt;0,'aug forecast'!K40,0)</f>
        <v>0</v>
      </c>
      <c r="AJ40" s="230">
        <f t="shared" si="38"/>
        <v>0</v>
      </c>
      <c r="AL40" s="159">
        <f>IF($A40&gt;0,'Asset data'!G40,0)</f>
        <v>0</v>
      </c>
      <c r="AM40" s="159">
        <f t="shared" si="23"/>
        <v>0</v>
      </c>
    </row>
    <row r="41" spans="1:39" s="177" customFormat="1">
      <c r="A41" s="231">
        <f>'Asset data'!A41</f>
        <v>0</v>
      </c>
      <c r="B41" s="231">
        <f>'Asset data'!B41</f>
        <v>0</v>
      </c>
      <c r="C41" s="231">
        <f>'Asset data'!C41</f>
        <v>0</v>
      </c>
      <c r="D41" s="231">
        <f>'Asset data'!E41</f>
        <v>0</v>
      </c>
      <c r="E41" s="232">
        <f t="shared" si="20"/>
        <v>0</v>
      </c>
      <c r="F41" s="233">
        <f>IF(A41&gt;0,SUM('Asset data'!L41:FG41),0)</f>
        <v>0</v>
      </c>
      <c r="G41" s="234">
        <f>IF(A41&gt;0,'Asset data'!F41,0)</f>
        <v>0</v>
      </c>
      <c r="H41" s="235">
        <f t="shared" si="24"/>
        <v>0</v>
      </c>
      <c r="I41" s="181">
        <f t="shared" si="25"/>
        <v>0</v>
      </c>
      <c r="J41" s="182">
        <f t="shared" si="26"/>
        <v>0</v>
      </c>
      <c r="K41" s="181">
        <f t="shared" si="27"/>
        <v>0</v>
      </c>
      <c r="L41" s="182">
        <f t="shared" si="28"/>
        <v>0</v>
      </c>
      <c r="M41" s="236">
        <f>IF($A41&gt;0,SUMPRODUCT('Utilisation profile'!$F41:$FA41,'Asset data'!$L41:$FG41)/F41-0.5,0)</f>
        <v>0</v>
      </c>
      <c r="N41" s="182">
        <f t="shared" si="29"/>
        <v>0</v>
      </c>
      <c r="O41" s="182">
        <f>IF($A41&gt;0,'Asset data'!I41,0)</f>
        <v>0</v>
      </c>
      <c r="P41" s="182">
        <f t="shared" si="30"/>
        <v>0</v>
      </c>
      <c r="Q41" s="237">
        <f t="shared" si="31"/>
        <v>0</v>
      </c>
      <c r="R41" s="236">
        <f t="shared" si="39"/>
        <v>0</v>
      </c>
      <c r="S41" s="238">
        <f t="shared" si="39"/>
        <v>0</v>
      </c>
      <c r="T41" s="238">
        <f t="shared" si="39"/>
        <v>0</v>
      </c>
      <c r="U41" s="238">
        <f t="shared" si="39"/>
        <v>0</v>
      </c>
      <c r="V41" s="239"/>
      <c r="W41" s="236">
        <f>IF($A41&gt;0,SUMIF('Utilisation profile'!$F41:$FA41,"&lt;" &amp; R41+0.5,'Asset data'!$L41:$FG41)*$G41,0)</f>
        <v>0</v>
      </c>
      <c r="X41" s="238">
        <f>IF($A41&gt;0,SUMIF('Utilisation profile'!$F41:$FA41,"&lt;" &amp; S41+0.5,'Asset data'!$L41:$FG41)*G41-W41,0)</f>
        <v>0</v>
      </c>
      <c r="Y41" s="238">
        <f>IF($A41&gt;0,SUMIF('Utilisation profile'!$F41:$FA41,"&lt;" &amp; T41+0.5,'Asset data'!$L41:$FG41)*G41-X41-W41,0)</f>
        <v>0</v>
      </c>
      <c r="Z41" s="238">
        <f>IF($A41&gt;0,SUMIF('Utilisation profile'!$F41:$FA41,"&lt;" &amp; U41+0.5,'Asset data'!$L41:$FG41)*G41-Y41-X41-W41,0)</f>
        <v>0</v>
      </c>
      <c r="AA41" s="239">
        <f t="shared" si="32"/>
        <v>0</v>
      </c>
      <c r="AB41" s="181">
        <f t="shared" si="33"/>
        <v>0</v>
      </c>
      <c r="AC41" s="181">
        <f t="shared" si="34"/>
        <v>0</v>
      </c>
      <c r="AD41" s="181">
        <f t="shared" si="35"/>
        <v>0</v>
      </c>
      <c r="AE41" s="181">
        <f t="shared" si="36"/>
        <v>0</v>
      </c>
      <c r="AF41" s="240">
        <f t="shared" si="37"/>
        <v>0</v>
      </c>
      <c r="AI41" s="241">
        <f>IF($A41&gt;0,'aug forecast'!K41,0)</f>
        <v>0</v>
      </c>
      <c r="AJ41" s="242">
        <f t="shared" si="38"/>
        <v>0</v>
      </c>
      <c r="AL41" s="177">
        <f>IF($A41&gt;0,'Asset data'!G41,0)</f>
        <v>0</v>
      </c>
      <c r="AM41" s="177">
        <f t="shared" si="23"/>
        <v>0</v>
      </c>
    </row>
    <row r="42" spans="1:39" s="159" customFormat="1">
      <c r="A42" s="219">
        <f>'Asset data'!A42</f>
        <v>0</v>
      </c>
      <c r="B42" s="219">
        <f>'Asset data'!B42</f>
        <v>0</v>
      </c>
      <c r="C42" s="219">
        <f>'Asset data'!C42</f>
        <v>0</v>
      </c>
      <c r="D42" s="219">
        <f>'Asset data'!E42</f>
        <v>0</v>
      </c>
      <c r="E42" s="220">
        <f t="shared" si="20"/>
        <v>0</v>
      </c>
      <c r="F42" s="221">
        <f>IF(A42&gt;0,SUM('Asset data'!L42:FG42),0)</f>
        <v>0</v>
      </c>
      <c r="G42" s="222">
        <f>IF(A42&gt;0,'Asset data'!F42,0)</f>
        <v>0</v>
      </c>
      <c r="H42" s="223">
        <f t="shared" si="24"/>
        <v>0</v>
      </c>
      <c r="I42" s="163">
        <f t="shared" si="25"/>
        <v>0</v>
      </c>
      <c r="J42" s="164">
        <f t="shared" si="26"/>
        <v>0</v>
      </c>
      <c r="K42" s="163">
        <f t="shared" si="27"/>
        <v>0</v>
      </c>
      <c r="L42" s="164">
        <f t="shared" si="28"/>
        <v>0</v>
      </c>
      <c r="M42" s="224">
        <f>IF($A42&gt;0,SUMPRODUCT('Utilisation profile'!$F42:$FA42,'Asset data'!$L42:$FG42)/F42-0.5,0)</f>
        <v>0</v>
      </c>
      <c r="N42" s="164">
        <f t="shared" si="29"/>
        <v>0</v>
      </c>
      <c r="O42" s="164">
        <f>IF($A42&gt;0,'Asset data'!I42,0)</f>
        <v>0</v>
      </c>
      <c r="P42" s="164">
        <f t="shared" si="30"/>
        <v>0</v>
      </c>
      <c r="Q42" s="225">
        <f t="shared" si="31"/>
        <v>0</v>
      </c>
      <c r="R42" s="224">
        <f t="shared" si="39"/>
        <v>0</v>
      </c>
      <c r="S42" s="226">
        <f t="shared" si="39"/>
        <v>0</v>
      </c>
      <c r="T42" s="226">
        <f t="shared" si="39"/>
        <v>0</v>
      </c>
      <c r="U42" s="226">
        <f t="shared" si="39"/>
        <v>0</v>
      </c>
      <c r="V42" s="227"/>
      <c r="W42" s="224">
        <f>IF($A42&gt;0,SUMIF('Utilisation profile'!$F42:$FA42,"&lt;" &amp; R42+0.5,'Asset data'!$L42:$FG42)*$G42,0)</f>
        <v>0</v>
      </c>
      <c r="X42" s="226">
        <f>IF($A42&gt;0,SUMIF('Utilisation profile'!$F42:$FA42,"&lt;" &amp; S42+0.5,'Asset data'!$L42:$FG42)*G42-W42,0)</f>
        <v>0</v>
      </c>
      <c r="Y42" s="226">
        <f>IF($A42&gt;0,SUMIF('Utilisation profile'!$F42:$FA42,"&lt;" &amp; T42+0.5,'Asset data'!$L42:$FG42)*G42-X42-W42,0)</f>
        <v>0</v>
      </c>
      <c r="Z42" s="226">
        <f>IF($A42&gt;0,SUMIF('Utilisation profile'!$F42:$FA42,"&lt;" &amp; U42+0.5,'Asset data'!$L42:$FG42)*G42-Y42-X42-W42,0)</f>
        <v>0</v>
      </c>
      <c r="AA42" s="227">
        <f t="shared" si="32"/>
        <v>0</v>
      </c>
      <c r="AB42" s="163">
        <f t="shared" si="33"/>
        <v>0</v>
      </c>
      <c r="AC42" s="163">
        <f t="shared" si="34"/>
        <v>0</v>
      </c>
      <c r="AD42" s="163">
        <f t="shared" si="35"/>
        <v>0</v>
      </c>
      <c r="AE42" s="163">
        <f t="shared" si="36"/>
        <v>0</v>
      </c>
      <c r="AF42" s="228">
        <f t="shared" si="37"/>
        <v>0</v>
      </c>
      <c r="AI42" s="229">
        <f>IF($A42&gt;0,'aug forecast'!K42,0)</f>
        <v>0</v>
      </c>
      <c r="AJ42" s="230">
        <f t="shared" si="38"/>
        <v>0</v>
      </c>
      <c r="AL42" s="159">
        <f>IF($A42&gt;0,'Asset data'!G42,0)</f>
        <v>0</v>
      </c>
      <c r="AM42" s="159">
        <f t="shared" si="23"/>
        <v>0</v>
      </c>
    </row>
    <row r="43" spans="1:39" s="177" customFormat="1">
      <c r="A43" s="231">
        <f>'Asset data'!A43</f>
        <v>0</v>
      </c>
      <c r="B43" s="231">
        <f>'Asset data'!B43</f>
        <v>0</v>
      </c>
      <c r="C43" s="231">
        <f>'Asset data'!C43</f>
        <v>0</v>
      </c>
      <c r="D43" s="231">
        <f>'Asset data'!E43</f>
        <v>0</v>
      </c>
      <c r="E43" s="232">
        <f t="shared" si="20"/>
        <v>0</v>
      </c>
      <c r="F43" s="233">
        <f>IF(A43&gt;0,SUM('Asset data'!L43:FG43),0)</f>
        <v>0</v>
      </c>
      <c r="G43" s="234">
        <f>IF(A43&gt;0,'Asset data'!F43,0)</f>
        <v>0</v>
      </c>
      <c r="H43" s="235">
        <f t="shared" si="24"/>
        <v>0</v>
      </c>
      <c r="I43" s="181">
        <f t="shared" si="25"/>
        <v>0</v>
      </c>
      <c r="J43" s="182">
        <f t="shared" si="26"/>
        <v>0</v>
      </c>
      <c r="K43" s="181">
        <f t="shared" si="27"/>
        <v>0</v>
      </c>
      <c r="L43" s="182">
        <f t="shared" si="28"/>
        <v>0</v>
      </c>
      <c r="M43" s="236">
        <f>IF($A43&gt;0,SUMPRODUCT('Utilisation profile'!$F43:$FA43,'Asset data'!$L43:$FG43)/F43-0.5,0)</f>
        <v>0</v>
      </c>
      <c r="N43" s="182">
        <f t="shared" si="29"/>
        <v>0</v>
      </c>
      <c r="O43" s="182">
        <f>IF($A43&gt;0,'Asset data'!I43,0)</f>
        <v>0</v>
      </c>
      <c r="P43" s="182">
        <f t="shared" si="30"/>
        <v>0</v>
      </c>
      <c r="Q43" s="237">
        <f t="shared" si="31"/>
        <v>0</v>
      </c>
      <c r="R43" s="236">
        <f t="shared" si="39"/>
        <v>0</v>
      </c>
      <c r="S43" s="238">
        <f t="shared" si="39"/>
        <v>0</v>
      </c>
      <c r="T43" s="238">
        <f t="shared" si="39"/>
        <v>0</v>
      </c>
      <c r="U43" s="238">
        <f t="shared" si="39"/>
        <v>0</v>
      </c>
      <c r="V43" s="239"/>
      <c r="W43" s="236">
        <f>IF($A43&gt;0,SUMIF('Utilisation profile'!$F43:$FA43,"&lt;" &amp; R43+0.5,'Asset data'!$L43:$FG43)*$G43,0)</f>
        <v>0</v>
      </c>
      <c r="X43" s="238">
        <f>IF($A43&gt;0,SUMIF('Utilisation profile'!$F43:$FA43,"&lt;" &amp; S43+0.5,'Asset data'!$L43:$FG43)*G43-W43,0)</f>
        <v>0</v>
      </c>
      <c r="Y43" s="238">
        <f>IF($A43&gt;0,SUMIF('Utilisation profile'!$F43:$FA43,"&lt;" &amp; T43+0.5,'Asset data'!$L43:$FG43)*G43-X43-W43,0)</f>
        <v>0</v>
      </c>
      <c r="Z43" s="238">
        <f>IF($A43&gt;0,SUMIF('Utilisation profile'!$F43:$FA43,"&lt;" &amp; U43+0.5,'Asset data'!$L43:$FG43)*G43-Y43-X43-W43,0)</f>
        <v>0</v>
      </c>
      <c r="AA43" s="239">
        <f t="shared" si="32"/>
        <v>0</v>
      </c>
      <c r="AB43" s="181">
        <f t="shared" si="33"/>
        <v>0</v>
      </c>
      <c r="AC43" s="181">
        <f t="shared" si="34"/>
        <v>0</v>
      </c>
      <c r="AD43" s="181">
        <f t="shared" si="35"/>
        <v>0</v>
      </c>
      <c r="AE43" s="181">
        <f t="shared" si="36"/>
        <v>0</v>
      </c>
      <c r="AF43" s="240">
        <f t="shared" si="37"/>
        <v>0</v>
      </c>
      <c r="AI43" s="241">
        <f>IF($A43&gt;0,'aug forecast'!K43,0)</f>
        <v>0</v>
      </c>
      <c r="AJ43" s="242">
        <f t="shared" si="38"/>
        <v>0</v>
      </c>
      <c r="AL43" s="177">
        <f>IF($A43&gt;0,'Asset data'!G43,0)</f>
        <v>0</v>
      </c>
      <c r="AM43" s="177">
        <f t="shared" si="23"/>
        <v>0</v>
      </c>
    </row>
    <row r="44" spans="1:39" s="159" customFormat="1">
      <c r="A44" s="219">
        <f>'Asset data'!A44</f>
        <v>0</v>
      </c>
      <c r="B44" s="219">
        <f>'Asset data'!B44</f>
        <v>0</v>
      </c>
      <c r="C44" s="219">
        <f>'Asset data'!C44</f>
        <v>0</v>
      </c>
      <c r="D44" s="219">
        <f>'Asset data'!E44</f>
        <v>0</v>
      </c>
      <c r="E44" s="220">
        <f t="shared" si="20"/>
        <v>0</v>
      </c>
      <c r="F44" s="221">
        <f>IF(A44&gt;0,SUM('Asset data'!L44:FG44),0)</f>
        <v>0</v>
      </c>
      <c r="G44" s="222">
        <f>IF(A44&gt;0,'Asset data'!F44,0)</f>
        <v>0</v>
      </c>
      <c r="H44" s="223">
        <f t="shared" si="24"/>
        <v>0</v>
      </c>
      <c r="I44" s="163">
        <f t="shared" si="25"/>
        <v>0</v>
      </c>
      <c r="J44" s="164">
        <f t="shared" si="26"/>
        <v>0</v>
      </c>
      <c r="K44" s="163">
        <f t="shared" si="27"/>
        <v>0</v>
      </c>
      <c r="L44" s="164">
        <f t="shared" si="28"/>
        <v>0</v>
      </c>
      <c r="M44" s="224">
        <f>IF($A44&gt;0,SUMPRODUCT('Utilisation profile'!$F44:$FA44,'Asset data'!$L44:$FG44)/F44-0.5,0)</f>
        <v>0</v>
      </c>
      <c r="N44" s="164">
        <f t="shared" si="29"/>
        <v>0</v>
      </c>
      <c r="O44" s="164">
        <f>IF($A44&gt;0,'Asset data'!I44,0)</f>
        <v>0</v>
      </c>
      <c r="P44" s="164">
        <f t="shared" si="30"/>
        <v>0</v>
      </c>
      <c r="Q44" s="225">
        <f t="shared" si="31"/>
        <v>0</v>
      </c>
      <c r="R44" s="224">
        <f t="shared" si="39"/>
        <v>0</v>
      </c>
      <c r="S44" s="226">
        <f t="shared" si="39"/>
        <v>0</v>
      </c>
      <c r="T44" s="226">
        <f t="shared" si="39"/>
        <v>0</v>
      </c>
      <c r="U44" s="226">
        <f t="shared" si="39"/>
        <v>0</v>
      </c>
      <c r="V44" s="227"/>
      <c r="W44" s="224">
        <f>IF($A44&gt;0,SUMIF('Utilisation profile'!$F44:$FA44,"&lt;" &amp; R44+0.5,'Asset data'!$L44:$FG44)*$G44,0)</f>
        <v>0</v>
      </c>
      <c r="X44" s="226">
        <f>IF($A44&gt;0,SUMIF('Utilisation profile'!$F44:$FA44,"&lt;" &amp; S44+0.5,'Asset data'!$L44:$FG44)*G44-W44,0)</f>
        <v>0</v>
      </c>
      <c r="Y44" s="226">
        <f>IF($A44&gt;0,SUMIF('Utilisation profile'!$F44:$FA44,"&lt;" &amp; T44+0.5,'Asset data'!$L44:$FG44)*G44-X44-W44,0)</f>
        <v>0</v>
      </c>
      <c r="Z44" s="226">
        <f>IF($A44&gt;0,SUMIF('Utilisation profile'!$F44:$FA44,"&lt;" &amp; U44+0.5,'Asset data'!$L44:$FG44)*G44-Y44-X44-W44,0)</f>
        <v>0</v>
      </c>
      <c r="AA44" s="227">
        <f t="shared" si="32"/>
        <v>0</v>
      </c>
      <c r="AB44" s="163">
        <f t="shared" si="33"/>
        <v>0</v>
      </c>
      <c r="AC44" s="163">
        <f t="shared" si="34"/>
        <v>0</v>
      </c>
      <c r="AD44" s="163">
        <f t="shared" si="35"/>
        <v>0</v>
      </c>
      <c r="AE44" s="163">
        <f t="shared" si="36"/>
        <v>0</v>
      </c>
      <c r="AF44" s="228">
        <f t="shared" si="37"/>
        <v>0</v>
      </c>
      <c r="AI44" s="229">
        <f>IF($A44&gt;0,'aug forecast'!K44,0)</f>
        <v>0</v>
      </c>
      <c r="AJ44" s="230">
        <f t="shared" si="38"/>
        <v>0</v>
      </c>
      <c r="AL44" s="159">
        <f>IF($A44&gt;0,'Asset data'!G44,0)</f>
        <v>0</v>
      </c>
      <c r="AM44" s="159">
        <f t="shared" si="23"/>
        <v>0</v>
      </c>
    </row>
    <row r="45" spans="1:39" s="177" customFormat="1">
      <c r="A45" s="231">
        <f>'Asset data'!A45</f>
        <v>0</v>
      </c>
      <c r="B45" s="231">
        <f>'Asset data'!B45</f>
        <v>0</v>
      </c>
      <c r="C45" s="231">
        <f>'Asset data'!C45</f>
        <v>0</v>
      </c>
      <c r="D45" s="231">
        <f>'Asset data'!E45</f>
        <v>0</v>
      </c>
      <c r="E45" s="232">
        <f t="shared" si="20"/>
        <v>0</v>
      </c>
      <c r="F45" s="233">
        <f>IF(A45&gt;0,SUM('Asset data'!L45:FG45),0)</f>
        <v>0</v>
      </c>
      <c r="G45" s="234">
        <f>IF(A45&gt;0,'Asset data'!F45,0)</f>
        <v>0</v>
      </c>
      <c r="H45" s="235">
        <f t="shared" si="24"/>
        <v>0</v>
      </c>
      <c r="I45" s="181">
        <f t="shared" si="25"/>
        <v>0</v>
      </c>
      <c r="J45" s="182">
        <f t="shared" si="26"/>
        <v>0</v>
      </c>
      <c r="K45" s="181">
        <f t="shared" si="27"/>
        <v>0</v>
      </c>
      <c r="L45" s="182">
        <f t="shared" si="28"/>
        <v>0</v>
      </c>
      <c r="M45" s="236">
        <f>IF($A45&gt;0,SUMPRODUCT('Utilisation profile'!$F45:$FA45,'Asset data'!$L45:$FG45)/F45-0.5,0)</f>
        <v>0</v>
      </c>
      <c r="N45" s="182">
        <f t="shared" si="29"/>
        <v>0</v>
      </c>
      <c r="O45" s="182">
        <f>IF($A45&gt;0,'Asset data'!I45,0)</f>
        <v>0</v>
      </c>
      <c r="P45" s="182">
        <f t="shared" si="30"/>
        <v>0</v>
      </c>
      <c r="Q45" s="237">
        <f t="shared" si="31"/>
        <v>0</v>
      </c>
      <c r="R45" s="236">
        <f t="shared" si="39"/>
        <v>0</v>
      </c>
      <c r="S45" s="238">
        <f t="shared" si="39"/>
        <v>0</v>
      </c>
      <c r="T45" s="238">
        <f t="shared" si="39"/>
        <v>0</v>
      </c>
      <c r="U45" s="238">
        <f t="shared" si="39"/>
        <v>0</v>
      </c>
      <c r="V45" s="239"/>
      <c r="W45" s="236">
        <f>IF($A45&gt;0,SUMIF('Utilisation profile'!$F45:$FA45,"&lt;" &amp; R45+0.5,'Asset data'!$L45:$FG45)*$G45,0)</f>
        <v>0</v>
      </c>
      <c r="X45" s="238">
        <f>IF($A45&gt;0,SUMIF('Utilisation profile'!$F45:$FA45,"&lt;" &amp; S45+0.5,'Asset data'!$L45:$FG45)*G45-W45,0)</f>
        <v>0</v>
      </c>
      <c r="Y45" s="238">
        <f>IF($A45&gt;0,SUMIF('Utilisation profile'!$F45:$FA45,"&lt;" &amp; T45+0.5,'Asset data'!$L45:$FG45)*G45-X45-W45,0)</f>
        <v>0</v>
      </c>
      <c r="Z45" s="238">
        <f>IF($A45&gt;0,SUMIF('Utilisation profile'!$F45:$FA45,"&lt;" &amp; U45+0.5,'Asset data'!$L45:$FG45)*G45-Y45-X45-W45,0)</f>
        <v>0</v>
      </c>
      <c r="AA45" s="239">
        <f t="shared" si="32"/>
        <v>0</v>
      </c>
      <c r="AB45" s="181">
        <f t="shared" si="33"/>
        <v>0</v>
      </c>
      <c r="AC45" s="181">
        <f t="shared" si="34"/>
        <v>0</v>
      </c>
      <c r="AD45" s="181">
        <f t="shared" si="35"/>
        <v>0</v>
      </c>
      <c r="AE45" s="181">
        <f t="shared" si="36"/>
        <v>0</v>
      </c>
      <c r="AF45" s="240">
        <f t="shared" si="37"/>
        <v>0</v>
      </c>
      <c r="AI45" s="241">
        <f>IF($A45&gt;0,'aug forecast'!K45,0)</f>
        <v>0</v>
      </c>
      <c r="AJ45" s="242">
        <f t="shared" si="38"/>
        <v>0</v>
      </c>
      <c r="AL45" s="177">
        <f>IF($A45&gt;0,'Asset data'!G45,0)</f>
        <v>0</v>
      </c>
      <c r="AM45" s="177">
        <f t="shared" si="23"/>
        <v>0</v>
      </c>
    </row>
    <row r="46" spans="1:39" s="159" customFormat="1">
      <c r="A46" s="219">
        <f>'Asset data'!A46</f>
        <v>0</v>
      </c>
      <c r="B46" s="219">
        <f>'Asset data'!B46</f>
        <v>0</v>
      </c>
      <c r="C46" s="219">
        <f>'Asset data'!C46</f>
        <v>0</v>
      </c>
      <c r="D46" s="219">
        <f>'Asset data'!E46</f>
        <v>0</v>
      </c>
      <c r="E46" s="220">
        <f t="shared" si="20"/>
        <v>0</v>
      </c>
      <c r="F46" s="221">
        <f>IF(A46&gt;0,SUM('Asset data'!L46:FG46),0)</f>
        <v>0</v>
      </c>
      <c r="G46" s="222">
        <f>IF(A46&gt;0,'Asset data'!F46,0)</f>
        <v>0</v>
      </c>
      <c r="H46" s="223">
        <f t="shared" si="24"/>
        <v>0</v>
      </c>
      <c r="I46" s="163">
        <f t="shared" si="25"/>
        <v>0</v>
      </c>
      <c r="J46" s="164">
        <f t="shared" si="26"/>
        <v>0</v>
      </c>
      <c r="K46" s="163">
        <f t="shared" si="27"/>
        <v>0</v>
      </c>
      <c r="L46" s="164">
        <f t="shared" si="28"/>
        <v>0</v>
      </c>
      <c r="M46" s="224">
        <f>IF($A46&gt;0,SUMPRODUCT('Utilisation profile'!$F46:$FA46,'Asset data'!$L46:$FG46)/F46-0.5,0)</f>
        <v>0</v>
      </c>
      <c r="N46" s="164">
        <f t="shared" si="29"/>
        <v>0</v>
      </c>
      <c r="O46" s="164">
        <f>IF($A46&gt;0,'Asset data'!I46,0)</f>
        <v>0</v>
      </c>
      <c r="P46" s="164">
        <f t="shared" si="30"/>
        <v>0</v>
      </c>
      <c r="Q46" s="225">
        <f t="shared" si="31"/>
        <v>0</v>
      </c>
      <c r="R46" s="224">
        <f t="shared" si="39"/>
        <v>0</v>
      </c>
      <c r="S46" s="226">
        <f t="shared" si="39"/>
        <v>0</v>
      </c>
      <c r="T46" s="226">
        <f t="shared" si="39"/>
        <v>0</v>
      </c>
      <c r="U46" s="226">
        <f t="shared" si="39"/>
        <v>0</v>
      </c>
      <c r="V46" s="227"/>
      <c r="W46" s="224">
        <f>IF($A46&gt;0,SUMIF('Utilisation profile'!$F46:$FA46,"&lt;" &amp; R46+0.5,'Asset data'!$L46:$FG46)*$G46,0)</f>
        <v>0</v>
      </c>
      <c r="X46" s="226">
        <f>IF($A46&gt;0,SUMIF('Utilisation profile'!$F46:$FA46,"&lt;" &amp; S46+0.5,'Asset data'!$L46:$FG46)*G46-W46,0)</f>
        <v>0</v>
      </c>
      <c r="Y46" s="226">
        <f>IF($A46&gt;0,SUMIF('Utilisation profile'!$F46:$FA46,"&lt;" &amp; T46+0.5,'Asset data'!$L46:$FG46)*G46-X46-W46,0)</f>
        <v>0</v>
      </c>
      <c r="Z46" s="226">
        <f>IF($A46&gt;0,SUMIF('Utilisation profile'!$F46:$FA46,"&lt;" &amp; U46+0.5,'Asset data'!$L46:$FG46)*G46-Y46-X46-W46,0)</f>
        <v>0</v>
      </c>
      <c r="AA46" s="227">
        <f t="shared" si="32"/>
        <v>0</v>
      </c>
      <c r="AB46" s="163">
        <f t="shared" si="33"/>
        <v>0</v>
      </c>
      <c r="AC46" s="163">
        <f t="shared" si="34"/>
        <v>0</v>
      </c>
      <c r="AD46" s="163">
        <f t="shared" si="35"/>
        <v>0</v>
      </c>
      <c r="AE46" s="163">
        <f t="shared" si="36"/>
        <v>0</v>
      </c>
      <c r="AF46" s="228">
        <f t="shared" si="37"/>
        <v>0</v>
      </c>
      <c r="AI46" s="229">
        <f>IF($A46&gt;0,'aug forecast'!K46,0)</f>
        <v>0</v>
      </c>
      <c r="AJ46" s="230">
        <f t="shared" si="38"/>
        <v>0</v>
      </c>
      <c r="AL46" s="159">
        <f>IF($A46&gt;0,'Asset data'!G46,0)</f>
        <v>0</v>
      </c>
      <c r="AM46" s="159">
        <f t="shared" si="23"/>
        <v>0</v>
      </c>
    </row>
    <row r="47" spans="1:39" s="177" customFormat="1">
      <c r="A47" s="231">
        <f>'Asset data'!A47</f>
        <v>0</v>
      </c>
      <c r="B47" s="231">
        <f>'Asset data'!B47</f>
        <v>0</v>
      </c>
      <c r="C47" s="231">
        <f>'Asset data'!C47</f>
        <v>0</v>
      </c>
      <c r="D47" s="231">
        <f>'Asset data'!E47</f>
        <v>0</v>
      </c>
      <c r="E47" s="232">
        <f t="shared" si="20"/>
        <v>0</v>
      </c>
      <c r="F47" s="233">
        <f>IF(A47&gt;0,SUM('Asset data'!L47:FG47),0)</f>
        <v>0</v>
      </c>
      <c r="G47" s="234">
        <f>IF(A47&gt;0,'Asset data'!F47,0)</f>
        <v>0</v>
      </c>
      <c r="H47" s="235">
        <f t="shared" si="24"/>
        <v>0</v>
      </c>
      <c r="I47" s="181">
        <f t="shared" si="25"/>
        <v>0</v>
      </c>
      <c r="J47" s="182">
        <f t="shared" si="26"/>
        <v>0</v>
      </c>
      <c r="K47" s="181">
        <f t="shared" si="27"/>
        <v>0</v>
      </c>
      <c r="L47" s="182">
        <f t="shared" si="28"/>
        <v>0</v>
      </c>
      <c r="M47" s="236">
        <f>IF($A47&gt;0,SUMPRODUCT('Utilisation profile'!$F47:$FA47,'Asset data'!$L47:$FG47)/F47-0.5,0)</f>
        <v>0</v>
      </c>
      <c r="N47" s="182">
        <f t="shared" si="29"/>
        <v>0</v>
      </c>
      <c r="O47" s="182">
        <f>IF($A47&gt;0,'Asset data'!I47,0)</f>
        <v>0</v>
      </c>
      <c r="P47" s="182">
        <f t="shared" si="30"/>
        <v>0</v>
      </c>
      <c r="Q47" s="237">
        <f t="shared" si="31"/>
        <v>0</v>
      </c>
      <c r="R47" s="236">
        <f t="shared" si="39"/>
        <v>0</v>
      </c>
      <c r="S47" s="238">
        <f t="shared" si="39"/>
        <v>0</v>
      </c>
      <c r="T47" s="238">
        <f t="shared" si="39"/>
        <v>0</v>
      </c>
      <c r="U47" s="238">
        <f t="shared" si="39"/>
        <v>0</v>
      </c>
      <c r="V47" s="239"/>
      <c r="W47" s="236">
        <f>IF($A47&gt;0,SUMIF('Utilisation profile'!$F47:$FA47,"&lt;" &amp; R47+0.5,'Asset data'!$L47:$FG47)*$G47,0)</f>
        <v>0</v>
      </c>
      <c r="X47" s="238">
        <f>IF($A47&gt;0,SUMIF('Utilisation profile'!$F47:$FA47,"&lt;" &amp; S47+0.5,'Asset data'!$L47:$FG47)*G47-W47,0)</f>
        <v>0</v>
      </c>
      <c r="Y47" s="238">
        <f>IF($A47&gt;0,SUMIF('Utilisation profile'!$F47:$FA47,"&lt;" &amp; T47+0.5,'Asset data'!$L47:$FG47)*G47-X47-W47,0)</f>
        <v>0</v>
      </c>
      <c r="Z47" s="238">
        <f>IF($A47&gt;0,SUMIF('Utilisation profile'!$F47:$FA47,"&lt;" &amp; U47+0.5,'Asset data'!$L47:$FG47)*G47-Y47-X47-W47,0)</f>
        <v>0</v>
      </c>
      <c r="AA47" s="239">
        <f t="shared" si="32"/>
        <v>0</v>
      </c>
      <c r="AB47" s="181">
        <f t="shared" si="33"/>
        <v>0</v>
      </c>
      <c r="AC47" s="181">
        <f t="shared" si="34"/>
        <v>0</v>
      </c>
      <c r="AD47" s="181">
        <f t="shared" si="35"/>
        <v>0</v>
      </c>
      <c r="AE47" s="181">
        <f t="shared" si="36"/>
        <v>0</v>
      </c>
      <c r="AF47" s="240">
        <f t="shared" si="37"/>
        <v>0</v>
      </c>
      <c r="AI47" s="241">
        <f>IF($A47&gt;0,'aug forecast'!K47,0)</f>
        <v>0</v>
      </c>
      <c r="AJ47" s="242">
        <f t="shared" si="38"/>
        <v>0</v>
      </c>
      <c r="AL47" s="177">
        <f>IF($A47&gt;0,'Asset data'!G47,0)</f>
        <v>0</v>
      </c>
      <c r="AM47" s="177">
        <f t="shared" si="23"/>
        <v>0</v>
      </c>
    </row>
    <row r="48" spans="1:39" s="159" customFormat="1">
      <c r="A48" s="219">
        <f>'Asset data'!A48</f>
        <v>0</v>
      </c>
      <c r="B48" s="219">
        <f>'Asset data'!B48</f>
        <v>0</v>
      </c>
      <c r="C48" s="219">
        <f>'Asset data'!C48</f>
        <v>0</v>
      </c>
      <c r="D48" s="219">
        <f>'Asset data'!E48</f>
        <v>0</v>
      </c>
      <c r="E48" s="220">
        <f t="shared" si="20"/>
        <v>0</v>
      </c>
      <c r="F48" s="221">
        <f>IF(A48&gt;0,SUM('Asset data'!L48:FG48),0)</f>
        <v>0</v>
      </c>
      <c r="G48" s="222">
        <f>IF(A48&gt;0,'Asset data'!F48,0)</f>
        <v>0</v>
      </c>
      <c r="H48" s="223">
        <f t="shared" si="24"/>
        <v>0</v>
      </c>
      <c r="I48" s="163">
        <f t="shared" si="25"/>
        <v>0</v>
      </c>
      <c r="J48" s="164">
        <f t="shared" si="26"/>
        <v>0</v>
      </c>
      <c r="K48" s="163">
        <f t="shared" si="27"/>
        <v>0</v>
      </c>
      <c r="L48" s="164">
        <f t="shared" si="28"/>
        <v>0</v>
      </c>
      <c r="M48" s="224">
        <f>IF($A48&gt;0,SUMPRODUCT('Utilisation profile'!$F48:$FA48,'Asset data'!$L48:$FG48)/F48-0.5,0)</f>
        <v>0</v>
      </c>
      <c r="N48" s="164">
        <f t="shared" si="29"/>
        <v>0</v>
      </c>
      <c r="O48" s="164">
        <f>IF($A48&gt;0,'Asset data'!I48,0)</f>
        <v>0</v>
      </c>
      <c r="P48" s="164">
        <f t="shared" si="30"/>
        <v>0</v>
      </c>
      <c r="Q48" s="225">
        <f t="shared" si="31"/>
        <v>0</v>
      </c>
      <c r="R48" s="224">
        <f t="shared" si="39"/>
        <v>0</v>
      </c>
      <c r="S48" s="226">
        <f t="shared" si="39"/>
        <v>0</v>
      </c>
      <c r="T48" s="226">
        <f t="shared" si="39"/>
        <v>0</v>
      </c>
      <c r="U48" s="226">
        <f t="shared" si="39"/>
        <v>0</v>
      </c>
      <c r="V48" s="227"/>
      <c r="W48" s="224">
        <f>IF($A48&gt;0,SUMIF('Utilisation profile'!$F48:$FA48,"&lt;" &amp; R48+0.5,'Asset data'!$L48:$FG48)*$G48,0)</f>
        <v>0</v>
      </c>
      <c r="X48" s="226">
        <f>IF($A48&gt;0,SUMIF('Utilisation profile'!$F48:$FA48,"&lt;" &amp; S48+0.5,'Asset data'!$L48:$FG48)*G48-W48,0)</f>
        <v>0</v>
      </c>
      <c r="Y48" s="226">
        <f>IF($A48&gt;0,SUMIF('Utilisation profile'!$F48:$FA48,"&lt;" &amp; T48+0.5,'Asset data'!$L48:$FG48)*G48-X48-W48,0)</f>
        <v>0</v>
      </c>
      <c r="Z48" s="226">
        <f>IF($A48&gt;0,SUMIF('Utilisation profile'!$F48:$FA48,"&lt;" &amp; U48+0.5,'Asset data'!$L48:$FG48)*G48-Y48-X48-W48,0)</f>
        <v>0</v>
      </c>
      <c r="AA48" s="227">
        <f t="shared" si="32"/>
        <v>0</v>
      </c>
      <c r="AB48" s="163">
        <f t="shared" si="33"/>
        <v>0</v>
      </c>
      <c r="AC48" s="163">
        <f t="shared" si="34"/>
        <v>0</v>
      </c>
      <c r="AD48" s="163">
        <f t="shared" si="35"/>
        <v>0</v>
      </c>
      <c r="AE48" s="163">
        <f t="shared" si="36"/>
        <v>0</v>
      </c>
      <c r="AF48" s="228">
        <f t="shared" si="37"/>
        <v>0</v>
      </c>
      <c r="AI48" s="229">
        <f>IF($A48&gt;0,'aug forecast'!K48,0)</f>
        <v>0</v>
      </c>
      <c r="AJ48" s="230">
        <f t="shared" si="38"/>
        <v>0</v>
      </c>
      <c r="AL48" s="159">
        <f>IF($A48&gt;0,'Asset data'!G48,0)</f>
        <v>0</v>
      </c>
      <c r="AM48" s="159">
        <f t="shared" si="23"/>
        <v>0</v>
      </c>
    </row>
    <row r="49" spans="1:39" s="177" customFormat="1">
      <c r="A49" s="231">
        <f>'Asset data'!A49</f>
        <v>0</v>
      </c>
      <c r="B49" s="231">
        <f>'Asset data'!B49</f>
        <v>0</v>
      </c>
      <c r="C49" s="231">
        <f>'Asset data'!C49</f>
        <v>0</v>
      </c>
      <c r="D49" s="231">
        <f>'Asset data'!E49</f>
        <v>0</v>
      </c>
      <c r="E49" s="232">
        <f t="shared" si="20"/>
        <v>0</v>
      </c>
      <c r="F49" s="233">
        <f>IF(A49&gt;0,SUM('Asset data'!L49:FG49),0)</f>
        <v>0</v>
      </c>
      <c r="G49" s="234">
        <f>IF(A49&gt;0,'Asset data'!F49,0)</f>
        <v>0</v>
      </c>
      <c r="H49" s="235">
        <f t="shared" si="24"/>
        <v>0</v>
      </c>
      <c r="I49" s="181">
        <f t="shared" si="25"/>
        <v>0</v>
      </c>
      <c r="J49" s="182">
        <f t="shared" si="26"/>
        <v>0</v>
      </c>
      <c r="K49" s="181">
        <f t="shared" si="27"/>
        <v>0</v>
      </c>
      <c r="L49" s="182">
        <f t="shared" si="28"/>
        <v>0</v>
      </c>
      <c r="M49" s="236">
        <f>IF($A49&gt;0,SUMPRODUCT('Utilisation profile'!$F49:$FA49,'Asset data'!$L49:$FG49)/F49-0.5,0)</f>
        <v>0</v>
      </c>
      <c r="N49" s="182">
        <f t="shared" si="29"/>
        <v>0</v>
      </c>
      <c r="O49" s="182">
        <f>IF($A49&gt;0,'Asset data'!I49,0)</f>
        <v>0</v>
      </c>
      <c r="P49" s="182">
        <f t="shared" si="30"/>
        <v>0</v>
      </c>
      <c r="Q49" s="237">
        <f t="shared" si="31"/>
        <v>0</v>
      </c>
      <c r="R49" s="236">
        <f t="shared" si="39"/>
        <v>0</v>
      </c>
      <c r="S49" s="238">
        <f t="shared" si="39"/>
        <v>0</v>
      </c>
      <c r="T49" s="238">
        <f t="shared" si="39"/>
        <v>0</v>
      </c>
      <c r="U49" s="238">
        <f t="shared" si="39"/>
        <v>0</v>
      </c>
      <c r="V49" s="239"/>
      <c r="W49" s="236">
        <f>IF($A49&gt;0,SUMIF('Utilisation profile'!$F49:$FA49,"&lt;" &amp; R49+0.5,'Asset data'!$L49:$FG49)*$G49,0)</f>
        <v>0</v>
      </c>
      <c r="X49" s="238">
        <f>IF($A49&gt;0,SUMIF('Utilisation profile'!$F49:$FA49,"&lt;" &amp; S49+0.5,'Asset data'!$L49:$FG49)*G49-W49,0)</f>
        <v>0</v>
      </c>
      <c r="Y49" s="238">
        <f>IF($A49&gt;0,SUMIF('Utilisation profile'!$F49:$FA49,"&lt;" &amp; T49+0.5,'Asset data'!$L49:$FG49)*G49-X49-W49,0)</f>
        <v>0</v>
      </c>
      <c r="Z49" s="238">
        <f>IF($A49&gt;0,SUMIF('Utilisation profile'!$F49:$FA49,"&lt;" &amp; U49+0.5,'Asset data'!$L49:$FG49)*G49-Y49-X49-W49,0)</f>
        <v>0</v>
      </c>
      <c r="AA49" s="239">
        <f t="shared" si="32"/>
        <v>0</v>
      </c>
      <c r="AB49" s="181">
        <f t="shared" si="33"/>
        <v>0</v>
      </c>
      <c r="AC49" s="181">
        <f t="shared" si="34"/>
        <v>0</v>
      </c>
      <c r="AD49" s="181">
        <f t="shared" si="35"/>
        <v>0</v>
      </c>
      <c r="AE49" s="181">
        <f t="shared" si="36"/>
        <v>0</v>
      </c>
      <c r="AF49" s="240">
        <f t="shared" si="37"/>
        <v>0</v>
      </c>
      <c r="AI49" s="241">
        <f>IF($A49&gt;0,'aug forecast'!K49,0)</f>
        <v>0</v>
      </c>
      <c r="AJ49" s="242">
        <f t="shared" si="38"/>
        <v>0</v>
      </c>
      <c r="AL49" s="177">
        <f>IF($A49&gt;0,'Asset data'!G49,0)</f>
        <v>0</v>
      </c>
      <c r="AM49" s="177">
        <f t="shared" si="23"/>
        <v>0</v>
      </c>
    </row>
    <row r="50" spans="1:39" s="159" customFormat="1">
      <c r="A50" s="219">
        <f>'Asset data'!A50</f>
        <v>0</v>
      </c>
      <c r="B50" s="219">
        <f>'Asset data'!B50</f>
        <v>0</v>
      </c>
      <c r="C50" s="219">
        <f>'Asset data'!C50</f>
        <v>0</v>
      </c>
      <c r="D50" s="219">
        <f>'Asset data'!E50</f>
        <v>0</v>
      </c>
      <c r="E50" s="220">
        <f t="shared" si="20"/>
        <v>0</v>
      </c>
      <c r="F50" s="221">
        <f>IF(A50&gt;0,SUM('Asset data'!L50:FG50),0)</f>
        <v>0</v>
      </c>
      <c r="G50" s="222">
        <f>IF(A50&gt;0,'Asset data'!F50,0)</f>
        <v>0</v>
      </c>
      <c r="H50" s="223">
        <f t="shared" si="24"/>
        <v>0</v>
      </c>
      <c r="I50" s="163">
        <f t="shared" si="25"/>
        <v>0</v>
      </c>
      <c r="J50" s="164">
        <f t="shared" si="26"/>
        <v>0</v>
      </c>
      <c r="K50" s="163">
        <f t="shared" si="27"/>
        <v>0</v>
      </c>
      <c r="L50" s="164">
        <f t="shared" si="28"/>
        <v>0</v>
      </c>
      <c r="M50" s="224">
        <f>IF($A50&gt;0,SUMPRODUCT('Utilisation profile'!$F50:$FA50,'Asset data'!$L50:$FG50)/F50-0.5,0)</f>
        <v>0</v>
      </c>
      <c r="N50" s="164">
        <f t="shared" si="29"/>
        <v>0</v>
      </c>
      <c r="O50" s="164">
        <f>IF($A50&gt;0,'Asset data'!I50,0)</f>
        <v>0</v>
      </c>
      <c r="P50" s="164">
        <f t="shared" si="30"/>
        <v>0</v>
      </c>
      <c r="Q50" s="225">
        <f t="shared" si="31"/>
        <v>0</v>
      </c>
      <c r="R50" s="224">
        <f t="shared" si="39"/>
        <v>0</v>
      </c>
      <c r="S50" s="226">
        <f t="shared" si="39"/>
        <v>0</v>
      </c>
      <c r="T50" s="226">
        <f t="shared" si="39"/>
        <v>0</v>
      </c>
      <c r="U50" s="226">
        <f t="shared" si="39"/>
        <v>0</v>
      </c>
      <c r="V50" s="227"/>
      <c r="W50" s="224">
        <f>IF($A50&gt;0,SUMIF('Utilisation profile'!$F50:$FA50,"&lt;" &amp; R50+0.5,'Asset data'!$L50:$FG50)*$G50,0)</f>
        <v>0</v>
      </c>
      <c r="X50" s="226">
        <f>IF($A50&gt;0,SUMIF('Utilisation profile'!$F50:$FA50,"&lt;" &amp; S50+0.5,'Asset data'!$L50:$FG50)*G50-W50,0)</f>
        <v>0</v>
      </c>
      <c r="Y50" s="226">
        <f>IF($A50&gt;0,SUMIF('Utilisation profile'!$F50:$FA50,"&lt;" &amp; T50+0.5,'Asset data'!$L50:$FG50)*G50-X50-W50,0)</f>
        <v>0</v>
      </c>
      <c r="Z50" s="226">
        <f>IF($A50&gt;0,SUMIF('Utilisation profile'!$F50:$FA50,"&lt;" &amp; U50+0.5,'Asset data'!$L50:$FG50)*G50-Y50-X50-W50,0)</f>
        <v>0</v>
      </c>
      <c r="AA50" s="227">
        <f t="shared" si="32"/>
        <v>0</v>
      </c>
      <c r="AB50" s="163">
        <f t="shared" si="33"/>
        <v>0</v>
      </c>
      <c r="AC50" s="163">
        <f t="shared" si="34"/>
        <v>0</v>
      </c>
      <c r="AD50" s="163">
        <f t="shared" si="35"/>
        <v>0</v>
      </c>
      <c r="AE50" s="163">
        <f t="shared" si="36"/>
        <v>0</v>
      </c>
      <c r="AF50" s="228">
        <f t="shared" si="37"/>
        <v>0</v>
      </c>
      <c r="AI50" s="229">
        <f>IF($A50&gt;0,'aug forecast'!K50,0)</f>
        <v>0</v>
      </c>
      <c r="AJ50" s="230">
        <f t="shared" si="38"/>
        <v>0</v>
      </c>
      <c r="AL50" s="159">
        <f>IF($A50&gt;0,'Asset data'!G50,0)</f>
        <v>0</v>
      </c>
      <c r="AM50" s="159">
        <f t="shared" si="23"/>
        <v>0</v>
      </c>
    </row>
    <row r="51" spans="1:39" s="177" customFormat="1">
      <c r="A51" s="231">
        <f>'Asset data'!A51</f>
        <v>0</v>
      </c>
      <c r="B51" s="231">
        <f>'Asset data'!B51</f>
        <v>0</v>
      </c>
      <c r="C51" s="231">
        <f>'Asset data'!C51</f>
        <v>0</v>
      </c>
      <c r="D51" s="231">
        <f>'Asset data'!E51</f>
        <v>0</v>
      </c>
      <c r="E51" s="232">
        <f t="shared" si="20"/>
        <v>0</v>
      </c>
      <c r="F51" s="233">
        <f>IF(A51&gt;0,SUM('Asset data'!L51:FG51),0)</f>
        <v>0</v>
      </c>
      <c r="G51" s="234">
        <f>IF(A51&gt;0,'Asset data'!F51,0)</f>
        <v>0</v>
      </c>
      <c r="H51" s="235">
        <f t="shared" si="24"/>
        <v>0</v>
      </c>
      <c r="I51" s="181">
        <f t="shared" si="25"/>
        <v>0</v>
      </c>
      <c r="J51" s="182">
        <f t="shared" si="26"/>
        <v>0</v>
      </c>
      <c r="K51" s="181">
        <f t="shared" si="27"/>
        <v>0</v>
      </c>
      <c r="L51" s="182">
        <f t="shared" si="28"/>
        <v>0</v>
      </c>
      <c r="M51" s="236">
        <f>IF($A51&gt;0,SUMPRODUCT('Utilisation profile'!$F51:$FA51,'Asset data'!$L51:$FG51)/F51-0.5,0)</f>
        <v>0</v>
      </c>
      <c r="N51" s="182">
        <f t="shared" si="29"/>
        <v>0</v>
      </c>
      <c r="O51" s="182">
        <f>IF($A51&gt;0,'Asset data'!I51,0)</f>
        <v>0</v>
      </c>
      <c r="P51" s="182">
        <f t="shared" si="30"/>
        <v>0</v>
      </c>
      <c r="Q51" s="237">
        <f t="shared" si="31"/>
        <v>0</v>
      </c>
      <c r="R51" s="236">
        <f t="shared" si="39"/>
        <v>0</v>
      </c>
      <c r="S51" s="238">
        <f t="shared" si="39"/>
        <v>0</v>
      </c>
      <c r="T51" s="238">
        <f t="shared" si="39"/>
        <v>0</v>
      </c>
      <c r="U51" s="238">
        <f t="shared" si="39"/>
        <v>0</v>
      </c>
      <c r="V51" s="239"/>
      <c r="W51" s="236">
        <f>IF($A51&gt;0,SUMIF('Utilisation profile'!$F51:$FA51,"&lt;" &amp; R51+0.5,'Asset data'!$L51:$FG51)*$G51,0)</f>
        <v>0</v>
      </c>
      <c r="X51" s="238">
        <f>IF($A51&gt;0,SUMIF('Utilisation profile'!$F51:$FA51,"&lt;" &amp; S51+0.5,'Asset data'!$L51:$FG51)*G51-W51,0)</f>
        <v>0</v>
      </c>
      <c r="Y51" s="238">
        <f>IF($A51&gt;0,SUMIF('Utilisation profile'!$F51:$FA51,"&lt;" &amp; T51+0.5,'Asset data'!$L51:$FG51)*G51-X51-W51,0)</f>
        <v>0</v>
      </c>
      <c r="Z51" s="238">
        <f>IF($A51&gt;0,SUMIF('Utilisation profile'!$F51:$FA51,"&lt;" &amp; U51+0.5,'Asset data'!$L51:$FG51)*G51-Y51-X51-W51,0)</f>
        <v>0</v>
      </c>
      <c r="AA51" s="239">
        <f t="shared" si="32"/>
        <v>0</v>
      </c>
      <c r="AB51" s="181">
        <f t="shared" si="33"/>
        <v>0</v>
      </c>
      <c r="AC51" s="181">
        <f t="shared" si="34"/>
        <v>0</v>
      </c>
      <c r="AD51" s="181">
        <f t="shared" si="35"/>
        <v>0</v>
      </c>
      <c r="AE51" s="181">
        <f t="shared" si="36"/>
        <v>0</v>
      </c>
      <c r="AF51" s="240">
        <f t="shared" si="37"/>
        <v>0</v>
      </c>
      <c r="AI51" s="241">
        <f>IF($A51&gt;0,'aug forecast'!K51,0)</f>
        <v>0</v>
      </c>
      <c r="AJ51" s="242">
        <f t="shared" si="38"/>
        <v>0</v>
      </c>
      <c r="AL51" s="177">
        <f>IF($A51&gt;0,'Asset data'!G51,0)</f>
        <v>0</v>
      </c>
      <c r="AM51" s="177">
        <f t="shared" si="23"/>
        <v>0</v>
      </c>
    </row>
    <row r="52" spans="1:39" s="159" customFormat="1">
      <c r="A52" s="219">
        <f>'Asset data'!A52</f>
        <v>0</v>
      </c>
      <c r="B52" s="219">
        <f>'Asset data'!B52</f>
        <v>0</v>
      </c>
      <c r="C52" s="219">
        <f>'Asset data'!C52</f>
        <v>0</v>
      </c>
      <c r="D52" s="219">
        <f>'Asset data'!E52</f>
        <v>0</v>
      </c>
      <c r="E52" s="220">
        <f t="shared" si="20"/>
        <v>0</v>
      </c>
      <c r="F52" s="221">
        <f>IF(A52&gt;0,SUM('Asset data'!L52:FG52),0)</f>
        <v>0</v>
      </c>
      <c r="G52" s="222">
        <f>IF(A52&gt;0,'Asset data'!F52,0)</f>
        <v>0</v>
      </c>
      <c r="H52" s="223">
        <f t="shared" si="24"/>
        <v>0</v>
      </c>
      <c r="I52" s="163">
        <f t="shared" si="25"/>
        <v>0</v>
      </c>
      <c r="J52" s="164">
        <f t="shared" si="26"/>
        <v>0</v>
      </c>
      <c r="K52" s="163">
        <f t="shared" si="27"/>
        <v>0</v>
      </c>
      <c r="L52" s="164">
        <f t="shared" si="28"/>
        <v>0</v>
      </c>
      <c r="M52" s="224">
        <f>IF($A52&gt;0,SUMPRODUCT('Utilisation profile'!$F52:$FA52,'Asset data'!$L52:$FG52)/F52-0.5,0)</f>
        <v>0</v>
      </c>
      <c r="N52" s="164">
        <f t="shared" si="29"/>
        <v>0</v>
      </c>
      <c r="O52" s="164">
        <f>IF($A52&gt;0,'Asset data'!I52,0)</f>
        <v>0</v>
      </c>
      <c r="P52" s="164">
        <f t="shared" si="30"/>
        <v>0</v>
      </c>
      <c r="Q52" s="225">
        <f t="shared" si="31"/>
        <v>0</v>
      </c>
      <c r="R52" s="224">
        <f t="shared" si="39"/>
        <v>0</v>
      </c>
      <c r="S52" s="226">
        <f t="shared" si="39"/>
        <v>0</v>
      </c>
      <c r="T52" s="226">
        <f t="shared" si="39"/>
        <v>0</v>
      </c>
      <c r="U52" s="226">
        <f t="shared" si="39"/>
        <v>0</v>
      </c>
      <c r="V52" s="227"/>
      <c r="W52" s="224">
        <f>IF($A52&gt;0,SUMIF('Utilisation profile'!$F52:$FA52,"&lt;" &amp; R52+0.5,'Asset data'!$L52:$FG52)*$G52,0)</f>
        <v>0</v>
      </c>
      <c r="X52" s="226">
        <f>IF($A52&gt;0,SUMIF('Utilisation profile'!$F52:$FA52,"&lt;" &amp; S52+0.5,'Asset data'!$L52:$FG52)*G52-W52,0)</f>
        <v>0</v>
      </c>
      <c r="Y52" s="226">
        <f>IF($A52&gt;0,SUMIF('Utilisation profile'!$F52:$FA52,"&lt;" &amp; T52+0.5,'Asset data'!$L52:$FG52)*G52-X52-W52,0)</f>
        <v>0</v>
      </c>
      <c r="Z52" s="226">
        <f>IF($A52&gt;0,SUMIF('Utilisation profile'!$F52:$FA52,"&lt;" &amp; U52+0.5,'Asset data'!$L52:$FG52)*G52-Y52-X52-W52,0)</f>
        <v>0</v>
      </c>
      <c r="AA52" s="227">
        <f t="shared" si="32"/>
        <v>0</v>
      </c>
      <c r="AB52" s="163">
        <f t="shared" si="33"/>
        <v>0</v>
      </c>
      <c r="AC52" s="163">
        <f t="shared" si="34"/>
        <v>0</v>
      </c>
      <c r="AD52" s="163">
        <f t="shared" si="35"/>
        <v>0</v>
      </c>
      <c r="AE52" s="163">
        <f t="shared" si="36"/>
        <v>0</v>
      </c>
      <c r="AF52" s="228">
        <f t="shared" si="37"/>
        <v>0</v>
      </c>
      <c r="AI52" s="229">
        <f>IF($A52&gt;0,'aug forecast'!K52,0)</f>
        <v>0</v>
      </c>
      <c r="AJ52" s="230">
        <f t="shared" si="38"/>
        <v>0</v>
      </c>
      <c r="AL52" s="159">
        <f>IF($A52&gt;0,'Asset data'!G52,0)</f>
        <v>0</v>
      </c>
      <c r="AM52" s="159">
        <f t="shared" si="23"/>
        <v>0</v>
      </c>
    </row>
    <row r="53" spans="1:39" s="177" customFormat="1">
      <c r="A53" s="231">
        <f>'Asset data'!A53</f>
        <v>0</v>
      </c>
      <c r="B53" s="231">
        <f>'Asset data'!B53</f>
        <v>0</v>
      </c>
      <c r="C53" s="231">
        <f>'Asset data'!C53</f>
        <v>0</v>
      </c>
      <c r="D53" s="231">
        <f>'Asset data'!E53</f>
        <v>0</v>
      </c>
      <c r="E53" s="232">
        <f t="shared" si="20"/>
        <v>0</v>
      </c>
      <c r="F53" s="233">
        <f>IF(A53&gt;0,SUM('Asset data'!L53:FG53),0)</f>
        <v>0</v>
      </c>
      <c r="G53" s="234">
        <f>IF(A53&gt;0,'Asset data'!F53,0)</f>
        <v>0</v>
      </c>
      <c r="H53" s="235">
        <f t="shared" si="24"/>
        <v>0</v>
      </c>
      <c r="I53" s="181">
        <f t="shared" si="25"/>
        <v>0</v>
      </c>
      <c r="J53" s="182">
        <f t="shared" si="26"/>
        <v>0</v>
      </c>
      <c r="K53" s="181">
        <f t="shared" si="27"/>
        <v>0</v>
      </c>
      <c r="L53" s="182">
        <f t="shared" si="28"/>
        <v>0</v>
      </c>
      <c r="M53" s="236">
        <f>IF($A53&gt;0,SUMPRODUCT('Utilisation profile'!$F53:$FA53,'Asset data'!$L53:$FG53)/F53-0.5,0)</f>
        <v>0</v>
      </c>
      <c r="N53" s="182">
        <f t="shared" si="29"/>
        <v>0</v>
      </c>
      <c r="O53" s="182">
        <f>IF($A53&gt;0,'Asset data'!I53,0)</f>
        <v>0</v>
      </c>
      <c r="P53" s="182">
        <f t="shared" si="30"/>
        <v>0</v>
      </c>
      <c r="Q53" s="237">
        <f t="shared" si="31"/>
        <v>0</v>
      </c>
      <c r="R53" s="236">
        <f t="shared" si="39"/>
        <v>0</v>
      </c>
      <c r="S53" s="238">
        <f t="shared" si="39"/>
        <v>0</v>
      </c>
      <c r="T53" s="238">
        <f t="shared" si="39"/>
        <v>0</v>
      </c>
      <c r="U53" s="238">
        <f t="shared" si="39"/>
        <v>0</v>
      </c>
      <c r="V53" s="239"/>
      <c r="W53" s="236">
        <f>IF($A53&gt;0,SUMIF('Utilisation profile'!$F53:$FA53,"&lt;" &amp; R53+0.5,'Asset data'!$L53:$FG53)*$G53,0)</f>
        <v>0</v>
      </c>
      <c r="X53" s="238">
        <f>IF($A53&gt;0,SUMIF('Utilisation profile'!$F53:$FA53,"&lt;" &amp; S53+0.5,'Asset data'!$L53:$FG53)*G53-W53,0)</f>
        <v>0</v>
      </c>
      <c r="Y53" s="238">
        <f>IF($A53&gt;0,SUMIF('Utilisation profile'!$F53:$FA53,"&lt;" &amp; T53+0.5,'Asset data'!$L53:$FG53)*G53-X53-W53,0)</f>
        <v>0</v>
      </c>
      <c r="Z53" s="238">
        <f>IF($A53&gt;0,SUMIF('Utilisation profile'!$F53:$FA53,"&lt;" &amp; U53+0.5,'Asset data'!$L53:$FG53)*G53-Y53-X53-W53,0)</f>
        <v>0</v>
      </c>
      <c r="AA53" s="239">
        <f t="shared" si="32"/>
        <v>0</v>
      </c>
      <c r="AB53" s="181">
        <f t="shared" si="33"/>
        <v>0</v>
      </c>
      <c r="AC53" s="181">
        <f t="shared" si="34"/>
        <v>0</v>
      </c>
      <c r="AD53" s="181">
        <f t="shared" si="35"/>
        <v>0</v>
      </c>
      <c r="AE53" s="181">
        <f t="shared" si="36"/>
        <v>0</v>
      </c>
      <c r="AF53" s="240">
        <f t="shared" si="37"/>
        <v>0</v>
      </c>
      <c r="AI53" s="241">
        <f>IF($A53&gt;0,'aug forecast'!K53,0)</f>
        <v>0</v>
      </c>
      <c r="AJ53" s="242">
        <f t="shared" si="38"/>
        <v>0</v>
      </c>
      <c r="AL53" s="177">
        <f>IF($A53&gt;0,'Asset data'!G53,0)</f>
        <v>0</v>
      </c>
      <c r="AM53" s="177">
        <f t="shared" si="23"/>
        <v>0</v>
      </c>
    </row>
    <row r="54" spans="1:39" s="159" customFormat="1">
      <c r="A54" s="219">
        <f>'Asset data'!A54</f>
        <v>0</v>
      </c>
      <c r="B54" s="219">
        <f>'Asset data'!B54</f>
        <v>0</v>
      </c>
      <c r="C54" s="219">
        <f>'Asset data'!C54</f>
        <v>0</v>
      </c>
      <c r="D54" s="219">
        <f>'Asset data'!E54</f>
        <v>0</v>
      </c>
      <c r="E54" s="220">
        <f t="shared" si="20"/>
        <v>0</v>
      </c>
      <c r="F54" s="221">
        <f>IF(A54&gt;0,SUM('Asset data'!L54:FG54),0)</f>
        <v>0</v>
      </c>
      <c r="G54" s="222">
        <f>IF(A54&gt;0,'Asset data'!F54,0)</f>
        <v>0</v>
      </c>
      <c r="H54" s="223">
        <f t="shared" si="24"/>
        <v>0</v>
      </c>
      <c r="I54" s="163">
        <f t="shared" si="25"/>
        <v>0</v>
      </c>
      <c r="J54" s="164">
        <f t="shared" si="26"/>
        <v>0</v>
      </c>
      <c r="K54" s="163">
        <f t="shared" si="27"/>
        <v>0</v>
      </c>
      <c r="L54" s="164">
        <f t="shared" si="28"/>
        <v>0</v>
      </c>
      <c r="M54" s="224">
        <f>IF($A54&gt;0,SUMPRODUCT('Utilisation profile'!$F54:$FA54,'Asset data'!$L54:$FG54)/F54-0.5,0)</f>
        <v>0</v>
      </c>
      <c r="N54" s="164">
        <f t="shared" si="29"/>
        <v>0</v>
      </c>
      <c r="O54" s="164">
        <f>IF($A54&gt;0,'Asset data'!I54,0)</f>
        <v>0</v>
      </c>
      <c r="P54" s="164">
        <f t="shared" si="30"/>
        <v>0</v>
      </c>
      <c r="Q54" s="225">
        <f t="shared" si="31"/>
        <v>0</v>
      </c>
      <c r="R54" s="224">
        <f t="shared" si="39"/>
        <v>0</v>
      </c>
      <c r="S54" s="226">
        <f t="shared" si="39"/>
        <v>0</v>
      </c>
      <c r="T54" s="226">
        <f t="shared" si="39"/>
        <v>0</v>
      </c>
      <c r="U54" s="226">
        <f t="shared" si="39"/>
        <v>0</v>
      </c>
      <c r="V54" s="227"/>
      <c r="W54" s="224">
        <f>IF($A54&gt;0,SUMIF('Utilisation profile'!$F54:$FA54,"&lt;" &amp; R54+0.5,'Asset data'!$L54:$FG54)*$G54,0)</f>
        <v>0</v>
      </c>
      <c r="X54" s="226">
        <f>IF($A54&gt;0,SUMIF('Utilisation profile'!$F54:$FA54,"&lt;" &amp; S54+0.5,'Asset data'!$L54:$FG54)*G54-W54,0)</f>
        <v>0</v>
      </c>
      <c r="Y54" s="226">
        <f>IF($A54&gt;0,SUMIF('Utilisation profile'!$F54:$FA54,"&lt;" &amp; T54+0.5,'Asset data'!$L54:$FG54)*G54-X54-W54,0)</f>
        <v>0</v>
      </c>
      <c r="Z54" s="226">
        <f>IF($A54&gt;0,SUMIF('Utilisation profile'!$F54:$FA54,"&lt;" &amp; U54+0.5,'Asset data'!$L54:$FG54)*G54-Y54-X54-W54,0)</f>
        <v>0</v>
      </c>
      <c r="AA54" s="227">
        <f t="shared" si="32"/>
        <v>0</v>
      </c>
      <c r="AB54" s="163">
        <f t="shared" si="33"/>
        <v>0</v>
      </c>
      <c r="AC54" s="163">
        <f t="shared" si="34"/>
        <v>0</v>
      </c>
      <c r="AD54" s="163">
        <f t="shared" si="35"/>
        <v>0</v>
      </c>
      <c r="AE54" s="163">
        <f t="shared" si="36"/>
        <v>0</v>
      </c>
      <c r="AF54" s="228">
        <f t="shared" si="37"/>
        <v>0</v>
      </c>
      <c r="AI54" s="229">
        <f>IF($A54&gt;0,'aug forecast'!K54,0)</f>
        <v>0</v>
      </c>
      <c r="AJ54" s="230">
        <f t="shared" si="38"/>
        <v>0</v>
      </c>
      <c r="AL54" s="159">
        <f>IF($A54&gt;0,'Asset data'!G54,0)</f>
        <v>0</v>
      </c>
      <c r="AM54" s="159">
        <f t="shared" si="23"/>
        <v>0</v>
      </c>
    </row>
    <row r="55" spans="1:39" s="177" customFormat="1">
      <c r="A55" s="231">
        <f>'Asset data'!A55</f>
        <v>0</v>
      </c>
      <c r="B55" s="231">
        <f>'Asset data'!B55</f>
        <v>0</v>
      </c>
      <c r="C55" s="231">
        <f>'Asset data'!C55</f>
        <v>0</v>
      </c>
      <c r="D55" s="231">
        <f>'Asset data'!E55</f>
        <v>0</v>
      </c>
      <c r="E55" s="232">
        <f t="shared" si="20"/>
        <v>0</v>
      </c>
      <c r="F55" s="233">
        <f>IF(A55&gt;0,SUM('Asset data'!L55:FG55),0)</f>
        <v>0</v>
      </c>
      <c r="G55" s="234">
        <f>IF(A55&gt;0,'Asset data'!F55,0)</f>
        <v>0</v>
      </c>
      <c r="H55" s="235">
        <f t="shared" si="24"/>
        <v>0</v>
      </c>
      <c r="I55" s="181">
        <f t="shared" si="25"/>
        <v>0</v>
      </c>
      <c r="J55" s="182">
        <f t="shared" si="26"/>
        <v>0</v>
      </c>
      <c r="K55" s="181">
        <f t="shared" si="27"/>
        <v>0</v>
      </c>
      <c r="L55" s="182">
        <f t="shared" si="28"/>
        <v>0</v>
      </c>
      <c r="M55" s="236">
        <f>IF($A55&gt;0,SUMPRODUCT('Utilisation profile'!$F55:$FA55,'Asset data'!$L55:$FG55)/F55-0.5,0)</f>
        <v>0</v>
      </c>
      <c r="N55" s="182">
        <f t="shared" si="29"/>
        <v>0</v>
      </c>
      <c r="O55" s="182">
        <f>IF($A55&gt;0,'Asset data'!I55,0)</f>
        <v>0</v>
      </c>
      <c r="P55" s="182">
        <f t="shared" si="30"/>
        <v>0</v>
      </c>
      <c r="Q55" s="237">
        <f t="shared" si="31"/>
        <v>0</v>
      </c>
      <c r="R55" s="236">
        <f t="shared" si="39"/>
        <v>0</v>
      </c>
      <c r="S55" s="238">
        <f t="shared" si="39"/>
        <v>0</v>
      </c>
      <c r="T55" s="238">
        <f t="shared" si="39"/>
        <v>0</v>
      </c>
      <c r="U55" s="238">
        <f t="shared" si="39"/>
        <v>0</v>
      </c>
      <c r="V55" s="239"/>
      <c r="W55" s="236">
        <f>IF($A55&gt;0,SUMIF('Utilisation profile'!$F55:$FA55,"&lt;" &amp; R55+0.5,'Asset data'!$L55:$FG55)*$G55,0)</f>
        <v>0</v>
      </c>
      <c r="X55" s="238">
        <f>IF($A55&gt;0,SUMIF('Utilisation profile'!$F55:$FA55,"&lt;" &amp; S55+0.5,'Asset data'!$L55:$FG55)*G55-W55,0)</f>
        <v>0</v>
      </c>
      <c r="Y55" s="238">
        <f>IF($A55&gt;0,SUMIF('Utilisation profile'!$F55:$FA55,"&lt;" &amp; T55+0.5,'Asset data'!$L55:$FG55)*G55-X55-W55,0)</f>
        <v>0</v>
      </c>
      <c r="Z55" s="238">
        <f>IF($A55&gt;0,SUMIF('Utilisation profile'!$F55:$FA55,"&lt;" &amp; U55+0.5,'Asset data'!$L55:$FG55)*G55-Y55-X55-W55,0)</f>
        <v>0</v>
      </c>
      <c r="AA55" s="239">
        <f t="shared" si="32"/>
        <v>0</v>
      </c>
      <c r="AB55" s="181">
        <f t="shared" si="33"/>
        <v>0</v>
      </c>
      <c r="AC55" s="181">
        <f t="shared" si="34"/>
        <v>0</v>
      </c>
      <c r="AD55" s="181">
        <f t="shared" si="35"/>
        <v>0</v>
      </c>
      <c r="AE55" s="181">
        <f t="shared" si="36"/>
        <v>0</v>
      </c>
      <c r="AF55" s="240">
        <f t="shared" si="37"/>
        <v>0</v>
      </c>
      <c r="AI55" s="241">
        <f>IF($A55&gt;0,'aug forecast'!K55,0)</f>
        <v>0</v>
      </c>
      <c r="AJ55" s="242">
        <f t="shared" si="38"/>
        <v>0</v>
      </c>
      <c r="AL55" s="177">
        <f>IF($A55&gt;0,'Asset data'!G55,0)</f>
        <v>0</v>
      </c>
      <c r="AM55" s="177">
        <f t="shared" si="23"/>
        <v>0</v>
      </c>
    </row>
    <row r="56" spans="1:39" s="159" customFormat="1">
      <c r="A56" s="219">
        <f>'Asset data'!A56</f>
        <v>0</v>
      </c>
      <c r="B56" s="219">
        <f>'Asset data'!B56</f>
        <v>0</v>
      </c>
      <c r="C56" s="219">
        <f>'Asset data'!C56</f>
        <v>0</v>
      </c>
      <c r="D56" s="219">
        <f>'Asset data'!E56</f>
        <v>0</v>
      </c>
      <c r="E56" s="220">
        <f t="shared" si="20"/>
        <v>0</v>
      </c>
      <c r="F56" s="221">
        <f>IF(A56&gt;0,SUM('Asset data'!L56:FG56),0)</f>
        <v>0</v>
      </c>
      <c r="G56" s="222">
        <f>IF(A56&gt;0,'Asset data'!F56,0)</f>
        <v>0</v>
      </c>
      <c r="H56" s="223">
        <f t="shared" si="24"/>
        <v>0</v>
      </c>
      <c r="I56" s="163">
        <f t="shared" si="25"/>
        <v>0</v>
      </c>
      <c r="J56" s="164">
        <f t="shared" si="26"/>
        <v>0</v>
      </c>
      <c r="K56" s="163">
        <f t="shared" si="27"/>
        <v>0</v>
      </c>
      <c r="L56" s="164">
        <f t="shared" si="28"/>
        <v>0</v>
      </c>
      <c r="M56" s="224">
        <f>IF($A56&gt;0,SUMPRODUCT('Utilisation profile'!$F56:$FA56,'Asset data'!$L56:$FG56)/F56-0.5,0)</f>
        <v>0</v>
      </c>
      <c r="N56" s="164">
        <f t="shared" si="29"/>
        <v>0</v>
      </c>
      <c r="O56" s="164">
        <f>IF($A56&gt;0,'Asset data'!I56,0)</f>
        <v>0</v>
      </c>
      <c r="P56" s="164">
        <f t="shared" si="30"/>
        <v>0</v>
      </c>
      <c r="Q56" s="225">
        <f t="shared" si="31"/>
        <v>0</v>
      </c>
      <c r="R56" s="224">
        <f t="shared" si="39"/>
        <v>0</v>
      </c>
      <c r="S56" s="226">
        <f t="shared" si="39"/>
        <v>0</v>
      </c>
      <c r="T56" s="226">
        <f t="shared" si="39"/>
        <v>0</v>
      </c>
      <c r="U56" s="226">
        <f t="shared" si="39"/>
        <v>0</v>
      </c>
      <c r="V56" s="227"/>
      <c r="W56" s="224">
        <f>IF($A56&gt;0,SUMIF('Utilisation profile'!$F56:$FA56,"&lt;" &amp; R56+0.5,'Asset data'!$L56:$FG56)*$G56,0)</f>
        <v>0</v>
      </c>
      <c r="X56" s="226">
        <f>IF($A56&gt;0,SUMIF('Utilisation profile'!$F56:$FA56,"&lt;" &amp; S56+0.5,'Asset data'!$L56:$FG56)*G56-W56,0)</f>
        <v>0</v>
      </c>
      <c r="Y56" s="226">
        <f>IF($A56&gt;0,SUMIF('Utilisation profile'!$F56:$FA56,"&lt;" &amp; T56+0.5,'Asset data'!$L56:$FG56)*G56-X56-W56,0)</f>
        <v>0</v>
      </c>
      <c r="Z56" s="226">
        <f>IF($A56&gt;0,SUMIF('Utilisation profile'!$F56:$FA56,"&lt;" &amp; U56+0.5,'Asset data'!$L56:$FG56)*G56-Y56-X56-W56,0)</f>
        <v>0</v>
      </c>
      <c r="AA56" s="227">
        <f t="shared" si="32"/>
        <v>0</v>
      </c>
      <c r="AB56" s="163">
        <f t="shared" si="33"/>
        <v>0</v>
      </c>
      <c r="AC56" s="163">
        <f t="shared" si="34"/>
        <v>0</v>
      </c>
      <c r="AD56" s="163">
        <f t="shared" si="35"/>
        <v>0</v>
      </c>
      <c r="AE56" s="163">
        <f t="shared" si="36"/>
        <v>0</v>
      </c>
      <c r="AF56" s="228">
        <f t="shared" si="37"/>
        <v>0</v>
      </c>
      <c r="AI56" s="229">
        <f>IF($A56&gt;0,'aug forecast'!K56,0)</f>
        <v>0</v>
      </c>
      <c r="AJ56" s="230">
        <f t="shared" si="38"/>
        <v>0</v>
      </c>
      <c r="AL56" s="159">
        <f>IF($A56&gt;0,'Asset data'!G56,0)</f>
        <v>0</v>
      </c>
      <c r="AM56" s="159">
        <f t="shared" si="23"/>
        <v>0</v>
      </c>
    </row>
    <row r="57" spans="1:39" s="177" customFormat="1">
      <c r="A57" s="231">
        <f>'Asset data'!A57</f>
        <v>0</v>
      </c>
      <c r="B57" s="231">
        <f>'Asset data'!B57</f>
        <v>0</v>
      </c>
      <c r="C57" s="231">
        <f>'Asset data'!C57</f>
        <v>0</v>
      </c>
      <c r="D57" s="231">
        <f>'Asset data'!E57</f>
        <v>0</v>
      </c>
      <c r="E57" s="232">
        <f t="shared" si="20"/>
        <v>0</v>
      </c>
      <c r="F57" s="233">
        <f>IF(A57&gt;0,SUM('Asset data'!L57:FG57),0)</f>
        <v>0</v>
      </c>
      <c r="G57" s="234">
        <f>IF(A57&gt;0,'Asset data'!F57,0)</f>
        <v>0</v>
      </c>
      <c r="H57" s="235">
        <f t="shared" si="24"/>
        <v>0</v>
      </c>
      <c r="I57" s="181">
        <f t="shared" si="25"/>
        <v>0</v>
      </c>
      <c r="J57" s="182">
        <f t="shared" si="26"/>
        <v>0</v>
      </c>
      <c r="K57" s="181">
        <f t="shared" si="27"/>
        <v>0</v>
      </c>
      <c r="L57" s="182">
        <f t="shared" si="28"/>
        <v>0</v>
      </c>
      <c r="M57" s="236">
        <f>IF($A57&gt;0,SUMPRODUCT('Utilisation profile'!$F57:$FA57,'Asset data'!$L57:$FG57)/F57-0.5,0)</f>
        <v>0</v>
      </c>
      <c r="N57" s="182">
        <f t="shared" si="29"/>
        <v>0</v>
      </c>
      <c r="O57" s="182">
        <f>IF($A57&gt;0,'Asset data'!I57,0)</f>
        <v>0</v>
      </c>
      <c r="P57" s="182">
        <f t="shared" si="30"/>
        <v>0</v>
      </c>
      <c r="Q57" s="237">
        <f t="shared" si="31"/>
        <v>0</v>
      </c>
      <c r="R57" s="236">
        <f t="shared" si="39"/>
        <v>0</v>
      </c>
      <c r="S57" s="238">
        <f t="shared" si="39"/>
        <v>0</v>
      </c>
      <c r="T57" s="238">
        <f t="shared" si="39"/>
        <v>0</v>
      </c>
      <c r="U57" s="238">
        <f t="shared" si="39"/>
        <v>0</v>
      </c>
      <c r="V57" s="239"/>
      <c r="W57" s="236">
        <f>IF($A57&gt;0,SUMIF('Utilisation profile'!$F57:$FA57,"&lt;" &amp; R57+0.5,'Asset data'!$L57:$FG57)*$G57,0)</f>
        <v>0</v>
      </c>
      <c r="X57" s="238">
        <f>IF($A57&gt;0,SUMIF('Utilisation profile'!$F57:$FA57,"&lt;" &amp; S57+0.5,'Asset data'!$L57:$FG57)*G57-W57,0)</f>
        <v>0</v>
      </c>
      <c r="Y57" s="238">
        <f>IF($A57&gt;0,SUMIF('Utilisation profile'!$F57:$FA57,"&lt;" &amp; T57+0.5,'Asset data'!$L57:$FG57)*G57-X57-W57,0)</f>
        <v>0</v>
      </c>
      <c r="Z57" s="238">
        <f>IF($A57&gt;0,SUMIF('Utilisation profile'!$F57:$FA57,"&lt;" &amp; U57+0.5,'Asset data'!$L57:$FG57)*G57-Y57-X57-W57,0)</f>
        <v>0</v>
      </c>
      <c r="AA57" s="239">
        <f t="shared" si="32"/>
        <v>0</v>
      </c>
      <c r="AB57" s="181">
        <f t="shared" si="33"/>
        <v>0</v>
      </c>
      <c r="AC57" s="181">
        <f t="shared" si="34"/>
        <v>0</v>
      </c>
      <c r="AD57" s="181">
        <f t="shared" si="35"/>
        <v>0</v>
      </c>
      <c r="AE57" s="181">
        <f t="shared" si="36"/>
        <v>0</v>
      </c>
      <c r="AF57" s="240">
        <f t="shared" si="37"/>
        <v>0</v>
      </c>
      <c r="AI57" s="241">
        <f>IF($A57&gt;0,'aug forecast'!K57,0)</f>
        <v>0</v>
      </c>
      <c r="AJ57" s="242">
        <f t="shared" si="38"/>
        <v>0</v>
      </c>
      <c r="AL57" s="177">
        <f>IF($A57&gt;0,'Asset data'!G57,0)</f>
        <v>0</v>
      </c>
      <c r="AM57" s="177">
        <f t="shared" si="23"/>
        <v>0</v>
      </c>
    </row>
    <row r="58" spans="1:39" s="159" customFormat="1">
      <c r="A58" s="219">
        <f>'Asset data'!A58</f>
        <v>0</v>
      </c>
      <c r="B58" s="219">
        <f>'Asset data'!B58</f>
        <v>0</v>
      </c>
      <c r="C58" s="219">
        <f>'Asset data'!C58</f>
        <v>0</v>
      </c>
      <c r="D58" s="219">
        <f>'Asset data'!E58</f>
        <v>0</v>
      </c>
      <c r="E58" s="220">
        <f t="shared" si="20"/>
        <v>0</v>
      </c>
      <c r="F58" s="221">
        <f>IF(A58&gt;0,SUM('Asset data'!L58:FG58),0)</f>
        <v>0</v>
      </c>
      <c r="G58" s="222">
        <f>IF(A58&gt;0,'Asset data'!F58,0)</f>
        <v>0</v>
      </c>
      <c r="H58" s="223">
        <f t="shared" si="24"/>
        <v>0</v>
      </c>
      <c r="I58" s="163">
        <f t="shared" si="25"/>
        <v>0</v>
      </c>
      <c r="J58" s="164">
        <f t="shared" si="26"/>
        <v>0</v>
      </c>
      <c r="K58" s="163">
        <f t="shared" si="27"/>
        <v>0</v>
      </c>
      <c r="L58" s="164">
        <f t="shared" si="28"/>
        <v>0</v>
      </c>
      <c r="M58" s="224">
        <f>IF($A58&gt;0,SUMPRODUCT('Utilisation profile'!$F58:$FA58,'Asset data'!$L58:$FG58)/F58-0.5,0)</f>
        <v>0</v>
      </c>
      <c r="N58" s="164">
        <f t="shared" si="29"/>
        <v>0</v>
      </c>
      <c r="O58" s="164">
        <f>IF($A58&gt;0,'Asset data'!I58,0)</f>
        <v>0</v>
      </c>
      <c r="P58" s="164">
        <f t="shared" si="30"/>
        <v>0</v>
      </c>
      <c r="Q58" s="225">
        <f t="shared" si="31"/>
        <v>0</v>
      </c>
      <c r="R58" s="224">
        <f t="shared" si="39"/>
        <v>0</v>
      </c>
      <c r="S58" s="226">
        <f t="shared" si="39"/>
        <v>0</v>
      </c>
      <c r="T58" s="226">
        <f t="shared" si="39"/>
        <v>0</v>
      </c>
      <c r="U58" s="226">
        <f t="shared" si="39"/>
        <v>0</v>
      </c>
      <c r="V58" s="227"/>
      <c r="W58" s="224">
        <f>IF($A58&gt;0,SUMIF('Utilisation profile'!$F58:$FA58,"&lt;" &amp; R58+0.5,'Asset data'!$L58:$FG58)*$G58,0)</f>
        <v>0</v>
      </c>
      <c r="X58" s="226">
        <f>IF($A58&gt;0,SUMIF('Utilisation profile'!$F58:$FA58,"&lt;" &amp; S58+0.5,'Asset data'!$L58:$FG58)*G58-W58,0)</f>
        <v>0</v>
      </c>
      <c r="Y58" s="226">
        <f>IF($A58&gt;0,SUMIF('Utilisation profile'!$F58:$FA58,"&lt;" &amp; T58+0.5,'Asset data'!$L58:$FG58)*G58-X58-W58,0)</f>
        <v>0</v>
      </c>
      <c r="Z58" s="226">
        <f>IF($A58&gt;0,SUMIF('Utilisation profile'!$F58:$FA58,"&lt;" &amp; U58+0.5,'Asset data'!$L58:$FG58)*G58-Y58-X58-W58,0)</f>
        <v>0</v>
      </c>
      <c r="AA58" s="227">
        <f t="shared" si="32"/>
        <v>0</v>
      </c>
      <c r="AB58" s="163">
        <f t="shared" si="33"/>
        <v>0</v>
      </c>
      <c r="AC58" s="163">
        <f t="shared" si="34"/>
        <v>0</v>
      </c>
      <c r="AD58" s="163">
        <f t="shared" si="35"/>
        <v>0</v>
      </c>
      <c r="AE58" s="163">
        <f t="shared" si="36"/>
        <v>0</v>
      </c>
      <c r="AF58" s="228">
        <f t="shared" si="37"/>
        <v>0</v>
      </c>
      <c r="AI58" s="229">
        <f>IF($A58&gt;0,'aug forecast'!K58,0)</f>
        <v>0</v>
      </c>
      <c r="AJ58" s="230">
        <f t="shared" si="38"/>
        <v>0</v>
      </c>
      <c r="AL58" s="159">
        <f>IF($A58&gt;0,'Asset data'!G58,0)</f>
        <v>0</v>
      </c>
      <c r="AM58" s="159">
        <f t="shared" si="23"/>
        <v>0</v>
      </c>
    </row>
    <row r="59" spans="1:39" s="177" customFormat="1">
      <c r="A59" s="231">
        <f>'Asset data'!A59</f>
        <v>0</v>
      </c>
      <c r="B59" s="231">
        <f>'Asset data'!B59</f>
        <v>0</v>
      </c>
      <c r="C59" s="231">
        <f>'Asset data'!C59</f>
        <v>0</v>
      </c>
      <c r="D59" s="231">
        <f>'Asset data'!E59</f>
        <v>0</v>
      </c>
      <c r="E59" s="232">
        <f t="shared" si="20"/>
        <v>0</v>
      </c>
      <c r="F59" s="233">
        <f>IF(A59&gt;0,SUM('Asset data'!L59:FG59),0)</f>
        <v>0</v>
      </c>
      <c r="G59" s="234">
        <f>IF(A59&gt;0,'Asset data'!F59,0)</f>
        <v>0</v>
      </c>
      <c r="H59" s="235">
        <f t="shared" si="24"/>
        <v>0</v>
      </c>
      <c r="I59" s="181">
        <f t="shared" si="25"/>
        <v>0</v>
      </c>
      <c r="J59" s="182">
        <f t="shared" si="26"/>
        <v>0</v>
      </c>
      <c r="K59" s="181">
        <f t="shared" si="27"/>
        <v>0</v>
      </c>
      <c r="L59" s="182">
        <f t="shared" si="28"/>
        <v>0</v>
      </c>
      <c r="M59" s="236">
        <f>IF($A59&gt;0,SUMPRODUCT('Utilisation profile'!$F59:$FA59,'Asset data'!$L59:$FG59)/F59-0.5,0)</f>
        <v>0</v>
      </c>
      <c r="N59" s="182">
        <f t="shared" si="29"/>
        <v>0</v>
      </c>
      <c r="O59" s="182">
        <f>IF($A59&gt;0,'Asset data'!I59,0)</f>
        <v>0</v>
      </c>
      <c r="P59" s="182">
        <f t="shared" si="30"/>
        <v>0</v>
      </c>
      <c r="Q59" s="237">
        <f t="shared" si="31"/>
        <v>0</v>
      </c>
      <c r="R59" s="236">
        <f t="shared" si="39"/>
        <v>0</v>
      </c>
      <c r="S59" s="238">
        <f t="shared" si="39"/>
        <v>0</v>
      </c>
      <c r="T59" s="238">
        <f t="shared" si="39"/>
        <v>0</v>
      </c>
      <c r="U59" s="238">
        <f t="shared" si="39"/>
        <v>0</v>
      </c>
      <c r="V59" s="239"/>
      <c r="W59" s="236">
        <f>IF($A59&gt;0,SUMIF('Utilisation profile'!$F59:$FA59,"&lt;" &amp; R59+0.5,'Asset data'!$L59:$FG59)*$G59,0)</f>
        <v>0</v>
      </c>
      <c r="X59" s="238">
        <f>IF($A59&gt;0,SUMIF('Utilisation profile'!$F59:$FA59,"&lt;" &amp; S59+0.5,'Asset data'!$L59:$FG59)*G59-W59,0)</f>
        <v>0</v>
      </c>
      <c r="Y59" s="238">
        <f>IF($A59&gt;0,SUMIF('Utilisation profile'!$F59:$FA59,"&lt;" &amp; T59+0.5,'Asset data'!$L59:$FG59)*G59-X59-W59,0)</f>
        <v>0</v>
      </c>
      <c r="Z59" s="238">
        <f>IF($A59&gt;0,SUMIF('Utilisation profile'!$F59:$FA59,"&lt;" &amp; U59+0.5,'Asset data'!$L59:$FG59)*G59-Y59-X59-W59,0)</f>
        <v>0</v>
      </c>
      <c r="AA59" s="239">
        <f t="shared" si="32"/>
        <v>0</v>
      </c>
      <c r="AB59" s="181">
        <f t="shared" si="33"/>
        <v>0</v>
      </c>
      <c r="AC59" s="181">
        <f t="shared" si="34"/>
        <v>0</v>
      </c>
      <c r="AD59" s="181">
        <f t="shared" si="35"/>
        <v>0</v>
      </c>
      <c r="AE59" s="181">
        <f t="shared" si="36"/>
        <v>0</v>
      </c>
      <c r="AF59" s="240">
        <f t="shared" si="37"/>
        <v>0</v>
      </c>
      <c r="AI59" s="241">
        <f>IF($A59&gt;0,'aug forecast'!K59,0)</f>
        <v>0</v>
      </c>
      <c r="AJ59" s="242">
        <f t="shared" si="38"/>
        <v>0</v>
      </c>
      <c r="AL59" s="177">
        <f>IF($A59&gt;0,'Asset data'!G59,0)</f>
        <v>0</v>
      </c>
      <c r="AM59" s="177">
        <f t="shared" si="23"/>
        <v>0</v>
      </c>
    </row>
    <row r="60" spans="1:39" s="159" customFormat="1">
      <c r="A60" s="219">
        <f>'Asset data'!A60</f>
        <v>0</v>
      </c>
      <c r="B60" s="219">
        <f>'Asset data'!B60</f>
        <v>0</v>
      </c>
      <c r="C60" s="219">
        <f>'Asset data'!C60</f>
        <v>0</v>
      </c>
      <c r="D60" s="219">
        <f>'Asset data'!E60</f>
        <v>0</v>
      </c>
      <c r="E60" s="220">
        <f t="shared" si="20"/>
        <v>0</v>
      </c>
      <c r="F60" s="221">
        <f>IF(A60&gt;0,SUM('Asset data'!L60:FG60),0)</f>
        <v>0</v>
      </c>
      <c r="G60" s="222">
        <f>IF(A60&gt;0,'Asset data'!F60,0)</f>
        <v>0</v>
      </c>
      <c r="H60" s="223">
        <f t="shared" si="24"/>
        <v>0</v>
      </c>
      <c r="I60" s="163">
        <f t="shared" si="25"/>
        <v>0</v>
      </c>
      <c r="J60" s="164">
        <f t="shared" si="26"/>
        <v>0</v>
      </c>
      <c r="K60" s="163">
        <f t="shared" si="27"/>
        <v>0</v>
      </c>
      <c r="L60" s="164">
        <f t="shared" si="28"/>
        <v>0</v>
      </c>
      <c r="M60" s="224">
        <f>IF($A60&gt;0,SUMPRODUCT('Utilisation profile'!$F60:$FA60,'Asset data'!$L60:$FG60)/F60-0.5,0)</f>
        <v>0</v>
      </c>
      <c r="N60" s="164">
        <f t="shared" si="29"/>
        <v>0</v>
      </c>
      <c r="O60" s="164">
        <f>IF($A60&gt;0,'Asset data'!I60,0)</f>
        <v>0</v>
      </c>
      <c r="P60" s="164">
        <f t="shared" si="30"/>
        <v>0</v>
      </c>
      <c r="Q60" s="225">
        <f t="shared" si="31"/>
        <v>0</v>
      </c>
      <c r="R60" s="224">
        <f t="shared" si="39"/>
        <v>0</v>
      </c>
      <c r="S60" s="226">
        <f t="shared" si="39"/>
        <v>0</v>
      </c>
      <c r="T60" s="226">
        <f t="shared" si="39"/>
        <v>0</v>
      </c>
      <c r="U60" s="226">
        <f t="shared" si="39"/>
        <v>0</v>
      </c>
      <c r="V60" s="227"/>
      <c r="W60" s="224">
        <f>IF($A60&gt;0,SUMIF('Utilisation profile'!$F60:$FA60,"&lt;" &amp; R60+0.5,'Asset data'!$L60:$FG60)*$G60,0)</f>
        <v>0</v>
      </c>
      <c r="X60" s="226">
        <f>IF($A60&gt;0,SUMIF('Utilisation profile'!$F60:$FA60,"&lt;" &amp; S60+0.5,'Asset data'!$L60:$FG60)*G60-W60,0)</f>
        <v>0</v>
      </c>
      <c r="Y60" s="226">
        <f>IF($A60&gt;0,SUMIF('Utilisation profile'!$F60:$FA60,"&lt;" &amp; T60+0.5,'Asset data'!$L60:$FG60)*G60-X60-W60,0)</f>
        <v>0</v>
      </c>
      <c r="Z60" s="226">
        <f>IF($A60&gt;0,SUMIF('Utilisation profile'!$F60:$FA60,"&lt;" &amp; U60+0.5,'Asset data'!$L60:$FG60)*G60-Y60-X60-W60,0)</f>
        <v>0</v>
      </c>
      <c r="AA60" s="227">
        <f t="shared" si="32"/>
        <v>0</v>
      </c>
      <c r="AB60" s="163">
        <f t="shared" si="33"/>
        <v>0</v>
      </c>
      <c r="AC60" s="163">
        <f t="shared" si="34"/>
        <v>0</v>
      </c>
      <c r="AD60" s="163">
        <f t="shared" si="35"/>
        <v>0</v>
      </c>
      <c r="AE60" s="163">
        <f t="shared" si="36"/>
        <v>0</v>
      </c>
      <c r="AF60" s="228">
        <f t="shared" si="37"/>
        <v>0</v>
      </c>
      <c r="AI60" s="229">
        <f>IF($A60&gt;0,'aug forecast'!K60,0)</f>
        <v>0</v>
      </c>
      <c r="AJ60" s="230">
        <f t="shared" si="38"/>
        <v>0</v>
      </c>
      <c r="AL60" s="159">
        <f>IF($A60&gt;0,'Asset data'!G60,0)</f>
        <v>0</v>
      </c>
      <c r="AM60" s="159">
        <f t="shared" si="23"/>
        <v>0</v>
      </c>
    </row>
    <row r="61" spans="1:39" s="177" customFormat="1">
      <c r="A61" s="231">
        <f>'Asset data'!A61</f>
        <v>0</v>
      </c>
      <c r="B61" s="231">
        <f>'Asset data'!B61</f>
        <v>0</v>
      </c>
      <c r="C61" s="231">
        <f>'Asset data'!C61</f>
        <v>0</v>
      </c>
      <c r="D61" s="231">
        <f>'Asset data'!E61</f>
        <v>0</v>
      </c>
      <c r="E61" s="232">
        <f t="shared" si="20"/>
        <v>0</v>
      </c>
      <c r="F61" s="233">
        <f>IF(A61&gt;0,SUM('Asset data'!L61:FG61),0)</f>
        <v>0</v>
      </c>
      <c r="G61" s="234">
        <f>IF(A61&gt;0,'Asset data'!F61,0)</f>
        <v>0</v>
      </c>
      <c r="H61" s="235">
        <f t="shared" si="24"/>
        <v>0</v>
      </c>
      <c r="I61" s="181">
        <f t="shared" si="25"/>
        <v>0</v>
      </c>
      <c r="J61" s="182">
        <f t="shared" si="26"/>
        <v>0</v>
      </c>
      <c r="K61" s="181">
        <f t="shared" si="27"/>
        <v>0</v>
      </c>
      <c r="L61" s="182">
        <f t="shared" si="28"/>
        <v>0</v>
      </c>
      <c r="M61" s="236">
        <f>IF($A61&gt;0,SUMPRODUCT('Utilisation profile'!$F61:$FA61,'Asset data'!$L61:$FG61)/F61-0.5,0)</f>
        <v>0</v>
      </c>
      <c r="N61" s="182">
        <f t="shared" si="29"/>
        <v>0</v>
      </c>
      <c r="O61" s="182">
        <f>IF($A61&gt;0,'Asset data'!I61,0)</f>
        <v>0</v>
      </c>
      <c r="P61" s="182">
        <f t="shared" si="30"/>
        <v>0</v>
      </c>
      <c r="Q61" s="237">
        <f t="shared" si="31"/>
        <v>0</v>
      </c>
      <c r="R61" s="236">
        <f t="shared" si="39"/>
        <v>0</v>
      </c>
      <c r="S61" s="238">
        <f t="shared" si="39"/>
        <v>0</v>
      </c>
      <c r="T61" s="238">
        <f t="shared" si="39"/>
        <v>0</v>
      </c>
      <c r="U61" s="238">
        <f t="shared" si="39"/>
        <v>0</v>
      </c>
      <c r="V61" s="239"/>
      <c r="W61" s="236">
        <f>IF($A61&gt;0,SUMIF('Utilisation profile'!$F61:$FA61,"&lt;" &amp; R61+0.5,'Asset data'!$L61:$FG61)*$G61,0)</f>
        <v>0</v>
      </c>
      <c r="X61" s="238">
        <f>IF($A61&gt;0,SUMIF('Utilisation profile'!$F61:$FA61,"&lt;" &amp; S61+0.5,'Asset data'!$L61:$FG61)*G61-W61,0)</f>
        <v>0</v>
      </c>
      <c r="Y61" s="238">
        <f>IF($A61&gt;0,SUMIF('Utilisation profile'!$F61:$FA61,"&lt;" &amp; T61+0.5,'Asset data'!$L61:$FG61)*G61-X61-W61,0)</f>
        <v>0</v>
      </c>
      <c r="Z61" s="238">
        <f>IF($A61&gt;0,SUMIF('Utilisation profile'!$F61:$FA61,"&lt;" &amp; U61+0.5,'Asset data'!$L61:$FG61)*G61-Y61-X61-W61,0)</f>
        <v>0</v>
      </c>
      <c r="AA61" s="239">
        <f t="shared" si="32"/>
        <v>0</v>
      </c>
      <c r="AB61" s="181">
        <f t="shared" si="33"/>
        <v>0</v>
      </c>
      <c r="AC61" s="181">
        <f t="shared" si="34"/>
        <v>0</v>
      </c>
      <c r="AD61" s="181">
        <f t="shared" si="35"/>
        <v>0</v>
      </c>
      <c r="AE61" s="181">
        <f t="shared" si="36"/>
        <v>0</v>
      </c>
      <c r="AF61" s="240">
        <f t="shared" si="37"/>
        <v>0</v>
      </c>
      <c r="AI61" s="241">
        <f>IF($A61&gt;0,'aug forecast'!K61,0)</f>
        <v>0</v>
      </c>
      <c r="AJ61" s="242">
        <f t="shared" si="38"/>
        <v>0</v>
      </c>
      <c r="AL61" s="177">
        <f>IF($A61&gt;0,'Asset data'!G61,0)</f>
        <v>0</v>
      </c>
      <c r="AM61" s="177">
        <f t="shared" si="23"/>
        <v>0</v>
      </c>
    </row>
    <row r="62" spans="1:39" s="159" customFormat="1">
      <c r="A62" s="219"/>
      <c r="B62" s="219"/>
      <c r="C62" s="219"/>
      <c r="D62" s="219"/>
      <c r="E62" s="220"/>
      <c r="F62" s="221"/>
      <c r="G62" s="222"/>
      <c r="H62" s="223"/>
      <c r="I62" s="163"/>
      <c r="J62" s="164"/>
      <c r="K62" s="163"/>
      <c r="L62" s="164"/>
      <c r="M62" s="224"/>
      <c r="N62" s="164"/>
      <c r="O62" s="164"/>
      <c r="P62" s="164"/>
      <c r="Q62" s="225"/>
      <c r="R62" s="224"/>
      <c r="S62" s="226"/>
      <c r="T62" s="226"/>
      <c r="U62" s="226"/>
      <c r="V62" s="227"/>
      <c r="W62" s="224"/>
      <c r="X62" s="226"/>
      <c r="Y62" s="226"/>
      <c r="Z62" s="226"/>
      <c r="AA62" s="227"/>
      <c r="AB62" s="163"/>
      <c r="AC62" s="163"/>
      <c r="AD62" s="163"/>
      <c r="AE62" s="163"/>
      <c r="AF62" s="228"/>
      <c r="AI62" s="229"/>
      <c r="AJ62" s="230"/>
    </row>
    <row r="63" spans="1:39" s="177" customFormat="1">
      <c r="A63" s="231"/>
      <c r="B63" s="231"/>
      <c r="C63" s="231"/>
      <c r="D63" s="231"/>
      <c r="E63" s="232"/>
      <c r="F63" s="233"/>
      <c r="G63" s="234"/>
      <c r="H63" s="235"/>
      <c r="I63" s="181"/>
      <c r="J63" s="182"/>
      <c r="K63" s="181"/>
      <c r="L63" s="182"/>
      <c r="M63" s="236"/>
      <c r="N63" s="182"/>
      <c r="O63" s="182"/>
      <c r="P63" s="182"/>
      <c r="Q63" s="237"/>
      <c r="R63" s="236"/>
      <c r="S63" s="238"/>
      <c r="T63" s="238"/>
      <c r="U63" s="238"/>
      <c r="V63" s="239"/>
      <c r="W63" s="236"/>
      <c r="X63" s="238"/>
      <c r="Y63" s="238"/>
      <c r="Z63" s="238"/>
      <c r="AA63" s="239"/>
      <c r="AB63" s="181"/>
      <c r="AC63" s="181"/>
      <c r="AD63" s="181"/>
      <c r="AE63" s="181"/>
      <c r="AF63" s="240"/>
      <c r="AI63" s="241"/>
      <c r="AJ63" s="242"/>
    </row>
    <row r="64" spans="1:39" s="159" customFormat="1">
      <c r="A64" s="219"/>
      <c r="B64" s="219"/>
      <c r="C64" s="219"/>
      <c r="D64" s="219"/>
      <c r="E64" s="220"/>
      <c r="F64" s="221"/>
      <c r="G64" s="222"/>
      <c r="H64" s="223"/>
      <c r="I64" s="163"/>
      <c r="J64" s="164"/>
      <c r="K64" s="163"/>
      <c r="L64" s="164"/>
      <c r="M64" s="224"/>
      <c r="N64" s="164"/>
      <c r="O64" s="164"/>
      <c r="P64" s="164"/>
      <c r="Q64" s="225"/>
      <c r="R64" s="224"/>
      <c r="S64" s="226"/>
      <c r="T64" s="226"/>
      <c r="U64" s="226"/>
      <c r="V64" s="227"/>
      <c r="W64" s="224"/>
      <c r="X64" s="226"/>
      <c r="Y64" s="226"/>
      <c r="Z64" s="226"/>
      <c r="AA64" s="227"/>
      <c r="AB64" s="163"/>
      <c r="AC64" s="163"/>
      <c r="AD64" s="163"/>
      <c r="AE64" s="163"/>
      <c r="AF64" s="228"/>
      <c r="AI64" s="229"/>
      <c r="AJ64" s="230"/>
    </row>
    <row r="65" spans="1:36" s="177" customFormat="1">
      <c r="A65" s="231"/>
      <c r="B65" s="231"/>
      <c r="C65" s="231"/>
      <c r="D65" s="231"/>
      <c r="E65" s="232"/>
      <c r="F65" s="233"/>
      <c r="G65" s="234"/>
      <c r="H65" s="235"/>
      <c r="I65" s="181"/>
      <c r="J65" s="182"/>
      <c r="K65" s="181"/>
      <c r="L65" s="182"/>
      <c r="M65" s="236"/>
      <c r="N65" s="182"/>
      <c r="O65" s="182"/>
      <c r="P65" s="182"/>
      <c r="Q65" s="237"/>
      <c r="R65" s="236"/>
      <c r="S65" s="238"/>
      <c r="T65" s="238"/>
      <c r="U65" s="238"/>
      <c r="V65" s="239"/>
      <c r="W65" s="236"/>
      <c r="X65" s="238"/>
      <c r="Y65" s="238"/>
      <c r="Z65" s="238"/>
      <c r="AA65" s="239"/>
      <c r="AB65" s="181"/>
      <c r="AC65" s="181"/>
      <c r="AD65" s="181"/>
      <c r="AE65" s="181"/>
      <c r="AF65" s="240"/>
      <c r="AI65" s="241"/>
      <c r="AJ65" s="242"/>
    </row>
    <row r="66" spans="1:36" s="159" customFormat="1">
      <c r="A66" s="219"/>
      <c r="B66" s="219"/>
      <c r="C66" s="219"/>
      <c r="D66" s="219"/>
      <c r="E66" s="220"/>
      <c r="F66" s="221"/>
      <c r="G66" s="222"/>
      <c r="H66" s="223"/>
      <c r="I66" s="163"/>
      <c r="J66" s="164"/>
      <c r="K66" s="163"/>
      <c r="L66" s="164"/>
      <c r="M66" s="224"/>
      <c r="N66" s="164"/>
      <c r="O66" s="164"/>
      <c r="P66" s="164"/>
      <c r="Q66" s="225"/>
      <c r="R66" s="224"/>
      <c r="S66" s="226"/>
      <c r="T66" s="226"/>
      <c r="U66" s="226"/>
      <c r="V66" s="227"/>
      <c r="W66" s="224"/>
      <c r="X66" s="226"/>
      <c r="Y66" s="226"/>
      <c r="Z66" s="226"/>
      <c r="AA66" s="227"/>
      <c r="AB66" s="163"/>
      <c r="AC66" s="163"/>
      <c r="AD66" s="163"/>
      <c r="AE66" s="163"/>
      <c r="AF66" s="228"/>
      <c r="AI66" s="229"/>
      <c r="AJ66" s="230"/>
    </row>
    <row r="67" spans="1:36" s="177" customFormat="1">
      <c r="A67" s="231"/>
      <c r="B67" s="231"/>
      <c r="C67" s="231"/>
      <c r="D67" s="231"/>
      <c r="E67" s="232"/>
      <c r="F67" s="233"/>
      <c r="G67" s="234"/>
      <c r="H67" s="235"/>
      <c r="I67" s="181"/>
      <c r="J67" s="182"/>
      <c r="K67" s="181"/>
      <c r="L67" s="182"/>
      <c r="M67" s="236"/>
      <c r="N67" s="182"/>
      <c r="O67" s="182"/>
      <c r="P67" s="182"/>
      <c r="Q67" s="237"/>
      <c r="R67" s="236"/>
      <c r="S67" s="238"/>
      <c r="T67" s="238"/>
      <c r="U67" s="238"/>
      <c r="V67" s="239"/>
      <c r="W67" s="236"/>
      <c r="X67" s="238"/>
      <c r="Y67" s="238"/>
      <c r="Z67" s="238"/>
      <c r="AA67" s="239"/>
      <c r="AB67" s="181"/>
      <c r="AC67" s="181"/>
      <c r="AD67" s="181"/>
      <c r="AE67" s="181"/>
      <c r="AF67" s="240"/>
      <c r="AI67" s="241"/>
      <c r="AJ67" s="242"/>
    </row>
    <row r="68" spans="1:36" s="159" customFormat="1">
      <c r="A68" s="219"/>
      <c r="B68" s="219"/>
      <c r="C68" s="219"/>
      <c r="D68" s="219"/>
      <c r="E68" s="220"/>
      <c r="F68" s="221"/>
      <c r="G68" s="222"/>
      <c r="H68" s="223"/>
      <c r="I68" s="163"/>
      <c r="J68" s="164"/>
      <c r="K68" s="163"/>
      <c r="L68" s="164"/>
      <c r="M68" s="224"/>
      <c r="N68" s="164"/>
      <c r="O68" s="164"/>
      <c r="P68" s="164"/>
      <c r="Q68" s="225"/>
      <c r="R68" s="224"/>
      <c r="S68" s="226"/>
      <c r="T68" s="226"/>
      <c r="U68" s="226"/>
      <c r="V68" s="227"/>
      <c r="W68" s="224"/>
      <c r="X68" s="226"/>
      <c r="Y68" s="226"/>
      <c r="Z68" s="226"/>
      <c r="AA68" s="227"/>
      <c r="AB68" s="163"/>
      <c r="AC68" s="163"/>
      <c r="AD68" s="163"/>
      <c r="AE68" s="163"/>
      <c r="AF68" s="228"/>
      <c r="AI68" s="229"/>
      <c r="AJ68" s="230"/>
    </row>
    <row r="69" spans="1:36" s="177" customFormat="1">
      <c r="A69" s="231"/>
      <c r="B69" s="231"/>
      <c r="C69" s="231"/>
      <c r="D69" s="231"/>
      <c r="E69" s="232"/>
      <c r="F69" s="233"/>
      <c r="G69" s="234"/>
      <c r="H69" s="235"/>
      <c r="I69" s="181"/>
      <c r="J69" s="182"/>
      <c r="K69" s="181"/>
      <c r="L69" s="182"/>
      <c r="M69" s="236"/>
      <c r="N69" s="182"/>
      <c r="O69" s="182"/>
      <c r="P69" s="182"/>
      <c r="Q69" s="237"/>
      <c r="R69" s="236"/>
      <c r="S69" s="238"/>
      <c r="T69" s="238"/>
      <c r="U69" s="238"/>
      <c r="V69" s="239"/>
      <c r="W69" s="236"/>
      <c r="X69" s="238"/>
      <c r="Y69" s="238"/>
      <c r="Z69" s="238"/>
      <c r="AA69" s="239"/>
      <c r="AB69" s="181"/>
      <c r="AC69" s="181"/>
      <c r="AD69" s="181"/>
      <c r="AE69" s="181"/>
      <c r="AF69" s="240"/>
      <c r="AI69" s="241"/>
      <c r="AJ69" s="242"/>
    </row>
    <row r="70" spans="1:36" s="159" customFormat="1">
      <c r="A70" s="219"/>
      <c r="B70" s="219"/>
      <c r="C70" s="219"/>
      <c r="D70" s="219"/>
      <c r="E70" s="220"/>
      <c r="F70" s="221"/>
      <c r="G70" s="222"/>
      <c r="H70" s="223"/>
      <c r="I70" s="163"/>
      <c r="J70" s="164"/>
      <c r="K70" s="163"/>
      <c r="L70" s="164"/>
      <c r="M70" s="224"/>
      <c r="N70" s="164"/>
      <c r="O70" s="164"/>
      <c r="P70" s="164"/>
      <c r="Q70" s="225"/>
      <c r="R70" s="224"/>
      <c r="S70" s="226"/>
      <c r="T70" s="226"/>
      <c r="U70" s="226"/>
      <c r="V70" s="227"/>
      <c r="W70" s="224"/>
      <c r="X70" s="226"/>
      <c r="Y70" s="226"/>
      <c r="Z70" s="226"/>
      <c r="AA70" s="227"/>
      <c r="AB70" s="163"/>
      <c r="AC70" s="163"/>
      <c r="AD70" s="163"/>
      <c r="AE70" s="163"/>
      <c r="AF70" s="228"/>
      <c r="AI70" s="229"/>
      <c r="AJ70" s="230"/>
    </row>
    <row r="71" spans="1:36" s="177" customFormat="1">
      <c r="A71" s="231"/>
      <c r="B71" s="231"/>
      <c r="C71" s="231"/>
      <c r="D71" s="231"/>
      <c r="E71" s="232"/>
      <c r="F71" s="233"/>
      <c r="G71" s="234"/>
      <c r="H71" s="235"/>
      <c r="I71" s="181"/>
      <c r="J71" s="182"/>
      <c r="K71" s="181"/>
      <c r="L71" s="182"/>
      <c r="M71" s="236"/>
      <c r="N71" s="182"/>
      <c r="O71" s="182"/>
      <c r="P71" s="182"/>
      <c r="Q71" s="237"/>
      <c r="R71" s="236"/>
      <c r="S71" s="238"/>
      <c r="T71" s="238"/>
      <c r="U71" s="238"/>
      <c r="V71" s="239"/>
      <c r="W71" s="236"/>
      <c r="X71" s="238"/>
      <c r="Y71" s="238"/>
      <c r="Z71" s="238"/>
      <c r="AA71" s="239"/>
      <c r="AB71" s="181"/>
      <c r="AC71" s="181"/>
      <c r="AD71" s="181"/>
      <c r="AE71" s="181"/>
      <c r="AF71" s="240"/>
      <c r="AI71" s="241"/>
      <c r="AJ71" s="242"/>
    </row>
    <row r="72" spans="1:36" s="159" customFormat="1">
      <c r="A72" s="219"/>
      <c r="B72" s="219"/>
      <c r="C72" s="219"/>
      <c r="D72" s="219"/>
      <c r="E72" s="220"/>
      <c r="F72" s="221"/>
      <c r="G72" s="222"/>
      <c r="H72" s="223"/>
      <c r="I72" s="163"/>
      <c r="J72" s="164"/>
      <c r="K72" s="163"/>
      <c r="L72" s="164"/>
      <c r="M72" s="224"/>
      <c r="N72" s="164"/>
      <c r="O72" s="164"/>
      <c r="P72" s="164"/>
      <c r="Q72" s="225"/>
      <c r="R72" s="224"/>
      <c r="S72" s="226"/>
      <c r="T72" s="226"/>
      <c r="U72" s="226"/>
      <c r="V72" s="227"/>
      <c r="W72" s="224"/>
      <c r="X72" s="226"/>
      <c r="Y72" s="226"/>
      <c r="Z72" s="226"/>
      <c r="AA72" s="227"/>
      <c r="AB72" s="163"/>
      <c r="AC72" s="163"/>
      <c r="AD72" s="163"/>
      <c r="AE72" s="163"/>
      <c r="AF72" s="228"/>
      <c r="AI72" s="229"/>
      <c r="AJ72" s="230"/>
    </row>
    <row r="73" spans="1:36" s="177" customFormat="1">
      <c r="A73" s="231"/>
      <c r="B73" s="231"/>
      <c r="C73" s="231"/>
      <c r="D73" s="231"/>
      <c r="E73" s="232"/>
      <c r="F73" s="233"/>
      <c r="G73" s="234"/>
      <c r="H73" s="235"/>
      <c r="I73" s="181"/>
      <c r="J73" s="182"/>
      <c r="K73" s="181"/>
      <c r="L73" s="182"/>
      <c r="M73" s="236"/>
      <c r="N73" s="182"/>
      <c r="O73" s="182"/>
      <c r="P73" s="182"/>
      <c r="Q73" s="237"/>
      <c r="R73" s="236"/>
      <c r="S73" s="238"/>
      <c r="T73" s="238"/>
      <c r="U73" s="238"/>
      <c r="V73" s="239"/>
      <c r="W73" s="236"/>
      <c r="X73" s="238"/>
      <c r="Y73" s="238"/>
      <c r="Z73" s="238"/>
      <c r="AA73" s="239"/>
      <c r="AB73" s="181"/>
      <c r="AC73" s="181"/>
      <c r="AD73" s="181"/>
      <c r="AE73" s="181"/>
      <c r="AF73" s="240"/>
      <c r="AI73" s="241"/>
      <c r="AJ73" s="242"/>
    </row>
    <row r="74" spans="1:36" s="159" customFormat="1">
      <c r="A74" s="219"/>
      <c r="B74" s="219"/>
      <c r="C74" s="219"/>
      <c r="D74" s="219"/>
      <c r="E74" s="220"/>
      <c r="F74" s="221"/>
      <c r="G74" s="222"/>
      <c r="H74" s="223"/>
      <c r="I74" s="163"/>
      <c r="J74" s="164"/>
      <c r="K74" s="163"/>
      <c r="L74" s="164"/>
      <c r="M74" s="224"/>
      <c r="N74" s="164"/>
      <c r="O74" s="164"/>
      <c r="P74" s="164"/>
      <c r="Q74" s="225"/>
      <c r="R74" s="224"/>
      <c r="S74" s="226"/>
      <c r="T74" s="226"/>
      <c r="U74" s="226"/>
      <c r="V74" s="227"/>
      <c r="W74" s="224"/>
      <c r="X74" s="226"/>
      <c r="Y74" s="226"/>
      <c r="Z74" s="226"/>
      <c r="AA74" s="227"/>
      <c r="AB74" s="163"/>
      <c r="AC74" s="163"/>
      <c r="AD74" s="163"/>
      <c r="AE74" s="163"/>
      <c r="AF74" s="228"/>
      <c r="AI74" s="229"/>
      <c r="AJ74" s="230"/>
    </row>
    <row r="75" spans="1:36" s="177" customFormat="1">
      <c r="A75" s="231"/>
      <c r="B75" s="231"/>
      <c r="C75" s="231"/>
      <c r="D75" s="231"/>
      <c r="E75" s="232"/>
      <c r="F75" s="233"/>
      <c r="G75" s="234"/>
      <c r="H75" s="235"/>
      <c r="I75" s="181"/>
      <c r="J75" s="182"/>
      <c r="K75" s="181"/>
      <c r="L75" s="182"/>
      <c r="M75" s="236"/>
      <c r="N75" s="182"/>
      <c r="O75" s="182"/>
      <c r="P75" s="182"/>
      <c r="Q75" s="237"/>
      <c r="R75" s="236"/>
      <c r="S75" s="238"/>
      <c r="T75" s="238"/>
      <c r="U75" s="238"/>
      <c r="V75" s="239"/>
      <c r="W75" s="236"/>
      <c r="X75" s="238"/>
      <c r="Y75" s="238"/>
      <c r="Z75" s="238"/>
      <c r="AA75" s="239"/>
      <c r="AB75" s="181"/>
      <c r="AC75" s="181"/>
      <c r="AD75" s="181"/>
      <c r="AE75" s="181"/>
      <c r="AF75" s="240"/>
      <c r="AI75" s="241"/>
      <c r="AJ75" s="242"/>
    </row>
    <row r="76" spans="1:36" s="159" customFormat="1">
      <c r="A76" s="219"/>
      <c r="B76" s="219"/>
      <c r="C76" s="219"/>
      <c r="D76" s="219"/>
      <c r="E76" s="220"/>
      <c r="F76" s="221"/>
      <c r="G76" s="222"/>
      <c r="H76" s="223"/>
      <c r="I76" s="163"/>
      <c r="J76" s="164"/>
      <c r="K76" s="163"/>
      <c r="L76" s="164"/>
      <c r="M76" s="224"/>
      <c r="N76" s="164"/>
      <c r="O76" s="164"/>
      <c r="P76" s="164"/>
      <c r="Q76" s="225"/>
      <c r="R76" s="224"/>
      <c r="S76" s="226"/>
      <c r="T76" s="226"/>
      <c r="U76" s="226"/>
      <c r="V76" s="227"/>
      <c r="W76" s="224"/>
      <c r="X76" s="226"/>
      <c r="Y76" s="226"/>
      <c r="Z76" s="226"/>
      <c r="AA76" s="227"/>
      <c r="AB76" s="163"/>
      <c r="AC76" s="163"/>
      <c r="AD76" s="163"/>
      <c r="AE76" s="163"/>
      <c r="AF76" s="228"/>
      <c r="AI76" s="229"/>
      <c r="AJ76" s="230"/>
    </row>
    <row r="77" spans="1:36" s="177" customFormat="1">
      <c r="A77" s="231"/>
      <c r="B77" s="231"/>
      <c r="C77" s="231"/>
      <c r="D77" s="231"/>
      <c r="E77" s="232"/>
      <c r="F77" s="233"/>
      <c r="G77" s="234"/>
      <c r="H77" s="235"/>
      <c r="I77" s="181"/>
      <c r="J77" s="182"/>
      <c r="K77" s="181"/>
      <c r="L77" s="182"/>
      <c r="M77" s="236"/>
      <c r="N77" s="182"/>
      <c r="O77" s="182"/>
      <c r="P77" s="182"/>
      <c r="Q77" s="237"/>
      <c r="R77" s="236"/>
      <c r="S77" s="238"/>
      <c r="T77" s="238"/>
      <c r="U77" s="238"/>
      <c r="V77" s="239"/>
      <c r="W77" s="236"/>
      <c r="X77" s="238"/>
      <c r="Y77" s="238"/>
      <c r="Z77" s="238"/>
      <c r="AA77" s="239"/>
      <c r="AB77" s="181"/>
      <c r="AC77" s="181"/>
      <c r="AD77" s="181"/>
      <c r="AE77" s="181"/>
      <c r="AF77" s="240"/>
      <c r="AI77" s="241"/>
      <c r="AJ77" s="242"/>
    </row>
    <row r="78" spans="1:36" s="159" customFormat="1">
      <c r="A78" s="219"/>
      <c r="B78" s="219"/>
      <c r="C78" s="219"/>
      <c r="D78" s="219"/>
      <c r="E78" s="220"/>
      <c r="F78" s="221"/>
      <c r="G78" s="222"/>
      <c r="H78" s="223"/>
      <c r="I78" s="163"/>
      <c r="J78" s="164"/>
      <c r="K78" s="163"/>
      <c r="L78" s="164"/>
      <c r="M78" s="224"/>
      <c r="N78" s="164"/>
      <c r="O78" s="164"/>
      <c r="P78" s="164"/>
      <c r="Q78" s="225"/>
      <c r="R78" s="224"/>
      <c r="S78" s="226"/>
      <c r="T78" s="226"/>
      <c r="U78" s="226"/>
      <c r="V78" s="227"/>
      <c r="W78" s="224"/>
      <c r="X78" s="226"/>
      <c r="Y78" s="226"/>
      <c r="Z78" s="226"/>
      <c r="AA78" s="227"/>
      <c r="AB78" s="163"/>
      <c r="AC78" s="163"/>
      <c r="AD78" s="163"/>
      <c r="AE78" s="163"/>
      <c r="AF78" s="228"/>
      <c r="AI78" s="229"/>
      <c r="AJ78" s="230"/>
    </row>
    <row r="79" spans="1:36" s="177" customFormat="1">
      <c r="A79" s="231"/>
      <c r="B79" s="231"/>
      <c r="C79" s="231"/>
      <c r="D79" s="231"/>
      <c r="E79" s="232"/>
      <c r="F79" s="233"/>
      <c r="G79" s="234"/>
      <c r="H79" s="235"/>
      <c r="I79" s="181"/>
      <c r="J79" s="182"/>
      <c r="K79" s="181"/>
      <c r="L79" s="182"/>
      <c r="M79" s="236"/>
      <c r="N79" s="182"/>
      <c r="O79" s="182"/>
      <c r="P79" s="182"/>
      <c r="Q79" s="237"/>
      <c r="R79" s="236"/>
      <c r="S79" s="238"/>
      <c r="T79" s="238"/>
      <c r="U79" s="238"/>
      <c r="V79" s="239"/>
      <c r="W79" s="236"/>
      <c r="X79" s="238"/>
      <c r="Y79" s="238"/>
      <c r="Z79" s="238"/>
      <c r="AA79" s="239"/>
      <c r="AB79" s="181"/>
      <c r="AC79" s="181"/>
      <c r="AD79" s="181"/>
      <c r="AE79" s="181"/>
      <c r="AF79" s="240"/>
      <c r="AI79" s="241"/>
      <c r="AJ79" s="242"/>
    </row>
    <row r="80" spans="1:36" s="159" customFormat="1">
      <c r="A80" s="219"/>
      <c r="B80" s="219"/>
      <c r="C80" s="219"/>
      <c r="D80" s="219"/>
      <c r="E80" s="220"/>
      <c r="F80" s="221"/>
      <c r="G80" s="222"/>
      <c r="H80" s="223"/>
      <c r="I80" s="163"/>
      <c r="J80" s="164"/>
      <c r="K80" s="163"/>
      <c r="L80" s="164"/>
      <c r="M80" s="224"/>
      <c r="N80" s="164"/>
      <c r="O80" s="164"/>
      <c r="P80" s="164"/>
      <c r="Q80" s="225"/>
      <c r="R80" s="224"/>
      <c r="S80" s="226"/>
      <c r="T80" s="226"/>
      <c r="U80" s="226"/>
      <c r="V80" s="227"/>
      <c r="W80" s="224"/>
      <c r="X80" s="226"/>
      <c r="Y80" s="226"/>
      <c r="Z80" s="226"/>
      <c r="AA80" s="227"/>
      <c r="AB80" s="163"/>
      <c r="AC80" s="163"/>
      <c r="AD80" s="163"/>
      <c r="AE80" s="163"/>
      <c r="AF80" s="228"/>
      <c r="AI80" s="229"/>
      <c r="AJ80" s="230"/>
    </row>
    <row r="81" spans="1:36" s="177" customFormat="1">
      <c r="A81" s="231"/>
      <c r="B81" s="231"/>
      <c r="C81" s="231"/>
      <c r="D81" s="231"/>
      <c r="E81" s="232"/>
      <c r="F81" s="233"/>
      <c r="G81" s="234"/>
      <c r="H81" s="235"/>
      <c r="I81" s="181"/>
      <c r="J81" s="182"/>
      <c r="K81" s="181"/>
      <c r="L81" s="182"/>
      <c r="M81" s="236"/>
      <c r="N81" s="182"/>
      <c r="O81" s="182"/>
      <c r="P81" s="182"/>
      <c r="Q81" s="237"/>
      <c r="R81" s="236"/>
      <c r="S81" s="238"/>
      <c r="T81" s="238"/>
      <c r="U81" s="238"/>
      <c r="V81" s="239"/>
      <c r="W81" s="236"/>
      <c r="X81" s="238"/>
      <c r="Y81" s="238"/>
      <c r="Z81" s="238"/>
      <c r="AA81" s="239"/>
      <c r="AB81" s="181"/>
      <c r="AC81" s="181"/>
      <c r="AD81" s="181"/>
      <c r="AE81" s="181"/>
      <c r="AF81" s="240"/>
      <c r="AI81" s="241"/>
      <c r="AJ81" s="242"/>
    </row>
    <row r="82" spans="1:36" s="159" customFormat="1">
      <c r="A82" s="219"/>
      <c r="B82" s="219"/>
      <c r="C82" s="219"/>
      <c r="D82" s="219"/>
      <c r="E82" s="220"/>
      <c r="F82" s="221"/>
      <c r="G82" s="222"/>
      <c r="H82" s="223"/>
      <c r="I82" s="163"/>
      <c r="J82" s="164"/>
      <c r="K82" s="163"/>
      <c r="L82" s="164"/>
      <c r="M82" s="224"/>
      <c r="N82" s="164"/>
      <c r="O82" s="164"/>
      <c r="P82" s="164"/>
      <c r="Q82" s="225"/>
      <c r="R82" s="224"/>
      <c r="S82" s="226"/>
      <c r="T82" s="226"/>
      <c r="U82" s="226"/>
      <c r="V82" s="227"/>
      <c r="W82" s="224"/>
      <c r="X82" s="226"/>
      <c r="Y82" s="226"/>
      <c r="Z82" s="226"/>
      <c r="AA82" s="227"/>
      <c r="AB82" s="163"/>
      <c r="AC82" s="163"/>
      <c r="AD82" s="163"/>
      <c r="AE82" s="163"/>
      <c r="AF82" s="228"/>
      <c r="AI82" s="229"/>
      <c r="AJ82" s="230"/>
    </row>
    <row r="83" spans="1:36" s="177" customFormat="1">
      <c r="A83" s="231"/>
      <c r="B83" s="231"/>
      <c r="C83" s="231"/>
      <c r="D83" s="231"/>
      <c r="E83" s="232"/>
      <c r="F83" s="233"/>
      <c r="G83" s="234"/>
      <c r="H83" s="235"/>
      <c r="I83" s="181"/>
      <c r="J83" s="182"/>
      <c r="K83" s="181"/>
      <c r="L83" s="182"/>
      <c r="M83" s="236"/>
      <c r="N83" s="182"/>
      <c r="O83" s="182"/>
      <c r="P83" s="182"/>
      <c r="Q83" s="237"/>
      <c r="R83" s="236"/>
      <c r="S83" s="238"/>
      <c r="T83" s="238"/>
      <c r="U83" s="238"/>
      <c r="V83" s="239"/>
      <c r="W83" s="236"/>
      <c r="X83" s="238"/>
      <c r="Y83" s="238"/>
      <c r="Z83" s="238"/>
      <c r="AA83" s="239"/>
      <c r="AB83" s="181"/>
      <c r="AC83" s="181"/>
      <c r="AD83" s="181"/>
      <c r="AE83" s="181"/>
      <c r="AF83" s="240"/>
      <c r="AI83" s="241"/>
      <c r="AJ83" s="242"/>
    </row>
    <row r="84" spans="1:36" s="159" customFormat="1">
      <c r="A84" s="219"/>
      <c r="B84" s="219"/>
      <c r="C84" s="219"/>
      <c r="D84" s="219"/>
      <c r="E84" s="220"/>
      <c r="F84" s="221"/>
      <c r="G84" s="222"/>
      <c r="H84" s="223"/>
      <c r="I84" s="163"/>
      <c r="J84" s="164"/>
      <c r="K84" s="163"/>
      <c r="L84" s="164"/>
      <c r="M84" s="224"/>
      <c r="N84" s="164"/>
      <c r="O84" s="164"/>
      <c r="P84" s="164"/>
      <c r="Q84" s="225"/>
      <c r="R84" s="224"/>
      <c r="S84" s="226"/>
      <c r="T84" s="226"/>
      <c r="U84" s="226"/>
      <c r="V84" s="227"/>
      <c r="W84" s="224"/>
      <c r="X84" s="226"/>
      <c r="Y84" s="226"/>
      <c r="Z84" s="226"/>
      <c r="AA84" s="227"/>
      <c r="AB84" s="163"/>
      <c r="AC84" s="163"/>
      <c r="AD84" s="163"/>
      <c r="AE84" s="163"/>
      <c r="AF84" s="228"/>
      <c r="AI84" s="229"/>
      <c r="AJ84" s="230"/>
    </row>
    <row r="85" spans="1:36" s="177" customFormat="1">
      <c r="A85" s="231"/>
      <c r="B85" s="231"/>
      <c r="C85" s="231"/>
      <c r="D85" s="231"/>
      <c r="E85" s="232"/>
      <c r="F85" s="233"/>
      <c r="G85" s="234"/>
      <c r="H85" s="235"/>
      <c r="I85" s="181"/>
      <c r="J85" s="182"/>
      <c r="K85" s="181"/>
      <c r="L85" s="182"/>
      <c r="M85" s="236"/>
      <c r="N85" s="182"/>
      <c r="O85" s="182"/>
      <c r="P85" s="182"/>
      <c r="Q85" s="237"/>
      <c r="R85" s="236"/>
      <c r="S85" s="238"/>
      <c r="T85" s="238"/>
      <c r="U85" s="238"/>
      <c r="V85" s="239"/>
      <c r="W85" s="236"/>
      <c r="X85" s="238"/>
      <c r="Y85" s="238"/>
      <c r="Z85" s="238"/>
      <c r="AA85" s="239"/>
      <c r="AB85" s="181"/>
      <c r="AC85" s="181"/>
      <c r="AD85" s="181"/>
      <c r="AE85" s="181"/>
      <c r="AF85" s="240"/>
      <c r="AI85" s="241"/>
      <c r="AJ85" s="242"/>
    </row>
    <row r="86" spans="1:36" s="159" customFormat="1">
      <c r="A86" s="219"/>
      <c r="B86" s="219"/>
      <c r="C86" s="219"/>
      <c r="D86" s="219"/>
      <c r="E86" s="220"/>
      <c r="F86" s="221"/>
      <c r="G86" s="222"/>
      <c r="H86" s="223"/>
      <c r="I86" s="163"/>
      <c r="J86" s="164"/>
      <c r="K86" s="163"/>
      <c r="L86" s="164"/>
      <c r="M86" s="224"/>
      <c r="N86" s="164"/>
      <c r="O86" s="164"/>
      <c r="P86" s="164"/>
      <c r="Q86" s="225"/>
      <c r="R86" s="224"/>
      <c r="S86" s="226"/>
      <c r="T86" s="226"/>
      <c r="U86" s="226"/>
      <c r="V86" s="227"/>
      <c r="W86" s="224"/>
      <c r="X86" s="226"/>
      <c r="Y86" s="226"/>
      <c r="Z86" s="226"/>
      <c r="AA86" s="227"/>
      <c r="AB86" s="163"/>
      <c r="AC86" s="163"/>
      <c r="AD86" s="163"/>
      <c r="AE86" s="163"/>
      <c r="AF86" s="228"/>
      <c r="AI86" s="229"/>
      <c r="AJ86" s="230"/>
    </row>
    <row r="87" spans="1:36" s="177" customFormat="1">
      <c r="A87" s="231"/>
      <c r="B87" s="231"/>
      <c r="C87" s="231"/>
      <c r="D87" s="231"/>
      <c r="E87" s="232"/>
      <c r="F87" s="233"/>
      <c r="G87" s="234"/>
      <c r="H87" s="235"/>
      <c r="I87" s="181"/>
      <c r="J87" s="182"/>
      <c r="K87" s="181"/>
      <c r="L87" s="182"/>
      <c r="M87" s="236"/>
      <c r="N87" s="182"/>
      <c r="O87" s="182"/>
      <c r="P87" s="182"/>
      <c r="Q87" s="237"/>
      <c r="R87" s="236"/>
      <c r="S87" s="238"/>
      <c r="T87" s="238"/>
      <c r="U87" s="238"/>
      <c r="V87" s="239"/>
      <c r="W87" s="236"/>
      <c r="X87" s="238"/>
      <c r="Y87" s="238"/>
      <c r="Z87" s="238"/>
      <c r="AA87" s="239"/>
      <c r="AB87" s="181"/>
      <c r="AC87" s="181"/>
      <c r="AD87" s="181"/>
      <c r="AE87" s="181"/>
      <c r="AF87" s="240"/>
      <c r="AI87" s="241"/>
      <c r="AJ87" s="242"/>
    </row>
    <row r="88" spans="1:36" s="159" customFormat="1">
      <c r="A88" s="219"/>
      <c r="B88" s="219"/>
      <c r="C88" s="219"/>
      <c r="D88" s="219"/>
      <c r="E88" s="220"/>
      <c r="F88" s="221"/>
      <c r="G88" s="222"/>
      <c r="H88" s="223"/>
      <c r="I88" s="163"/>
      <c r="J88" s="164"/>
      <c r="K88" s="163"/>
      <c r="L88" s="164"/>
      <c r="M88" s="224"/>
      <c r="N88" s="164"/>
      <c r="O88" s="164"/>
      <c r="P88" s="164"/>
      <c r="Q88" s="225"/>
      <c r="R88" s="224"/>
      <c r="S88" s="226"/>
      <c r="T88" s="226"/>
      <c r="U88" s="226"/>
      <c r="V88" s="227"/>
      <c r="W88" s="224"/>
      <c r="X88" s="226"/>
      <c r="Y88" s="226"/>
      <c r="Z88" s="226"/>
      <c r="AA88" s="227"/>
      <c r="AB88" s="163"/>
      <c r="AC88" s="163"/>
      <c r="AD88" s="163"/>
      <c r="AE88" s="163"/>
      <c r="AF88" s="228"/>
      <c r="AI88" s="229"/>
      <c r="AJ88" s="230"/>
    </row>
    <row r="89" spans="1:36" s="177" customFormat="1">
      <c r="A89" s="231"/>
      <c r="B89" s="231"/>
      <c r="C89" s="231"/>
      <c r="D89" s="231"/>
      <c r="E89" s="232"/>
      <c r="F89" s="233"/>
      <c r="G89" s="234"/>
      <c r="H89" s="235"/>
      <c r="I89" s="181"/>
      <c r="J89" s="182"/>
      <c r="K89" s="181"/>
      <c r="L89" s="182"/>
      <c r="M89" s="236"/>
      <c r="N89" s="182"/>
      <c r="O89" s="182"/>
      <c r="P89" s="182"/>
      <c r="Q89" s="237"/>
      <c r="R89" s="236"/>
      <c r="S89" s="238"/>
      <c r="T89" s="238"/>
      <c r="U89" s="238"/>
      <c r="V89" s="239"/>
      <c r="W89" s="236"/>
      <c r="X89" s="238"/>
      <c r="Y89" s="238"/>
      <c r="Z89" s="238"/>
      <c r="AA89" s="239"/>
      <c r="AB89" s="181"/>
      <c r="AC89" s="181"/>
      <c r="AD89" s="181"/>
      <c r="AE89" s="181"/>
      <c r="AF89" s="240"/>
      <c r="AI89" s="241"/>
      <c r="AJ89" s="242"/>
    </row>
    <row r="90" spans="1:36" s="159" customFormat="1">
      <c r="A90" s="219"/>
      <c r="B90" s="219"/>
      <c r="C90" s="219"/>
      <c r="D90" s="219"/>
      <c r="E90" s="220"/>
      <c r="F90" s="221"/>
      <c r="G90" s="222"/>
      <c r="H90" s="223"/>
      <c r="I90" s="163"/>
      <c r="J90" s="164"/>
      <c r="K90" s="163"/>
      <c r="L90" s="164"/>
      <c r="M90" s="224"/>
      <c r="N90" s="164"/>
      <c r="O90" s="164"/>
      <c r="P90" s="164"/>
      <c r="Q90" s="225"/>
      <c r="R90" s="224"/>
      <c r="S90" s="226"/>
      <c r="T90" s="226"/>
      <c r="U90" s="226"/>
      <c r="V90" s="227"/>
      <c r="W90" s="224"/>
      <c r="X90" s="226"/>
      <c r="Y90" s="226"/>
      <c r="Z90" s="226"/>
      <c r="AA90" s="227"/>
      <c r="AB90" s="163"/>
      <c r="AC90" s="163"/>
      <c r="AD90" s="163"/>
      <c r="AE90" s="163"/>
      <c r="AF90" s="228"/>
      <c r="AI90" s="229"/>
      <c r="AJ90" s="230"/>
    </row>
    <row r="91" spans="1:36" s="177" customFormat="1">
      <c r="A91" s="231"/>
      <c r="B91" s="231"/>
      <c r="C91" s="231"/>
      <c r="D91" s="231"/>
      <c r="E91" s="232"/>
      <c r="F91" s="233"/>
      <c r="G91" s="234"/>
      <c r="H91" s="235"/>
      <c r="I91" s="181"/>
      <c r="J91" s="182"/>
      <c r="K91" s="181"/>
      <c r="L91" s="182"/>
      <c r="M91" s="236"/>
      <c r="N91" s="182"/>
      <c r="O91" s="182"/>
      <c r="P91" s="182"/>
      <c r="Q91" s="237"/>
      <c r="R91" s="236"/>
      <c r="S91" s="238"/>
      <c r="T91" s="238"/>
      <c r="U91" s="238"/>
      <c r="V91" s="239"/>
      <c r="W91" s="236"/>
      <c r="X91" s="238"/>
      <c r="Y91" s="238"/>
      <c r="Z91" s="238"/>
      <c r="AA91" s="239"/>
      <c r="AB91" s="181"/>
      <c r="AC91" s="181"/>
      <c r="AD91" s="181"/>
      <c r="AE91" s="181"/>
      <c r="AF91" s="240"/>
      <c r="AI91" s="241"/>
      <c r="AJ91" s="242"/>
    </row>
    <row r="92" spans="1:36" s="159" customFormat="1">
      <c r="A92" s="219"/>
      <c r="B92" s="219"/>
      <c r="C92" s="219"/>
      <c r="D92" s="219"/>
      <c r="E92" s="220"/>
      <c r="F92" s="221"/>
      <c r="G92" s="222"/>
      <c r="H92" s="223"/>
      <c r="I92" s="163"/>
      <c r="J92" s="164"/>
      <c r="K92" s="163"/>
      <c r="L92" s="164"/>
      <c r="M92" s="224"/>
      <c r="N92" s="164"/>
      <c r="O92" s="164"/>
      <c r="P92" s="164"/>
      <c r="Q92" s="225"/>
      <c r="R92" s="224"/>
      <c r="S92" s="226"/>
      <c r="T92" s="226"/>
      <c r="U92" s="226"/>
      <c r="V92" s="227"/>
      <c r="W92" s="224"/>
      <c r="X92" s="226"/>
      <c r="Y92" s="226"/>
      <c r="Z92" s="226"/>
      <c r="AA92" s="227"/>
      <c r="AB92" s="163"/>
      <c r="AC92" s="163"/>
      <c r="AD92" s="163"/>
      <c r="AE92" s="163"/>
      <c r="AF92" s="228"/>
      <c r="AI92" s="229"/>
      <c r="AJ92" s="230"/>
    </row>
    <row r="93" spans="1:36" s="177" customFormat="1">
      <c r="A93" s="231"/>
      <c r="B93" s="231"/>
      <c r="C93" s="231"/>
      <c r="D93" s="231"/>
      <c r="E93" s="232"/>
      <c r="F93" s="233"/>
      <c r="G93" s="234"/>
      <c r="H93" s="235"/>
      <c r="I93" s="181"/>
      <c r="J93" s="182"/>
      <c r="K93" s="181"/>
      <c r="L93" s="182"/>
      <c r="M93" s="236"/>
      <c r="N93" s="182"/>
      <c r="O93" s="182"/>
      <c r="P93" s="182"/>
      <c r="Q93" s="237"/>
      <c r="R93" s="236"/>
      <c r="S93" s="238"/>
      <c r="T93" s="238"/>
      <c r="U93" s="238"/>
      <c r="V93" s="239"/>
      <c r="W93" s="236"/>
      <c r="X93" s="238"/>
      <c r="Y93" s="238"/>
      <c r="Z93" s="238"/>
      <c r="AA93" s="239"/>
      <c r="AB93" s="181"/>
      <c r="AC93" s="181"/>
      <c r="AD93" s="181"/>
      <c r="AE93" s="181"/>
      <c r="AF93" s="240"/>
      <c r="AI93" s="241"/>
      <c r="AJ93" s="242"/>
    </row>
    <row r="94" spans="1:36" s="159" customFormat="1">
      <c r="A94" s="219"/>
      <c r="B94" s="219"/>
      <c r="C94" s="219"/>
      <c r="D94" s="219"/>
      <c r="E94" s="220"/>
      <c r="F94" s="221"/>
      <c r="G94" s="222"/>
      <c r="H94" s="223"/>
      <c r="I94" s="163"/>
      <c r="J94" s="164"/>
      <c r="K94" s="163"/>
      <c r="L94" s="164"/>
      <c r="M94" s="224"/>
      <c r="N94" s="164"/>
      <c r="O94" s="164"/>
      <c r="P94" s="164"/>
      <c r="Q94" s="225"/>
      <c r="R94" s="224"/>
      <c r="S94" s="226"/>
      <c r="T94" s="226"/>
      <c r="U94" s="226"/>
      <c r="V94" s="227"/>
      <c r="W94" s="224"/>
      <c r="X94" s="226"/>
      <c r="Y94" s="226"/>
      <c r="Z94" s="226"/>
      <c r="AA94" s="227"/>
      <c r="AB94" s="163"/>
      <c r="AC94" s="163"/>
      <c r="AD94" s="163"/>
      <c r="AE94" s="163"/>
      <c r="AF94" s="228"/>
      <c r="AI94" s="229"/>
      <c r="AJ94" s="230"/>
    </row>
    <row r="95" spans="1:36" s="177" customFormat="1">
      <c r="A95" s="231"/>
      <c r="B95" s="231"/>
      <c r="C95" s="231"/>
      <c r="D95" s="231"/>
      <c r="E95" s="232"/>
      <c r="F95" s="233"/>
      <c r="G95" s="234"/>
      <c r="H95" s="235"/>
      <c r="I95" s="181"/>
      <c r="J95" s="182"/>
      <c r="K95" s="181"/>
      <c r="L95" s="182"/>
      <c r="M95" s="236"/>
      <c r="N95" s="182"/>
      <c r="O95" s="182"/>
      <c r="P95" s="182"/>
      <c r="Q95" s="237"/>
      <c r="R95" s="236"/>
      <c r="S95" s="238"/>
      <c r="T95" s="238"/>
      <c r="U95" s="238"/>
      <c r="V95" s="239"/>
      <c r="W95" s="236"/>
      <c r="X95" s="238"/>
      <c r="Y95" s="238"/>
      <c r="Z95" s="238"/>
      <c r="AA95" s="239"/>
      <c r="AB95" s="181"/>
      <c r="AC95" s="181"/>
      <c r="AD95" s="181"/>
      <c r="AE95" s="181"/>
      <c r="AF95" s="240"/>
      <c r="AI95" s="241"/>
      <c r="AJ95" s="242"/>
    </row>
    <row r="96" spans="1:36" s="159" customFormat="1">
      <c r="A96" s="219"/>
      <c r="B96" s="219"/>
      <c r="C96" s="219"/>
      <c r="D96" s="219"/>
      <c r="E96" s="220"/>
      <c r="F96" s="221"/>
      <c r="G96" s="222"/>
      <c r="H96" s="223"/>
      <c r="I96" s="163"/>
      <c r="J96" s="164"/>
      <c r="K96" s="163"/>
      <c r="L96" s="164"/>
      <c r="M96" s="224"/>
      <c r="N96" s="164"/>
      <c r="O96" s="164"/>
      <c r="P96" s="164"/>
      <c r="Q96" s="225"/>
      <c r="R96" s="224"/>
      <c r="S96" s="226"/>
      <c r="T96" s="226"/>
      <c r="U96" s="226"/>
      <c r="V96" s="227"/>
      <c r="W96" s="224"/>
      <c r="X96" s="226"/>
      <c r="Y96" s="226"/>
      <c r="Z96" s="226"/>
      <c r="AA96" s="227"/>
      <c r="AB96" s="163"/>
      <c r="AC96" s="163"/>
      <c r="AD96" s="163"/>
      <c r="AE96" s="163"/>
      <c r="AF96" s="228"/>
      <c r="AI96" s="229"/>
      <c r="AJ96" s="230"/>
    </row>
    <row r="97" spans="1:36" s="177" customFormat="1">
      <c r="A97" s="231"/>
      <c r="B97" s="231"/>
      <c r="C97" s="231"/>
      <c r="D97" s="231"/>
      <c r="E97" s="232"/>
      <c r="F97" s="233"/>
      <c r="G97" s="234"/>
      <c r="H97" s="235"/>
      <c r="I97" s="181"/>
      <c r="J97" s="182"/>
      <c r="K97" s="181"/>
      <c r="L97" s="182"/>
      <c r="M97" s="236"/>
      <c r="N97" s="182"/>
      <c r="O97" s="182"/>
      <c r="P97" s="182"/>
      <c r="Q97" s="237"/>
      <c r="R97" s="236"/>
      <c r="S97" s="238"/>
      <c r="T97" s="238"/>
      <c r="U97" s="238"/>
      <c r="V97" s="239"/>
      <c r="W97" s="236"/>
      <c r="X97" s="238"/>
      <c r="Y97" s="238"/>
      <c r="Z97" s="238"/>
      <c r="AA97" s="239"/>
      <c r="AB97" s="181"/>
      <c r="AC97" s="181"/>
      <c r="AD97" s="181"/>
      <c r="AE97" s="181"/>
      <c r="AF97" s="240"/>
      <c r="AI97" s="241"/>
      <c r="AJ97" s="242"/>
    </row>
    <row r="98" spans="1:36" s="159" customFormat="1">
      <c r="A98" s="219"/>
      <c r="B98" s="219"/>
      <c r="C98" s="219"/>
      <c r="D98" s="219"/>
      <c r="E98" s="220"/>
      <c r="F98" s="221"/>
      <c r="G98" s="222"/>
      <c r="H98" s="223"/>
      <c r="I98" s="163"/>
      <c r="J98" s="164"/>
      <c r="K98" s="163"/>
      <c r="L98" s="164"/>
      <c r="M98" s="224"/>
      <c r="N98" s="164"/>
      <c r="O98" s="164"/>
      <c r="P98" s="164"/>
      <c r="Q98" s="225"/>
      <c r="R98" s="224"/>
      <c r="S98" s="226"/>
      <c r="T98" s="226"/>
      <c r="U98" s="226"/>
      <c r="V98" s="227"/>
      <c r="W98" s="224"/>
      <c r="X98" s="226"/>
      <c r="Y98" s="226"/>
      <c r="Z98" s="226"/>
      <c r="AA98" s="227"/>
      <c r="AB98" s="163"/>
      <c r="AC98" s="163"/>
      <c r="AD98" s="163"/>
      <c r="AE98" s="163"/>
      <c r="AF98" s="228"/>
      <c r="AI98" s="229"/>
      <c r="AJ98" s="230"/>
    </row>
    <row r="99" spans="1:36" s="177" customFormat="1">
      <c r="A99" s="231"/>
      <c r="B99" s="231"/>
      <c r="C99" s="231"/>
      <c r="D99" s="231"/>
      <c r="E99" s="232"/>
      <c r="F99" s="233"/>
      <c r="G99" s="234"/>
      <c r="H99" s="235"/>
      <c r="I99" s="181"/>
      <c r="J99" s="182"/>
      <c r="K99" s="181"/>
      <c r="L99" s="182"/>
      <c r="M99" s="236"/>
      <c r="N99" s="182"/>
      <c r="O99" s="182"/>
      <c r="P99" s="182"/>
      <c r="Q99" s="237"/>
      <c r="R99" s="236"/>
      <c r="S99" s="238"/>
      <c r="T99" s="238"/>
      <c r="U99" s="238"/>
      <c r="V99" s="239"/>
      <c r="W99" s="236"/>
      <c r="X99" s="238"/>
      <c r="Y99" s="238"/>
      <c r="Z99" s="238"/>
      <c r="AA99" s="239"/>
      <c r="AB99" s="181"/>
      <c r="AC99" s="181"/>
      <c r="AD99" s="181"/>
      <c r="AE99" s="181"/>
      <c r="AF99" s="240"/>
      <c r="AI99" s="241"/>
      <c r="AJ99" s="242"/>
    </row>
    <row r="100" spans="1:36" s="159" customFormat="1">
      <c r="A100" s="219"/>
      <c r="B100" s="219"/>
      <c r="C100" s="219"/>
      <c r="D100" s="219"/>
      <c r="E100" s="220"/>
      <c r="F100" s="221"/>
      <c r="G100" s="222"/>
      <c r="H100" s="223"/>
      <c r="I100" s="163"/>
      <c r="J100" s="164"/>
      <c r="K100" s="163"/>
      <c r="L100" s="164"/>
      <c r="M100" s="224"/>
      <c r="N100" s="164"/>
      <c r="O100" s="164"/>
      <c r="P100" s="164"/>
      <c r="Q100" s="225"/>
      <c r="R100" s="224"/>
      <c r="S100" s="226"/>
      <c r="T100" s="226"/>
      <c r="U100" s="226"/>
      <c r="V100" s="227"/>
      <c r="W100" s="224"/>
      <c r="X100" s="226"/>
      <c r="Y100" s="226"/>
      <c r="Z100" s="226"/>
      <c r="AA100" s="227"/>
      <c r="AB100" s="163"/>
      <c r="AC100" s="163"/>
      <c r="AD100" s="163"/>
      <c r="AE100" s="163"/>
      <c r="AF100" s="228"/>
      <c r="AI100" s="229"/>
      <c r="AJ100" s="230"/>
    </row>
    <row r="101" spans="1:36" s="177" customFormat="1">
      <c r="A101" s="231"/>
      <c r="B101" s="231"/>
      <c r="C101" s="231"/>
      <c r="D101" s="231"/>
      <c r="E101" s="232"/>
      <c r="F101" s="233"/>
      <c r="G101" s="234"/>
      <c r="H101" s="235"/>
      <c r="I101" s="181"/>
      <c r="J101" s="182"/>
      <c r="K101" s="181"/>
      <c r="L101" s="182"/>
      <c r="M101" s="236"/>
      <c r="N101" s="182"/>
      <c r="O101" s="182"/>
      <c r="P101" s="182"/>
      <c r="Q101" s="237"/>
      <c r="R101" s="236"/>
      <c r="S101" s="238"/>
      <c r="T101" s="238"/>
      <c r="U101" s="238"/>
      <c r="V101" s="239"/>
      <c r="W101" s="236"/>
      <c r="X101" s="238"/>
      <c r="Y101" s="238"/>
      <c r="Z101" s="238"/>
      <c r="AA101" s="239"/>
      <c r="AB101" s="181"/>
      <c r="AC101" s="181"/>
      <c r="AD101" s="181"/>
      <c r="AE101" s="181"/>
      <c r="AF101" s="240"/>
      <c r="AI101" s="241"/>
      <c r="AJ101" s="242"/>
    </row>
    <row r="102" spans="1:36" s="159" customFormat="1">
      <c r="A102" s="219"/>
      <c r="B102" s="219"/>
      <c r="C102" s="219"/>
      <c r="D102" s="219"/>
      <c r="E102" s="220"/>
      <c r="F102" s="221"/>
      <c r="G102" s="222"/>
      <c r="H102" s="223"/>
      <c r="I102" s="163"/>
      <c r="J102" s="164"/>
      <c r="K102" s="163"/>
      <c r="L102" s="164"/>
      <c r="M102" s="224"/>
      <c r="N102" s="164"/>
      <c r="O102" s="164"/>
      <c r="P102" s="164"/>
      <c r="Q102" s="225"/>
      <c r="R102" s="224"/>
      <c r="S102" s="226"/>
      <c r="T102" s="226"/>
      <c r="U102" s="226"/>
      <c r="V102" s="227"/>
      <c r="W102" s="224"/>
      <c r="X102" s="226"/>
      <c r="Y102" s="226"/>
      <c r="Z102" s="226"/>
      <c r="AA102" s="227"/>
      <c r="AB102" s="163"/>
      <c r="AC102" s="163"/>
      <c r="AD102" s="163"/>
      <c r="AE102" s="163"/>
      <c r="AF102" s="228"/>
      <c r="AI102" s="229"/>
      <c r="AJ102" s="230"/>
    </row>
    <row r="103" spans="1:36" s="177" customFormat="1">
      <c r="A103" s="231"/>
      <c r="B103" s="231"/>
      <c r="C103" s="231"/>
      <c r="D103" s="231"/>
      <c r="E103" s="232"/>
      <c r="F103" s="233"/>
      <c r="G103" s="234"/>
      <c r="H103" s="235"/>
      <c r="I103" s="181"/>
      <c r="J103" s="182"/>
      <c r="K103" s="181"/>
      <c r="L103" s="182"/>
      <c r="M103" s="236"/>
      <c r="N103" s="182"/>
      <c r="O103" s="182"/>
      <c r="P103" s="182"/>
      <c r="Q103" s="237"/>
      <c r="R103" s="236"/>
      <c r="S103" s="238"/>
      <c r="T103" s="238"/>
      <c r="U103" s="238"/>
      <c r="V103" s="239"/>
      <c r="W103" s="236"/>
      <c r="X103" s="238"/>
      <c r="Y103" s="238"/>
      <c r="Z103" s="238"/>
      <c r="AA103" s="239"/>
      <c r="AB103" s="181"/>
      <c r="AC103" s="181"/>
      <c r="AD103" s="181"/>
      <c r="AE103" s="181"/>
      <c r="AF103" s="240"/>
      <c r="AI103" s="241"/>
      <c r="AJ103" s="242"/>
    </row>
    <row r="104" spans="1:36" s="159" customFormat="1">
      <c r="A104" s="219"/>
      <c r="B104" s="219"/>
      <c r="C104" s="219"/>
      <c r="D104" s="219"/>
      <c r="E104" s="220"/>
      <c r="F104" s="221"/>
      <c r="G104" s="222"/>
      <c r="H104" s="223"/>
      <c r="I104" s="163"/>
      <c r="J104" s="164"/>
      <c r="K104" s="163"/>
      <c r="L104" s="164"/>
      <c r="M104" s="224"/>
      <c r="N104" s="164"/>
      <c r="O104" s="164"/>
      <c r="P104" s="164"/>
      <c r="Q104" s="225"/>
      <c r="R104" s="224"/>
      <c r="S104" s="226"/>
      <c r="T104" s="226"/>
      <c r="U104" s="226"/>
      <c r="V104" s="227"/>
      <c r="W104" s="224"/>
      <c r="X104" s="226"/>
      <c r="Y104" s="226"/>
      <c r="Z104" s="226"/>
      <c r="AA104" s="227"/>
      <c r="AB104" s="163"/>
      <c r="AC104" s="163"/>
      <c r="AD104" s="163"/>
      <c r="AE104" s="163"/>
      <c r="AF104" s="228"/>
      <c r="AI104" s="229"/>
      <c r="AJ104" s="230"/>
    </row>
    <row r="105" spans="1:36" s="177" customFormat="1">
      <c r="A105" s="231"/>
      <c r="B105" s="231"/>
      <c r="C105" s="231"/>
      <c r="D105" s="231"/>
      <c r="E105" s="232"/>
      <c r="F105" s="233"/>
      <c r="G105" s="234"/>
      <c r="H105" s="235"/>
      <c r="I105" s="181"/>
      <c r="J105" s="182"/>
      <c r="K105" s="181"/>
      <c r="L105" s="182"/>
      <c r="M105" s="236"/>
      <c r="N105" s="182"/>
      <c r="O105" s="182"/>
      <c r="P105" s="182"/>
      <c r="Q105" s="237"/>
      <c r="R105" s="236"/>
      <c r="S105" s="238"/>
      <c r="T105" s="238"/>
      <c r="U105" s="238"/>
      <c r="V105" s="239"/>
      <c r="W105" s="236"/>
      <c r="X105" s="238"/>
      <c r="Y105" s="238"/>
      <c r="Z105" s="238"/>
      <c r="AA105" s="239"/>
      <c r="AB105" s="181"/>
      <c r="AC105" s="181"/>
      <c r="AD105" s="181"/>
      <c r="AE105" s="181"/>
      <c r="AF105" s="240"/>
      <c r="AI105" s="241"/>
      <c r="AJ105" s="242"/>
    </row>
    <row r="106" spans="1:36" s="159" customFormat="1">
      <c r="A106" s="219"/>
      <c r="B106" s="219"/>
      <c r="C106" s="219"/>
      <c r="D106" s="219"/>
      <c r="E106" s="220"/>
      <c r="F106" s="221"/>
      <c r="G106" s="222"/>
      <c r="H106" s="223"/>
      <c r="I106" s="163"/>
      <c r="J106" s="164"/>
      <c r="K106" s="163"/>
      <c r="L106" s="164"/>
      <c r="M106" s="224"/>
      <c r="N106" s="164"/>
      <c r="O106" s="164"/>
      <c r="P106" s="164"/>
      <c r="Q106" s="225"/>
      <c r="R106" s="224"/>
      <c r="S106" s="226"/>
      <c r="T106" s="226"/>
      <c r="U106" s="226"/>
      <c r="V106" s="227"/>
      <c r="W106" s="224"/>
      <c r="X106" s="226"/>
      <c r="Y106" s="226"/>
      <c r="Z106" s="226"/>
      <c r="AA106" s="227"/>
      <c r="AB106" s="163"/>
      <c r="AC106" s="163"/>
      <c r="AD106" s="163"/>
      <c r="AE106" s="163"/>
      <c r="AF106" s="228"/>
      <c r="AI106" s="229"/>
      <c r="AJ106" s="230"/>
    </row>
    <row r="107" spans="1:36" s="177" customFormat="1">
      <c r="A107" s="231"/>
      <c r="B107" s="231"/>
      <c r="C107" s="231"/>
      <c r="D107" s="231"/>
      <c r="E107" s="232"/>
      <c r="F107" s="233"/>
      <c r="G107" s="234"/>
      <c r="H107" s="235"/>
      <c r="I107" s="181"/>
      <c r="J107" s="182"/>
      <c r="K107" s="181"/>
      <c r="L107" s="182"/>
      <c r="M107" s="236"/>
      <c r="N107" s="182"/>
      <c r="O107" s="182"/>
      <c r="P107" s="182"/>
      <c r="Q107" s="237"/>
      <c r="R107" s="236"/>
      <c r="S107" s="238"/>
      <c r="T107" s="238"/>
      <c r="U107" s="238"/>
      <c r="V107" s="239"/>
      <c r="W107" s="236"/>
      <c r="X107" s="238"/>
      <c r="Y107" s="238"/>
      <c r="Z107" s="238"/>
      <c r="AA107" s="239"/>
      <c r="AB107" s="181"/>
      <c r="AC107" s="181"/>
      <c r="AD107" s="181"/>
      <c r="AE107" s="181"/>
      <c r="AF107" s="240"/>
      <c r="AI107" s="241"/>
      <c r="AJ107" s="242"/>
    </row>
    <row r="108" spans="1:36" s="159" customFormat="1">
      <c r="A108" s="219"/>
      <c r="B108" s="219"/>
      <c r="C108" s="219"/>
      <c r="D108" s="219"/>
      <c r="E108" s="220"/>
      <c r="F108" s="221"/>
      <c r="G108" s="222"/>
      <c r="H108" s="223"/>
      <c r="I108" s="163"/>
      <c r="J108" s="164"/>
      <c r="K108" s="163"/>
      <c r="L108" s="164"/>
      <c r="M108" s="224"/>
      <c r="N108" s="164"/>
      <c r="O108" s="164"/>
      <c r="P108" s="164"/>
      <c r="Q108" s="225"/>
      <c r="R108" s="224"/>
      <c r="S108" s="226"/>
      <c r="T108" s="226"/>
      <c r="U108" s="226"/>
      <c r="V108" s="227"/>
      <c r="W108" s="224"/>
      <c r="X108" s="226"/>
      <c r="Y108" s="226"/>
      <c r="Z108" s="226"/>
      <c r="AA108" s="227"/>
      <c r="AB108" s="163"/>
      <c r="AC108" s="163"/>
      <c r="AD108" s="163"/>
      <c r="AE108" s="163"/>
      <c r="AF108" s="228"/>
      <c r="AI108" s="229"/>
      <c r="AJ108" s="230"/>
    </row>
    <row r="109" spans="1:36" s="177" customFormat="1">
      <c r="A109" s="231"/>
      <c r="B109" s="231"/>
      <c r="C109" s="231"/>
      <c r="D109" s="231"/>
      <c r="E109" s="232"/>
      <c r="F109" s="233"/>
      <c r="G109" s="234"/>
      <c r="H109" s="235"/>
      <c r="I109" s="181"/>
      <c r="J109" s="182"/>
      <c r="K109" s="181"/>
      <c r="L109" s="182"/>
      <c r="M109" s="236"/>
      <c r="N109" s="182"/>
      <c r="O109" s="182"/>
      <c r="P109" s="182"/>
      <c r="Q109" s="237"/>
      <c r="R109" s="236"/>
      <c r="S109" s="238"/>
      <c r="T109" s="238"/>
      <c r="U109" s="238"/>
      <c r="V109" s="239"/>
      <c r="W109" s="236"/>
      <c r="X109" s="238"/>
      <c r="Y109" s="238"/>
      <c r="Z109" s="238"/>
      <c r="AA109" s="239"/>
      <c r="AB109" s="181"/>
      <c r="AC109" s="181"/>
      <c r="AD109" s="181"/>
      <c r="AE109" s="181"/>
      <c r="AF109" s="240"/>
      <c r="AI109" s="241"/>
      <c r="AJ109" s="242"/>
    </row>
    <row r="110" spans="1:36" s="159" customFormat="1">
      <c r="A110" s="219"/>
      <c r="B110" s="219"/>
      <c r="C110" s="219"/>
      <c r="D110" s="219"/>
      <c r="E110" s="220"/>
      <c r="F110" s="221"/>
      <c r="G110" s="222"/>
      <c r="H110" s="223"/>
      <c r="I110" s="163"/>
      <c r="J110" s="164"/>
      <c r="K110" s="163"/>
      <c r="L110" s="164"/>
      <c r="M110" s="224"/>
      <c r="N110" s="164"/>
      <c r="O110" s="164"/>
      <c r="P110" s="164"/>
      <c r="Q110" s="225"/>
      <c r="R110" s="224"/>
      <c r="S110" s="226"/>
      <c r="T110" s="226"/>
      <c r="U110" s="226"/>
      <c r="V110" s="227"/>
      <c r="W110" s="224"/>
      <c r="X110" s="226"/>
      <c r="Y110" s="226"/>
      <c r="Z110" s="226"/>
      <c r="AA110" s="227"/>
      <c r="AB110" s="163"/>
      <c r="AC110" s="163"/>
      <c r="AD110" s="163"/>
      <c r="AE110" s="163"/>
      <c r="AF110" s="228"/>
      <c r="AI110" s="229"/>
      <c r="AJ110" s="230"/>
    </row>
    <row r="111" spans="1:36" s="177" customFormat="1">
      <c r="A111" s="231"/>
      <c r="B111" s="231"/>
      <c r="C111" s="231"/>
      <c r="D111" s="231"/>
      <c r="E111" s="232"/>
      <c r="F111" s="233"/>
      <c r="G111" s="234"/>
      <c r="H111" s="235"/>
      <c r="I111" s="181"/>
      <c r="J111" s="182"/>
      <c r="K111" s="181"/>
      <c r="L111" s="182"/>
      <c r="M111" s="236"/>
      <c r="N111" s="182"/>
      <c r="O111" s="182"/>
      <c r="P111" s="182"/>
      <c r="Q111" s="237"/>
      <c r="R111" s="236"/>
      <c r="S111" s="238"/>
      <c r="T111" s="238"/>
      <c r="U111" s="238"/>
      <c r="V111" s="239"/>
      <c r="W111" s="236"/>
      <c r="X111" s="238"/>
      <c r="Y111" s="238"/>
      <c r="Z111" s="238"/>
      <c r="AA111" s="239"/>
      <c r="AB111" s="181"/>
      <c r="AC111" s="181"/>
      <c r="AD111" s="181"/>
      <c r="AE111" s="181"/>
      <c r="AF111" s="240"/>
      <c r="AI111" s="241"/>
      <c r="AJ111" s="242"/>
    </row>
    <row r="112" spans="1:36" s="159" customFormat="1">
      <c r="A112" s="219"/>
      <c r="B112" s="219"/>
      <c r="C112" s="219"/>
      <c r="D112" s="219"/>
      <c r="E112" s="220"/>
      <c r="F112" s="221"/>
      <c r="G112" s="222"/>
      <c r="H112" s="223"/>
      <c r="I112" s="163"/>
      <c r="J112" s="164"/>
      <c r="K112" s="163"/>
      <c r="L112" s="164"/>
      <c r="M112" s="224"/>
      <c r="N112" s="164"/>
      <c r="O112" s="164"/>
      <c r="P112" s="164"/>
      <c r="Q112" s="225"/>
      <c r="R112" s="224"/>
      <c r="S112" s="226"/>
      <c r="T112" s="226"/>
      <c r="U112" s="226"/>
      <c r="V112" s="227"/>
      <c r="W112" s="224"/>
      <c r="X112" s="226"/>
      <c r="Y112" s="226"/>
      <c r="Z112" s="226"/>
      <c r="AA112" s="227"/>
      <c r="AB112" s="163"/>
      <c r="AC112" s="163"/>
      <c r="AD112" s="163"/>
      <c r="AE112" s="163"/>
      <c r="AF112" s="228"/>
      <c r="AI112" s="229"/>
      <c r="AJ112" s="230"/>
    </row>
    <row r="113" spans="1:36" s="177" customFormat="1">
      <c r="A113" s="231"/>
      <c r="B113" s="231"/>
      <c r="C113" s="231"/>
      <c r="D113" s="231"/>
      <c r="E113" s="232"/>
      <c r="F113" s="233"/>
      <c r="G113" s="234"/>
      <c r="H113" s="235"/>
      <c r="I113" s="181"/>
      <c r="J113" s="182"/>
      <c r="K113" s="181"/>
      <c r="L113" s="182"/>
      <c r="M113" s="236"/>
      <c r="N113" s="182"/>
      <c r="O113" s="182"/>
      <c r="P113" s="182"/>
      <c r="Q113" s="237"/>
      <c r="R113" s="236"/>
      <c r="S113" s="238"/>
      <c r="T113" s="238"/>
      <c r="U113" s="238"/>
      <c r="V113" s="239"/>
      <c r="W113" s="236"/>
      <c r="X113" s="238"/>
      <c r="Y113" s="238"/>
      <c r="Z113" s="238"/>
      <c r="AA113" s="239"/>
      <c r="AB113" s="181"/>
      <c r="AC113" s="181"/>
      <c r="AD113" s="181"/>
      <c r="AE113" s="181"/>
      <c r="AF113" s="240"/>
      <c r="AI113" s="241"/>
      <c r="AJ113" s="242"/>
    </row>
    <row r="114" spans="1:36" s="159" customFormat="1">
      <c r="A114" s="219"/>
      <c r="B114" s="219"/>
      <c r="C114" s="219"/>
      <c r="D114" s="219"/>
      <c r="E114" s="220"/>
      <c r="F114" s="221"/>
      <c r="G114" s="222"/>
      <c r="H114" s="223"/>
      <c r="I114" s="163"/>
      <c r="J114" s="164"/>
      <c r="K114" s="163"/>
      <c r="L114" s="164"/>
      <c r="M114" s="224"/>
      <c r="N114" s="164"/>
      <c r="O114" s="164"/>
      <c r="P114" s="164"/>
      <c r="Q114" s="225"/>
      <c r="R114" s="224"/>
      <c r="S114" s="226"/>
      <c r="T114" s="226"/>
      <c r="U114" s="226"/>
      <c r="V114" s="227"/>
      <c r="W114" s="224"/>
      <c r="X114" s="226"/>
      <c r="Y114" s="226"/>
      <c r="Z114" s="226"/>
      <c r="AA114" s="227"/>
      <c r="AB114" s="163"/>
      <c r="AC114" s="163"/>
      <c r="AD114" s="163"/>
      <c r="AE114" s="163"/>
      <c r="AF114" s="228"/>
      <c r="AI114" s="229"/>
      <c r="AJ114" s="230"/>
    </row>
    <row r="115" spans="1:36" s="177" customFormat="1">
      <c r="A115" s="231"/>
      <c r="B115" s="231"/>
      <c r="C115" s="231"/>
      <c r="D115" s="231"/>
      <c r="E115" s="232"/>
      <c r="F115" s="233"/>
      <c r="G115" s="234"/>
      <c r="H115" s="235"/>
      <c r="I115" s="181"/>
      <c r="J115" s="182"/>
      <c r="K115" s="181"/>
      <c r="L115" s="182"/>
      <c r="M115" s="236"/>
      <c r="N115" s="182"/>
      <c r="O115" s="182"/>
      <c r="P115" s="182"/>
      <c r="Q115" s="237"/>
      <c r="R115" s="236"/>
      <c r="S115" s="238"/>
      <c r="T115" s="238"/>
      <c r="U115" s="238"/>
      <c r="V115" s="239"/>
      <c r="W115" s="236"/>
      <c r="X115" s="238"/>
      <c r="Y115" s="238"/>
      <c r="Z115" s="238"/>
      <c r="AA115" s="239"/>
      <c r="AB115" s="181"/>
      <c r="AC115" s="181"/>
      <c r="AD115" s="181"/>
      <c r="AE115" s="181"/>
      <c r="AF115" s="240"/>
      <c r="AI115" s="241"/>
      <c r="AJ115" s="242"/>
    </row>
    <row r="116" spans="1:36" s="159" customFormat="1">
      <c r="A116" s="219"/>
      <c r="B116" s="219"/>
      <c r="C116" s="219"/>
      <c r="D116" s="219"/>
      <c r="E116" s="220"/>
      <c r="F116" s="221"/>
      <c r="G116" s="222"/>
      <c r="H116" s="223"/>
      <c r="I116" s="163"/>
      <c r="J116" s="164"/>
      <c r="K116" s="163"/>
      <c r="L116" s="164"/>
      <c r="M116" s="224"/>
      <c r="N116" s="164"/>
      <c r="O116" s="164"/>
      <c r="P116" s="164"/>
      <c r="Q116" s="225"/>
      <c r="R116" s="224"/>
      <c r="S116" s="226"/>
      <c r="T116" s="226"/>
      <c r="U116" s="226"/>
      <c r="V116" s="227"/>
      <c r="W116" s="224"/>
      <c r="X116" s="226"/>
      <c r="Y116" s="226"/>
      <c r="Z116" s="226"/>
      <c r="AA116" s="227"/>
      <c r="AB116" s="163"/>
      <c r="AC116" s="163"/>
      <c r="AD116" s="163"/>
      <c r="AE116" s="163"/>
      <c r="AF116" s="228"/>
      <c r="AI116" s="229"/>
      <c r="AJ116" s="230"/>
    </row>
    <row r="117" spans="1:36" s="177" customFormat="1">
      <c r="A117" s="231"/>
      <c r="B117" s="231"/>
      <c r="C117" s="231"/>
      <c r="D117" s="231"/>
      <c r="E117" s="232"/>
      <c r="F117" s="233"/>
      <c r="G117" s="234"/>
      <c r="H117" s="235"/>
      <c r="I117" s="181"/>
      <c r="J117" s="182"/>
      <c r="K117" s="181"/>
      <c r="L117" s="182"/>
      <c r="M117" s="236"/>
      <c r="N117" s="182"/>
      <c r="O117" s="182"/>
      <c r="P117" s="182"/>
      <c r="Q117" s="237"/>
      <c r="R117" s="236"/>
      <c r="S117" s="238"/>
      <c r="T117" s="238"/>
      <c r="U117" s="238"/>
      <c r="V117" s="239"/>
      <c r="W117" s="236"/>
      <c r="X117" s="238"/>
      <c r="Y117" s="238"/>
      <c r="Z117" s="238"/>
      <c r="AA117" s="239"/>
      <c r="AB117" s="181"/>
      <c r="AC117" s="181"/>
      <c r="AD117" s="181"/>
      <c r="AE117" s="181"/>
      <c r="AF117" s="240"/>
      <c r="AI117" s="241"/>
      <c r="AJ117" s="242"/>
    </row>
    <row r="118" spans="1:36" s="159" customFormat="1">
      <c r="A118" s="219"/>
      <c r="B118" s="219"/>
      <c r="C118" s="219"/>
      <c r="D118" s="219"/>
      <c r="E118" s="220"/>
      <c r="F118" s="221"/>
      <c r="G118" s="222"/>
      <c r="H118" s="223"/>
      <c r="I118" s="163"/>
      <c r="J118" s="164"/>
      <c r="K118" s="163"/>
      <c r="L118" s="164"/>
      <c r="M118" s="224"/>
      <c r="N118" s="164"/>
      <c r="O118" s="164"/>
      <c r="P118" s="164"/>
      <c r="Q118" s="225"/>
      <c r="R118" s="224"/>
      <c r="S118" s="226"/>
      <c r="T118" s="226"/>
      <c r="U118" s="226"/>
      <c r="V118" s="227"/>
      <c r="W118" s="224"/>
      <c r="X118" s="226"/>
      <c r="Y118" s="226"/>
      <c r="Z118" s="226"/>
      <c r="AA118" s="227"/>
      <c r="AB118" s="163"/>
      <c r="AC118" s="163"/>
      <c r="AD118" s="163"/>
      <c r="AE118" s="163"/>
      <c r="AF118" s="228"/>
      <c r="AI118" s="229"/>
      <c r="AJ118" s="230"/>
    </row>
    <row r="119" spans="1:36" s="177" customFormat="1">
      <c r="A119" s="231"/>
      <c r="B119" s="231"/>
      <c r="C119" s="231"/>
      <c r="D119" s="231"/>
      <c r="E119" s="232"/>
      <c r="F119" s="233"/>
      <c r="G119" s="234"/>
      <c r="H119" s="235"/>
      <c r="I119" s="181"/>
      <c r="J119" s="182"/>
      <c r="K119" s="181"/>
      <c r="L119" s="182"/>
      <c r="M119" s="236"/>
      <c r="N119" s="182"/>
      <c r="O119" s="182"/>
      <c r="P119" s="182"/>
      <c r="Q119" s="237"/>
      <c r="R119" s="236"/>
      <c r="S119" s="238"/>
      <c r="T119" s="238"/>
      <c r="U119" s="238"/>
      <c r="V119" s="239"/>
      <c r="W119" s="236"/>
      <c r="X119" s="238"/>
      <c r="Y119" s="238"/>
      <c r="Z119" s="238"/>
      <c r="AA119" s="239"/>
      <c r="AB119" s="181"/>
      <c r="AC119" s="181"/>
      <c r="AD119" s="181"/>
      <c r="AE119" s="181"/>
      <c r="AF119" s="240"/>
      <c r="AI119" s="241"/>
      <c r="AJ119" s="242"/>
    </row>
    <row r="120" spans="1:36" s="159" customFormat="1">
      <c r="A120" s="219"/>
      <c r="B120" s="219"/>
      <c r="C120" s="219"/>
      <c r="D120" s="219"/>
      <c r="E120" s="220"/>
      <c r="F120" s="221"/>
      <c r="G120" s="222"/>
      <c r="H120" s="223"/>
      <c r="I120" s="163"/>
      <c r="J120" s="164"/>
      <c r="K120" s="163"/>
      <c r="L120" s="164"/>
      <c r="M120" s="224"/>
      <c r="N120" s="164"/>
      <c r="O120" s="164"/>
      <c r="P120" s="164"/>
      <c r="Q120" s="225"/>
      <c r="R120" s="224"/>
      <c r="S120" s="226"/>
      <c r="T120" s="226"/>
      <c r="U120" s="226"/>
      <c r="V120" s="227"/>
      <c r="W120" s="224"/>
      <c r="X120" s="226"/>
      <c r="Y120" s="226"/>
      <c r="Z120" s="226"/>
      <c r="AA120" s="227"/>
      <c r="AB120" s="163"/>
      <c r="AC120" s="163"/>
      <c r="AD120" s="163"/>
      <c r="AE120" s="163"/>
      <c r="AF120" s="228"/>
      <c r="AI120" s="229"/>
      <c r="AJ120" s="230"/>
    </row>
    <row r="121" spans="1:36" s="177" customFormat="1">
      <c r="A121" s="231"/>
      <c r="B121" s="231"/>
      <c r="C121" s="231"/>
      <c r="D121" s="231"/>
      <c r="E121" s="232"/>
      <c r="F121" s="233"/>
      <c r="G121" s="234"/>
      <c r="H121" s="235"/>
      <c r="I121" s="181"/>
      <c r="J121" s="182"/>
      <c r="K121" s="181"/>
      <c r="L121" s="182"/>
      <c r="M121" s="236"/>
      <c r="N121" s="182"/>
      <c r="O121" s="182"/>
      <c r="P121" s="182"/>
      <c r="Q121" s="237"/>
      <c r="R121" s="236"/>
      <c r="S121" s="238"/>
      <c r="T121" s="238"/>
      <c r="U121" s="238"/>
      <c r="V121" s="239"/>
      <c r="W121" s="236"/>
      <c r="X121" s="238"/>
      <c r="Y121" s="238"/>
      <c r="Z121" s="238"/>
      <c r="AA121" s="239"/>
      <c r="AB121" s="181"/>
      <c r="AC121" s="181"/>
      <c r="AD121" s="181"/>
      <c r="AE121" s="181"/>
      <c r="AF121" s="240"/>
      <c r="AI121" s="241"/>
      <c r="AJ121" s="242"/>
    </row>
    <row r="122" spans="1:36" s="159" customFormat="1">
      <c r="A122" s="219"/>
      <c r="B122" s="219"/>
      <c r="C122" s="219"/>
      <c r="D122" s="219"/>
      <c r="E122" s="220"/>
      <c r="F122" s="221"/>
      <c r="G122" s="222"/>
      <c r="H122" s="223"/>
      <c r="I122" s="163"/>
      <c r="J122" s="164"/>
      <c r="K122" s="163"/>
      <c r="L122" s="164"/>
      <c r="M122" s="224"/>
      <c r="N122" s="164"/>
      <c r="O122" s="164"/>
      <c r="P122" s="164"/>
      <c r="Q122" s="225"/>
      <c r="R122" s="224"/>
      <c r="S122" s="226"/>
      <c r="T122" s="226"/>
      <c r="U122" s="226"/>
      <c r="V122" s="227"/>
      <c r="W122" s="224"/>
      <c r="X122" s="226"/>
      <c r="Y122" s="226"/>
      <c r="Z122" s="226"/>
      <c r="AA122" s="227"/>
      <c r="AB122" s="163"/>
      <c r="AC122" s="163"/>
      <c r="AD122" s="163"/>
      <c r="AE122" s="163"/>
      <c r="AF122" s="228"/>
      <c r="AI122" s="229"/>
      <c r="AJ122" s="230"/>
    </row>
    <row r="123" spans="1:36" s="177" customFormat="1">
      <c r="A123" s="231"/>
      <c r="B123" s="231"/>
      <c r="C123" s="231"/>
      <c r="D123" s="231"/>
      <c r="E123" s="232"/>
      <c r="F123" s="233"/>
      <c r="G123" s="234"/>
      <c r="H123" s="235"/>
      <c r="I123" s="181"/>
      <c r="J123" s="182"/>
      <c r="K123" s="181"/>
      <c r="L123" s="182"/>
      <c r="M123" s="236"/>
      <c r="N123" s="182"/>
      <c r="O123" s="182"/>
      <c r="P123" s="182"/>
      <c r="Q123" s="237"/>
      <c r="R123" s="236"/>
      <c r="S123" s="238"/>
      <c r="T123" s="238"/>
      <c r="U123" s="238"/>
      <c r="V123" s="239"/>
      <c r="W123" s="236"/>
      <c r="X123" s="238"/>
      <c r="Y123" s="238"/>
      <c r="Z123" s="238"/>
      <c r="AA123" s="239"/>
      <c r="AB123" s="181"/>
      <c r="AC123" s="181"/>
      <c r="AD123" s="181"/>
      <c r="AE123" s="181"/>
      <c r="AF123" s="240"/>
      <c r="AI123" s="241"/>
      <c r="AJ123" s="242"/>
    </row>
    <row r="124" spans="1:36" s="159" customFormat="1">
      <c r="A124" s="219"/>
      <c r="B124" s="219"/>
      <c r="C124" s="219"/>
      <c r="D124" s="219"/>
      <c r="E124" s="220"/>
      <c r="F124" s="221"/>
      <c r="G124" s="222"/>
      <c r="H124" s="223"/>
      <c r="I124" s="163"/>
      <c r="J124" s="164"/>
      <c r="K124" s="163"/>
      <c r="L124" s="164"/>
      <c r="M124" s="224"/>
      <c r="N124" s="164"/>
      <c r="O124" s="164"/>
      <c r="P124" s="164"/>
      <c r="Q124" s="225"/>
      <c r="R124" s="224"/>
      <c r="S124" s="226"/>
      <c r="T124" s="226"/>
      <c r="U124" s="226"/>
      <c r="V124" s="227"/>
      <c r="W124" s="224"/>
      <c r="X124" s="226"/>
      <c r="Y124" s="226"/>
      <c r="Z124" s="226"/>
      <c r="AA124" s="227"/>
      <c r="AB124" s="163"/>
      <c r="AC124" s="163"/>
      <c r="AD124" s="163"/>
      <c r="AE124" s="163"/>
      <c r="AF124" s="228"/>
      <c r="AI124" s="229"/>
      <c r="AJ124" s="230"/>
    </row>
    <row r="125" spans="1:36" s="177" customFormat="1">
      <c r="A125" s="231"/>
      <c r="B125" s="231"/>
      <c r="C125" s="231"/>
      <c r="D125" s="231"/>
      <c r="E125" s="232"/>
      <c r="F125" s="233"/>
      <c r="G125" s="234"/>
      <c r="H125" s="235"/>
      <c r="I125" s="181"/>
      <c r="J125" s="182"/>
      <c r="K125" s="181"/>
      <c r="L125" s="182"/>
      <c r="M125" s="236"/>
      <c r="N125" s="182"/>
      <c r="O125" s="182"/>
      <c r="P125" s="182"/>
      <c r="Q125" s="237"/>
      <c r="R125" s="236"/>
      <c r="S125" s="238"/>
      <c r="T125" s="238"/>
      <c r="U125" s="238"/>
      <c r="V125" s="239"/>
      <c r="W125" s="236"/>
      <c r="X125" s="238"/>
      <c r="Y125" s="238"/>
      <c r="Z125" s="238"/>
      <c r="AA125" s="239"/>
      <c r="AB125" s="181"/>
      <c r="AC125" s="181"/>
      <c r="AD125" s="181"/>
      <c r="AE125" s="181"/>
      <c r="AF125" s="240"/>
      <c r="AI125" s="241"/>
      <c r="AJ125" s="242"/>
    </row>
    <row r="126" spans="1:36" s="159" customFormat="1">
      <c r="A126" s="219"/>
      <c r="B126" s="219"/>
      <c r="C126" s="219"/>
      <c r="D126" s="219"/>
      <c r="E126" s="220"/>
      <c r="F126" s="221"/>
      <c r="G126" s="222"/>
      <c r="H126" s="223"/>
      <c r="I126" s="163"/>
      <c r="J126" s="164"/>
      <c r="K126" s="163"/>
      <c r="L126" s="164"/>
      <c r="M126" s="224"/>
      <c r="N126" s="164"/>
      <c r="O126" s="164"/>
      <c r="P126" s="164"/>
      <c r="Q126" s="225"/>
      <c r="R126" s="224"/>
      <c r="S126" s="226"/>
      <c r="T126" s="226"/>
      <c r="U126" s="226"/>
      <c r="V126" s="227"/>
      <c r="W126" s="224"/>
      <c r="X126" s="226"/>
      <c r="Y126" s="226"/>
      <c r="Z126" s="226"/>
      <c r="AA126" s="227"/>
      <c r="AB126" s="163"/>
      <c r="AC126" s="163"/>
      <c r="AD126" s="163"/>
      <c r="AE126" s="163"/>
      <c r="AF126" s="228"/>
      <c r="AI126" s="229"/>
      <c r="AJ126" s="230"/>
    </row>
    <row r="127" spans="1:36" s="177" customFormat="1">
      <c r="A127" s="231"/>
      <c r="B127" s="231"/>
      <c r="C127" s="231"/>
      <c r="D127" s="231"/>
      <c r="E127" s="232"/>
      <c r="F127" s="233"/>
      <c r="G127" s="234"/>
      <c r="H127" s="235"/>
      <c r="I127" s="181"/>
      <c r="J127" s="182"/>
      <c r="K127" s="181"/>
      <c r="L127" s="182"/>
      <c r="M127" s="236"/>
      <c r="N127" s="182"/>
      <c r="O127" s="182"/>
      <c r="P127" s="182"/>
      <c r="Q127" s="237"/>
      <c r="R127" s="236"/>
      <c r="S127" s="238"/>
      <c r="T127" s="238"/>
      <c r="U127" s="238"/>
      <c r="V127" s="239"/>
      <c r="W127" s="236"/>
      <c r="X127" s="238"/>
      <c r="Y127" s="238"/>
      <c r="Z127" s="238"/>
      <c r="AA127" s="239"/>
      <c r="AB127" s="181"/>
      <c r="AC127" s="181"/>
      <c r="AD127" s="181"/>
      <c r="AE127" s="181"/>
      <c r="AF127" s="240"/>
      <c r="AI127" s="241"/>
      <c r="AJ127" s="242"/>
    </row>
    <row r="128" spans="1:36" s="159" customFormat="1">
      <c r="A128" s="219"/>
      <c r="B128" s="219"/>
      <c r="C128" s="219"/>
      <c r="D128" s="219"/>
      <c r="E128" s="220"/>
      <c r="F128" s="221"/>
      <c r="G128" s="222"/>
      <c r="H128" s="223"/>
      <c r="I128" s="163"/>
      <c r="J128" s="164"/>
      <c r="K128" s="163"/>
      <c r="L128" s="164"/>
      <c r="M128" s="224"/>
      <c r="N128" s="164"/>
      <c r="O128" s="164"/>
      <c r="P128" s="164"/>
      <c r="Q128" s="225"/>
      <c r="R128" s="224"/>
      <c r="S128" s="226"/>
      <c r="T128" s="226"/>
      <c r="U128" s="226"/>
      <c r="V128" s="227"/>
      <c r="W128" s="224"/>
      <c r="X128" s="226"/>
      <c r="Y128" s="226"/>
      <c r="Z128" s="226"/>
      <c r="AA128" s="227"/>
      <c r="AB128" s="163"/>
      <c r="AC128" s="163"/>
      <c r="AD128" s="163"/>
      <c r="AE128" s="163"/>
      <c r="AF128" s="228"/>
      <c r="AI128" s="229"/>
      <c r="AJ128" s="230"/>
    </row>
    <row r="129" spans="1:36" s="177" customFormat="1">
      <c r="A129" s="231"/>
      <c r="B129" s="231"/>
      <c r="C129" s="231"/>
      <c r="D129" s="231"/>
      <c r="E129" s="232"/>
      <c r="F129" s="233"/>
      <c r="G129" s="234"/>
      <c r="H129" s="235"/>
      <c r="I129" s="181"/>
      <c r="J129" s="182"/>
      <c r="K129" s="181"/>
      <c r="L129" s="182"/>
      <c r="M129" s="236"/>
      <c r="N129" s="182"/>
      <c r="O129" s="182"/>
      <c r="P129" s="182"/>
      <c r="Q129" s="237"/>
      <c r="R129" s="236"/>
      <c r="S129" s="238"/>
      <c r="T129" s="238"/>
      <c r="U129" s="238"/>
      <c r="V129" s="239"/>
      <c r="W129" s="236"/>
      <c r="X129" s="238"/>
      <c r="Y129" s="238"/>
      <c r="Z129" s="238"/>
      <c r="AA129" s="239"/>
      <c r="AB129" s="181"/>
      <c r="AC129" s="181"/>
      <c r="AD129" s="181"/>
      <c r="AE129" s="181"/>
      <c r="AF129" s="240"/>
      <c r="AI129" s="241"/>
      <c r="AJ129" s="242"/>
    </row>
    <row r="130" spans="1:36" s="159" customFormat="1">
      <c r="A130" s="219"/>
      <c r="B130" s="219"/>
      <c r="C130" s="219"/>
      <c r="D130" s="219"/>
      <c r="E130" s="220"/>
      <c r="F130" s="221"/>
      <c r="G130" s="222"/>
      <c r="H130" s="223"/>
      <c r="I130" s="163"/>
      <c r="J130" s="164"/>
      <c r="K130" s="163"/>
      <c r="L130" s="164"/>
      <c r="M130" s="224"/>
      <c r="N130" s="164"/>
      <c r="O130" s="164"/>
      <c r="P130" s="164"/>
      <c r="Q130" s="225"/>
      <c r="R130" s="224"/>
      <c r="S130" s="226"/>
      <c r="T130" s="226"/>
      <c r="U130" s="226"/>
      <c r="V130" s="227"/>
      <c r="W130" s="224"/>
      <c r="X130" s="226"/>
      <c r="Y130" s="226"/>
      <c r="Z130" s="226"/>
      <c r="AA130" s="227"/>
      <c r="AB130" s="163"/>
      <c r="AC130" s="163"/>
      <c r="AD130" s="163"/>
      <c r="AE130" s="163"/>
      <c r="AF130" s="228"/>
      <c r="AI130" s="229"/>
      <c r="AJ130" s="230"/>
    </row>
    <row r="131" spans="1:36" s="177" customFormat="1">
      <c r="A131" s="231"/>
      <c r="B131" s="231"/>
      <c r="C131" s="231"/>
      <c r="D131" s="231"/>
      <c r="E131" s="232"/>
      <c r="F131" s="233"/>
      <c r="G131" s="234"/>
      <c r="H131" s="235"/>
      <c r="I131" s="181"/>
      <c r="J131" s="182"/>
      <c r="K131" s="181"/>
      <c r="L131" s="182"/>
      <c r="M131" s="236"/>
      <c r="N131" s="182"/>
      <c r="O131" s="182"/>
      <c r="P131" s="182"/>
      <c r="Q131" s="237"/>
      <c r="R131" s="236"/>
      <c r="S131" s="238"/>
      <c r="T131" s="238"/>
      <c r="U131" s="238"/>
      <c r="V131" s="239"/>
      <c r="W131" s="236"/>
      <c r="X131" s="238"/>
      <c r="Y131" s="238"/>
      <c r="Z131" s="238"/>
      <c r="AA131" s="239"/>
      <c r="AB131" s="181"/>
      <c r="AC131" s="181"/>
      <c r="AD131" s="181"/>
      <c r="AE131" s="181"/>
      <c r="AF131" s="240"/>
      <c r="AI131" s="241"/>
      <c r="AJ131" s="242"/>
    </row>
    <row r="132" spans="1:36" s="159" customFormat="1">
      <c r="A132" s="219"/>
      <c r="B132" s="219"/>
      <c r="C132" s="219"/>
      <c r="D132" s="219"/>
      <c r="E132" s="220"/>
      <c r="F132" s="221"/>
      <c r="G132" s="222"/>
      <c r="H132" s="223"/>
      <c r="I132" s="163"/>
      <c r="J132" s="164"/>
      <c r="K132" s="163"/>
      <c r="L132" s="164"/>
      <c r="M132" s="224"/>
      <c r="N132" s="164"/>
      <c r="O132" s="164"/>
      <c r="P132" s="164"/>
      <c r="Q132" s="225"/>
      <c r="R132" s="224"/>
      <c r="S132" s="226"/>
      <c r="T132" s="226"/>
      <c r="U132" s="226"/>
      <c r="V132" s="227"/>
      <c r="W132" s="224"/>
      <c r="X132" s="226"/>
      <c r="Y132" s="226"/>
      <c r="Z132" s="226"/>
      <c r="AA132" s="227"/>
      <c r="AB132" s="163"/>
      <c r="AC132" s="163"/>
      <c r="AD132" s="163"/>
      <c r="AE132" s="163"/>
      <c r="AF132" s="228"/>
      <c r="AI132" s="229"/>
      <c r="AJ132" s="230"/>
    </row>
    <row r="133" spans="1:36" s="177" customFormat="1">
      <c r="A133" s="231"/>
      <c r="B133" s="231"/>
      <c r="C133" s="231"/>
      <c r="D133" s="231"/>
      <c r="E133" s="232"/>
      <c r="F133" s="233"/>
      <c r="G133" s="234"/>
      <c r="H133" s="235"/>
      <c r="I133" s="181"/>
      <c r="J133" s="182"/>
      <c r="K133" s="181"/>
      <c r="L133" s="182"/>
      <c r="M133" s="236"/>
      <c r="N133" s="182"/>
      <c r="O133" s="182"/>
      <c r="P133" s="182"/>
      <c r="Q133" s="237"/>
      <c r="R133" s="236"/>
      <c r="S133" s="238"/>
      <c r="T133" s="238"/>
      <c r="U133" s="238"/>
      <c r="V133" s="239"/>
      <c r="W133" s="236"/>
      <c r="X133" s="238"/>
      <c r="Y133" s="238"/>
      <c r="Z133" s="238"/>
      <c r="AA133" s="239"/>
      <c r="AB133" s="181"/>
      <c r="AC133" s="181"/>
      <c r="AD133" s="181"/>
      <c r="AE133" s="181"/>
      <c r="AF133" s="240"/>
      <c r="AI133" s="241"/>
      <c r="AJ133" s="242"/>
    </row>
    <row r="134" spans="1:36" s="159" customFormat="1">
      <c r="A134" s="219"/>
      <c r="B134" s="219"/>
      <c r="C134" s="219"/>
      <c r="D134" s="219"/>
      <c r="E134" s="220"/>
      <c r="F134" s="221"/>
      <c r="G134" s="222"/>
      <c r="H134" s="223"/>
      <c r="I134" s="163"/>
      <c r="J134" s="164"/>
      <c r="K134" s="163"/>
      <c r="L134" s="164"/>
      <c r="M134" s="224"/>
      <c r="N134" s="164"/>
      <c r="O134" s="164"/>
      <c r="P134" s="164"/>
      <c r="Q134" s="225"/>
      <c r="R134" s="224"/>
      <c r="S134" s="226"/>
      <c r="T134" s="226"/>
      <c r="U134" s="226"/>
      <c r="V134" s="227"/>
      <c r="W134" s="224"/>
      <c r="X134" s="226"/>
      <c r="Y134" s="226"/>
      <c r="Z134" s="226"/>
      <c r="AA134" s="227"/>
      <c r="AB134" s="163"/>
      <c r="AC134" s="163"/>
      <c r="AD134" s="163"/>
      <c r="AE134" s="163"/>
      <c r="AF134" s="228"/>
      <c r="AI134" s="229"/>
      <c r="AJ134" s="230"/>
    </row>
    <row r="135" spans="1:36" s="177" customFormat="1">
      <c r="A135" s="231"/>
      <c r="B135" s="231"/>
      <c r="C135" s="231"/>
      <c r="D135" s="231"/>
      <c r="E135" s="232"/>
      <c r="F135" s="233"/>
      <c r="G135" s="234"/>
      <c r="H135" s="235"/>
      <c r="I135" s="181"/>
      <c r="J135" s="182"/>
      <c r="K135" s="181"/>
      <c r="L135" s="182"/>
      <c r="M135" s="236"/>
      <c r="N135" s="182"/>
      <c r="O135" s="182"/>
      <c r="P135" s="182"/>
      <c r="Q135" s="237"/>
      <c r="R135" s="236"/>
      <c r="S135" s="238"/>
      <c r="T135" s="238"/>
      <c r="U135" s="238"/>
      <c r="V135" s="239"/>
      <c r="W135" s="236"/>
      <c r="X135" s="238"/>
      <c r="Y135" s="238"/>
      <c r="Z135" s="238"/>
      <c r="AA135" s="239"/>
      <c r="AB135" s="181"/>
      <c r="AC135" s="181"/>
      <c r="AD135" s="181"/>
      <c r="AE135" s="181"/>
      <c r="AF135" s="240"/>
      <c r="AI135" s="241"/>
      <c r="AJ135" s="242"/>
    </row>
    <row r="136" spans="1:36" s="159" customFormat="1">
      <c r="A136" s="219"/>
      <c r="B136" s="219"/>
      <c r="C136" s="219"/>
      <c r="D136" s="219"/>
      <c r="E136" s="220"/>
      <c r="F136" s="221"/>
      <c r="G136" s="222"/>
      <c r="H136" s="223"/>
      <c r="I136" s="163"/>
      <c r="J136" s="164"/>
      <c r="K136" s="163"/>
      <c r="L136" s="164"/>
      <c r="M136" s="224"/>
      <c r="N136" s="164"/>
      <c r="O136" s="164"/>
      <c r="P136" s="164"/>
      <c r="Q136" s="225"/>
      <c r="R136" s="224"/>
      <c r="S136" s="226"/>
      <c r="T136" s="226"/>
      <c r="U136" s="226"/>
      <c r="V136" s="227"/>
      <c r="W136" s="224"/>
      <c r="X136" s="226"/>
      <c r="Y136" s="226"/>
      <c r="Z136" s="226"/>
      <c r="AA136" s="227"/>
      <c r="AB136" s="163"/>
      <c r="AC136" s="163"/>
      <c r="AD136" s="163"/>
      <c r="AE136" s="163"/>
      <c r="AF136" s="228"/>
      <c r="AI136" s="229"/>
      <c r="AJ136" s="230"/>
    </row>
    <row r="137" spans="1:36" s="177" customFormat="1">
      <c r="A137" s="231"/>
      <c r="B137" s="231"/>
      <c r="C137" s="231"/>
      <c r="D137" s="231"/>
      <c r="E137" s="232"/>
      <c r="F137" s="233"/>
      <c r="G137" s="234"/>
      <c r="H137" s="235"/>
      <c r="I137" s="181"/>
      <c r="J137" s="182"/>
      <c r="K137" s="181"/>
      <c r="L137" s="182"/>
      <c r="M137" s="236"/>
      <c r="N137" s="182"/>
      <c r="O137" s="182"/>
      <c r="P137" s="182"/>
      <c r="Q137" s="237"/>
      <c r="R137" s="236"/>
      <c r="S137" s="238"/>
      <c r="T137" s="238"/>
      <c r="U137" s="238"/>
      <c r="V137" s="239"/>
      <c r="W137" s="236"/>
      <c r="X137" s="238"/>
      <c r="Y137" s="238"/>
      <c r="Z137" s="238"/>
      <c r="AA137" s="239"/>
      <c r="AB137" s="181"/>
      <c r="AC137" s="181"/>
      <c r="AD137" s="181"/>
      <c r="AE137" s="181"/>
      <c r="AF137" s="240"/>
      <c r="AI137" s="241"/>
      <c r="AJ137" s="242"/>
    </row>
    <row r="138" spans="1:36" s="159" customFormat="1">
      <c r="A138" s="219"/>
      <c r="B138" s="219"/>
      <c r="C138" s="219"/>
      <c r="D138" s="219"/>
      <c r="E138" s="220"/>
      <c r="F138" s="221"/>
      <c r="G138" s="222"/>
      <c r="H138" s="223"/>
      <c r="I138" s="163"/>
      <c r="J138" s="164"/>
      <c r="K138" s="163"/>
      <c r="L138" s="164"/>
      <c r="M138" s="224"/>
      <c r="N138" s="164"/>
      <c r="O138" s="164"/>
      <c r="P138" s="164"/>
      <c r="Q138" s="225"/>
      <c r="R138" s="224"/>
      <c r="S138" s="226"/>
      <c r="T138" s="226"/>
      <c r="U138" s="226"/>
      <c r="V138" s="227"/>
      <c r="W138" s="224"/>
      <c r="X138" s="226"/>
      <c r="Y138" s="226"/>
      <c r="Z138" s="226"/>
      <c r="AA138" s="227"/>
      <c r="AB138" s="163"/>
      <c r="AC138" s="163"/>
      <c r="AD138" s="163"/>
      <c r="AE138" s="163"/>
      <c r="AF138" s="228"/>
      <c r="AI138" s="229"/>
      <c r="AJ138" s="230"/>
    </row>
    <row r="139" spans="1:36" s="177" customFormat="1">
      <c r="A139" s="231"/>
      <c r="B139" s="231"/>
      <c r="C139" s="231"/>
      <c r="D139" s="231"/>
      <c r="E139" s="232"/>
      <c r="F139" s="233"/>
      <c r="G139" s="234"/>
      <c r="H139" s="235"/>
      <c r="I139" s="181"/>
      <c r="J139" s="182"/>
      <c r="K139" s="181"/>
      <c r="L139" s="182"/>
      <c r="M139" s="236"/>
      <c r="N139" s="182"/>
      <c r="O139" s="182"/>
      <c r="P139" s="182"/>
      <c r="Q139" s="237"/>
      <c r="R139" s="236"/>
      <c r="S139" s="238"/>
      <c r="T139" s="238"/>
      <c r="U139" s="238"/>
      <c r="V139" s="239"/>
      <c r="W139" s="236"/>
      <c r="X139" s="238"/>
      <c r="Y139" s="238"/>
      <c r="Z139" s="238"/>
      <c r="AA139" s="239"/>
      <c r="AB139" s="181"/>
      <c r="AC139" s="181"/>
      <c r="AD139" s="181"/>
      <c r="AE139" s="181"/>
      <c r="AF139" s="240"/>
      <c r="AI139" s="241"/>
      <c r="AJ139" s="242"/>
    </row>
    <row r="140" spans="1:36" s="159" customFormat="1">
      <c r="A140" s="219"/>
      <c r="B140" s="219"/>
      <c r="C140" s="219"/>
      <c r="D140" s="219"/>
      <c r="E140" s="220"/>
      <c r="F140" s="221"/>
      <c r="G140" s="222"/>
      <c r="H140" s="223"/>
      <c r="I140" s="163"/>
      <c r="J140" s="164"/>
      <c r="K140" s="163"/>
      <c r="L140" s="164"/>
      <c r="M140" s="224"/>
      <c r="N140" s="164"/>
      <c r="O140" s="164"/>
      <c r="P140" s="164"/>
      <c r="Q140" s="225"/>
      <c r="R140" s="224"/>
      <c r="S140" s="226"/>
      <c r="T140" s="226"/>
      <c r="U140" s="226"/>
      <c r="V140" s="227"/>
      <c r="W140" s="224"/>
      <c r="X140" s="226"/>
      <c r="Y140" s="226"/>
      <c r="Z140" s="226"/>
      <c r="AA140" s="227"/>
      <c r="AB140" s="163"/>
      <c r="AC140" s="163"/>
      <c r="AD140" s="163"/>
      <c r="AE140" s="163"/>
      <c r="AF140" s="228"/>
      <c r="AI140" s="229"/>
      <c r="AJ140" s="230"/>
    </row>
    <row r="141" spans="1:36" s="177" customFormat="1">
      <c r="A141" s="231"/>
      <c r="B141" s="231"/>
      <c r="C141" s="231"/>
      <c r="D141" s="231"/>
      <c r="E141" s="232"/>
      <c r="F141" s="233"/>
      <c r="G141" s="234"/>
      <c r="H141" s="235"/>
      <c r="I141" s="181"/>
      <c r="J141" s="182"/>
      <c r="K141" s="181"/>
      <c r="L141" s="182"/>
      <c r="M141" s="236"/>
      <c r="N141" s="182"/>
      <c r="O141" s="182"/>
      <c r="P141" s="182"/>
      <c r="Q141" s="237"/>
      <c r="R141" s="236"/>
      <c r="S141" s="238"/>
      <c r="T141" s="238"/>
      <c r="U141" s="238"/>
      <c r="V141" s="239"/>
      <c r="W141" s="236"/>
      <c r="X141" s="238"/>
      <c r="Y141" s="238"/>
      <c r="Z141" s="238"/>
      <c r="AA141" s="239"/>
      <c r="AB141" s="181"/>
      <c r="AC141" s="181"/>
      <c r="AD141" s="181"/>
      <c r="AE141" s="181"/>
      <c r="AF141" s="240"/>
      <c r="AI141" s="241"/>
      <c r="AJ141" s="242"/>
    </row>
    <row r="142" spans="1:36" s="159" customFormat="1">
      <c r="A142" s="219"/>
      <c r="B142" s="219"/>
      <c r="C142" s="219"/>
      <c r="D142" s="219"/>
      <c r="E142" s="220"/>
      <c r="F142" s="221"/>
      <c r="G142" s="222"/>
      <c r="H142" s="223"/>
      <c r="I142" s="163"/>
      <c r="J142" s="164"/>
      <c r="K142" s="163"/>
      <c r="L142" s="164"/>
      <c r="M142" s="224"/>
      <c r="N142" s="164"/>
      <c r="O142" s="164"/>
      <c r="P142" s="164"/>
      <c r="Q142" s="225"/>
      <c r="R142" s="224"/>
      <c r="S142" s="226"/>
      <c r="T142" s="226"/>
      <c r="U142" s="226"/>
      <c r="V142" s="227"/>
      <c r="W142" s="224"/>
      <c r="X142" s="226"/>
      <c r="Y142" s="226"/>
      <c r="Z142" s="226"/>
      <c r="AA142" s="227"/>
      <c r="AB142" s="163"/>
      <c r="AC142" s="163"/>
      <c r="AD142" s="163"/>
      <c r="AE142" s="163"/>
      <c r="AF142" s="228"/>
      <c r="AI142" s="229"/>
      <c r="AJ142" s="230"/>
    </row>
    <row r="143" spans="1:36" s="177" customFormat="1">
      <c r="A143" s="231"/>
      <c r="B143" s="231"/>
      <c r="C143" s="231"/>
      <c r="D143" s="231"/>
      <c r="E143" s="232"/>
      <c r="F143" s="233"/>
      <c r="G143" s="234"/>
      <c r="H143" s="235"/>
      <c r="I143" s="181"/>
      <c r="J143" s="182"/>
      <c r="K143" s="181"/>
      <c r="L143" s="182"/>
      <c r="M143" s="236"/>
      <c r="N143" s="182"/>
      <c r="O143" s="182"/>
      <c r="P143" s="182"/>
      <c r="Q143" s="237"/>
      <c r="R143" s="236"/>
      <c r="S143" s="238"/>
      <c r="T143" s="238"/>
      <c r="U143" s="238"/>
      <c r="V143" s="239"/>
      <c r="W143" s="236"/>
      <c r="X143" s="238"/>
      <c r="Y143" s="238"/>
      <c r="Z143" s="238"/>
      <c r="AA143" s="239"/>
      <c r="AB143" s="181"/>
      <c r="AC143" s="181"/>
      <c r="AD143" s="181"/>
      <c r="AE143" s="181"/>
      <c r="AF143" s="240"/>
      <c r="AI143" s="241"/>
      <c r="AJ143" s="242"/>
    </row>
    <row r="144" spans="1:36" s="159" customFormat="1">
      <c r="A144" s="219"/>
      <c r="B144" s="219"/>
      <c r="C144" s="219"/>
      <c r="D144" s="219"/>
      <c r="E144" s="220"/>
      <c r="F144" s="221"/>
      <c r="G144" s="222"/>
      <c r="H144" s="223"/>
      <c r="I144" s="163"/>
      <c r="J144" s="164"/>
      <c r="K144" s="163"/>
      <c r="L144" s="164"/>
      <c r="M144" s="224"/>
      <c r="N144" s="164"/>
      <c r="O144" s="164"/>
      <c r="P144" s="164"/>
      <c r="Q144" s="225"/>
      <c r="R144" s="224"/>
      <c r="S144" s="226"/>
      <c r="T144" s="226"/>
      <c r="U144" s="226"/>
      <c r="V144" s="227"/>
      <c r="W144" s="224"/>
      <c r="X144" s="226"/>
      <c r="Y144" s="226"/>
      <c r="Z144" s="226"/>
      <c r="AA144" s="227"/>
      <c r="AB144" s="163"/>
      <c r="AC144" s="163"/>
      <c r="AD144" s="163"/>
      <c r="AE144" s="163"/>
      <c r="AF144" s="228"/>
      <c r="AI144" s="229"/>
      <c r="AJ144" s="230"/>
    </row>
    <row r="145" spans="1:36" s="177" customFormat="1">
      <c r="A145" s="231"/>
      <c r="B145" s="231"/>
      <c r="C145" s="231"/>
      <c r="D145" s="231"/>
      <c r="E145" s="232"/>
      <c r="F145" s="233"/>
      <c r="G145" s="234"/>
      <c r="H145" s="235"/>
      <c r="I145" s="181"/>
      <c r="J145" s="182"/>
      <c r="K145" s="181"/>
      <c r="L145" s="182"/>
      <c r="M145" s="236"/>
      <c r="N145" s="182"/>
      <c r="O145" s="182"/>
      <c r="P145" s="182"/>
      <c r="Q145" s="237"/>
      <c r="R145" s="236"/>
      <c r="S145" s="238"/>
      <c r="T145" s="238"/>
      <c r="U145" s="238"/>
      <c r="V145" s="239"/>
      <c r="W145" s="236"/>
      <c r="X145" s="238"/>
      <c r="Y145" s="238"/>
      <c r="Z145" s="238"/>
      <c r="AA145" s="239"/>
      <c r="AB145" s="181"/>
      <c r="AC145" s="181"/>
      <c r="AD145" s="181"/>
      <c r="AE145" s="181"/>
      <c r="AF145" s="240"/>
      <c r="AI145" s="241"/>
      <c r="AJ145" s="242"/>
    </row>
    <row r="146" spans="1:36" s="159" customFormat="1">
      <c r="A146" s="219"/>
      <c r="B146" s="219"/>
      <c r="C146" s="219"/>
      <c r="D146" s="219"/>
      <c r="E146" s="220"/>
      <c r="F146" s="221"/>
      <c r="G146" s="222"/>
      <c r="H146" s="223"/>
      <c r="I146" s="163"/>
      <c r="J146" s="164"/>
      <c r="K146" s="163"/>
      <c r="L146" s="164"/>
      <c r="M146" s="224"/>
      <c r="N146" s="164"/>
      <c r="O146" s="164"/>
      <c r="P146" s="164"/>
      <c r="Q146" s="225"/>
      <c r="R146" s="224"/>
      <c r="S146" s="226"/>
      <c r="T146" s="226"/>
      <c r="U146" s="226"/>
      <c r="V146" s="227"/>
      <c r="W146" s="224"/>
      <c r="X146" s="226"/>
      <c r="Y146" s="226"/>
      <c r="Z146" s="226"/>
      <c r="AA146" s="227"/>
      <c r="AB146" s="163"/>
      <c r="AC146" s="163"/>
      <c r="AD146" s="163"/>
      <c r="AE146" s="163"/>
      <c r="AF146" s="228"/>
      <c r="AI146" s="229"/>
      <c r="AJ146" s="230"/>
    </row>
    <row r="147" spans="1:36" s="177" customFormat="1">
      <c r="A147" s="231"/>
      <c r="B147" s="231"/>
      <c r="C147" s="231"/>
      <c r="D147" s="231"/>
      <c r="E147" s="232"/>
      <c r="F147" s="233"/>
      <c r="G147" s="234"/>
      <c r="H147" s="235"/>
      <c r="I147" s="181"/>
      <c r="J147" s="182"/>
      <c r="K147" s="181"/>
      <c r="L147" s="182"/>
      <c r="M147" s="236"/>
      <c r="N147" s="182"/>
      <c r="O147" s="182"/>
      <c r="P147" s="182"/>
      <c r="Q147" s="237"/>
      <c r="R147" s="236"/>
      <c r="S147" s="238"/>
      <c r="T147" s="238"/>
      <c r="U147" s="238"/>
      <c r="V147" s="239"/>
      <c r="W147" s="236"/>
      <c r="X147" s="238"/>
      <c r="Y147" s="238"/>
      <c r="Z147" s="238"/>
      <c r="AA147" s="239"/>
      <c r="AB147" s="181"/>
      <c r="AC147" s="181"/>
      <c r="AD147" s="181"/>
      <c r="AE147" s="181"/>
      <c r="AF147" s="240"/>
      <c r="AI147" s="241"/>
      <c r="AJ147" s="242"/>
    </row>
    <row r="148" spans="1:36" s="159" customFormat="1">
      <c r="A148" s="219"/>
      <c r="B148" s="219"/>
      <c r="C148" s="219"/>
      <c r="D148" s="219"/>
      <c r="E148" s="220"/>
      <c r="F148" s="221"/>
      <c r="G148" s="222"/>
      <c r="H148" s="223"/>
      <c r="I148" s="163"/>
      <c r="J148" s="164"/>
      <c r="K148" s="163"/>
      <c r="L148" s="164"/>
      <c r="M148" s="224"/>
      <c r="N148" s="164"/>
      <c r="O148" s="164"/>
      <c r="P148" s="164"/>
      <c r="Q148" s="225"/>
      <c r="R148" s="224"/>
      <c r="S148" s="226"/>
      <c r="T148" s="226"/>
      <c r="U148" s="226"/>
      <c r="V148" s="227"/>
      <c r="W148" s="224"/>
      <c r="X148" s="226"/>
      <c r="Y148" s="226"/>
      <c r="Z148" s="226"/>
      <c r="AA148" s="227"/>
      <c r="AB148" s="163"/>
      <c r="AC148" s="163"/>
      <c r="AD148" s="163"/>
      <c r="AE148" s="163"/>
      <c r="AF148" s="228"/>
      <c r="AI148" s="229"/>
      <c r="AJ148" s="230"/>
    </row>
    <row r="149" spans="1:36" s="177" customFormat="1">
      <c r="A149" s="231"/>
      <c r="B149" s="231"/>
      <c r="C149" s="231"/>
      <c r="D149" s="231"/>
      <c r="E149" s="232"/>
      <c r="F149" s="233"/>
      <c r="G149" s="234"/>
      <c r="H149" s="235"/>
      <c r="I149" s="181"/>
      <c r="J149" s="182"/>
      <c r="K149" s="181"/>
      <c r="L149" s="182"/>
      <c r="M149" s="236"/>
      <c r="N149" s="182"/>
      <c r="O149" s="182"/>
      <c r="P149" s="182"/>
      <c r="Q149" s="237"/>
      <c r="R149" s="236"/>
      <c r="S149" s="238"/>
      <c r="T149" s="238"/>
      <c r="U149" s="238"/>
      <c r="V149" s="239"/>
      <c r="W149" s="236"/>
      <c r="X149" s="238"/>
      <c r="Y149" s="238"/>
      <c r="Z149" s="238"/>
      <c r="AA149" s="239"/>
      <c r="AB149" s="181"/>
      <c r="AC149" s="181"/>
      <c r="AD149" s="181"/>
      <c r="AE149" s="181"/>
      <c r="AF149" s="240"/>
      <c r="AI149" s="241"/>
      <c r="AJ149" s="242"/>
    </row>
    <row r="150" spans="1:36" s="159" customFormat="1">
      <c r="A150" s="219"/>
      <c r="B150" s="219"/>
      <c r="C150" s="219"/>
      <c r="D150" s="219"/>
      <c r="E150" s="220"/>
      <c r="F150" s="221"/>
      <c r="G150" s="222"/>
      <c r="H150" s="223"/>
      <c r="I150" s="163"/>
      <c r="J150" s="164"/>
      <c r="K150" s="163"/>
      <c r="L150" s="164"/>
      <c r="M150" s="224"/>
      <c r="N150" s="164"/>
      <c r="O150" s="164"/>
      <c r="P150" s="164"/>
      <c r="Q150" s="225"/>
      <c r="R150" s="224"/>
      <c r="S150" s="226"/>
      <c r="T150" s="226"/>
      <c r="U150" s="226"/>
      <c r="V150" s="227"/>
      <c r="W150" s="224"/>
      <c r="X150" s="226"/>
      <c r="Y150" s="226"/>
      <c r="Z150" s="226"/>
      <c r="AA150" s="227"/>
      <c r="AB150" s="163"/>
      <c r="AC150" s="163"/>
      <c r="AD150" s="163"/>
      <c r="AE150" s="163"/>
      <c r="AF150" s="228"/>
      <c r="AI150" s="229"/>
      <c r="AJ150" s="230"/>
    </row>
    <row r="151" spans="1:36" s="177" customFormat="1">
      <c r="A151" s="231"/>
      <c r="B151" s="231"/>
      <c r="C151" s="231"/>
      <c r="D151" s="231"/>
      <c r="E151" s="232"/>
      <c r="F151" s="233"/>
      <c r="G151" s="234"/>
      <c r="H151" s="235"/>
      <c r="I151" s="181"/>
      <c r="J151" s="182"/>
      <c r="K151" s="181"/>
      <c r="L151" s="182"/>
      <c r="M151" s="236"/>
      <c r="N151" s="182"/>
      <c r="O151" s="182"/>
      <c r="P151" s="182"/>
      <c r="Q151" s="237"/>
      <c r="R151" s="236"/>
      <c r="S151" s="238"/>
      <c r="T151" s="238"/>
      <c r="U151" s="238"/>
      <c r="V151" s="239"/>
      <c r="W151" s="236"/>
      <c r="X151" s="238"/>
      <c r="Y151" s="238"/>
      <c r="Z151" s="238"/>
      <c r="AA151" s="239"/>
      <c r="AB151" s="181"/>
      <c r="AC151" s="181"/>
      <c r="AD151" s="181"/>
      <c r="AE151" s="181"/>
      <c r="AF151" s="240"/>
      <c r="AI151" s="241"/>
      <c r="AJ151" s="242"/>
    </row>
    <row r="152" spans="1:36" s="159" customFormat="1">
      <c r="A152" s="219"/>
      <c r="B152" s="219"/>
      <c r="C152" s="219"/>
      <c r="D152" s="219"/>
      <c r="E152" s="220"/>
      <c r="F152" s="221"/>
      <c r="G152" s="222"/>
      <c r="H152" s="223"/>
      <c r="I152" s="163"/>
      <c r="J152" s="164"/>
      <c r="K152" s="163"/>
      <c r="L152" s="164"/>
      <c r="M152" s="224"/>
      <c r="N152" s="164"/>
      <c r="O152" s="164"/>
      <c r="P152" s="164"/>
      <c r="Q152" s="225"/>
      <c r="R152" s="224"/>
      <c r="S152" s="226"/>
      <c r="T152" s="226"/>
      <c r="U152" s="226"/>
      <c r="V152" s="227"/>
      <c r="W152" s="224"/>
      <c r="X152" s="226"/>
      <c r="Y152" s="226"/>
      <c r="Z152" s="226"/>
      <c r="AA152" s="227"/>
      <c r="AB152" s="163"/>
      <c r="AC152" s="163"/>
      <c r="AD152" s="163"/>
      <c r="AE152" s="163"/>
      <c r="AF152" s="228"/>
      <c r="AI152" s="229"/>
      <c r="AJ152" s="230"/>
    </row>
    <row r="153" spans="1:36" s="177" customFormat="1">
      <c r="A153" s="231"/>
      <c r="B153" s="231"/>
      <c r="C153" s="231"/>
      <c r="D153" s="231"/>
      <c r="E153" s="232"/>
      <c r="F153" s="233"/>
      <c r="G153" s="234"/>
      <c r="H153" s="235"/>
      <c r="I153" s="181"/>
      <c r="J153" s="182"/>
      <c r="K153" s="181"/>
      <c r="L153" s="182"/>
      <c r="M153" s="236"/>
      <c r="N153" s="182"/>
      <c r="O153" s="182"/>
      <c r="P153" s="182"/>
      <c r="Q153" s="237"/>
      <c r="R153" s="236"/>
      <c r="S153" s="238"/>
      <c r="T153" s="238"/>
      <c r="U153" s="238"/>
      <c r="V153" s="239"/>
      <c r="W153" s="236"/>
      <c r="X153" s="238"/>
      <c r="Y153" s="238"/>
      <c r="Z153" s="238"/>
      <c r="AA153" s="239"/>
      <c r="AB153" s="181"/>
      <c r="AC153" s="181"/>
      <c r="AD153" s="181"/>
      <c r="AE153" s="181"/>
      <c r="AF153" s="240"/>
      <c r="AI153" s="241"/>
      <c r="AJ153" s="242"/>
    </row>
    <row r="154" spans="1:36" s="159" customFormat="1">
      <c r="A154" s="219"/>
      <c r="B154" s="219"/>
      <c r="C154" s="219"/>
      <c r="D154" s="219"/>
      <c r="E154" s="220"/>
      <c r="F154" s="221"/>
      <c r="G154" s="222"/>
      <c r="H154" s="223"/>
      <c r="I154" s="163"/>
      <c r="J154" s="164"/>
      <c r="K154" s="163"/>
      <c r="L154" s="164"/>
      <c r="M154" s="224"/>
      <c r="N154" s="164"/>
      <c r="O154" s="164"/>
      <c r="P154" s="164"/>
      <c r="Q154" s="225"/>
      <c r="R154" s="224"/>
      <c r="S154" s="226"/>
      <c r="T154" s="226"/>
      <c r="U154" s="226"/>
      <c r="V154" s="227"/>
      <c r="W154" s="224"/>
      <c r="X154" s="226"/>
      <c r="Y154" s="226"/>
      <c r="Z154" s="226"/>
      <c r="AA154" s="227"/>
      <c r="AB154" s="163"/>
      <c r="AC154" s="163"/>
      <c r="AD154" s="163"/>
      <c r="AE154" s="163"/>
      <c r="AF154" s="228"/>
      <c r="AI154" s="229"/>
      <c r="AJ154" s="230"/>
    </row>
    <row r="155" spans="1:36" s="177" customFormat="1">
      <c r="A155" s="231"/>
      <c r="B155" s="231"/>
      <c r="C155" s="231"/>
      <c r="D155" s="231"/>
      <c r="E155" s="232"/>
      <c r="F155" s="233"/>
      <c r="G155" s="234"/>
      <c r="H155" s="235"/>
      <c r="I155" s="181"/>
      <c r="J155" s="182"/>
      <c r="K155" s="181"/>
      <c r="L155" s="182"/>
      <c r="M155" s="236"/>
      <c r="N155" s="182"/>
      <c r="O155" s="182"/>
      <c r="P155" s="182"/>
      <c r="Q155" s="237"/>
      <c r="R155" s="236"/>
      <c r="S155" s="238"/>
      <c r="T155" s="238"/>
      <c r="U155" s="238"/>
      <c r="V155" s="239"/>
      <c r="W155" s="236"/>
      <c r="X155" s="238"/>
      <c r="Y155" s="238"/>
      <c r="Z155" s="238"/>
      <c r="AA155" s="239"/>
      <c r="AB155" s="181"/>
      <c r="AC155" s="181"/>
      <c r="AD155" s="181"/>
      <c r="AE155" s="181"/>
      <c r="AF155" s="240"/>
      <c r="AI155" s="241"/>
      <c r="AJ155" s="242"/>
    </row>
    <row r="156" spans="1:36" s="159" customFormat="1">
      <c r="A156" s="219"/>
      <c r="B156" s="219"/>
      <c r="C156" s="219"/>
      <c r="D156" s="219"/>
      <c r="E156" s="220"/>
      <c r="F156" s="221"/>
      <c r="G156" s="222"/>
      <c r="H156" s="223"/>
      <c r="I156" s="163"/>
      <c r="J156" s="164"/>
      <c r="K156" s="163"/>
      <c r="L156" s="164"/>
      <c r="M156" s="224"/>
      <c r="N156" s="164"/>
      <c r="O156" s="164"/>
      <c r="P156" s="164"/>
      <c r="Q156" s="225"/>
      <c r="R156" s="224"/>
      <c r="S156" s="226"/>
      <c r="T156" s="226"/>
      <c r="U156" s="226"/>
      <c r="V156" s="227"/>
      <c r="W156" s="224"/>
      <c r="X156" s="226"/>
      <c r="Y156" s="226"/>
      <c r="Z156" s="226"/>
      <c r="AA156" s="227"/>
      <c r="AB156" s="163"/>
      <c r="AC156" s="163"/>
      <c r="AD156" s="163"/>
      <c r="AE156" s="163"/>
      <c r="AF156" s="228"/>
      <c r="AI156" s="229"/>
      <c r="AJ156" s="230"/>
    </row>
    <row r="157" spans="1:36" s="177" customFormat="1">
      <c r="A157" s="231"/>
      <c r="B157" s="231"/>
      <c r="C157" s="231"/>
      <c r="D157" s="231"/>
      <c r="E157" s="232"/>
      <c r="F157" s="233"/>
      <c r="G157" s="234"/>
      <c r="H157" s="235"/>
      <c r="I157" s="181"/>
      <c r="J157" s="182"/>
      <c r="K157" s="181"/>
      <c r="L157" s="182"/>
      <c r="M157" s="236"/>
      <c r="N157" s="182"/>
      <c r="O157" s="182"/>
      <c r="P157" s="182"/>
      <c r="Q157" s="237"/>
      <c r="R157" s="236"/>
      <c r="S157" s="238"/>
      <c r="T157" s="238"/>
      <c r="U157" s="238"/>
      <c r="V157" s="239"/>
      <c r="W157" s="236"/>
      <c r="X157" s="238"/>
      <c r="Y157" s="238"/>
      <c r="Z157" s="238"/>
      <c r="AA157" s="239"/>
      <c r="AB157" s="181"/>
      <c r="AC157" s="181"/>
      <c r="AD157" s="181"/>
      <c r="AE157" s="181"/>
      <c r="AF157" s="240"/>
      <c r="AI157" s="241"/>
      <c r="AJ157" s="242"/>
    </row>
    <row r="158" spans="1:36">
      <c r="A158" s="10"/>
      <c r="B158" s="10"/>
      <c r="C158" s="10"/>
      <c r="D158" s="10"/>
      <c r="E158" s="16"/>
      <c r="F158" s="44"/>
      <c r="G158" s="45"/>
      <c r="H158" s="37"/>
      <c r="I158" s="36"/>
      <c r="J158" s="37"/>
      <c r="K158" s="36"/>
      <c r="L158" s="37"/>
      <c r="M158" s="39"/>
      <c r="N158" s="37"/>
      <c r="O158" s="37"/>
      <c r="P158" s="37"/>
      <c r="Q158" s="33"/>
      <c r="R158" s="39"/>
      <c r="S158" s="40"/>
      <c r="T158" s="40"/>
      <c r="U158" s="40"/>
      <c r="W158" s="39"/>
      <c r="X158" s="40"/>
      <c r="Y158" s="40"/>
      <c r="Z158" s="40"/>
      <c r="AA158" s="42"/>
      <c r="AB158" s="36"/>
      <c r="AC158" s="36"/>
      <c r="AD158" s="36"/>
      <c r="AE158" s="36"/>
      <c r="AF158" s="43"/>
      <c r="AI158" s="72"/>
      <c r="AJ158" s="66"/>
    </row>
    <row r="159" spans="1:36">
      <c r="A159" s="10"/>
      <c r="B159" s="10"/>
      <c r="C159" s="10"/>
      <c r="D159" s="10"/>
      <c r="E159" s="16"/>
      <c r="F159" s="44"/>
      <c r="G159" s="45"/>
      <c r="H159" s="37"/>
      <c r="I159" s="36"/>
      <c r="J159" s="37"/>
      <c r="K159" s="36"/>
      <c r="L159" s="37"/>
      <c r="M159" s="39"/>
      <c r="N159" s="37"/>
      <c r="O159" s="37"/>
      <c r="P159" s="37"/>
      <c r="Q159" s="33"/>
      <c r="R159" s="39"/>
      <c r="S159" s="40"/>
      <c r="T159" s="40"/>
      <c r="U159" s="40"/>
      <c r="W159" s="39"/>
      <c r="X159" s="40"/>
      <c r="Y159" s="40"/>
      <c r="Z159" s="40"/>
      <c r="AA159" s="42"/>
      <c r="AB159" s="36"/>
      <c r="AC159" s="36"/>
      <c r="AD159" s="36"/>
      <c r="AE159" s="36"/>
      <c r="AF159" s="43"/>
      <c r="AI159" s="72"/>
      <c r="AJ159" s="66"/>
    </row>
    <row r="160" spans="1:36">
      <c r="A160" s="10"/>
      <c r="B160" s="10"/>
      <c r="C160" s="10"/>
      <c r="D160" s="10"/>
      <c r="E160" s="16"/>
      <c r="F160" s="44"/>
      <c r="G160" s="45"/>
      <c r="H160" s="37"/>
      <c r="I160" s="36"/>
      <c r="J160" s="37"/>
      <c r="K160" s="36"/>
      <c r="L160" s="37"/>
      <c r="M160" s="39"/>
      <c r="N160" s="37"/>
      <c r="O160" s="37"/>
      <c r="P160" s="37"/>
      <c r="Q160" s="33"/>
      <c r="R160" s="39"/>
      <c r="S160" s="40"/>
      <c r="T160" s="40"/>
      <c r="U160" s="40"/>
      <c r="W160" s="39"/>
      <c r="X160" s="40"/>
      <c r="Y160" s="40"/>
      <c r="Z160" s="40"/>
      <c r="AA160" s="42"/>
      <c r="AB160" s="36"/>
      <c r="AC160" s="36"/>
      <c r="AD160" s="36"/>
      <c r="AE160" s="36"/>
      <c r="AF160" s="43"/>
      <c r="AI160" s="72"/>
      <c r="AJ160" s="66"/>
    </row>
    <row r="161" spans="1:36">
      <c r="A161" s="10"/>
      <c r="B161" s="10"/>
      <c r="C161" s="10"/>
      <c r="D161" s="10"/>
      <c r="E161" s="16"/>
      <c r="F161" s="44"/>
      <c r="G161" s="45"/>
      <c r="H161" s="37"/>
      <c r="I161" s="36"/>
      <c r="J161" s="37"/>
      <c r="K161" s="36"/>
      <c r="L161" s="37"/>
      <c r="M161" s="39"/>
      <c r="N161" s="37"/>
      <c r="O161" s="37"/>
      <c r="P161" s="37"/>
      <c r="Q161" s="33"/>
      <c r="R161" s="39"/>
      <c r="S161" s="40"/>
      <c r="T161" s="40"/>
      <c r="U161" s="40"/>
      <c r="W161" s="39"/>
      <c r="X161" s="40"/>
      <c r="Y161" s="40"/>
      <c r="Z161" s="40"/>
      <c r="AA161" s="42"/>
      <c r="AB161" s="36"/>
      <c r="AC161" s="36"/>
      <c r="AD161" s="36"/>
      <c r="AE161" s="36"/>
      <c r="AF161" s="43"/>
      <c r="AI161" s="72"/>
      <c r="AJ161" s="66"/>
    </row>
    <row r="162" spans="1:36">
      <c r="A162" s="10"/>
      <c r="B162" s="10"/>
      <c r="C162" s="10"/>
      <c r="D162" s="10"/>
      <c r="E162" s="16"/>
      <c r="F162" s="44"/>
      <c r="G162" s="45"/>
      <c r="H162" s="34"/>
      <c r="I162" s="36"/>
      <c r="J162" s="34"/>
      <c r="K162" s="36"/>
      <c r="L162" s="37"/>
      <c r="M162" s="39"/>
      <c r="N162" s="37"/>
      <c r="O162" s="37"/>
      <c r="P162" s="37"/>
      <c r="Q162" s="33"/>
      <c r="R162" s="39"/>
      <c r="S162" s="40"/>
      <c r="T162" s="40"/>
      <c r="U162" s="40"/>
      <c r="W162" s="39"/>
      <c r="X162" s="40"/>
      <c r="Y162" s="40"/>
      <c r="Z162" s="40"/>
      <c r="AA162" s="42"/>
      <c r="AB162" s="36"/>
      <c r="AC162" s="36"/>
      <c r="AD162" s="36"/>
      <c r="AE162" s="36"/>
      <c r="AF162" s="43"/>
      <c r="AI162" s="72"/>
      <c r="AJ162" s="66"/>
    </row>
    <row r="163" spans="1:36">
      <c r="A163" s="10"/>
      <c r="B163" s="10"/>
      <c r="C163" s="10"/>
      <c r="D163" s="10"/>
      <c r="E163" s="16"/>
      <c r="F163" s="44"/>
      <c r="G163" s="45"/>
      <c r="H163" s="34"/>
      <c r="I163" s="36"/>
      <c r="J163" s="34"/>
      <c r="K163" s="36"/>
      <c r="L163" s="37"/>
      <c r="M163" s="39"/>
      <c r="N163" s="37"/>
      <c r="O163" s="37"/>
      <c r="P163" s="37"/>
      <c r="Q163" s="33"/>
      <c r="R163" s="39"/>
      <c r="S163" s="40"/>
      <c r="T163" s="40"/>
      <c r="U163" s="40"/>
      <c r="W163" s="39"/>
      <c r="X163" s="40"/>
      <c r="Y163" s="40"/>
      <c r="Z163" s="40"/>
      <c r="AA163" s="42"/>
      <c r="AB163" s="36"/>
      <c r="AC163" s="36"/>
      <c r="AD163" s="36"/>
      <c r="AE163" s="36"/>
      <c r="AF163" s="43"/>
      <c r="AI163" s="72"/>
      <c r="AJ163" s="66"/>
    </row>
    <row r="164" spans="1:36">
      <c r="A164" s="10"/>
      <c r="B164" s="10"/>
      <c r="C164" s="10"/>
      <c r="D164" s="10"/>
      <c r="E164" s="16"/>
      <c r="F164" s="44"/>
      <c r="G164" s="45"/>
      <c r="H164" s="37"/>
      <c r="I164" s="36"/>
      <c r="J164" s="37"/>
      <c r="K164" s="36"/>
      <c r="L164" s="37"/>
      <c r="M164" s="39"/>
      <c r="N164" s="37"/>
      <c r="O164" s="37"/>
      <c r="P164" s="37"/>
      <c r="Q164" s="33"/>
      <c r="R164" s="39"/>
      <c r="S164" s="40"/>
      <c r="T164" s="40"/>
      <c r="U164" s="40"/>
      <c r="W164" s="39"/>
      <c r="X164" s="40"/>
      <c r="Y164" s="40"/>
      <c r="Z164" s="40"/>
      <c r="AA164" s="42"/>
      <c r="AB164" s="36"/>
      <c r="AC164" s="36"/>
      <c r="AD164" s="36"/>
      <c r="AE164" s="36"/>
      <c r="AF164" s="43"/>
      <c r="AI164" s="72"/>
      <c r="AJ164" s="66"/>
    </row>
    <row r="165" spans="1:36">
      <c r="A165" s="10"/>
      <c r="B165" s="10"/>
      <c r="C165" s="10"/>
      <c r="D165" s="10"/>
      <c r="E165" s="16"/>
      <c r="F165" s="44"/>
      <c r="G165" s="45"/>
      <c r="H165" s="37"/>
      <c r="I165" s="36"/>
      <c r="J165" s="37"/>
      <c r="K165" s="36"/>
      <c r="L165" s="37"/>
      <c r="M165" s="39"/>
      <c r="N165" s="37"/>
      <c r="O165" s="37"/>
      <c r="P165" s="37"/>
      <c r="Q165" s="33"/>
      <c r="R165" s="39"/>
      <c r="S165" s="40"/>
      <c r="T165" s="40"/>
      <c r="U165" s="40"/>
      <c r="W165" s="39"/>
      <c r="X165" s="40"/>
      <c r="Y165" s="40"/>
      <c r="Z165" s="40"/>
      <c r="AA165" s="42"/>
      <c r="AB165" s="36"/>
      <c r="AC165" s="36"/>
      <c r="AD165" s="36"/>
      <c r="AE165" s="36"/>
      <c r="AF165" s="43"/>
      <c r="AI165" s="72"/>
      <c r="AJ165" s="66"/>
    </row>
    <row r="166" spans="1:36">
      <c r="A166" s="10"/>
      <c r="B166" s="10"/>
      <c r="C166" s="10"/>
      <c r="D166" s="10"/>
      <c r="E166" s="16"/>
      <c r="F166" s="44"/>
      <c r="G166" s="45"/>
      <c r="H166" s="37"/>
      <c r="I166" s="36"/>
      <c r="J166" s="37"/>
      <c r="K166" s="36"/>
      <c r="L166" s="37"/>
      <c r="M166" s="39"/>
      <c r="N166" s="37"/>
      <c r="O166" s="37"/>
      <c r="P166" s="37"/>
      <c r="Q166" s="33"/>
      <c r="R166" s="39"/>
      <c r="S166" s="40"/>
      <c r="T166" s="40"/>
      <c r="U166" s="40"/>
      <c r="W166" s="39"/>
      <c r="X166" s="40"/>
      <c r="Y166" s="40"/>
      <c r="Z166" s="40"/>
      <c r="AA166" s="42"/>
      <c r="AB166" s="36"/>
      <c r="AC166" s="36"/>
      <c r="AD166" s="36"/>
      <c r="AE166" s="36"/>
      <c r="AF166" s="43"/>
      <c r="AI166" s="72"/>
      <c r="AJ166" s="66"/>
    </row>
    <row r="167" spans="1:36">
      <c r="A167" s="10"/>
      <c r="B167" s="10"/>
      <c r="C167" s="10"/>
      <c r="D167" s="10"/>
      <c r="E167" s="16"/>
      <c r="F167" s="44"/>
      <c r="G167" s="45"/>
      <c r="H167" s="37"/>
      <c r="I167" s="36"/>
      <c r="J167" s="37"/>
      <c r="K167" s="36"/>
      <c r="L167" s="37"/>
      <c r="M167" s="39"/>
      <c r="N167" s="37"/>
      <c r="O167" s="37"/>
      <c r="P167" s="37"/>
      <c r="Q167" s="33"/>
      <c r="R167" s="39"/>
      <c r="S167" s="40"/>
      <c r="T167" s="40"/>
      <c r="U167" s="40"/>
      <c r="W167" s="39"/>
      <c r="X167" s="40"/>
      <c r="Y167" s="40"/>
      <c r="Z167" s="40"/>
      <c r="AA167" s="42"/>
      <c r="AB167" s="36"/>
      <c r="AC167" s="36"/>
      <c r="AD167" s="36"/>
      <c r="AE167" s="36"/>
      <c r="AF167" s="43"/>
      <c r="AI167" s="72"/>
      <c r="AJ167" s="66"/>
    </row>
    <row r="168" spans="1:36">
      <c r="A168" s="10"/>
      <c r="B168" s="10"/>
      <c r="C168" s="10"/>
      <c r="D168" s="10"/>
      <c r="E168" s="16"/>
      <c r="F168" s="44"/>
      <c r="G168" s="45"/>
      <c r="H168" s="37"/>
      <c r="I168" s="36"/>
      <c r="J168" s="37"/>
      <c r="K168" s="36"/>
      <c r="L168" s="37"/>
      <c r="M168" s="39"/>
      <c r="N168" s="37"/>
      <c r="O168" s="37"/>
      <c r="P168" s="37"/>
      <c r="Q168" s="33"/>
      <c r="R168" s="39"/>
      <c r="S168" s="40"/>
      <c r="T168" s="40"/>
      <c r="U168" s="40"/>
      <c r="W168" s="39"/>
      <c r="X168" s="40"/>
      <c r="Y168" s="40"/>
      <c r="Z168" s="40"/>
      <c r="AA168" s="42"/>
      <c r="AB168" s="36"/>
      <c r="AC168" s="36"/>
      <c r="AD168" s="36"/>
      <c r="AE168" s="36"/>
      <c r="AF168" s="43"/>
      <c r="AI168" s="72"/>
      <c r="AJ168" s="66"/>
    </row>
    <row r="169" spans="1:36">
      <c r="A169" s="10"/>
      <c r="B169" s="10"/>
      <c r="C169" s="10"/>
      <c r="D169" s="10"/>
      <c r="E169" s="16"/>
      <c r="F169" s="44"/>
      <c r="G169" s="45"/>
      <c r="H169" s="37"/>
      <c r="I169" s="36"/>
      <c r="J169" s="37"/>
      <c r="K169" s="36"/>
      <c r="L169" s="37"/>
      <c r="M169" s="39"/>
      <c r="N169" s="37"/>
      <c r="O169" s="37"/>
      <c r="P169" s="37"/>
      <c r="Q169" s="33"/>
      <c r="R169" s="39"/>
      <c r="S169" s="40"/>
      <c r="T169" s="40"/>
      <c r="U169" s="40"/>
      <c r="W169" s="39"/>
      <c r="X169" s="40"/>
      <c r="Y169" s="40"/>
      <c r="Z169" s="40"/>
      <c r="AA169" s="42"/>
      <c r="AB169" s="36"/>
      <c r="AC169" s="36"/>
      <c r="AD169" s="36"/>
      <c r="AE169" s="36"/>
      <c r="AF169" s="43"/>
      <c r="AI169" s="72"/>
      <c r="AJ169" s="66"/>
    </row>
    <row r="170" spans="1:36">
      <c r="A170" s="10"/>
      <c r="B170" s="10"/>
      <c r="C170" s="10"/>
      <c r="D170" s="10"/>
      <c r="E170" s="16"/>
      <c r="F170" s="44"/>
      <c r="G170" s="45"/>
      <c r="H170" s="37"/>
      <c r="I170" s="36"/>
      <c r="J170" s="37"/>
      <c r="K170" s="36"/>
      <c r="L170" s="37"/>
      <c r="M170" s="39"/>
      <c r="N170" s="37"/>
      <c r="O170" s="37"/>
      <c r="P170" s="37"/>
      <c r="Q170" s="33"/>
      <c r="R170" s="39"/>
      <c r="S170" s="40"/>
      <c r="T170" s="40"/>
      <c r="U170" s="40"/>
      <c r="W170" s="39"/>
      <c r="X170" s="40"/>
      <c r="Y170" s="40"/>
      <c r="Z170" s="40"/>
      <c r="AA170" s="42"/>
      <c r="AB170" s="36"/>
      <c r="AC170" s="36"/>
      <c r="AD170" s="36"/>
      <c r="AE170" s="36"/>
      <c r="AF170" s="43"/>
      <c r="AI170" s="72"/>
      <c r="AJ170" s="66"/>
    </row>
    <row r="171" spans="1:36">
      <c r="A171" s="10"/>
      <c r="B171" s="10"/>
      <c r="C171" s="10"/>
      <c r="D171" s="10"/>
      <c r="E171" s="16"/>
      <c r="F171" s="44"/>
      <c r="G171" s="45"/>
      <c r="H171" s="37"/>
      <c r="I171" s="36"/>
      <c r="J171" s="37"/>
      <c r="K171" s="36"/>
      <c r="L171" s="37"/>
      <c r="M171" s="39"/>
      <c r="N171" s="37"/>
      <c r="O171" s="37"/>
      <c r="P171" s="37"/>
      <c r="Q171" s="33"/>
      <c r="R171" s="39"/>
      <c r="S171" s="40"/>
      <c r="T171" s="40"/>
      <c r="U171" s="40"/>
      <c r="W171" s="39"/>
      <c r="X171" s="40"/>
      <c r="Y171" s="40"/>
      <c r="Z171" s="40"/>
      <c r="AA171" s="42"/>
      <c r="AB171" s="36"/>
      <c r="AC171" s="36"/>
      <c r="AD171" s="36"/>
      <c r="AE171" s="36"/>
      <c r="AF171" s="43"/>
      <c r="AI171" s="72"/>
      <c r="AJ171" s="66"/>
    </row>
    <row r="172" spans="1:36">
      <c r="A172" s="10"/>
      <c r="B172" s="10"/>
      <c r="C172" s="10"/>
      <c r="D172" s="10"/>
      <c r="E172" s="16"/>
      <c r="F172" s="44"/>
      <c r="G172" s="45"/>
      <c r="H172" s="37"/>
      <c r="I172" s="36"/>
      <c r="J172" s="37"/>
      <c r="K172" s="36"/>
      <c r="L172" s="37"/>
      <c r="M172" s="39"/>
      <c r="N172" s="37"/>
      <c r="O172" s="37"/>
      <c r="P172" s="37"/>
      <c r="Q172" s="33"/>
      <c r="R172" s="39"/>
      <c r="S172" s="40"/>
      <c r="T172" s="40"/>
      <c r="U172" s="40"/>
      <c r="W172" s="39"/>
      <c r="X172" s="40"/>
      <c r="Y172" s="40"/>
      <c r="Z172" s="40"/>
      <c r="AA172" s="42"/>
      <c r="AB172" s="36"/>
      <c r="AC172" s="36"/>
      <c r="AD172" s="36"/>
      <c r="AE172" s="36"/>
      <c r="AF172" s="43"/>
      <c r="AI172" s="72"/>
      <c r="AJ172" s="66"/>
    </row>
    <row r="173" spans="1:36">
      <c r="A173" s="10"/>
      <c r="B173" s="10"/>
      <c r="C173" s="10"/>
      <c r="D173" s="10"/>
      <c r="E173" s="16"/>
      <c r="F173" s="44"/>
      <c r="G173" s="45"/>
      <c r="H173" s="37"/>
      <c r="I173" s="36"/>
      <c r="J173" s="37"/>
      <c r="K173" s="36"/>
      <c r="L173" s="37"/>
      <c r="M173" s="39"/>
      <c r="N173" s="37"/>
      <c r="O173" s="37"/>
      <c r="P173" s="37"/>
      <c r="Q173" s="33"/>
      <c r="R173" s="39"/>
      <c r="S173" s="40"/>
      <c r="T173" s="40"/>
      <c r="U173" s="40"/>
      <c r="W173" s="39"/>
      <c r="X173" s="40"/>
      <c r="Y173" s="40"/>
      <c r="Z173" s="40"/>
      <c r="AA173" s="42"/>
      <c r="AB173" s="36"/>
      <c r="AC173" s="36"/>
      <c r="AD173" s="36"/>
      <c r="AE173" s="36"/>
      <c r="AF173" s="43"/>
      <c r="AI173" s="72"/>
      <c r="AJ173" s="66"/>
    </row>
    <row r="174" spans="1:36">
      <c r="A174" s="10"/>
      <c r="B174" s="10"/>
      <c r="C174" s="10"/>
      <c r="D174" s="10"/>
      <c r="E174" s="16"/>
      <c r="F174" s="44"/>
      <c r="G174" s="45"/>
      <c r="H174" s="37"/>
      <c r="I174" s="36"/>
      <c r="J174" s="37"/>
      <c r="K174" s="36"/>
      <c r="L174" s="37"/>
      <c r="M174" s="39"/>
      <c r="N174" s="37"/>
      <c r="O174" s="37"/>
      <c r="P174" s="37"/>
      <c r="Q174" s="33"/>
      <c r="R174" s="39"/>
      <c r="S174" s="40"/>
      <c r="T174" s="40"/>
      <c r="U174" s="40"/>
      <c r="W174" s="39"/>
      <c r="X174" s="40"/>
      <c r="Y174" s="40"/>
      <c r="Z174" s="40"/>
      <c r="AA174" s="42"/>
      <c r="AB174" s="36"/>
      <c r="AC174" s="36"/>
      <c r="AD174" s="36"/>
      <c r="AE174" s="36"/>
      <c r="AF174" s="43"/>
      <c r="AI174" s="72"/>
      <c r="AJ174" s="66"/>
    </row>
    <row r="175" spans="1:36">
      <c r="A175" s="10"/>
      <c r="B175" s="10"/>
      <c r="C175" s="10"/>
      <c r="D175" s="10"/>
      <c r="E175" s="16"/>
      <c r="F175" s="44"/>
      <c r="G175" s="45"/>
      <c r="H175" s="37"/>
      <c r="I175" s="36"/>
      <c r="J175" s="37"/>
      <c r="K175" s="36"/>
      <c r="L175" s="37"/>
      <c r="M175" s="39"/>
      <c r="N175" s="37"/>
      <c r="O175" s="37"/>
      <c r="P175" s="37"/>
      <c r="Q175" s="33"/>
      <c r="R175" s="39"/>
      <c r="S175" s="40"/>
      <c r="T175" s="40"/>
      <c r="U175" s="40"/>
      <c r="W175" s="39"/>
      <c r="X175" s="40"/>
      <c r="Y175" s="40"/>
      <c r="Z175" s="40"/>
      <c r="AA175" s="42"/>
      <c r="AB175" s="36"/>
      <c r="AC175" s="36"/>
      <c r="AD175" s="36"/>
      <c r="AE175" s="36"/>
      <c r="AF175" s="43"/>
      <c r="AI175" s="72"/>
      <c r="AJ175" s="66"/>
    </row>
    <row r="176" spans="1:36">
      <c r="A176" s="10"/>
      <c r="B176" s="10"/>
      <c r="C176" s="10"/>
      <c r="D176" s="10"/>
      <c r="E176" s="16"/>
      <c r="F176" s="44"/>
      <c r="G176" s="45"/>
      <c r="H176" s="37"/>
      <c r="I176" s="36"/>
      <c r="J176" s="37"/>
      <c r="K176" s="36"/>
      <c r="L176" s="37"/>
      <c r="M176" s="39"/>
      <c r="N176" s="37"/>
      <c r="O176" s="37"/>
      <c r="P176" s="37"/>
      <c r="Q176" s="33"/>
      <c r="R176" s="39"/>
      <c r="S176" s="40"/>
      <c r="T176" s="40"/>
      <c r="U176" s="40"/>
      <c r="W176" s="39"/>
      <c r="X176" s="40"/>
      <c r="Y176" s="40"/>
      <c r="Z176" s="40"/>
      <c r="AA176" s="42"/>
      <c r="AB176" s="36"/>
      <c r="AC176" s="36"/>
      <c r="AD176" s="36"/>
      <c r="AE176" s="36"/>
      <c r="AF176" s="43"/>
      <c r="AI176" s="72"/>
      <c r="AJ176" s="66"/>
    </row>
    <row r="177" spans="1:36">
      <c r="A177" s="10"/>
      <c r="B177" s="10"/>
      <c r="C177" s="10"/>
      <c r="D177" s="10"/>
      <c r="E177" s="16"/>
      <c r="F177" s="44"/>
      <c r="G177" s="45"/>
      <c r="H177" s="37"/>
      <c r="I177" s="36"/>
      <c r="J177" s="37"/>
      <c r="K177" s="36"/>
      <c r="L177" s="37"/>
      <c r="M177" s="39"/>
      <c r="N177" s="37"/>
      <c r="O177" s="37"/>
      <c r="P177" s="37"/>
      <c r="Q177" s="33"/>
      <c r="R177" s="39"/>
      <c r="S177" s="40"/>
      <c r="T177" s="40"/>
      <c r="U177" s="40"/>
      <c r="W177" s="39"/>
      <c r="X177" s="40"/>
      <c r="Y177" s="40"/>
      <c r="Z177" s="40"/>
      <c r="AA177" s="42"/>
      <c r="AB177" s="36"/>
      <c r="AC177" s="36"/>
      <c r="AD177" s="36"/>
      <c r="AE177" s="36"/>
      <c r="AF177" s="43"/>
      <c r="AI177" s="72"/>
      <c r="AJ177" s="66"/>
    </row>
    <row r="178" spans="1:36">
      <c r="A178" s="10"/>
      <c r="B178" s="10"/>
      <c r="C178" s="10"/>
      <c r="D178" s="10"/>
      <c r="E178" s="16"/>
      <c r="F178" s="44"/>
      <c r="G178" s="45"/>
      <c r="H178" s="37"/>
      <c r="I178" s="36"/>
      <c r="J178" s="37"/>
      <c r="K178" s="36"/>
      <c r="L178" s="37"/>
      <c r="M178" s="39"/>
      <c r="N178" s="37"/>
      <c r="O178" s="37"/>
      <c r="P178" s="37"/>
      <c r="Q178" s="33"/>
      <c r="R178" s="39"/>
      <c r="S178" s="40"/>
      <c r="T178" s="40"/>
      <c r="U178" s="40"/>
      <c r="W178" s="39"/>
      <c r="X178" s="40"/>
      <c r="Y178" s="40"/>
      <c r="Z178" s="40"/>
      <c r="AA178" s="42"/>
      <c r="AB178" s="36"/>
      <c r="AC178" s="36"/>
      <c r="AD178" s="36"/>
      <c r="AE178" s="36"/>
      <c r="AF178" s="43"/>
      <c r="AI178" s="72"/>
      <c r="AJ178" s="66"/>
    </row>
    <row r="179" spans="1:36">
      <c r="A179" s="10"/>
      <c r="B179" s="10"/>
      <c r="C179" s="10"/>
      <c r="D179" s="10"/>
      <c r="E179" s="16"/>
      <c r="F179" s="44"/>
      <c r="G179" s="45"/>
      <c r="H179" s="37"/>
      <c r="I179" s="36"/>
      <c r="J179" s="37"/>
      <c r="K179" s="36"/>
      <c r="L179" s="37"/>
      <c r="M179" s="39"/>
      <c r="N179" s="37"/>
      <c r="O179" s="37"/>
      <c r="P179" s="37"/>
      <c r="Q179" s="33"/>
      <c r="R179" s="39"/>
      <c r="S179" s="40"/>
      <c r="T179" s="40"/>
      <c r="U179" s="40"/>
      <c r="W179" s="39"/>
      <c r="X179" s="40"/>
      <c r="Y179" s="40"/>
      <c r="Z179" s="40"/>
      <c r="AA179" s="42"/>
      <c r="AB179" s="36"/>
      <c r="AC179" s="36"/>
      <c r="AD179" s="36"/>
      <c r="AE179" s="36"/>
      <c r="AF179" s="43"/>
      <c r="AI179" s="72"/>
      <c r="AJ179" s="66"/>
    </row>
    <row r="180" spans="1:36">
      <c r="A180" s="10"/>
      <c r="B180" s="10"/>
      <c r="C180" s="10"/>
      <c r="D180" s="10"/>
      <c r="E180" s="16"/>
      <c r="F180" s="44"/>
      <c r="G180" s="45"/>
      <c r="H180" s="34"/>
      <c r="I180" s="36"/>
      <c r="J180" s="34"/>
      <c r="K180" s="36"/>
      <c r="L180" s="37"/>
      <c r="M180" s="39"/>
      <c r="N180" s="37"/>
      <c r="O180" s="37"/>
      <c r="P180" s="37"/>
      <c r="Q180" s="33"/>
      <c r="R180" s="39"/>
      <c r="S180" s="40"/>
      <c r="T180" s="40"/>
      <c r="U180" s="40"/>
      <c r="W180" s="39"/>
      <c r="X180" s="40"/>
      <c r="Y180" s="40"/>
      <c r="Z180" s="40"/>
      <c r="AA180" s="42"/>
      <c r="AB180" s="36"/>
      <c r="AC180" s="36"/>
      <c r="AD180" s="36"/>
      <c r="AE180" s="36"/>
      <c r="AF180" s="43"/>
      <c r="AI180" s="72"/>
      <c r="AJ180" s="66"/>
    </row>
    <row r="181" spans="1:36">
      <c r="A181" s="10"/>
      <c r="B181" s="10"/>
      <c r="C181" s="10"/>
      <c r="D181" s="10"/>
      <c r="E181" s="16"/>
      <c r="F181" s="44"/>
      <c r="G181" s="45"/>
      <c r="H181" s="34"/>
      <c r="I181" s="35"/>
      <c r="J181" s="34"/>
      <c r="K181" s="36"/>
      <c r="L181" s="37"/>
      <c r="M181" s="39"/>
      <c r="N181" s="37"/>
      <c r="O181" s="37"/>
      <c r="P181" s="37"/>
      <c r="Q181" s="33"/>
      <c r="R181" s="39"/>
      <c r="S181" s="40"/>
      <c r="T181" s="40"/>
      <c r="U181" s="40"/>
      <c r="W181" s="39"/>
      <c r="X181" s="40"/>
      <c r="Y181" s="40"/>
      <c r="Z181" s="40"/>
      <c r="AA181" s="42"/>
      <c r="AB181" s="36"/>
      <c r="AC181" s="36"/>
      <c r="AD181" s="36"/>
      <c r="AE181" s="36"/>
      <c r="AF181" s="43"/>
      <c r="AI181" s="72"/>
      <c r="AJ181" s="66"/>
    </row>
    <row r="182" spans="1:36">
      <c r="A182" s="10"/>
      <c r="B182" s="10"/>
      <c r="C182" s="10"/>
      <c r="D182" s="10"/>
      <c r="E182" s="16"/>
      <c r="F182" s="44"/>
      <c r="G182" s="45"/>
      <c r="H182" s="34"/>
      <c r="I182" s="36"/>
      <c r="J182" s="34"/>
      <c r="K182" s="36"/>
      <c r="L182" s="37"/>
      <c r="M182" s="39"/>
      <c r="N182" s="37"/>
      <c r="O182" s="37"/>
      <c r="P182" s="37"/>
      <c r="Q182" s="33"/>
      <c r="R182" s="39"/>
      <c r="S182" s="40"/>
      <c r="T182" s="40"/>
      <c r="U182" s="40"/>
      <c r="W182" s="39"/>
      <c r="X182" s="40"/>
      <c r="Y182" s="40"/>
      <c r="Z182" s="40"/>
      <c r="AA182" s="42"/>
      <c r="AB182" s="36"/>
      <c r="AC182" s="36"/>
      <c r="AD182" s="36"/>
      <c r="AE182" s="36"/>
      <c r="AF182" s="43"/>
      <c r="AI182" s="72"/>
      <c r="AJ182" s="66"/>
    </row>
    <row r="183" spans="1:36">
      <c r="A183" s="10"/>
      <c r="B183" s="10"/>
      <c r="C183" s="10"/>
      <c r="D183" s="10"/>
      <c r="E183" s="16"/>
      <c r="F183" s="44"/>
      <c r="G183" s="45"/>
      <c r="H183" s="34"/>
      <c r="I183" s="36"/>
      <c r="J183" s="34"/>
      <c r="K183" s="36"/>
      <c r="L183" s="37"/>
      <c r="M183" s="39"/>
      <c r="N183" s="37"/>
      <c r="O183" s="37"/>
      <c r="P183" s="37"/>
      <c r="Q183" s="33"/>
      <c r="R183" s="39"/>
      <c r="S183" s="40"/>
      <c r="T183" s="40"/>
      <c r="U183" s="40"/>
      <c r="W183" s="39"/>
      <c r="X183" s="40"/>
      <c r="Y183" s="40"/>
      <c r="Z183" s="40"/>
      <c r="AA183" s="42"/>
      <c r="AB183" s="36"/>
      <c r="AC183" s="36"/>
      <c r="AD183" s="36"/>
      <c r="AE183" s="36"/>
      <c r="AF183" s="43"/>
      <c r="AI183" s="72"/>
      <c r="AJ183" s="66"/>
    </row>
    <row r="184" spans="1:36">
      <c r="A184" s="10"/>
      <c r="B184" s="10"/>
      <c r="C184" s="10"/>
      <c r="D184" s="10"/>
      <c r="E184" s="16"/>
      <c r="F184" s="44"/>
      <c r="G184" s="45"/>
      <c r="H184" s="37"/>
      <c r="I184" s="36"/>
      <c r="J184" s="37"/>
      <c r="K184" s="36"/>
      <c r="L184" s="37"/>
      <c r="M184" s="39"/>
      <c r="N184" s="37"/>
      <c r="O184" s="37"/>
      <c r="P184" s="37"/>
      <c r="Q184" s="33"/>
      <c r="R184" s="39"/>
      <c r="S184" s="40"/>
      <c r="T184" s="40"/>
      <c r="U184" s="40"/>
      <c r="W184" s="39"/>
      <c r="X184" s="40"/>
      <c r="Y184" s="40"/>
      <c r="Z184" s="40"/>
      <c r="AA184" s="42"/>
      <c r="AB184" s="36"/>
      <c r="AC184" s="36"/>
      <c r="AD184" s="36"/>
      <c r="AE184" s="36"/>
      <c r="AF184" s="43"/>
      <c r="AI184" s="72"/>
      <c r="AJ184" s="66"/>
    </row>
    <row r="185" spans="1:36">
      <c r="A185" s="10"/>
      <c r="B185" s="10"/>
      <c r="C185" s="10"/>
      <c r="D185" s="10"/>
      <c r="E185" s="16"/>
      <c r="F185" s="44"/>
      <c r="G185" s="45"/>
      <c r="H185" s="37"/>
      <c r="I185" s="36"/>
      <c r="J185" s="37"/>
      <c r="K185" s="36"/>
      <c r="L185" s="37"/>
      <c r="M185" s="39"/>
      <c r="N185" s="37"/>
      <c r="O185" s="37"/>
      <c r="P185" s="37"/>
      <c r="Q185" s="33"/>
      <c r="R185" s="39"/>
      <c r="S185" s="40"/>
      <c r="T185" s="40"/>
      <c r="U185" s="40"/>
      <c r="W185" s="39"/>
      <c r="X185" s="40"/>
      <c r="Y185" s="40"/>
      <c r="Z185" s="40"/>
      <c r="AA185" s="42"/>
      <c r="AB185" s="36"/>
      <c r="AC185" s="36"/>
      <c r="AD185" s="36"/>
      <c r="AE185" s="36"/>
      <c r="AF185" s="43"/>
      <c r="AI185" s="72"/>
      <c r="AJ185" s="66"/>
    </row>
    <row r="186" spans="1:36">
      <c r="A186" s="10"/>
      <c r="B186" s="10"/>
      <c r="C186" s="10"/>
      <c r="D186" s="10"/>
      <c r="E186" s="16"/>
      <c r="F186" s="44"/>
      <c r="G186" s="45"/>
      <c r="H186" s="37"/>
      <c r="I186" s="36"/>
      <c r="J186" s="37"/>
      <c r="K186" s="36"/>
      <c r="L186" s="37"/>
      <c r="M186" s="39"/>
      <c r="N186" s="37"/>
      <c r="O186" s="37"/>
      <c r="P186" s="37"/>
      <c r="Q186" s="33"/>
      <c r="R186" s="39"/>
      <c r="S186" s="40"/>
      <c r="T186" s="40"/>
      <c r="U186" s="40"/>
      <c r="W186" s="39"/>
      <c r="X186" s="40"/>
      <c r="Y186" s="40"/>
      <c r="Z186" s="40"/>
      <c r="AA186" s="42"/>
      <c r="AB186" s="36"/>
      <c r="AC186" s="36"/>
      <c r="AD186" s="36"/>
      <c r="AE186" s="36"/>
      <c r="AF186" s="43"/>
      <c r="AI186" s="72"/>
      <c r="AJ186" s="66"/>
    </row>
    <row r="187" spans="1:36">
      <c r="A187" s="10"/>
      <c r="B187" s="10"/>
      <c r="C187" s="10"/>
      <c r="D187" s="10"/>
      <c r="E187" s="16"/>
      <c r="F187" s="44"/>
      <c r="G187" s="45"/>
      <c r="H187" s="34"/>
      <c r="I187" s="35"/>
      <c r="J187" s="34"/>
      <c r="K187" s="36"/>
      <c r="L187" s="37"/>
      <c r="M187" s="39"/>
      <c r="N187" s="37"/>
      <c r="O187" s="37"/>
      <c r="P187" s="37"/>
      <c r="Q187" s="33"/>
      <c r="R187" s="39"/>
      <c r="S187" s="40"/>
      <c r="T187" s="40"/>
      <c r="U187" s="40"/>
      <c r="W187" s="39"/>
      <c r="X187" s="40"/>
      <c r="Y187" s="40"/>
      <c r="Z187" s="40"/>
      <c r="AA187" s="42"/>
      <c r="AB187" s="36"/>
      <c r="AC187" s="36"/>
      <c r="AD187" s="36"/>
      <c r="AE187" s="36"/>
      <c r="AF187" s="43"/>
      <c r="AI187" s="72"/>
      <c r="AJ187" s="66"/>
    </row>
    <row r="188" spans="1:36">
      <c r="A188" s="10"/>
      <c r="B188" s="10"/>
      <c r="C188" s="10"/>
      <c r="D188" s="10"/>
      <c r="E188" s="16"/>
      <c r="F188" s="44"/>
      <c r="G188" s="45"/>
      <c r="H188" s="37"/>
      <c r="I188" s="36"/>
      <c r="J188" s="37"/>
      <c r="K188" s="36"/>
      <c r="L188" s="37"/>
      <c r="M188" s="39"/>
      <c r="N188" s="37"/>
      <c r="O188" s="37"/>
      <c r="P188" s="37"/>
      <c r="Q188" s="33"/>
      <c r="R188" s="39"/>
      <c r="S188" s="40"/>
      <c r="T188" s="40"/>
      <c r="U188" s="40"/>
      <c r="W188" s="39"/>
      <c r="X188" s="40"/>
      <c r="Y188" s="40"/>
      <c r="Z188" s="40"/>
      <c r="AA188" s="42"/>
      <c r="AB188" s="36"/>
      <c r="AC188" s="36"/>
      <c r="AD188" s="36"/>
      <c r="AE188" s="36"/>
      <c r="AF188" s="43"/>
      <c r="AI188" s="72"/>
      <c r="AJ188" s="66"/>
    </row>
    <row r="189" spans="1:36">
      <c r="A189" s="10"/>
      <c r="B189" s="10"/>
      <c r="C189" s="10"/>
      <c r="D189" s="10"/>
      <c r="E189" s="16"/>
      <c r="F189" s="44"/>
      <c r="G189" s="45"/>
      <c r="H189" s="37"/>
      <c r="I189" s="36"/>
      <c r="J189" s="37"/>
      <c r="K189" s="36"/>
      <c r="L189" s="37"/>
      <c r="M189" s="39"/>
      <c r="N189" s="37"/>
      <c r="O189" s="37"/>
      <c r="P189" s="37"/>
      <c r="Q189" s="33"/>
      <c r="R189" s="39"/>
      <c r="S189" s="40"/>
      <c r="T189" s="40"/>
      <c r="U189" s="40"/>
      <c r="W189" s="39"/>
      <c r="X189" s="40"/>
      <c r="Y189" s="40"/>
      <c r="Z189" s="40"/>
      <c r="AA189" s="42"/>
      <c r="AB189" s="36"/>
      <c r="AC189" s="36"/>
      <c r="AD189" s="36"/>
      <c r="AE189" s="36"/>
      <c r="AF189" s="43"/>
      <c r="AI189" s="72"/>
      <c r="AJ189" s="66"/>
    </row>
    <row r="190" spans="1:36">
      <c r="A190" s="10"/>
      <c r="B190" s="10"/>
      <c r="C190" s="10"/>
      <c r="D190" s="10"/>
      <c r="E190" s="16"/>
      <c r="F190" s="44"/>
      <c r="G190" s="45"/>
      <c r="H190" s="37"/>
      <c r="I190" s="36"/>
      <c r="J190" s="37"/>
      <c r="K190" s="36"/>
      <c r="L190" s="37"/>
      <c r="M190" s="39"/>
      <c r="N190" s="37"/>
      <c r="O190" s="37"/>
      <c r="P190" s="37"/>
      <c r="Q190" s="33"/>
      <c r="R190" s="39"/>
      <c r="S190" s="40"/>
      <c r="T190" s="40"/>
      <c r="U190" s="40"/>
      <c r="W190" s="39"/>
      <c r="X190" s="40"/>
      <c r="Y190" s="40"/>
      <c r="Z190" s="40"/>
      <c r="AA190" s="42"/>
      <c r="AB190" s="36"/>
      <c r="AC190" s="36"/>
      <c r="AD190" s="36"/>
      <c r="AE190" s="36"/>
      <c r="AF190" s="43"/>
      <c r="AI190" s="72"/>
      <c r="AJ190" s="66"/>
    </row>
    <row r="191" spans="1:36">
      <c r="A191" s="10"/>
      <c r="B191" s="10"/>
      <c r="C191" s="10"/>
      <c r="D191" s="10"/>
      <c r="E191" s="16"/>
      <c r="F191" s="44"/>
      <c r="G191" s="45"/>
      <c r="H191" s="37"/>
      <c r="I191" s="36"/>
      <c r="J191" s="37"/>
      <c r="K191" s="36"/>
      <c r="L191" s="37"/>
      <c r="M191" s="39"/>
      <c r="N191" s="37"/>
      <c r="O191" s="37"/>
      <c r="P191" s="37"/>
      <c r="Q191" s="33"/>
      <c r="R191" s="39"/>
      <c r="S191" s="40"/>
      <c r="T191" s="40"/>
      <c r="U191" s="40"/>
      <c r="W191" s="39"/>
      <c r="X191" s="40"/>
      <c r="Y191" s="40"/>
      <c r="Z191" s="40"/>
      <c r="AA191" s="42"/>
      <c r="AB191" s="36"/>
      <c r="AC191" s="36"/>
      <c r="AD191" s="36"/>
      <c r="AE191" s="36"/>
      <c r="AF191" s="43"/>
      <c r="AI191" s="72"/>
      <c r="AJ191" s="66"/>
    </row>
    <row r="192" spans="1:36">
      <c r="A192" s="10"/>
      <c r="B192" s="10"/>
      <c r="C192" s="10"/>
      <c r="D192" s="10"/>
      <c r="E192" s="16"/>
      <c r="F192" s="44"/>
      <c r="G192" s="45"/>
      <c r="H192" s="34"/>
      <c r="I192" s="35"/>
      <c r="J192" s="34"/>
      <c r="K192" s="36"/>
      <c r="L192" s="37"/>
      <c r="M192" s="39"/>
      <c r="N192" s="37"/>
      <c r="O192" s="37"/>
      <c r="P192" s="37"/>
      <c r="Q192" s="33"/>
      <c r="R192" s="39"/>
      <c r="S192" s="40"/>
      <c r="T192" s="40"/>
      <c r="U192" s="40"/>
      <c r="W192" s="39"/>
      <c r="X192" s="40"/>
      <c r="Y192" s="40"/>
      <c r="Z192" s="40"/>
      <c r="AA192" s="42"/>
      <c r="AB192" s="36"/>
      <c r="AC192" s="36"/>
      <c r="AD192" s="36"/>
      <c r="AE192" s="36"/>
      <c r="AF192" s="43"/>
      <c r="AI192" s="72"/>
      <c r="AJ192" s="66"/>
    </row>
    <row r="193" spans="1:36">
      <c r="A193" s="10"/>
      <c r="B193" s="10"/>
      <c r="C193" s="10"/>
      <c r="D193" s="10"/>
      <c r="E193" s="16"/>
      <c r="F193" s="44"/>
      <c r="G193" s="45"/>
      <c r="H193" s="37"/>
      <c r="I193" s="36"/>
      <c r="J193" s="37"/>
      <c r="K193" s="36"/>
      <c r="L193" s="37"/>
      <c r="M193" s="39"/>
      <c r="N193" s="37"/>
      <c r="O193" s="37"/>
      <c r="P193" s="37"/>
      <c r="Q193" s="33"/>
      <c r="R193" s="39"/>
      <c r="S193" s="40"/>
      <c r="T193" s="40"/>
      <c r="U193" s="40"/>
      <c r="W193" s="39"/>
      <c r="X193" s="40"/>
      <c r="Y193" s="40"/>
      <c r="Z193" s="40"/>
      <c r="AA193" s="42"/>
      <c r="AB193" s="36"/>
      <c r="AC193" s="36"/>
      <c r="AD193" s="36"/>
      <c r="AE193" s="36"/>
      <c r="AF193" s="43"/>
      <c r="AI193" s="72"/>
      <c r="AJ193" s="66"/>
    </row>
    <row r="194" spans="1:36">
      <c r="A194" s="10"/>
      <c r="B194" s="10"/>
      <c r="C194" s="10"/>
      <c r="D194" s="10"/>
      <c r="E194" s="16"/>
      <c r="F194" s="44"/>
      <c r="G194" s="45"/>
      <c r="H194" s="37"/>
      <c r="I194" s="36"/>
      <c r="J194" s="37"/>
      <c r="K194" s="36"/>
      <c r="L194" s="37"/>
      <c r="M194" s="39"/>
      <c r="N194" s="37"/>
      <c r="O194" s="37"/>
      <c r="P194" s="37"/>
      <c r="Q194" s="33"/>
      <c r="R194" s="39"/>
      <c r="S194" s="40"/>
      <c r="T194" s="40"/>
      <c r="U194" s="40"/>
      <c r="W194" s="39"/>
      <c r="X194" s="40"/>
      <c r="Y194" s="40"/>
      <c r="Z194" s="40"/>
      <c r="AA194" s="42"/>
      <c r="AB194" s="36"/>
      <c r="AC194" s="36"/>
      <c r="AD194" s="36"/>
      <c r="AE194" s="36"/>
      <c r="AF194" s="43"/>
      <c r="AI194" s="72"/>
      <c r="AJ194" s="66"/>
    </row>
    <row r="195" spans="1:36">
      <c r="A195" s="10"/>
      <c r="B195" s="10"/>
      <c r="C195" s="10"/>
      <c r="D195" s="10"/>
      <c r="E195" s="16"/>
      <c r="F195" s="44"/>
      <c r="G195" s="45"/>
      <c r="H195" s="37"/>
      <c r="I195" s="36"/>
      <c r="J195" s="37"/>
      <c r="K195" s="36"/>
      <c r="L195" s="37"/>
      <c r="M195" s="39"/>
      <c r="N195" s="37"/>
      <c r="O195" s="37"/>
      <c r="P195" s="37"/>
      <c r="Q195" s="33"/>
      <c r="R195" s="39"/>
      <c r="S195" s="40"/>
      <c r="T195" s="40"/>
      <c r="U195" s="40"/>
      <c r="W195" s="39"/>
      <c r="X195" s="40"/>
      <c r="Y195" s="40"/>
      <c r="Z195" s="40"/>
      <c r="AA195" s="42"/>
      <c r="AB195" s="36"/>
      <c r="AC195" s="36"/>
      <c r="AD195" s="36"/>
      <c r="AE195" s="36"/>
      <c r="AF195" s="43"/>
      <c r="AI195" s="72"/>
      <c r="AJ195" s="66"/>
    </row>
    <row r="196" spans="1:36">
      <c r="A196" s="10"/>
      <c r="B196" s="10"/>
      <c r="C196" s="10"/>
      <c r="D196" s="10"/>
      <c r="E196" s="16"/>
      <c r="F196" s="44"/>
      <c r="G196" s="45"/>
      <c r="H196" s="37"/>
      <c r="I196" s="36"/>
      <c r="J196" s="37"/>
      <c r="K196" s="36"/>
      <c r="L196" s="37"/>
      <c r="M196" s="39"/>
      <c r="N196" s="37"/>
      <c r="O196" s="37"/>
      <c r="P196" s="37"/>
      <c r="Q196" s="33"/>
      <c r="R196" s="39"/>
      <c r="S196" s="40"/>
      <c r="T196" s="40"/>
      <c r="U196" s="40"/>
      <c r="W196" s="39"/>
      <c r="X196" s="40"/>
      <c r="Y196" s="40"/>
      <c r="Z196" s="40"/>
      <c r="AA196" s="42"/>
      <c r="AB196" s="36"/>
      <c r="AC196" s="36"/>
      <c r="AD196" s="36"/>
      <c r="AE196" s="36"/>
      <c r="AF196" s="43"/>
      <c r="AI196" s="72"/>
      <c r="AJ196" s="66"/>
    </row>
    <row r="197" spans="1:36">
      <c r="A197" s="10"/>
      <c r="B197" s="10"/>
      <c r="C197" s="10"/>
      <c r="D197" s="10"/>
      <c r="E197" s="16"/>
      <c r="F197" s="44"/>
      <c r="G197" s="45"/>
      <c r="H197" s="37"/>
      <c r="I197" s="36"/>
      <c r="J197" s="37"/>
      <c r="K197" s="36"/>
      <c r="L197" s="37"/>
      <c r="M197" s="39"/>
      <c r="N197" s="37"/>
      <c r="O197" s="37"/>
      <c r="P197" s="37"/>
      <c r="Q197" s="33"/>
      <c r="R197" s="39"/>
      <c r="S197" s="40"/>
      <c r="T197" s="40"/>
      <c r="U197" s="40"/>
      <c r="W197" s="39"/>
      <c r="X197" s="40"/>
      <c r="Y197" s="40"/>
      <c r="Z197" s="40"/>
      <c r="AA197" s="42"/>
      <c r="AB197" s="36"/>
      <c r="AC197" s="36"/>
      <c r="AD197" s="36"/>
      <c r="AE197" s="36"/>
      <c r="AF197" s="43"/>
      <c r="AI197" s="72"/>
      <c r="AJ197" s="66"/>
    </row>
    <row r="198" spans="1:36">
      <c r="A198" s="10"/>
      <c r="B198" s="10"/>
      <c r="C198" s="10"/>
      <c r="D198" s="10"/>
      <c r="E198" s="16"/>
      <c r="F198" s="44"/>
      <c r="G198" s="45"/>
      <c r="H198" s="37"/>
      <c r="I198" s="36"/>
      <c r="J198" s="37"/>
      <c r="K198" s="36"/>
      <c r="L198" s="37"/>
      <c r="M198" s="39"/>
      <c r="N198" s="37"/>
      <c r="O198" s="37"/>
      <c r="P198" s="37"/>
      <c r="Q198" s="33"/>
      <c r="R198" s="39"/>
      <c r="S198" s="40"/>
      <c r="T198" s="40"/>
      <c r="U198" s="40"/>
      <c r="W198" s="39"/>
      <c r="X198" s="40"/>
      <c r="Y198" s="40"/>
      <c r="Z198" s="40"/>
      <c r="AA198" s="42"/>
      <c r="AB198" s="36"/>
      <c r="AC198" s="36"/>
      <c r="AD198" s="36"/>
      <c r="AE198" s="36"/>
      <c r="AF198" s="43"/>
      <c r="AI198" s="72"/>
      <c r="AJ198" s="66"/>
    </row>
    <row r="199" spans="1:36">
      <c r="A199" s="10"/>
      <c r="B199" s="10"/>
      <c r="C199" s="10"/>
      <c r="D199" s="10"/>
      <c r="E199" s="16"/>
      <c r="F199" s="44"/>
      <c r="G199" s="45"/>
      <c r="H199" s="37"/>
      <c r="I199" s="36"/>
      <c r="J199" s="37"/>
      <c r="K199" s="36"/>
      <c r="L199" s="37"/>
      <c r="M199" s="39"/>
      <c r="N199" s="37"/>
      <c r="O199" s="37"/>
      <c r="P199" s="37"/>
      <c r="Q199" s="33"/>
      <c r="R199" s="39"/>
      <c r="S199" s="40"/>
      <c r="T199" s="40"/>
      <c r="U199" s="40"/>
      <c r="W199" s="39"/>
      <c r="X199" s="40"/>
      <c r="Y199" s="40"/>
      <c r="Z199" s="40"/>
      <c r="AA199" s="42"/>
      <c r="AB199" s="36"/>
      <c r="AC199" s="36"/>
      <c r="AD199" s="36"/>
      <c r="AE199" s="36"/>
      <c r="AF199" s="43"/>
      <c r="AI199" s="72"/>
      <c r="AJ199" s="66"/>
    </row>
    <row r="200" spans="1:36">
      <c r="A200" s="10"/>
      <c r="B200" s="10"/>
      <c r="C200" s="10"/>
      <c r="D200" s="10"/>
      <c r="E200" s="16"/>
      <c r="F200" s="44"/>
      <c r="G200" s="45"/>
      <c r="H200" s="34"/>
      <c r="I200" s="35"/>
      <c r="J200" s="34"/>
      <c r="K200" s="36"/>
      <c r="L200" s="37"/>
      <c r="M200" s="39"/>
      <c r="N200" s="37"/>
      <c r="O200" s="37"/>
      <c r="P200" s="37"/>
      <c r="Q200" s="33"/>
      <c r="R200" s="39"/>
      <c r="S200" s="40"/>
      <c r="T200" s="40"/>
      <c r="U200" s="40"/>
      <c r="W200" s="39"/>
      <c r="X200" s="40"/>
      <c r="Y200" s="40"/>
      <c r="Z200" s="40"/>
      <c r="AA200" s="42"/>
      <c r="AB200" s="36"/>
      <c r="AC200" s="36"/>
      <c r="AD200" s="36"/>
      <c r="AE200" s="36"/>
      <c r="AF200" s="43"/>
      <c r="AI200" s="72"/>
      <c r="AJ200" s="66"/>
    </row>
    <row r="201" spans="1:36">
      <c r="A201" s="10"/>
      <c r="B201" s="10"/>
      <c r="C201" s="10"/>
      <c r="D201" s="10"/>
      <c r="E201" s="16"/>
      <c r="F201" s="44"/>
      <c r="G201" s="45"/>
      <c r="H201" s="34"/>
      <c r="I201" s="36"/>
      <c r="J201" s="34"/>
      <c r="K201" s="36"/>
      <c r="L201" s="37"/>
      <c r="M201" s="39"/>
      <c r="N201" s="37"/>
      <c r="O201" s="37"/>
      <c r="P201" s="37"/>
      <c r="Q201" s="33"/>
      <c r="R201" s="39"/>
      <c r="S201" s="40"/>
      <c r="T201" s="40"/>
      <c r="U201" s="40"/>
      <c r="W201" s="39"/>
      <c r="X201" s="40"/>
      <c r="Y201" s="40"/>
      <c r="Z201" s="40"/>
      <c r="AA201" s="42"/>
      <c r="AB201" s="36"/>
      <c r="AC201" s="36"/>
      <c r="AD201" s="36"/>
      <c r="AE201" s="36"/>
      <c r="AF201" s="43"/>
      <c r="AI201" s="72"/>
      <c r="AJ201" s="66"/>
    </row>
    <row r="202" spans="1:36">
      <c r="A202" s="10"/>
      <c r="B202" s="10"/>
      <c r="C202" s="10"/>
      <c r="D202" s="10"/>
      <c r="E202" s="16"/>
      <c r="F202" s="44"/>
      <c r="G202" s="45"/>
      <c r="H202" s="34"/>
      <c r="I202" s="36"/>
      <c r="J202" s="34"/>
      <c r="K202" s="36"/>
      <c r="L202" s="37"/>
      <c r="M202" s="39"/>
      <c r="N202" s="37"/>
      <c r="O202" s="37"/>
      <c r="P202" s="37"/>
      <c r="Q202" s="33"/>
      <c r="R202" s="39"/>
      <c r="S202" s="40"/>
      <c r="T202" s="40"/>
      <c r="U202" s="40"/>
      <c r="W202" s="39"/>
      <c r="X202" s="40"/>
      <c r="Y202" s="40"/>
      <c r="Z202" s="40"/>
      <c r="AA202" s="42"/>
      <c r="AB202" s="36"/>
      <c r="AC202" s="36"/>
      <c r="AD202" s="36"/>
      <c r="AE202" s="36"/>
      <c r="AF202" s="43"/>
      <c r="AI202" s="72"/>
      <c r="AJ202" s="66"/>
    </row>
    <row r="203" spans="1:36">
      <c r="A203" s="10"/>
      <c r="B203" s="10"/>
      <c r="C203" s="10"/>
      <c r="D203" s="10"/>
      <c r="E203" s="16"/>
      <c r="F203" s="44"/>
      <c r="G203" s="45"/>
      <c r="H203" s="37"/>
      <c r="I203" s="36"/>
      <c r="J203" s="37"/>
      <c r="K203" s="36"/>
      <c r="L203" s="37"/>
      <c r="M203" s="39"/>
      <c r="N203" s="37"/>
      <c r="O203" s="37"/>
      <c r="P203" s="37"/>
      <c r="Q203" s="33"/>
      <c r="R203" s="39"/>
      <c r="S203" s="40"/>
      <c r="T203" s="40"/>
      <c r="U203" s="40"/>
      <c r="W203" s="39"/>
      <c r="X203" s="40"/>
      <c r="Y203" s="40"/>
      <c r="Z203" s="40"/>
      <c r="AA203" s="42"/>
      <c r="AB203" s="36"/>
      <c r="AC203" s="36"/>
      <c r="AD203" s="36"/>
      <c r="AE203" s="36"/>
      <c r="AF203" s="43"/>
      <c r="AI203" s="72"/>
      <c r="AJ203" s="66"/>
    </row>
    <row r="204" spans="1:36">
      <c r="A204" s="10"/>
      <c r="B204" s="10"/>
      <c r="C204" s="10"/>
      <c r="D204" s="10"/>
      <c r="E204" s="16"/>
      <c r="F204" s="44"/>
      <c r="G204" s="45"/>
      <c r="H204" s="34"/>
      <c r="I204" s="36"/>
      <c r="J204" s="34"/>
      <c r="K204" s="36"/>
      <c r="L204" s="37"/>
      <c r="M204" s="39"/>
      <c r="N204" s="37"/>
      <c r="O204" s="37"/>
      <c r="P204" s="37"/>
      <c r="Q204" s="33"/>
      <c r="R204" s="39"/>
      <c r="S204" s="40"/>
      <c r="T204" s="40"/>
      <c r="U204" s="40"/>
      <c r="W204" s="39"/>
      <c r="X204" s="40"/>
      <c r="Y204" s="40"/>
      <c r="Z204" s="40"/>
      <c r="AA204" s="42"/>
      <c r="AB204" s="36"/>
      <c r="AC204" s="36"/>
      <c r="AD204" s="36"/>
      <c r="AE204" s="36"/>
      <c r="AF204" s="43"/>
      <c r="AI204" s="72"/>
      <c r="AJ204" s="66"/>
    </row>
    <row r="205" spans="1:36">
      <c r="A205" s="10"/>
      <c r="B205" s="10"/>
      <c r="C205" s="10"/>
      <c r="D205" s="17"/>
      <c r="E205" s="16"/>
      <c r="F205" s="46"/>
      <c r="G205" s="47"/>
      <c r="H205" s="48"/>
      <c r="I205" s="49"/>
      <c r="J205" s="48"/>
      <c r="K205" s="36"/>
      <c r="L205" s="37"/>
      <c r="M205" s="39"/>
      <c r="N205" s="37"/>
      <c r="O205" s="37"/>
      <c r="P205" s="37"/>
      <c r="Q205" s="33"/>
      <c r="R205" s="39"/>
      <c r="S205" s="40"/>
      <c r="T205" s="40"/>
      <c r="U205" s="40"/>
      <c r="W205" s="39"/>
      <c r="X205" s="40"/>
      <c r="Y205" s="40"/>
      <c r="Z205" s="40"/>
      <c r="AA205" s="42"/>
      <c r="AB205" s="36"/>
      <c r="AC205" s="36"/>
      <c r="AD205" s="36"/>
      <c r="AE205" s="36"/>
      <c r="AF205" s="43"/>
      <c r="AI205" s="72"/>
      <c r="AJ205" s="66"/>
    </row>
    <row r="206" spans="1:36">
      <c r="C206" s="7"/>
      <c r="D206" s="18"/>
      <c r="E206" s="18"/>
      <c r="F206" s="50"/>
      <c r="G206" s="50"/>
      <c r="H206" s="50"/>
      <c r="I206" s="51"/>
      <c r="J206" s="52"/>
      <c r="K206" s="52"/>
      <c r="L206" s="52"/>
      <c r="AI206" s="72">
        <f>IF($A206&gt;0,#REF!,0)</f>
        <v>0</v>
      </c>
      <c r="AJ206" s="66">
        <f>IF($A206&gt;0,AI206*H206,0)</f>
        <v>0</v>
      </c>
    </row>
    <row r="207" spans="1:36" ht="15.75">
      <c r="C207" s="7"/>
      <c r="D207" s="11"/>
      <c r="E207" s="11"/>
      <c r="F207" s="55"/>
      <c r="G207" s="56"/>
      <c r="H207" s="57"/>
      <c r="I207" s="57"/>
      <c r="J207" s="52"/>
      <c r="K207" s="52"/>
      <c r="L207" s="52"/>
    </row>
    <row r="208" spans="1:36">
      <c r="C208" s="7"/>
      <c r="D208" s="18"/>
      <c r="E208" s="18"/>
      <c r="F208" s="55"/>
      <c r="G208" s="50"/>
      <c r="H208" s="50"/>
      <c r="I208" s="51"/>
      <c r="J208" s="52"/>
      <c r="K208" s="52"/>
      <c r="L208" s="52"/>
    </row>
    <row r="209" spans="3:12" ht="15.75">
      <c r="C209" s="7"/>
      <c r="D209" s="11"/>
      <c r="E209" s="11"/>
      <c r="F209" s="55"/>
      <c r="G209" s="56"/>
      <c r="H209" s="57"/>
      <c r="I209" s="57"/>
      <c r="J209" s="52"/>
      <c r="K209" s="52"/>
      <c r="L209" s="52"/>
    </row>
    <row r="210" spans="3:12">
      <c r="C210" s="7"/>
      <c r="D210" s="18"/>
      <c r="E210" s="18"/>
      <c r="F210" s="55"/>
      <c r="G210" s="50"/>
      <c r="H210" s="50"/>
      <c r="I210" s="51"/>
      <c r="J210" s="52"/>
      <c r="K210" s="52"/>
      <c r="L210" s="52"/>
    </row>
    <row r="211" spans="3:12">
      <c r="H211" s="58"/>
      <c r="I211" s="58"/>
    </row>
  </sheetData>
  <phoneticPr fontId="3" type="noConversion"/>
  <conditionalFormatting sqref="I6:I17 I21:I205">
    <cfRule type="cellIs" dxfId="11" priority="1" stopIfTrue="1" operator="greaterThanOrEqual">
      <formula>0.1</formula>
    </cfRule>
    <cfRule type="cellIs" dxfId="10" priority="2" stopIfTrue="1" operator="between">
      <formula>0.05</formula>
      <formula>0.1</formula>
    </cfRule>
    <cfRule type="cellIs" dxfId="9" priority="3" stopIfTrue="1" operator="between">
      <formula>0.02</formula>
      <formula>0.05</formula>
    </cfRule>
  </conditionalFormatting>
  <conditionalFormatting sqref="K21:K205">
    <cfRule type="cellIs" dxfId="8" priority="4" stopIfTrue="1" operator="greaterThanOrEqual">
      <formula>0.2</formula>
    </cfRule>
    <cfRule type="cellIs" dxfId="7" priority="5" stopIfTrue="1" operator="between">
      <formula>0.1</formula>
      <formula>0.2</formula>
    </cfRule>
    <cfRule type="cellIs" dxfId="6" priority="6" stopIfTrue="1" operator="between">
      <formula>0.05</formula>
      <formula>0.1</formula>
    </cfRule>
  </conditionalFormatting>
  <pageMargins left="0.39370078740157483" right="0.39370078740157483" top="0.39370078740157483" bottom="0.39370078740157483" header="0.51181102362204722" footer="0.51181102362204722"/>
  <pageSetup paperSize="8" scale="42" fitToWidth="6" orientation="portrait" horizont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6" tint="0.39997558519241921"/>
    <pageSetUpPr fitToPage="1"/>
  </sheetPr>
  <dimension ref="A1:ED226"/>
  <sheetViews>
    <sheetView showZeros="0" zoomScale="75" workbookViewId="0">
      <pane xSplit="4" ySplit="20" topLeftCell="AY21" activePane="bottomRight" state="frozen"/>
      <selection pane="topRight" activeCell="E1" sqref="E1"/>
      <selection pane="bottomLeft" activeCell="A21" sqref="A21"/>
      <selection pane="bottomRight" activeCell="DI23" sqref="DI23"/>
    </sheetView>
  </sheetViews>
  <sheetFormatPr defaultRowHeight="12.75"/>
  <cols>
    <col min="1" max="1" width="4.42578125" style="31" customWidth="1"/>
    <col min="2" max="2" width="3.85546875" style="31" customWidth="1"/>
    <col min="3" max="3" width="3.28515625" style="31" customWidth="1"/>
    <col min="4" max="4" width="49.85546875" style="31" customWidth="1"/>
    <col min="5" max="5" width="22.28515625" style="31" hidden="1" customWidth="1"/>
    <col min="6" max="6" width="12" style="31" hidden="1" customWidth="1"/>
    <col min="7" max="7" width="10.5703125" style="31" hidden="1" customWidth="1"/>
    <col min="8" max="8" width="9.5703125" style="31" hidden="1" customWidth="1"/>
    <col min="9" max="9" width="11.28515625" style="31" hidden="1" customWidth="1"/>
    <col min="10" max="10" width="9.140625" style="31" hidden="1" customWidth="1"/>
    <col min="11" max="11" width="10" style="31" hidden="1" customWidth="1"/>
    <col min="12" max="13" width="9.5703125" style="31" hidden="1" customWidth="1"/>
    <col min="14" max="25" width="9.140625" style="31" hidden="1" customWidth="1"/>
    <col min="26" max="26" width="9.140625" style="25" hidden="1" customWidth="1"/>
    <col min="27" max="35" width="9.140625" style="31" hidden="1" customWidth="1"/>
    <col min="36" max="36" width="9.140625" style="25" hidden="1" customWidth="1"/>
    <col min="37" max="50" width="9.140625" style="31" hidden="1" customWidth="1"/>
    <col min="51" max="69" width="10.140625" style="31" bestFit="1" customWidth="1"/>
    <col min="70" max="70" width="10.140625" style="25" bestFit="1" customWidth="1"/>
    <col min="71" max="91" width="9.140625" style="31"/>
    <col min="92" max="92" width="9.140625" style="30"/>
    <col min="93" max="112" width="9.140625" style="31"/>
    <col min="113" max="113" width="9.140625" style="30"/>
    <col min="114" max="131" width="9.140625" style="31"/>
    <col min="132" max="132" width="9.140625" style="25"/>
    <col min="133" max="16384" width="9.140625" style="31"/>
  </cols>
  <sheetData>
    <row r="1" spans="1:134" s="135" customFormat="1" ht="15.75">
      <c r="A1" s="144" t="s">
        <v>33</v>
      </c>
      <c r="C1" s="136"/>
      <c r="D1" s="280"/>
      <c r="E1" s="281"/>
      <c r="Z1" s="138"/>
      <c r="AJ1" s="138"/>
      <c r="AY1" s="139" t="s">
        <v>56</v>
      </c>
      <c r="BR1" s="138"/>
      <c r="BS1" s="139" t="s">
        <v>44</v>
      </c>
      <c r="CN1" s="140" t="s">
        <v>45</v>
      </c>
      <c r="DI1" s="140" t="s">
        <v>58</v>
      </c>
      <c r="EB1" s="138"/>
    </row>
    <row r="2" spans="1:134" s="135" customFormat="1" ht="15.75">
      <c r="C2" s="136"/>
      <c r="D2" s="280"/>
      <c r="E2" s="281"/>
      <c r="Z2" s="138"/>
      <c r="AJ2" s="138"/>
      <c r="AY2" s="135">
        <v>1</v>
      </c>
      <c r="AZ2" s="135">
        <v>2</v>
      </c>
      <c r="BA2" s="135">
        <v>3</v>
      </c>
      <c r="BB2" s="135">
        <v>4</v>
      </c>
      <c r="BC2" s="135">
        <v>5</v>
      </c>
      <c r="BD2" s="135">
        <v>6</v>
      </c>
      <c r="BE2" s="135">
        <v>7</v>
      </c>
      <c r="BF2" s="135">
        <v>8</v>
      </c>
      <c r="BG2" s="135">
        <v>9</v>
      </c>
      <c r="BH2" s="135">
        <v>10</v>
      </c>
      <c r="BI2" s="135">
        <v>11</v>
      </c>
      <c r="BJ2" s="135">
        <v>12</v>
      </c>
      <c r="BK2" s="135">
        <v>13</v>
      </c>
      <c r="BL2" s="135">
        <v>14</v>
      </c>
      <c r="BM2" s="135">
        <v>15</v>
      </c>
      <c r="BN2" s="135">
        <v>16</v>
      </c>
      <c r="BO2" s="135">
        <v>17</v>
      </c>
      <c r="BP2" s="135">
        <v>18</v>
      </c>
      <c r="BQ2" s="135">
        <v>19</v>
      </c>
      <c r="BR2" s="138">
        <v>20</v>
      </c>
      <c r="BS2" s="135">
        <v>0</v>
      </c>
      <c r="BT2" s="135">
        <v>1</v>
      </c>
      <c r="BU2" s="135">
        <v>2</v>
      </c>
      <c r="BV2" s="135">
        <v>3</v>
      </c>
      <c r="BW2" s="135">
        <v>4</v>
      </c>
      <c r="BX2" s="135">
        <v>5</v>
      </c>
      <c r="BY2" s="135">
        <v>6</v>
      </c>
      <c r="BZ2" s="135">
        <v>7</v>
      </c>
      <c r="CA2" s="135">
        <v>8</v>
      </c>
      <c r="CB2" s="135">
        <v>9</v>
      </c>
      <c r="CC2" s="135">
        <v>10</v>
      </c>
      <c r="CD2" s="135">
        <v>11</v>
      </c>
      <c r="CE2" s="135">
        <v>12</v>
      </c>
      <c r="CF2" s="135">
        <v>13</v>
      </c>
      <c r="CG2" s="135">
        <v>14</v>
      </c>
      <c r="CH2" s="135">
        <v>15</v>
      </c>
      <c r="CI2" s="135">
        <v>16</v>
      </c>
      <c r="CJ2" s="135">
        <v>17</v>
      </c>
      <c r="CK2" s="135">
        <v>18</v>
      </c>
      <c r="CL2" s="135">
        <v>19</v>
      </c>
      <c r="CM2" s="135">
        <v>20</v>
      </c>
      <c r="CN2" s="141">
        <v>0</v>
      </c>
      <c r="CO2" s="135">
        <v>1</v>
      </c>
      <c r="CP2" s="135">
        <v>2</v>
      </c>
      <c r="CQ2" s="135">
        <v>3</v>
      </c>
      <c r="CR2" s="135">
        <v>4</v>
      </c>
      <c r="CS2" s="135">
        <v>5</v>
      </c>
      <c r="CT2" s="135">
        <v>6</v>
      </c>
      <c r="CU2" s="135">
        <v>7</v>
      </c>
      <c r="CV2" s="135">
        <v>8</v>
      </c>
      <c r="CW2" s="135">
        <v>9</v>
      </c>
      <c r="CX2" s="135">
        <v>10</v>
      </c>
      <c r="CY2" s="135">
        <v>11</v>
      </c>
      <c r="CZ2" s="135">
        <v>12</v>
      </c>
      <c r="DA2" s="135">
        <v>13</v>
      </c>
      <c r="DB2" s="135">
        <v>14</v>
      </c>
      <c r="DC2" s="135">
        <v>15</v>
      </c>
      <c r="DD2" s="135">
        <v>16</v>
      </c>
      <c r="DE2" s="135">
        <v>17</v>
      </c>
      <c r="DF2" s="135">
        <v>18</v>
      </c>
      <c r="DG2" s="135">
        <v>19</v>
      </c>
      <c r="DH2" s="135">
        <v>20</v>
      </c>
      <c r="DI2" s="141">
        <v>1</v>
      </c>
      <c r="DJ2" s="135">
        <v>2</v>
      </c>
      <c r="DK2" s="135">
        <v>3</v>
      </c>
      <c r="DL2" s="135">
        <v>4</v>
      </c>
      <c r="DM2" s="135">
        <v>5</v>
      </c>
      <c r="DN2" s="135">
        <v>6</v>
      </c>
      <c r="DO2" s="135">
        <v>7</v>
      </c>
      <c r="DP2" s="135">
        <v>8</v>
      </c>
      <c r="DQ2" s="135">
        <v>9</v>
      </c>
      <c r="DR2" s="135">
        <v>10</v>
      </c>
      <c r="DS2" s="135">
        <v>11</v>
      </c>
      <c r="DT2" s="135">
        <v>12</v>
      </c>
      <c r="DU2" s="135">
        <v>13</v>
      </c>
      <c r="DV2" s="135">
        <v>14</v>
      </c>
      <c r="DW2" s="135">
        <v>15</v>
      </c>
      <c r="DX2" s="135">
        <v>16</v>
      </c>
      <c r="DY2" s="135">
        <v>17</v>
      </c>
      <c r="DZ2" s="135">
        <v>18</v>
      </c>
      <c r="EA2" s="135">
        <v>19</v>
      </c>
      <c r="EB2" s="138">
        <v>20</v>
      </c>
    </row>
    <row r="3" spans="1:134" s="135" customFormat="1" ht="15.75">
      <c r="C3" s="136"/>
      <c r="D3" s="280"/>
      <c r="E3" s="281"/>
      <c r="Q3" s="135" t="s">
        <v>39</v>
      </c>
      <c r="Z3" s="138"/>
      <c r="AJ3" s="138"/>
      <c r="BR3" s="138"/>
      <c r="CN3" s="141"/>
      <c r="DI3" s="141"/>
      <c r="EB3" s="138"/>
    </row>
    <row r="4" spans="1:134" s="135" customFormat="1">
      <c r="C4" s="136"/>
      <c r="D4" s="142"/>
      <c r="E4" s="142"/>
      <c r="G4" s="135" t="s">
        <v>18</v>
      </c>
      <c r="Q4" s="135" t="s">
        <v>17</v>
      </c>
      <c r="Z4" s="138"/>
      <c r="AJ4" s="138"/>
      <c r="AO4" s="135" t="s">
        <v>27</v>
      </c>
      <c r="BR4" s="138"/>
      <c r="CN4" s="141"/>
      <c r="DI4" s="141"/>
      <c r="EB4" s="138"/>
    </row>
    <row r="5" spans="1:134" s="127" customFormat="1" ht="15.75">
      <c r="C5" s="128"/>
      <c r="D5" s="129"/>
      <c r="E5" s="143" t="s">
        <v>36</v>
      </c>
      <c r="G5" s="127">
        <f t="shared" ref="G5:N5" si="0">H5-1</f>
        <v>2005</v>
      </c>
      <c r="H5" s="127">
        <f t="shared" si="0"/>
        <v>2006</v>
      </c>
      <c r="I5" s="127">
        <f t="shared" si="0"/>
        <v>2007</v>
      </c>
      <c r="J5" s="127">
        <f t="shared" si="0"/>
        <v>2008</v>
      </c>
      <c r="K5" s="127">
        <f t="shared" si="0"/>
        <v>2009</v>
      </c>
      <c r="L5" s="127">
        <f t="shared" si="0"/>
        <v>2010</v>
      </c>
      <c r="M5" s="127">
        <f t="shared" si="0"/>
        <v>2011</v>
      </c>
      <c r="N5" s="127">
        <f t="shared" si="0"/>
        <v>2012</v>
      </c>
      <c r="O5" s="127">
        <f>P5-1</f>
        <v>2013</v>
      </c>
      <c r="P5" s="127">
        <f>IF(Tables!B19=1,Now,Now-1)</f>
        <v>2014</v>
      </c>
      <c r="Q5" s="127">
        <f>P5+1</f>
        <v>2015</v>
      </c>
      <c r="R5" s="127">
        <f t="shared" ref="R5:AJ5" si="1">Q5+1</f>
        <v>2016</v>
      </c>
      <c r="S5" s="127">
        <f t="shared" si="1"/>
        <v>2017</v>
      </c>
      <c r="T5" s="127">
        <f t="shared" si="1"/>
        <v>2018</v>
      </c>
      <c r="U5" s="127">
        <f t="shared" si="1"/>
        <v>2019</v>
      </c>
      <c r="V5" s="127">
        <f t="shared" si="1"/>
        <v>2020</v>
      </c>
      <c r="W5" s="127">
        <f t="shared" si="1"/>
        <v>2021</v>
      </c>
      <c r="X5" s="127">
        <f t="shared" si="1"/>
        <v>2022</v>
      </c>
      <c r="Y5" s="127">
        <f t="shared" si="1"/>
        <v>2023</v>
      </c>
      <c r="Z5" s="127">
        <f t="shared" si="1"/>
        <v>2024</v>
      </c>
      <c r="AA5" s="127">
        <f>Z5+1</f>
        <v>2025</v>
      </c>
      <c r="AB5" s="127">
        <f t="shared" si="1"/>
        <v>2026</v>
      </c>
      <c r="AC5" s="127">
        <f t="shared" si="1"/>
        <v>2027</v>
      </c>
      <c r="AD5" s="127">
        <f t="shared" si="1"/>
        <v>2028</v>
      </c>
      <c r="AE5" s="127">
        <f t="shared" si="1"/>
        <v>2029</v>
      </c>
      <c r="AF5" s="127">
        <f t="shared" si="1"/>
        <v>2030</v>
      </c>
      <c r="AG5" s="127">
        <f t="shared" si="1"/>
        <v>2031</v>
      </c>
      <c r="AH5" s="127">
        <f t="shared" si="1"/>
        <v>2032</v>
      </c>
      <c r="AI5" s="127">
        <f t="shared" si="1"/>
        <v>2033</v>
      </c>
      <c r="AJ5" s="130">
        <f t="shared" si="1"/>
        <v>2034</v>
      </c>
      <c r="AO5" s="127">
        <f t="shared" ref="AO5:BR5" si="2">G5</f>
        <v>2005</v>
      </c>
      <c r="AP5" s="127">
        <f t="shared" si="2"/>
        <v>2006</v>
      </c>
      <c r="AQ5" s="127">
        <f t="shared" si="2"/>
        <v>2007</v>
      </c>
      <c r="AR5" s="127">
        <f t="shared" si="2"/>
        <v>2008</v>
      </c>
      <c r="AS5" s="127">
        <f t="shared" si="2"/>
        <v>2009</v>
      </c>
      <c r="AT5" s="127">
        <f t="shared" si="2"/>
        <v>2010</v>
      </c>
      <c r="AU5" s="127">
        <f t="shared" si="2"/>
        <v>2011</v>
      </c>
      <c r="AV5" s="127">
        <f t="shared" si="2"/>
        <v>2012</v>
      </c>
      <c r="AW5" s="127">
        <f t="shared" si="2"/>
        <v>2013</v>
      </c>
      <c r="AX5" s="127">
        <f t="shared" si="2"/>
        <v>2014</v>
      </c>
      <c r="AY5" s="127">
        <f t="shared" si="2"/>
        <v>2015</v>
      </c>
      <c r="AZ5" s="127">
        <f t="shared" si="2"/>
        <v>2016</v>
      </c>
      <c r="BA5" s="127">
        <f t="shared" si="2"/>
        <v>2017</v>
      </c>
      <c r="BB5" s="127">
        <f t="shared" si="2"/>
        <v>2018</v>
      </c>
      <c r="BC5" s="127">
        <f t="shared" si="2"/>
        <v>2019</v>
      </c>
      <c r="BD5" s="127">
        <f t="shared" si="2"/>
        <v>2020</v>
      </c>
      <c r="BE5" s="127">
        <f t="shared" si="2"/>
        <v>2021</v>
      </c>
      <c r="BF5" s="127">
        <f t="shared" si="2"/>
        <v>2022</v>
      </c>
      <c r="BG5" s="127">
        <f t="shared" si="2"/>
        <v>2023</v>
      </c>
      <c r="BH5" s="127">
        <f t="shared" si="2"/>
        <v>2024</v>
      </c>
      <c r="BI5" s="127">
        <f t="shared" si="2"/>
        <v>2025</v>
      </c>
      <c r="BJ5" s="127">
        <f t="shared" si="2"/>
        <v>2026</v>
      </c>
      <c r="BK5" s="127">
        <f t="shared" si="2"/>
        <v>2027</v>
      </c>
      <c r="BL5" s="127">
        <f t="shared" si="2"/>
        <v>2028</v>
      </c>
      <c r="BM5" s="127">
        <f t="shared" si="2"/>
        <v>2029</v>
      </c>
      <c r="BN5" s="127">
        <f t="shared" si="2"/>
        <v>2030</v>
      </c>
      <c r="BO5" s="127">
        <f t="shared" si="2"/>
        <v>2031</v>
      </c>
      <c r="BP5" s="127">
        <f t="shared" si="2"/>
        <v>2032</v>
      </c>
      <c r="BQ5" s="127">
        <f t="shared" si="2"/>
        <v>2033</v>
      </c>
      <c r="BR5" s="130">
        <f t="shared" si="2"/>
        <v>2034</v>
      </c>
      <c r="BS5" s="127">
        <f>AX5</f>
        <v>2014</v>
      </c>
      <c r="BT5" s="127">
        <f t="shared" ref="BT5:CM5" si="3">AY5</f>
        <v>2015</v>
      </c>
      <c r="BU5" s="127">
        <f t="shared" si="3"/>
        <v>2016</v>
      </c>
      <c r="BV5" s="127">
        <f t="shared" si="3"/>
        <v>2017</v>
      </c>
      <c r="BW5" s="127">
        <f t="shared" si="3"/>
        <v>2018</v>
      </c>
      <c r="BX5" s="127">
        <f t="shared" si="3"/>
        <v>2019</v>
      </c>
      <c r="BY5" s="127">
        <f t="shared" si="3"/>
        <v>2020</v>
      </c>
      <c r="BZ5" s="127">
        <f t="shared" si="3"/>
        <v>2021</v>
      </c>
      <c r="CA5" s="127">
        <f t="shared" si="3"/>
        <v>2022</v>
      </c>
      <c r="CB5" s="127">
        <f t="shared" si="3"/>
        <v>2023</v>
      </c>
      <c r="CC5" s="127">
        <f t="shared" si="3"/>
        <v>2024</v>
      </c>
      <c r="CD5" s="127">
        <f t="shared" si="3"/>
        <v>2025</v>
      </c>
      <c r="CE5" s="127">
        <f t="shared" si="3"/>
        <v>2026</v>
      </c>
      <c r="CF5" s="127">
        <f t="shared" si="3"/>
        <v>2027</v>
      </c>
      <c r="CG5" s="127">
        <f t="shared" si="3"/>
        <v>2028</v>
      </c>
      <c r="CH5" s="127">
        <f t="shared" si="3"/>
        <v>2029</v>
      </c>
      <c r="CI5" s="127">
        <f t="shared" si="3"/>
        <v>2030</v>
      </c>
      <c r="CJ5" s="127">
        <f t="shared" si="3"/>
        <v>2031</v>
      </c>
      <c r="CK5" s="127">
        <f t="shared" si="3"/>
        <v>2032</v>
      </c>
      <c r="CL5" s="127">
        <f t="shared" si="3"/>
        <v>2033</v>
      </c>
      <c r="CM5" s="127">
        <f t="shared" si="3"/>
        <v>2034</v>
      </c>
      <c r="CN5" s="131">
        <f>BS5</f>
        <v>2014</v>
      </c>
      <c r="CO5" s="127">
        <f t="shared" ref="CO5:DH5" si="4">BT5</f>
        <v>2015</v>
      </c>
      <c r="CP5" s="127">
        <f t="shared" si="4"/>
        <v>2016</v>
      </c>
      <c r="CQ5" s="127">
        <f t="shared" si="4"/>
        <v>2017</v>
      </c>
      <c r="CR5" s="127">
        <f t="shared" si="4"/>
        <v>2018</v>
      </c>
      <c r="CS5" s="127">
        <f t="shared" si="4"/>
        <v>2019</v>
      </c>
      <c r="CT5" s="127">
        <f t="shared" si="4"/>
        <v>2020</v>
      </c>
      <c r="CU5" s="127">
        <f t="shared" si="4"/>
        <v>2021</v>
      </c>
      <c r="CV5" s="127">
        <f t="shared" si="4"/>
        <v>2022</v>
      </c>
      <c r="CW5" s="127">
        <f t="shared" si="4"/>
        <v>2023</v>
      </c>
      <c r="CX5" s="127">
        <f t="shared" si="4"/>
        <v>2024</v>
      </c>
      <c r="CY5" s="127">
        <f t="shared" si="4"/>
        <v>2025</v>
      </c>
      <c r="CZ5" s="127">
        <f t="shared" si="4"/>
        <v>2026</v>
      </c>
      <c r="DA5" s="127">
        <f t="shared" si="4"/>
        <v>2027</v>
      </c>
      <c r="DB5" s="127">
        <f t="shared" si="4"/>
        <v>2028</v>
      </c>
      <c r="DC5" s="127">
        <f t="shared" si="4"/>
        <v>2029</v>
      </c>
      <c r="DD5" s="127">
        <f t="shared" si="4"/>
        <v>2030</v>
      </c>
      <c r="DE5" s="127">
        <f t="shared" si="4"/>
        <v>2031</v>
      </c>
      <c r="DF5" s="127">
        <f t="shared" si="4"/>
        <v>2032</v>
      </c>
      <c r="DG5" s="127">
        <f t="shared" si="4"/>
        <v>2033</v>
      </c>
      <c r="DH5" s="127">
        <f t="shared" si="4"/>
        <v>2034</v>
      </c>
      <c r="DI5" s="131">
        <f>AY5</f>
        <v>2015</v>
      </c>
      <c r="DJ5" s="127">
        <f t="shared" ref="DJ5:EB5" si="5">AZ5</f>
        <v>2016</v>
      </c>
      <c r="DK5" s="127">
        <f t="shared" si="5"/>
        <v>2017</v>
      </c>
      <c r="DL5" s="127">
        <f t="shared" si="5"/>
        <v>2018</v>
      </c>
      <c r="DM5" s="127">
        <f t="shared" si="5"/>
        <v>2019</v>
      </c>
      <c r="DN5" s="127">
        <f t="shared" si="5"/>
        <v>2020</v>
      </c>
      <c r="DO5" s="127">
        <f t="shared" si="5"/>
        <v>2021</v>
      </c>
      <c r="DP5" s="127">
        <f t="shared" si="5"/>
        <v>2022</v>
      </c>
      <c r="DQ5" s="127">
        <f t="shared" si="5"/>
        <v>2023</v>
      </c>
      <c r="DR5" s="127">
        <f t="shared" si="5"/>
        <v>2024</v>
      </c>
      <c r="DS5" s="127">
        <f t="shared" si="5"/>
        <v>2025</v>
      </c>
      <c r="DT5" s="127">
        <f t="shared" si="5"/>
        <v>2026</v>
      </c>
      <c r="DU5" s="127">
        <f t="shared" si="5"/>
        <v>2027</v>
      </c>
      <c r="DV5" s="127">
        <f t="shared" si="5"/>
        <v>2028</v>
      </c>
      <c r="DW5" s="127">
        <f t="shared" si="5"/>
        <v>2029</v>
      </c>
      <c r="DX5" s="127">
        <f t="shared" si="5"/>
        <v>2030</v>
      </c>
      <c r="DY5" s="127">
        <f t="shared" si="5"/>
        <v>2031</v>
      </c>
      <c r="DZ5" s="127">
        <f t="shared" si="5"/>
        <v>2032</v>
      </c>
      <c r="EA5" s="127">
        <f t="shared" si="5"/>
        <v>2033</v>
      </c>
      <c r="EB5" s="130">
        <f t="shared" si="5"/>
        <v>2034</v>
      </c>
    </row>
    <row r="6" spans="1:134" s="83" customFormat="1" ht="15.75">
      <c r="A6" s="82">
        <v>1</v>
      </c>
      <c r="D6" s="84" t="str">
        <f t="shared" ref="D6:D13" si="6">VLOOKUP(A6,IDtable,2)</f>
        <v>Sub-transmission lines</v>
      </c>
      <c r="E6" s="145" t="str">
        <f t="shared" ref="E6:E13" si="7">D6</f>
        <v>Sub-transmission lines</v>
      </c>
      <c r="Z6" s="85"/>
      <c r="AJ6" s="85"/>
      <c r="AN6" s="83" t="str">
        <f>D6 &amp; " (mod)"</f>
        <v>Sub-transmission lines (mod)</v>
      </c>
      <c r="AY6" s="86" t="e">
        <f t="shared" ref="AY6:BN17" ca="1" si="8">SUMIF($A$21:$A$205,$A6,AY$21:AY$205)</f>
        <v>#NAME?</v>
      </c>
      <c r="AZ6" s="86" t="e">
        <f t="shared" ca="1" si="8"/>
        <v>#NAME?</v>
      </c>
      <c r="BA6" s="86" t="e">
        <f t="shared" ca="1" si="8"/>
        <v>#NAME?</v>
      </c>
      <c r="BB6" s="86" t="e">
        <f t="shared" ca="1" si="8"/>
        <v>#NAME?</v>
      </c>
      <c r="BC6" s="86" t="e">
        <f t="shared" ca="1" si="8"/>
        <v>#NAME?</v>
      </c>
      <c r="BD6" s="86" t="e">
        <f t="shared" ca="1" si="8"/>
        <v>#NAME?</v>
      </c>
      <c r="BE6" s="86" t="e">
        <f t="shared" ca="1" si="8"/>
        <v>#NAME?</v>
      </c>
      <c r="BF6" s="86" t="e">
        <f t="shared" ca="1" si="8"/>
        <v>#NAME?</v>
      </c>
      <c r="BG6" s="86" t="e">
        <f t="shared" ca="1" si="8"/>
        <v>#NAME?</v>
      </c>
      <c r="BH6" s="86" t="e">
        <f t="shared" ca="1" si="8"/>
        <v>#NAME?</v>
      </c>
      <c r="BI6" s="86" t="e">
        <f t="shared" ca="1" si="8"/>
        <v>#NAME?</v>
      </c>
      <c r="BJ6" s="86" t="e">
        <f t="shared" ca="1" si="8"/>
        <v>#NAME?</v>
      </c>
      <c r="BK6" s="86" t="e">
        <f t="shared" ca="1" si="8"/>
        <v>#NAME?</v>
      </c>
      <c r="BL6" s="86" t="e">
        <f t="shared" ca="1" si="8"/>
        <v>#NAME?</v>
      </c>
      <c r="BM6" s="86" t="e">
        <f t="shared" ca="1" si="8"/>
        <v>#NAME?</v>
      </c>
      <c r="BN6" s="86" t="e">
        <f t="shared" ca="1" si="8"/>
        <v>#NAME?</v>
      </c>
      <c r="BO6" s="86" t="e">
        <f t="shared" ref="BO6:BR17" ca="1" si="9">SUMIF($A$21:$A$205,$A6,BO$21:BO$205)</f>
        <v>#NAME?</v>
      </c>
      <c r="BP6" s="86" t="e">
        <f t="shared" ca="1" si="9"/>
        <v>#NAME?</v>
      </c>
      <c r="BQ6" s="86" t="e">
        <f t="shared" ca="1" si="9"/>
        <v>#NAME?</v>
      </c>
      <c r="BR6" s="90" t="e">
        <f t="shared" ca="1" si="9"/>
        <v>#NAME?</v>
      </c>
      <c r="BS6" s="86" t="e">
        <f t="array" aca="1" ref="BS6" ca="1">SUM(IF($A$21:$A$205=$A6,CN$21:CN$205))/('Utilisation profile summary'!$H6*1000+0.000001)</f>
        <v>#NAME?</v>
      </c>
      <c r="BT6" s="86" t="e">
        <f t="array" aca="1" ref="BT6" ca="1">SUM(IF($A$21:$A$205=$A6,CO$21:CO$205))/('Utilisation profile summary'!$H6*1000+0.000001)</f>
        <v>#NAME?</v>
      </c>
      <c r="BU6" s="86" t="e">
        <f t="array" aca="1" ref="BU6" ca="1">SUM(IF($A$21:$A$205=$A6,CP$21:CP$205))/('Utilisation profile summary'!$H6*1000+0.000001)</f>
        <v>#NAME?</v>
      </c>
      <c r="BV6" s="86" t="e">
        <f t="array" aca="1" ref="BV6" ca="1">SUM(IF($A$21:$A$205=$A6,CQ$21:CQ$205))/('Utilisation profile summary'!$H6*1000+0.000001)</f>
        <v>#NAME?</v>
      </c>
      <c r="BW6" s="86" t="e">
        <f t="array" aca="1" ref="BW6" ca="1">SUM(IF($A$21:$A$205=$A6,CR$21:CR$205))/('Utilisation profile summary'!$H6*1000+0.000001)</f>
        <v>#NAME?</v>
      </c>
      <c r="BX6" s="86" t="e">
        <f t="array" aca="1" ref="BX6" ca="1">SUM(IF($A$21:$A$205=$A6,CS$21:CS$205))/('Utilisation profile summary'!$H6*1000+0.000001)</f>
        <v>#NAME?</v>
      </c>
      <c r="BY6" s="86" t="e">
        <f t="array" aca="1" ref="BY6" ca="1">SUM(IF($A$21:$A$205=$A6,CT$21:CT$205))/('Utilisation profile summary'!$H6*1000+0.000001)</f>
        <v>#NAME?</v>
      </c>
      <c r="BZ6" s="86" t="e">
        <f t="array" aca="1" ref="BZ6" ca="1">SUM(IF($A$21:$A$205=$A6,CU$21:CU$205))/('Utilisation profile summary'!$H6*1000+0.000001)</f>
        <v>#NAME?</v>
      </c>
      <c r="CA6" s="86" t="e">
        <f t="array" aca="1" ref="CA6" ca="1">SUM(IF($A$21:$A$205=$A6,CV$21:CV$205))/('Utilisation profile summary'!$H6*1000+0.000001)</f>
        <v>#NAME?</v>
      </c>
      <c r="CB6" s="86" t="e">
        <f t="array" aca="1" ref="CB6" ca="1">SUM(IF($A$21:$A$205=$A6,CW$21:CW$205))/('Utilisation profile summary'!$H6*1000+0.000001)</f>
        <v>#NAME?</v>
      </c>
      <c r="CC6" s="86" t="e">
        <f t="array" aca="1" ref="CC6" ca="1">SUM(IF($A$21:$A$205=$A6,CX$21:CX$205))/('Utilisation profile summary'!$H6*1000+0.000001)</f>
        <v>#NAME?</v>
      </c>
      <c r="CD6" s="86" t="e">
        <f t="array" aca="1" ref="CD6" ca="1">SUM(IF($A$21:$A$205=$A6,CY$21:CY$205))/('Utilisation profile summary'!$H6*1000+0.000001)</f>
        <v>#NAME?</v>
      </c>
      <c r="CE6" s="86" t="e">
        <f t="array" aca="1" ref="CE6" ca="1">SUM(IF($A$21:$A$205=$A6,CZ$21:CZ$205))/('Utilisation profile summary'!$H6*1000+0.000001)</f>
        <v>#NAME?</v>
      </c>
      <c r="CF6" s="86" t="e">
        <f t="array" aca="1" ref="CF6" ca="1">SUM(IF($A$21:$A$205=$A6,DA$21:DA$205))/('Utilisation profile summary'!$H6*1000+0.000001)</f>
        <v>#NAME?</v>
      </c>
      <c r="CG6" s="86" t="e">
        <f t="array" aca="1" ref="CG6" ca="1">SUM(IF($A$21:$A$205=$A6,DB$21:DB$205))/('Utilisation profile summary'!$H6*1000+0.000001)</f>
        <v>#NAME?</v>
      </c>
      <c r="CH6" s="86" t="e">
        <f t="array" aca="1" ref="CH6" ca="1">SUM(IF($A$21:$A$205=$A6,DC$21:DC$205))/('Utilisation profile summary'!$H6*1000+0.000001)</f>
        <v>#NAME?</v>
      </c>
      <c r="CI6" s="86" t="e">
        <f t="array" aca="1" ref="CI6" ca="1">SUM(IF($A$21:$A$205=$A6,DD$21:DD$205))/('Utilisation profile summary'!$H6*1000+0.000001)</f>
        <v>#NAME?</v>
      </c>
      <c r="CJ6" s="86" t="e">
        <f t="array" aca="1" ref="CJ6" ca="1">SUM(IF($A$21:$A$205=$A6,DE$21:DE$205))/('Utilisation profile summary'!$H6*1000+0.000001)</f>
        <v>#NAME?</v>
      </c>
      <c r="CK6" s="86" t="e">
        <f t="array" aca="1" ref="CK6" ca="1">SUM(IF($A$21:$A$205=$A6,DF$21:DF$205))/('Utilisation profile summary'!$H6*1000+0.000001)</f>
        <v>#NAME?</v>
      </c>
      <c r="CL6" s="86" t="e">
        <f t="array" aca="1" ref="CL6" ca="1">SUM(IF($A$21:$A$205=$A6,DG$21:DG$205))/('Utilisation profile summary'!$H6*1000+0.000001)</f>
        <v>#NAME?</v>
      </c>
      <c r="CM6" s="86" t="e">
        <f t="array" aca="1" ref="CM6" ca="1">SUM(IF($A$21:$A$205=$A6,DH$21:DH$205))/('Utilisation profile summary'!$H6*1000+0.000001)</f>
        <v>#NAME?</v>
      </c>
      <c r="CN6" s="87" t="e">
        <f ca="1">'Utilisation profile summary'!$O6-'aug forecast'!BS6</f>
        <v>#NAME?</v>
      </c>
      <c r="CO6" s="88" t="e">
        <f ca="1">'Utilisation profile summary'!$O6-'aug forecast'!BT6</f>
        <v>#NAME?</v>
      </c>
      <c r="CP6" s="88" t="e">
        <f ca="1">'Utilisation profile summary'!$O6-'aug forecast'!BU6</f>
        <v>#NAME?</v>
      </c>
      <c r="CQ6" s="88" t="e">
        <f ca="1">'Utilisation profile summary'!$O6-'aug forecast'!BV6</f>
        <v>#NAME?</v>
      </c>
      <c r="CR6" s="88" t="e">
        <f ca="1">'Utilisation profile summary'!$O6-'aug forecast'!BW6</f>
        <v>#NAME?</v>
      </c>
      <c r="CS6" s="88" t="e">
        <f ca="1">'Utilisation profile summary'!$O6-'aug forecast'!BX6</f>
        <v>#NAME?</v>
      </c>
      <c r="CT6" s="88" t="e">
        <f ca="1">'Utilisation profile summary'!$O6-'aug forecast'!BY6</f>
        <v>#NAME?</v>
      </c>
      <c r="CU6" s="88" t="e">
        <f ca="1">'Utilisation profile summary'!$O6-'aug forecast'!BZ6</f>
        <v>#NAME?</v>
      </c>
      <c r="CV6" s="88" t="e">
        <f ca="1">'Utilisation profile summary'!$O6-'aug forecast'!CA6</f>
        <v>#NAME?</v>
      </c>
      <c r="CW6" s="88" t="e">
        <f ca="1">'Utilisation profile summary'!$O6-'aug forecast'!CB6</f>
        <v>#NAME?</v>
      </c>
      <c r="CX6" s="88" t="e">
        <f ca="1">'Utilisation profile summary'!$O6-'aug forecast'!CC6</f>
        <v>#NAME?</v>
      </c>
      <c r="CY6" s="88" t="e">
        <f ca="1">'Utilisation profile summary'!$O6-'aug forecast'!CD6</f>
        <v>#NAME?</v>
      </c>
      <c r="CZ6" s="88" t="e">
        <f ca="1">'Utilisation profile summary'!$O6-'aug forecast'!CE6</f>
        <v>#NAME?</v>
      </c>
      <c r="DA6" s="88" t="e">
        <f ca="1">'Utilisation profile summary'!$O6-'aug forecast'!CF6</f>
        <v>#NAME?</v>
      </c>
      <c r="DB6" s="88" t="e">
        <f ca="1">'Utilisation profile summary'!$O6-'aug forecast'!CG6</f>
        <v>#NAME?</v>
      </c>
      <c r="DC6" s="88" t="e">
        <f ca="1">'Utilisation profile summary'!$O6-'aug forecast'!CH6</f>
        <v>#NAME?</v>
      </c>
      <c r="DD6" s="88" t="e">
        <f ca="1">'Utilisation profile summary'!$O6-'aug forecast'!CI6</f>
        <v>#NAME?</v>
      </c>
      <c r="DE6" s="88" t="e">
        <f ca="1">'Utilisation profile summary'!$O6-'aug forecast'!CJ6</f>
        <v>#NAME?</v>
      </c>
      <c r="DF6" s="88" t="e">
        <f ca="1">'Utilisation profile summary'!$O6-'aug forecast'!CK6</f>
        <v>#NAME?</v>
      </c>
      <c r="DG6" s="88" t="e">
        <f ca="1">'Utilisation profile summary'!$O6-'aug forecast'!CL6</f>
        <v>#NAME?</v>
      </c>
      <c r="DH6" s="88" t="e">
        <f ca="1">'Utilisation profile summary'!$O6-'aug forecast'!CM6</f>
        <v>#NAME?</v>
      </c>
      <c r="DI6" s="89" t="e">
        <f t="shared" ref="DI6:DX17" ca="1" si="10">SUMIF($A$21:$A$205,$A6,DI$21:DI$205)</f>
        <v>#NAME?</v>
      </c>
      <c r="DJ6" s="86" t="e">
        <f t="shared" ca="1" si="10"/>
        <v>#NAME?</v>
      </c>
      <c r="DK6" s="86" t="e">
        <f t="shared" ca="1" si="10"/>
        <v>#NAME?</v>
      </c>
      <c r="DL6" s="86" t="e">
        <f t="shared" ca="1" si="10"/>
        <v>#NAME?</v>
      </c>
      <c r="DM6" s="86" t="e">
        <f t="shared" ca="1" si="10"/>
        <v>#NAME?</v>
      </c>
      <c r="DN6" s="86" t="e">
        <f t="shared" ca="1" si="10"/>
        <v>#NAME?</v>
      </c>
      <c r="DO6" s="86" t="e">
        <f t="shared" ca="1" si="10"/>
        <v>#NAME?</v>
      </c>
      <c r="DP6" s="86" t="e">
        <f t="shared" ca="1" si="10"/>
        <v>#NAME?</v>
      </c>
      <c r="DQ6" s="86" t="e">
        <f t="shared" ca="1" si="10"/>
        <v>#NAME?</v>
      </c>
      <c r="DR6" s="86" t="e">
        <f t="shared" ca="1" si="10"/>
        <v>#NAME?</v>
      </c>
      <c r="DS6" s="86" t="e">
        <f t="shared" ca="1" si="10"/>
        <v>#NAME?</v>
      </c>
      <c r="DT6" s="86" t="e">
        <f t="shared" ca="1" si="10"/>
        <v>#NAME?</v>
      </c>
      <c r="DU6" s="86" t="e">
        <f t="shared" ca="1" si="10"/>
        <v>#NAME?</v>
      </c>
      <c r="DV6" s="86" t="e">
        <f t="shared" ca="1" si="10"/>
        <v>#NAME?</v>
      </c>
      <c r="DW6" s="86" t="e">
        <f t="shared" ca="1" si="10"/>
        <v>#NAME?</v>
      </c>
      <c r="DX6" s="86" t="e">
        <f t="shared" ca="1" si="10"/>
        <v>#NAME?</v>
      </c>
      <c r="DY6" s="86" t="e">
        <f t="shared" ref="DY6:EB17" ca="1" si="11">SUMIF($A$21:$A$205,$A6,DY$21:DY$205)</f>
        <v>#NAME?</v>
      </c>
      <c r="DZ6" s="86" t="e">
        <f t="shared" ca="1" si="11"/>
        <v>#NAME?</v>
      </c>
      <c r="EA6" s="86" t="e">
        <f t="shared" ca="1" si="11"/>
        <v>#NAME?</v>
      </c>
      <c r="EB6" s="90" t="e">
        <f t="shared" ca="1" si="11"/>
        <v>#NAME?</v>
      </c>
      <c r="EC6" s="326"/>
      <c r="ED6" s="326"/>
    </row>
    <row r="7" spans="1:134" s="74" customFormat="1" ht="15.75">
      <c r="A7" s="73">
        <v>2</v>
      </c>
      <c r="D7" s="75" t="str">
        <f t="shared" si="6"/>
        <v>Sub-transmission substations</v>
      </c>
      <c r="E7" s="146" t="str">
        <f t="shared" si="7"/>
        <v>Sub-transmission substations</v>
      </c>
      <c r="Z7" s="76"/>
      <c r="AJ7" s="76"/>
      <c r="AN7" s="74" t="str">
        <f t="shared" ref="AN7:AN13" si="12">D7 &amp; " (mod)"</f>
        <v>Sub-transmission substations (mod)</v>
      </c>
      <c r="AY7" s="77" t="e">
        <f t="shared" ca="1" si="8"/>
        <v>#NAME?</v>
      </c>
      <c r="AZ7" s="77" t="e">
        <f t="shared" ca="1" si="8"/>
        <v>#NAME?</v>
      </c>
      <c r="BA7" s="77" t="e">
        <f t="shared" ca="1" si="8"/>
        <v>#NAME?</v>
      </c>
      <c r="BB7" s="77" t="e">
        <f t="shared" ca="1" si="8"/>
        <v>#NAME?</v>
      </c>
      <c r="BC7" s="77" t="e">
        <f t="shared" ca="1" si="8"/>
        <v>#NAME?</v>
      </c>
      <c r="BD7" s="77" t="e">
        <f t="shared" ca="1" si="8"/>
        <v>#NAME?</v>
      </c>
      <c r="BE7" s="77" t="e">
        <f t="shared" ca="1" si="8"/>
        <v>#NAME?</v>
      </c>
      <c r="BF7" s="77" t="e">
        <f t="shared" ca="1" si="8"/>
        <v>#NAME?</v>
      </c>
      <c r="BG7" s="77" t="e">
        <f t="shared" ca="1" si="8"/>
        <v>#NAME?</v>
      </c>
      <c r="BH7" s="77" t="e">
        <f t="shared" ca="1" si="8"/>
        <v>#NAME?</v>
      </c>
      <c r="BI7" s="77" t="e">
        <f t="shared" ca="1" si="8"/>
        <v>#NAME?</v>
      </c>
      <c r="BJ7" s="77" t="e">
        <f t="shared" ca="1" si="8"/>
        <v>#NAME?</v>
      </c>
      <c r="BK7" s="77" t="e">
        <f t="shared" ca="1" si="8"/>
        <v>#NAME?</v>
      </c>
      <c r="BL7" s="77" t="e">
        <f t="shared" ca="1" si="8"/>
        <v>#NAME?</v>
      </c>
      <c r="BM7" s="77" t="e">
        <f t="shared" ca="1" si="8"/>
        <v>#NAME?</v>
      </c>
      <c r="BN7" s="77" t="e">
        <f t="shared" ca="1" si="8"/>
        <v>#NAME?</v>
      </c>
      <c r="BO7" s="77" t="e">
        <f t="shared" ca="1" si="9"/>
        <v>#NAME?</v>
      </c>
      <c r="BP7" s="77" t="e">
        <f t="shared" ca="1" si="9"/>
        <v>#NAME?</v>
      </c>
      <c r="BQ7" s="77" t="e">
        <f t="shared" ca="1" si="9"/>
        <v>#NAME?</v>
      </c>
      <c r="BR7" s="81" t="e">
        <f t="shared" ca="1" si="9"/>
        <v>#NAME?</v>
      </c>
      <c r="BS7" s="77" t="e">
        <f t="array" aca="1" ref="BS7" ca="1">SUM(IF($A$21:$A$205=$A7,CN$21:CN$205))/('Utilisation profile summary'!$H7*1000+0.000001)</f>
        <v>#NAME?</v>
      </c>
      <c r="BT7" s="77" t="e">
        <f t="array" aca="1" ref="BT7" ca="1">SUM(IF($A$21:$A$205=$A7,CO$21:CO$205))/('Utilisation profile summary'!$H7*1000+0.000001)</f>
        <v>#NAME?</v>
      </c>
      <c r="BU7" s="77" t="e">
        <f t="array" aca="1" ref="BU7" ca="1">SUM(IF($A$21:$A$205=$A7,CP$21:CP$205))/('Utilisation profile summary'!$H7*1000+0.000001)</f>
        <v>#NAME?</v>
      </c>
      <c r="BV7" s="77" t="e">
        <f t="array" aca="1" ref="BV7" ca="1">SUM(IF($A$21:$A$205=$A7,CQ$21:CQ$205))/('Utilisation profile summary'!$H7*1000+0.000001)</f>
        <v>#NAME?</v>
      </c>
      <c r="BW7" s="77" t="e">
        <f t="array" aca="1" ref="BW7" ca="1">SUM(IF($A$21:$A$205=$A7,CR$21:CR$205))/('Utilisation profile summary'!$H7*1000+0.000001)</f>
        <v>#NAME?</v>
      </c>
      <c r="BX7" s="77" t="e">
        <f t="array" aca="1" ref="BX7" ca="1">SUM(IF($A$21:$A$205=$A7,CS$21:CS$205))/('Utilisation profile summary'!$H7*1000+0.000001)</f>
        <v>#NAME?</v>
      </c>
      <c r="BY7" s="77" t="e">
        <f t="array" aca="1" ref="BY7" ca="1">SUM(IF($A$21:$A$205=$A7,CT$21:CT$205))/('Utilisation profile summary'!$H7*1000+0.000001)</f>
        <v>#NAME?</v>
      </c>
      <c r="BZ7" s="77" t="e">
        <f t="array" aca="1" ref="BZ7" ca="1">SUM(IF($A$21:$A$205=$A7,CU$21:CU$205))/('Utilisation profile summary'!$H7*1000+0.000001)</f>
        <v>#NAME?</v>
      </c>
      <c r="CA7" s="77" t="e">
        <f t="array" aca="1" ref="CA7" ca="1">SUM(IF($A$21:$A$205=$A7,CV$21:CV$205))/('Utilisation profile summary'!$H7*1000+0.000001)</f>
        <v>#NAME?</v>
      </c>
      <c r="CB7" s="77" t="e">
        <f t="array" aca="1" ref="CB7" ca="1">SUM(IF($A$21:$A$205=$A7,CW$21:CW$205))/('Utilisation profile summary'!$H7*1000+0.000001)</f>
        <v>#NAME?</v>
      </c>
      <c r="CC7" s="77" t="e">
        <f t="array" aca="1" ref="CC7" ca="1">SUM(IF($A$21:$A$205=$A7,CX$21:CX$205))/('Utilisation profile summary'!$H7*1000+0.000001)</f>
        <v>#NAME?</v>
      </c>
      <c r="CD7" s="77" t="e">
        <f t="array" aca="1" ref="CD7" ca="1">SUM(IF($A$21:$A$205=$A7,CY$21:CY$205))/('Utilisation profile summary'!$H7*1000+0.000001)</f>
        <v>#NAME?</v>
      </c>
      <c r="CE7" s="77" t="e">
        <f t="array" aca="1" ref="CE7" ca="1">SUM(IF($A$21:$A$205=$A7,CZ$21:CZ$205))/('Utilisation profile summary'!$H7*1000+0.000001)</f>
        <v>#NAME?</v>
      </c>
      <c r="CF7" s="77" t="e">
        <f t="array" aca="1" ref="CF7" ca="1">SUM(IF($A$21:$A$205=$A7,DA$21:DA$205))/('Utilisation profile summary'!$H7*1000+0.000001)</f>
        <v>#NAME?</v>
      </c>
      <c r="CG7" s="77" t="e">
        <f t="array" aca="1" ref="CG7" ca="1">SUM(IF($A$21:$A$205=$A7,DB$21:DB$205))/('Utilisation profile summary'!$H7*1000+0.000001)</f>
        <v>#NAME?</v>
      </c>
      <c r="CH7" s="77" t="e">
        <f t="array" aca="1" ref="CH7" ca="1">SUM(IF($A$21:$A$205=$A7,DC$21:DC$205))/('Utilisation profile summary'!$H7*1000+0.000001)</f>
        <v>#NAME?</v>
      </c>
      <c r="CI7" s="77" t="e">
        <f t="array" aca="1" ref="CI7" ca="1">SUM(IF($A$21:$A$205=$A7,DD$21:DD$205))/('Utilisation profile summary'!$H7*1000+0.000001)</f>
        <v>#NAME?</v>
      </c>
      <c r="CJ7" s="77" t="e">
        <f t="array" aca="1" ref="CJ7" ca="1">SUM(IF($A$21:$A$205=$A7,DE$21:DE$205))/('Utilisation profile summary'!$H7*1000+0.000001)</f>
        <v>#NAME?</v>
      </c>
      <c r="CK7" s="77" t="e">
        <f t="array" aca="1" ref="CK7" ca="1">SUM(IF($A$21:$A$205=$A7,DF$21:DF$205))/('Utilisation profile summary'!$H7*1000+0.000001)</f>
        <v>#NAME?</v>
      </c>
      <c r="CL7" s="77" t="e">
        <f t="array" aca="1" ref="CL7" ca="1">SUM(IF($A$21:$A$205=$A7,DG$21:DG$205))/('Utilisation profile summary'!$H7*1000+0.000001)</f>
        <v>#NAME?</v>
      </c>
      <c r="CM7" s="77" t="e">
        <f t="array" aca="1" ref="CM7" ca="1">SUM(IF($A$21:$A$205=$A7,DH$21:DH$205))/('Utilisation profile summary'!$H7*1000+0.000001)</f>
        <v>#NAME?</v>
      </c>
      <c r="CN7" s="78" t="e">
        <f ca="1">'Utilisation profile summary'!$O7-'aug forecast'!BS7</f>
        <v>#NAME?</v>
      </c>
      <c r="CO7" s="79" t="e">
        <f ca="1">'Utilisation profile summary'!$O7-'aug forecast'!BT7</f>
        <v>#NAME?</v>
      </c>
      <c r="CP7" s="79" t="e">
        <f ca="1">'Utilisation profile summary'!$O7-'aug forecast'!BU7</f>
        <v>#NAME?</v>
      </c>
      <c r="CQ7" s="79" t="e">
        <f ca="1">'Utilisation profile summary'!$O7-'aug forecast'!BV7</f>
        <v>#NAME?</v>
      </c>
      <c r="CR7" s="79" t="e">
        <f ca="1">'Utilisation profile summary'!$O7-'aug forecast'!BW7</f>
        <v>#NAME?</v>
      </c>
      <c r="CS7" s="79" t="e">
        <f ca="1">'Utilisation profile summary'!$O7-'aug forecast'!BX7</f>
        <v>#NAME?</v>
      </c>
      <c r="CT7" s="79" t="e">
        <f ca="1">'Utilisation profile summary'!$O7-'aug forecast'!BY7</f>
        <v>#NAME?</v>
      </c>
      <c r="CU7" s="79" t="e">
        <f ca="1">'Utilisation profile summary'!$O7-'aug forecast'!BZ7</f>
        <v>#NAME?</v>
      </c>
      <c r="CV7" s="79" t="e">
        <f ca="1">'Utilisation profile summary'!$O7-'aug forecast'!CA7</f>
        <v>#NAME?</v>
      </c>
      <c r="CW7" s="79" t="e">
        <f ca="1">'Utilisation profile summary'!$O7-'aug forecast'!CB7</f>
        <v>#NAME?</v>
      </c>
      <c r="CX7" s="79" t="e">
        <f ca="1">'Utilisation profile summary'!$O7-'aug forecast'!CC7</f>
        <v>#NAME?</v>
      </c>
      <c r="CY7" s="79" t="e">
        <f ca="1">'Utilisation profile summary'!$O7-'aug forecast'!CD7</f>
        <v>#NAME?</v>
      </c>
      <c r="CZ7" s="79" t="e">
        <f ca="1">'Utilisation profile summary'!$O7-'aug forecast'!CE7</f>
        <v>#NAME?</v>
      </c>
      <c r="DA7" s="79" t="e">
        <f ca="1">'Utilisation profile summary'!$O7-'aug forecast'!CF7</f>
        <v>#NAME?</v>
      </c>
      <c r="DB7" s="79" t="e">
        <f ca="1">'Utilisation profile summary'!$O7-'aug forecast'!CG7</f>
        <v>#NAME?</v>
      </c>
      <c r="DC7" s="79" t="e">
        <f ca="1">'Utilisation profile summary'!$O7-'aug forecast'!CH7</f>
        <v>#NAME?</v>
      </c>
      <c r="DD7" s="79" t="e">
        <f ca="1">'Utilisation profile summary'!$O7-'aug forecast'!CI7</f>
        <v>#NAME?</v>
      </c>
      <c r="DE7" s="79" t="e">
        <f ca="1">'Utilisation profile summary'!$O7-'aug forecast'!CJ7</f>
        <v>#NAME?</v>
      </c>
      <c r="DF7" s="79" t="e">
        <f ca="1">'Utilisation profile summary'!$O7-'aug forecast'!CK7</f>
        <v>#NAME?</v>
      </c>
      <c r="DG7" s="79" t="e">
        <f ca="1">'Utilisation profile summary'!$O7-'aug forecast'!CL7</f>
        <v>#NAME?</v>
      </c>
      <c r="DH7" s="79" t="e">
        <f ca="1">'Utilisation profile summary'!$O7-'aug forecast'!CM7</f>
        <v>#NAME?</v>
      </c>
      <c r="DI7" s="80" t="e">
        <f t="shared" ca="1" si="10"/>
        <v>#NAME?</v>
      </c>
      <c r="DJ7" s="77" t="e">
        <f t="shared" ca="1" si="10"/>
        <v>#NAME?</v>
      </c>
      <c r="DK7" s="77" t="e">
        <f t="shared" ca="1" si="10"/>
        <v>#NAME?</v>
      </c>
      <c r="DL7" s="77" t="e">
        <f t="shared" ca="1" si="10"/>
        <v>#NAME?</v>
      </c>
      <c r="DM7" s="77" t="e">
        <f t="shared" ca="1" si="10"/>
        <v>#NAME?</v>
      </c>
      <c r="DN7" s="77" t="e">
        <f t="shared" ca="1" si="10"/>
        <v>#NAME?</v>
      </c>
      <c r="DO7" s="77" t="e">
        <f t="shared" ca="1" si="10"/>
        <v>#NAME?</v>
      </c>
      <c r="DP7" s="77" t="e">
        <f t="shared" ca="1" si="10"/>
        <v>#NAME?</v>
      </c>
      <c r="DQ7" s="77" t="e">
        <f t="shared" ca="1" si="10"/>
        <v>#NAME?</v>
      </c>
      <c r="DR7" s="77" t="e">
        <f t="shared" ca="1" si="10"/>
        <v>#NAME?</v>
      </c>
      <c r="DS7" s="77" t="e">
        <f t="shared" ca="1" si="10"/>
        <v>#NAME?</v>
      </c>
      <c r="DT7" s="77" t="e">
        <f t="shared" ca="1" si="10"/>
        <v>#NAME?</v>
      </c>
      <c r="DU7" s="77" t="e">
        <f t="shared" ca="1" si="10"/>
        <v>#NAME?</v>
      </c>
      <c r="DV7" s="77" t="e">
        <f t="shared" ca="1" si="10"/>
        <v>#NAME?</v>
      </c>
      <c r="DW7" s="77" t="e">
        <f t="shared" ca="1" si="10"/>
        <v>#NAME?</v>
      </c>
      <c r="DX7" s="77" t="e">
        <f t="shared" ca="1" si="10"/>
        <v>#NAME?</v>
      </c>
      <c r="DY7" s="77" t="e">
        <f t="shared" ca="1" si="11"/>
        <v>#NAME?</v>
      </c>
      <c r="DZ7" s="77" t="e">
        <f t="shared" ca="1" si="11"/>
        <v>#NAME?</v>
      </c>
      <c r="EA7" s="77" t="e">
        <f t="shared" ca="1" si="11"/>
        <v>#NAME?</v>
      </c>
      <c r="EB7" s="81" t="e">
        <f t="shared" ca="1" si="11"/>
        <v>#NAME?</v>
      </c>
      <c r="EC7" s="327"/>
      <c r="ED7" s="327"/>
    </row>
    <row r="8" spans="1:134" s="83" customFormat="1" ht="15.75">
      <c r="A8" s="82">
        <v>3</v>
      </c>
      <c r="D8" s="84" t="str">
        <f t="shared" si="6"/>
        <v>Zone substations</v>
      </c>
      <c r="E8" s="145" t="str">
        <f t="shared" si="7"/>
        <v>Zone substations</v>
      </c>
      <c r="Z8" s="85"/>
      <c r="AJ8" s="85"/>
      <c r="AN8" s="83" t="str">
        <f t="shared" si="12"/>
        <v>Zone substations (mod)</v>
      </c>
      <c r="AY8" s="86" t="e">
        <f t="shared" ca="1" si="8"/>
        <v>#NAME?</v>
      </c>
      <c r="AZ8" s="86" t="e">
        <f t="shared" ca="1" si="8"/>
        <v>#NAME?</v>
      </c>
      <c r="BA8" s="86" t="e">
        <f t="shared" ca="1" si="8"/>
        <v>#NAME?</v>
      </c>
      <c r="BB8" s="86" t="e">
        <f t="shared" ca="1" si="8"/>
        <v>#NAME?</v>
      </c>
      <c r="BC8" s="86" t="e">
        <f t="shared" ca="1" si="8"/>
        <v>#NAME?</v>
      </c>
      <c r="BD8" s="86" t="e">
        <f t="shared" ca="1" si="8"/>
        <v>#NAME?</v>
      </c>
      <c r="BE8" s="86" t="e">
        <f t="shared" ca="1" si="8"/>
        <v>#NAME?</v>
      </c>
      <c r="BF8" s="86" t="e">
        <f t="shared" ca="1" si="8"/>
        <v>#NAME?</v>
      </c>
      <c r="BG8" s="86" t="e">
        <f t="shared" ca="1" si="8"/>
        <v>#NAME?</v>
      </c>
      <c r="BH8" s="86" t="e">
        <f t="shared" ca="1" si="8"/>
        <v>#NAME?</v>
      </c>
      <c r="BI8" s="86" t="e">
        <f t="shared" ca="1" si="8"/>
        <v>#NAME?</v>
      </c>
      <c r="BJ8" s="86" t="e">
        <f t="shared" ca="1" si="8"/>
        <v>#NAME?</v>
      </c>
      <c r="BK8" s="86" t="e">
        <f t="shared" ca="1" si="8"/>
        <v>#NAME?</v>
      </c>
      <c r="BL8" s="86" t="e">
        <f t="shared" ca="1" si="8"/>
        <v>#NAME?</v>
      </c>
      <c r="BM8" s="86" t="e">
        <f t="shared" ca="1" si="8"/>
        <v>#NAME?</v>
      </c>
      <c r="BN8" s="86" t="e">
        <f t="shared" ca="1" si="8"/>
        <v>#NAME?</v>
      </c>
      <c r="BO8" s="86" t="e">
        <f t="shared" ca="1" si="9"/>
        <v>#NAME?</v>
      </c>
      <c r="BP8" s="86" t="e">
        <f t="shared" ca="1" si="9"/>
        <v>#NAME?</v>
      </c>
      <c r="BQ8" s="86" t="e">
        <f t="shared" ca="1" si="9"/>
        <v>#NAME?</v>
      </c>
      <c r="BR8" s="90" t="e">
        <f t="shared" ca="1" si="9"/>
        <v>#NAME?</v>
      </c>
      <c r="BS8" s="86" t="e">
        <f t="array" aca="1" ref="BS8" ca="1">SUM(IF($A$21:$A$205=$A8,CN$21:CN$205))/('Utilisation profile summary'!$H8*1000+0.000001)</f>
        <v>#NAME?</v>
      </c>
      <c r="BT8" s="86" t="e">
        <f t="array" aca="1" ref="BT8" ca="1">SUM(IF($A$21:$A$205=$A8,CO$21:CO$205))/('Utilisation profile summary'!$H8*1000+0.000001)</f>
        <v>#NAME?</v>
      </c>
      <c r="BU8" s="86" t="e">
        <f t="array" aca="1" ref="BU8" ca="1">SUM(IF($A$21:$A$205=$A8,CP$21:CP$205))/('Utilisation profile summary'!$H8*1000+0.000001)</f>
        <v>#NAME?</v>
      </c>
      <c r="BV8" s="86" t="e">
        <f t="array" aca="1" ref="BV8" ca="1">SUM(IF($A$21:$A$205=$A8,CQ$21:CQ$205))/('Utilisation profile summary'!$H8*1000+0.000001)</f>
        <v>#NAME?</v>
      </c>
      <c r="BW8" s="86" t="e">
        <f t="array" aca="1" ref="BW8" ca="1">SUM(IF($A$21:$A$205=$A8,CR$21:CR$205))/('Utilisation profile summary'!$H8*1000+0.000001)</f>
        <v>#NAME?</v>
      </c>
      <c r="BX8" s="86" t="e">
        <f t="array" aca="1" ref="BX8" ca="1">SUM(IF($A$21:$A$205=$A8,CS$21:CS$205))/('Utilisation profile summary'!$H8*1000+0.000001)</f>
        <v>#NAME?</v>
      </c>
      <c r="BY8" s="86" t="e">
        <f t="array" aca="1" ref="BY8" ca="1">SUM(IF($A$21:$A$205=$A8,CT$21:CT$205))/('Utilisation profile summary'!$H8*1000+0.000001)</f>
        <v>#NAME?</v>
      </c>
      <c r="BZ8" s="86" t="e">
        <f t="array" aca="1" ref="BZ8" ca="1">SUM(IF($A$21:$A$205=$A8,CU$21:CU$205))/('Utilisation profile summary'!$H8*1000+0.000001)</f>
        <v>#NAME?</v>
      </c>
      <c r="CA8" s="86" t="e">
        <f t="array" aca="1" ref="CA8" ca="1">SUM(IF($A$21:$A$205=$A8,CV$21:CV$205))/('Utilisation profile summary'!$H8*1000+0.000001)</f>
        <v>#NAME?</v>
      </c>
      <c r="CB8" s="86" t="e">
        <f t="array" aca="1" ref="CB8" ca="1">SUM(IF($A$21:$A$205=$A8,CW$21:CW$205))/('Utilisation profile summary'!$H8*1000+0.000001)</f>
        <v>#NAME?</v>
      </c>
      <c r="CC8" s="86" t="e">
        <f t="array" aca="1" ref="CC8" ca="1">SUM(IF($A$21:$A$205=$A8,CX$21:CX$205))/('Utilisation profile summary'!$H8*1000+0.000001)</f>
        <v>#NAME?</v>
      </c>
      <c r="CD8" s="86" t="e">
        <f t="array" aca="1" ref="CD8" ca="1">SUM(IF($A$21:$A$205=$A8,CY$21:CY$205))/('Utilisation profile summary'!$H8*1000+0.000001)</f>
        <v>#NAME?</v>
      </c>
      <c r="CE8" s="86" t="e">
        <f t="array" aca="1" ref="CE8" ca="1">SUM(IF($A$21:$A$205=$A8,CZ$21:CZ$205))/('Utilisation profile summary'!$H8*1000+0.000001)</f>
        <v>#NAME?</v>
      </c>
      <c r="CF8" s="86" t="e">
        <f t="array" aca="1" ref="CF8" ca="1">SUM(IF($A$21:$A$205=$A8,DA$21:DA$205))/('Utilisation profile summary'!$H8*1000+0.000001)</f>
        <v>#NAME?</v>
      </c>
      <c r="CG8" s="86" t="e">
        <f t="array" aca="1" ref="CG8" ca="1">SUM(IF($A$21:$A$205=$A8,DB$21:DB$205))/('Utilisation profile summary'!$H8*1000+0.000001)</f>
        <v>#NAME?</v>
      </c>
      <c r="CH8" s="86" t="e">
        <f t="array" aca="1" ref="CH8" ca="1">SUM(IF($A$21:$A$205=$A8,DC$21:DC$205))/('Utilisation profile summary'!$H8*1000+0.000001)</f>
        <v>#NAME?</v>
      </c>
      <c r="CI8" s="86" t="e">
        <f t="array" aca="1" ref="CI8" ca="1">SUM(IF($A$21:$A$205=$A8,DD$21:DD$205))/('Utilisation profile summary'!$H8*1000+0.000001)</f>
        <v>#NAME?</v>
      </c>
      <c r="CJ8" s="86" t="e">
        <f t="array" aca="1" ref="CJ8" ca="1">SUM(IF($A$21:$A$205=$A8,DE$21:DE$205))/('Utilisation profile summary'!$H8*1000+0.000001)</f>
        <v>#NAME?</v>
      </c>
      <c r="CK8" s="86" t="e">
        <f t="array" aca="1" ref="CK8" ca="1">SUM(IF($A$21:$A$205=$A8,DF$21:DF$205))/('Utilisation profile summary'!$H8*1000+0.000001)</f>
        <v>#NAME?</v>
      </c>
      <c r="CL8" s="86" t="e">
        <f t="array" aca="1" ref="CL8" ca="1">SUM(IF($A$21:$A$205=$A8,DG$21:DG$205))/('Utilisation profile summary'!$H8*1000+0.000001)</f>
        <v>#NAME?</v>
      </c>
      <c r="CM8" s="86" t="e">
        <f t="array" aca="1" ref="CM8" ca="1">SUM(IF($A$21:$A$205=$A8,DH$21:DH$205))/('Utilisation profile summary'!$H8*1000+0.000001)</f>
        <v>#NAME?</v>
      </c>
      <c r="CN8" s="87" t="e">
        <f ca="1">'Utilisation profile summary'!$O8-'aug forecast'!BS8</f>
        <v>#NAME?</v>
      </c>
      <c r="CO8" s="88" t="e">
        <f ca="1">'Utilisation profile summary'!$O8-'aug forecast'!BT8</f>
        <v>#NAME?</v>
      </c>
      <c r="CP8" s="88" t="e">
        <f ca="1">'Utilisation profile summary'!$O8-'aug forecast'!BU8</f>
        <v>#NAME?</v>
      </c>
      <c r="CQ8" s="88" t="e">
        <f ca="1">'Utilisation profile summary'!$O8-'aug forecast'!BV8</f>
        <v>#NAME?</v>
      </c>
      <c r="CR8" s="88" t="e">
        <f ca="1">'Utilisation profile summary'!$O8-'aug forecast'!BW8</f>
        <v>#NAME?</v>
      </c>
      <c r="CS8" s="88" t="e">
        <f ca="1">'Utilisation profile summary'!$O8-'aug forecast'!BX8</f>
        <v>#NAME?</v>
      </c>
      <c r="CT8" s="88" t="e">
        <f ca="1">'Utilisation profile summary'!$O8-'aug forecast'!BY8</f>
        <v>#NAME?</v>
      </c>
      <c r="CU8" s="88" t="e">
        <f ca="1">'Utilisation profile summary'!$O8-'aug forecast'!BZ8</f>
        <v>#NAME?</v>
      </c>
      <c r="CV8" s="88" t="e">
        <f ca="1">'Utilisation profile summary'!$O8-'aug forecast'!CA8</f>
        <v>#NAME?</v>
      </c>
      <c r="CW8" s="88" t="e">
        <f ca="1">'Utilisation profile summary'!$O8-'aug forecast'!CB8</f>
        <v>#NAME?</v>
      </c>
      <c r="CX8" s="88" t="e">
        <f ca="1">'Utilisation profile summary'!$O8-'aug forecast'!CC8</f>
        <v>#NAME?</v>
      </c>
      <c r="CY8" s="88" t="e">
        <f ca="1">'Utilisation profile summary'!$O8-'aug forecast'!CD8</f>
        <v>#NAME?</v>
      </c>
      <c r="CZ8" s="88" t="e">
        <f ca="1">'Utilisation profile summary'!$O8-'aug forecast'!CE8</f>
        <v>#NAME?</v>
      </c>
      <c r="DA8" s="88" t="e">
        <f ca="1">'Utilisation profile summary'!$O8-'aug forecast'!CF8</f>
        <v>#NAME?</v>
      </c>
      <c r="DB8" s="88" t="e">
        <f ca="1">'Utilisation profile summary'!$O8-'aug forecast'!CG8</f>
        <v>#NAME?</v>
      </c>
      <c r="DC8" s="88" t="e">
        <f ca="1">'Utilisation profile summary'!$O8-'aug forecast'!CH8</f>
        <v>#NAME?</v>
      </c>
      <c r="DD8" s="88" t="e">
        <f ca="1">'Utilisation profile summary'!$O8-'aug forecast'!CI8</f>
        <v>#NAME?</v>
      </c>
      <c r="DE8" s="88" t="e">
        <f ca="1">'Utilisation profile summary'!$O8-'aug forecast'!CJ8</f>
        <v>#NAME?</v>
      </c>
      <c r="DF8" s="88" t="e">
        <f ca="1">'Utilisation profile summary'!$O8-'aug forecast'!CK8</f>
        <v>#NAME?</v>
      </c>
      <c r="DG8" s="88" t="e">
        <f ca="1">'Utilisation profile summary'!$O8-'aug forecast'!CL8</f>
        <v>#NAME?</v>
      </c>
      <c r="DH8" s="88" t="e">
        <f ca="1">'Utilisation profile summary'!$O8-'aug forecast'!CM8</f>
        <v>#NAME?</v>
      </c>
      <c r="DI8" s="89" t="e">
        <f t="shared" ca="1" si="10"/>
        <v>#NAME?</v>
      </c>
      <c r="DJ8" s="86" t="e">
        <f t="shared" ca="1" si="10"/>
        <v>#NAME?</v>
      </c>
      <c r="DK8" s="86" t="e">
        <f t="shared" ca="1" si="10"/>
        <v>#NAME?</v>
      </c>
      <c r="DL8" s="86" t="e">
        <f t="shared" ca="1" si="10"/>
        <v>#NAME?</v>
      </c>
      <c r="DM8" s="86" t="e">
        <f t="shared" ca="1" si="10"/>
        <v>#NAME?</v>
      </c>
      <c r="DN8" s="86" t="e">
        <f t="shared" ca="1" si="10"/>
        <v>#NAME?</v>
      </c>
      <c r="DO8" s="86" t="e">
        <f t="shared" ca="1" si="10"/>
        <v>#NAME?</v>
      </c>
      <c r="DP8" s="86" t="e">
        <f t="shared" ca="1" si="10"/>
        <v>#NAME?</v>
      </c>
      <c r="DQ8" s="86" t="e">
        <f t="shared" ca="1" si="10"/>
        <v>#NAME?</v>
      </c>
      <c r="DR8" s="86" t="e">
        <f t="shared" ca="1" si="10"/>
        <v>#NAME?</v>
      </c>
      <c r="DS8" s="86" t="e">
        <f t="shared" ca="1" si="10"/>
        <v>#NAME?</v>
      </c>
      <c r="DT8" s="86" t="e">
        <f t="shared" ca="1" si="10"/>
        <v>#NAME?</v>
      </c>
      <c r="DU8" s="86" t="e">
        <f t="shared" ca="1" si="10"/>
        <v>#NAME?</v>
      </c>
      <c r="DV8" s="86" t="e">
        <f t="shared" ca="1" si="10"/>
        <v>#NAME?</v>
      </c>
      <c r="DW8" s="86" t="e">
        <f t="shared" ca="1" si="10"/>
        <v>#NAME?</v>
      </c>
      <c r="DX8" s="86" t="e">
        <f t="shared" ca="1" si="10"/>
        <v>#NAME?</v>
      </c>
      <c r="DY8" s="86" t="e">
        <f t="shared" ca="1" si="11"/>
        <v>#NAME?</v>
      </c>
      <c r="DZ8" s="86" t="e">
        <f t="shared" ca="1" si="11"/>
        <v>#NAME?</v>
      </c>
      <c r="EA8" s="86" t="e">
        <f t="shared" ca="1" si="11"/>
        <v>#NAME?</v>
      </c>
      <c r="EB8" s="90" t="e">
        <f t="shared" ca="1" si="11"/>
        <v>#NAME?</v>
      </c>
      <c r="EC8" s="326"/>
      <c r="ED8" s="326"/>
    </row>
    <row r="9" spans="1:134" s="74" customFormat="1" ht="15.75">
      <c r="A9" s="73">
        <v>4</v>
      </c>
      <c r="D9" s="75" t="str">
        <f t="shared" si="6"/>
        <v>Distribution feeders - CBD</v>
      </c>
      <c r="E9" s="146" t="str">
        <f t="shared" si="7"/>
        <v>Distribution feeders - CBD</v>
      </c>
      <c r="Z9" s="76"/>
      <c r="AJ9" s="76"/>
      <c r="AN9" s="74" t="str">
        <f t="shared" si="12"/>
        <v>Distribution feeders - CBD (mod)</v>
      </c>
      <c r="AY9" s="77" t="e">
        <f t="shared" ca="1" si="8"/>
        <v>#NAME?</v>
      </c>
      <c r="AZ9" s="77" t="e">
        <f t="shared" ca="1" si="8"/>
        <v>#NAME?</v>
      </c>
      <c r="BA9" s="77" t="e">
        <f t="shared" ca="1" si="8"/>
        <v>#NAME?</v>
      </c>
      <c r="BB9" s="77" t="e">
        <f t="shared" ca="1" si="8"/>
        <v>#NAME?</v>
      </c>
      <c r="BC9" s="77" t="e">
        <f t="shared" ca="1" si="8"/>
        <v>#NAME?</v>
      </c>
      <c r="BD9" s="77" t="e">
        <f t="shared" ca="1" si="8"/>
        <v>#NAME?</v>
      </c>
      <c r="BE9" s="77" t="e">
        <f t="shared" ca="1" si="8"/>
        <v>#NAME?</v>
      </c>
      <c r="BF9" s="77" t="e">
        <f t="shared" ca="1" si="8"/>
        <v>#NAME?</v>
      </c>
      <c r="BG9" s="77" t="e">
        <f t="shared" ca="1" si="8"/>
        <v>#NAME?</v>
      </c>
      <c r="BH9" s="77" t="e">
        <f t="shared" ca="1" si="8"/>
        <v>#NAME?</v>
      </c>
      <c r="BI9" s="77" t="e">
        <f t="shared" ca="1" si="8"/>
        <v>#NAME?</v>
      </c>
      <c r="BJ9" s="77" t="e">
        <f t="shared" ca="1" si="8"/>
        <v>#NAME?</v>
      </c>
      <c r="BK9" s="77" t="e">
        <f t="shared" ca="1" si="8"/>
        <v>#NAME?</v>
      </c>
      <c r="BL9" s="77" t="e">
        <f t="shared" ca="1" si="8"/>
        <v>#NAME?</v>
      </c>
      <c r="BM9" s="77" t="e">
        <f t="shared" ca="1" si="8"/>
        <v>#NAME?</v>
      </c>
      <c r="BN9" s="77" t="e">
        <f t="shared" ca="1" si="8"/>
        <v>#NAME?</v>
      </c>
      <c r="BO9" s="77" t="e">
        <f t="shared" ca="1" si="9"/>
        <v>#NAME?</v>
      </c>
      <c r="BP9" s="77" t="e">
        <f t="shared" ca="1" si="9"/>
        <v>#NAME?</v>
      </c>
      <c r="BQ9" s="77" t="e">
        <f t="shared" ca="1" si="9"/>
        <v>#NAME?</v>
      </c>
      <c r="BR9" s="81" t="e">
        <f t="shared" ca="1" si="9"/>
        <v>#NAME?</v>
      </c>
      <c r="BS9" s="77" t="e">
        <f t="array" aca="1" ref="BS9" ca="1">SUM(IF($A$21:$A$205=$A9,CN$21:CN$205))/('Utilisation profile summary'!$H9*1000+0.000001)</f>
        <v>#NAME?</v>
      </c>
      <c r="BT9" s="77" t="e">
        <f t="array" aca="1" ref="BT9" ca="1">SUM(IF($A$21:$A$205=$A9,CO$21:CO$205))/('Utilisation profile summary'!$H9*1000+0.000001)</f>
        <v>#NAME?</v>
      </c>
      <c r="BU9" s="77" t="e">
        <f t="array" aca="1" ref="BU9" ca="1">SUM(IF($A$21:$A$205=$A9,CP$21:CP$205))/('Utilisation profile summary'!$H9*1000+0.000001)</f>
        <v>#NAME?</v>
      </c>
      <c r="BV9" s="77" t="e">
        <f t="array" aca="1" ref="BV9" ca="1">SUM(IF($A$21:$A$205=$A9,CQ$21:CQ$205))/('Utilisation profile summary'!$H9*1000+0.000001)</f>
        <v>#NAME?</v>
      </c>
      <c r="BW9" s="77" t="e">
        <f t="array" aca="1" ref="BW9" ca="1">SUM(IF($A$21:$A$205=$A9,CR$21:CR$205))/('Utilisation profile summary'!$H9*1000+0.000001)</f>
        <v>#NAME?</v>
      </c>
      <c r="BX9" s="77" t="e">
        <f t="array" aca="1" ref="BX9" ca="1">SUM(IF($A$21:$A$205=$A9,CS$21:CS$205))/('Utilisation profile summary'!$H9*1000+0.000001)</f>
        <v>#NAME?</v>
      </c>
      <c r="BY9" s="77" t="e">
        <f t="array" aca="1" ref="BY9" ca="1">SUM(IF($A$21:$A$205=$A9,CT$21:CT$205))/('Utilisation profile summary'!$H9*1000+0.000001)</f>
        <v>#NAME?</v>
      </c>
      <c r="BZ9" s="77" t="e">
        <f t="array" aca="1" ref="BZ9" ca="1">SUM(IF($A$21:$A$205=$A9,CU$21:CU$205))/('Utilisation profile summary'!$H9*1000+0.000001)</f>
        <v>#NAME?</v>
      </c>
      <c r="CA9" s="77" t="e">
        <f t="array" aca="1" ref="CA9" ca="1">SUM(IF($A$21:$A$205=$A9,CV$21:CV$205))/('Utilisation profile summary'!$H9*1000+0.000001)</f>
        <v>#NAME?</v>
      </c>
      <c r="CB9" s="77" t="e">
        <f t="array" aca="1" ref="CB9" ca="1">SUM(IF($A$21:$A$205=$A9,CW$21:CW$205))/('Utilisation profile summary'!$H9*1000+0.000001)</f>
        <v>#NAME?</v>
      </c>
      <c r="CC9" s="77" t="e">
        <f t="array" aca="1" ref="CC9" ca="1">SUM(IF($A$21:$A$205=$A9,CX$21:CX$205))/('Utilisation profile summary'!$H9*1000+0.000001)</f>
        <v>#NAME?</v>
      </c>
      <c r="CD9" s="77" t="e">
        <f t="array" aca="1" ref="CD9" ca="1">SUM(IF($A$21:$A$205=$A9,CY$21:CY$205))/('Utilisation profile summary'!$H9*1000+0.000001)</f>
        <v>#NAME?</v>
      </c>
      <c r="CE9" s="77" t="e">
        <f t="array" aca="1" ref="CE9" ca="1">SUM(IF($A$21:$A$205=$A9,CZ$21:CZ$205))/('Utilisation profile summary'!$H9*1000+0.000001)</f>
        <v>#NAME?</v>
      </c>
      <c r="CF9" s="77" t="e">
        <f t="array" aca="1" ref="CF9" ca="1">SUM(IF($A$21:$A$205=$A9,DA$21:DA$205))/('Utilisation profile summary'!$H9*1000+0.000001)</f>
        <v>#NAME?</v>
      </c>
      <c r="CG9" s="77" t="e">
        <f t="array" aca="1" ref="CG9" ca="1">SUM(IF($A$21:$A$205=$A9,DB$21:DB$205))/('Utilisation profile summary'!$H9*1000+0.000001)</f>
        <v>#NAME?</v>
      </c>
      <c r="CH9" s="77" t="e">
        <f t="array" aca="1" ref="CH9" ca="1">SUM(IF($A$21:$A$205=$A9,DC$21:DC$205))/('Utilisation profile summary'!$H9*1000+0.000001)</f>
        <v>#NAME?</v>
      </c>
      <c r="CI9" s="77" t="e">
        <f t="array" aca="1" ref="CI9" ca="1">SUM(IF($A$21:$A$205=$A9,DD$21:DD$205))/('Utilisation profile summary'!$H9*1000+0.000001)</f>
        <v>#NAME?</v>
      </c>
      <c r="CJ9" s="77" t="e">
        <f t="array" aca="1" ref="CJ9" ca="1">SUM(IF($A$21:$A$205=$A9,DE$21:DE$205))/('Utilisation profile summary'!$H9*1000+0.000001)</f>
        <v>#NAME?</v>
      </c>
      <c r="CK9" s="77" t="e">
        <f t="array" aca="1" ref="CK9" ca="1">SUM(IF($A$21:$A$205=$A9,DF$21:DF$205))/('Utilisation profile summary'!$H9*1000+0.000001)</f>
        <v>#NAME?</v>
      </c>
      <c r="CL9" s="77" t="e">
        <f t="array" aca="1" ref="CL9" ca="1">SUM(IF($A$21:$A$205=$A9,DG$21:DG$205))/('Utilisation profile summary'!$H9*1000+0.000001)</f>
        <v>#NAME?</v>
      </c>
      <c r="CM9" s="77" t="e">
        <f t="array" aca="1" ref="CM9" ca="1">SUM(IF($A$21:$A$205=$A9,DH$21:DH$205))/('Utilisation profile summary'!$H9*1000+0.000001)</f>
        <v>#NAME?</v>
      </c>
      <c r="CN9" s="78" t="e">
        <f ca="1">'Utilisation profile summary'!$O9-'aug forecast'!BS9</f>
        <v>#NAME?</v>
      </c>
      <c r="CO9" s="79" t="e">
        <f ca="1">'Utilisation profile summary'!$O9-'aug forecast'!BT9</f>
        <v>#NAME?</v>
      </c>
      <c r="CP9" s="79" t="e">
        <f ca="1">'Utilisation profile summary'!$O9-'aug forecast'!BU9</f>
        <v>#NAME?</v>
      </c>
      <c r="CQ9" s="79" t="e">
        <f ca="1">'Utilisation profile summary'!$O9-'aug forecast'!BV9</f>
        <v>#NAME?</v>
      </c>
      <c r="CR9" s="79" t="e">
        <f ca="1">'Utilisation profile summary'!$O9-'aug forecast'!BW9</f>
        <v>#NAME?</v>
      </c>
      <c r="CS9" s="79" t="e">
        <f ca="1">'Utilisation profile summary'!$O9-'aug forecast'!BX9</f>
        <v>#NAME?</v>
      </c>
      <c r="CT9" s="79" t="e">
        <f ca="1">'Utilisation profile summary'!$O9-'aug forecast'!BY9</f>
        <v>#NAME?</v>
      </c>
      <c r="CU9" s="79" t="e">
        <f ca="1">'Utilisation profile summary'!$O9-'aug forecast'!BZ9</f>
        <v>#NAME?</v>
      </c>
      <c r="CV9" s="79" t="e">
        <f ca="1">'Utilisation profile summary'!$O9-'aug forecast'!CA9</f>
        <v>#NAME?</v>
      </c>
      <c r="CW9" s="79" t="e">
        <f ca="1">'Utilisation profile summary'!$O9-'aug forecast'!CB9</f>
        <v>#NAME?</v>
      </c>
      <c r="CX9" s="79" t="e">
        <f ca="1">'Utilisation profile summary'!$O9-'aug forecast'!CC9</f>
        <v>#NAME?</v>
      </c>
      <c r="CY9" s="79" t="e">
        <f ca="1">'Utilisation profile summary'!$O9-'aug forecast'!CD9</f>
        <v>#NAME?</v>
      </c>
      <c r="CZ9" s="79" t="e">
        <f ca="1">'Utilisation profile summary'!$O9-'aug forecast'!CE9</f>
        <v>#NAME?</v>
      </c>
      <c r="DA9" s="79" t="e">
        <f ca="1">'Utilisation profile summary'!$O9-'aug forecast'!CF9</f>
        <v>#NAME?</v>
      </c>
      <c r="DB9" s="79" t="e">
        <f ca="1">'Utilisation profile summary'!$O9-'aug forecast'!CG9</f>
        <v>#NAME?</v>
      </c>
      <c r="DC9" s="79" t="e">
        <f ca="1">'Utilisation profile summary'!$O9-'aug forecast'!CH9</f>
        <v>#NAME?</v>
      </c>
      <c r="DD9" s="79" t="e">
        <f ca="1">'Utilisation profile summary'!$O9-'aug forecast'!CI9</f>
        <v>#NAME?</v>
      </c>
      <c r="DE9" s="79" t="e">
        <f ca="1">'Utilisation profile summary'!$O9-'aug forecast'!CJ9</f>
        <v>#NAME?</v>
      </c>
      <c r="DF9" s="79" t="e">
        <f ca="1">'Utilisation profile summary'!$O9-'aug forecast'!CK9</f>
        <v>#NAME?</v>
      </c>
      <c r="DG9" s="79" t="e">
        <f ca="1">'Utilisation profile summary'!$O9-'aug forecast'!CL9</f>
        <v>#NAME?</v>
      </c>
      <c r="DH9" s="79" t="e">
        <f ca="1">'Utilisation profile summary'!$O9-'aug forecast'!CM9</f>
        <v>#NAME?</v>
      </c>
      <c r="DI9" s="80" t="e">
        <f t="shared" ca="1" si="10"/>
        <v>#NAME?</v>
      </c>
      <c r="DJ9" s="77" t="e">
        <f t="shared" ca="1" si="10"/>
        <v>#NAME?</v>
      </c>
      <c r="DK9" s="77" t="e">
        <f t="shared" ca="1" si="10"/>
        <v>#NAME?</v>
      </c>
      <c r="DL9" s="77" t="e">
        <f t="shared" ca="1" si="10"/>
        <v>#NAME?</v>
      </c>
      <c r="DM9" s="77" t="e">
        <f t="shared" ca="1" si="10"/>
        <v>#NAME?</v>
      </c>
      <c r="DN9" s="77" t="e">
        <f t="shared" ca="1" si="10"/>
        <v>#NAME?</v>
      </c>
      <c r="DO9" s="77" t="e">
        <f t="shared" ca="1" si="10"/>
        <v>#NAME?</v>
      </c>
      <c r="DP9" s="77" t="e">
        <f t="shared" ca="1" si="10"/>
        <v>#NAME?</v>
      </c>
      <c r="DQ9" s="77" t="e">
        <f t="shared" ca="1" si="10"/>
        <v>#NAME?</v>
      </c>
      <c r="DR9" s="77" t="e">
        <f t="shared" ca="1" si="10"/>
        <v>#NAME?</v>
      </c>
      <c r="DS9" s="77" t="e">
        <f t="shared" ca="1" si="10"/>
        <v>#NAME?</v>
      </c>
      <c r="DT9" s="77" t="e">
        <f t="shared" ca="1" si="10"/>
        <v>#NAME?</v>
      </c>
      <c r="DU9" s="77" t="e">
        <f t="shared" ca="1" si="10"/>
        <v>#NAME?</v>
      </c>
      <c r="DV9" s="77" t="e">
        <f t="shared" ca="1" si="10"/>
        <v>#NAME?</v>
      </c>
      <c r="DW9" s="77" t="e">
        <f t="shared" ca="1" si="10"/>
        <v>#NAME?</v>
      </c>
      <c r="DX9" s="77" t="e">
        <f t="shared" ca="1" si="10"/>
        <v>#NAME?</v>
      </c>
      <c r="DY9" s="77" t="e">
        <f t="shared" ca="1" si="11"/>
        <v>#NAME?</v>
      </c>
      <c r="DZ9" s="77" t="e">
        <f t="shared" ca="1" si="11"/>
        <v>#NAME?</v>
      </c>
      <c r="EA9" s="77" t="e">
        <f t="shared" ca="1" si="11"/>
        <v>#NAME?</v>
      </c>
      <c r="EB9" s="81" t="e">
        <f t="shared" ca="1" si="11"/>
        <v>#NAME?</v>
      </c>
      <c r="EC9" s="327"/>
      <c r="ED9" s="327"/>
    </row>
    <row r="10" spans="1:134" s="83" customFormat="1" ht="15.75">
      <c r="A10" s="82">
        <v>5</v>
      </c>
      <c r="D10" s="84" t="str">
        <f t="shared" si="6"/>
        <v>Distribution feeders - Urban</v>
      </c>
      <c r="E10" s="145" t="str">
        <f t="shared" si="7"/>
        <v>Distribution feeders - Urban</v>
      </c>
      <c r="Z10" s="85"/>
      <c r="AJ10" s="85"/>
      <c r="AN10" s="83" t="str">
        <f t="shared" si="12"/>
        <v>Distribution feeders - Urban (mod)</v>
      </c>
      <c r="AY10" s="86" t="e">
        <f t="shared" ca="1" si="8"/>
        <v>#NAME?</v>
      </c>
      <c r="AZ10" s="86" t="e">
        <f t="shared" ca="1" si="8"/>
        <v>#NAME?</v>
      </c>
      <c r="BA10" s="86" t="e">
        <f t="shared" ca="1" si="8"/>
        <v>#NAME?</v>
      </c>
      <c r="BB10" s="86" t="e">
        <f t="shared" ca="1" si="8"/>
        <v>#NAME?</v>
      </c>
      <c r="BC10" s="86" t="e">
        <f t="shared" ca="1" si="8"/>
        <v>#NAME?</v>
      </c>
      <c r="BD10" s="86" t="e">
        <f t="shared" ca="1" si="8"/>
        <v>#NAME?</v>
      </c>
      <c r="BE10" s="86" t="e">
        <f t="shared" ca="1" si="8"/>
        <v>#NAME?</v>
      </c>
      <c r="BF10" s="86" t="e">
        <f t="shared" ca="1" si="8"/>
        <v>#NAME?</v>
      </c>
      <c r="BG10" s="86" t="e">
        <f t="shared" ca="1" si="8"/>
        <v>#NAME?</v>
      </c>
      <c r="BH10" s="86" t="e">
        <f t="shared" ca="1" si="8"/>
        <v>#NAME?</v>
      </c>
      <c r="BI10" s="86" t="e">
        <f t="shared" ca="1" si="8"/>
        <v>#NAME?</v>
      </c>
      <c r="BJ10" s="86" t="e">
        <f t="shared" ca="1" si="8"/>
        <v>#NAME?</v>
      </c>
      <c r="BK10" s="86" t="e">
        <f t="shared" ca="1" si="8"/>
        <v>#NAME?</v>
      </c>
      <c r="BL10" s="86" t="e">
        <f t="shared" ca="1" si="8"/>
        <v>#NAME?</v>
      </c>
      <c r="BM10" s="86" t="e">
        <f t="shared" ca="1" si="8"/>
        <v>#NAME?</v>
      </c>
      <c r="BN10" s="86" t="e">
        <f t="shared" ca="1" si="8"/>
        <v>#NAME?</v>
      </c>
      <c r="BO10" s="86" t="e">
        <f t="shared" ca="1" si="9"/>
        <v>#NAME?</v>
      </c>
      <c r="BP10" s="86" t="e">
        <f t="shared" ca="1" si="9"/>
        <v>#NAME?</v>
      </c>
      <c r="BQ10" s="86" t="e">
        <f t="shared" ca="1" si="9"/>
        <v>#NAME?</v>
      </c>
      <c r="BR10" s="90" t="e">
        <f t="shared" ca="1" si="9"/>
        <v>#NAME?</v>
      </c>
      <c r="BS10" s="86" t="e">
        <f t="array" aca="1" ref="BS10" ca="1">SUM(IF($A$21:$A$205=$A10,CN$21:CN$205))/('Utilisation profile summary'!$H10*1000+0.000001)</f>
        <v>#NAME?</v>
      </c>
      <c r="BT10" s="86" t="e">
        <f t="array" aca="1" ref="BT10" ca="1">SUM(IF($A$21:$A$205=$A10,CO$21:CO$205))/('Utilisation profile summary'!$H10*1000+0.000001)</f>
        <v>#NAME?</v>
      </c>
      <c r="BU10" s="86" t="e">
        <f t="array" aca="1" ref="BU10" ca="1">SUM(IF($A$21:$A$205=$A10,CP$21:CP$205))/('Utilisation profile summary'!$H10*1000+0.000001)</f>
        <v>#NAME?</v>
      </c>
      <c r="BV10" s="86" t="e">
        <f t="array" aca="1" ref="BV10" ca="1">SUM(IF($A$21:$A$205=$A10,CQ$21:CQ$205))/('Utilisation profile summary'!$H10*1000+0.000001)</f>
        <v>#NAME?</v>
      </c>
      <c r="BW10" s="86" t="e">
        <f t="array" aca="1" ref="BW10" ca="1">SUM(IF($A$21:$A$205=$A10,CR$21:CR$205))/('Utilisation profile summary'!$H10*1000+0.000001)</f>
        <v>#NAME?</v>
      </c>
      <c r="BX10" s="86" t="e">
        <f t="array" aca="1" ref="BX10" ca="1">SUM(IF($A$21:$A$205=$A10,CS$21:CS$205))/('Utilisation profile summary'!$H10*1000+0.000001)</f>
        <v>#NAME?</v>
      </c>
      <c r="BY10" s="86" t="e">
        <f t="array" aca="1" ref="BY10" ca="1">SUM(IF($A$21:$A$205=$A10,CT$21:CT$205))/('Utilisation profile summary'!$H10*1000+0.000001)</f>
        <v>#NAME?</v>
      </c>
      <c r="BZ10" s="86" t="e">
        <f t="array" aca="1" ref="BZ10" ca="1">SUM(IF($A$21:$A$205=$A10,CU$21:CU$205))/('Utilisation profile summary'!$H10*1000+0.000001)</f>
        <v>#NAME?</v>
      </c>
      <c r="CA10" s="86" t="e">
        <f t="array" aca="1" ref="CA10" ca="1">SUM(IF($A$21:$A$205=$A10,CV$21:CV$205))/('Utilisation profile summary'!$H10*1000+0.000001)</f>
        <v>#NAME?</v>
      </c>
      <c r="CB10" s="86" t="e">
        <f t="array" aca="1" ref="CB10" ca="1">SUM(IF($A$21:$A$205=$A10,CW$21:CW$205))/('Utilisation profile summary'!$H10*1000+0.000001)</f>
        <v>#NAME?</v>
      </c>
      <c r="CC10" s="86" t="e">
        <f t="array" aca="1" ref="CC10" ca="1">SUM(IF($A$21:$A$205=$A10,CX$21:CX$205))/('Utilisation profile summary'!$H10*1000+0.000001)</f>
        <v>#NAME?</v>
      </c>
      <c r="CD10" s="86" t="e">
        <f t="array" aca="1" ref="CD10" ca="1">SUM(IF($A$21:$A$205=$A10,CY$21:CY$205))/('Utilisation profile summary'!$H10*1000+0.000001)</f>
        <v>#NAME?</v>
      </c>
      <c r="CE10" s="86" t="e">
        <f t="array" aca="1" ref="CE10" ca="1">SUM(IF($A$21:$A$205=$A10,CZ$21:CZ$205))/('Utilisation profile summary'!$H10*1000+0.000001)</f>
        <v>#NAME?</v>
      </c>
      <c r="CF10" s="86" t="e">
        <f t="array" aca="1" ref="CF10" ca="1">SUM(IF($A$21:$A$205=$A10,DA$21:DA$205))/('Utilisation profile summary'!$H10*1000+0.000001)</f>
        <v>#NAME?</v>
      </c>
      <c r="CG10" s="86" t="e">
        <f t="array" aca="1" ref="CG10" ca="1">SUM(IF($A$21:$A$205=$A10,DB$21:DB$205))/('Utilisation profile summary'!$H10*1000+0.000001)</f>
        <v>#NAME?</v>
      </c>
      <c r="CH10" s="86" t="e">
        <f t="array" aca="1" ref="CH10" ca="1">SUM(IF($A$21:$A$205=$A10,DC$21:DC$205))/('Utilisation profile summary'!$H10*1000+0.000001)</f>
        <v>#NAME?</v>
      </c>
      <c r="CI10" s="86" t="e">
        <f t="array" aca="1" ref="CI10" ca="1">SUM(IF($A$21:$A$205=$A10,DD$21:DD$205))/('Utilisation profile summary'!$H10*1000+0.000001)</f>
        <v>#NAME?</v>
      </c>
      <c r="CJ10" s="86" t="e">
        <f t="array" aca="1" ref="CJ10" ca="1">SUM(IF($A$21:$A$205=$A10,DE$21:DE$205))/('Utilisation profile summary'!$H10*1000+0.000001)</f>
        <v>#NAME?</v>
      </c>
      <c r="CK10" s="86" t="e">
        <f t="array" aca="1" ref="CK10" ca="1">SUM(IF($A$21:$A$205=$A10,DF$21:DF$205))/('Utilisation profile summary'!$H10*1000+0.000001)</f>
        <v>#NAME?</v>
      </c>
      <c r="CL10" s="86" t="e">
        <f t="array" aca="1" ref="CL10" ca="1">SUM(IF($A$21:$A$205=$A10,DG$21:DG$205))/('Utilisation profile summary'!$H10*1000+0.000001)</f>
        <v>#NAME?</v>
      </c>
      <c r="CM10" s="86" t="e">
        <f t="array" aca="1" ref="CM10" ca="1">SUM(IF($A$21:$A$205=$A10,DH$21:DH$205))/('Utilisation profile summary'!$H10*1000+0.000001)</f>
        <v>#NAME?</v>
      </c>
      <c r="CN10" s="87" t="e">
        <f ca="1">'Utilisation profile summary'!$O10-'aug forecast'!BS10</f>
        <v>#NAME?</v>
      </c>
      <c r="CO10" s="88" t="e">
        <f ca="1">'Utilisation profile summary'!$O10-'aug forecast'!BT10</f>
        <v>#NAME?</v>
      </c>
      <c r="CP10" s="88" t="e">
        <f ca="1">'Utilisation profile summary'!$O10-'aug forecast'!BU10</f>
        <v>#NAME?</v>
      </c>
      <c r="CQ10" s="88" t="e">
        <f ca="1">'Utilisation profile summary'!$O10-'aug forecast'!BV10</f>
        <v>#NAME?</v>
      </c>
      <c r="CR10" s="88" t="e">
        <f ca="1">'Utilisation profile summary'!$O10-'aug forecast'!BW10</f>
        <v>#NAME?</v>
      </c>
      <c r="CS10" s="88" t="e">
        <f ca="1">'Utilisation profile summary'!$O10-'aug forecast'!BX10</f>
        <v>#NAME?</v>
      </c>
      <c r="CT10" s="88" t="e">
        <f ca="1">'Utilisation profile summary'!$O10-'aug forecast'!BY10</f>
        <v>#NAME?</v>
      </c>
      <c r="CU10" s="88" t="e">
        <f ca="1">'Utilisation profile summary'!$O10-'aug forecast'!BZ10</f>
        <v>#NAME?</v>
      </c>
      <c r="CV10" s="88" t="e">
        <f ca="1">'Utilisation profile summary'!$O10-'aug forecast'!CA10</f>
        <v>#NAME?</v>
      </c>
      <c r="CW10" s="88" t="e">
        <f ca="1">'Utilisation profile summary'!$O10-'aug forecast'!CB10</f>
        <v>#NAME?</v>
      </c>
      <c r="CX10" s="88" t="e">
        <f ca="1">'Utilisation profile summary'!$O10-'aug forecast'!CC10</f>
        <v>#NAME?</v>
      </c>
      <c r="CY10" s="88" t="e">
        <f ca="1">'Utilisation profile summary'!$O10-'aug forecast'!CD10</f>
        <v>#NAME?</v>
      </c>
      <c r="CZ10" s="88" t="e">
        <f ca="1">'Utilisation profile summary'!$O10-'aug forecast'!CE10</f>
        <v>#NAME?</v>
      </c>
      <c r="DA10" s="88" t="e">
        <f ca="1">'Utilisation profile summary'!$O10-'aug forecast'!CF10</f>
        <v>#NAME?</v>
      </c>
      <c r="DB10" s="88" t="e">
        <f ca="1">'Utilisation profile summary'!$O10-'aug forecast'!CG10</f>
        <v>#NAME?</v>
      </c>
      <c r="DC10" s="88" t="e">
        <f ca="1">'Utilisation profile summary'!$O10-'aug forecast'!CH10</f>
        <v>#NAME?</v>
      </c>
      <c r="DD10" s="88" t="e">
        <f ca="1">'Utilisation profile summary'!$O10-'aug forecast'!CI10</f>
        <v>#NAME?</v>
      </c>
      <c r="DE10" s="88" t="e">
        <f ca="1">'Utilisation profile summary'!$O10-'aug forecast'!CJ10</f>
        <v>#NAME?</v>
      </c>
      <c r="DF10" s="88" t="e">
        <f ca="1">'Utilisation profile summary'!$O10-'aug forecast'!CK10</f>
        <v>#NAME?</v>
      </c>
      <c r="DG10" s="88" t="e">
        <f ca="1">'Utilisation profile summary'!$O10-'aug forecast'!CL10</f>
        <v>#NAME?</v>
      </c>
      <c r="DH10" s="88" t="e">
        <f ca="1">'Utilisation profile summary'!$O10-'aug forecast'!CM10</f>
        <v>#NAME?</v>
      </c>
      <c r="DI10" s="89" t="e">
        <f t="shared" ca="1" si="10"/>
        <v>#NAME?</v>
      </c>
      <c r="DJ10" s="86" t="e">
        <f t="shared" ca="1" si="10"/>
        <v>#NAME?</v>
      </c>
      <c r="DK10" s="86" t="e">
        <f t="shared" ca="1" si="10"/>
        <v>#NAME?</v>
      </c>
      <c r="DL10" s="86" t="e">
        <f t="shared" ca="1" si="10"/>
        <v>#NAME?</v>
      </c>
      <c r="DM10" s="86" t="e">
        <f t="shared" ca="1" si="10"/>
        <v>#NAME?</v>
      </c>
      <c r="DN10" s="86" t="e">
        <f t="shared" ca="1" si="10"/>
        <v>#NAME?</v>
      </c>
      <c r="DO10" s="86" t="e">
        <f t="shared" ca="1" si="10"/>
        <v>#NAME?</v>
      </c>
      <c r="DP10" s="86" t="e">
        <f t="shared" ca="1" si="10"/>
        <v>#NAME?</v>
      </c>
      <c r="DQ10" s="86" t="e">
        <f t="shared" ca="1" si="10"/>
        <v>#NAME?</v>
      </c>
      <c r="DR10" s="86" t="e">
        <f t="shared" ca="1" si="10"/>
        <v>#NAME?</v>
      </c>
      <c r="DS10" s="86" t="e">
        <f t="shared" ca="1" si="10"/>
        <v>#NAME?</v>
      </c>
      <c r="DT10" s="86" t="e">
        <f t="shared" ca="1" si="10"/>
        <v>#NAME?</v>
      </c>
      <c r="DU10" s="86" t="e">
        <f t="shared" ca="1" si="10"/>
        <v>#NAME?</v>
      </c>
      <c r="DV10" s="86" t="e">
        <f t="shared" ca="1" si="10"/>
        <v>#NAME?</v>
      </c>
      <c r="DW10" s="86" t="e">
        <f t="shared" ca="1" si="10"/>
        <v>#NAME?</v>
      </c>
      <c r="DX10" s="86" t="e">
        <f t="shared" ca="1" si="10"/>
        <v>#NAME?</v>
      </c>
      <c r="DY10" s="86" t="e">
        <f t="shared" ca="1" si="11"/>
        <v>#NAME?</v>
      </c>
      <c r="DZ10" s="86" t="e">
        <f t="shared" ca="1" si="11"/>
        <v>#NAME?</v>
      </c>
      <c r="EA10" s="86" t="e">
        <f t="shared" ca="1" si="11"/>
        <v>#NAME?</v>
      </c>
      <c r="EB10" s="90" t="e">
        <f t="shared" ca="1" si="11"/>
        <v>#NAME?</v>
      </c>
      <c r="EC10" s="326"/>
      <c r="ED10" s="326"/>
    </row>
    <row r="11" spans="1:134" s="74" customFormat="1" ht="15.75">
      <c r="A11" s="73">
        <v>6</v>
      </c>
      <c r="D11" s="75" t="str">
        <f t="shared" si="6"/>
        <v>Distribution feeders - Short rural</v>
      </c>
      <c r="E11" s="146" t="str">
        <f t="shared" si="7"/>
        <v>Distribution feeders - Short rural</v>
      </c>
      <c r="Z11" s="76"/>
      <c r="AJ11" s="76"/>
      <c r="AN11" s="74" t="str">
        <f t="shared" si="12"/>
        <v>Distribution feeders - Short rural (mod)</v>
      </c>
      <c r="AY11" s="77" t="e">
        <f t="shared" ca="1" si="8"/>
        <v>#NAME?</v>
      </c>
      <c r="AZ11" s="77" t="e">
        <f t="shared" ca="1" si="8"/>
        <v>#NAME?</v>
      </c>
      <c r="BA11" s="77" t="e">
        <f t="shared" ca="1" si="8"/>
        <v>#NAME?</v>
      </c>
      <c r="BB11" s="77" t="e">
        <f t="shared" ca="1" si="8"/>
        <v>#NAME?</v>
      </c>
      <c r="BC11" s="77" t="e">
        <f t="shared" ca="1" si="8"/>
        <v>#NAME?</v>
      </c>
      <c r="BD11" s="77" t="e">
        <f t="shared" ca="1" si="8"/>
        <v>#NAME?</v>
      </c>
      <c r="BE11" s="77" t="e">
        <f t="shared" ca="1" si="8"/>
        <v>#NAME?</v>
      </c>
      <c r="BF11" s="77" t="e">
        <f t="shared" ca="1" si="8"/>
        <v>#NAME?</v>
      </c>
      <c r="BG11" s="77" t="e">
        <f t="shared" ca="1" si="8"/>
        <v>#NAME?</v>
      </c>
      <c r="BH11" s="77" t="e">
        <f t="shared" ca="1" si="8"/>
        <v>#NAME?</v>
      </c>
      <c r="BI11" s="77" t="e">
        <f t="shared" ca="1" si="8"/>
        <v>#NAME?</v>
      </c>
      <c r="BJ11" s="77" t="e">
        <f t="shared" ca="1" si="8"/>
        <v>#NAME?</v>
      </c>
      <c r="BK11" s="77" t="e">
        <f t="shared" ca="1" si="8"/>
        <v>#NAME?</v>
      </c>
      <c r="BL11" s="77" t="e">
        <f t="shared" ca="1" si="8"/>
        <v>#NAME?</v>
      </c>
      <c r="BM11" s="77" t="e">
        <f t="shared" ca="1" si="8"/>
        <v>#NAME?</v>
      </c>
      <c r="BN11" s="77" t="e">
        <f t="shared" ca="1" si="8"/>
        <v>#NAME?</v>
      </c>
      <c r="BO11" s="77" t="e">
        <f t="shared" ca="1" si="9"/>
        <v>#NAME?</v>
      </c>
      <c r="BP11" s="77" t="e">
        <f t="shared" ca="1" si="9"/>
        <v>#NAME?</v>
      </c>
      <c r="BQ11" s="77" t="e">
        <f t="shared" ca="1" si="9"/>
        <v>#NAME?</v>
      </c>
      <c r="BR11" s="81" t="e">
        <f t="shared" ca="1" si="9"/>
        <v>#NAME?</v>
      </c>
      <c r="BS11" s="77" t="e">
        <f t="array" aca="1" ref="BS11" ca="1">SUM(IF($A$21:$A$205=$A11,CN$21:CN$205))/('Utilisation profile summary'!$H11*1000+0.000001)</f>
        <v>#NAME?</v>
      </c>
      <c r="BT11" s="77" t="e">
        <f t="array" aca="1" ref="BT11" ca="1">SUM(IF($A$21:$A$205=$A11,CO$21:CO$205))/('Utilisation profile summary'!$H11*1000+0.000001)</f>
        <v>#NAME?</v>
      </c>
      <c r="BU11" s="77" t="e">
        <f t="array" aca="1" ref="BU11" ca="1">SUM(IF($A$21:$A$205=$A11,CP$21:CP$205))/('Utilisation profile summary'!$H11*1000+0.000001)</f>
        <v>#NAME?</v>
      </c>
      <c r="BV11" s="77" t="e">
        <f t="array" aca="1" ref="BV11" ca="1">SUM(IF($A$21:$A$205=$A11,CQ$21:CQ$205))/('Utilisation profile summary'!$H11*1000+0.000001)</f>
        <v>#NAME?</v>
      </c>
      <c r="BW11" s="77" t="e">
        <f t="array" aca="1" ref="BW11" ca="1">SUM(IF($A$21:$A$205=$A11,CR$21:CR$205))/('Utilisation profile summary'!$H11*1000+0.000001)</f>
        <v>#NAME?</v>
      </c>
      <c r="BX11" s="77" t="e">
        <f t="array" aca="1" ref="BX11" ca="1">SUM(IF($A$21:$A$205=$A11,CS$21:CS$205))/('Utilisation profile summary'!$H11*1000+0.000001)</f>
        <v>#NAME?</v>
      </c>
      <c r="BY11" s="77" t="e">
        <f t="array" aca="1" ref="BY11" ca="1">SUM(IF($A$21:$A$205=$A11,CT$21:CT$205))/('Utilisation profile summary'!$H11*1000+0.000001)</f>
        <v>#NAME?</v>
      </c>
      <c r="BZ11" s="77" t="e">
        <f t="array" aca="1" ref="BZ11" ca="1">SUM(IF($A$21:$A$205=$A11,CU$21:CU$205))/('Utilisation profile summary'!$H11*1000+0.000001)</f>
        <v>#NAME?</v>
      </c>
      <c r="CA11" s="77" t="e">
        <f t="array" aca="1" ref="CA11" ca="1">SUM(IF($A$21:$A$205=$A11,CV$21:CV$205))/('Utilisation profile summary'!$H11*1000+0.000001)</f>
        <v>#NAME?</v>
      </c>
      <c r="CB11" s="77" t="e">
        <f t="array" aca="1" ref="CB11" ca="1">SUM(IF($A$21:$A$205=$A11,CW$21:CW$205))/('Utilisation profile summary'!$H11*1000+0.000001)</f>
        <v>#NAME?</v>
      </c>
      <c r="CC11" s="77" t="e">
        <f t="array" aca="1" ref="CC11" ca="1">SUM(IF($A$21:$A$205=$A11,CX$21:CX$205))/('Utilisation profile summary'!$H11*1000+0.000001)</f>
        <v>#NAME?</v>
      </c>
      <c r="CD11" s="77" t="e">
        <f t="array" aca="1" ref="CD11" ca="1">SUM(IF($A$21:$A$205=$A11,CY$21:CY$205))/('Utilisation profile summary'!$H11*1000+0.000001)</f>
        <v>#NAME?</v>
      </c>
      <c r="CE11" s="77" t="e">
        <f t="array" aca="1" ref="CE11" ca="1">SUM(IF($A$21:$A$205=$A11,CZ$21:CZ$205))/('Utilisation profile summary'!$H11*1000+0.000001)</f>
        <v>#NAME?</v>
      </c>
      <c r="CF11" s="77" t="e">
        <f t="array" aca="1" ref="CF11" ca="1">SUM(IF($A$21:$A$205=$A11,DA$21:DA$205))/('Utilisation profile summary'!$H11*1000+0.000001)</f>
        <v>#NAME?</v>
      </c>
      <c r="CG11" s="77" t="e">
        <f t="array" aca="1" ref="CG11" ca="1">SUM(IF($A$21:$A$205=$A11,DB$21:DB$205))/('Utilisation profile summary'!$H11*1000+0.000001)</f>
        <v>#NAME?</v>
      </c>
      <c r="CH11" s="77" t="e">
        <f t="array" aca="1" ref="CH11" ca="1">SUM(IF($A$21:$A$205=$A11,DC$21:DC$205))/('Utilisation profile summary'!$H11*1000+0.000001)</f>
        <v>#NAME?</v>
      </c>
      <c r="CI11" s="77" t="e">
        <f t="array" aca="1" ref="CI11" ca="1">SUM(IF($A$21:$A$205=$A11,DD$21:DD$205))/('Utilisation profile summary'!$H11*1000+0.000001)</f>
        <v>#NAME?</v>
      </c>
      <c r="CJ11" s="77" t="e">
        <f t="array" aca="1" ref="CJ11" ca="1">SUM(IF($A$21:$A$205=$A11,DE$21:DE$205))/('Utilisation profile summary'!$H11*1000+0.000001)</f>
        <v>#NAME?</v>
      </c>
      <c r="CK11" s="77" t="e">
        <f t="array" aca="1" ref="CK11" ca="1">SUM(IF($A$21:$A$205=$A11,DF$21:DF$205))/('Utilisation profile summary'!$H11*1000+0.000001)</f>
        <v>#NAME?</v>
      </c>
      <c r="CL11" s="77" t="e">
        <f t="array" aca="1" ref="CL11" ca="1">SUM(IF($A$21:$A$205=$A11,DG$21:DG$205))/('Utilisation profile summary'!$H11*1000+0.000001)</f>
        <v>#NAME?</v>
      </c>
      <c r="CM11" s="77" t="e">
        <f t="array" aca="1" ref="CM11" ca="1">SUM(IF($A$21:$A$205=$A11,DH$21:DH$205))/('Utilisation profile summary'!$H11*1000+0.000001)</f>
        <v>#NAME?</v>
      </c>
      <c r="CN11" s="78" t="e">
        <f ca="1">'Utilisation profile summary'!$O11-'aug forecast'!BS11</f>
        <v>#NAME?</v>
      </c>
      <c r="CO11" s="79" t="e">
        <f ca="1">'Utilisation profile summary'!$O11-'aug forecast'!BT11</f>
        <v>#NAME?</v>
      </c>
      <c r="CP11" s="79" t="e">
        <f ca="1">'Utilisation profile summary'!$O11-'aug forecast'!BU11</f>
        <v>#NAME?</v>
      </c>
      <c r="CQ11" s="79" t="e">
        <f ca="1">'Utilisation profile summary'!$O11-'aug forecast'!BV11</f>
        <v>#NAME?</v>
      </c>
      <c r="CR11" s="79" t="e">
        <f ca="1">'Utilisation profile summary'!$O11-'aug forecast'!BW11</f>
        <v>#NAME?</v>
      </c>
      <c r="CS11" s="79" t="e">
        <f ca="1">'Utilisation profile summary'!$O11-'aug forecast'!BX11</f>
        <v>#NAME?</v>
      </c>
      <c r="CT11" s="79" t="e">
        <f ca="1">'Utilisation profile summary'!$O11-'aug forecast'!BY11</f>
        <v>#NAME?</v>
      </c>
      <c r="CU11" s="79" t="e">
        <f ca="1">'Utilisation profile summary'!$O11-'aug forecast'!BZ11</f>
        <v>#NAME?</v>
      </c>
      <c r="CV11" s="79" t="e">
        <f ca="1">'Utilisation profile summary'!$O11-'aug forecast'!CA11</f>
        <v>#NAME?</v>
      </c>
      <c r="CW11" s="79" t="e">
        <f ca="1">'Utilisation profile summary'!$O11-'aug forecast'!CB11</f>
        <v>#NAME?</v>
      </c>
      <c r="CX11" s="79" t="e">
        <f ca="1">'Utilisation profile summary'!$O11-'aug forecast'!CC11</f>
        <v>#NAME?</v>
      </c>
      <c r="CY11" s="79" t="e">
        <f ca="1">'Utilisation profile summary'!$O11-'aug forecast'!CD11</f>
        <v>#NAME?</v>
      </c>
      <c r="CZ11" s="79" t="e">
        <f ca="1">'Utilisation profile summary'!$O11-'aug forecast'!CE11</f>
        <v>#NAME?</v>
      </c>
      <c r="DA11" s="79" t="e">
        <f ca="1">'Utilisation profile summary'!$O11-'aug forecast'!CF11</f>
        <v>#NAME?</v>
      </c>
      <c r="DB11" s="79" t="e">
        <f ca="1">'Utilisation profile summary'!$O11-'aug forecast'!CG11</f>
        <v>#NAME?</v>
      </c>
      <c r="DC11" s="79" t="e">
        <f ca="1">'Utilisation profile summary'!$O11-'aug forecast'!CH11</f>
        <v>#NAME?</v>
      </c>
      <c r="DD11" s="79" t="e">
        <f ca="1">'Utilisation profile summary'!$O11-'aug forecast'!CI11</f>
        <v>#NAME?</v>
      </c>
      <c r="DE11" s="79" t="e">
        <f ca="1">'Utilisation profile summary'!$O11-'aug forecast'!CJ11</f>
        <v>#NAME?</v>
      </c>
      <c r="DF11" s="79" t="e">
        <f ca="1">'Utilisation profile summary'!$O11-'aug forecast'!CK11</f>
        <v>#NAME?</v>
      </c>
      <c r="DG11" s="79" t="e">
        <f ca="1">'Utilisation profile summary'!$O11-'aug forecast'!CL11</f>
        <v>#NAME?</v>
      </c>
      <c r="DH11" s="79" t="e">
        <f ca="1">'Utilisation profile summary'!$O11-'aug forecast'!CM11</f>
        <v>#NAME?</v>
      </c>
      <c r="DI11" s="80" t="e">
        <f t="shared" ca="1" si="10"/>
        <v>#NAME?</v>
      </c>
      <c r="DJ11" s="77" t="e">
        <f t="shared" ca="1" si="10"/>
        <v>#NAME?</v>
      </c>
      <c r="DK11" s="77" t="e">
        <f t="shared" ca="1" si="10"/>
        <v>#NAME?</v>
      </c>
      <c r="DL11" s="77" t="e">
        <f t="shared" ca="1" si="10"/>
        <v>#NAME?</v>
      </c>
      <c r="DM11" s="77" t="e">
        <f t="shared" ca="1" si="10"/>
        <v>#NAME?</v>
      </c>
      <c r="DN11" s="77" t="e">
        <f t="shared" ca="1" si="10"/>
        <v>#NAME?</v>
      </c>
      <c r="DO11" s="77" t="e">
        <f t="shared" ca="1" si="10"/>
        <v>#NAME?</v>
      </c>
      <c r="DP11" s="77" t="e">
        <f t="shared" ca="1" si="10"/>
        <v>#NAME?</v>
      </c>
      <c r="DQ11" s="77" t="e">
        <f t="shared" ca="1" si="10"/>
        <v>#NAME?</v>
      </c>
      <c r="DR11" s="77" t="e">
        <f t="shared" ca="1" si="10"/>
        <v>#NAME?</v>
      </c>
      <c r="DS11" s="77" t="e">
        <f t="shared" ca="1" si="10"/>
        <v>#NAME?</v>
      </c>
      <c r="DT11" s="77" t="e">
        <f t="shared" ca="1" si="10"/>
        <v>#NAME?</v>
      </c>
      <c r="DU11" s="77" t="e">
        <f t="shared" ca="1" si="10"/>
        <v>#NAME?</v>
      </c>
      <c r="DV11" s="77" t="e">
        <f t="shared" ca="1" si="10"/>
        <v>#NAME?</v>
      </c>
      <c r="DW11" s="77" t="e">
        <f t="shared" ca="1" si="10"/>
        <v>#NAME?</v>
      </c>
      <c r="DX11" s="77" t="e">
        <f t="shared" ca="1" si="10"/>
        <v>#NAME?</v>
      </c>
      <c r="DY11" s="77" t="e">
        <f t="shared" ca="1" si="11"/>
        <v>#NAME?</v>
      </c>
      <c r="DZ11" s="77" t="e">
        <f t="shared" ca="1" si="11"/>
        <v>#NAME?</v>
      </c>
      <c r="EA11" s="77" t="e">
        <f t="shared" ca="1" si="11"/>
        <v>#NAME?</v>
      </c>
      <c r="EB11" s="81" t="e">
        <f t="shared" ca="1" si="11"/>
        <v>#NAME?</v>
      </c>
      <c r="EC11" s="327"/>
      <c r="ED11" s="327"/>
    </row>
    <row r="12" spans="1:134" s="83" customFormat="1" ht="15.75">
      <c r="A12" s="82">
        <v>7</v>
      </c>
      <c r="D12" s="84" t="str">
        <f t="shared" si="6"/>
        <v>Distribution feeders - Long rural</v>
      </c>
      <c r="E12" s="145" t="str">
        <f t="shared" si="7"/>
        <v>Distribution feeders - Long rural</v>
      </c>
      <c r="Z12" s="85"/>
      <c r="AJ12" s="85"/>
      <c r="AN12" s="83" t="str">
        <f t="shared" si="12"/>
        <v>Distribution feeders - Long rural (mod)</v>
      </c>
      <c r="AY12" s="86" t="e">
        <f t="shared" ca="1" si="8"/>
        <v>#NAME?</v>
      </c>
      <c r="AZ12" s="86" t="e">
        <f t="shared" ca="1" si="8"/>
        <v>#NAME?</v>
      </c>
      <c r="BA12" s="86" t="e">
        <f t="shared" ca="1" si="8"/>
        <v>#NAME?</v>
      </c>
      <c r="BB12" s="86" t="e">
        <f t="shared" ca="1" si="8"/>
        <v>#NAME?</v>
      </c>
      <c r="BC12" s="86" t="e">
        <f t="shared" ca="1" si="8"/>
        <v>#NAME?</v>
      </c>
      <c r="BD12" s="86" t="e">
        <f t="shared" ca="1" si="8"/>
        <v>#NAME?</v>
      </c>
      <c r="BE12" s="86" t="e">
        <f t="shared" ca="1" si="8"/>
        <v>#NAME?</v>
      </c>
      <c r="BF12" s="86" t="e">
        <f t="shared" ca="1" si="8"/>
        <v>#NAME?</v>
      </c>
      <c r="BG12" s="86" t="e">
        <f t="shared" ca="1" si="8"/>
        <v>#NAME?</v>
      </c>
      <c r="BH12" s="86" t="e">
        <f t="shared" ca="1" si="8"/>
        <v>#NAME?</v>
      </c>
      <c r="BI12" s="86" t="e">
        <f t="shared" ca="1" si="8"/>
        <v>#NAME?</v>
      </c>
      <c r="BJ12" s="86" t="e">
        <f t="shared" ca="1" si="8"/>
        <v>#NAME?</v>
      </c>
      <c r="BK12" s="86" t="e">
        <f t="shared" ca="1" si="8"/>
        <v>#NAME?</v>
      </c>
      <c r="BL12" s="86" t="e">
        <f t="shared" ca="1" si="8"/>
        <v>#NAME?</v>
      </c>
      <c r="BM12" s="86" t="e">
        <f t="shared" ca="1" si="8"/>
        <v>#NAME?</v>
      </c>
      <c r="BN12" s="86" t="e">
        <f t="shared" ca="1" si="8"/>
        <v>#NAME?</v>
      </c>
      <c r="BO12" s="86" t="e">
        <f t="shared" ca="1" si="9"/>
        <v>#NAME?</v>
      </c>
      <c r="BP12" s="86" t="e">
        <f t="shared" ca="1" si="9"/>
        <v>#NAME?</v>
      </c>
      <c r="BQ12" s="86" t="e">
        <f t="shared" ca="1" si="9"/>
        <v>#NAME?</v>
      </c>
      <c r="BR12" s="90" t="e">
        <f t="shared" ca="1" si="9"/>
        <v>#NAME?</v>
      </c>
      <c r="BS12" s="86" t="e">
        <f t="array" aca="1" ref="BS12" ca="1">SUM(IF($A$21:$A$205=$A12,CN$21:CN$205))/('Utilisation profile summary'!$H12*1000+0.000001)</f>
        <v>#NAME?</v>
      </c>
      <c r="BT12" s="86" t="e">
        <f t="array" aca="1" ref="BT12" ca="1">SUM(IF($A$21:$A$205=$A12,CO$21:CO$205))/('Utilisation profile summary'!$H12*1000+0.000001)</f>
        <v>#NAME?</v>
      </c>
      <c r="BU12" s="86" t="e">
        <f t="array" aca="1" ref="BU12" ca="1">SUM(IF($A$21:$A$205=$A12,CP$21:CP$205))/('Utilisation profile summary'!$H12*1000+0.000001)</f>
        <v>#NAME?</v>
      </c>
      <c r="BV12" s="86" t="e">
        <f t="array" aca="1" ref="BV12" ca="1">SUM(IF($A$21:$A$205=$A12,CQ$21:CQ$205))/('Utilisation profile summary'!$H12*1000+0.000001)</f>
        <v>#NAME?</v>
      </c>
      <c r="BW12" s="86" t="e">
        <f t="array" aca="1" ref="BW12" ca="1">SUM(IF($A$21:$A$205=$A12,CR$21:CR$205))/('Utilisation profile summary'!$H12*1000+0.000001)</f>
        <v>#NAME?</v>
      </c>
      <c r="BX12" s="86" t="e">
        <f t="array" aca="1" ref="BX12" ca="1">SUM(IF($A$21:$A$205=$A12,CS$21:CS$205))/('Utilisation profile summary'!$H12*1000+0.000001)</f>
        <v>#NAME?</v>
      </c>
      <c r="BY12" s="86" t="e">
        <f t="array" aca="1" ref="BY12" ca="1">SUM(IF($A$21:$A$205=$A12,CT$21:CT$205))/('Utilisation profile summary'!$H12*1000+0.000001)</f>
        <v>#NAME?</v>
      </c>
      <c r="BZ12" s="86" t="e">
        <f t="array" aca="1" ref="BZ12" ca="1">SUM(IF($A$21:$A$205=$A12,CU$21:CU$205))/('Utilisation profile summary'!$H12*1000+0.000001)</f>
        <v>#NAME?</v>
      </c>
      <c r="CA12" s="86" t="e">
        <f t="array" aca="1" ref="CA12" ca="1">SUM(IF($A$21:$A$205=$A12,CV$21:CV$205))/('Utilisation profile summary'!$H12*1000+0.000001)</f>
        <v>#NAME?</v>
      </c>
      <c r="CB12" s="86" t="e">
        <f t="array" aca="1" ref="CB12" ca="1">SUM(IF($A$21:$A$205=$A12,CW$21:CW$205))/('Utilisation profile summary'!$H12*1000+0.000001)</f>
        <v>#NAME?</v>
      </c>
      <c r="CC12" s="86" t="e">
        <f t="array" aca="1" ref="CC12" ca="1">SUM(IF($A$21:$A$205=$A12,CX$21:CX$205))/('Utilisation profile summary'!$H12*1000+0.000001)</f>
        <v>#NAME?</v>
      </c>
      <c r="CD12" s="86" t="e">
        <f t="array" aca="1" ref="CD12" ca="1">SUM(IF($A$21:$A$205=$A12,CY$21:CY$205))/('Utilisation profile summary'!$H12*1000+0.000001)</f>
        <v>#NAME?</v>
      </c>
      <c r="CE12" s="86" t="e">
        <f t="array" aca="1" ref="CE12" ca="1">SUM(IF($A$21:$A$205=$A12,CZ$21:CZ$205))/('Utilisation profile summary'!$H12*1000+0.000001)</f>
        <v>#NAME?</v>
      </c>
      <c r="CF12" s="86" t="e">
        <f t="array" aca="1" ref="CF12" ca="1">SUM(IF($A$21:$A$205=$A12,DA$21:DA$205))/('Utilisation profile summary'!$H12*1000+0.000001)</f>
        <v>#NAME?</v>
      </c>
      <c r="CG12" s="86" t="e">
        <f t="array" aca="1" ref="CG12" ca="1">SUM(IF($A$21:$A$205=$A12,DB$21:DB$205))/('Utilisation profile summary'!$H12*1000+0.000001)</f>
        <v>#NAME?</v>
      </c>
      <c r="CH12" s="86" t="e">
        <f t="array" aca="1" ref="CH12" ca="1">SUM(IF($A$21:$A$205=$A12,DC$21:DC$205))/('Utilisation profile summary'!$H12*1000+0.000001)</f>
        <v>#NAME?</v>
      </c>
      <c r="CI12" s="86" t="e">
        <f t="array" aca="1" ref="CI12" ca="1">SUM(IF($A$21:$A$205=$A12,DD$21:DD$205))/('Utilisation profile summary'!$H12*1000+0.000001)</f>
        <v>#NAME?</v>
      </c>
      <c r="CJ12" s="86" t="e">
        <f t="array" aca="1" ref="CJ12" ca="1">SUM(IF($A$21:$A$205=$A12,DE$21:DE$205))/('Utilisation profile summary'!$H12*1000+0.000001)</f>
        <v>#NAME?</v>
      </c>
      <c r="CK12" s="86" t="e">
        <f t="array" aca="1" ref="CK12" ca="1">SUM(IF($A$21:$A$205=$A12,DF$21:DF$205))/('Utilisation profile summary'!$H12*1000+0.000001)</f>
        <v>#NAME?</v>
      </c>
      <c r="CL12" s="86" t="e">
        <f t="array" aca="1" ref="CL12" ca="1">SUM(IF($A$21:$A$205=$A12,DG$21:DG$205))/('Utilisation profile summary'!$H12*1000+0.000001)</f>
        <v>#NAME?</v>
      </c>
      <c r="CM12" s="86" t="e">
        <f t="array" aca="1" ref="CM12" ca="1">SUM(IF($A$21:$A$205=$A12,DH$21:DH$205))/('Utilisation profile summary'!$H12*1000+0.000001)</f>
        <v>#NAME?</v>
      </c>
      <c r="CN12" s="87" t="e">
        <f ca="1">'Utilisation profile summary'!$O12-'aug forecast'!BS12</f>
        <v>#NAME?</v>
      </c>
      <c r="CO12" s="88" t="e">
        <f ca="1">'Utilisation profile summary'!$O12-'aug forecast'!BT12</f>
        <v>#NAME?</v>
      </c>
      <c r="CP12" s="88" t="e">
        <f ca="1">'Utilisation profile summary'!$O12-'aug forecast'!BU12</f>
        <v>#NAME?</v>
      </c>
      <c r="CQ12" s="88" t="e">
        <f ca="1">'Utilisation profile summary'!$O12-'aug forecast'!BV12</f>
        <v>#NAME?</v>
      </c>
      <c r="CR12" s="88" t="e">
        <f ca="1">'Utilisation profile summary'!$O12-'aug forecast'!BW12</f>
        <v>#NAME?</v>
      </c>
      <c r="CS12" s="88" t="e">
        <f ca="1">'Utilisation profile summary'!$O12-'aug forecast'!BX12</f>
        <v>#NAME?</v>
      </c>
      <c r="CT12" s="88" t="e">
        <f ca="1">'Utilisation profile summary'!$O12-'aug forecast'!BY12</f>
        <v>#NAME?</v>
      </c>
      <c r="CU12" s="88" t="e">
        <f ca="1">'Utilisation profile summary'!$O12-'aug forecast'!BZ12</f>
        <v>#NAME?</v>
      </c>
      <c r="CV12" s="88" t="e">
        <f ca="1">'Utilisation profile summary'!$O12-'aug forecast'!CA12</f>
        <v>#NAME?</v>
      </c>
      <c r="CW12" s="88" t="e">
        <f ca="1">'Utilisation profile summary'!$O12-'aug forecast'!CB12</f>
        <v>#NAME?</v>
      </c>
      <c r="CX12" s="88" t="e">
        <f ca="1">'Utilisation profile summary'!$O12-'aug forecast'!CC12</f>
        <v>#NAME?</v>
      </c>
      <c r="CY12" s="88" t="e">
        <f ca="1">'Utilisation profile summary'!$O12-'aug forecast'!CD12</f>
        <v>#NAME?</v>
      </c>
      <c r="CZ12" s="88" t="e">
        <f ca="1">'Utilisation profile summary'!$O12-'aug forecast'!CE12</f>
        <v>#NAME?</v>
      </c>
      <c r="DA12" s="88" t="e">
        <f ca="1">'Utilisation profile summary'!$O12-'aug forecast'!CF12</f>
        <v>#NAME?</v>
      </c>
      <c r="DB12" s="88" t="e">
        <f ca="1">'Utilisation profile summary'!$O12-'aug forecast'!CG12</f>
        <v>#NAME?</v>
      </c>
      <c r="DC12" s="88" t="e">
        <f ca="1">'Utilisation profile summary'!$O12-'aug forecast'!CH12</f>
        <v>#NAME?</v>
      </c>
      <c r="DD12" s="88" t="e">
        <f ca="1">'Utilisation profile summary'!$O12-'aug forecast'!CI12</f>
        <v>#NAME?</v>
      </c>
      <c r="DE12" s="88" t="e">
        <f ca="1">'Utilisation profile summary'!$O12-'aug forecast'!CJ12</f>
        <v>#NAME?</v>
      </c>
      <c r="DF12" s="88" t="e">
        <f ca="1">'Utilisation profile summary'!$O12-'aug forecast'!CK12</f>
        <v>#NAME?</v>
      </c>
      <c r="DG12" s="88" t="e">
        <f ca="1">'Utilisation profile summary'!$O12-'aug forecast'!CL12</f>
        <v>#NAME?</v>
      </c>
      <c r="DH12" s="88" t="e">
        <f ca="1">'Utilisation profile summary'!$O12-'aug forecast'!CM12</f>
        <v>#NAME?</v>
      </c>
      <c r="DI12" s="89" t="e">
        <f t="shared" ca="1" si="10"/>
        <v>#NAME?</v>
      </c>
      <c r="DJ12" s="86" t="e">
        <f t="shared" ca="1" si="10"/>
        <v>#NAME?</v>
      </c>
      <c r="DK12" s="86" t="e">
        <f t="shared" ca="1" si="10"/>
        <v>#NAME?</v>
      </c>
      <c r="DL12" s="86" t="e">
        <f t="shared" ca="1" si="10"/>
        <v>#NAME?</v>
      </c>
      <c r="DM12" s="86" t="e">
        <f t="shared" ca="1" si="10"/>
        <v>#NAME?</v>
      </c>
      <c r="DN12" s="86" t="e">
        <f t="shared" ca="1" si="10"/>
        <v>#NAME?</v>
      </c>
      <c r="DO12" s="86" t="e">
        <f t="shared" ca="1" si="10"/>
        <v>#NAME?</v>
      </c>
      <c r="DP12" s="86" t="e">
        <f t="shared" ca="1" si="10"/>
        <v>#NAME?</v>
      </c>
      <c r="DQ12" s="86" t="e">
        <f t="shared" ca="1" si="10"/>
        <v>#NAME?</v>
      </c>
      <c r="DR12" s="86" t="e">
        <f t="shared" ca="1" si="10"/>
        <v>#NAME?</v>
      </c>
      <c r="DS12" s="86" t="e">
        <f t="shared" ca="1" si="10"/>
        <v>#NAME?</v>
      </c>
      <c r="DT12" s="86" t="e">
        <f t="shared" ca="1" si="10"/>
        <v>#NAME?</v>
      </c>
      <c r="DU12" s="86" t="e">
        <f t="shared" ca="1" si="10"/>
        <v>#NAME?</v>
      </c>
      <c r="DV12" s="86" t="e">
        <f t="shared" ca="1" si="10"/>
        <v>#NAME?</v>
      </c>
      <c r="DW12" s="86" t="e">
        <f t="shared" ca="1" si="10"/>
        <v>#NAME?</v>
      </c>
      <c r="DX12" s="86" t="e">
        <f t="shared" ca="1" si="10"/>
        <v>#NAME?</v>
      </c>
      <c r="DY12" s="86" t="e">
        <f t="shared" ca="1" si="11"/>
        <v>#NAME?</v>
      </c>
      <c r="DZ12" s="86" t="e">
        <f t="shared" ca="1" si="11"/>
        <v>#NAME?</v>
      </c>
      <c r="EA12" s="86" t="e">
        <f t="shared" ca="1" si="11"/>
        <v>#NAME?</v>
      </c>
      <c r="EB12" s="90" t="e">
        <f t="shared" ca="1" si="11"/>
        <v>#NAME?</v>
      </c>
      <c r="EC12" s="326"/>
      <c r="ED12" s="326"/>
    </row>
    <row r="13" spans="1:134" s="74" customFormat="1" ht="15.75">
      <c r="A13" s="73">
        <v>8</v>
      </c>
      <c r="D13" s="75" t="str">
        <f t="shared" si="6"/>
        <v>Distribution substations - CBD</v>
      </c>
      <c r="E13" s="146" t="str">
        <f t="shared" si="7"/>
        <v>Distribution substations - CBD</v>
      </c>
      <c r="Z13" s="76"/>
      <c r="AJ13" s="76"/>
      <c r="AN13" s="74" t="str">
        <f t="shared" si="12"/>
        <v>Distribution substations - CBD (mod)</v>
      </c>
      <c r="AY13" s="77" t="e">
        <f t="shared" ca="1" si="8"/>
        <v>#NAME?</v>
      </c>
      <c r="AZ13" s="77" t="e">
        <f t="shared" ca="1" si="8"/>
        <v>#NAME?</v>
      </c>
      <c r="BA13" s="77" t="e">
        <f t="shared" ca="1" si="8"/>
        <v>#NAME?</v>
      </c>
      <c r="BB13" s="77" t="e">
        <f t="shared" ca="1" si="8"/>
        <v>#NAME?</v>
      </c>
      <c r="BC13" s="77" t="e">
        <f t="shared" ca="1" si="8"/>
        <v>#NAME?</v>
      </c>
      <c r="BD13" s="77" t="e">
        <f t="shared" ca="1" si="8"/>
        <v>#NAME?</v>
      </c>
      <c r="BE13" s="77" t="e">
        <f t="shared" ca="1" si="8"/>
        <v>#NAME?</v>
      </c>
      <c r="BF13" s="77" t="e">
        <f t="shared" ca="1" si="8"/>
        <v>#NAME?</v>
      </c>
      <c r="BG13" s="77" t="e">
        <f t="shared" ca="1" si="8"/>
        <v>#NAME?</v>
      </c>
      <c r="BH13" s="77" t="e">
        <f t="shared" ca="1" si="8"/>
        <v>#NAME?</v>
      </c>
      <c r="BI13" s="77" t="e">
        <f t="shared" ca="1" si="8"/>
        <v>#NAME?</v>
      </c>
      <c r="BJ13" s="77" t="e">
        <f t="shared" ca="1" si="8"/>
        <v>#NAME?</v>
      </c>
      <c r="BK13" s="77" t="e">
        <f t="shared" ca="1" si="8"/>
        <v>#NAME?</v>
      </c>
      <c r="BL13" s="77" t="e">
        <f t="shared" ca="1" si="8"/>
        <v>#NAME?</v>
      </c>
      <c r="BM13" s="77" t="e">
        <f t="shared" ca="1" si="8"/>
        <v>#NAME?</v>
      </c>
      <c r="BN13" s="77" t="e">
        <f t="shared" ca="1" si="8"/>
        <v>#NAME?</v>
      </c>
      <c r="BO13" s="77" t="e">
        <f t="shared" ca="1" si="9"/>
        <v>#NAME?</v>
      </c>
      <c r="BP13" s="77" t="e">
        <f t="shared" ca="1" si="9"/>
        <v>#NAME?</v>
      </c>
      <c r="BQ13" s="77" t="e">
        <f t="shared" ca="1" si="9"/>
        <v>#NAME?</v>
      </c>
      <c r="BR13" s="81" t="e">
        <f t="shared" ca="1" si="9"/>
        <v>#NAME?</v>
      </c>
      <c r="BS13" s="77" t="e">
        <f t="array" aca="1" ref="BS13" ca="1">SUM(IF($A$21:$A$205=$A13,CN$21:CN$205))/('Utilisation profile summary'!$H13*1000+0.000001)</f>
        <v>#NAME?</v>
      </c>
      <c r="BT13" s="77" t="e">
        <f t="array" aca="1" ref="BT13" ca="1">SUM(IF($A$21:$A$205=$A13,CO$21:CO$205))/('Utilisation profile summary'!$H13*1000+0.000001)</f>
        <v>#NAME?</v>
      </c>
      <c r="BU13" s="77" t="e">
        <f t="array" aca="1" ref="BU13" ca="1">SUM(IF($A$21:$A$205=$A13,CP$21:CP$205))/('Utilisation profile summary'!$H13*1000+0.000001)</f>
        <v>#NAME?</v>
      </c>
      <c r="BV13" s="77" t="e">
        <f t="array" aca="1" ref="BV13" ca="1">SUM(IF($A$21:$A$205=$A13,CQ$21:CQ$205))/('Utilisation profile summary'!$H13*1000+0.000001)</f>
        <v>#NAME?</v>
      </c>
      <c r="BW13" s="77" t="e">
        <f t="array" aca="1" ref="BW13" ca="1">SUM(IF($A$21:$A$205=$A13,CR$21:CR$205))/('Utilisation profile summary'!$H13*1000+0.000001)</f>
        <v>#NAME?</v>
      </c>
      <c r="BX13" s="77" t="e">
        <f t="array" aca="1" ref="BX13" ca="1">SUM(IF($A$21:$A$205=$A13,CS$21:CS$205))/('Utilisation profile summary'!$H13*1000+0.000001)</f>
        <v>#NAME?</v>
      </c>
      <c r="BY13" s="77" t="e">
        <f t="array" aca="1" ref="BY13" ca="1">SUM(IF($A$21:$A$205=$A13,CT$21:CT$205))/('Utilisation profile summary'!$H13*1000+0.000001)</f>
        <v>#NAME?</v>
      </c>
      <c r="BZ13" s="77" t="e">
        <f t="array" aca="1" ref="BZ13" ca="1">SUM(IF($A$21:$A$205=$A13,CU$21:CU$205))/('Utilisation profile summary'!$H13*1000+0.000001)</f>
        <v>#NAME?</v>
      </c>
      <c r="CA13" s="77" t="e">
        <f t="array" aca="1" ref="CA13" ca="1">SUM(IF($A$21:$A$205=$A13,CV$21:CV$205))/('Utilisation profile summary'!$H13*1000+0.000001)</f>
        <v>#NAME?</v>
      </c>
      <c r="CB13" s="77" t="e">
        <f t="array" aca="1" ref="CB13" ca="1">SUM(IF($A$21:$A$205=$A13,CW$21:CW$205))/('Utilisation profile summary'!$H13*1000+0.000001)</f>
        <v>#NAME?</v>
      </c>
      <c r="CC13" s="77" t="e">
        <f t="array" aca="1" ref="CC13" ca="1">SUM(IF($A$21:$A$205=$A13,CX$21:CX$205))/('Utilisation profile summary'!$H13*1000+0.000001)</f>
        <v>#NAME?</v>
      </c>
      <c r="CD13" s="77" t="e">
        <f t="array" aca="1" ref="CD13" ca="1">SUM(IF($A$21:$A$205=$A13,CY$21:CY$205))/('Utilisation profile summary'!$H13*1000+0.000001)</f>
        <v>#NAME?</v>
      </c>
      <c r="CE13" s="77" t="e">
        <f t="array" aca="1" ref="CE13" ca="1">SUM(IF($A$21:$A$205=$A13,CZ$21:CZ$205))/('Utilisation profile summary'!$H13*1000+0.000001)</f>
        <v>#NAME?</v>
      </c>
      <c r="CF13" s="77" t="e">
        <f t="array" aca="1" ref="CF13" ca="1">SUM(IF($A$21:$A$205=$A13,DA$21:DA$205))/('Utilisation profile summary'!$H13*1000+0.000001)</f>
        <v>#NAME?</v>
      </c>
      <c r="CG13" s="77" t="e">
        <f t="array" aca="1" ref="CG13" ca="1">SUM(IF($A$21:$A$205=$A13,DB$21:DB$205))/('Utilisation profile summary'!$H13*1000+0.000001)</f>
        <v>#NAME?</v>
      </c>
      <c r="CH13" s="77" t="e">
        <f t="array" aca="1" ref="CH13" ca="1">SUM(IF($A$21:$A$205=$A13,DC$21:DC$205))/('Utilisation profile summary'!$H13*1000+0.000001)</f>
        <v>#NAME?</v>
      </c>
      <c r="CI13" s="77" t="e">
        <f t="array" aca="1" ref="CI13" ca="1">SUM(IF($A$21:$A$205=$A13,DD$21:DD$205))/('Utilisation profile summary'!$H13*1000+0.000001)</f>
        <v>#NAME?</v>
      </c>
      <c r="CJ13" s="77" t="e">
        <f t="array" aca="1" ref="CJ13" ca="1">SUM(IF($A$21:$A$205=$A13,DE$21:DE$205))/('Utilisation profile summary'!$H13*1000+0.000001)</f>
        <v>#NAME?</v>
      </c>
      <c r="CK13" s="77" t="e">
        <f t="array" aca="1" ref="CK13" ca="1">SUM(IF($A$21:$A$205=$A13,DF$21:DF$205))/('Utilisation profile summary'!$H13*1000+0.000001)</f>
        <v>#NAME?</v>
      </c>
      <c r="CL13" s="77" t="e">
        <f t="array" aca="1" ref="CL13" ca="1">SUM(IF($A$21:$A$205=$A13,DG$21:DG$205))/('Utilisation profile summary'!$H13*1000+0.000001)</f>
        <v>#NAME?</v>
      </c>
      <c r="CM13" s="77" t="e">
        <f t="array" aca="1" ref="CM13" ca="1">SUM(IF($A$21:$A$205=$A13,DH$21:DH$205))/('Utilisation profile summary'!$H13*1000+0.000001)</f>
        <v>#NAME?</v>
      </c>
      <c r="CN13" s="78" t="e">
        <f ca="1">'Utilisation profile summary'!$O13-'aug forecast'!BS13</f>
        <v>#NAME?</v>
      </c>
      <c r="CO13" s="79" t="e">
        <f ca="1">'Utilisation profile summary'!$O13-'aug forecast'!BT13</f>
        <v>#NAME?</v>
      </c>
      <c r="CP13" s="79" t="e">
        <f ca="1">'Utilisation profile summary'!$O13-'aug forecast'!BU13</f>
        <v>#NAME?</v>
      </c>
      <c r="CQ13" s="79" t="e">
        <f ca="1">'Utilisation profile summary'!$O13-'aug forecast'!BV13</f>
        <v>#NAME?</v>
      </c>
      <c r="CR13" s="79" t="e">
        <f ca="1">'Utilisation profile summary'!$O13-'aug forecast'!BW13</f>
        <v>#NAME?</v>
      </c>
      <c r="CS13" s="79" t="e">
        <f ca="1">'Utilisation profile summary'!$O13-'aug forecast'!BX13</f>
        <v>#NAME?</v>
      </c>
      <c r="CT13" s="79" t="e">
        <f ca="1">'Utilisation profile summary'!$O13-'aug forecast'!BY13</f>
        <v>#NAME?</v>
      </c>
      <c r="CU13" s="79" t="e">
        <f ca="1">'Utilisation profile summary'!$O13-'aug forecast'!BZ13</f>
        <v>#NAME?</v>
      </c>
      <c r="CV13" s="79" t="e">
        <f ca="1">'Utilisation profile summary'!$O13-'aug forecast'!CA13</f>
        <v>#NAME?</v>
      </c>
      <c r="CW13" s="79" t="e">
        <f ca="1">'Utilisation profile summary'!$O13-'aug forecast'!CB13</f>
        <v>#NAME?</v>
      </c>
      <c r="CX13" s="79" t="e">
        <f ca="1">'Utilisation profile summary'!$O13-'aug forecast'!CC13</f>
        <v>#NAME?</v>
      </c>
      <c r="CY13" s="79" t="e">
        <f ca="1">'Utilisation profile summary'!$O13-'aug forecast'!CD13</f>
        <v>#NAME?</v>
      </c>
      <c r="CZ13" s="79" t="e">
        <f ca="1">'Utilisation profile summary'!$O13-'aug forecast'!CE13</f>
        <v>#NAME?</v>
      </c>
      <c r="DA13" s="79" t="e">
        <f ca="1">'Utilisation profile summary'!$O13-'aug forecast'!CF13</f>
        <v>#NAME?</v>
      </c>
      <c r="DB13" s="79" t="e">
        <f ca="1">'Utilisation profile summary'!$O13-'aug forecast'!CG13</f>
        <v>#NAME?</v>
      </c>
      <c r="DC13" s="79" t="e">
        <f ca="1">'Utilisation profile summary'!$O13-'aug forecast'!CH13</f>
        <v>#NAME?</v>
      </c>
      <c r="DD13" s="79" t="e">
        <f ca="1">'Utilisation profile summary'!$O13-'aug forecast'!CI13</f>
        <v>#NAME?</v>
      </c>
      <c r="DE13" s="79" t="e">
        <f ca="1">'Utilisation profile summary'!$O13-'aug forecast'!CJ13</f>
        <v>#NAME?</v>
      </c>
      <c r="DF13" s="79" t="e">
        <f ca="1">'Utilisation profile summary'!$O13-'aug forecast'!CK13</f>
        <v>#NAME?</v>
      </c>
      <c r="DG13" s="79" t="e">
        <f ca="1">'Utilisation profile summary'!$O13-'aug forecast'!CL13</f>
        <v>#NAME?</v>
      </c>
      <c r="DH13" s="79" t="e">
        <f ca="1">'Utilisation profile summary'!$O13-'aug forecast'!CM13</f>
        <v>#NAME?</v>
      </c>
      <c r="DI13" s="80" t="e">
        <f t="shared" ca="1" si="10"/>
        <v>#NAME?</v>
      </c>
      <c r="DJ13" s="77" t="e">
        <f t="shared" ca="1" si="10"/>
        <v>#NAME?</v>
      </c>
      <c r="DK13" s="77" t="e">
        <f t="shared" ca="1" si="10"/>
        <v>#NAME?</v>
      </c>
      <c r="DL13" s="77" t="e">
        <f t="shared" ca="1" si="10"/>
        <v>#NAME?</v>
      </c>
      <c r="DM13" s="77" t="e">
        <f t="shared" ca="1" si="10"/>
        <v>#NAME?</v>
      </c>
      <c r="DN13" s="77" t="e">
        <f t="shared" ca="1" si="10"/>
        <v>#NAME?</v>
      </c>
      <c r="DO13" s="77" t="e">
        <f t="shared" ca="1" si="10"/>
        <v>#NAME?</v>
      </c>
      <c r="DP13" s="77" t="e">
        <f t="shared" ca="1" si="10"/>
        <v>#NAME?</v>
      </c>
      <c r="DQ13" s="77" t="e">
        <f t="shared" ca="1" si="10"/>
        <v>#NAME?</v>
      </c>
      <c r="DR13" s="77" t="e">
        <f t="shared" ca="1" si="10"/>
        <v>#NAME?</v>
      </c>
      <c r="DS13" s="77" t="e">
        <f t="shared" ca="1" si="10"/>
        <v>#NAME?</v>
      </c>
      <c r="DT13" s="77" t="e">
        <f t="shared" ca="1" si="10"/>
        <v>#NAME?</v>
      </c>
      <c r="DU13" s="77" t="e">
        <f t="shared" ca="1" si="10"/>
        <v>#NAME?</v>
      </c>
      <c r="DV13" s="77" t="e">
        <f t="shared" ca="1" si="10"/>
        <v>#NAME?</v>
      </c>
      <c r="DW13" s="77" t="e">
        <f t="shared" ca="1" si="10"/>
        <v>#NAME?</v>
      </c>
      <c r="DX13" s="77" t="e">
        <f t="shared" ca="1" si="10"/>
        <v>#NAME?</v>
      </c>
      <c r="DY13" s="77" t="e">
        <f t="shared" ca="1" si="11"/>
        <v>#NAME?</v>
      </c>
      <c r="DZ13" s="77" t="e">
        <f t="shared" ca="1" si="11"/>
        <v>#NAME?</v>
      </c>
      <c r="EA13" s="77" t="e">
        <f t="shared" ca="1" si="11"/>
        <v>#NAME?</v>
      </c>
      <c r="EB13" s="81" t="e">
        <f t="shared" ca="1" si="11"/>
        <v>#NAME?</v>
      </c>
      <c r="EC13" s="327"/>
      <c r="ED13" s="327"/>
    </row>
    <row r="14" spans="1:134" s="83" customFormat="1" ht="15.75">
      <c r="A14" s="82">
        <v>9</v>
      </c>
      <c r="D14" s="84" t="str">
        <f>VLOOKUP(A14,IDtable,2)</f>
        <v>Distribution substations - Urban</v>
      </c>
      <c r="E14" s="145" t="str">
        <f>D14</f>
        <v>Distribution substations - Urban</v>
      </c>
      <c r="Z14" s="85"/>
      <c r="AJ14" s="85"/>
      <c r="AN14" s="83" t="str">
        <f>D14 &amp; " (mod)"</f>
        <v>Distribution substations - Urban (mod)</v>
      </c>
      <c r="AY14" s="86" t="e">
        <f t="shared" ca="1" si="8"/>
        <v>#NAME?</v>
      </c>
      <c r="AZ14" s="86" t="e">
        <f t="shared" ca="1" si="8"/>
        <v>#NAME?</v>
      </c>
      <c r="BA14" s="86" t="e">
        <f t="shared" ca="1" si="8"/>
        <v>#NAME?</v>
      </c>
      <c r="BB14" s="86" t="e">
        <f t="shared" ca="1" si="8"/>
        <v>#NAME?</v>
      </c>
      <c r="BC14" s="86" t="e">
        <f t="shared" ca="1" si="8"/>
        <v>#NAME?</v>
      </c>
      <c r="BD14" s="86" t="e">
        <f t="shared" ca="1" si="8"/>
        <v>#NAME?</v>
      </c>
      <c r="BE14" s="86" t="e">
        <f t="shared" ca="1" si="8"/>
        <v>#NAME?</v>
      </c>
      <c r="BF14" s="86" t="e">
        <f t="shared" ca="1" si="8"/>
        <v>#NAME?</v>
      </c>
      <c r="BG14" s="86" t="e">
        <f t="shared" ca="1" si="8"/>
        <v>#NAME?</v>
      </c>
      <c r="BH14" s="86" t="e">
        <f t="shared" ca="1" si="8"/>
        <v>#NAME?</v>
      </c>
      <c r="BI14" s="86" t="e">
        <f t="shared" ca="1" si="8"/>
        <v>#NAME?</v>
      </c>
      <c r="BJ14" s="86" t="e">
        <f t="shared" ca="1" si="8"/>
        <v>#NAME?</v>
      </c>
      <c r="BK14" s="86" t="e">
        <f t="shared" ca="1" si="8"/>
        <v>#NAME?</v>
      </c>
      <c r="BL14" s="86" t="e">
        <f t="shared" ca="1" si="8"/>
        <v>#NAME?</v>
      </c>
      <c r="BM14" s="86" t="e">
        <f t="shared" ca="1" si="8"/>
        <v>#NAME?</v>
      </c>
      <c r="BN14" s="86" t="e">
        <f t="shared" ca="1" si="8"/>
        <v>#NAME?</v>
      </c>
      <c r="BO14" s="86" t="e">
        <f t="shared" ca="1" si="9"/>
        <v>#NAME?</v>
      </c>
      <c r="BP14" s="86" t="e">
        <f t="shared" ca="1" si="9"/>
        <v>#NAME?</v>
      </c>
      <c r="BQ14" s="86" t="e">
        <f t="shared" ca="1" si="9"/>
        <v>#NAME?</v>
      </c>
      <c r="BR14" s="90" t="e">
        <f t="shared" ca="1" si="9"/>
        <v>#NAME?</v>
      </c>
      <c r="BS14" s="86" t="e">
        <f t="array" aca="1" ref="BS14" ca="1">SUM(IF($A$21:$A$205=$A14,CN$21:CN$205))/('Utilisation profile summary'!$H14*1000+0.000001)</f>
        <v>#NAME?</v>
      </c>
      <c r="BT14" s="86" t="e">
        <f t="array" aca="1" ref="BT14" ca="1">SUM(IF($A$21:$A$205=$A14,CO$21:CO$205))/('Utilisation profile summary'!$H14*1000+0.000001)</f>
        <v>#NAME?</v>
      </c>
      <c r="BU14" s="86" t="e">
        <f t="array" aca="1" ref="BU14" ca="1">SUM(IF($A$21:$A$205=$A14,CP$21:CP$205))/('Utilisation profile summary'!$H14*1000+0.000001)</f>
        <v>#NAME?</v>
      </c>
      <c r="BV14" s="86" t="e">
        <f t="array" aca="1" ref="BV14" ca="1">SUM(IF($A$21:$A$205=$A14,CQ$21:CQ$205))/('Utilisation profile summary'!$H14*1000+0.000001)</f>
        <v>#NAME?</v>
      </c>
      <c r="BW14" s="86" t="e">
        <f t="array" aca="1" ref="BW14" ca="1">SUM(IF($A$21:$A$205=$A14,CR$21:CR$205))/('Utilisation profile summary'!$H14*1000+0.000001)</f>
        <v>#NAME?</v>
      </c>
      <c r="BX14" s="86" t="e">
        <f t="array" aca="1" ref="BX14" ca="1">SUM(IF($A$21:$A$205=$A14,CS$21:CS$205))/('Utilisation profile summary'!$H14*1000+0.000001)</f>
        <v>#NAME?</v>
      </c>
      <c r="BY14" s="86" t="e">
        <f t="array" aca="1" ref="BY14" ca="1">SUM(IF($A$21:$A$205=$A14,CT$21:CT$205))/('Utilisation profile summary'!$H14*1000+0.000001)</f>
        <v>#NAME?</v>
      </c>
      <c r="BZ14" s="86" t="e">
        <f t="array" aca="1" ref="BZ14" ca="1">SUM(IF($A$21:$A$205=$A14,CU$21:CU$205))/('Utilisation profile summary'!$H14*1000+0.000001)</f>
        <v>#NAME?</v>
      </c>
      <c r="CA14" s="86" t="e">
        <f t="array" aca="1" ref="CA14" ca="1">SUM(IF($A$21:$A$205=$A14,CV$21:CV$205))/('Utilisation profile summary'!$H14*1000+0.000001)</f>
        <v>#NAME?</v>
      </c>
      <c r="CB14" s="86" t="e">
        <f t="array" aca="1" ref="CB14" ca="1">SUM(IF($A$21:$A$205=$A14,CW$21:CW$205))/('Utilisation profile summary'!$H14*1000+0.000001)</f>
        <v>#NAME?</v>
      </c>
      <c r="CC14" s="86" t="e">
        <f t="array" aca="1" ref="CC14" ca="1">SUM(IF($A$21:$A$205=$A14,CX$21:CX$205))/('Utilisation profile summary'!$H14*1000+0.000001)</f>
        <v>#NAME?</v>
      </c>
      <c r="CD14" s="86" t="e">
        <f t="array" aca="1" ref="CD14" ca="1">SUM(IF($A$21:$A$205=$A14,CY$21:CY$205))/('Utilisation profile summary'!$H14*1000+0.000001)</f>
        <v>#NAME?</v>
      </c>
      <c r="CE14" s="86" t="e">
        <f t="array" aca="1" ref="CE14" ca="1">SUM(IF($A$21:$A$205=$A14,CZ$21:CZ$205))/('Utilisation profile summary'!$H14*1000+0.000001)</f>
        <v>#NAME?</v>
      </c>
      <c r="CF14" s="86" t="e">
        <f t="array" aca="1" ref="CF14" ca="1">SUM(IF($A$21:$A$205=$A14,DA$21:DA$205))/('Utilisation profile summary'!$H14*1000+0.000001)</f>
        <v>#NAME?</v>
      </c>
      <c r="CG14" s="86" t="e">
        <f t="array" aca="1" ref="CG14" ca="1">SUM(IF($A$21:$A$205=$A14,DB$21:DB$205))/('Utilisation profile summary'!$H14*1000+0.000001)</f>
        <v>#NAME?</v>
      </c>
      <c r="CH14" s="86" t="e">
        <f t="array" aca="1" ref="CH14" ca="1">SUM(IF($A$21:$A$205=$A14,DC$21:DC$205))/('Utilisation profile summary'!$H14*1000+0.000001)</f>
        <v>#NAME?</v>
      </c>
      <c r="CI14" s="86" t="e">
        <f t="array" aca="1" ref="CI14" ca="1">SUM(IF($A$21:$A$205=$A14,DD$21:DD$205))/('Utilisation profile summary'!$H14*1000+0.000001)</f>
        <v>#NAME?</v>
      </c>
      <c r="CJ14" s="86" t="e">
        <f t="array" aca="1" ref="CJ14" ca="1">SUM(IF($A$21:$A$205=$A14,DE$21:DE$205))/('Utilisation profile summary'!$H14*1000+0.000001)</f>
        <v>#NAME?</v>
      </c>
      <c r="CK14" s="86" t="e">
        <f t="array" aca="1" ref="CK14" ca="1">SUM(IF($A$21:$A$205=$A14,DF$21:DF$205))/('Utilisation profile summary'!$H14*1000+0.000001)</f>
        <v>#NAME?</v>
      </c>
      <c r="CL14" s="86" t="e">
        <f t="array" aca="1" ref="CL14" ca="1">SUM(IF($A$21:$A$205=$A14,DG$21:DG$205))/('Utilisation profile summary'!$H14*1000+0.000001)</f>
        <v>#NAME?</v>
      </c>
      <c r="CM14" s="86" t="e">
        <f t="array" aca="1" ref="CM14" ca="1">SUM(IF($A$21:$A$205=$A14,DH$21:DH$205))/('Utilisation profile summary'!$H14*1000+0.000001)</f>
        <v>#NAME?</v>
      </c>
      <c r="CN14" s="87" t="e">
        <f ca="1">'Utilisation profile summary'!$O14-'aug forecast'!BS14</f>
        <v>#NAME?</v>
      </c>
      <c r="CO14" s="88" t="e">
        <f ca="1">'Utilisation profile summary'!$O14-'aug forecast'!BT14</f>
        <v>#NAME?</v>
      </c>
      <c r="CP14" s="88" t="e">
        <f ca="1">'Utilisation profile summary'!$O14-'aug forecast'!BU14</f>
        <v>#NAME?</v>
      </c>
      <c r="CQ14" s="88" t="e">
        <f ca="1">'Utilisation profile summary'!$O14-'aug forecast'!BV14</f>
        <v>#NAME?</v>
      </c>
      <c r="CR14" s="88" t="e">
        <f ca="1">'Utilisation profile summary'!$O14-'aug forecast'!BW14</f>
        <v>#NAME?</v>
      </c>
      <c r="CS14" s="88" t="e">
        <f ca="1">'Utilisation profile summary'!$O14-'aug forecast'!BX14</f>
        <v>#NAME?</v>
      </c>
      <c r="CT14" s="88" t="e">
        <f ca="1">'Utilisation profile summary'!$O14-'aug forecast'!BY14</f>
        <v>#NAME?</v>
      </c>
      <c r="CU14" s="88" t="e">
        <f ca="1">'Utilisation profile summary'!$O14-'aug forecast'!BZ14</f>
        <v>#NAME?</v>
      </c>
      <c r="CV14" s="88" t="e">
        <f ca="1">'Utilisation profile summary'!$O14-'aug forecast'!CA14</f>
        <v>#NAME?</v>
      </c>
      <c r="CW14" s="88" t="e">
        <f ca="1">'Utilisation profile summary'!$O14-'aug forecast'!CB14</f>
        <v>#NAME?</v>
      </c>
      <c r="CX14" s="88" t="e">
        <f ca="1">'Utilisation profile summary'!$O14-'aug forecast'!CC14</f>
        <v>#NAME?</v>
      </c>
      <c r="CY14" s="88" t="e">
        <f ca="1">'Utilisation profile summary'!$O14-'aug forecast'!CD14</f>
        <v>#NAME?</v>
      </c>
      <c r="CZ14" s="88" t="e">
        <f ca="1">'Utilisation profile summary'!$O14-'aug forecast'!CE14</f>
        <v>#NAME?</v>
      </c>
      <c r="DA14" s="88" t="e">
        <f ca="1">'Utilisation profile summary'!$O14-'aug forecast'!CF14</f>
        <v>#NAME?</v>
      </c>
      <c r="DB14" s="88" t="e">
        <f ca="1">'Utilisation profile summary'!$O14-'aug forecast'!CG14</f>
        <v>#NAME?</v>
      </c>
      <c r="DC14" s="88" t="e">
        <f ca="1">'Utilisation profile summary'!$O14-'aug forecast'!CH14</f>
        <v>#NAME?</v>
      </c>
      <c r="DD14" s="88" t="e">
        <f ca="1">'Utilisation profile summary'!$O14-'aug forecast'!CI14</f>
        <v>#NAME?</v>
      </c>
      <c r="DE14" s="88" t="e">
        <f ca="1">'Utilisation profile summary'!$O14-'aug forecast'!CJ14</f>
        <v>#NAME?</v>
      </c>
      <c r="DF14" s="88" t="e">
        <f ca="1">'Utilisation profile summary'!$O14-'aug forecast'!CK14</f>
        <v>#NAME?</v>
      </c>
      <c r="DG14" s="88" t="e">
        <f ca="1">'Utilisation profile summary'!$O14-'aug forecast'!CL14</f>
        <v>#NAME?</v>
      </c>
      <c r="DH14" s="88" t="e">
        <f ca="1">'Utilisation profile summary'!$O14-'aug forecast'!CM14</f>
        <v>#NAME?</v>
      </c>
      <c r="DI14" s="89" t="e">
        <f t="shared" ca="1" si="10"/>
        <v>#NAME?</v>
      </c>
      <c r="DJ14" s="86" t="e">
        <f t="shared" ca="1" si="10"/>
        <v>#NAME?</v>
      </c>
      <c r="DK14" s="86" t="e">
        <f t="shared" ca="1" si="10"/>
        <v>#NAME?</v>
      </c>
      <c r="DL14" s="86" t="e">
        <f t="shared" ca="1" si="10"/>
        <v>#NAME?</v>
      </c>
      <c r="DM14" s="86" t="e">
        <f t="shared" ca="1" si="10"/>
        <v>#NAME?</v>
      </c>
      <c r="DN14" s="86" t="e">
        <f t="shared" ca="1" si="10"/>
        <v>#NAME?</v>
      </c>
      <c r="DO14" s="86" t="e">
        <f t="shared" ca="1" si="10"/>
        <v>#NAME?</v>
      </c>
      <c r="DP14" s="86" t="e">
        <f t="shared" ca="1" si="10"/>
        <v>#NAME?</v>
      </c>
      <c r="DQ14" s="86" t="e">
        <f t="shared" ca="1" si="10"/>
        <v>#NAME?</v>
      </c>
      <c r="DR14" s="86" t="e">
        <f t="shared" ca="1" si="10"/>
        <v>#NAME?</v>
      </c>
      <c r="DS14" s="86" t="e">
        <f t="shared" ca="1" si="10"/>
        <v>#NAME?</v>
      </c>
      <c r="DT14" s="86" t="e">
        <f t="shared" ca="1" si="10"/>
        <v>#NAME?</v>
      </c>
      <c r="DU14" s="86" t="e">
        <f t="shared" ca="1" si="10"/>
        <v>#NAME?</v>
      </c>
      <c r="DV14" s="86" t="e">
        <f t="shared" ca="1" si="10"/>
        <v>#NAME?</v>
      </c>
      <c r="DW14" s="86" t="e">
        <f t="shared" ca="1" si="10"/>
        <v>#NAME?</v>
      </c>
      <c r="DX14" s="86" t="e">
        <f t="shared" ca="1" si="10"/>
        <v>#NAME?</v>
      </c>
      <c r="DY14" s="86" t="e">
        <f t="shared" ca="1" si="11"/>
        <v>#NAME?</v>
      </c>
      <c r="DZ14" s="86" t="e">
        <f t="shared" ca="1" si="11"/>
        <v>#NAME?</v>
      </c>
      <c r="EA14" s="86" t="e">
        <f t="shared" ca="1" si="11"/>
        <v>#NAME?</v>
      </c>
      <c r="EB14" s="90" t="e">
        <f t="shared" ca="1" si="11"/>
        <v>#NAME?</v>
      </c>
      <c r="EC14" s="326"/>
      <c r="ED14" s="326"/>
    </row>
    <row r="15" spans="1:134" s="74" customFormat="1" ht="15.75">
      <c r="A15" s="73">
        <v>10</v>
      </c>
      <c r="D15" s="75" t="str">
        <f>VLOOKUP(A15,IDtable,2)</f>
        <v>Distribution substations - Short rural</v>
      </c>
      <c r="E15" s="146" t="str">
        <f>D15</f>
        <v>Distribution substations - Short rural</v>
      </c>
      <c r="Z15" s="76"/>
      <c r="AJ15" s="76"/>
      <c r="AN15" s="74" t="str">
        <f>D15 &amp; " (mod)"</f>
        <v>Distribution substations - Short rural (mod)</v>
      </c>
      <c r="AY15" s="77" t="e">
        <f t="shared" ca="1" si="8"/>
        <v>#NAME?</v>
      </c>
      <c r="AZ15" s="77" t="e">
        <f t="shared" ca="1" si="8"/>
        <v>#NAME?</v>
      </c>
      <c r="BA15" s="77" t="e">
        <f t="shared" ca="1" si="8"/>
        <v>#NAME?</v>
      </c>
      <c r="BB15" s="77" t="e">
        <f t="shared" ca="1" si="8"/>
        <v>#NAME?</v>
      </c>
      <c r="BC15" s="77" t="e">
        <f t="shared" ca="1" si="8"/>
        <v>#NAME?</v>
      </c>
      <c r="BD15" s="77" t="e">
        <f t="shared" ca="1" si="8"/>
        <v>#NAME?</v>
      </c>
      <c r="BE15" s="77" t="e">
        <f t="shared" ca="1" si="8"/>
        <v>#NAME?</v>
      </c>
      <c r="BF15" s="77" t="e">
        <f t="shared" ca="1" si="8"/>
        <v>#NAME?</v>
      </c>
      <c r="BG15" s="77" t="e">
        <f t="shared" ca="1" si="8"/>
        <v>#NAME?</v>
      </c>
      <c r="BH15" s="77" t="e">
        <f t="shared" ca="1" si="8"/>
        <v>#NAME?</v>
      </c>
      <c r="BI15" s="77" t="e">
        <f t="shared" ca="1" si="8"/>
        <v>#NAME?</v>
      </c>
      <c r="BJ15" s="77" t="e">
        <f t="shared" ca="1" si="8"/>
        <v>#NAME?</v>
      </c>
      <c r="BK15" s="77" t="e">
        <f t="shared" ca="1" si="8"/>
        <v>#NAME?</v>
      </c>
      <c r="BL15" s="77" t="e">
        <f t="shared" ca="1" si="8"/>
        <v>#NAME?</v>
      </c>
      <c r="BM15" s="77" t="e">
        <f t="shared" ca="1" si="8"/>
        <v>#NAME?</v>
      </c>
      <c r="BN15" s="77" t="e">
        <f t="shared" ca="1" si="8"/>
        <v>#NAME?</v>
      </c>
      <c r="BO15" s="77" t="e">
        <f t="shared" ca="1" si="9"/>
        <v>#NAME?</v>
      </c>
      <c r="BP15" s="77" t="e">
        <f t="shared" ca="1" si="9"/>
        <v>#NAME?</v>
      </c>
      <c r="BQ15" s="77" t="e">
        <f t="shared" ca="1" si="9"/>
        <v>#NAME?</v>
      </c>
      <c r="BR15" s="81" t="e">
        <f t="shared" ca="1" si="9"/>
        <v>#NAME?</v>
      </c>
      <c r="BS15" s="77" t="e">
        <f t="array" aca="1" ref="BS15" ca="1">SUM(IF($A$21:$A$205=$A15,CN$21:CN$205))/('Utilisation profile summary'!$H15*1000+0.000001)</f>
        <v>#NAME?</v>
      </c>
      <c r="BT15" s="77" t="e">
        <f t="array" aca="1" ref="BT15" ca="1">SUM(IF($A$21:$A$205=$A15,CO$21:CO$205))/('Utilisation profile summary'!$H15*1000+0.000001)</f>
        <v>#NAME?</v>
      </c>
      <c r="BU15" s="77" t="e">
        <f t="array" aca="1" ref="BU15" ca="1">SUM(IF($A$21:$A$205=$A15,CP$21:CP$205))/('Utilisation profile summary'!$H15*1000+0.000001)</f>
        <v>#NAME?</v>
      </c>
      <c r="BV15" s="77" t="e">
        <f t="array" aca="1" ref="BV15" ca="1">SUM(IF($A$21:$A$205=$A15,CQ$21:CQ$205))/('Utilisation profile summary'!$H15*1000+0.000001)</f>
        <v>#NAME?</v>
      </c>
      <c r="BW15" s="77" t="e">
        <f t="array" aca="1" ref="BW15" ca="1">SUM(IF($A$21:$A$205=$A15,CR$21:CR$205))/('Utilisation profile summary'!$H15*1000+0.000001)</f>
        <v>#NAME?</v>
      </c>
      <c r="BX15" s="77" t="e">
        <f t="array" aca="1" ref="BX15" ca="1">SUM(IF($A$21:$A$205=$A15,CS$21:CS$205))/('Utilisation profile summary'!$H15*1000+0.000001)</f>
        <v>#NAME?</v>
      </c>
      <c r="BY15" s="77" t="e">
        <f t="array" aca="1" ref="BY15" ca="1">SUM(IF($A$21:$A$205=$A15,CT$21:CT$205))/('Utilisation profile summary'!$H15*1000+0.000001)</f>
        <v>#NAME?</v>
      </c>
      <c r="BZ15" s="77" t="e">
        <f t="array" aca="1" ref="BZ15" ca="1">SUM(IF($A$21:$A$205=$A15,CU$21:CU$205))/('Utilisation profile summary'!$H15*1000+0.000001)</f>
        <v>#NAME?</v>
      </c>
      <c r="CA15" s="77" t="e">
        <f t="array" aca="1" ref="CA15" ca="1">SUM(IF($A$21:$A$205=$A15,CV$21:CV$205))/('Utilisation profile summary'!$H15*1000+0.000001)</f>
        <v>#NAME?</v>
      </c>
      <c r="CB15" s="77" t="e">
        <f t="array" aca="1" ref="CB15" ca="1">SUM(IF($A$21:$A$205=$A15,CW$21:CW$205))/('Utilisation profile summary'!$H15*1000+0.000001)</f>
        <v>#NAME?</v>
      </c>
      <c r="CC15" s="77" t="e">
        <f t="array" aca="1" ref="CC15" ca="1">SUM(IF($A$21:$A$205=$A15,CX$21:CX$205))/('Utilisation profile summary'!$H15*1000+0.000001)</f>
        <v>#NAME?</v>
      </c>
      <c r="CD15" s="77" t="e">
        <f t="array" aca="1" ref="CD15" ca="1">SUM(IF($A$21:$A$205=$A15,CY$21:CY$205))/('Utilisation profile summary'!$H15*1000+0.000001)</f>
        <v>#NAME?</v>
      </c>
      <c r="CE15" s="77" t="e">
        <f t="array" aca="1" ref="CE15" ca="1">SUM(IF($A$21:$A$205=$A15,CZ$21:CZ$205))/('Utilisation profile summary'!$H15*1000+0.000001)</f>
        <v>#NAME?</v>
      </c>
      <c r="CF15" s="77" t="e">
        <f t="array" aca="1" ref="CF15" ca="1">SUM(IF($A$21:$A$205=$A15,DA$21:DA$205))/('Utilisation profile summary'!$H15*1000+0.000001)</f>
        <v>#NAME?</v>
      </c>
      <c r="CG15" s="77" t="e">
        <f t="array" aca="1" ref="CG15" ca="1">SUM(IF($A$21:$A$205=$A15,DB$21:DB$205))/('Utilisation profile summary'!$H15*1000+0.000001)</f>
        <v>#NAME?</v>
      </c>
      <c r="CH15" s="77" t="e">
        <f t="array" aca="1" ref="CH15" ca="1">SUM(IF($A$21:$A$205=$A15,DC$21:DC$205))/('Utilisation profile summary'!$H15*1000+0.000001)</f>
        <v>#NAME?</v>
      </c>
      <c r="CI15" s="77" t="e">
        <f t="array" aca="1" ref="CI15" ca="1">SUM(IF($A$21:$A$205=$A15,DD$21:DD$205))/('Utilisation profile summary'!$H15*1000+0.000001)</f>
        <v>#NAME?</v>
      </c>
      <c r="CJ15" s="77" t="e">
        <f t="array" aca="1" ref="CJ15" ca="1">SUM(IF($A$21:$A$205=$A15,DE$21:DE$205))/('Utilisation profile summary'!$H15*1000+0.000001)</f>
        <v>#NAME?</v>
      </c>
      <c r="CK15" s="77" t="e">
        <f t="array" aca="1" ref="CK15" ca="1">SUM(IF($A$21:$A$205=$A15,DF$21:DF$205))/('Utilisation profile summary'!$H15*1000+0.000001)</f>
        <v>#NAME?</v>
      </c>
      <c r="CL15" s="77" t="e">
        <f t="array" aca="1" ref="CL15" ca="1">SUM(IF($A$21:$A$205=$A15,DG$21:DG$205))/('Utilisation profile summary'!$H15*1000+0.000001)</f>
        <v>#NAME?</v>
      </c>
      <c r="CM15" s="77" t="e">
        <f t="array" aca="1" ref="CM15" ca="1">SUM(IF($A$21:$A$205=$A15,DH$21:DH$205))/('Utilisation profile summary'!$H15*1000+0.000001)</f>
        <v>#NAME?</v>
      </c>
      <c r="CN15" s="78" t="e">
        <f ca="1">'Utilisation profile summary'!$O15-'aug forecast'!BS15</f>
        <v>#NAME?</v>
      </c>
      <c r="CO15" s="79" t="e">
        <f ca="1">'Utilisation profile summary'!$O15-'aug forecast'!BT15</f>
        <v>#NAME?</v>
      </c>
      <c r="CP15" s="79" t="e">
        <f ca="1">'Utilisation profile summary'!$O15-'aug forecast'!BU15</f>
        <v>#NAME?</v>
      </c>
      <c r="CQ15" s="79" t="e">
        <f ca="1">'Utilisation profile summary'!$O15-'aug forecast'!BV15</f>
        <v>#NAME?</v>
      </c>
      <c r="CR15" s="79" t="e">
        <f ca="1">'Utilisation profile summary'!$O15-'aug forecast'!BW15</f>
        <v>#NAME?</v>
      </c>
      <c r="CS15" s="79" t="e">
        <f ca="1">'Utilisation profile summary'!$O15-'aug forecast'!BX15</f>
        <v>#NAME?</v>
      </c>
      <c r="CT15" s="79" t="e">
        <f ca="1">'Utilisation profile summary'!$O15-'aug forecast'!BY15</f>
        <v>#NAME?</v>
      </c>
      <c r="CU15" s="79" t="e">
        <f ca="1">'Utilisation profile summary'!$O15-'aug forecast'!BZ15</f>
        <v>#NAME?</v>
      </c>
      <c r="CV15" s="79" t="e">
        <f ca="1">'Utilisation profile summary'!$O15-'aug forecast'!CA15</f>
        <v>#NAME?</v>
      </c>
      <c r="CW15" s="79" t="e">
        <f ca="1">'Utilisation profile summary'!$O15-'aug forecast'!CB15</f>
        <v>#NAME?</v>
      </c>
      <c r="CX15" s="79" t="e">
        <f ca="1">'Utilisation profile summary'!$O15-'aug forecast'!CC15</f>
        <v>#NAME?</v>
      </c>
      <c r="CY15" s="79" t="e">
        <f ca="1">'Utilisation profile summary'!$O15-'aug forecast'!CD15</f>
        <v>#NAME?</v>
      </c>
      <c r="CZ15" s="79" t="e">
        <f ca="1">'Utilisation profile summary'!$O15-'aug forecast'!CE15</f>
        <v>#NAME?</v>
      </c>
      <c r="DA15" s="79" t="e">
        <f ca="1">'Utilisation profile summary'!$O15-'aug forecast'!CF15</f>
        <v>#NAME?</v>
      </c>
      <c r="DB15" s="79" t="e">
        <f ca="1">'Utilisation profile summary'!$O15-'aug forecast'!CG15</f>
        <v>#NAME?</v>
      </c>
      <c r="DC15" s="79" t="e">
        <f ca="1">'Utilisation profile summary'!$O15-'aug forecast'!CH15</f>
        <v>#NAME?</v>
      </c>
      <c r="DD15" s="79" t="e">
        <f ca="1">'Utilisation profile summary'!$O15-'aug forecast'!CI15</f>
        <v>#NAME?</v>
      </c>
      <c r="DE15" s="79" t="e">
        <f ca="1">'Utilisation profile summary'!$O15-'aug forecast'!CJ15</f>
        <v>#NAME?</v>
      </c>
      <c r="DF15" s="79" t="e">
        <f ca="1">'Utilisation profile summary'!$O15-'aug forecast'!CK15</f>
        <v>#NAME?</v>
      </c>
      <c r="DG15" s="79" t="e">
        <f ca="1">'Utilisation profile summary'!$O15-'aug forecast'!CL15</f>
        <v>#NAME?</v>
      </c>
      <c r="DH15" s="79" t="e">
        <f ca="1">'Utilisation profile summary'!$O15-'aug forecast'!CM15</f>
        <v>#NAME?</v>
      </c>
      <c r="DI15" s="80" t="e">
        <f t="shared" ca="1" si="10"/>
        <v>#NAME?</v>
      </c>
      <c r="DJ15" s="77" t="e">
        <f t="shared" ca="1" si="10"/>
        <v>#NAME?</v>
      </c>
      <c r="DK15" s="77" t="e">
        <f t="shared" ca="1" si="10"/>
        <v>#NAME?</v>
      </c>
      <c r="DL15" s="77" t="e">
        <f t="shared" ca="1" si="10"/>
        <v>#NAME?</v>
      </c>
      <c r="DM15" s="77" t="e">
        <f t="shared" ca="1" si="10"/>
        <v>#NAME?</v>
      </c>
      <c r="DN15" s="77" t="e">
        <f t="shared" ca="1" si="10"/>
        <v>#NAME?</v>
      </c>
      <c r="DO15" s="77" t="e">
        <f t="shared" ca="1" si="10"/>
        <v>#NAME?</v>
      </c>
      <c r="DP15" s="77" t="e">
        <f t="shared" ca="1" si="10"/>
        <v>#NAME?</v>
      </c>
      <c r="DQ15" s="77" t="e">
        <f t="shared" ca="1" si="10"/>
        <v>#NAME?</v>
      </c>
      <c r="DR15" s="77" t="e">
        <f t="shared" ca="1" si="10"/>
        <v>#NAME?</v>
      </c>
      <c r="DS15" s="77" t="e">
        <f t="shared" ca="1" si="10"/>
        <v>#NAME?</v>
      </c>
      <c r="DT15" s="77" t="e">
        <f t="shared" ca="1" si="10"/>
        <v>#NAME?</v>
      </c>
      <c r="DU15" s="77" t="e">
        <f t="shared" ca="1" si="10"/>
        <v>#NAME?</v>
      </c>
      <c r="DV15" s="77" t="e">
        <f t="shared" ca="1" si="10"/>
        <v>#NAME?</v>
      </c>
      <c r="DW15" s="77" t="e">
        <f t="shared" ca="1" si="10"/>
        <v>#NAME?</v>
      </c>
      <c r="DX15" s="77" t="e">
        <f t="shared" ca="1" si="10"/>
        <v>#NAME?</v>
      </c>
      <c r="DY15" s="77" t="e">
        <f t="shared" ca="1" si="11"/>
        <v>#NAME?</v>
      </c>
      <c r="DZ15" s="77" t="e">
        <f t="shared" ca="1" si="11"/>
        <v>#NAME?</v>
      </c>
      <c r="EA15" s="77" t="e">
        <f t="shared" ca="1" si="11"/>
        <v>#NAME?</v>
      </c>
      <c r="EB15" s="81" t="e">
        <f t="shared" ca="1" si="11"/>
        <v>#NAME?</v>
      </c>
      <c r="EC15" s="327"/>
      <c r="ED15" s="327"/>
    </row>
    <row r="16" spans="1:134" s="83" customFormat="1" ht="15.75">
      <c r="A16" s="82">
        <v>11</v>
      </c>
      <c r="D16" s="84" t="str">
        <f>VLOOKUP(A16,IDtable,2)</f>
        <v>Distribution substations - Long rural</v>
      </c>
      <c r="E16" s="145" t="str">
        <f>D16</f>
        <v>Distribution substations - Long rural</v>
      </c>
      <c r="Z16" s="85"/>
      <c r="AJ16" s="85"/>
      <c r="AN16" s="83" t="str">
        <f>D16 &amp; " (mod)"</f>
        <v>Distribution substations - Long rural (mod)</v>
      </c>
      <c r="AY16" s="86" t="e">
        <f t="shared" ca="1" si="8"/>
        <v>#NAME?</v>
      </c>
      <c r="AZ16" s="86" t="e">
        <f t="shared" ca="1" si="8"/>
        <v>#NAME?</v>
      </c>
      <c r="BA16" s="86" t="e">
        <f t="shared" ca="1" si="8"/>
        <v>#NAME?</v>
      </c>
      <c r="BB16" s="86" t="e">
        <f t="shared" ca="1" si="8"/>
        <v>#NAME?</v>
      </c>
      <c r="BC16" s="86" t="e">
        <f t="shared" ca="1" si="8"/>
        <v>#NAME?</v>
      </c>
      <c r="BD16" s="86" t="e">
        <f t="shared" ca="1" si="8"/>
        <v>#NAME?</v>
      </c>
      <c r="BE16" s="86" t="e">
        <f t="shared" ca="1" si="8"/>
        <v>#NAME?</v>
      </c>
      <c r="BF16" s="86" t="e">
        <f t="shared" ca="1" si="8"/>
        <v>#NAME?</v>
      </c>
      <c r="BG16" s="86" t="e">
        <f t="shared" ca="1" si="8"/>
        <v>#NAME?</v>
      </c>
      <c r="BH16" s="86" t="e">
        <f t="shared" ca="1" si="8"/>
        <v>#NAME?</v>
      </c>
      <c r="BI16" s="86" t="e">
        <f t="shared" ca="1" si="8"/>
        <v>#NAME?</v>
      </c>
      <c r="BJ16" s="86" t="e">
        <f t="shared" ca="1" si="8"/>
        <v>#NAME?</v>
      </c>
      <c r="BK16" s="86" t="e">
        <f t="shared" ca="1" si="8"/>
        <v>#NAME?</v>
      </c>
      <c r="BL16" s="86" t="e">
        <f t="shared" ca="1" si="8"/>
        <v>#NAME?</v>
      </c>
      <c r="BM16" s="86" t="e">
        <f t="shared" ca="1" si="8"/>
        <v>#NAME?</v>
      </c>
      <c r="BN16" s="86" t="e">
        <f t="shared" ca="1" si="8"/>
        <v>#NAME?</v>
      </c>
      <c r="BO16" s="86" t="e">
        <f t="shared" ca="1" si="9"/>
        <v>#NAME?</v>
      </c>
      <c r="BP16" s="86" t="e">
        <f t="shared" ca="1" si="9"/>
        <v>#NAME?</v>
      </c>
      <c r="BQ16" s="86" t="e">
        <f t="shared" ca="1" si="9"/>
        <v>#NAME?</v>
      </c>
      <c r="BR16" s="90" t="e">
        <f t="shared" ca="1" si="9"/>
        <v>#NAME?</v>
      </c>
      <c r="BS16" s="86" t="e">
        <f t="array" aca="1" ref="BS16" ca="1">SUM(IF($A$21:$A$205=$A16,CN$21:CN$205))/('Utilisation profile summary'!$H16*1000+0.000001)</f>
        <v>#NAME?</v>
      </c>
      <c r="BT16" s="86" t="e">
        <f t="array" aca="1" ref="BT16" ca="1">SUM(IF($A$21:$A$205=$A16,CO$21:CO$205))/('Utilisation profile summary'!$H16*1000+0.000001)</f>
        <v>#NAME?</v>
      </c>
      <c r="BU16" s="86" t="e">
        <f t="array" aca="1" ref="BU16" ca="1">SUM(IF($A$21:$A$205=$A16,CP$21:CP$205))/('Utilisation profile summary'!$H16*1000+0.000001)</f>
        <v>#NAME?</v>
      </c>
      <c r="BV16" s="86" t="e">
        <f t="array" aca="1" ref="BV16" ca="1">SUM(IF($A$21:$A$205=$A16,CQ$21:CQ$205))/('Utilisation profile summary'!$H16*1000+0.000001)</f>
        <v>#NAME?</v>
      </c>
      <c r="BW16" s="86" t="e">
        <f t="array" aca="1" ref="BW16" ca="1">SUM(IF($A$21:$A$205=$A16,CR$21:CR$205))/('Utilisation profile summary'!$H16*1000+0.000001)</f>
        <v>#NAME?</v>
      </c>
      <c r="BX16" s="86" t="e">
        <f t="array" aca="1" ref="BX16" ca="1">SUM(IF($A$21:$A$205=$A16,CS$21:CS$205))/('Utilisation profile summary'!$H16*1000+0.000001)</f>
        <v>#NAME?</v>
      </c>
      <c r="BY16" s="86" t="e">
        <f t="array" aca="1" ref="BY16" ca="1">SUM(IF($A$21:$A$205=$A16,CT$21:CT$205))/('Utilisation profile summary'!$H16*1000+0.000001)</f>
        <v>#NAME?</v>
      </c>
      <c r="BZ16" s="86" t="e">
        <f t="array" aca="1" ref="BZ16" ca="1">SUM(IF($A$21:$A$205=$A16,CU$21:CU$205))/('Utilisation profile summary'!$H16*1000+0.000001)</f>
        <v>#NAME?</v>
      </c>
      <c r="CA16" s="86" t="e">
        <f t="array" aca="1" ref="CA16" ca="1">SUM(IF($A$21:$A$205=$A16,CV$21:CV$205))/('Utilisation profile summary'!$H16*1000+0.000001)</f>
        <v>#NAME?</v>
      </c>
      <c r="CB16" s="86" t="e">
        <f t="array" aca="1" ref="CB16" ca="1">SUM(IF($A$21:$A$205=$A16,CW$21:CW$205))/('Utilisation profile summary'!$H16*1000+0.000001)</f>
        <v>#NAME?</v>
      </c>
      <c r="CC16" s="86" t="e">
        <f t="array" aca="1" ref="CC16" ca="1">SUM(IF($A$21:$A$205=$A16,CX$21:CX$205))/('Utilisation profile summary'!$H16*1000+0.000001)</f>
        <v>#NAME?</v>
      </c>
      <c r="CD16" s="86" t="e">
        <f t="array" aca="1" ref="CD16" ca="1">SUM(IF($A$21:$A$205=$A16,CY$21:CY$205))/('Utilisation profile summary'!$H16*1000+0.000001)</f>
        <v>#NAME?</v>
      </c>
      <c r="CE16" s="86" t="e">
        <f t="array" aca="1" ref="CE16" ca="1">SUM(IF($A$21:$A$205=$A16,CZ$21:CZ$205))/('Utilisation profile summary'!$H16*1000+0.000001)</f>
        <v>#NAME?</v>
      </c>
      <c r="CF16" s="86" t="e">
        <f t="array" aca="1" ref="CF16" ca="1">SUM(IF($A$21:$A$205=$A16,DA$21:DA$205))/('Utilisation profile summary'!$H16*1000+0.000001)</f>
        <v>#NAME?</v>
      </c>
      <c r="CG16" s="86" t="e">
        <f t="array" aca="1" ref="CG16" ca="1">SUM(IF($A$21:$A$205=$A16,DB$21:DB$205))/('Utilisation profile summary'!$H16*1000+0.000001)</f>
        <v>#NAME?</v>
      </c>
      <c r="CH16" s="86" t="e">
        <f t="array" aca="1" ref="CH16" ca="1">SUM(IF($A$21:$A$205=$A16,DC$21:DC$205))/('Utilisation profile summary'!$H16*1000+0.000001)</f>
        <v>#NAME?</v>
      </c>
      <c r="CI16" s="86" t="e">
        <f t="array" aca="1" ref="CI16" ca="1">SUM(IF($A$21:$A$205=$A16,DD$21:DD$205))/('Utilisation profile summary'!$H16*1000+0.000001)</f>
        <v>#NAME?</v>
      </c>
      <c r="CJ16" s="86" t="e">
        <f t="array" aca="1" ref="CJ16" ca="1">SUM(IF($A$21:$A$205=$A16,DE$21:DE$205))/('Utilisation profile summary'!$H16*1000+0.000001)</f>
        <v>#NAME?</v>
      </c>
      <c r="CK16" s="86" t="e">
        <f t="array" aca="1" ref="CK16" ca="1">SUM(IF($A$21:$A$205=$A16,DF$21:DF$205))/('Utilisation profile summary'!$H16*1000+0.000001)</f>
        <v>#NAME?</v>
      </c>
      <c r="CL16" s="86" t="e">
        <f t="array" aca="1" ref="CL16" ca="1">SUM(IF($A$21:$A$205=$A16,DG$21:DG$205))/('Utilisation profile summary'!$H16*1000+0.000001)</f>
        <v>#NAME?</v>
      </c>
      <c r="CM16" s="86" t="e">
        <f t="array" aca="1" ref="CM16" ca="1">SUM(IF($A$21:$A$205=$A16,DH$21:DH$205))/('Utilisation profile summary'!$H16*1000+0.000001)</f>
        <v>#NAME?</v>
      </c>
      <c r="CN16" s="87" t="e">
        <f ca="1">'Utilisation profile summary'!$O16-'aug forecast'!BS16</f>
        <v>#NAME?</v>
      </c>
      <c r="CO16" s="88" t="e">
        <f ca="1">'Utilisation profile summary'!$O16-'aug forecast'!BT16</f>
        <v>#NAME?</v>
      </c>
      <c r="CP16" s="88" t="e">
        <f ca="1">'Utilisation profile summary'!$O16-'aug forecast'!BU16</f>
        <v>#NAME?</v>
      </c>
      <c r="CQ16" s="88" t="e">
        <f ca="1">'Utilisation profile summary'!$O16-'aug forecast'!BV16</f>
        <v>#NAME?</v>
      </c>
      <c r="CR16" s="88" t="e">
        <f ca="1">'Utilisation profile summary'!$O16-'aug forecast'!BW16</f>
        <v>#NAME?</v>
      </c>
      <c r="CS16" s="88" t="e">
        <f ca="1">'Utilisation profile summary'!$O16-'aug forecast'!BX16</f>
        <v>#NAME?</v>
      </c>
      <c r="CT16" s="88" t="e">
        <f ca="1">'Utilisation profile summary'!$O16-'aug forecast'!BY16</f>
        <v>#NAME?</v>
      </c>
      <c r="CU16" s="88" t="e">
        <f ca="1">'Utilisation profile summary'!$O16-'aug forecast'!BZ16</f>
        <v>#NAME?</v>
      </c>
      <c r="CV16" s="88" t="e">
        <f ca="1">'Utilisation profile summary'!$O16-'aug forecast'!CA16</f>
        <v>#NAME?</v>
      </c>
      <c r="CW16" s="88" t="e">
        <f ca="1">'Utilisation profile summary'!$O16-'aug forecast'!CB16</f>
        <v>#NAME?</v>
      </c>
      <c r="CX16" s="88" t="e">
        <f ca="1">'Utilisation profile summary'!$O16-'aug forecast'!CC16</f>
        <v>#NAME?</v>
      </c>
      <c r="CY16" s="88" t="e">
        <f ca="1">'Utilisation profile summary'!$O16-'aug forecast'!CD16</f>
        <v>#NAME?</v>
      </c>
      <c r="CZ16" s="88" t="e">
        <f ca="1">'Utilisation profile summary'!$O16-'aug forecast'!CE16</f>
        <v>#NAME?</v>
      </c>
      <c r="DA16" s="88" t="e">
        <f ca="1">'Utilisation profile summary'!$O16-'aug forecast'!CF16</f>
        <v>#NAME?</v>
      </c>
      <c r="DB16" s="88" t="e">
        <f ca="1">'Utilisation profile summary'!$O16-'aug forecast'!CG16</f>
        <v>#NAME?</v>
      </c>
      <c r="DC16" s="88" t="e">
        <f ca="1">'Utilisation profile summary'!$O16-'aug forecast'!CH16</f>
        <v>#NAME?</v>
      </c>
      <c r="DD16" s="88" t="e">
        <f ca="1">'Utilisation profile summary'!$O16-'aug forecast'!CI16</f>
        <v>#NAME?</v>
      </c>
      <c r="DE16" s="88" t="e">
        <f ca="1">'Utilisation profile summary'!$O16-'aug forecast'!CJ16</f>
        <v>#NAME?</v>
      </c>
      <c r="DF16" s="88" t="e">
        <f ca="1">'Utilisation profile summary'!$O16-'aug forecast'!CK16</f>
        <v>#NAME?</v>
      </c>
      <c r="DG16" s="88" t="e">
        <f ca="1">'Utilisation profile summary'!$O16-'aug forecast'!CL16</f>
        <v>#NAME?</v>
      </c>
      <c r="DH16" s="88" t="e">
        <f ca="1">'Utilisation profile summary'!$O16-'aug forecast'!CM16</f>
        <v>#NAME?</v>
      </c>
      <c r="DI16" s="89" t="e">
        <f t="shared" ca="1" si="10"/>
        <v>#NAME?</v>
      </c>
      <c r="DJ16" s="86" t="e">
        <f t="shared" ca="1" si="10"/>
        <v>#NAME?</v>
      </c>
      <c r="DK16" s="86" t="e">
        <f t="shared" ca="1" si="10"/>
        <v>#NAME?</v>
      </c>
      <c r="DL16" s="86" t="e">
        <f t="shared" ca="1" si="10"/>
        <v>#NAME?</v>
      </c>
      <c r="DM16" s="86" t="e">
        <f t="shared" ca="1" si="10"/>
        <v>#NAME?</v>
      </c>
      <c r="DN16" s="86" t="e">
        <f t="shared" ca="1" si="10"/>
        <v>#NAME?</v>
      </c>
      <c r="DO16" s="86" t="e">
        <f t="shared" ca="1" si="10"/>
        <v>#NAME?</v>
      </c>
      <c r="DP16" s="86" t="e">
        <f t="shared" ca="1" si="10"/>
        <v>#NAME?</v>
      </c>
      <c r="DQ16" s="86" t="e">
        <f t="shared" ca="1" si="10"/>
        <v>#NAME?</v>
      </c>
      <c r="DR16" s="86" t="e">
        <f t="shared" ca="1" si="10"/>
        <v>#NAME?</v>
      </c>
      <c r="DS16" s="86" t="e">
        <f t="shared" ca="1" si="10"/>
        <v>#NAME?</v>
      </c>
      <c r="DT16" s="86" t="e">
        <f t="shared" ca="1" si="10"/>
        <v>#NAME?</v>
      </c>
      <c r="DU16" s="86" t="e">
        <f t="shared" ca="1" si="10"/>
        <v>#NAME?</v>
      </c>
      <c r="DV16" s="86" t="e">
        <f t="shared" ca="1" si="10"/>
        <v>#NAME?</v>
      </c>
      <c r="DW16" s="86" t="e">
        <f t="shared" ca="1" si="10"/>
        <v>#NAME?</v>
      </c>
      <c r="DX16" s="86" t="e">
        <f t="shared" ca="1" si="10"/>
        <v>#NAME?</v>
      </c>
      <c r="DY16" s="86" t="e">
        <f t="shared" ca="1" si="11"/>
        <v>#NAME?</v>
      </c>
      <c r="DZ16" s="86" t="e">
        <f t="shared" ca="1" si="11"/>
        <v>#NAME?</v>
      </c>
      <c r="EA16" s="86" t="e">
        <f t="shared" ca="1" si="11"/>
        <v>#NAME?</v>
      </c>
      <c r="EB16" s="90" t="e">
        <f t="shared" ca="1" si="11"/>
        <v>#NAME?</v>
      </c>
      <c r="EC16" s="326"/>
      <c r="ED16" s="326"/>
    </row>
    <row r="17" spans="1:134" s="74" customFormat="1" ht="15.75">
      <c r="A17" s="73">
        <v>12</v>
      </c>
      <c r="D17" s="75">
        <f>VLOOKUP(A17,IDtable,2)</f>
        <v>0</v>
      </c>
      <c r="E17" s="146">
        <f>D17</f>
        <v>0</v>
      </c>
      <c r="Z17" s="76"/>
      <c r="AJ17" s="76"/>
      <c r="AN17" s="74" t="str">
        <f>D17 &amp; " (mod)"</f>
        <v>0 (mod)</v>
      </c>
      <c r="AY17" s="77">
        <f t="shared" si="8"/>
        <v>0</v>
      </c>
      <c r="AZ17" s="77">
        <f t="shared" si="8"/>
        <v>0</v>
      </c>
      <c r="BA17" s="77">
        <f t="shared" si="8"/>
        <v>0</v>
      </c>
      <c r="BB17" s="77">
        <f t="shared" si="8"/>
        <v>0</v>
      </c>
      <c r="BC17" s="77">
        <f t="shared" si="8"/>
        <v>0</v>
      </c>
      <c r="BD17" s="77">
        <f t="shared" si="8"/>
        <v>0</v>
      </c>
      <c r="BE17" s="77">
        <f t="shared" si="8"/>
        <v>0</v>
      </c>
      <c r="BF17" s="77">
        <f t="shared" si="8"/>
        <v>0</v>
      </c>
      <c r="BG17" s="77">
        <f t="shared" si="8"/>
        <v>0</v>
      </c>
      <c r="BH17" s="77">
        <f t="shared" si="8"/>
        <v>0</v>
      </c>
      <c r="BI17" s="77">
        <f t="shared" si="8"/>
        <v>0</v>
      </c>
      <c r="BJ17" s="77">
        <f t="shared" si="8"/>
        <v>0</v>
      </c>
      <c r="BK17" s="77">
        <f t="shared" si="8"/>
        <v>0</v>
      </c>
      <c r="BL17" s="77">
        <f t="shared" si="8"/>
        <v>0</v>
      </c>
      <c r="BM17" s="77">
        <f t="shared" si="8"/>
        <v>0</v>
      </c>
      <c r="BN17" s="77">
        <f t="shared" si="8"/>
        <v>0</v>
      </c>
      <c r="BO17" s="77">
        <f t="shared" si="9"/>
        <v>0</v>
      </c>
      <c r="BP17" s="77">
        <f t="shared" si="9"/>
        <v>0</v>
      </c>
      <c r="BQ17" s="77">
        <f t="shared" si="9"/>
        <v>0</v>
      </c>
      <c r="BR17" s="81">
        <f t="shared" si="9"/>
        <v>0</v>
      </c>
      <c r="BS17" s="77">
        <f t="array" aca="1" ref="BS17" ca="1">SUM(IF($A$21:$A$205=$A17,CN$21:CN$205))/('Utilisation profile summary'!$H17*1000+0.000001)</f>
        <v>0</v>
      </c>
      <c r="BT17" s="77">
        <f t="array" aca="1" ref="BT17" ca="1">SUM(IF($A$21:$A$205=$A17,CO$21:CO$205))/('Utilisation profile summary'!$H17*1000+0.000001)</f>
        <v>0</v>
      </c>
      <c r="BU17" s="77">
        <f t="array" aca="1" ref="BU17" ca="1">SUM(IF($A$21:$A$205=$A17,CP$21:CP$205))/('Utilisation profile summary'!$H17*1000+0.000001)</f>
        <v>0</v>
      </c>
      <c r="BV17" s="77">
        <f t="array" aca="1" ref="BV17" ca="1">SUM(IF($A$21:$A$205=$A17,CQ$21:CQ$205))/('Utilisation profile summary'!$H17*1000+0.000001)</f>
        <v>0</v>
      </c>
      <c r="BW17" s="77">
        <f t="array" aca="1" ref="BW17" ca="1">SUM(IF($A$21:$A$205=$A17,CR$21:CR$205))/('Utilisation profile summary'!$H17*1000+0.000001)</f>
        <v>0</v>
      </c>
      <c r="BX17" s="77">
        <f t="array" aca="1" ref="BX17" ca="1">SUM(IF($A$21:$A$205=$A17,CS$21:CS$205))/('Utilisation profile summary'!$H17*1000+0.000001)</f>
        <v>0</v>
      </c>
      <c r="BY17" s="77">
        <f t="array" aca="1" ref="BY17" ca="1">SUM(IF($A$21:$A$205=$A17,CT$21:CT$205))/('Utilisation profile summary'!$H17*1000+0.000001)</f>
        <v>0</v>
      </c>
      <c r="BZ17" s="77">
        <f t="array" aca="1" ref="BZ17" ca="1">SUM(IF($A$21:$A$205=$A17,CU$21:CU$205))/('Utilisation profile summary'!$H17*1000+0.000001)</f>
        <v>0</v>
      </c>
      <c r="CA17" s="77">
        <f t="array" aca="1" ref="CA17" ca="1">SUM(IF($A$21:$A$205=$A17,CV$21:CV$205))/('Utilisation profile summary'!$H17*1000+0.000001)</f>
        <v>0</v>
      </c>
      <c r="CB17" s="77">
        <f t="array" aca="1" ref="CB17" ca="1">SUM(IF($A$21:$A$205=$A17,CW$21:CW$205))/('Utilisation profile summary'!$H17*1000+0.000001)</f>
        <v>0</v>
      </c>
      <c r="CC17" s="77">
        <f t="array" aca="1" ref="CC17" ca="1">SUM(IF($A$21:$A$205=$A17,CX$21:CX$205))/('Utilisation profile summary'!$H17*1000+0.000001)</f>
        <v>0</v>
      </c>
      <c r="CD17" s="77">
        <f t="array" aca="1" ref="CD17" ca="1">SUM(IF($A$21:$A$205=$A17,CY$21:CY$205))/('Utilisation profile summary'!$H17*1000+0.000001)</f>
        <v>0</v>
      </c>
      <c r="CE17" s="77">
        <f t="array" aca="1" ref="CE17" ca="1">SUM(IF($A$21:$A$205=$A17,CZ$21:CZ$205))/('Utilisation profile summary'!$H17*1000+0.000001)</f>
        <v>0</v>
      </c>
      <c r="CF17" s="77">
        <f t="array" aca="1" ref="CF17" ca="1">SUM(IF($A$21:$A$205=$A17,DA$21:DA$205))/('Utilisation profile summary'!$H17*1000+0.000001)</f>
        <v>0</v>
      </c>
      <c r="CG17" s="77">
        <f t="array" aca="1" ref="CG17" ca="1">SUM(IF($A$21:$A$205=$A17,DB$21:DB$205))/('Utilisation profile summary'!$H17*1000+0.000001)</f>
        <v>0</v>
      </c>
      <c r="CH17" s="77">
        <f t="array" aca="1" ref="CH17" ca="1">SUM(IF($A$21:$A$205=$A17,DC$21:DC$205))/('Utilisation profile summary'!$H17*1000+0.000001)</f>
        <v>0</v>
      </c>
      <c r="CI17" s="77">
        <f t="array" aca="1" ref="CI17" ca="1">SUM(IF($A$21:$A$205=$A17,DD$21:DD$205))/('Utilisation profile summary'!$H17*1000+0.000001)</f>
        <v>0</v>
      </c>
      <c r="CJ17" s="77">
        <f t="array" aca="1" ref="CJ17" ca="1">SUM(IF($A$21:$A$205=$A17,DE$21:DE$205))/('Utilisation profile summary'!$H17*1000+0.000001)</f>
        <v>0</v>
      </c>
      <c r="CK17" s="77">
        <f t="array" aca="1" ref="CK17" ca="1">SUM(IF($A$21:$A$205=$A17,DF$21:DF$205))/('Utilisation profile summary'!$H17*1000+0.000001)</f>
        <v>0</v>
      </c>
      <c r="CL17" s="77">
        <f t="array" aca="1" ref="CL17" ca="1">SUM(IF($A$21:$A$205=$A17,DG$21:DG$205))/('Utilisation profile summary'!$H17*1000+0.000001)</f>
        <v>0</v>
      </c>
      <c r="CM17" s="77">
        <f t="array" aca="1" ref="CM17" ca="1">SUM(IF($A$21:$A$205=$A17,DH$21:DH$205))/('Utilisation profile summary'!$H17*1000+0.000001)</f>
        <v>0</v>
      </c>
      <c r="CN17" s="78">
        <f ca="1">'Utilisation profile summary'!$O17-'aug forecast'!BS17</f>
        <v>0</v>
      </c>
      <c r="CO17" s="79">
        <f ca="1">'Utilisation profile summary'!$O17-'aug forecast'!BT17</f>
        <v>0</v>
      </c>
      <c r="CP17" s="79">
        <f ca="1">'Utilisation profile summary'!$O17-'aug forecast'!BU17</f>
        <v>0</v>
      </c>
      <c r="CQ17" s="79">
        <f ca="1">'Utilisation profile summary'!$O17-'aug forecast'!BV17</f>
        <v>0</v>
      </c>
      <c r="CR17" s="79">
        <f ca="1">'Utilisation profile summary'!$O17-'aug forecast'!BW17</f>
        <v>0</v>
      </c>
      <c r="CS17" s="79">
        <f ca="1">'Utilisation profile summary'!$O17-'aug forecast'!BX17</f>
        <v>0</v>
      </c>
      <c r="CT17" s="79">
        <f ca="1">'Utilisation profile summary'!$O17-'aug forecast'!BY17</f>
        <v>0</v>
      </c>
      <c r="CU17" s="79">
        <f ca="1">'Utilisation profile summary'!$O17-'aug forecast'!BZ17</f>
        <v>0</v>
      </c>
      <c r="CV17" s="79">
        <f ca="1">'Utilisation profile summary'!$O17-'aug forecast'!CA17</f>
        <v>0</v>
      </c>
      <c r="CW17" s="79">
        <f ca="1">'Utilisation profile summary'!$O17-'aug forecast'!CB17</f>
        <v>0</v>
      </c>
      <c r="CX17" s="79">
        <f ca="1">'Utilisation profile summary'!$O17-'aug forecast'!CC17</f>
        <v>0</v>
      </c>
      <c r="CY17" s="79">
        <f ca="1">'Utilisation profile summary'!$O17-'aug forecast'!CD17</f>
        <v>0</v>
      </c>
      <c r="CZ17" s="79">
        <f ca="1">'Utilisation profile summary'!$O17-'aug forecast'!CE17</f>
        <v>0</v>
      </c>
      <c r="DA17" s="79">
        <f ca="1">'Utilisation profile summary'!$O17-'aug forecast'!CF17</f>
        <v>0</v>
      </c>
      <c r="DB17" s="79">
        <f ca="1">'Utilisation profile summary'!$O17-'aug forecast'!CG17</f>
        <v>0</v>
      </c>
      <c r="DC17" s="79">
        <f ca="1">'Utilisation profile summary'!$O17-'aug forecast'!CH17</f>
        <v>0</v>
      </c>
      <c r="DD17" s="79">
        <f ca="1">'Utilisation profile summary'!$O17-'aug forecast'!CI17</f>
        <v>0</v>
      </c>
      <c r="DE17" s="79">
        <f ca="1">'Utilisation profile summary'!$O17-'aug forecast'!CJ17</f>
        <v>0</v>
      </c>
      <c r="DF17" s="79">
        <f ca="1">'Utilisation profile summary'!$O17-'aug forecast'!CK17</f>
        <v>0</v>
      </c>
      <c r="DG17" s="79">
        <f ca="1">'Utilisation profile summary'!$O17-'aug forecast'!CL17</f>
        <v>0</v>
      </c>
      <c r="DH17" s="79">
        <f ca="1">'Utilisation profile summary'!$O17-'aug forecast'!CM17</f>
        <v>0</v>
      </c>
      <c r="DI17" s="80">
        <f t="shared" si="10"/>
        <v>0</v>
      </c>
      <c r="DJ17" s="77">
        <f t="shared" si="10"/>
        <v>0</v>
      </c>
      <c r="DK17" s="77">
        <f t="shared" si="10"/>
        <v>0</v>
      </c>
      <c r="DL17" s="77">
        <f t="shared" si="10"/>
        <v>0</v>
      </c>
      <c r="DM17" s="77">
        <f t="shared" si="10"/>
        <v>0</v>
      </c>
      <c r="DN17" s="77">
        <f t="shared" si="10"/>
        <v>0</v>
      </c>
      <c r="DO17" s="77">
        <f t="shared" si="10"/>
        <v>0</v>
      </c>
      <c r="DP17" s="77">
        <f t="shared" si="10"/>
        <v>0</v>
      </c>
      <c r="DQ17" s="77">
        <f t="shared" si="10"/>
        <v>0</v>
      </c>
      <c r="DR17" s="77">
        <f t="shared" si="10"/>
        <v>0</v>
      </c>
      <c r="DS17" s="77">
        <f t="shared" si="10"/>
        <v>0</v>
      </c>
      <c r="DT17" s="77">
        <f t="shared" si="10"/>
        <v>0</v>
      </c>
      <c r="DU17" s="77">
        <f t="shared" si="10"/>
        <v>0</v>
      </c>
      <c r="DV17" s="77">
        <f t="shared" si="10"/>
        <v>0</v>
      </c>
      <c r="DW17" s="77">
        <f t="shared" si="10"/>
        <v>0</v>
      </c>
      <c r="DX17" s="77">
        <f t="shared" si="10"/>
        <v>0</v>
      </c>
      <c r="DY17" s="77">
        <f t="shared" si="11"/>
        <v>0</v>
      </c>
      <c r="DZ17" s="77">
        <f t="shared" si="11"/>
        <v>0</v>
      </c>
      <c r="EA17" s="77">
        <f t="shared" si="11"/>
        <v>0</v>
      </c>
      <c r="EB17" s="81">
        <f t="shared" si="11"/>
        <v>0</v>
      </c>
      <c r="EC17" s="327"/>
      <c r="ED17" s="327"/>
    </row>
    <row r="18" spans="1:134" s="96" customFormat="1" ht="16.5" thickBot="1">
      <c r="A18" s="95"/>
      <c r="D18" s="97" t="s">
        <v>2</v>
      </c>
      <c r="E18" s="97"/>
      <c r="G18" s="96">
        <f>SUM(G6:G14)</f>
        <v>0</v>
      </c>
      <c r="H18" s="96">
        <f t="shared" ref="H18:Z18" si="13">SUM(H6:H14)</f>
        <v>0</v>
      </c>
      <c r="I18" s="96">
        <f t="shared" si="13"/>
        <v>0</v>
      </c>
      <c r="J18" s="96">
        <f t="shared" si="13"/>
        <v>0</v>
      </c>
      <c r="K18" s="96">
        <f t="shared" si="13"/>
        <v>0</v>
      </c>
      <c r="L18" s="96">
        <f t="shared" si="13"/>
        <v>0</v>
      </c>
      <c r="M18" s="96">
        <f t="shared" si="13"/>
        <v>0</v>
      </c>
      <c r="N18" s="96">
        <f t="shared" si="13"/>
        <v>0</v>
      </c>
      <c r="O18" s="96">
        <f t="shared" si="13"/>
        <v>0</v>
      </c>
      <c r="P18" s="96">
        <f t="shared" si="13"/>
        <v>0</v>
      </c>
      <c r="Q18" s="96">
        <f t="shared" si="13"/>
        <v>0</v>
      </c>
      <c r="R18" s="96">
        <f t="shared" si="13"/>
        <v>0</v>
      </c>
      <c r="S18" s="96">
        <f t="shared" si="13"/>
        <v>0</v>
      </c>
      <c r="T18" s="96">
        <f t="shared" si="13"/>
        <v>0</v>
      </c>
      <c r="U18" s="96">
        <f t="shared" si="13"/>
        <v>0</v>
      </c>
      <c r="V18" s="96">
        <f t="shared" si="13"/>
        <v>0</v>
      </c>
      <c r="W18" s="96">
        <f t="shared" si="13"/>
        <v>0</v>
      </c>
      <c r="X18" s="96">
        <f t="shared" si="13"/>
        <v>0</v>
      </c>
      <c r="Y18" s="96">
        <f t="shared" si="13"/>
        <v>0</v>
      </c>
      <c r="Z18" s="98">
        <f t="shared" si="13"/>
        <v>0</v>
      </c>
      <c r="AA18" s="96">
        <v>0</v>
      </c>
      <c r="AB18" s="96">
        <v>0</v>
      </c>
      <c r="AC18" s="96">
        <v>0</v>
      </c>
      <c r="AD18" s="96">
        <v>0</v>
      </c>
      <c r="AE18" s="96">
        <v>0</v>
      </c>
      <c r="AF18" s="96">
        <v>0</v>
      </c>
      <c r="AG18" s="96">
        <v>0</v>
      </c>
      <c r="AH18" s="96">
        <v>0</v>
      </c>
      <c r="AI18" s="96">
        <v>0</v>
      </c>
      <c r="AJ18" s="98">
        <v>0</v>
      </c>
      <c r="AN18" s="96" t="str">
        <f>D18 &amp; " (mod)"</f>
        <v>Total (mod)</v>
      </c>
      <c r="AO18" s="96">
        <v>0</v>
      </c>
      <c r="AP18" s="96">
        <v>0</v>
      </c>
      <c r="AQ18" s="96">
        <v>0</v>
      </c>
      <c r="AR18" s="96">
        <v>0</v>
      </c>
      <c r="AS18" s="96">
        <v>0</v>
      </c>
      <c r="AT18" s="96">
        <v>0</v>
      </c>
      <c r="AU18" s="96">
        <v>0</v>
      </c>
      <c r="AV18" s="96">
        <v>0</v>
      </c>
      <c r="AW18" s="96">
        <v>0</v>
      </c>
      <c r="AX18" s="96">
        <v>0</v>
      </c>
      <c r="AY18" s="99" t="e">
        <f t="shared" ref="AY18:BR18" ca="1" si="14">SUM(AY6:AY17)</f>
        <v>#NAME?</v>
      </c>
      <c r="AZ18" s="99" t="e">
        <f t="shared" ca="1" si="14"/>
        <v>#NAME?</v>
      </c>
      <c r="BA18" s="99" t="e">
        <f t="shared" ca="1" si="14"/>
        <v>#NAME?</v>
      </c>
      <c r="BB18" s="99" t="e">
        <f t="shared" ca="1" si="14"/>
        <v>#NAME?</v>
      </c>
      <c r="BC18" s="99" t="e">
        <f t="shared" ca="1" si="14"/>
        <v>#NAME?</v>
      </c>
      <c r="BD18" s="99" t="e">
        <f t="shared" ca="1" si="14"/>
        <v>#NAME?</v>
      </c>
      <c r="BE18" s="99" t="e">
        <f t="shared" ca="1" si="14"/>
        <v>#NAME?</v>
      </c>
      <c r="BF18" s="99" t="e">
        <f t="shared" ca="1" si="14"/>
        <v>#NAME?</v>
      </c>
      <c r="BG18" s="99" t="e">
        <f t="shared" ca="1" si="14"/>
        <v>#NAME?</v>
      </c>
      <c r="BH18" s="99" t="e">
        <f t="shared" ca="1" si="14"/>
        <v>#NAME?</v>
      </c>
      <c r="BI18" s="99" t="e">
        <f t="shared" ca="1" si="14"/>
        <v>#NAME?</v>
      </c>
      <c r="BJ18" s="99" t="e">
        <f t="shared" ca="1" si="14"/>
        <v>#NAME?</v>
      </c>
      <c r="BK18" s="99" t="e">
        <f t="shared" ca="1" si="14"/>
        <v>#NAME?</v>
      </c>
      <c r="BL18" s="99" t="e">
        <f t="shared" ca="1" si="14"/>
        <v>#NAME?</v>
      </c>
      <c r="BM18" s="99" t="e">
        <f t="shared" ca="1" si="14"/>
        <v>#NAME?</v>
      </c>
      <c r="BN18" s="99" t="e">
        <f t="shared" ca="1" si="14"/>
        <v>#NAME?</v>
      </c>
      <c r="BO18" s="99" t="e">
        <f t="shared" ca="1" si="14"/>
        <v>#NAME?</v>
      </c>
      <c r="BP18" s="99" t="e">
        <f t="shared" ca="1" si="14"/>
        <v>#NAME?</v>
      </c>
      <c r="BQ18" s="99" t="e">
        <f t="shared" ca="1" si="14"/>
        <v>#NAME?</v>
      </c>
      <c r="BR18" s="101" t="e">
        <f t="shared" ca="1" si="14"/>
        <v>#NAME?</v>
      </c>
      <c r="BS18" s="99" t="e">
        <f ca="1">SUM(CN21:CN205)/('Utilisation profile summary'!$H$18*1000)</f>
        <v>#NAME?</v>
      </c>
      <c r="BT18" s="99" t="e">
        <f ca="1">SUM(CO21:CO205)/('Utilisation profile summary'!$H$18*1000)</f>
        <v>#NAME?</v>
      </c>
      <c r="BU18" s="99" t="e">
        <f ca="1">SUM(CP21:CP205)/('Utilisation profile summary'!$H$18*1000)</f>
        <v>#NAME?</v>
      </c>
      <c r="BV18" s="99" t="e">
        <f ca="1">SUM(CQ21:CQ205)/('Utilisation profile summary'!$H$18*1000)</f>
        <v>#NAME?</v>
      </c>
      <c r="BW18" s="99" t="e">
        <f ca="1">SUM(CR21:CR205)/('Utilisation profile summary'!$H$18*1000)</f>
        <v>#NAME?</v>
      </c>
      <c r="BX18" s="99" t="e">
        <f ca="1">SUM(CS21:CS205)/('Utilisation profile summary'!$H$18*1000)</f>
        <v>#NAME?</v>
      </c>
      <c r="BY18" s="99" t="e">
        <f ca="1">SUM(CT21:CT205)/('Utilisation profile summary'!$H$18*1000)</f>
        <v>#NAME?</v>
      </c>
      <c r="BZ18" s="99" t="e">
        <f ca="1">SUM(CU21:CU205)/('Utilisation profile summary'!$H$18*1000)</f>
        <v>#NAME?</v>
      </c>
      <c r="CA18" s="99" t="e">
        <f ca="1">SUM(CV21:CV205)/('Utilisation profile summary'!$H$18*1000)</f>
        <v>#NAME?</v>
      </c>
      <c r="CB18" s="99" t="e">
        <f ca="1">SUM(CW21:CW205)/('Utilisation profile summary'!$H$18*1000)</f>
        <v>#NAME?</v>
      </c>
      <c r="CC18" s="99" t="e">
        <f ca="1">SUM(CX21:CX205)/('Utilisation profile summary'!$H$18*1000)</f>
        <v>#NAME?</v>
      </c>
      <c r="CD18" s="99" t="e">
        <f ca="1">SUM(CY21:CY205)/('Utilisation profile summary'!$H$18*1000)</f>
        <v>#NAME?</v>
      </c>
      <c r="CE18" s="99" t="e">
        <f ca="1">SUM(CZ21:CZ205)/('Utilisation profile summary'!$H$18*1000)</f>
        <v>#NAME?</v>
      </c>
      <c r="CF18" s="99" t="e">
        <f ca="1">SUM(DA21:DA205)/('Utilisation profile summary'!$H$18*1000)</f>
        <v>#NAME?</v>
      </c>
      <c r="CG18" s="99" t="e">
        <f ca="1">SUM(DB21:DB205)/('Utilisation profile summary'!$H$18*1000)</f>
        <v>#NAME?</v>
      </c>
      <c r="CH18" s="99" t="e">
        <f ca="1">SUM(DC21:DC205)/('Utilisation profile summary'!$H$18*1000)</f>
        <v>#NAME?</v>
      </c>
      <c r="CI18" s="99" t="e">
        <f ca="1">SUM(DD21:DD205)/('Utilisation profile summary'!$H$18*1000)</f>
        <v>#NAME?</v>
      </c>
      <c r="CJ18" s="99" t="e">
        <f ca="1">SUM(DE21:DE205)/('Utilisation profile summary'!$H$18*1000)</f>
        <v>#NAME?</v>
      </c>
      <c r="CK18" s="99" t="e">
        <f ca="1">SUM(DF21:DF205)/('Utilisation profile summary'!$H$18*1000)</f>
        <v>#NAME?</v>
      </c>
      <c r="CL18" s="99" t="e">
        <f ca="1">SUM(DG21:DG205)/('Utilisation profile summary'!$H$18*1000)</f>
        <v>#NAME?</v>
      </c>
      <c r="CM18" s="99" t="e">
        <f ca="1">SUM(DH21:DH205)/('Utilisation profile summary'!$H$18*1000)</f>
        <v>#NAME?</v>
      </c>
      <c r="CN18" s="100" t="e">
        <f ca="1">'Utilisation profile summary'!$O$18-'aug forecast'!BS18</f>
        <v>#NAME?</v>
      </c>
      <c r="CO18" s="99" t="e">
        <f ca="1">'Utilisation profile summary'!$O$18-'aug forecast'!BT18</f>
        <v>#NAME?</v>
      </c>
      <c r="CP18" s="99" t="e">
        <f ca="1">'Utilisation profile summary'!$O$18-'aug forecast'!BU18</f>
        <v>#NAME?</v>
      </c>
      <c r="CQ18" s="99" t="e">
        <f ca="1">'Utilisation profile summary'!$O$18-'aug forecast'!BV18</f>
        <v>#NAME?</v>
      </c>
      <c r="CR18" s="99" t="e">
        <f ca="1">'Utilisation profile summary'!$O$18-'aug forecast'!BW18</f>
        <v>#NAME?</v>
      </c>
      <c r="CS18" s="99" t="e">
        <f ca="1">'Utilisation profile summary'!$O$18-'aug forecast'!BX18</f>
        <v>#NAME?</v>
      </c>
      <c r="CT18" s="99" t="e">
        <f ca="1">'Utilisation profile summary'!$O$18-'aug forecast'!BY18</f>
        <v>#NAME?</v>
      </c>
      <c r="CU18" s="99" t="e">
        <f ca="1">'Utilisation profile summary'!$O$18-'aug forecast'!BZ18</f>
        <v>#NAME?</v>
      </c>
      <c r="CV18" s="99" t="e">
        <f ca="1">'Utilisation profile summary'!$O$18-'aug forecast'!CA18</f>
        <v>#NAME?</v>
      </c>
      <c r="CW18" s="99" t="e">
        <f ca="1">'Utilisation profile summary'!$O$18-'aug forecast'!CB18</f>
        <v>#NAME?</v>
      </c>
      <c r="CX18" s="99" t="e">
        <f ca="1">'Utilisation profile summary'!$O$18-'aug forecast'!CC18</f>
        <v>#NAME?</v>
      </c>
      <c r="CY18" s="99" t="e">
        <f ca="1">'Utilisation profile summary'!$O$18-'aug forecast'!CD18</f>
        <v>#NAME?</v>
      </c>
      <c r="CZ18" s="99" t="e">
        <f ca="1">'Utilisation profile summary'!$O$18-'aug forecast'!CE18</f>
        <v>#NAME?</v>
      </c>
      <c r="DA18" s="99" t="e">
        <f ca="1">'Utilisation profile summary'!$O$18-'aug forecast'!CF18</f>
        <v>#NAME?</v>
      </c>
      <c r="DB18" s="99" t="e">
        <f ca="1">'Utilisation profile summary'!$O$18-'aug forecast'!CG18</f>
        <v>#NAME?</v>
      </c>
      <c r="DC18" s="99" t="e">
        <f ca="1">'Utilisation profile summary'!$O$18-'aug forecast'!CH18</f>
        <v>#NAME?</v>
      </c>
      <c r="DD18" s="99" t="e">
        <f ca="1">'Utilisation profile summary'!$O$18-'aug forecast'!CI18</f>
        <v>#NAME?</v>
      </c>
      <c r="DE18" s="99" t="e">
        <f ca="1">'Utilisation profile summary'!$O$18-'aug forecast'!CJ18</f>
        <v>#NAME?</v>
      </c>
      <c r="DF18" s="99" t="e">
        <f ca="1">'Utilisation profile summary'!$O$18-'aug forecast'!CK18</f>
        <v>#NAME?</v>
      </c>
      <c r="DG18" s="99" t="e">
        <f ca="1">'Utilisation profile summary'!$O$18-'aug forecast'!CL18</f>
        <v>#NAME?</v>
      </c>
      <c r="DH18" s="99" t="e">
        <f ca="1">'Utilisation profile summary'!$O$18-'aug forecast'!CM18</f>
        <v>#NAME?</v>
      </c>
      <c r="DI18" s="100" t="e">
        <f t="shared" ref="DI18:EB18" ca="1" si="15">SUM(DI6:DI17)</f>
        <v>#NAME?</v>
      </c>
      <c r="DJ18" s="99" t="e">
        <f t="shared" ca="1" si="15"/>
        <v>#NAME?</v>
      </c>
      <c r="DK18" s="99" t="e">
        <f t="shared" ca="1" si="15"/>
        <v>#NAME?</v>
      </c>
      <c r="DL18" s="99" t="e">
        <f t="shared" ca="1" si="15"/>
        <v>#NAME?</v>
      </c>
      <c r="DM18" s="99" t="e">
        <f t="shared" ca="1" si="15"/>
        <v>#NAME?</v>
      </c>
      <c r="DN18" s="99" t="e">
        <f t="shared" ca="1" si="15"/>
        <v>#NAME?</v>
      </c>
      <c r="DO18" s="99" t="e">
        <f t="shared" ca="1" si="15"/>
        <v>#NAME?</v>
      </c>
      <c r="DP18" s="99" t="e">
        <f t="shared" ca="1" si="15"/>
        <v>#NAME?</v>
      </c>
      <c r="DQ18" s="99" t="e">
        <f t="shared" ca="1" si="15"/>
        <v>#NAME?</v>
      </c>
      <c r="DR18" s="99" t="e">
        <f t="shared" ca="1" si="15"/>
        <v>#NAME?</v>
      </c>
      <c r="DS18" s="99" t="e">
        <f t="shared" ca="1" si="15"/>
        <v>#NAME?</v>
      </c>
      <c r="DT18" s="99" t="e">
        <f t="shared" ca="1" si="15"/>
        <v>#NAME?</v>
      </c>
      <c r="DU18" s="99" t="e">
        <f t="shared" ca="1" si="15"/>
        <v>#NAME?</v>
      </c>
      <c r="DV18" s="99" t="e">
        <f t="shared" ca="1" si="15"/>
        <v>#NAME?</v>
      </c>
      <c r="DW18" s="99" t="e">
        <f t="shared" ca="1" si="15"/>
        <v>#NAME?</v>
      </c>
      <c r="DX18" s="99" t="e">
        <f t="shared" ca="1" si="15"/>
        <v>#NAME?</v>
      </c>
      <c r="DY18" s="99" t="e">
        <f t="shared" ca="1" si="15"/>
        <v>#NAME?</v>
      </c>
      <c r="DZ18" s="99" t="e">
        <f t="shared" ca="1" si="15"/>
        <v>#NAME?</v>
      </c>
      <c r="EA18" s="99" t="e">
        <f t="shared" ca="1" si="15"/>
        <v>#NAME?</v>
      </c>
      <c r="EB18" s="101" t="e">
        <f t="shared" ca="1" si="15"/>
        <v>#NAME?</v>
      </c>
      <c r="EC18" s="328"/>
      <c r="ED18" s="328"/>
    </row>
    <row r="19" spans="1:134" s="103" customFormat="1" ht="17.25" thickTop="1" thickBot="1">
      <c r="A19" s="102"/>
      <c r="D19" s="104" t="s">
        <v>8</v>
      </c>
      <c r="E19" s="104"/>
      <c r="G19" s="103" t="s">
        <v>20</v>
      </c>
      <c r="K19" s="105"/>
      <c r="L19" s="106" t="s">
        <v>35</v>
      </c>
      <c r="M19" s="106" t="s">
        <v>34</v>
      </c>
      <c r="Z19" s="105"/>
      <c r="AJ19" s="105"/>
      <c r="AY19" s="107" t="e">
        <f ca="1">AY18/('Utilisation profile summary'!$F$18)</f>
        <v>#NAME?</v>
      </c>
      <c r="AZ19" s="107" t="e">
        <f ca="1">AZ18/('Utilisation profile summary'!$F$18)</f>
        <v>#NAME?</v>
      </c>
      <c r="BA19" s="107" t="e">
        <f ca="1">BA18/('Utilisation profile summary'!$F$18)</f>
        <v>#NAME?</v>
      </c>
      <c r="BB19" s="107" t="e">
        <f ca="1">BB18/('Utilisation profile summary'!$F$18)</f>
        <v>#NAME?</v>
      </c>
      <c r="BC19" s="107" t="e">
        <f ca="1">BC18/('Utilisation profile summary'!$F$18)</f>
        <v>#NAME?</v>
      </c>
      <c r="BD19" s="107" t="e">
        <f ca="1">BD18/('Utilisation profile summary'!$F$18)</f>
        <v>#NAME?</v>
      </c>
      <c r="BE19" s="107" t="e">
        <f ca="1">BE18/('Utilisation profile summary'!$F$18)</f>
        <v>#NAME?</v>
      </c>
      <c r="BF19" s="107" t="e">
        <f ca="1">BF18/('Utilisation profile summary'!$F$18)</f>
        <v>#NAME?</v>
      </c>
      <c r="BG19" s="107" t="e">
        <f ca="1">BG18/('Utilisation profile summary'!$F$18)</f>
        <v>#NAME?</v>
      </c>
      <c r="BH19" s="107" t="e">
        <f ca="1">BH18/('Utilisation profile summary'!$F$18)</f>
        <v>#NAME?</v>
      </c>
      <c r="BI19" s="107" t="e">
        <f ca="1">BI18/('Utilisation profile summary'!$F$18)</f>
        <v>#NAME?</v>
      </c>
      <c r="BJ19" s="107" t="e">
        <f ca="1">BJ18/('Utilisation profile summary'!$F$18)</f>
        <v>#NAME?</v>
      </c>
      <c r="BK19" s="107" t="e">
        <f ca="1">BK18/('Utilisation profile summary'!$F$18)</f>
        <v>#NAME?</v>
      </c>
      <c r="BL19" s="107" t="e">
        <f ca="1">BL18/('Utilisation profile summary'!$F$18)</f>
        <v>#NAME?</v>
      </c>
      <c r="BM19" s="107" t="e">
        <f ca="1">BM18/('Utilisation profile summary'!$F$18)</f>
        <v>#NAME?</v>
      </c>
      <c r="BN19" s="107" t="e">
        <f ca="1">BN18/('Utilisation profile summary'!$F$18)</f>
        <v>#NAME?</v>
      </c>
      <c r="BO19" s="107" t="e">
        <f ca="1">BO18/('Utilisation profile summary'!$F$18)</f>
        <v>#NAME?</v>
      </c>
      <c r="BP19" s="107" t="e">
        <f ca="1">BP18/('Utilisation profile summary'!$F$18)</f>
        <v>#NAME?</v>
      </c>
      <c r="BQ19" s="107" t="e">
        <f ca="1">BQ18/('Utilisation profile summary'!$F$18)</f>
        <v>#NAME?</v>
      </c>
      <c r="BR19" s="133" t="e">
        <f ca="1">BR18/('Utilisation profile summary'!$F$18)</f>
        <v>#NAME?</v>
      </c>
      <c r="BS19" s="107" t="e">
        <f ca="1">BS18/'Utilisation profile summary'!$O$18</f>
        <v>#NAME?</v>
      </c>
      <c r="BT19" s="107" t="e">
        <f ca="1">BT18/'Utilisation profile summary'!$O$18</f>
        <v>#NAME?</v>
      </c>
      <c r="BU19" s="107" t="e">
        <f ca="1">BU18/'Utilisation profile summary'!$O$18</f>
        <v>#NAME?</v>
      </c>
      <c r="BV19" s="107" t="e">
        <f ca="1">BV18/'Utilisation profile summary'!$O$18</f>
        <v>#NAME?</v>
      </c>
      <c r="BW19" s="107" t="e">
        <f ca="1">BW18/'Utilisation profile summary'!$O$18</f>
        <v>#NAME?</v>
      </c>
      <c r="BX19" s="107" t="e">
        <f ca="1">BX18/'Utilisation profile summary'!$O$18</f>
        <v>#NAME?</v>
      </c>
      <c r="BY19" s="107" t="e">
        <f ca="1">BY18/'Utilisation profile summary'!$O$18</f>
        <v>#NAME?</v>
      </c>
      <c r="BZ19" s="107" t="e">
        <f ca="1">BZ18/'Utilisation profile summary'!$O$18</f>
        <v>#NAME?</v>
      </c>
      <c r="CA19" s="107" t="e">
        <f ca="1">CA18/'Utilisation profile summary'!$O$18</f>
        <v>#NAME?</v>
      </c>
      <c r="CB19" s="107" t="e">
        <f ca="1">CB18/'Utilisation profile summary'!$O$18</f>
        <v>#NAME?</v>
      </c>
      <c r="CC19" s="107" t="e">
        <f ca="1">CC18/'Utilisation profile summary'!$O$18</f>
        <v>#NAME?</v>
      </c>
      <c r="CD19" s="107" t="e">
        <f ca="1">CD18/'Utilisation profile summary'!$O$18</f>
        <v>#NAME?</v>
      </c>
      <c r="CE19" s="107" t="e">
        <f ca="1">CE18/'Utilisation profile summary'!$O$18</f>
        <v>#NAME?</v>
      </c>
      <c r="CF19" s="107" t="e">
        <f ca="1">CF18/'Utilisation profile summary'!$O$18</f>
        <v>#NAME?</v>
      </c>
      <c r="CG19" s="107" t="e">
        <f ca="1">CG18/'Utilisation profile summary'!$O$18</f>
        <v>#NAME?</v>
      </c>
      <c r="CH19" s="107" t="e">
        <f ca="1">CH18/'Utilisation profile summary'!$O$18</f>
        <v>#NAME?</v>
      </c>
      <c r="CI19" s="107" t="e">
        <f ca="1">CI18/'Utilisation profile summary'!$O$18</f>
        <v>#NAME?</v>
      </c>
      <c r="CJ19" s="107" t="e">
        <f ca="1">CJ18/'Utilisation profile summary'!$O$18</f>
        <v>#NAME?</v>
      </c>
      <c r="CK19" s="107" t="e">
        <f ca="1">CK18/'Utilisation profile summary'!$O$18</f>
        <v>#NAME?</v>
      </c>
      <c r="CL19" s="107" t="e">
        <f ca="1">CL18/'Utilisation profile summary'!$O$18</f>
        <v>#NAME?</v>
      </c>
      <c r="CM19" s="107" t="e">
        <f ca="1">CM18/'Utilisation profile summary'!$O$18</f>
        <v>#NAME?</v>
      </c>
      <c r="CN19" s="108" t="e">
        <f ca="1">CN18/'Utilisation profile summary'!$O$18</f>
        <v>#NAME?</v>
      </c>
      <c r="CO19" s="107" t="e">
        <f ca="1">CO18/'Utilisation profile summary'!$O$18</f>
        <v>#NAME?</v>
      </c>
      <c r="CP19" s="107" t="e">
        <f ca="1">CP18/'Utilisation profile summary'!$O$18</f>
        <v>#NAME?</v>
      </c>
      <c r="CQ19" s="107" t="e">
        <f ca="1">CQ18/'Utilisation profile summary'!$O$18</f>
        <v>#NAME?</v>
      </c>
      <c r="CR19" s="107" t="e">
        <f ca="1">CR18/'Utilisation profile summary'!$O$18</f>
        <v>#NAME?</v>
      </c>
      <c r="CS19" s="107" t="e">
        <f ca="1">CS18/'Utilisation profile summary'!$O$18</f>
        <v>#NAME?</v>
      </c>
      <c r="CT19" s="107" t="e">
        <f ca="1">CT18/'Utilisation profile summary'!$O$18</f>
        <v>#NAME?</v>
      </c>
      <c r="CU19" s="107" t="e">
        <f ca="1">CU18/'Utilisation profile summary'!$O$18</f>
        <v>#NAME?</v>
      </c>
      <c r="CV19" s="107" t="e">
        <f ca="1">CV18/'Utilisation profile summary'!$O$18</f>
        <v>#NAME?</v>
      </c>
      <c r="CW19" s="107" t="e">
        <f ca="1">CW18/'Utilisation profile summary'!$O$18</f>
        <v>#NAME?</v>
      </c>
      <c r="CX19" s="107" t="e">
        <f ca="1">CX18/'Utilisation profile summary'!$O$18</f>
        <v>#NAME?</v>
      </c>
      <c r="CY19" s="107" t="e">
        <f ca="1">CY18/'Utilisation profile summary'!$O$18</f>
        <v>#NAME?</v>
      </c>
      <c r="CZ19" s="107" t="e">
        <f ca="1">CZ18/'Utilisation profile summary'!$O$18</f>
        <v>#NAME?</v>
      </c>
      <c r="DA19" s="107" t="e">
        <f ca="1">DA18/'Utilisation profile summary'!$O$18</f>
        <v>#NAME?</v>
      </c>
      <c r="DB19" s="107" t="e">
        <f ca="1">DB18/'Utilisation profile summary'!$O$18</f>
        <v>#NAME?</v>
      </c>
      <c r="DC19" s="107" t="e">
        <f ca="1">DC18/'Utilisation profile summary'!$O$18</f>
        <v>#NAME?</v>
      </c>
      <c r="DD19" s="107" t="e">
        <f ca="1">DD18/'Utilisation profile summary'!$O$18</f>
        <v>#NAME?</v>
      </c>
      <c r="DE19" s="107" t="e">
        <f ca="1">DE18/'Utilisation profile summary'!$O$18</f>
        <v>#NAME?</v>
      </c>
      <c r="DF19" s="107" t="e">
        <f ca="1">DF18/'Utilisation profile summary'!$O$18</f>
        <v>#NAME?</v>
      </c>
      <c r="DG19" s="107" t="e">
        <f ca="1">DG18/'Utilisation profile summary'!$O$18</f>
        <v>#NAME?</v>
      </c>
      <c r="DH19" s="107" t="e">
        <f ca="1">DH18/'Utilisation profile summary'!$O$18</f>
        <v>#NAME?</v>
      </c>
      <c r="DI19" s="108" t="e">
        <f ca="1">DI18/('Utilisation profile summary'!$H$18)</f>
        <v>#NAME?</v>
      </c>
      <c r="DJ19" s="107" t="e">
        <f ca="1">DJ18/('Utilisation profile summary'!$H$18)</f>
        <v>#NAME?</v>
      </c>
      <c r="DK19" s="343" t="e">
        <f ca="1">DK18/('Utilisation profile summary'!$H$18)</f>
        <v>#NAME?</v>
      </c>
      <c r="DL19" s="343" t="e">
        <f ca="1">DL18/('Utilisation profile summary'!$H$18)</f>
        <v>#NAME?</v>
      </c>
      <c r="DM19" s="343" t="e">
        <f ca="1">DM18/('Utilisation profile summary'!$H$18)</f>
        <v>#NAME?</v>
      </c>
      <c r="DN19" s="343" t="e">
        <f ca="1">DN18/('Utilisation profile summary'!$H$18)</f>
        <v>#NAME?</v>
      </c>
      <c r="DO19" s="343" t="e">
        <f ca="1">DO18/('Utilisation profile summary'!$H$18)</f>
        <v>#NAME?</v>
      </c>
      <c r="DP19" s="343" t="e">
        <f ca="1">DP18/('Utilisation profile summary'!$H$18)</f>
        <v>#NAME?</v>
      </c>
      <c r="DQ19" s="343" t="e">
        <f ca="1">DQ18/('Utilisation profile summary'!$H$18)</f>
        <v>#NAME?</v>
      </c>
      <c r="DR19" s="343" t="e">
        <f ca="1">DR18/('Utilisation profile summary'!$H$18)</f>
        <v>#NAME?</v>
      </c>
      <c r="DS19" s="343" t="e">
        <f ca="1">DS18/('Utilisation profile summary'!$H$18)</f>
        <v>#NAME?</v>
      </c>
      <c r="DT19" s="343" t="e">
        <f ca="1">DT18/('Utilisation profile summary'!$H$18)</f>
        <v>#NAME?</v>
      </c>
      <c r="DU19" s="343" t="e">
        <f ca="1">DU18/('Utilisation profile summary'!$H$18)</f>
        <v>#NAME?</v>
      </c>
      <c r="DV19" s="343" t="e">
        <f ca="1">DV18/('Utilisation profile summary'!$H$18)</f>
        <v>#NAME?</v>
      </c>
      <c r="DW19" s="343" t="e">
        <f ca="1">DW18/('Utilisation profile summary'!$H$18)</f>
        <v>#NAME?</v>
      </c>
      <c r="DX19" s="343" t="e">
        <f ca="1">DX18/('Utilisation profile summary'!$H$18)</f>
        <v>#NAME?</v>
      </c>
      <c r="DY19" s="343" t="e">
        <f ca="1">DY18/('Utilisation profile summary'!$H$18)</f>
        <v>#NAME?</v>
      </c>
      <c r="DZ19" s="343" t="e">
        <f ca="1">DZ18/('Utilisation profile summary'!$H$18)</f>
        <v>#NAME?</v>
      </c>
      <c r="EA19" s="343" t="e">
        <f ca="1">EA18/('Utilisation profile summary'!$H$18)</f>
        <v>#NAME?</v>
      </c>
      <c r="EB19" s="344" t="e">
        <f ca="1">EB18/('Utilisation profile summary'!$H$18)</f>
        <v>#NAME?</v>
      </c>
    </row>
    <row r="20" spans="1:134" s="92" customFormat="1" ht="16.5" thickTop="1">
      <c r="A20" s="91"/>
      <c r="D20" s="132" t="s">
        <v>77</v>
      </c>
      <c r="E20" s="93"/>
      <c r="F20" s="334" t="s">
        <v>55</v>
      </c>
      <c r="G20" s="334" t="s">
        <v>55</v>
      </c>
      <c r="H20" s="92" t="s">
        <v>19</v>
      </c>
      <c r="I20" s="334" t="s">
        <v>59</v>
      </c>
      <c r="J20" s="92" t="s">
        <v>21</v>
      </c>
      <c r="K20" s="335" t="s">
        <v>55</v>
      </c>
      <c r="L20" s="92" t="b">
        <f>IF(Tables!B18=1,TRUE,FALSE)</f>
        <v>0</v>
      </c>
      <c r="M20" s="92" t="b">
        <f>IF(Tables!B19=1,TRUE,FALSE)</f>
        <v>0</v>
      </c>
      <c r="Z20" s="94"/>
      <c r="AJ20" s="94"/>
      <c r="AY20" s="134" t="s">
        <v>70</v>
      </c>
      <c r="AZ20" s="325" t="e">
        <f ca="1">AZ18/AY18</f>
        <v>#NAME?</v>
      </c>
      <c r="BA20" s="325" t="e">
        <f t="shared" ref="BA20:BF20" ca="1" si="16">BA18/AZ18</f>
        <v>#NAME?</v>
      </c>
      <c r="BB20" s="325" t="e">
        <f t="shared" ca="1" si="16"/>
        <v>#NAME?</v>
      </c>
      <c r="BC20" s="325" t="e">
        <f t="shared" ca="1" si="16"/>
        <v>#NAME?</v>
      </c>
      <c r="BD20" s="325" t="e">
        <f t="shared" ca="1" si="16"/>
        <v>#NAME?</v>
      </c>
      <c r="BE20" s="325" t="e">
        <f t="shared" ca="1" si="16"/>
        <v>#NAME?</v>
      </c>
      <c r="BF20" s="325" t="e">
        <f t="shared" ca="1" si="16"/>
        <v>#NAME?</v>
      </c>
      <c r="BR20" s="94"/>
      <c r="BS20" s="134" t="s">
        <v>69</v>
      </c>
      <c r="CN20" s="134" t="s">
        <v>37</v>
      </c>
      <c r="DI20" s="154" t="s">
        <v>71</v>
      </c>
      <c r="DJ20" s="325" t="e">
        <f ca="1">DJ18/DI18</f>
        <v>#NAME?</v>
      </c>
      <c r="DK20" s="345" t="e">
        <f t="shared" ref="DK20:EB20" ca="1" si="17">DK18/DJ18</f>
        <v>#NAME?</v>
      </c>
      <c r="DL20" s="345" t="e">
        <f t="shared" ca="1" si="17"/>
        <v>#NAME?</v>
      </c>
      <c r="DM20" s="345" t="e">
        <f t="shared" ca="1" si="17"/>
        <v>#NAME?</v>
      </c>
      <c r="DN20" s="345" t="e">
        <f t="shared" ca="1" si="17"/>
        <v>#NAME?</v>
      </c>
      <c r="DO20" s="345" t="e">
        <f t="shared" ca="1" si="17"/>
        <v>#NAME?</v>
      </c>
      <c r="DP20" s="345" t="e">
        <f t="shared" ca="1" si="17"/>
        <v>#NAME?</v>
      </c>
      <c r="DQ20" s="345" t="e">
        <f t="shared" ca="1" si="17"/>
        <v>#NAME?</v>
      </c>
      <c r="DR20" s="345" t="e">
        <f t="shared" ca="1" si="17"/>
        <v>#NAME?</v>
      </c>
      <c r="DS20" s="345" t="e">
        <f t="shared" ca="1" si="17"/>
        <v>#NAME?</v>
      </c>
      <c r="DT20" s="345" t="e">
        <f t="shared" ca="1" si="17"/>
        <v>#NAME?</v>
      </c>
      <c r="DU20" s="345" t="e">
        <f t="shared" ca="1" si="17"/>
        <v>#NAME?</v>
      </c>
      <c r="DV20" s="345" t="e">
        <f t="shared" ca="1" si="17"/>
        <v>#NAME?</v>
      </c>
      <c r="DW20" s="345" t="e">
        <f t="shared" ca="1" si="17"/>
        <v>#NAME?</v>
      </c>
      <c r="DX20" s="345" t="e">
        <f t="shared" ca="1" si="17"/>
        <v>#NAME?</v>
      </c>
      <c r="DY20" s="345" t="e">
        <f t="shared" ca="1" si="17"/>
        <v>#NAME?</v>
      </c>
      <c r="DZ20" s="345" t="e">
        <f t="shared" ca="1" si="17"/>
        <v>#NAME?</v>
      </c>
      <c r="EA20" s="345" t="e">
        <f t="shared" ca="1" si="17"/>
        <v>#NAME?</v>
      </c>
      <c r="EB20" s="346" t="e">
        <f t="shared" ca="1" si="17"/>
        <v>#NAME?</v>
      </c>
    </row>
    <row r="21" spans="1:134" s="74" customFormat="1" ht="15">
      <c r="A21" s="109">
        <f>'Asset data'!A21</f>
        <v>0</v>
      </c>
      <c r="B21" s="109">
        <f>'Asset data'!B21</f>
        <v>0</v>
      </c>
      <c r="C21" s="109">
        <f>'Asset data'!C21</f>
        <v>0</v>
      </c>
      <c r="D21" s="109">
        <f>'Asset data'!E21</f>
        <v>0</v>
      </c>
      <c r="E21" s="110">
        <f>IF(A21&gt;0,VLOOKUP(A21,IDtable,2),0)</f>
        <v>0</v>
      </c>
      <c r="F21" s="74">
        <f>'Asset data'!I21</f>
        <v>0</v>
      </c>
      <c r="G21" s="112">
        <f>F21</f>
        <v>0</v>
      </c>
      <c r="H21" s="112">
        <f>'Asset data'!J21</f>
        <v>0</v>
      </c>
      <c r="I21" s="112" t="s">
        <v>22</v>
      </c>
      <c r="J21" s="112">
        <f>IF(A21=0,0,IF('Asset data'!$D$1=1,1,IF('Asset data'!$D$1=2,2,'Asset data'!K21)))</f>
        <v>0</v>
      </c>
      <c r="K21" s="76">
        <f>IF(A21&gt;0,IF(I21="S",F21,IF(I21="R",G21,9999)),0)</f>
        <v>0</v>
      </c>
      <c r="Z21" s="76"/>
      <c r="AJ21" s="76"/>
      <c r="AX21" s="113">
        <f>'Utilisation profile summary'!H21</f>
        <v>0</v>
      </c>
      <c r="AY21" s="114" t="e">
        <f t="array" aca="1" ref="AY21:CM21" ca="1">Aug_calc('Asset data'!$M$5:$FG$5,'Asset data'!M21:FG21,'Asset data'!H21/100,'Asset data'!G21,'Asset data'!I21,'Asset data'!J21,J21,20)</f>
        <v>#NAME?</v>
      </c>
      <c r="AZ21" s="114" t="e">
        <f ca="1"/>
        <v>#NAME?</v>
      </c>
      <c r="BA21" s="77" t="e">
        <f ca="1"/>
        <v>#NAME?</v>
      </c>
      <c r="BB21" s="77" t="e">
        <f ca="1"/>
        <v>#NAME?</v>
      </c>
      <c r="BC21" s="77" t="e">
        <f ca="1"/>
        <v>#NAME?</v>
      </c>
      <c r="BD21" s="77" t="e">
        <f ca="1"/>
        <v>#NAME?</v>
      </c>
      <c r="BE21" s="77" t="e">
        <f ca="1"/>
        <v>#NAME?</v>
      </c>
      <c r="BF21" s="77" t="e">
        <f ca="1"/>
        <v>#NAME?</v>
      </c>
      <c r="BG21" s="77" t="e">
        <f ca="1"/>
        <v>#NAME?</v>
      </c>
      <c r="BH21" s="77" t="e">
        <f ca="1"/>
        <v>#NAME?</v>
      </c>
      <c r="BI21" s="77" t="e">
        <f ca="1"/>
        <v>#NAME?</v>
      </c>
      <c r="BJ21" s="77" t="e">
        <f ca="1"/>
        <v>#NAME?</v>
      </c>
      <c r="BK21" s="77" t="e">
        <f ca="1"/>
        <v>#NAME?</v>
      </c>
      <c r="BL21" s="77" t="e">
        <f ca="1"/>
        <v>#NAME?</v>
      </c>
      <c r="BM21" s="77" t="e">
        <f ca="1"/>
        <v>#NAME?</v>
      </c>
      <c r="BN21" s="77" t="e">
        <f ca="1"/>
        <v>#NAME?</v>
      </c>
      <c r="BO21" s="77" t="e">
        <f ca="1"/>
        <v>#NAME?</v>
      </c>
      <c r="BP21" s="77" t="e">
        <f ca="1"/>
        <v>#NAME?</v>
      </c>
      <c r="BQ21" s="77" t="e">
        <f ca="1"/>
        <v>#NAME?</v>
      </c>
      <c r="BR21" s="81" t="e">
        <f ca="1"/>
        <v>#NAME?</v>
      </c>
      <c r="BS21" s="77" t="e">
        <f ca="1"/>
        <v>#NAME?</v>
      </c>
      <c r="BT21" s="77" t="e">
        <f ca="1"/>
        <v>#NAME?</v>
      </c>
      <c r="BU21" s="77" t="e">
        <f ca="1"/>
        <v>#NAME?</v>
      </c>
      <c r="BV21" s="77" t="e">
        <f ca="1"/>
        <v>#NAME?</v>
      </c>
      <c r="BW21" s="77" t="e">
        <f ca="1"/>
        <v>#NAME?</v>
      </c>
      <c r="BX21" s="77" t="e">
        <f ca="1"/>
        <v>#NAME?</v>
      </c>
      <c r="BY21" s="77" t="e">
        <f ca="1"/>
        <v>#NAME?</v>
      </c>
      <c r="BZ21" s="77" t="e">
        <f ca="1"/>
        <v>#NAME?</v>
      </c>
      <c r="CA21" s="77" t="e">
        <f ca="1"/>
        <v>#NAME?</v>
      </c>
      <c r="CB21" s="77" t="e">
        <f ca="1"/>
        <v>#NAME?</v>
      </c>
      <c r="CC21" s="77" t="e">
        <f ca="1"/>
        <v>#NAME?</v>
      </c>
      <c r="CD21" s="77" t="e">
        <f ca="1"/>
        <v>#NAME?</v>
      </c>
      <c r="CE21" s="77" t="e">
        <f ca="1"/>
        <v>#NAME?</v>
      </c>
      <c r="CF21" s="77" t="e">
        <f ca="1"/>
        <v>#NAME?</v>
      </c>
      <c r="CG21" s="77" t="e">
        <f ca="1"/>
        <v>#NAME?</v>
      </c>
      <c r="CH21" s="77" t="e">
        <f ca="1"/>
        <v>#NAME?</v>
      </c>
      <c r="CI21" s="77" t="e">
        <f ca="1"/>
        <v>#NAME?</v>
      </c>
      <c r="CJ21" s="77" t="e">
        <f ca="1"/>
        <v>#NAME?</v>
      </c>
      <c r="CK21" s="77" t="e">
        <f ca="1"/>
        <v>#NAME?</v>
      </c>
      <c r="CL21" s="77" t="e">
        <f ca="1"/>
        <v>#NAME?</v>
      </c>
      <c r="CM21" s="77" t="e">
        <f ca="1"/>
        <v>#NAME?</v>
      </c>
      <c r="CN21" s="111" t="e">
        <f t="shared" ref="CN21:CW22" ca="1" si="18">BS21*$AX21</f>
        <v>#NAME?</v>
      </c>
      <c r="CO21" s="74" t="e">
        <f t="shared" ca="1" si="18"/>
        <v>#NAME?</v>
      </c>
      <c r="CP21" s="74" t="e">
        <f t="shared" ca="1" si="18"/>
        <v>#NAME?</v>
      </c>
      <c r="CQ21" s="74" t="e">
        <f t="shared" ca="1" si="18"/>
        <v>#NAME?</v>
      </c>
      <c r="CR21" s="74" t="e">
        <f t="shared" ca="1" si="18"/>
        <v>#NAME?</v>
      </c>
      <c r="CS21" s="74" t="e">
        <f t="shared" ca="1" si="18"/>
        <v>#NAME?</v>
      </c>
      <c r="CT21" s="74" t="e">
        <f t="shared" ca="1" si="18"/>
        <v>#NAME?</v>
      </c>
      <c r="CU21" s="74" t="e">
        <f t="shared" ca="1" si="18"/>
        <v>#NAME?</v>
      </c>
      <c r="CV21" s="74" t="e">
        <f t="shared" ca="1" si="18"/>
        <v>#NAME?</v>
      </c>
      <c r="CW21" s="74" t="e">
        <f t="shared" ca="1" si="18"/>
        <v>#NAME?</v>
      </c>
      <c r="CX21" s="74" t="e">
        <f t="shared" ref="CX21:DG22" ca="1" si="19">CC21*$AX21</f>
        <v>#NAME?</v>
      </c>
      <c r="CY21" s="74" t="e">
        <f t="shared" ca="1" si="19"/>
        <v>#NAME?</v>
      </c>
      <c r="CZ21" s="74" t="e">
        <f t="shared" ca="1" si="19"/>
        <v>#NAME?</v>
      </c>
      <c r="DA21" s="74" t="e">
        <f t="shared" ca="1" si="19"/>
        <v>#NAME?</v>
      </c>
      <c r="DB21" s="74" t="e">
        <f t="shared" ca="1" si="19"/>
        <v>#NAME?</v>
      </c>
      <c r="DC21" s="74" t="e">
        <f t="shared" ca="1" si="19"/>
        <v>#NAME?</v>
      </c>
      <c r="DD21" s="74" t="e">
        <f t="shared" ca="1" si="19"/>
        <v>#NAME?</v>
      </c>
      <c r="DE21" s="74" t="e">
        <f t="shared" ca="1" si="19"/>
        <v>#NAME?</v>
      </c>
      <c r="DF21" s="74" t="e">
        <f t="shared" ca="1" si="19"/>
        <v>#NAME?</v>
      </c>
      <c r="DG21" s="74" t="e">
        <f t="shared" ca="1" si="19"/>
        <v>#NAME?</v>
      </c>
      <c r="DH21" s="74" t="e">
        <f ca="1">CM21*$AX21</f>
        <v>#NAME?</v>
      </c>
      <c r="DI21" s="115">
        <f>IF('Asset data'!$F21=0,0,AY21*'Asset data'!$F21/1000)</f>
        <v>0</v>
      </c>
      <c r="DJ21" s="116">
        <f>IF('Asset data'!$F21=0,0,AZ21*'Asset data'!$F21/1000)</f>
        <v>0</v>
      </c>
      <c r="DK21" s="116">
        <f>IF('Asset data'!$F21=0,0,BA21*'Asset data'!$F21/1000)</f>
        <v>0</v>
      </c>
      <c r="DL21" s="116">
        <f>IF('Asset data'!$F21=0,0,BB21*'Asset data'!$F21/1000)</f>
        <v>0</v>
      </c>
      <c r="DM21" s="116">
        <f>IF('Asset data'!$F21=0,0,BC21*'Asset data'!$F21/1000)</f>
        <v>0</v>
      </c>
      <c r="DN21" s="116">
        <f>IF('Asset data'!$F21=0,0,BD21*'Asset data'!$F21/1000)</f>
        <v>0</v>
      </c>
      <c r="DO21" s="116">
        <f>IF('Asset data'!$F21=0,0,BE21*'Asset data'!$F21/1000)</f>
        <v>0</v>
      </c>
      <c r="DP21" s="116">
        <f>IF('Asset data'!$F21=0,0,BF21*'Asset data'!$F21/1000)</f>
        <v>0</v>
      </c>
      <c r="DQ21" s="116">
        <f>IF('Asset data'!$F21=0,0,BG21*'Asset data'!$F21/1000)</f>
        <v>0</v>
      </c>
      <c r="DR21" s="116">
        <f>IF('Asset data'!$F21=0,0,BH21*'Asset data'!$F21/1000)</f>
        <v>0</v>
      </c>
      <c r="DS21" s="116">
        <f>IF('Asset data'!$F21=0,0,BI21*'Asset data'!$F21/1000)</f>
        <v>0</v>
      </c>
      <c r="DT21" s="116">
        <f>IF('Asset data'!$F21=0,0,BJ21*'Asset data'!$F21/1000)</f>
        <v>0</v>
      </c>
      <c r="DU21" s="116">
        <f>IF('Asset data'!$F21=0,0,BK21*'Asset data'!$F21/1000)</f>
        <v>0</v>
      </c>
      <c r="DV21" s="116">
        <f>IF('Asset data'!$F21=0,0,BL21*'Asset data'!$F21/1000)</f>
        <v>0</v>
      </c>
      <c r="DW21" s="116">
        <f>IF('Asset data'!$F21=0,0,BM21*'Asset data'!$F21/1000)</f>
        <v>0</v>
      </c>
      <c r="DX21" s="116">
        <f>IF('Asset data'!$F21=0,0,BN21*'Asset data'!$F21/1000)</f>
        <v>0</v>
      </c>
      <c r="DY21" s="116">
        <f>IF('Asset data'!$F21=0,0,BO21*'Asset data'!$F21/1000)</f>
        <v>0</v>
      </c>
      <c r="DZ21" s="116">
        <f>IF('Asset data'!$F21=0,0,BP21*'Asset data'!$F21/1000)</f>
        <v>0</v>
      </c>
      <c r="EA21" s="116">
        <f>IF('Asset data'!$F21=0,0,BQ21*'Asset data'!$F21/1000)</f>
        <v>0</v>
      </c>
      <c r="EB21" s="117">
        <f>IF('Asset data'!$F21=0,0,BR21*'Asset data'!$F21/1000)</f>
        <v>0</v>
      </c>
    </row>
    <row r="22" spans="1:134" s="83" customFormat="1" ht="15">
      <c r="A22" s="118">
        <f>'Asset data'!A22</f>
        <v>0</v>
      </c>
      <c r="B22" s="118">
        <f>'Asset data'!B22</f>
        <v>0</v>
      </c>
      <c r="C22" s="118">
        <f>'Asset data'!C22</f>
        <v>0</v>
      </c>
      <c r="D22" s="118">
        <f>'Asset data'!E22</f>
        <v>0</v>
      </c>
      <c r="E22" s="119">
        <f>IF(A22&gt;0,VLOOKUP(A22,IDtable,2),0)</f>
        <v>0</v>
      </c>
      <c r="F22" s="83">
        <f>'Asset data'!I22</f>
        <v>0</v>
      </c>
      <c r="G22" s="121">
        <f>F22</f>
        <v>0</v>
      </c>
      <c r="H22" s="121">
        <f>'Asset data'!J22</f>
        <v>0</v>
      </c>
      <c r="I22" s="121" t="s">
        <v>22</v>
      </c>
      <c r="J22" s="121">
        <f>IF(A22=0,0,IF('Asset data'!$D$1=1,1,IF('Asset data'!$D$1=2,2,'Asset data'!K22)))</f>
        <v>0</v>
      </c>
      <c r="K22" s="85">
        <f>IF(A22&gt;0,IF(I22="S",F22,IF(I22="R",G22,9999)),0)</f>
        <v>0</v>
      </c>
      <c r="Z22" s="85"/>
      <c r="AJ22" s="85"/>
      <c r="AX22" s="122">
        <f>'Utilisation profile summary'!H22</f>
        <v>0</v>
      </c>
      <c r="AY22" s="123" t="e">
        <f t="array" aca="1" ref="AY22:CM22" ca="1">Aug_calc('Asset data'!$M$5:$FG$5,'Asset data'!M22:FG22,'Asset data'!H22/100,'Asset data'!G22,'Asset data'!I22,'Asset data'!J22,J22,20)</f>
        <v>#NAME?</v>
      </c>
      <c r="AZ22" s="123" t="e">
        <f ca="1"/>
        <v>#NAME?</v>
      </c>
      <c r="BA22" s="86" t="e">
        <f ca="1"/>
        <v>#NAME?</v>
      </c>
      <c r="BB22" s="86" t="e">
        <f ca="1"/>
        <v>#NAME?</v>
      </c>
      <c r="BC22" s="86" t="e">
        <f ca="1"/>
        <v>#NAME?</v>
      </c>
      <c r="BD22" s="86" t="e">
        <f ca="1"/>
        <v>#NAME?</v>
      </c>
      <c r="BE22" s="86" t="e">
        <f ca="1"/>
        <v>#NAME?</v>
      </c>
      <c r="BF22" s="86" t="e">
        <f ca="1"/>
        <v>#NAME?</v>
      </c>
      <c r="BG22" s="86" t="e">
        <f ca="1"/>
        <v>#NAME?</v>
      </c>
      <c r="BH22" s="86" t="e">
        <f ca="1"/>
        <v>#NAME?</v>
      </c>
      <c r="BI22" s="86" t="e">
        <f ca="1"/>
        <v>#NAME?</v>
      </c>
      <c r="BJ22" s="86" t="e">
        <f ca="1"/>
        <v>#NAME?</v>
      </c>
      <c r="BK22" s="86" t="e">
        <f ca="1"/>
        <v>#NAME?</v>
      </c>
      <c r="BL22" s="86" t="e">
        <f ca="1"/>
        <v>#NAME?</v>
      </c>
      <c r="BM22" s="86" t="e">
        <f ca="1"/>
        <v>#NAME?</v>
      </c>
      <c r="BN22" s="86" t="e">
        <f ca="1"/>
        <v>#NAME?</v>
      </c>
      <c r="BO22" s="86" t="e">
        <f ca="1"/>
        <v>#NAME?</v>
      </c>
      <c r="BP22" s="86" t="e">
        <f ca="1"/>
        <v>#NAME?</v>
      </c>
      <c r="BQ22" s="86" t="e">
        <f ca="1"/>
        <v>#NAME?</v>
      </c>
      <c r="BR22" s="90" t="e">
        <f ca="1"/>
        <v>#NAME?</v>
      </c>
      <c r="BS22" s="86" t="e">
        <f ca="1"/>
        <v>#NAME?</v>
      </c>
      <c r="BT22" s="86" t="e">
        <f ca="1"/>
        <v>#NAME?</v>
      </c>
      <c r="BU22" s="86" t="e">
        <f ca="1"/>
        <v>#NAME?</v>
      </c>
      <c r="BV22" s="86" t="e">
        <f ca="1"/>
        <v>#NAME?</v>
      </c>
      <c r="BW22" s="86" t="e">
        <f ca="1"/>
        <v>#NAME?</v>
      </c>
      <c r="BX22" s="86" t="e">
        <f ca="1"/>
        <v>#NAME?</v>
      </c>
      <c r="BY22" s="86" t="e">
        <f ca="1"/>
        <v>#NAME?</v>
      </c>
      <c r="BZ22" s="86" t="e">
        <f ca="1"/>
        <v>#NAME?</v>
      </c>
      <c r="CA22" s="86" t="e">
        <f ca="1"/>
        <v>#NAME?</v>
      </c>
      <c r="CB22" s="86" t="e">
        <f ca="1"/>
        <v>#NAME?</v>
      </c>
      <c r="CC22" s="86" t="e">
        <f ca="1"/>
        <v>#NAME?</v>
      </c>
      <c r="CD22" s="86" t="e">
        <f ca="1"/>
        <v>#NAME?</v>
      </c>
      <c r="CE22" s="86" t="e">
        <f ca="1"/>
        <v>#NAME?</v>
      </c>
      <c r="CF22" s="86" t="e">
        <f ca="1"/>
        <v>#NAME?</v>
      </c>
      <c r="CG22" s="86" t="e">
        <f ca="1"/>
        <v>#NAME?</v>
      </c>
      <c r="CH22" s="86" t="e">
        <f ca="1"/>
        <v>#NAME?</v>
      </c>
      <c r="CI22" s="86" t="e">
        <f ca="1"/>
        <v>#NAME?</v>
      </c>
      <c r="CJ22" s="86" t="e">
        <f ca="1"/>
        <v>#NAME?</v>
      </c>
      <c r="CK22" s="86" t="e">
        <f ca="1"/>
        <v>#NAME?</v>
      </c>
      <c r="CL22" s="86" t="e">
        <f ca="1"/>
        <v>#NAME?</v>
      </c>
      <c r="CM22" s="86" t="e">
        <f ca="1"/>
        <v>#NAME?</v>
      </c>
      <c r="CN22" s="120" t="e">
        <f t="shared" ca="1" si="18"/>
        <v>#NAME?</v>
      </c>
      <c r="CO22" s="83" t="e">
        <f t="shared" ca="1" si="18"/>
        <v>#NAME?</v>
      </c>
      <c r="CP22" s="83" t="e">
        <f t="shared" ca="1" si="18"/>
        <v>#NAME?</v>
      </c>
      <c r="CQ22" s="83" t="e">
        <f t="shared" ca="1" si="18"/>
        <v>#NAME?</v>
      </c>
      <c r="CR22" s="83" t="e">
        <f t="shared" ca="1" si="18"/>
        <v>#NAME?</v>
      </c>
      <c r="CS22" s="83" t="e">
        <f t="shared" ca="1" si="18"/>
        <v>#NAME?</v>
      </c>
      <c r="CT22" s="83" t="e">
        <f t="shared" ca="1" si="18"/>
        <v>#NAME?</v>
      </c>
      <c r="CU22" s="83" t="e">
        <f t="shared" ca="1" si="18"/>
        <v>#NAME?</v>
      </c>
      <c r="CV22" s="83" t="e">
        <f t="shared" ca="1" si="18"/>
        <v>#NAME?</v>
      </c>
      <c r="CW22" s="83" t="e">
        <f t="shared" ca="1" si="18"/>
        <v>#NAME?</v>
      </c>
      <c r="CX22" s="83" t="e">
        <f t="shared" ca="1" si="19"/>
        <v>#NAME?</v>
      </c>
      <c r="CY22" s="83" t="e">
        <f t="shared" ca="1" si="19"/>
        <v>#NAME?</v>
      </c>
      <c r="CZ22" s="83" t="e">
        <f t="shared" ca="1" si="19"/>
        <v>#NAME?</v>
      </c>
      <c r="DA22" s="83" t="e">
        <f t="shared" ca="1" si="19"/>
        <v>#NAME?</v>
      </c>
      <c r="DB22" s="83" t="e">
        <f t="shared" ca="1" si="19"/>
        <v>#NAME?</v>
      </c>
      <c r="DC22" s="83" t="e">
        <f t="shared" ca="1" si="19"/>
        <v>#NAME?</v>
      </c>
      <c r="DD22" s="83" t="e">
        <f t="shared" ca="1" si="19"/>
        <v>#NAME?</v>
      </c>
      <c r="DE22" s="83" t="e">
        <f t="shared" ca="1" si="19"/>
        <v>#NAME?</v>
      </c>
      <c r="DF22" s="83" t="e">
        <f t="shared" ca="1" si="19"/>
        <v>#NAME?</v>
      </c>
      <c r="DG22" s="83" t="e">
        <f t="shared" ca="1" si="19"/>
        <v>#NAME?</v>
      </c>
      <c r="DH22" s="83" t="e">
        <f ca="1">CM22*$AX22</f>
        <v>#NAME?</v>
      </c>
      <c r="DI22" s="124">
        <f>IF('Asset data'!$F22=0,0,AY22*'Asset data'!$F22/1000)</f>
        <v>0</v>
      </c>
      <c r="DJ22" s="125">
        <f>IF('Asset data'!$F22=0,0,AZ22*'Asset data'!$F22/1000)</f>
        <v>0</v>
      </c>
      <c r="DK22" s="125">
        <f>IF('Asset data'!$F22=0,0,BA22*'Asset data'!$F22/1000)</f>
        <v>0</v>
      </c>
      <c r="DL22" s="125">
        <f>IF('Asset data'!$F22=0,0,BB22*'Asset data'!$F22/1000)</f>
        <v>0</v>
      </c>
      <c r="DM22" s="125">
        <f>IF('Asset data'!$F22=0,0,BC22*'Asset data'!$F22/1000)</f>
        <v>0</v>
      </c>
      <c r="DN22" s="125">
        <f>IF('Asset data'!$F22=0,0,BD22*'Asset data'!$F22/1000)</f>
        <v>0</v>
      </c>
      <c r="DO22" s="125">
        <f>IF('Asset data'!$F22=0,0,BE22*'Asset data'!$F22/1000)</f>
        <v>0</v>
      </c>
      <c r="DP22" s="125">
        <f>IF('Asset data'!$F22=0,0,BF22*'Asset data'!$F22/1000)</f>
        <v>0</v>
      </c>
      <c r="DQ22" s="125">
        <f>IF('Asset data'!$F22=0,0,BG22*'Asset data'!$F22/1000)</f>
        <v>0</v>
      </c>
      <c r="DR22" s="125">
        <f>IF('Asset data'!$F22=0,0,BH22*'Asset data'!$F22/1000)</f>
        <v>0</v>
      </c>
      <c r="DS22" s="125">
        <f>IF('Asset data'!$F22=0,0,BI22*'Asset data'!$F22/1000)</f>
        <v>0</v>
      </c>
      <c r="DT22" s="125">
        <f>IF('Asset data'!$F22=0,0,BJ22*'Asset data'!$F22/1000)</f>
        <v>0</v>
      </c>
      <c r="DU22" s="125">
        <f>IF('Asset data'!$F22=0,0,BK22*'Asset data'!$F22/1000)</f>
        <v>0</v>
      </c>
      <c r="DV22" s="125">
        <f>IF('Asset data'!$F22=0,0,BL22*'Asset data'!$F22/1000)</f>
        <v>0</v>
      </c>
      <c r="DW22" s="125">
        <f>IF('Asset data'!$F22=0,0,BM22*'Asset data'!$F22/1000)</f>
        <v>0</v>
      </c>
      <c r="DX22" s="125">
        <f>IF('Asset data'!$F22=0,0,BN22*'Asset data'!$F22/1000)</f>
        <v>0</v>
      </c>
      <c r="DY22" s="125">
        <f>IF('Asset data'!$F22=0,0,BO22*'Asset data'!$F22/1000)</f>
        <v>0</v>
      </c>
      <c r="DZ22" s="125">
        <f>IF('Asset data'!$F22=0,0,BP22*'Asset data'!$F22/1000)</f>
        <v>0</v>
      </c>
      <c r="EA22" s="125">
        <f>IF('Asset data'!$F22=0,0,BQ22*'Asset data'!$F22/1000)</f>
        <v>0</v>
      </c>
      <c r="EB22" s="126">
        <f>IF('Asset data'!$F22=0,0,BR22*'Asset data'!$F22/1000)</f>
        <v>0</v>
      </c>
    </row>
    <row r="23" spans="1:134" s="74" customFormat="1" ht="15">
      <c r="A23" s="109">
        <f>'Asset data'!A23</f>
        <v>1</v>
      </c>
      <c r="B23" s="109">
        <f>'Asset data'!B23</f>
        <v>0</v>
      </c>
      <c r="C23" s="109">
        <f>'Asset data'!C23</f>
        <v>0</v>
      </c>
      <c r="D23" s="109" t="str">
        <f>'Asset data'!E23</f>
        <v>SubTx Lines - Radial</v>
      </c>
      <c r="E23" s="110" t="str">
        <f t="shared" ref="E23:E61" si="20">IF(A23&gt;0,VLOOKUP(A23,IDtable,2),0)</f>
        <v>Sub-transmission lines</v>
      </c>
      <c r="F23" s="74">
        <f>'Asset data'!I23</f>
        <v>100</v>
      </c>
      <c r="G23" s="112">
        <f t="shared" ref="G23:G61" si="21">F23</f>
        <v>100</v>
      </c>
      <c r="H23" s="112">
        <f>'Asset data'!J23</f>
        <v>0.1</v>
      </c>
      <c r="I23" s="112" t="s">
        <v>22</v>
      </c>
      <c r="J23" s="112">
        <f>IF(A23=0,0,IF('Asset data'!$D$1=1,1,IF('Asset data'!$D$1=2,2,'Asset data'!K23)))</f>
        <v>1</v>
      </c>
      <c r="K23" s="76">
        <f t="shared" ref="K23:K61" si="22">IF(A23&gt;0,IF(I23="S",F23,IF(I23="R",G23,9999)),0)</f>
        <v>100</v>
      </c>
      <c r="Z23" s="76"/>
      <c r="AJ23" s="76"/>
      <c r="AX23" s="113">
        <f>'Utilisation profile summary'!H23</f>
        <v>224289.05172818727</v>
      </c>
      <c r="AY23" s="114" t="e">
        <f t="array" aca="1" ref="AY23:CM23" ca="1">Aug_calc('Asset data'!$M$5:$FG$5,'Asset data'!M23:FG23,'Asset data'!H23/100,'Asset data'!G23,'Asset data'!I23,'Asset data'!J23,J23,20)</f>
        <v>#NAME?</v>
      </c>
      <c r="AZ23" s="114" t="e">
        <f ca="1"/>
        <v>#NAME?</v>
      </c>
      <c r="BA23" s="77" t="e">
        <f ca="1"/>
        <v>#NAME?</v>
      </c>
      <c r="BB23" s="77" t="e">
        <f ca="1"/>
        <v>#NAME?</v>
      </c>
      <c r="BC23" s="77" t="e">
        <f ca="1"/>
        <v>#NAME?</v>
      </c>
      <c r="BD23" s="77" t="e">
        <f ca="1"/>
        <v>#NAME?</v>
      </c>
      <c r="BE23" s="77" t="e">
        <f ca="1"/>
        <v>#NAME?</v>
      </c>
      <c r="BF23" s="77" t="e">
        <f ca="1"/>
        <v>#NAME?</v>
      </c>
      <c r="BG23" s="77" t="e">
        <f ca="1"/>
        <v>#NAME?</v>
      </c>
      <c r="BH23" s="77" t="e">
        <f ca="1"/>
        <v>#NAME?</v>
      </c>
      <c r="BI23" s="77" t="e">
        <f ca="1"/>
        <v>#NAME?</v>
      </c>
      <c r="BJ23" s="77" t="e">
        <f ca="1"/>
        <v>#NAME?</v>
      </c>
      <c r="BK23" s="77" t="e">
        <f ca="1"/>
        <v>#NAME?</v>
      </c>
      <c r="BL23" s="77" t="e">
        <f ca="1"/>
        <v>#NAME?</v>
      </c>
      <c r="BM23" s="77" t="e">
        <f ca="1"/>
        <v>#NAME?</v>
      </c>
      <c r="BN23" s="77" t="e">
        <f ca="1"/>
        <v>#NAME?</v>
      </c>
      <c r="BO23" s="77" t="e">
        <f ca="1"/>
        <v>#NAME?</v>
      </c>
      <c r="BP23" s="77" t="e">
        <f ca="1"/>
        <v>#NAME?</v>
      </c>
      <c r="BQ23" s="77" t="e">
        <f ca="1"/>
        <v>#NAME?</v>
      </c>
      <c r="BR23" s="81" t="e">
        <f ca="1"/>
        <v>#NAME?</v>
      </c>
      <c r="BS23" s="77" t="e">
        <f ca="1"/>
        <v>#NAME?</v>
      </c>
      <c r="BT23" s="77" t="e">
        <f ca="1"/>
        <v>#NAME?</v>
      </c>
      <c r="BU23" s="77" t="e">
        <f ca="1"/>
        <v>#NAME?</v>
      </c>
      <c r="BV23" s="77" t="e">
        <f ca="1"/>
        <v>#NAME?</v>
      </c>
      <c r="BW23" s="77" t="e">
        <f ca="1"/>
        <v>#NAME?</v>
      </c>
      <c r="BX23" s="77" t="e">
        <f ca="1"/>
        <v>#NAME?</v>
      </c>
      <c r="BY23" s="77" t="e">
        <f ca="1"/>
        <v>#NAME?</v>
      </c>
      <c r="BZ23" s="77" t="e">
        <f ca="1"/>
        <v>#NAME?</v>
      </c>
      <c r="CA23" s="77" t="e">
        <f ca="1"/>
        <v>#NAME?</v>
      </c>
      <c r="CB23" s="77" t="e">
        <f ca="1"/>
        <v>#NAME?</v>
      </c>
      <c r="CC23" s="77" t="e">
        <f ca="1"/>
        <v>#NAME?</v>
      </c>
      <c r="CD23" s="77" t="e">
        <f ca="1"/>
        <v>#NAME?</v>
      </c>
      <c r="CE23" s="77" t="e">
        <f ca="1"/>
        <v>#NAME?</v>
      </c>
      <c r="CF23" s="77" t="e">
        <f ca="1"/>
        <v>#NAME?</v>
      </c>
      <c r="CG23" s="77" t="e">
        <f ca="1"/>
        <v>#NAME?</v>
      </c>
      <c r="CH23" s="77" t="e">
        <f ca="1"/>
        <v>#NAME?</v>
      </c>
      <c r="CI23" s="77" t="e">
        <f ca="1"/>
        <v>#NAME?</v>
      </c>
      <c r="CJ23" s="77" t="e">
        <f ca="1"/>
        <v>#NAME?</v>
      </c>
      <c r="CK23" s="77" t="e">
        <f ca="1"/>
        <v>#NAME?</v>
      </c>
      <c r="CL23" s="77" t="e">
        <f ca="1"/>
        <v>#NAME?</v>
      </c>
      <c r="CM23" s="77" t="e">
        <f ca="1"/>
        <v>#NAME?</v>
      </c>
      <c r="CN23" s="111" t="e">
        <f t="shared" ref="CN23:CN61" ca="1" si="23">BS23*$AX23</f>
        <v>#NAME?</v>
      </c>
      <c r="CO23" s="74" t="e">
        <f t="shared" ref="CO23:CO61" ca="1" si="24">BT23*$AX23</f>
        <v>#NAME?</v>
      </c>
      <c r="CP23" s="74" t="e">
        <f t="shared" ref="CP23:CP61" ca="1" si="25">BU23*$AX23</f>
        <v>#NAME?</v>
      </c>
      <c r="CQ23" s="74" t="e">
        <f t="shared" ref="CQ23:CQ61" ca="1" si="26">BV23*$AX23</f>
        <v>#NAME?</v>
      </c>
      <c r="CR23" s="74" t="e">
        <f t="shared" ref="CR23:CR61" ca="1" si="27">BW23*$AX23</f>
        <v>#NAME?</v>
      </c>
      <c r="CS23" s="74" t="e">
        <f t="shared" ref="CS23:CS61" ca="1" si="28">BX23*$AX23</f>
        <v>#NAME?</v>
      </c>
      <c r="CT23" s="74" t="e">
        <f t="shared" ref="CT23:CT61" ca="1" si="29">BY23*$AX23</f>
        <v>#NAME?</v>
      </c>
      <c r="CU23" s="74" t="e">
        <f t="shared" ref="CU23:CU61" ca="1" si="30">BZ23*$AX23</f>
        <v>#NAME?</v>
      </c>
      <c r="CV23" s="74" t="e">
        <f t="shared" ref="CV23:CV61" ca="1" si="31">CA23*$AX23</f>
        <v>#NAME?</v>
      </c>
      <c r="CW23" s="74" t="e">
        <f t="shared" ref="CW23:CW61" ca="1" si="32">CB23*$AX23</f>
        <v>#NAME?</v>
      </c>
      <c r="CX23" s="74" t="e">
        <f t="shared" ref="CX23:CX61" ca="1" si="33">CC23*$AX23</f>
        <v>#NAME?</v>
      </c>
      <c r="CY23" s="74" t="e">
        <f t="shared" ref="CY23:CY61" ca="1" si="34">CD23*$AX23</f>
        <v>#NAME?</v>
      </c>
      <c r="CZ23" s="74" t="e">
        <f t="shared" ref="CZ23:CZ61" ca="1" si="35">CE23*$AX23</f>
        <v>#NAME?</v>
      </c>
      <c r="DA23" s="74" t="e">
        <f t="shared" ref="DA23:DA61" ca="1" si="36">CF23*$AX23</f>
        <v>#NAME?</v>
      </c>
      <c r="DB23" s="74" t="e">
        <f t="shared" ref="DB23:DB61" ca="1" si="37">CG23*$AX23</f>
        <v>#NAME?</v>
      </c>
      <c r="DC23" s="74" t="e">
        <f t="shared" ref="DC23:DC61" ca="1" si="38">CH23*$AX23</f>
        <v>#NAME?</v>
      </c>
      <c r="DD23" s="74" t="e">
        <f t="shared" ref="DD23:DD61" ca="1" si="39">CI23*$AX23</f>
        <v>#NAME?</v>
      </c>
      <c r="DE23" s="74" t="e">
        <f t="shared" ref="DE23:DE61" ca="1" si="40">CJ23*$AX23</f>
        <v>#NAME?</v>
      </c>
      <c r="DF23" s="74" t="e">
        <f t="shared" ref="DF23:DF61" ca="1" si="41">CK23*$AX23</f>
        <v>#NAME?</v>
      </c>
      <c r="DG23" s="74" t="e">
        <f t="shared" ref="DG23:DG61" ca="1" si="42">CL23*$AX23</f>
        <v>#NAME?</v>
      </c>
      <c r="DH23" s="74" t="e">
        <f t="shared" ref="DH23:DH61" ca="1" si="43">CM23*$AX23</f>
        <v>#NAME?</v>
      </c>
      <c r="DI23" s="115" t="e">
        <f ca="1">IF('Asset data'!$F23=0,0,AY23*'Asset data'!$F23/1000)</f>
        <v>#NAME?</v>
      </c>
      <c r="DJ23" s="116" t="e">
        <f ca="1">IF('Asset data'!$F23=0,0,AZ23*'Asset data'!$F23/1000)</f>
        <v>#NAME?</v>
      </c>
      <c r="DK23" s="116" t="e">
        <f ca="1">IF('Asset data'!$F23=0,0,BA23*'Asset data'!$F23/1000)</f>
        <v>#NAME?</v>
      </c>
      <c r="DL23" s="116" t="e">
        <f ca="1">IF('Asset data'!$F23=0,0,BB23*'Asset data'!$F23/1000)</f>
        <v>#NAME?</v>
      </c>
      <c r="DM23" s="116" t="e">
        <f ca="1">IF('Asset data'!$F23=0,0,BC23*'Asset data'!$F23/1000)</f>
        <v>#NAME?</v>
      </c>
      <c r="DN23" s="116" t="e">
        <f ca="1">IF('Asset data'!$F23=0,0,BD23*'Asset data'!$F23/1000)</f>
        <v>#NAME?</v>
      </c>
      <c r="DO23" s="116" t="e">
        <f ca="1">IF('Asset data'!$F23=0,0,BE23*'Asset data'!$F23/1000)</f>
        <v>#NAME?</v>
      </c>
      <c r="DP23" s="116" t="e">
        <f ca="1">IF('Asset data'!$F23=0,0,BF23*'Asset data'!$F23/1000)</f>
        <v>#NAME?</v>
      </c>
      <c r="DQ23" s="116" t="e">
        <f ca="1">IF('Asset data'!$F23=0,0,BG23*'Asset data'!$F23/1000)</f>
        <v>#NAME?</v>
      </c>
      <c r="DR23" s="116" t="e">
        <f ca="1">IF('Asset data'!$F23=0,0,BH23*'Asset data'!$F23/1000)</f>
        <v>#NAME?</v>
      </c>
      <c r="DS23" s="116" t="e">
        <f ca="1">IF('Asset data'!$F23=0,0,BI23*'Asset data'!$F23/1000)</f>
        <v>#NAME?</v>
      </c>
      <c r="DT23" s="116" t="e">
        <f ca="1">IF('Asset data'!$F23=0,0,BJ23*'Asset data'!$F23/1000)</f>
        <v>#NAME?</v>
      </c>
      <c r="DU23" s="116" t="e">
        <f ca="1">IF('Asset data'!$F23=0,0,BK23*'Asset data'!$F23/1000)</f>
        <v>#NAME?</v>
      </c>
      <c r="DV23" s="116" t="e">
        <f ca="1">IF('Asset data'!$F23=0,0,BL23*'Asset data'!$F23/1000)</f>
        <v>#NAME?</v>
      </c>
      <c r="DW23" s="116" t="e">
        <f ca="1">IF('Asset data'!$F23=0,0,BM23*'Asset data'!$F23/1000)</f>
        <v>#NAME?</v>
      </c>
      <c r="DX23" s="116" t="e">
        <f ca="1">IF('Asset data'!$F23=0,0,BN23*'Asset data'!$F23/1000)</f>
        <v>#NAME?</v>
      </c>
      <c r="DY23" s="116" t="e">
        <f ca="1">IF('Asset data'!$F23=0,0,BO23*'Asset data'!$F23/1000)</f>
        <v>#NAME?</v>
      </c>
      <c r="DZ23" s="116" t="e">
        <f ca="1">IF('Asset data'!$F23=0,0,BP23*'Asset data'!$F23/1000)</f>
        <v>#NAME?</v>
      </c>
      <c r="EA23" s="116" t="e">
        <f ca="1">IF('Asset data'!$F23=0,0,BQ23*'Asset data'!$F23/1000)</f>
        <v>#NAME?</v>
      </c>
      <c r="EB23" s="117" t="e">
        <f ca="1">IF('Asset data'!$F23=0,0,BR23*'Asset data'!$F23/1000)</f>
        <v>#NAME?</v>
      </c>
    </row>
    <row r="24" spans="1:134" s="83" customFormat="1" ht="15">
      <c r="A24" s="118">
        <f>'Asset data'!A24</f>
        <v>1</v>
      </c>
      <c r="B24" s="118">
        <f>'Asset data'!B24</f>
        <v>0</v>
      </c>
      <c r="C24" s="118">
        <f>'Asset data'!C24</f>
        <v>0</v>
      </c>
      <c r="D24" s="118" t="str">
        <f>'Asset data'!E24</f>
        <v>SubTx Lines - Meshed</v>
      </c>
      <c r="E24" s="119" t="str">
        <f t="shared" si="20"/>
        <v>Sub-transmission lines</v>
      </c>
      <c r="F24" s="83">
        <f>'Asset data'!I24</f>
        <v>65</v>
      </c>
      <c r="G24" s="121">
        <f t="shared" si="21"/>
        <v>65</v>
      </c>
      <c r="H24" s="121">
        <f>'Asset data'!J24</f>
        <v>0.1</v>
      </c>
      <c r="I24" s="121" t="s">
        <v>22</v>
      </c>
      <c r="J24" s="121">
        <f>IF(A24=0,0,IF('Asset data'!$D$1=1,1,IF('Asset data'!$D$1=2,2,'Asset data'!K24)))</f>
        <v>1</v>
      </c>
      <c r="K24" s="85">
        <f t="shared" si="22"/>
        <v>65</v>
      </c>
      <c r="Z24" s="85"/>
      <c r="AJ24" s="85"/>
      <c r="AX24" s="122">
        <f>'Utilisation profile summary'!H24</f>
        <v>583384.28357181372</v>
      </c>
      <c r="AY24" s="123" t="e">
        <f t="array" aca="1" ref="AY24:CM24" ca="1">Aug_calc('Asset data'!$M$5:$FG$5,'Asset data'!M24:FG24,'Asset data'!H24/100,'Asset data'!G24,'Asset data'!I24,'Asset data'!J24,J24,20)</f>
        <v>#NAME?</v>
      </c>
      <c r="AZ24" s="123" t="e">
        <f ca="1"/>
        <v>#NAME?</v>
      </c>
      <c r="BA24" s="86" t="e">
        <f ca="1"/>
        <v>#NAME?</v>
      </c>
      <c r="BB24" s="86" t="e">
        <f ca="1"/>
        <v>#NAME?</v>
      </c>
      <c r="BC24" s="86" t="e">
        <f ca="1"/>
        <v>#NAME?</v>
      </c>
      <c r="BD24" s="86" t="e">
        <f ca="1"/>
        <v>#NAME?</v>
      </c>
      <c r="BE24" s="86" t="e">
        <f ca="1"/>
        <v>#NAME?</v>
      </c>
      <c r="BF24" s="86" t="e">
        <f ca="1"/>
        <v>#NAME?</v>
      </c>
      <c r="BG24" s="86" t="e">
        <f ca="1"/>
        <v>#NAME?</v>
      </c>
      <c r="BH24" s="86" t="e">
        <f ca="1"/>
        <v>#NAME?</v>
      </c>
      <c r="BI24" s="86" t="e">
        <f ca="1"/>
        <v>#NAME?</v>
      </c>
      <c r="BJ24" s="86" t="e">
        <f ca="1"/>
        <v>#NAME?</v>
      </c>
      <c r="BK24" s="86" t="e">
        <f ca="1"/>
        <v>#NAME?</v>
      </c>
      <c r="BL24" s="86" t="e">
        <f ca="1"/>
        <v>#NAME?</v>
      </c>
      <c r="BM24" s="86" t="e">
        <f ca="1"/>
        <v>#NAME?</v>
      </c>
      <c r="BN24" s="86" t="e">
        <f ca="1"/>
        <v>#NAME?</v>
      </c>
      <c r="BO24" s="86" t="e">
        <f ca="1"/>
        <v>#NAME?</v>
      </c>
      <c r="BP24" s="86" t="e">
        <f ca="1"/>
        <v>#NAME?</v>
      </c>
      <c r="BQ24" s="86" t="e">
        <f ca="1"/>
        <v>#NAME?</v>
      </c>
      <c r="BR24" s="90" t="e">
        <f ca="1"/>
        <v>#NAME?</v>
      </c>
      <c r="BS24" s="86" t="e">
        <f ca="1"/>
        <v>#NAME?</v>
      </c>
      <c r="BT24" s="86" t="e">
        <f ca="1"/>
        <v>#NAME?</v>
      </c>
      <c r="BU24" s="86" t="e">
        <f ca="1"/>
        <v>#NAME?</v>
      </c>
      <c r="BV24" s="86" t="e">
        <f ca="1"/>
        <v>#NAME?</v>
      </c>
      <c r="BW24" s="86" t="e">
        <f ca="1"/>
        <v>#NAME?</v>
      </c>
      <c r="BX24" s="86" t="e">
        <f ca="1"/>
        <v>#NAME?</v>
      </c>
      <c r="BY24" s="86" t="e">
        <f ca="1"/>
        <v>#NAME?</v>
      </c>
      <c r="BZ24" s="86" t="e">
        <f ca="1"/>
        <v>#NAME?</v>
      </c>
      <c r="CA24" s="86" t="e">
        <f ca="1"/>
        <v>#NAME?</v>
      </c>
      <c r="CB24" s="86" t="e">
        <f ca="1"/>
        <v>#NAME?</v>
      </c>
      <c r="CC24" s="86" t="e">
        <f ca="1"/>
        <v>#NAME?</v>
      </c>
      <c r="CD24" s="86" t="e">
        <f ca="1"/>
        <v>#NAME?</v>
      </c>
      <c r="CE24" s="86" t="e">
        <f ca="1"/>
        <v>#NAME?</v>
      </c>
      <c r="CF24" s="86" t="e">
        <f ca="1"/>
        <v>#NAME?</v>
      </c>
      <c r="CG24" s="86" t="e">
        <f ca="1"/>
        <v>#NAME?</v>
      </c>
      <c r="CH24" s="86" t="e">
        <f ca="1"/>
        <v>#NAME?</v>
      </c>
      <c r="CI24" s="86" t="e">
        <f ca="1"/>
        <v>#NAME?</v>
      </c>
      <c r="CJ24" s="86" t="e">
        <f ca="1"/>
        <v>#NAME?</v>
      </c>
      <c r="CK24" s="86" t="e">
        <f ca="1"/>
        <v>#NAME?</v>
      </c>
      <c r="CL24" s="86" t="e">
        <f ca="1"/>
        <v>#NAME?</v>
      </c>
      <c r="CM24" s="86" t="e">
        <f ca="1"/>
        <v>#NAME?</v>
      </c>
      <c r="CN24" s="120" t="e">
        <f t="shared" ca="1" si="23"/>
        <v>#NAME?</v>
      </c>
      <c r="CO24" s="83" t="e">
        <f t="shared" ca="1" si="24"/>
        <v>#NAME?</v>
      </c>
      <c r="CP24" s="83" t="e">
        <f t="shared" ca="1" si="25"/>
        <v>#NAME?</v>
      </c>
      <c r="CQ24" s="83" t="e">
        <f t="shared" ca="1" si="26"/>
        <v>#NAME?</v>
      </c>
      <c r="CR24" s="83" t="e">
        <f t="shared" ca="1" si="27"/>
        <v>#NAME?</v>
      </c>
      <c r="CS24" s="83" t="e">
        <f t="shared" ca="1" si="28"/>
        <v>#NAME?</v>
      </c>
      <c r="CT24" s="83" t="e">
        <f t="shared" ca="1" si="29"/>
        <v>#NAME?</v>
      </c>
      <c r="CU24" s="83" t="e">
        <f t="shared" ca="1" si="30"/>
        <v>#NAME?</v>
      </c>
      <c r="CV24" s="83" t="e">
        <f t="shared" ca="1" si="31"/>
        <v>#NAME?</v>
      </c>
      <c r="CW24" s="83" t="e">
        <f t="shared" ca="1" si="32"/>
        <v>#NAME?</v>
      </c>
      <c r="CX24" s="83" t="e">
        <f t="shared" ca="1" si="33"/>
        <v>#NAME?</v>
      </c>
      <c r="CY24" s="83" t="e">
        <f t="shared" ca="1" si="34"/>
        <v>#NAME?</v>
      </c>
      <c r="CZ24" s="83" t="e">
        <f t="shared" ca="1" si="35"/>
        <v>#NAME?</v>
      </c>
      <c r="DA24" s="83" t="e">
        <f t="shared" ca="1" si="36"/>
        <v>#NAME?</v>
      </c>
      <c r="DB24" s="83" t="e">
        <f t="shared" ca="1" si="37"/>
        <v>#NAME?</v>
      </c>
      <c r="DC24" s="83" t="e">
        <f t="shared" ca="1" si="38"/>
        <v>#NAME?</v>
      </c>
      <c r="DD24" s="83" t="e">
        <f t="shared" ca="1" si="39"/>
        <v>#NAME?</v>
      </c>
      <c r="DE24" s="83" t="e">
        <f t="shared" ca="1" si="40"/>
        <v>#NAME?</v>
      </c>
      <c r="DF24" s="83" t="e">
        <f t="shared" ca="1" si="41"/>
        <v>#NAME?</v>
      </c>
      <c r="DG24" s="83" t="e">
        <f t="shared" ca="1" si="42"/>
        <v>#NAME?</v>
      </c>
      <c r="DH24" s="83" t="e">
        <f t="shared" ca="1" si="43"/>
        <v>#NAME?</v>
      </c>
      <c r="DI24" s="124" t="e">
        <f ca="1">IF('Asset data'!$F24=0,0,AY24*'Asset data'!$F24/1000)</f>
        <v>#NAME?</v>
      </c>
      <c r="DJ24" s="125" t="e">
        <f ca="1">IF('Asset data'!$F24=0,0,AZ24*'Asset data'!$F24/1000)</f>
        <v>#NAME?</v>
      </c>
      <c r="DK24" s="125" t="e">
        <f ca="1">IF('Asset data'!$F24=0,0,BA24*'Asset data'!$F24/1000)</f>
        <v>#NAME?</v>
      </c>
      <c r="DL24" s="125" t="e">
        <f ca="1">IF('Asset data'!$F24=0,0,BB24*'Asset data'!$F24/1000)</f>
        <v>#NAME?</v>
      </c>
      <c r="DM24" s="125" t="e">
        <f ca="1">IF('Asset data'!$F24=0,0,BC24*'Asset data'!$F24/1000)</f>
        <v>#NAME?</v>
      </c>
      <c r="DN24" s="125" t="e">
        <f ca="1">IF('Asset data'!$F24=0,0,BD24*'Asset data'!$F24/1000)</f>
        <v>#NAME?</v>
      </c>
      <c r="DO24" s="125" t="e">
        <f ca="1">IF('Asset data'!$F24=0,0,BE24*'Asset data'!$F24/1000)</f>
        <v>#NAME?</v>
      </c>
      <c r="DP24" s="125" t="e">
        <f ca="1">IF('Asset data'!$F24=0,0,BF24*'Asset data'!$F24/1000)</f>
        <v>#NAME?</v>
      </c>
      <c r="DQ24" s="125" t="e">
        <f ca="1">IF('Asset data'!$F24=0,0,BG24*'Asset data'!$F24/1000)</f>
        <v>#NAME?</v>
      </c>
      <c r="DR24" s="125" t="e">
        <f ca="1">IF('Asset data'!$F24=0,0,BH24*'Asset data'!$F24/1000)</f>
        <v>#NAME?</v>
      </c>
      <c r="DS24" s="125" t="e">
        <f ca="1">IF('Asset data'!$F24=0,0,BI24*'Asset data'!$F24/1000)</f>
        <v>#NAME?</v>
      </c>
      <c r="DT24" s="125" t="e">
        <f ca="1">IF('Asset data'!$F24=0,0,BJ24*'Asset data'!$F24/1000)</f>
        <v>#NAME?</v>
      </c>
      <c r="DU24" s="125" t="e">
        <f ca="1">IF('Asset data'!$F24=0,0,BK24*'Asset data'!$F24/1000)</f>
        <v>#NAME?</v>
      </c>
      <c r="DV24" s="125" t="e">
        <f ca="1">IF('Asset data'!$F24=0,0,BL24*'Asset data'!$F24/1000)</f>
        <v>#NAME?</v>
      </c>
      <c r="DW24" s="125" t="e">
        <f ca="1">IF('Asset data'!$F24=0,0,BM24*'Asset data'!$F24/1000)</f>
        <v>#NAME?</v>
      </c>
      <c r="DX24" s="125" t="e">
        <f ca="1">IF('Asset data'!$F24=0,0,BN24*'Asset data'!$F24/1000)</f>
        <v>#NAME?</v>
      </c>
      <c r="DY24" s="125" t="e">
        <f ca="1">IF('Asset data'!$F24=0,0,BO24*'Asset data'!$F24/1000)</f>
        <v>#NAME?</v>
      </c>
      <c r="DZ24" s="125" t="e">
        <f ca="1">IF('Asset data'!$F24=0,0,BP24*'Asset data'!$F24/1000)</f>
        <v>#NAME?</v>
      </c>
      <c r="EA24" s="125" t="e">
        <f ca="1">IF('Asset data'!$F24=0,0,BQ24*'Asset data'!$F24/1000)</f>
        <v>#NAME?</v>
      </c>
      <c r="EB24" s="126" t="e">
        <f ca="1">IF('Asset data'!$F24=0,0,BR24*'Asset data'!$F24/1000)</f>
        <v>#NAME?</v>
      </c>
    </row>
    <row r="25" spans="1:134" s="74" customFormat="1" ht="15">
      <c r="A25" s="109">
        <f>'Asset data'!A25</f>
        <v>1</v>
      </c>
      <c r="B25" s="109">
        <f>'Asset data'!B25</f>
        <v>0</v>
      </c>
      <c r="C25" s="109">
        <f>'Asset data'!C25</f>
        <v>0</v>
      </c>
      <c r="D25" s="109" t="str">
        <f>'Asset data'!E25</f>
        <v>SubTx Lines - CBD</v>
      </c>
      <c r="E25" s="110" t="str">
        <f t="shared" si="20"/>
        <v>Sub-transmission lines</v>
      </c>
      <c r="F25" s="74">
        <f>'Asset data'!I25</f>
        <v>65</v>
      </c>
      <c r="G25" s="112">
        <f t="shared" si="21"/>
        <v>65</v>
      </c>
      <c r="H25" s="112">
        <f>'Asset data'!J25</f>
        <v>0.1</v>
      </c>
      <c r="I25" s="112" t="s">
        <v>22</v>
      </c>
      <c r="J25" s="112">
        <f>IF(A25=0,0,IF('Asset data'!$D$1=1,1,IF('Asset data'!$D$1=2,2,'Asset data'!K25)))</f>
        <v>1</v>
      </c>
      <c r="K25" s="76">
        <f t="shared" si="22"/>
        <v>65</v>
      </c>
      <c r="Z25" s="76"/>
      <c r="AJ25" s="76"/>
      <c r="AX25" s="113">
        <f>'Utilisation profile summary'!H25</f>
        <v>48082.809893548023</v>
      </c>
      <c r="AY25" s="114" t="e">
        <f t="array" aca="1" ref="AY25:CM25" ca="1">Aug_calc('Asset data'!$M$5:$FG$5,'Asset data'!M25:FG25,'Asset data'!H25/100,'Asset data'!G25,'Asset data'!I25,'Asset data'!J25,J25,20)</f>
        <v>#NAME?</v>
      </c>
      <c r="AZ25" s="114" t="e">
        <f ca="1"/>
        <v>#NAME?</v>
      </c>
      <c r="BA25" s="77" t="e">
        <f ca="1"/>
        <v>#NAME?</v>
      </c>
      <c r="BB25" s="77" t="e">
        <f ca="1"/>
        <v>#NAME?</v>
      </c>
      <c r="BC25" s="77" t="e">
        <f ca="1"/>
        <v>#NAME?</v>
      </c>
      <c r="BD25" s="77" t="e">
        <f ca="1"/>
        <v>#NAME?</v>
      </c>
      <c r="BE25" s="77" t="e">
        <f ca="1"/>
        <v>#NAME?</v>
      </c>
      <c r="BF25" s="77" t="e">
        <f ca="1"/>
        <v>#NAME?</v>
      </c>
      <c r="BG25" s="77" t="e">
        <f ca="1"/>
        <v>#NAME?</v>
      </c>
      <c r="BH25" s="77" t="e">
        <f ca="1"/>
        <v>#NAME?</v>
      </c>
      <c r="BI25" s="77" t="e">
        <f ca="1"/>
        <v>#NAME?</v>
      </c>
      <c r="BJ25" s="77" t="e">
        <f ca="1"/>
        <v>#NAME?</v>
      </c>
      <c r="BK25" s="77" t="e">
        <f ca="1"/>
        <v>#NAME?</v>
      </c>
      <c r="BL25" s="77" t="e">
        <f ca="1"/>
        <v>#NAME?</v>
      </c>
      <c r="BM25" s="77" t="e">
        <f ca="1"/>
        <v>#NAME?</v>
      </c>
      <c r="BN25" s="77" t="e">
        <f ca="1"/>
        <v>#NAME?</v>
      </c>
      <c r="BO25" s="77" t="e">
        <f ca="1"/>
        <v>#NAME?</v>
      </c>
      <c r="BP25" s="77" t="e">
        <f ca="1"/>
        <v>#NAME?</v>
      </c>
      <c r="BQ25" s="77" t="e">
        <f ca="1"/>
        <v>#NAME?</v>
      </c>
      <c r="BR25" s="81" t="e">
        <f ca="1"/>
        <v>#NAME?</v>
      </c>
      <c r="BS25" s="77" t="e">
        <f ca="1"/>
        <v>#NAME?</v>
      </c>
      <c r="BT25" s="77" t="e">
        <f ca="1"/>
        <v>#NAME?</v>
      </c>
      <c r="BU25" s="77" t="e">
        <f ca="1"/>
        <v>#NAME?</v>
      </c>
      <c r="BV25" s="77" t="e">
        <f ca="1"/>
        <v>#NAME?</v>
      </c>
      <c r="BW25" s="77" t="e">
        <f ca="1"/>
        <v>#NAME?</v>
      </c>
      <c r="BX25" s="77" t="e">
        <f ca="1"/>
        <v>#NAME?</v>
      </c>
      <c r="BY25" s="77" t="e">
        <f ca="1"/>
        <v>#NAME?</v>
      </c>
      <c r="BZ25" s="77" t="e">
        <f ca="1"/>
        <v>#NAME?</v>
      </c>
      <c r="CA25" s="77" t="e">
        <f ca="1"/>
        <v>#NAME?</v>
      </c>
      <c r="CB25" s="77" t="e">
        <f ca="1"/>
        <v>#NAME?</v>
      </c>
      <c r="CC25" s="77" t="e">
        <f ca="1"/>
        <v>#NAME?</v>
      </c>
      <c r="CD25" s="77" t="e">
        <f ca="1"/>
        <v>#NAME?</v>
      </c>
      <c r="CE25" s="77" t="e">
        <f ca="1"/>
        <v>#NAME?</v>
      </c>
      <c r="CF25" s="77" t="e">
        <f ca="1"/>
        <v>#NAME?</v>
      </c>
      <c r="CG25" s="77" t="e">
        <f ca="1"/>
        <v>#NAME?</v>
      </c>
      <c r="CH25" s="77" t="e">
        <f ca="1"/>
        <v>#NAME?</v>
      </c>
      <c r="CI25" s="77" t="e">
        <f ca="1"/>
        <v>#NAME?</v>
      </c>
      <c r="CJ25" s="77" t="e">
        <f ca="1"/>
        <v>#NAME?</v>
      </c>
      <c r="CK25" s="77" t="e">
        <f ca="1"/>
        <v>#NAME?</v>
      </c>
      <c r="CL25" s="77" t="e">
        <f ca="1"/>
        <v>#NAME?</v>
      </c>
      <c r="CM25" s="77" t="e">
        <f ca="1"/>
        <v>#NAME?</v>
      </c>
      <c r="CN25" s="111" t="e">
        <f t="shared" ca="1" si="23"/>
        <v>#NAME?</v>
      </c>
      <c r="CO25" s="74" t="e">
        <f t="shared" ca="1" si="24"/>
        <v>#NAME?</v>
      </c>
      <c r="CP25" s="74" t="e">
        <f t="shared" ca="1" si="25"/>
        <v>#NAME?</v>
      </c>
      <c r="CQ25" s="74" t="e">
        <f t="shared" ca="1" si="26"/>
        <v>#NAME?</v>
      </c>
      <c r="CR25" s="74" t="e">
        <f t="shared" ca="1" si="27"/>
        <v>#NAME?</v>
      </c>
      <c r="CS25" s="74" t="e">
        <f t="shared" ca="1" si="28"/>
        <v>#NAME?</v>
      </c>
      <c r="CT25" s="74" t="e">
        <f t="shared" ca="1" si="29"/>
        <v>#NAME?</v>
      </c>
      <c r="CU25" s="74" t="e">
        <f t="shared" ca="1" si="30"/>
        <v>#NAME?</v>
      </c>
      <c r="CV25" s="74" t="e">
        <f t="shared" ca="1" si="31"/>
        <v>#NAME?</v>
      </c>
      <c r="CW25" s="74" t="e">
        <f t="shared" ca="1" si="32"/>
        <v>#NAME?</v>
      </c>
      <c r="CX25" s="74" t="e">
        <f t="shared" ca="1" si="33"/>
        <v>#NAME?</v>
      </c>
      <c r="CY25" s="74" t="e">
        <f t="shared" ca="1" si="34"/>
        <v>#NAME?</v>
      </c>
      <c r="CZ25" s="74" t="e">
        <f t="shared" ca="1" si="35"/>
        <v>#NAME?</v>
      </c>
      <c r="DA25" s="74" t="e">
        <f t="shared" ca="1" si="36"/>
        <v>#NAME?</v>
      </c>
      <c r="DB25" s="74" t="e">
        <f t="shared" ca="1" si="37"/>
        <v>#NAME?</v>
      </c>
      <c r="DC25" s="74" t="e">
        <f t="shared" ca="1" si="38"/>
        <v>#NAME?</v>
      </c>
      <c r="DD25" s="74" t="e">
        <f t="shared" ca="1" si="39"/>
        <v>#NAME?</v>
      </c>
      <c r="DE25" s="74" t="e">
        <f t="shared" ca="1" si="40"/>
        <v>#NAME?</v>
      </c>
      <c r="DF25" s="74" t="e">
        <f t="shared" ca="1" si="41"/>
        <v>#NAME?</v>
      </c>
      <c r="DG25" s="74" t="e">
        <f t="shared" ca="1" si="42"/>
        <v>#NAME?</v>
      </c>
      <c r="DH25" s="74" t="e">
        <f t="shared" ca="1" si="43"/>
        <v>#NAME?</v>
      </c>
      <c r="DI25" s="115" t="e">
        <f ca="1">IF('Asset data'!$F25=0,0,AY25*'Asset data'!$F25/1000)</f>
        <v>#NAME?</v>
      </c>
      <c r="DJ25" s="116" t="e">
        <f ca="1">IF('Asset data'!$F25=0,0,AZ25*'Asset data'!$F25/1000)</f>
        <v>#NAME?</v>
      </c>
      <c r="DK25" s="116" t="e">
        <f ca="1">IF('Asset data'!$F25=0,0,BA25*'Asset data'!$F25/1000)</f>
        <v>#NAME?</v>
      </c>
      <c r="DL25" s="116" t="e">
        <f ca="1">IF('Asset data'!$F25=0,0,BB25*'Asset data'!$F25/1000)</f>
        <v>#NAME?</v>
      </c>
      <c r="DM25" s="116" t="e">
        <f ca="1">IF('Asset data'!$F25=0,0,BC25*'Asset data'!$F25/1000)</f>
        <v>#NAME?</v>
      </c>
      <c r="DN25" s="116" t="e">
        <f ca="1">IF('Asset data'!$F25=0,0,BD25*'Asset data'!$F25/1000)</f>
        <v>#NAME?</v>
      </c>
      <c r="DO25" s="116" t="e">
        <f ca="1">IF('Asset data'!$F25=0,0,BE25*'Asset data'!$F25/1000)</f>
        <v>#NAME?</v>
      </c>
      <c r="DP25" s="116" t="e">
        <f ca="1">IF('Asset data'!$F25=0,0,BF25*'Asset data'!$F25/1000)</f>
        <v>#NAME?</v>
      </c>
      <c r="DQ25" s="116" t="e">
        <f ca="1">IF('Asset data'!$F25=0,0,BG25*'Asset data'!$F25/1000)</f>
        <v>#NAME?</v>
      </c>
      <c r="DR25" s="116" t="e">
        <f ca="1">IF('Asset data'!$F25=0,0,BH25*'Asset data'!$F25/1000)</f>
        <v>#NAME?</v>
      </c>
      <c r="DS25" s="116" t="e">
        <f ca="1">IF('Asset data'!$F25=0,0,BI25*'Asset data'!$F25/1000)</f>
        <v>#NAME?</v>
      </c>
      <c r="DT25" s="116" t="e">
        <f ca="1">IF('Asset data'!$F25=0,0,BJ25*'Asset data'!$F25/1000)</f>
        <v>#NAME?</v>
      </c>
      <c r="DU25" s="116" t="e">
        <f ca="1">IF('Asset data'!$F25=0,0,BK25*'Asset data'!$F25/1000)</f>
        <v>#NAME?</v>
      </c>
      <c r="DV25" s="116" t="e">
        <f ca="1">IF('Asset data'!$F25=0,0,BL25*'Asset data'!$F25/1000)</f>
        <v>#NAME?</v>
      </c>
      <c r="DW25" s="116" t="e">
        <f ca="1">IF('Asset data'!$F25=0,0,BM25*'Asset data'!$F25/1000)</f>
        <v>#NAME?</v>
      </c>
      <c r="DX25" s="116" t="e">
        <f ca="1">IF('Asset data'!$F25=0,0,BN25*'Asset data'!$F25/1000)</f>
        <v>#NAME?</v>
      </c>
      <c r="DY25" s="116" t="e">
        <f ca="1">IF('Asset data'!$F25=0,0,BO25*'Asset data'!$F25/1000)</f>
        <v>#NAME?</v>
      </c>
      <c r="DZ25" s="116" t="e">
        <f ca="1">IF('Asset data'!$F25=0,0,BP25*'Asset data'!$F25/1000)</f>
        <v>#NAME?</v>
      </c>
      <c r="EA25" s="116" t="e">
        <f ca="1">IF('Asset data'!$F25=0,0,BQ25*'Asset data'!$F25/1000)</f>
        <v>#NAME?</v>
      </c>
      <c r="EB25" s="117" t="e">
        <f ca="1">IF('Asset data'!$F25=0,0,BR25*'Asset data'!$F25/1000)</f>
        <v>#NAME?</v>
      </c>
    </row>
    <row r="26" spans="1:134" s="83" customFormat="1" ht="15">
      <c r="A26" s="118">
        <f>'Asset data'!A26</f>
        <v>2</v>
      </c>
      <c r="B26" s="118">
        <f>'Asset data'!B26</f>
        <v>0</v>
      </c>
      <c r="C26" s="118">
        <f>'Asset data'!C26</f>
        <v>0</v>
      </c>
      <c r="D26" s="118" t="str">
        <f>'Asset data'!E26</f>
        <v>SubTx Substations</v>
      </c>
      <c r="E26" s="119" t="str">
        <f t="shared" si="20"/>
        <v>Sub-transmission substations</v>
      </c>
      <c r="F26" s="83">
        <f>'Asset data'!I26</f>
        <v>65</v>
      </c>
      <c r="G26" s="121">
        <f t="shared" si="21"/>
        <v>65</v>
      </c>
      <c r="H26" s="121">
        <f>'Asset data'!J26</f>
        <v>0.1</v>
      </c>
      <c r="I26" s="121" t="s">
        <v>22</v>
      </c>
      <c r="J26" s="121">
        <f>IF(A26=0,0,IF('Asset data'!$D$1=1,1,IF('Asset data'!$D$1=2,2,'Asset data'!K26)))</f>
        <v>1</v>
      </c>
      <c r="K26" s="85">
        <f t="shared" si="22"/>
        <v>65</v>
      </c>
      <c r="Z26" s="85"/>
      <c r="AJ26" s="85"/>
      <c r="AX26" s="122">
        <f>'Utilisation profile summary'!H26</f>
        <v>231851.70171990019</v>
      </c>
      <c r="AY26" s="123" t="e">
        <f t="array" aca="1" ref="AY26:CM26" ca="1">Aug_calc('Asset data'!$M$5:$FG$5,'Asset data'!M26:FG26,'Asset data'!H26/100,'Asset data'!G26,'Asset data'!I26,'Asset data'!J26,J26,20)</f>
        <v>#NAME?</v>
      </c>
      <c r="AZ26" s="123" t="e">
        <f ca="1"/>
        <v>#NAME?</v>
      </c>
      <c r="BA26" s="86" t="e">
        <f ca="1"/>
        <v>#NAME?</v>
      </c>
      <c r="BB26" s="86" t="e">
        <f ca="1"/>
        <v>#NAME?</v>
      </c>
      <c r="BC26" s="86" t="e">
        <f ca="1"/>
        <v>#NAME?</v>
      </c>
      <c r="BD26" s="86" t="e">
        <f ca="1"/>
        <v>#NAME?</v>
      </c>
      <c r="BE26" s="86" t="e">
        <f ca="1"/>
        <v>#NAME?</v>
      </c>
      <c r="BF26" s="86" t="e">
        <f ca="1"/>
        <v>#NAME?</v>
      </c>
      <c r="BG26" s="86" t="e">
        <f ca="1"/>
        <v>#NAME?</v>
      </c>
      <c r="BH26" s="86" t="e">
        <f ca="1"/>
        <v>#NAME?</v>
      </c>
      <c r="BI26" s="86" t="e">
        <f ca="1"/>
        <v>#NAME?</v>
      </c>
      <c r="BJ26" s="86" t="e">
        <f ca="1"/>
        <v>#NAME?</v>
      </c>
      <c r="BK26" s="86" t="e">
        <f ca="1"/>
        <v>#NAME?</v>
      </c>
      <c r="BL26" s="86" t="e">
        <f ca="1"/>
        <v>#NAME?</v>
      </c>
      <c r="BM26" s="86" t="e">
        <f ca="1"/>
        <v>#NAME?</v>
      </c>
      <c r="BN26" s="86" t="e">
        <f ca="1"/>
        <v>#NAME?</v>
      </c>
      <c r="BO26" s="86" t="e">
        <f ca="1"/>
        <v>#NAME?</v>
      </c>
      <c r="BP26" s="86" t="e">
        <f ca="1"/>
        <v>#NAME?</v>
      </c>
      <c r="BQ26" s="86" t="e">
        <f ca="1"/>
        <v>#NAME?</v>
      </c>
      <c r="BR26" s="90" t="e">
        <f ca="1"/>
        <v>#NAME?</v>
      </c>
      <c r="BS26" s="86" t="e">
        <f ca="1"/>
        <v>#NAME?</v>
      </c>
      <c r="BT26" s="86" t="e">
        <f ca="1"/>
        <v>#NAME?</v>
      </c>
      <c r="BU26" s="86" t="e">
        <f ca="1"/>
        <v>#NAME?</v>
      </c>
      <c r="BV26" s="86" t="e">
        <f ca="1"/>
        <v>#NAME?</v>
      </c>
      <c r="BW26" s="86" t="e">
        <f ca="1"/>
        <v>#NAME?</v>
      </c>
      <c r="BX26" s="86" t="e">
        <f ca="1"/>
        <v>#NAME?</v>
      </c>
      <c r="BY26" s="86" t="e">
        <f ca="1"/>
        <v>#NAME?</v>
      </c>
      <c r="BZ26" s="86" t="e">
        <f ca="1"/>
        <v>#NAME?</v>
      </c>
      <c r="CA26" s="86" t="e">
        <f ca="1"/>
        <v>#NAME?</v>
      </c>
      <c r="CB26" s="86" t="e">
        <f ca="1"/>
        <v>#NAME?</v>
      </c>
      <c r="CC26" s="86" t="e">
        <f ca="1"/>
        <v>#NAME?</v>
      </c>
      <c r="CD26" s="86" t="e">
        <f ca="1"/>
        <v>#NAME?</v>
      </c>
      <c r="CE26" s="86" t="e">
        <f ca="1"/>
        <v>#NAME?</v>
      </c>
      <c r="CF26" s="86" t="e">
        <f ca="1"/>
        <v>#NAME?</v>
      </c>
      <c r="CG26" s="86" t="e">
        <f ca="1"/>
        <v>#NAME?</v>
      </c>
      <c r="CH26" s="86" t="e">
        <f ca="1"/>
        <v>#NAME?</v>
      </c>
      <c r="CI26" s="86" t="e">
        <f ca="1"/>
        <v>#NAME?</v>
      </c>
      <c r="CJ26" s="86" t="e">
        <f ca="1"/>
        <v>#NAME?</v>
      </c>
      <c r="CK26" s="86" t="e">
        <f ca="1"/>
        <v>#NAME?</v>
      </c>
      <c r="CL26" s="86" t="e">
        <f ca="1"/>
        <v>#NAME?</v>
      </c>
      <c r="CM26" s="86" t="e">
        <f ca="1"/>
        <v>#NAME?</v>
      </c>
      <c r="CN26" s="120" t="e">
        <f t="shared" ca="1" si="23"/>
        <v>#NAME?</v>
      </c>
      <c r="CO26" s="83" t="e">
        <f t="shared" ca="1" si="24"/>
        <v>#NAME?</v>
      </c>
      <c r="CP26" s="83" t="e">
        <f t="shared" ca="1" si="25"/>
        <v>#NAME?</v>
      </c>
      <c r="CQ26" s="83" t="e">
        <f t="shared" ca="1" si="26"/>
        <v>#NAME?</v>
      </c>
      <c r="CR26" s="83" t="e">
        <f t="shared" ca="1" si="27"/>
        <v>#NAME?</v>
      </c>
      <c r="CS26" s="83" t="e">
        <f t="shared" ca="1" si="28"/>
        <v>#NAME?</v>
      </c>
      <c r="CT26" s="83" t="e">
        <f t="shared" ca="1" si="29"/>
        <v>#NAME?</v>
      </c>
      <c r="CU26" s="83" t="e">
        <f t="shared" ca="1" si="30"/>
        <v>#NAME?</v>
      </c>
      <c r="CV26" s="83" t="e">
        <f t="shared" ca="1" si="31"/>
        <v>#NAME?</v>
      </c>
      <c r="CW26" s="83" t="e">
        <f t="shared" ca="1" si="32"/>
        <v>#NAME?</v>
      </c>
      <c r="CX26" s="83" t="e">
        <f t="shared" ca="1" si="33"/>
        <v>#NAME?</v>
      </c>
      <c r="CY26" s="83" t="e">
        <f t="shared" ca="1" si="34"/>
        <v>#NAME?</v>
      </c>
      <c r="CZ26" s="83" t="e">
        <f t="shared" ca="1" si="35"/>
        <v>#NAME?</v>
      </c>
      <c r="DA26" s="83" t="e">
        <f t="shared" ca="1" si="36"/>
        <v>#NAME?</v>
      </c>
      <c r="DB26" s="83" t="e">
        <f t="shared" ca="1" si="37"/>
        <v>#NAME?</v>
      </c>
      <c r="DC26" s="83" t="e">
        <f t="shared" ca="1" si="38"/>
        <v>#NAME?</v>
      </c>
      <c r="DD26" s="83" t="e">
        <f t="shared" ca="1" si="39"/>
        <v>#NAME?</v>
      </c>
      <c r="DE26" s="83" t="e">
        <f t="shared" ca="1" si="40"/>
        <v>#NAME?</v>
      </c>
      <c r="DF26" s="83" t="e">
        <f t="shared" ca="1" si="41"/>
        <v>#NAME?</v>
      </c>
      <c r="DG26" s="83" t="e">
        <f t="shared" ca="1" si="42"/>
        <v>#NAME?</v>
      </c>
      <c r="DH26" s="83" t="e">
        <f t="shared" ca="1" si="43"/>
        <v>#NAME?</v>
      </c>
      <c r="DI26" s="124" t="e">
        <f ca="1">IF('Asset data'!$F26=0,0,AY26*'Asset data'!$F26/1000)</f>
        <v>#NAME?</v>
      </c>
      <c r="DJ26" s="125" t="e">
        <f ca="1">IF('Asset data'!$F26=0,0,AZ26*'Asset data'!$F26/1000)</f>
        <v>#NAME?</v>
      </c>
      <c r="DK26" s="125" t="e">
        <f ca="1">IF('Asset data'!$F26=0,0,BA26*'Asset data'!$F26/1000)</f>
        <v>#NAME?</v>
      </c>
      <c r="DL26" s="125" t="e">
        <f ca="1">IF('Asset data'!$F26=0,0,BB26*'Asset data'!$F26/1000)</f>
        <v>#NAME?</v>
      </c>
      <c r="DM26" s="125" t="e">
        <f ca="1">IF('Asset data'!$F26=0,0,BC26*'Asset data'!$F26/1000)</f>
        <v>#NAME?</v>
      </c>
      <c r="DN26" s="125" t="e">
        <f ca="1">IF('Asset data'!$F26=0,0,BD26*'Asset data'!$F26/1000)</f>
        <v>#NAME?</v>
      </c>
      <c r="DO26" s="125" t="e">
        <f ca="1">IF('Asset data'!$F26=0,0,BE26*'Asset data'!$F26/1000)</f>
        <v>#NAME?</v>
      </c>
      <c r="DP26" s="125" t="e">
        <f ca="1">IF('Asset data'!$F26=0,0,BF26*'Asset data'!$F26/1000)</f>
        <v>#NAME?</v>
      </c>
      <c r="DQ26" s="125" t="e">
        <f ca="1">IF('Asset data'!$F26=0,0,BG26*'Asset data'!$F26/1000)</f>
        <v>#NAME?</v>
      </c>
      <c r="DR26" s="125" t="e">
        <f ca="1">IF('Asset data'!$F26=0,0,BH26*'Asset data'!$F26/1000)</f>
        <v>#NAME?</v>
      </c>
      <c r="DS26" s="125" t="e">
        <f ca="1">IF('Asset data'!$F26=0,0,BI26*'Asset data'!$F26/1000)</f>
        <v>#NAME?</v>
      </c>
      <c r="DT26" s="125" t="e">
        <f ca="1">IF('Asset data'!$F26=0,0,BJ26*'Asset data'!$F26/1000)</f>
        <v>#NAME?</v>
      </c>
      <c r="DU26" s="125" t="e">
        <f ca="1">IF('Asset data'!$F26=0,0,BK26*'Asset data'!$F26/1000)</f>
        <v>#NAME?</v>
      </c>
      <c r="DV26" s="125" t="e">
        <f ca="1">IF('Asset data'!$F26=0,0,BL26*'Asset data'!$F26/1000)</f>
        <v>#NAME?</v>
      </c>
      <c r="DW26" s="125" t="e">
        <f ca="1">IF('Asset data'!$F26=0,0,BM26*'Asset data'!$F26/1000)</f>
        <v>#NAME?</v>
      </c>
      <c r="DX26" s="125" t="e">
        <f ca="1">IF('Asset data'!$F26=0,0,BN26*'Asset data'!$F26/1000)</f>
        <v>#NAME?</v>
      </c>
      <c r="DY26" s="125" t="e">
        <f ca="1">IF('Asset data'!$F26=0,0,BO26*'Asset data'!$F26/1000)</f>
        <v>#NAME?</v>
      </c>
      <c r="DZ26" s="125" t="e">
        <f ca="1">IF('Asset data'!$F26=0,0,BP26*'Asset data'!$F26/1000)</f>
        <v>#NAME?</v>
      </c>
      <c r="EA26" s="125" t="e">
        <f ca="1">IF('Asset data'!$F26=0,0,BQ26*'Asset data'!$F26/1000)</f>
        <v>#NAME?</v>
      </c>
      <c r="EB26" s="126" t="e">
        <f ca="1">IF('Asset data'!$F26=0,0,BR26*'Asset data'!$F26/1000)</f>
        <v>#NAME?</v>
      </c>
    </row>
    <row r="27" spans="1:134" s="74" customFormat="1" ht="15">
      <c r="A27" s="109">
        <f>'Asset data'!A27</f>
        <v>3</v>
      </c>
      <c r="B27" s="109">
        <f>'Asset data'!B27</f>
        <v>0</v>
      </c>
      <c r="C27" s="109">
        <f>'Asset data'!C27</f>
        <v>0</v>
      </c>
      <c r="D27" s="109" t="str">
        <f>'Asset data'!E27</f>
        <v>Zone Substations - Urban</v>
      </c>
      <c r="E27" s="110" t="str">
        <f t="shared" si="20"/>
        <v>Zone substations</v>
      </c>
      <c r="F27" s="74">
        <f>'Asset data'!I27</f>
        <v>65</v>
      </c>
      <c r="G27" s="112">
        <f t="shared" si="21"/>
        <v>65</v>
      </c>
      <c r="H27" s="112">
        <f>'Asset data'!J27</f>
        <v>0.1</v>
      </c>
      <c r="I27" s="112" t="s">
        <v>22</v>
      </c>
      <c r="J27" s="112">
        <f>IF(A27=0,0,IF('Asset data'!$D$1=1,1,IF('Asset data'!$D$1=2,2,'Asset data'!K27)))</f>
        <v>1</v>
      </c>
      <c r="K27" s="76">
        <f t="shared" si="22"/>
        <v>65</v>
      </c>
      <c r="Z27" s="76"/>
      <c r="AJ27" s="76"/>
      <c r="AX27" s="113">
        <f>'Utilisation profile summary'!H27</f>
        <v>2639069.308903974</v>
      </c>
      <c r="AY27" s="114" t="e">
        <f t="array" aca="1" ref="AY27:CM27" ca="1">Aug_calc('Asset data'!$M$5:$FG$5,'Asset data'!M27:FG27,'Asset data'!H27/100,'Asset data'!G27,'Asset data'!I27,'Asset data'!J27,J27,20)</f>
        <v>#NAME?</v>
      </c>
      <c r="AZ27" s="114" t="e">
        <f ca="1"/>
        <v>#NAME?</v>
      </c>
      <c r="BA27" s="77" t="e">
        <f ca="1"/>
        <v>#NAME?</v>
      </c>
      <c r="BB27" s="77" t="e">
        <f ca="1"/>
        <v>#NAME?</v>
      </c>
      <c r="BC27" s="77" t="e">
        <f ca="1"/>
        <v>#NAME?</v>
      </c>
      <c r="BD27" s="77" t="e">
        <f ca="1"/>
        <v>#NAME?</v>
      </c>
      <c r="BE27" s="77" t="e">
        <f ca="1"/>
        <v>#NAME?</v>
      </c>
      <c r="BF27" s="77" t="e">
        <f ca="1"/>
        <v>#NAME?</v>
      </c>
      <c r="BG27" s="77" t="e">
        <f ca="1"/>
        <v>#NAME?</v>
      </c>
      <c r="BH27" s="77" t="e">
        <f ca="1"/>
        <v>#NAME?</v>
      </c>
      <c r="BI27" s="77" t="e">
        <f ca="1"/>
        <v>#NAME?</v>
      </c>
      <c r="BJ27" s="77" t="e">
        <f ca="1"/>
        <v>#NAME?</v>
      </c>
      <c r="BK27" s="77" t="e">
        <f ca="1"/>
        <v>#NAME?</v>
      </c>
      <c r="BL27" s="77" t="e">
        <f ca="1"/>
        <v>#NAME?</v>
      </c>
      <c r="BM27" s="77" t="e">
        <f ca="1"/>
        <v>#NAME?</v>
      </c>
      <c r="BN27" s="77" t="e">
        <f ca="1"/>
        <v>#NAME?</v>
      </c>
      <c r="BO27" s="77" t="e">
        <f ca="1"/>
        <v>#NAME?</v>
      </c>
      <c r="BP27" s="77" t="e">
        <f ca="1"/>
        <v>#NAME?</v>
      </c>
      <c r="BQ27" s="77" t="e">
        <f ca="1"/>
        <v>#NAME?</v>
      </c>
      <c r="BR27" s="81" t="e">
        <f ca="1"/>
        <v>#NAME?</v>
      </c>
      <c r="BS27" s="77" t="e">
        <f ca="1"/>
        <v>#NAME?</v>
      </c>
      <c r="BT27" s="77" t="e">
        <f ca="1"/>
        <v>#NAME?</v>
      </c>
      <c r="BU27" s="77" t="e">
        <f ca="1"/>
        <v>#NAME?</v>
      </c>
      <c r="BV27" s="77" t="e">
        <f ca="1"/>
        <v>#NAME?</v>
      </c>
      <c r="BW27" s="77" t="e">
        <f ca="1"/>
        <v>#NAME?</v>
      </c>
      <c r="BX27" s="77" t="e">
        <f ca="1"/>
        <v>#NAME?</v>
      </c>
      <c r="BY27" s="77" t="e">
        <f ca="1"/>
        <v>#NAME?</v>
      </c>
      <c r="BZ27" s="77" t="e">
        <f ca="1"/>
        <v>#NAME?</v>
      </c>
      <c r="CA27" s="77" t="e">
        <f ca="1"/>
        <v>#NAME?</v>
      </c>
      <c r="CB27" s="77" t="e">
        <f ca="1"/>
        <v>#NAME?</v>
      </c>
      <c r="CC27" s="77" t="e">
        <f ca="1"/>
        <v>#NAME?</v>
      </c>
      <c r="CD27" s="77" t="e">
        <f ca="1"/>
        <v>#NAME?</v>
      </c>
      <c r="CE27" s="77" t="e">
        <f ca="1"/>
        <v>#NAME?</v>
      </c>
      <c r="CF27" s="77" t="e">
        <f ca="1"/>
        <v>#NAME?</v>
      </c>
      <c r="CG27" s="77" t="e">
        <f ca="1"/>
        <v>#NAME?</v>
      </c>
      <c r="CH27" s="77" t="e">
        <f ca="1"/>
        <v>#NAME?</v>
      </c>
      <c r="CI27" s="77" t="e">
        <f ca="1"/>
        <v>#NAME?</v>
      </c>
      <c r="CJ27" s="77" t="e">
        <f ca="1"/>
        <v>#NAME?</v>
      </c>
      <c r="CK27" s="77" t="e">
        <f ca="1"/>
        <v>#NAME?</v>
      </c>
      <c r="CL27" s="77" t="e">
        <f ca="1"/>
        <v>#NAME?</v>
      </c>
      <c r="CM27" s="77" t="e">
        <f ca="1"/>
        <v>#NAME?</v>
      </c>
      <c r="CN27" s="111" t="e">
        <f t="shared" ca="1" si="23"/>
        <v>#NAME?</v>
      </c>
      <c r="CO27" s="74" t="e">
        <f t="shared" ca="1" si="24"/>
        <v>#NAME?</v>
      </c>
      <c r="CP27" s="74" t="e">
        <f t="shared" ca="1" si="25"/>
        <v>#NAME?</v>
      </c>
      <c r="CQ27" s="74" t="e">
        <f t="shared" ca="1" si="26"/>
        <v>#NAME?</v>
      </c>
      <c r="CR27" s="74" t="e">
        <f t="shared" ca="1" si="27"/>
        <v>#NAME?</v>
      </c>
      <c r="CS27" s="74" t="e">
        <f t="shared" ca="1" si="28"/>
        <v>#NAME?</v>
      </c>
      <c r="CT27" s="74" t="e">
        <f t="shared" ca="1" si="29"/>
        <v>#NAME?</v>
      </c>
      <c r="CU27" s="74" t="e">
        <f t="shared" ca="1" si="30"/>
        <v>#NAME?</v>
      </c>
      <c r="CV27" s="74" t="e">
        <f t="shared" ca="1" si="31"/>
        <v>#NAME?</v>
      </c>
      <c r="CW27" s="74" t="e">
        <f t="shared" ca="1" si="32"/>
        <v>#NAME?</v>
      </c>
      <c r="CX27" s="74" t="e">
        <f t="shared" ca="1" si="33"/>
        <v>#NAME?</v>
      </c>
      <c r="CY27" s="74" t="e">
        <f t="shared" ca="1" si="34"/>
        <v>#NAME?</v>
      </c>
      <c r="CZ27" s="74" t="e">
        <f t="shared" ca="1" si="35"/>
        <v>#NAME?</v>
      </c>
      <c r="DA27" s="74" t="e">
        <f t="shared" ca="1" si="36"/>
        <v>#NAME?</v>
      </c>
      <c r="DB27" s="74" t="e">
        <f t="shared" ca="1" si="37"/>
        <v>#NAME?</v>
      </c>
      <c r="DC27" s="74" t="e">
        <f t="shared" ca="1" si="38"/>
        <v>#NAME?</v>
      </c>
      <c r="DD27" s="74" t="e">
        <f t="shared" ca="1" si="39"/>
        <v>#NAME?</v>
      </c>
      <c r="DE27" s="74" t="e">
        <f t="shared" ca="1" si="40"/>
        <v>#NAME?</v>
      </c>
      <c r="DF27" s="74" t="e">
        <f t="shared" ca="1" si="41"/>
        <v>#NAME?</v>
      </c>
      <c r="DG27" s="74" t="e">
        <f t="shared" ca="1" si="42"/>
        <v>#NAME?</v>
      </c>
      <c r="DH27" s="74" t="e">
        <f t="shared" ca="1" si="43"/>
        <v>#NAME?</v>
      </c>
      <c r="DI27" s="115" t="e">
        <f ca="1">IF('Asset data'!$F27=0,0,AY27*'Asset data'!$F27/1000)</f>
        <v>#NAME?</v>
      </c>
      <c r="DJ27" s="116" t="e">
        <f ca="1">IF('Asset data'!$F27=0,0,AZ27*'Asset data'!$F27/1000)</f>
        <v>#NAME?</v>
      </c>
      <c r="DK27" s="116" t="e">
        <f ca="1">IF('Asset data'!$F27=0,0,BA27*'Asset data'!$F27/1000)</f>
        <v>#NAME?</v>
      </c>
      <c r="DL27" s="116" t="e">
        <f ca="1">IF('Asset data'!$F27=0,0,BB27*'Asset data'!$F27/1000)</f>
        <v>#NAME?</v>
      </c>
      <c r="DM27" s="116" t="e">
        <f ca="1">IF('Asset data'!$F27=0,0,BC27*'Asset data'!$F27/1000)</f>
        <v>#NAME?</v>
      </c>
      <c r="DN27" s="116" t="e">
        <f ca="1">IF('Asset data'!$F27=0,0,BD27*'Asset data'!$F27/1000)</f>
        <v>#NAME?</v>
      </c>
      <c r="DO27" s="116" t="e">
        <f ca="1">IF('Asset data'!$F27=0,0,BE27*'Asset data'!$F27/1000)</f>
        <v>#NAME?</v>
      </c>
      <c r="DP27" s="116" t="e">
        <f ca="1">IF('Asset data'!$F27=0,0,BF27*'Asset data'!$F27/1000)</f>
        <v>#NAME?</v>
      </c>
      <c r="DQ27" s="116" t="e">
        <f ca="1">IF('Asset data'!$F27=0,0,BG27*'Asset data'!$F27/1000)</f>
        <v>#NAME?</v>
      </c>
      <c r="DR27" s="116" t="e">
        <f ca="1">IF('Asset data'!$F27=0,0,BH27*'Asset data'!$F27/1000)</f>
        <v>#NAME?</v>
      </c>
      <c r="DS27" s="116" t="e">
        <f ca="1">IF('Asset data'!$F27=0,0,BI27*'Asset data'!$F27/1000)</f>
        <v>#NAME?</v>
      </c>
      <c r="DT27" s="116" t="e">
        <f ca="1">IF('Asset data'!$F27=0,0,BJ27*'Asset data'!$F27/1000)</f>
        <v>#NAME?</v>
      </c>
      <c r="DU27" s="116" t="e">
        <f ca="1">IF('Asset data'!$F27=0,0,BK27*'Asset data'!$F27/1000)</f>
        <v>#NAME?</v>
      </c>
      <c r="DV27" s="116" t="e">
        <f ca="1">IF('Asset data'!$F27=0,0,BL27*'Asset data'!$F27/1000)</f>
        <v>#NAME?</v>
      </c>
      <c r="DW27" s="116" t="e">
        <f ca="1">IF('Asset data'!$F27=0,0,BM27*'Asset data'!$F27/1000)</f>
        <v>#NAME?</v>
      </c>
      <c r="DX27" s="116" t="e">
        <f ca="1">IF('Asset data'!$F27=0,0,BN27*'Asset data'!$F27/1000)</f>
        <v>#NAME?</v>
      </c>
      <c r="DY27" s="116" t="e">
        <f ca="1">IF('Asset data'!$F27=0,0,BO27*'Asset data'!$F27/1000)</f>
        <v>#NAME?</v>
      </c>
      <c r="DZ27" s="116" t="e">
        <f ca="1">IF('Asset data'!$F27=0,0,BP27*'Asset data'!$F27/1000)</f>
        <v>#NAME?</v>
      </c>
      <c r="EA27" s="116" t="e">
        <f ca="1">IF('Asset data'!$F27=0,0,BQ27*'Asset data'!$F27/1000)</f>
        <v>#NAME?</v>
      </c>
      <c r="EB27" s="117" t="e">
        <f ca="1">IF('Asset data'!$F27=0,0,BR27*'Asset data'!$F27/1000)</f>
        <v>#NAME?</v>
      </c>
    </row>
    <row r="28" spans="1:134" s="83" customFormat="1" ht="15">
      <c r="A28" s="118">
        <f>'Asset data'!A28</f>
        <v>3</v>
      </c>
      <c r="B28" s="118">
        <f>'Asset data'!B28</f>
        <v>0</v>
      </c>
      <c r="C28" s="118">
        <f>'Asset data'!C28</f>
        <v>0</v>
      </c>
      <c r="D28" s="118" t="str">
        <f>'Asset data'!E28</f>
        <v>Zone Substations - Rural</v>
      </c>
      <c r="E28" s="119" t="str">
        <f t="shared" si="20"/>
        <v>Zone substations</v>
      </c>
      <c r="F28" s="83">
        <f>'Asset data'!I28</f>
        <v>82</v>
      </c>
      <c r="G28" s="121">
        <f t="shared" si="21"/>
        <v>82</v>
      </c>
      <c r="H28" s="121">
        <f>'Asset data'!J28</f>
        <v>0.1</v>
      </c>
      <c r="I28" s="121" t="s">
        <v>22</v>
      </c>
      <c r="J28" s="121">
        <f>IF(A28=0,0,IF('Asset data'!$D$1=1,1,IF('Asset data'!$D$1=2,2,'Asset data'!K28)))</f>
        <v>1</v>
      </c>
      <c r="K28" s="85">
        <f t="shared" si="22"/>
        <v>82</v>
      </c>
      <c r="Z28" s="85"/>
      <c r="AJ28" s="85"/>
      <c r="AX28" s="122">
        <f>'Utilisation profile summary'!H28</f>
        <v>1063805.906791362</v>
      </c>
      <c r="AY28" s="123" t="e">
        <f t="array" aca="1" ref="AY28:CM28" ca="1">Aug_calc('Asset data'!$M$5:$FG$5,'Asset data'!M28:FG28,'Asset data'!H28/100,'Asset data'!G28,'Asset data'!I28,'Asset data'!J28,J28,20)</f>
        <v>#NAME?</v>
      </c>
      <c r="AZ28" s="123" t="e">
        <f ca="1"/>
        <v>#NAME?</v>
      </c>
      <c r="BA28" s="86" t="e">
        <f ca="1"/>
        <v>#NAME?</v>
      </c>
      <c r="BB28" s="86" t="e">
        <f ca="1"/>
        <v>#NAME?</v>
      </c>
      <c r="BC28" s="86" t="e">
        <f ca="1"/>
        <v>#NAME?</v>
      </c>
      <c r="BD28" s="86" t="e">
        <f ca="1"/>
        <v>#NAME?</v>
      </c>
      <c r="BE28" s="86" t="e">
        <f ca="1"/>
        <v>#NAME?</v>
      </c>
      <c r="BF28" s="86" t="e">
        <f ca="1"/>
        <v>#NAME?</v>
      </c>
      <c r="BG28" s="86" t="e">
        <f ca="1"/>
        <v>#NAME?</v>
      </c>
      <c r="BH28" s="86" t="e">
        <f ca="1"/>
        <v>#NAME?</v>
      </c>
      <c r="BI28" s="86" t="e">
        <f ca="1"/>
        <v>#NAME?</v>
      </c>
      <c r="BJ28" s="86" t="e">
        <f ca="1"/>
        <v>#NAME?</v>
      </c>
      <c r="BK28" s="86" t="e">
        <f ca="1"/>
        <v>#NAME?</v>
      </c>
      <c r="BL28" s="86" t="e">
        <f ca="1"/>
        <v>#NAME?</v>
      </c>
      <c r="BM28" s="86" t="e">
        <f ca="1"/>
        <v>#NAME?</v>
      </c>
      <c r="BN28" s="86" t="e">
        <f ca="1"/>
        <v>#NAME?</v>
      </c>
      <c r="BO28" s="86" t="e">
        <f ca="1"/>
        <v>#NAME?</v>
      </c>
      <c r="BP28" s="86" t="e">
        <f ca="1"/>
        <v>#NAME?</v>
      </c>
      <c r="BQ28" s="86" t="e">
        <f ca="1"/>
        <v>#NAME?</v>
      </c>
      <c r="BR28" s="90" t="e">
        <f ca="1"/>
        <v>#NAME?</v>
      </c>
      <c r="BS28" s="86" t="e">
        <f ca="1"/>
        <v>#NAME?</v>
      </c>
      <c r="BT28" s="86" t="e">
        <f ca="1"/>
        <v>#NAME?</v>
      </c>
      <c r="BU28" s="86" t="e">
        <f ca="1"/>
        <v>#NAME?</v>
      </c>
      <c r="BV28" s="86" t="e">
        <f ca="1"/>
        <v>#NAME?</v>
      </c>
      <c r="BW28" s="86" t="e">
        <f ca="1"/>
        <v>#NAME?</v>
      </c>
      <c r="BX28" s="86" t="e">
        <f ca="1"/>
        <v>#NAME?</v>
      </c>
      <c r="BY28" s="86" t="e">
        <f ca="1"/>
        <v>#NAME?</v>
      </c>
      <c r="BZ28" s="86" t="e">
        <f ca="1"/>
        <v>#NAME?</v>
      </c>
      <c r="CA28" s="86" t="e">
        <f ca="1"/>
        <v>#NAME?</v>
      </c>
      <c r="CB28" s="86" t="e">
        <f ca="1"/>
        <v>#NAME?</v>
      </c>
      <c r="CC28" s="86" t="e">
        <f ca="1"/>
        <v>#NAME?</v>
      </c>
      <c r="CD28" s="86" t="e">
        <f ca="1"/>
        <v>#NAME?</v>
      </c>
      <c r="CE28" s="86" t="e">
        <f ca="1"/>
        <v>#NAME?</v>
      </c>
      <c r="CF28" s="86" t="e">
        <f ca="1"/>
        <v>#NAME?</v>
      </c>
      <c r="CG28" s="86" t="e">
        <f ca="1"/>
        <v>#NAME?</v>
      </c>
      <c r="CH28" s="86" t="e">
        <f ca="1"/>
        <v>#NAME?</v>
      </c>
      <c r="CI28" s="86" t="e">
        <f ca="1"/>
        <v>#NAME?</v>
      </c>
      <c r="CJ28" s="86" t="e">
        <f ca="1"/>
        <v>#NAME?</v>
      </c>
      <c r="CK28" s="86" t="e">
        <f ca="1"/>
        <v>#NAME?</v>
      </c>
      <c r="CL28" s="86" t="e">
        <f ca="1"/>
        <v>#NAME?</v>
      </c>
      <c r="CM28" s="86" t="e">
        <f ca="1"/>
        <v>#NAME?</v>
      </c>
      <c r="CN28" s="120" t="e">
        <f t="shared" ca="1" si="23"/>
        <v>#NAME?</v>
      </c>
      <c r="CO28" s="83" t="e">
        <f t="shared" ca="1" si="24"/>
        <v>#NAME?</v>
      </c>
      <c r="CP28" s="83" t="e">
        <f t="shared" ca="1" si="25"/>
        <v>#NAME?</v>
      </c>
      <c r="CQ28" s="83" t="e">
        <f t="shared" ca="1" si="26"/>
        <v>#NAME?</v>
      </c>
      <c r="CR28" s="83" t="e">
        <f t="shared" ca="1" si="27"/>
        <v>#NAME?</v>
      </c>
      <c r="CS28" s="83" t="e">
        <f t="shared" ca="1" si="28"/>
        <v>#NAME?</v>
      </c>
      <c r="CT28" s="83" t="e">
        <f t="shared" ca="1" si="29"/>
        <v>#NAME?</v>
      </c>
      <c r="CU28" s="83" t="e">
        <f t="shared" ca="1" si="30"/>
        <v>#NAME?</v>
      </c>
      <c r="CV28" s="83" t="e">
        <f t="shared" ca="1" si="31"/>
        <v>#NAME?</v>
      </c>
      <c r="CW28" s="83" t="e">
        <f t="shared" ca="1" si="32"/>
        <v>#NAME?</v>
      </c>
      <c r="CX28" s="83" t="e">
        <f t="shared" ca="1" si="33"/>
        <v>#NAME?</v>
      </c>
      <c r="CY28" s="83" t="e">
        <f t="shared" ca="1" si="34"/>
        <v>#NAME?</v>
      </c>
      <c r="CZ28" s="83" t="e">
        <f t="shared" ca="1" si="35"/>
        <v>#NAME?</v>
      </c>
      <c r="DA28" s="83" t="e">
        <f t="shared" ca="1" si="36"/>
        <v>#NAME?</v>
      </c>
      <c r="DB28" s="83" t="e">
        <f t="shared" ca="1" si="37"/>
        <v>#NAME?</v>
      </c>
      <c r="DC28" s="83" t="e">
        <f t="shared" ca="1" si="38"/>
        <v>#NAME?</v>
      </c>
      <c r="DD28" s="83" t="e">
        <f t="shared" ca="1" si="39"/>
        <v>#NAME?</v>
      </c>
      <c r="DE28" s="83" t="e">
        <f t="shared" ca="1" si="40"/>
        <v>#NAME?</v>
      </c>
      <c r="DF28" s="83" t="e">
        <f t="shared" ca="1" si="41"/>
        <v>#NAME?</v>
      </c>
      <c r="DG28" s="83" t="e">
        <f t="shared" ca="1" si="42"/>
        <v>#NAME?</v>
      </c>
      <c r="DH28" s="83" t="e">
        <f t="shared" ca="1" si="43"/>
        <v>#NAME?</v>
      </c>
      <c r="DI28" s="124" t="e">
        <f ca="1">IF('Asset data'!$F28=0,0,AY28*'Asset data'!$F28/1000)</f>
        <v>#NAME?</v>
      </c>
      <c r="DJ28" s="125" t="e">
        <f ca="1">IF('Asset data'!$F28=0,0,AZ28*'Asset data'!$F28/1000)</f>
        <v>#NAME?</v>
      </c>
      <c r="DK28" s="125" t="e">
        <f ca="1">IF('Asset data'!$F28=0,0,BA28*'Asset data'!$F28/1000)</f>
        <v>#NAME?</v>
      </c>
      <c r="DL28" s="125" t="e">
        <f ca="1">IF('Asset data'!$F28=0,0,BB28*'Asset data'!$F28/1000)</f>
        <v>#NAME?</v>
      </c>
      <c r="DM28" s="125" t="e">
        <f ca="1">IF('Asset data'!$F28=0,0,BC28*'Asset data'!$F28/1000)</f>
        <v>#NAME?</v>
      </c>
      <c r="DN28" s="125" t="e">
        <f ca="1">IF('Asset data'!$F28=0,0,BD28*'Asset data'!$F28/1000)</f>
        <v>#NAME?</v>
      </c>
      <c r="DO28" s="125" t="e">
        <f ca="1">IF('Asset data'!$F28=0,0,BE28*'Asset data'!$F28/1000)</f>
        <v>#NAME?</v>
      </c>
      <c r="DP28" s="125" t="e">
        <f ca="1">IF('Asset data'!$F28=0,0,BF28*'Asset data'!$F28/1000)</f>
        <v>#NAME?</v>
      </c>
      <c r="DQ28" s="125" t="e">
        <f ca="1">IF('Asset data'!$F28=0,0,BG28*'Asset data'!$F28/1000)</f>
        <v>#NAME?</v>
      </c>
      <c r="DR28" s="125" t="e">
        <f ca="1">IF('Asset data'!$F28=0,0,BH28*'Asset data'!$F28/1000)</f>
        <v>#NAME?</v>
      </c>
      <c r="DS28" s="125" t="e">
        <f ca="1">IF('Asset data'!$F28=0,0,BI28*'Asset data'!$F28/1000)</f>
        <v>#NAME?</v>
      </c>
      <c r="DT28" s="125" t="e">
        <f ca="1">IF('Asset data'!$F28=0,0,BJ28*'Asset data'!$F28/1000)</f>
        <v>#NAME?</v>
      </c>
      <c r="DU28" s="125" t="e">
        <f ca="1">IF('Asset data'!$F28=0,0,BK28*'Asset data'!$F28/1000)</f>
        <v>#NAME?</v>
      </c>
      <c r="DV28" s="125" t="e">
        <f ca="1">IF('Asset data'!$F28=0,0,BL28*'Asset data'!$F28/1000)</f>
        <v>#NAME?</v>
      </c>
      <c r="DW28" s="125" t="e">
        <f ca="1">IF('Asset data'!$F28=0,0,BM28*'Asset data'!$F28/1000)</f>
        <v>#NAME?</v>
      </c>
      <c r="DX28" s="125" t="e">
        <f ca="1">IF('Asset data'!$F28=0,0,BN28*'Asset data'!$F28/1000)</f>
        <v>#NAME?</v>
      </c>
      <c r="DY28" s="125" t="e">
        <f ca="1">IF('Asset data'!$F28=0,0,BO28*'Asset data'!$F28/1000)</f>
        <v>#NAME?</v>
      </c>
      <c r="DZ28" s="125" t="e">
        <f ca="1">IF('Asset data'!$F28=0,0,BP28*'Asset data'!$F28/1000)</f>
        <v>#NAME?</v>
      </c>
      <c r="EA28" s="125" t="e">
        <f ca="1">IF('Asset data'!$F28=0,0,BQ28*'Asset data'!$F28/1000)</f>
        <v>#NAME?</v>
      </c>
      <c r="EB28" s="126" t="e">
        <f ca="1">IF('Asset data'!$F28=0,0,BR28*'Asset data'!$F28/1000)</f>
        <v>#NAME?</v>
      </c>
    </row>
    <row r="29" spans="1:134" s="74" customFormat="1" ht="15">
      <c r="A29" s="109">
        <f>'Asset data'!A29</f>
        <v>4</v>
      </c>
      <c r="B29" s="109">
        <f>'Asset data'!B29</f>
        <v>0</v>
      </c>
      <c r="C29" s="109">
        <f>'Asset data'!C29</f>
        <v>0</v>
      </c>
      <c r="D29" s="109" t="str">
        <f>'Asset data'!E29</f>
        <v>Distribution Feeders - CBD</v>
      </c>
      <c r="E29" s="110" t="str">
        <f t="shared" si="20"/>
        <v>Distribution feeders - CBD</v>
      </c>
      <c r="F29" s="74">
        <f>'Asset data'!I29</f>
        <v>80</v>
      </c>
      <c r="G29" s="112">
        <f t="shared" si="21"/>
        <v>80</v>
      </c>
      <c r="H29" s="112">
        <f>'Asset data'!J29</f>
        <v>0.1</v>
      </c>
      <c r="I29" s="112" t="s">
        <v>22</v>
      </c>
      <c r="J29" s="112">
        <f>IF(A29=0,0,IF('Asset data'!$D$1=1,1,IF('Asset data'!$D$1=2,2,'Asset data'!K29)))</f>
        <v>1</v>
      </c>
      <c r="K29" s="76">
        <f t="shared" si="22"/>
        <v>80</v>
      </c>
      <c r="Z29" s="76"/>
      <c r="AJ29" s="76"/>
      <c r="AX29" s="113">
        <f>'Utilisation profile summary'!H29</f>
        <v>269748.85400308162</v>
      </c>
      <c r="AY29" s="114" t="e">
        <f t="array" aca="1" ref="AY29:CM29" ca="1">Aug_calc('Asset data'!$M$5:$FG$5,'Asset data'!M29:FG29,'Asset data'!H29/100,'Asset data'!G29,'Asset data'!I29,'Asset data'!J29,J29,20)</f>
        <v>#NAME?</v>
      </c>
      <c r="AZ29" s="114" t="e">
        <f ca="1"/>
        <v>#NAME?</v>
      </c>
      <c r="BA29" s="77" t="e">
        <f ca="1"/>
        <v>#NAME?</v>
      </c>
      <c r="BB29" s="77" t="e">
        <f ca="1"/>
        <v>#NAME?</v>
      </c>
      <c r="BC29" s="77" t="e">
        <f ca="1"/>
        <v>#NAME?</v>
      </c>
      <c r="BD29" s="77" t="e">
        <f ca="1"/>
        <v>#NAME?</v>
      </c>
      <c r="BE29" s="77" t="e">
        <f ca="1"/>
        <v>#NAME?</v>
      </c>
      <c r="BF29" s="77" t="e">
        <f ca="1"/>
        <v>#NAME?</v>
      </c>
      <c r="BG29" s="77" t="e">
        <f ca="1"/>
        <v>#NAME?</v>
      </c>
      <c r="BH29" s="77" t="e">
        <f ca="1"/>
        <v>#NAME?</v>
      </c>
      <c r="BI29" s="77" t="e">
        <f ca="1"/>
        <v>#NAME?</v>
      </c>
      <c r="BJ29" s="77" t="e">
        <f ca="1"/>
        <v>#NAME?</v>
      </c>
      <c r="BK29" s="77" t="e">
        <f ca="1"/>
        <v>#NAME?</v>
      </c>
      <c r="BL29" s="77" t="e">
        <f ca="1"/>
        <v>#NAME?</v>
      </c>
      <c r="BM29" s="77" t="e">
        <f ca="1"/>
        <v>#NAME?</v>
      </c>
      <c r="BN29" s="77" t="e">
        <f ca="1"/>
        <v>#NAME?</v>
      </c>
      <c r="BO29" s="77" t="e">
        <f ca="1"/>
        <v>#NAME?</v>
      </c>
      <c r="BP29" s="77" t="e">
        <f ca="1"/>
        <v>#NAME?</v>
      </c>
      <c r="BQ29" s="77" t="e">
        <f ca="1"/>
        <v>#NAME?</v>
      </c>
      <c r="BR29" s="81" t="e">
        <f ca="1"/>
        <v>#NAME?</v>
      </c>
      <c r="BS29" s="77" t="e">
        <f ca="1"/>
        <v>#NAME?</v>
      </c>
      <c r="BT29" s="77" t="e">
        <f ca="1"/>
        <v>#NAME?</v>
      </c>
      <c r="BU29" s="77" t="e">
        <f ca="1"/>
        <v>#NAME?</v>
      </c>
      <c r="BV29" s="77" t="e">
        <f ca="1"/>
        <v>#NAME?</v>
      </c>
      <c r="BW29" s="77" t="e">
        <f ca="1"/>
        <v>#NAME?</v>
      </c>
      <c r="BX29" s="77" t="e">
        <f ca="1"/>
        <v>#NAME?</v>
      </c>
      <c r="BY29" s="77" t="e">
        <f ca="1"/>
        <v>#NAME?</v>
      </c>
      <c r="BZ29" s="77" t="e">
        <f ca="1"/>
        <v>#NAME?</v>
      </c>
      <c r="CA29" s="77" t="e">
        <f ca="1"/>
        <v>#NAME?</v>
      </c>
      <c r="CB29" s="77" t="e">
        <f ca="1"/>
        <v>#NAME?</v>
      </c>
      <c r="CC29" s="77" t="e">
        <f ca="1"/>
        <v>#NAME?</v>
      </c>
      <c r="CD29" s="77" t="e">
        <f ca="1"/>
        <v>#NAME?</v>
      </c>
      <c r="CE29" s="77" t="e">
        <f ca="1"/>
        <v>#NAME?</v>
      </c>
      <c r="CF29" s="77" t="e">
        <f ca="1"/>
        <v>#NAME?</v>
      </c>
      <c r="CG29" s="77" t="e">
        <f ca="1"/>
        <v>#NAME?</v>
      </c>
      <c r="CH29" s="77" t="e">
        <f ca="1"/>
        <v>#NAME?</v>
      </c>
      <c r="CI29" s="77" t="e">
        <f ca="1"/>
        <v>#NAME?</v>
      </c>
      <c r="CJ29" s="77" t="e">
        <f ca="1"/>
        <v>#NAME?</v>
      </c>
      <c r="CK29" s="77" t="e">
        <f ca="1"/>
        <v>#NAME?</v>
      </c>
      <c r="CL29" s="77" t="e">
        <f ca="1"/>
        <v>#NAME?</v>
      </c>
      <c r="CM29" s="77" t="e">
        <f ca="1"/>
        <v>#NAME?</v>
      </c>
      <c r="CN29" s="111" t="e">
        <f t="shared" ca="1" si="23"/>
        <v>#NAME?</v>
      </c>
      <c r="CO29" s="74" t="e">
        <f t="shared" ca="1" si="24"/>
        <v>#NAME?</v>
      </c>
      <c r="CP29" s="74" t="e">
        <f t="shared" ca="1" si="25"/>
        <v>#NAME?</v>
      </c>
      <c r="CQ29" s="74" t="e">
        <f t="shared" ca="1" si="26"/>
        <v>#NAME?</v>
      </c>
      <c r="CR29" s="74" t="e">
        <f t="shared" ca="1" si="27"/>
        <v>#NAME?</v>
      </c>
      <c r="CS29" s="74" t="e">
        <f t="shared" ca="1" si="28"/>
        <v>#NAME?</v>
      </c>
      <c r="CT29" s="74" t="e">
        <f t="shared" ca="1" si="29"/>
        <v>#NAME?</v>
      </c>
      <c r="CU29" s="74" t="e">
        <f t="shared" ca="1" si="30"/>
        <v>#NAME?</v>
      </c>
      <c r="CV29" s="74" t="e">
        <f t="shared" ca="1" si="31"/>
        <v>#NAME?</v>
      </c>
      <c r="CW29" s="74" t="e">
        <f t="shared" ca="1" si="32"/>
        <v>#NAME?</v>
      </c>
      <c r="CX29" s="74" t="e">
        <f t="shared" ca="1" si="33"/>
        <v>#NAME?</v>
      </c>
      <c r="CY29" s="74" t="e">
        <f t="shared" ca="1" si="34"/>
        <v>#NAME?</v>
      </c>
      <c r="CZ29" s="74" t="e">
        <f t="shared" ca="1" si="35"/>
        <v>#NAME?</v>
      </c>
      <c r="DA29" s="74" t="e">
        <f t="shared" ca="1" si="36"/>
        <v>#NAME?</v>
      </c>
      <c r="DB29" s="74" t="e">
        <f t="shared" ca="1" si="37"/>
        <v>#NAME?</v>
      </c>
      <c r="DC29" s="74" t="e">
        <f t="shared" ca="1" si="38"/>
        <v>#NAME?</v>
      </c>
      <c r="DD29" s="74" t="e">
        <f t="shared" ca="1" si="39"/>
        <v>#NAME?</v>
      </c>
      <c r="DE29" s="74" t="e">
        <f t="shared" ca="1" si="40"/>
        <v>#NAME?</v>
      </c>
      <c r="DF29" s="74" t="e">
        <f t="shared" ca="1" si="41"/>
        <v>#NAME?</v>
      </c>
      <c r="DG29" s="74" t="e">
        <f t="shared" ca="1" si="42"/>
        <v>#NAME?</v>
      </c>
      <c r="DH29" s="74" t="e">
        <f t="shared" ca="1" si="43"/>
        <v>#NAME?</v>
      </c>
      <c r="DI29" s="115" t="e">
        <f ca="1">IF('Asset data'!$F29=0,0,AY29*'Asset data'!$F29/1000)</f>
        <v>#NAME?</v>
      </c>
      <c r="DJ29" s="116" t="e">
        <f ca="1">IF('Asset data'!$F29=0,0,AZ29*'Asset data'!$F29/1000)</f>
        <v>#NAME?</v>
      </c>
      <c r="DK29" s="116" t="e">
        <f ca="1">IF('Asset data'!$F29=0,0,BA29*'Asset data'!$F29/1000)</f>
        <v>#NAME?</v>
      </c>
      <c r="DL29" s="116" t="e">
        <f ca="1">IF('Asset data'!$F29=0,0,BB29*'Asset data'!$F29/1000)</f>
        <v>#NAME?</v>
      </c>
      <c r="DM29" s="116" t="e">
        <f ca="1">IF('Asset data'!$F29=0,0,BC29*'Asset data'!$F29/1000)</f>
        <v>#NAME?</v>
      </c>
      <c r="DN29" s="116" t="e">
        <f ca="1">IF('Asset data'!$F29=0,0,BD29*'Asset data'!$F29/1000)</f>
        <v>#NAME?</v>
      </c>
      <c r="DO29" s="116" t="e">
        <f ca="1">IF('Asset data'!$F29=0,0,BE29*'Asset data'!$F29/1000)</f>
        <v>#NAME?</v>
      </c>
      <c r="DP29" s="116" t="e">
        <f ca="1">IF('Asset data'!$F29=0,0,BF29*'Asset data'!$F29/1000)</f>
        <v>#NAME?</v>
      </c>
      <c r="DQ29" s="116" t="e">
        <f ca="1">IF('Asset data'!$F29=0,0,BG29*'Asset data'!$F29/1000)</f>
        <v>#NAME?</v>
      </c>
      <c r="DR29" s="116" t="e">
        <f ca="1">IF('Asset data'!$F29=0,0,BH29*'Asset data'!$F29/1000)</f>
        <v>#NAME?</v>
      </c>
      <c r="DS29" s="116" t="e">
        <f ca="1">IF('Asset data'!$F29=0,0,BI29*'Asset data'!$F29/1000)</f>
        <v>#NAME?</v>
      </c>
      <c r="DT29" s="116" t="e">
        <f ca="1">IF('Asset data'!$F29=0,0,BJ29*'Asset data'!$F29/1000)</f>
        <v>#NAME?</v>
      </c>
      <c r="DU29" s="116" t="e">
        <f ca="1">IF('Asset data'!$F29=0,0,BK29*'Asset data'!$F29/1000)</f>
        <v>#NAME?</v>
      </c>
      <c r="DV29" s="116" t="e">
        <f ca="1">IF('Asset data'!$F29=0,0,BL29*'Asset data'!$F29/1000)</f>
        <v>#NAME?</v>
      </c>
      <c r="DW29" s="116" t="e">
        <f ca="1">IF('Asset data'!$F29=0,0,BM29*'Asset data'!$F29/1000)</f>
        <v>#NAME?</v>
      </c>
      <c r="DX29" s="116" t="e">
        <f ca="1">IF('Asset data'!$F29=0,0,BN29*'Asset data'!$F29/1000)</f>
        <v>#NAME?</v>
      </c>
      <c r="DY29" s="116" t="e">
        <f ca="1">IF('Asset data'!$F29=0,0,BO29*'Asset data'!$F29/1000)</f>
        <v>#NAME?</v>
      </c>
      <c r="DZ29" s="116" t="e">
        <f ca="1">IF('Asset data'!$F29=0,0,BP29*'Asset data'!$F29/1000)</f>
        <v>#NAME?</v>
      </c>
      <c r="EA29" s="116" t="e">
        <f ca="1">IF('Asset data'!$F29=0,0,BQ29*'Asset data'!$F29/1000)</f>
        <v>#NAME?</v>
      </c>
      <c r="EB29" s="117" t="e">
        <f ca="1">IF('Asset data'!$F29=0,0,BR29*'Asset data'!$F29/1000)</f>
        <v>#NAME?</v>
      </c>
    </row>
    <row r="30" spans="1:134" s="83" customFormat="1" ht="15">
      <c r="A30" s="118">
        <f>'Asset data'!A30</f>
        <v>5</v>
      </c>
      <c r="B30" s="118">
        <f>'Asset data'!B30</f>
        <v>0</v>
      </c>
      <c r="C30" s="118">
        <f>'Asset data'!C30</f>
        <v>0</v>
      </c>
      <c r="D30" s="118" t="str">
        <f>'Asset data'!E30</f>
        <v>Distribution Feeders - Urban</v>
      </c>
      <c r="E30" s="119" t="str">
        <f t="shared" si="20"/>
        <v>Distribution feeders - Urban</v>
      </c>
      <c r="F30" s="83">
        <f>'Asset data'!I30</f>
        <v>100</v>
      </c>
      <c r="G30" s="121">
        <f t="shared" si="21"/>
        <v>100</v>
      </c>
      <c r="H30" s="121">
        <f>'Asset data'!J30</f>
        <v>0.1</v>
      </c>
      <c r="I30" s="121" t="s">
        <v>22</v>
      </c>
      <c r="J30" s="121">
        <f>IF(A30=0,0,IF('Asset data'!$D$1=1,1,IF('Asset data'!$D$1=2,2,'Asset data'!K30)))</f>
        <v>1</v>
      </c>
      <c r="K30" s="85">
        <f t="shared" si="22"/>
        <v>100</v>
      </c>
      <c r="Z30" s="85"/>
      <c r="AJ30" s="85"/>
      <c r="AX30" s="122">
        <f>'Utilisation profile summary'!H30</f>
        <v>2104392.3694842844</v>
      </c>
      <c r="AY30" s="123" t="e">
        <f t="array" aca="1" ref="AY30:CM30" ca="1">Aug_calc('Asset data'!$M$5:$FG$5,'Asset data'!M30:FG30,'Asset data'!H30/100,'Asset data'!G30,'Asset data'!I30,'Asset data'!J30,J30,20)</f>
        <v>#NAME?</v>
      </c>
      <c r="AZ30" s="123" t="e">
        <f ca="1"/>
        <v>#NAME?</v>
      </c>
      <c r="BA30" s="86" t="e">
        <f ca="1"/>
        <v>#NAME?</v>
      </c>
      <c r="BB30" s="86" t="e">
        <f ca="1"/>
        <v>#NAME?</v>
      </c>
      <c r="BC30" s="86" t="e">
        <f ca="1"/>
        <v>#NAME?</v>
      </c>
      <c r="BD30" s="86" t="e">
        <f ca="1"/>
        <v>#NAME?</v>
      </c>
      <c r="BE30" s="86" t="e">
        <f ca="1"/>
        <v>#NAME?</v>
      </c>
      <c r="BF30" s="86" t="e">
        <f ca="1"/>
        <v>#NAME?</v>
      </c>
      <c r="BG30" s="86" t="e">
        <f ca="1"/>
        <v>#NAME?</v>
      </c>
      <c r="BH30" s="86" t="e">
        <f ca="1"/>
        <v>#NAME?</v>
      </c>
      <c r="BI30" s="86" t="e">
        <f ca="1"/>
        <v>#NAME?</v>
      </c>
      <c r="BJ30" s="86" t="e">
        <f ca="1"/>
        <v>#NAME?</v>
      </c>
      <c r="BK30" s="86" t="e">
        <f ca="1"/>
        <v>#NAME?</v>
      </c>
      <c r="BL30" s="86" t="e">
        <f ca="1"/>
        <v>#NAME?</v>
      </c>
      <c r="BM30" s="86" t="e">
        <f ca="1"/>
        <v>#NAME?</v>
      </c>
      <c r="BN30" s="86" t="e">
        <f ca="1"/>
        <v>#NAME?</v>
      </c>
      <c r="BO30" s="86" t="e">
        <f ca="1"/>
        <v>#NAME?</v>
      </c>
      <c r="BP30" s="86" t="e">
        <f ca="1"/>
        <v>#NAME?</v>
      </c>
      <c r="BQ30" s="86" t="e">
        <f ca="1"/>
        <v>#NAME?</v>
      </c>
      <c r="BR30" s="90" t="e">
        <f ca="1"/>
        <v>#NAME?</v>
      </c>
      <c r="BS30" s="86" t="e">
        <f ca="1"/>
        <v>#NAME?</v>
      </c>
      <c r="BT30" s="86" t="e">
        <f ca="1"/>
        <v>#NAME?</v>
      </c>
      <c r="BU30" s="86" t="e">
        <f ca="1"/>
        <v>#NAME?</v>
      </c>
      <c r="BV30" s="86" t="e">
        <f ca="1"/>
        <v>#NAME?</v>
      </c>
      <c r="BW30" s="86" t="e">
        <f ca="1"/>
        <v>#NAME?</v>
      </c>
      <c r="BX30" s="86" t="e">
        <f ca="1"/>
        <v>#NAME?</v>
      </c>
      <c r="BY30" s="86" t="e">
        <f ca="1"/>
        <v>#NAME?</v>
      </c>
      <c r="BZ30" s="86" t="e">
        <f ca="1"/>
        <v>#NAME?</v>
      </c>
      <c r="CA30" s="86" t="e">
        <f ca="1"/>
        <v>#NAME?</v>
      </c>
      <c r="CB30" s="86" t="e">
        <f ca="1"/>
        <v>#NAME?</v>
      </c>
      <c r="CC30" s="86" t="e">
        <f ca="1"/>
        <v>#NAME?</v>
      </c>
      <c r="CD30" s="86" t="e">
        <f ca="1"/>
        <v>#NAME?</v>
      </c>
      <c r="CE30" s="86" t="e">
        <f ca="1"/>
        <v>#NAME?</v>
      </c>
      <c r="CF30" s="86" t="e">
        <f ca="1"/>
        <v>#NAME?</v>
      </c>
      <c r="CG30" s="86" t="e">
        <f ca="1"/>
        <v>#NAME?</v>
      </c>
      <c r="CH30" s="86" t="e">
        <f ca="1"/>
        <v>#NAME?</v>
      </c>
      <c r="CI30" s="86" t="e">
        <f ca="1"/>
        <v>#NAME?</v>
      </c>
      <c r="CJ30" s="86" t="e">
        <f ca="1"/>
        <v>#NAME?</v>
      </c>
      <c r="CK30" s="86" t="e">
        <f ca="1"/>
        <v>#NAME?</v>
      </c>
      <c r="CL30" s="86" t="e">
        <f ca="1"/>
        <v>#NAME?</v>
      </c>
      <c r="CM30" s="86" t="e">
        <f ca="1"/>
        <v>#NAME?</v>
      </c>
      <c r="CN30" s="120" t="e">
        <f t="shared" ca="1" si="23"/>
        <v>#NAME?</v>
      </c>
      <c r="CO30" s="83" t="e">
        <f t="shared" ca="1" si="24"/>
        <v>#NAME?</v>
      </c>
      <c r="CP30" s="83" t="e">
        <f t="shared" ca="1" si="25"/>
        <v>#NAME?</v>
      </c>
      <c r="CQ30" s="83" t="e">
        <f t="shared" ca="1" si="26"/>
        <v>#NAME?</v>
      </c>
      <c r="CR30" s="83" t="e">
        <f t="shared" ca="1" si="27"/>
        <v>#NAME?</v>
      </c>
      <c r="CS30" s="83" t="e">
        <f t="shared" ca="1" si="28"/>
        <v>#NAME?</v>
      </c>
      <c r="CT30" s="83" t="e">
        <f t="shared" ca="1" si="29"/>
        <v>#NAME?</v>
      </c>
      <c r="CU30" s="83" t="e">
        <f t="shared" ca="1" si="30"/>
        <v>#NAME?</v>
      </c>
      <c r="CV30" s="83" t="e">
        <f t="shared" ca="1" si="31"/>
        <v>#NAME?</v>
      </c>
      <c r="CW30" s="83" t="e">
        <f t="shared" ca="1" si="32"/>
        <v>#NAME?</v>
      </c>
      <c r="CX30" s="83" t="e">
        <f t="shared" ca="1" si="33"/>
        <v>#NAME?</v>
      </c>
      <c r="CY30" s="83" t="e">
        <f t="shared" ca="1" si="34"/>
        <v>#NAME?</v>
      </c>
      <c r="CZ30" s="83" t="e">
        <f t="shared" ca="1" si="35"/>
        <v>#NAME?</v>
      </c>
      <c r="DA30" s="83" t="e">
        <f t="shared" ca="1" si="36"/>
        <v>#NAME?</v>
      </c>
      <c r="DB30" s="83" t="e">
        <f t="shared" ca="1" si="37"/>
        <v>#NAME?</v>
      </c>
      <c r="DC30" s="83" t="e">
        <f t="shared" ca="1" si="38"/>
        <v>#NAME?</v>
      </c>
      <c r="DD30" s="83" t="e">
        <f t="shared" ca="1" si="39"/>
        <v>#NAME?</v>
      </c>
      <c r="DE30" s="83" t="e">
        <f t="shared" ca="1" si="40"/>
        <v>#NAME?</v>
      </c>
      <c r="DF30" s="83" t="e">
        <f t="shared" ca="1" si="41"/>
        <v>#NAME?</v>
      </c>
      <c r="DG30" s="83" t="e">
        <f t="shared" ca="1" si="42"/>
        <v>#NAME?</v>
      </c>
      <c r="DH30" s="83" t="e">
        <f t="shared" ca="1" si="43"/>
        <v>#NAME?</v>
      </c>
      <c r="DI30" s="124" t="e">
        <f ca="1">IF('Asset data'!$F30=0,0,AY30*'Asset data'!$F30/1000)</f>
        <v>#NAME?</v>
      </c>
      <c r="DJ30" s="125" t="e">
        <f ca="1">IF('Asset data'!$F30=0,0,AZ30*'Asset data'!$F30/1000)</f>
        <v>#NAME?</v>
      </c>
      <c r="DK30" s="125" t="e">
        <f ca="1">IF('Asset data'!$F30=0,0,BA30*'Asset data'!$F30/1000)</f>
        <v>#NAME?</v>
      </c>
      <c r="DL30" s="125" t="e">
        <f ca="1">IF('Asset data'!$F30=0,0,BB30*'Asset data'!$F30/1000)</f>
        <v>#NAME?</v>
      </c>
      <c r="DM30" s="125" t="e">
        <f ca="1">IF('Asset data'!$F30=0,0,BC30*'Asset data'!$F30/1000)</f>
        <v>#NAME?</v>
      </c>
      <c r="DN30" s="125" t="e">
        <f ca="1">IF('Asset data'!$F30=0,0,BD30*'Asset data'!$F30/1000)</f>
        <v>#NAME?</v>
      </c>
      <c r="DO30" s="125" t="e">
        <f ca="1">IF('Asset data'!$F30=0,0,BE30*'Asset data'!$F30/1000)</f>
        <v>#NAME?</v>
      </c>
      <c r="DP30" s="125" t="e">
        <f ca="1">IF('Asset data'!$F30=0,0,BF30*'Asset data'!$F30/1000)</f>
        <v>#NAME?</v>
      </c>
      <c r="DQ30" s="125" t="e">
        <f ca="1">IF('Asset data'!$F30=0,0,BG30*'Asset data'!$F30/1000)</f>
        <v>#NAME?</v>
      </c>
      <c r="DR30" s="125" t="e">
        <f ca="1">IF('Asset data'!$F30=0,0,BH30*'Asset data'!$F30/1000)</f>
        <v>#NAME?</v>
      </c>
      <c r="DS30" s="125" t="e">
        <f ca="1">IF('Asset data'!$F30=0,0,BI30*'Asset data'!$F30/1000)</f>
        <v>#NAME?</v>
      </c>
      <c r="DT30" s="125" t="e">
        <f ca="1">IF('Asset data'!$F30=0,0,BJ30*'Asset data'!$F30/1000)</f>
        <v>#NAME?</v>
      </c>
      <c r="DU30" s="125" t="e">
        <f ca="1">IF('Asset data'!$F30=0,0,BK30*'Asset data'!$F30/1000)</f>
        <v>#NAME?</v>
      </c>
      <c r="DV30" s="125" t="e">
        <f ca="1">IF('Asset data'!$F30=0,0,BL30*'Asset data'!$F30/1000)</f>
        <v>#NAME?</v>
      </c>
      <c r="DW30" s="125" t="e">
        <f ca="1">IF('Asset data'!$F30=0,0,BM30*'Asset data'!$F30/1000)</f>
        <v>#NAME?</v>
      </c>
      <c r="DX30" s="125" t="e">
        <f ca="1">IF('Asset data'!$F30=0,0,BN30*'Asset data'!$F30/1000)</f>
        <v>#NAME?</v>
      </c>
      <c r="DY30" s="125" t="e">
        <f ca="1">IF('Asset data'!$F30=0,0,BO30*'Asset data'!$F30/1000)</f>
        <v>#NAME?</v>
      </c>
      <c r="DZ30" s="125" t="e">
        <f ca="1">IF('Asset data'!$F30=0,0,BP30*'Asset data'!$F30/1000)</f>
        <v>#NAME?</v>
      </c>
      <c r="EA30" s="125" t="e">
        <f ca="1">IF('Asset data'!$F30=0,0,BQ30*'Asset data'!$F30/1000)</f>
        <v>#NAME?</v>
      </c>
      <c r="EB30" s="126" t="e">
        <f ca="1">IF('Asset data'!$F30=0,0,BR30*'Asset data'!$F30/1000)</f>
        <v>#NAME?</v>
      </c>
    </row>
    <row r="31" spans="1:134" s="74" customFormat="1" ht="15">
      <c r="A31" s="109">
        <f>'Asset data'!A31</f>
        <v>6</v>
      </c>
      <c r="B31" s="109">
        <f>'Asset data'!B31</f>
        <v>0</v>
      </c>
      <c r="C31" s="109">
        <f>'Asset data'!C31</f>
        <v>0</v>
      </c>
      <c r="D31" s="109" t="str">
        <f>'Asset data'!E31</f>
        <v>Distribution Feeders - Short Rural</v>
      </c>
      <c r="E31" s="110" t="str">
        <f t="shared" si="20"/>
        <v>Distribution feeders - Short rural</v>
      </c>
      <c r="F31" s="74">
        <f>'Asset data'!I31</f>
        <v>100</v>
      </c>
      <c r="G31" s="112">
        <f t="shared" si="21"/>
        <v>100</v>
      </c>
      <c r="H31" s="112">
        <f>'Asset data'!J31</f>
        <v>0.1</v>
      </c>
      <c r="I31" s="112" t="s">
        <v>22</v>
      </c>
      <c r="J31" s="112">
        <f>IF(A31=0,0,IF('Asset data'!$D$1=1,1,IF('Asset data'!$D$1=2,2,'Asset data'!K31)))</f>
        <v>1</v>
      </c>
      <c r="K31" s="76">
        <f t="shared" si="22"/>
        <v>100</v>
      </c>
      <c r="Z31" s="76"/>
      <c r="AJ31" s="76"/>
      <c r="AX31" s="113">
        <f>'Utilisation profile summary'!H31</f>
        <v>601782.66283942584</v>
      </c>
      <c r="AY31" s="114" t="e">
        <f t="array" aca="1" ref="AY31:CM31" ca="1">Aug_calc('Asset data'!$M$5:$FG$5,'Asset data'!M31:FG31,'Asset data'!H31/100,'Asset data'!G31,'Asset data'!I31,'Asset data'!J31,J31,20)</f>
        <v>#NAME?</v>
      </c>
      <c r="AZ31" s="114" t="e">
        <f ca="1"/>
        <v>#NAME?</v>
      </c>
      <c r="BA31" s="77" t="e">
        <f ca="1"/>
        <v>#NAME?</v>
      </c>
      <c r="BB31" s="77" t="e">
        <f ca="1"/>
        <v>#NAME?</v>
      </c>
      <c r="BC31" s="77" t="e">
        <f ca="1"/>
        <v>#NAME?</v>
      </c>
      <c r="BD31" s="77" t="e">
        <f ca="1"/>
        <v>#NAME?</v>
      </c>
      <c r="BE31" s="77" t="e">
        <f ca="1"/>
        <v>#NAME?</v>
      </c>
      <c r="BF31" s="77" t="e">
        <f ca="1"/>
        <v>#NAME?</v>
      </c>
      <c r="BG31" s="77" t="e">
        <f ca="1"/>
        <v>#NAME?</v>
      </c>
      <c r="BH31" s="77" t="e">
        <f ca="1"/>
        <v>#NAME?</v>
      </c>
      <c r="BI31" s="77" t="e">
        <f ca="1"/>
        <v>#NAME?</v>
      </c>
      <c r="BJ31" s="77" t="e">
        <f ca="1"/>
        <v>#NAME?</v>
      </c>
      <c r="BK31" s="77" t="e">
        <f ca="1"/>
        <v>#NAME?</v>
      </c>
      <c r="BL31" s="77" t="e">
        <f ca="1"/>
        <v>#NAME?</v>
      </c>
      <c r="BM31" s="77" t="e">
        <f ca="1"/>
        <v>#NAME?</v>
      </c>
      <c r="BN31" s="77" t="e">
        <f ca="1"/>
        <v>#NAME?</v>
      </c>
      <c r="BO31" s="77" t="e">
        <f ca="1"/>
        <v>#NAME?</v>
      </c>
      <c r="BP31" s="77" t="e">
        <f ca="1"/>
        <v>#NAME?</v>
      </c>
      <c r="BQ31" s="77" t="e">
        <f ca="1"/>
        <v>#NAME?</v>
      </c>
      <c r="BR31" s="81" t="e">
        <f ca="1"/>
        <v>#NAME?</v>
      </c>
      <c r="BS31" s="77" t="e">
        <f ca="1"/>
        <v>#NAME?</v>
      </c>
      <c r="BT31" s="77" t="e">
        <f ca="1"/>
        <v>#NAME?</v>
      </c>
      <c r="BU31" s="77" t="e">
        <f ca="1"/>
        <v>#NAME?</v>
      </c>
      <c r="BV31" s="77" t="e">
        <f ca="1"/>
        <v>#NAME?</v>
      </c>
      <c r="BW31" s="77" t="e">
        <f ca="1"/>
        <v>#NAME?</v>
      </c>
      <c r="BX31" s="77" t="e">
        <f ca="1"/>
        <v>#NAME?</v>
      </c>
      <c r="BY31" s="77" t="e">
        <f ca="1"/>
        <v>#NAME?</v>
      </c>
      <c r="BZ31" s="77" t="e">
        <f ca="1"/>
        <v>#NAME?</v>
      </c>
      <c r="CA31" s="77" t="e">
        <f ca="1"/>
        <v>#NAME?</v>
      </c>
      <c r="CB31" s="77" t="e">
        <f ca="1"/>
        <v>#NAME?</v>
      </c>
      <c r="CC31" s="77" t="e">
        <f ca="1"/>
        <v>#NAME?</v>
      </c>
      <c r="CD31" s="77" t="e">
        <f ca="1"/>
        <v>#NAME?</v>
      </c>
      <c r="CE31" s="77" t="e">
        <f ca="1"/>
        <v>#NAME?</v>
      </c>
      <c r="CF31" s="77" t="e">
        <f ca="1"/>
        <v>#NAME?</v>
      </c>
      <c r="CG31" s="77" t="e">
        <f ca="1"/>
        <v>#NAME?</v>
      </c>
      <c r="CH31" s="77" t="e">
        <f ca="1"/>
        <v>#NAME?</v>
      </c>
      <c r="CI31" s="77" t="e">
        <f ca="1"/>
        <v>#NAME?</v>
      </c>
      <c r="CJ31" s="77" t="e">
        <f ca="1"/>
        <v>#NAME?</v>
      </c>
      <c r="CK31" s="77" t="e">
        <f ca="1"/>
        <v>#NAME?</v>
      </c>
      <c r="CL31" s="77" t="e">
        <f ca="1"/>
        <v>#NAME?</v>
      </c>
      <c r="CM31" s="77" t="e">
        <f ca="1"/>
        <v>#NAME?</v>
      </c>
      <c r="CN31" s="111" t="e">
        <f t="shared" ca="1" si="23"/>
        <v>#NAME?</v>
      </c>
      <c r="CO31" s="74" t="e">
        <f t="shared" ca="1" si="24"/>
        <v>#NAME?</v>
      </c>
      <c r="CP31" s="74" t="e">
        <f t="shared" ca="1" si="25"/>
        <v>#NAME?</v>
      </c>
      <c r="CQ31" s="74" t="e">
        <f t="shared" ca="1" si="26"/>
        <v>#NAME?</v>
      </c>
      <c r="CR31" s="74" t="e">
        <f t="shared" ca="1" si="27"/>
        <v>#NAME?</v>
      </c>
      <c r="CS31" s="74" t="e">
        <f t="shared" ca="1" si="28"/>
        <v>#NAME?</v>
      </c>
      <c r="CT31" s="74" t="e">
        <f t="shared" ca="1" si="29"/>
        <v>#NAME?</v>
      </c>
      <c r="CU31" s="74" t="e">
        <f t="shared" ca="1" si="30"/>
        <v>#NAME?</v>
      </c>
      <c r="CV31" s="74" t="e">
        <f t="shared" ca="1" si="31"/>
        <v>#NAME?</v>
      </c>
      <c r="CW31" s="74" t="e">
        <f t="shared" ca="1" si="32"/>
        <v>#NAME?</v>
      </c>
      <c r="CX31" s="74" t="e">
        <f t="shared" ca="1" si="33"/>
        <v>#NAME?</v>
      </c>
      <c r="CY31" s="74" t="e">
        <f t="shared" ca="1" si="34"/>
        <v>#NAME?</v>
      </c>
      <c r="CZ31" s="74" t="e">
        <f t="shared" ca="1" si="35"/>
        <v>#NAME?</v>
      </c>
      <c r="DA31" s="74" t="e">
        <f t="shared" ca="1" si="36"/>
        <v>#NAME?</v>
      </c>
      <c r="DB31" s="74" t="e">
        <f t="shared" ca="1" si="37"/>
        <v>#NAME?</v>
      </c>
      <c r="DC31" s="74" t="e">
        <f t="shared" ca="1" si="38"/>
        <v>#NAME?</v>
      </c>
      <c r="DD31" s="74" t="e">
        <f t="shared" ca="1" si="39"/>
        <v>#NAME?</v>
      </c>
      <c r="DE31" s="74" t="e">
        <f t="shared" ca="1" si="40"/>
        <v>#NAME?</v>
      </c>
      <c r="DF31" s="74" t="e">
        <f t="shared" ca="1" si="41"/>
        <v>#NAME?</v>
      </c>
      <c r="DG31" s="74" t="e">
        <f t="shared" ca="1" si="42"/>
        <v>#NAME?</v>
      </c>
      <c r="DH31" s="74" t="e">
        <f t="shared" ca="1" si="43"/>
        <v>#NAME?</v>
      </c>
      <c r="DI31" s="115" t="e">
        <f ca="1">IF('Asset data'!$F31=0,0,AY31*'Asset data'!$F31/1000)</f>
        <v>#NAME?</v>
      </c>
      <c r="DJ31" s="116" t="e">
        <f ca="1">IF('Asset data'!$F31=0,0,AZ31*'Asset data'!$F31/1000)</f>
        <v>#NAME?</v>
      </c>
      <c r="DK31" s="116" t="e">
        <f ca="1">IF('Asset data'!$F31=0,0,BA31*'Asset data'!$F31/1000)</f>
        <v>#NAME?</v>
      </c>
      <c r="DL31" s="116" t="e">
        <f ca="1">IF('Asset data'!$F31=0,0,BB31*'Asset data'!$F31/1000)</f>
        <v>#NAME?</v>
      </c>
      <c r="DM31" s="116" t="e">
        <f ca="1">IF('Asset data'!$F31=0,0,BC31*'Asset data'!$F31/1000)</f>
        <v>#NAME?</v>
      </c>
      <c r="DN31" s="116" t="e">
        <f ca="1">IF('Asset data'!$F31=0,0,BD31*'Asset data'!$F31/1000)</f>
        <v>#NAME?</v>
      </c>
      <c r="DO31" s="116" t="e">
        <f ca="1">IF('Asset data'!$F31=0,0,BE31*'Asset data'!$F31/1000)</f>
        <v>#NAME?</v>
      </c>
      <c r="DP31" s="116" t="e">
        <f ca="1">IF('Asset data'!$F31=0,0,BF31*'Asset data'!$F31/1000)</f>
        <v>#NAME?</v>
      </c>
      <c r="DQ31" s="116" t="e">
        <f ca="1">IF('Asset data'!$F31=0,0,BG31*'Asset data'!$F31/1000)</f>
        <v>#NAME?</v>
      </c>
      <c r="DR31" s="116" t="e">
        <f ca="1">IF('Asset data'!$F31=0,0,BH31*'Asset data'!$F31/1000)</f>
        <v>#NAME?</v>
      </c>
      <c r="DS31" s="116" t="e">
        <f ca="1">IF('Asset data'!$F31=0,0,BI31*'Asset data'!$F31/1000)</f>
        <v>#NAME?</v>
      </c>
      <c r="DT31" s="116" t="e">
        <f ca="1">IF('Asset data'!$F31=0,0,BJ31*'Asset data'!$F31/1000)</f>
        <v>#NAME?</v>
      </c>
      <c r="DU31" s="116" t="e">
        <f ca="1">IF('Asset data'!$F31=0,0,BK31*'Asset data'!$F31/1000)</f>
        <v>#NAME?</v>
      </c>
      <c r="DV31" s="116" t="e">
        <f ca="1">IF('Asset data'!$F31=0,0,BL31*'Asset data'!$F31/1000)</f>
        <v>#NAME?</v>
      </c>
      <c r="DW31" s="116" t="e">
        <f ca="1">IF('Asset data'!$F31=0,0,BM31*'Asset data'!$F31/1000)</f>
        <v>#NAME?</v>
      </c>
      <c r="DX31" s="116" t="e">
        <f ca="1">IF('Asset data'!$F31=0,0,BN31*'Asset data'!$F31/1000)</f>
        <v>#NAME?</v>
      </c>
      <c r="DY31" s="116" t="e">
        <f ca="1">IF('Asset data'!$F31=0,0,BO31*'Asset data'!$F31/1000)</f>
        <v>#NAME?</v>
      </c>
      <c r="DZ31" s="116" t="e">
        <f ca="1">IF('Asset data'!$F31=0,0,BP31*'Asset data'!$F31/1000)</f>
        <v>#NAME?</v>
      </c>
      <c r="EA31" s="116" t="e">
        <f ca="1">IF('Asset data'!$F31=0,0,BQ31*'Asset data'!$F31/1000)</f>
        <v>#NAME?</v>
      </c>
      <c r="EB31" s="117" t="e">
        <f ca="1">IF('Asset data'!$F31=0,0,BR31*'Asset data'!$F31/1000)</f>
        <v>#NAME?</v>
      </c>
    </row>
    <row r="32" spans="1:134" s="83" customFormat="1" ht="15">
      <c r="A32" s="118">
        <f>'Asset data'!A32</f>
        <v>7</v>
      </c>
      <c r="B32" s="118">
        <f>'Asset data'!B32</f>
        <v>0</v>
      </c>
      <c r="C32" s="118">
        <f>'Asset data'!C32</f>
        <v>0</v>
      </c>
      <c r="D32" s="118" t="str">
        <f>'Asset data'!E32</f>
        <v>Distribution Feeders - Long Rural</v>
      </c>
      <c r="E32" s="119" t="str">
        <f t="shared" si="20"/>
        <v>Distribution feeders - Long rural</v>
      </c>
      <c r="F32" s="83">
        <f>'Asset data'!I32</f>
        <v>100</v>
      </c>
      <c r="G32" s="121">
        <f t="shared" si="21"/>
        <v>100</v>
      </c>
      <c r="H32" s="121">
        <f>'Asset data'!J32</f>
        <v>0.1</v>
      </c>
      <c r="I32" s="121" t="s">
        <v>22</v>
      </c>
      <c r="J32" s="121">
        <f>IF(A32=0,0,IF('Asset data'!$D$1=1,1,IF('Asset data'!$D$1=2,2,'Asset data'!K32)))</f>
        <v>1</v>
      </c>
      <c r="K32" s="85">
        <f t="shared" si="22"/>
        <v>100</v>
      </c>
      <c r="Z32" s="85"/>
      <c r="AJ32" s="85"/>
      <c r="AX32" s="122">
        <f>'Utilisation profile summary'!H32</f>
        <v>701762.59984628088</v>
      </c>
      <c r="AY32" s="123" t="e">
        <f t="array" aca="1" ref="AY32:CM32" ca="1">Aug_calc('Asset data'!$M$5:$FG$5,'Asset data'!M32:FG32,'Asset data'!H32/100,'Asset data'!G32,'Asset data'!I32,'Asset data'!J32,J32,20)</f>
        <v>#NAME?</v>
      </c>
      <c r="AZ32" s="123" t="e">
        <f ca="1"/>
        <v>#NAME?</v>
      </c>
      <c r="BA32" s="86" t="e">
        <f ca="1"/>
        <v>#NAME?</v>
      </c>
      <c r="BB32" s="86" t="e">
        <f ca="1"/>
        <v>#NAME?</v>
      </c>
      <c r="BC32" s="86" t="e">
        <f ca="1"/>
        <v>#NAME?</v>
      </c>
      <c r="BD32" s="86" t="e">
        <f ca="1"/>
        <v>#NAME?</v>
      </c>
      <c r="BE32" s="86" t="e">
        <f ca="1"/>
        <v>#NAME?</v>
      </c>
      <c r="BF32" s="86" t="e">
        <f ca="1"/>
        <v>#NAME?</v>
      </c>
      <c r="BG32" s="86" t="e">
        <f ca="1"/>
        <v>#NAME?</v>
      </c>
      <c r="BH32" s="86" t="e">
        <f ca="1"/>
        <v>#NAME?</v>
      </c>
      <c r="BI32" s="86" t="e">
        <f ca="1"/>
        <v>#NAME?</v>
      </c>
      <c r="BJ32" s="86" t="e">
        <f ca="1"/>
        <v>#NAME?</v>
      </c>
      <c r="BK32" s="86" t="e">
        <f ca="1"/>
        <v>#NAME?</v>
      </c>
      <c r="BL32" s="86" t="e">
        <f ca="1"/>
        <v>#NAME?</v>
      </c>
      <c r="BM32" s="86" t="e">
        <f ca="1"/>
        <v>#NAME?</v>
      </c>
      <c r="BN32" s="86" t="e">
        <f ca="1"/>
        <v>#NAME?</v>
      </c>
      <c r="BO32" s="86" t="e">
        <f ca="1"/>
        <v>#NAME?</v>
      </c>
      <c r="BP32" s="86" t="e">
        <f ca="1"/>
        <v>#NAME?</v>
      </c>
      <c r="BQ32" s="86" t="e">
        <f ca="1"/>
        <v>#NAME?</v>
      </c>
      <c r="BR32" s="90" t="e">
        <f ca="1"/>
        <v>#NAME?</v>
      </c>
      <c r="BS32" s="86" t="e">
        <f ca="1"/>
        <v>#NAME?</v>
      </c>
      <c r="BT32" s="86" t="e">
        <f ca="1"/>
        <v>#NAME?</v>
      </c>
      <c r="BU32" s="86" t="e">
        <f ca="1"/>
        <v>#NAME?</v>
      </c>
      <c r="BV32" s="86" t="e">
        <f ca="1"/>
        <v>#NAME?</v>
      </c>
      <c r="BW32" s="86" t="e">
        <f ca="1"/>
        <v>#NAME?</v>
      </c>
      <c r="BX32" s="86" t="e">
        <f ca="1"/>
        <v>#NAME?</v>
      </c>
      <c r="BY32" s="86" t="e">
        <f ca="1"/>
        <v>#NAME?</v>
      </c>
      <c r="BZ32" s="86" t="e">
        <f ca="1"/>
        <v>#NAME?</v>
      </c>
      <c r="CA32" s="86" t="e">
        <f ca="1"/>
        <v>#NAME?</v>
      </c>
      <c r="CB32" s="86" t="e">
        <f ca="1"/>
        <v>#NAME?</v>
      </c>
      <c r="CC32" s="86" t="e">
        <f ca="1"/>
        <v>#NAME?</v>
      </c>
      <c r="CD32" s="86" t="e">
        <f ca="1"/>
        <v>#NAME?</v>
      </c>
      <c r="CE32" s="86" t="e">
        <f ca="1"/>
        <v>#NAME?</v>
      </c>
      <c r="CF32" s="86" t="e">
        <f ca="1"/>
        <v>#NAME?</v>
      </c>
      <c r="CG32" s="86" t="e">
        <f ca="1"/>
        <v>#NAME?</v>
      </c>
      <c r="CH32" s="86" t="e">
        <f ca="1"/>
        <v>#NAME?</v>
      </c>
      <c r="CI32" s="86" t="e">
        <f ca="1"/>
        <v>#NAME?</v>
      </c>
      <c r="CJ32" s="86" t="e">
        <f ca="1"/>
        <v>#NAME?</v>
      </c>
      <c r="CK32" s="86" t="e">
        <f ca="1"/>
        <v>#NAME?</v>
      </c>
      <c r="CL32" s="86" t="e">
        <f ca="1"/>
        <v>#NAME?</v>
      </c>
      <c r="CM32" s="86" t="e">
        <f ca="1"/>
        <v>#NAME?</v>
      </c>
      <c r="CN32" s="120" t="e">
        <f t="shared" ca="1" si="23"/>
        <v>#NAME?</v>
      </c>
      <c r="CO32" s="83" t="e">
        <f t="shared" ca="1" si="24"/>
        <v>#NAME?</v>
      </c>
      <c r="CP32" s="83" t="e">
        <f t="shared" ca="1" si="25"/>
        <v>#NAME?</v>
      </c>
      <c r="CQ32" s="83" t="e">
        <f t="shared" ca="1" si="26"/>
        <v>#NAME?</v>
      </c>
      <c r="CR32" s="83" t="e">
        <f t="shared" ca="1" si="27"/>
        <v>#NAME?</v>
      </c>
      <c r="CS32" s="83" t="e">
        <f t="shared" ca="1" si="28"/>
        <v>#NAME?</v>
      </c>
      <c r="CT32" s="83" t="e">
        <f t="shared" ca="1" si="29"/>
        <v>#NAME?</v>
      </c>
      <c r="CU32" s="83" t="e">
        <f t="shared" ca="1" si="30"/>
        <v>#NAME?</v>
      </c>
      <c r="CV32" s="83" t="e">
        <f t="shared" ca="1" si="31"/>
        <v>#NAME?</v>
      </c>
      <c r="CW32" s="83" t="e">
        <f t="shared" ca="1" si="32"/>
        <v>#NAME?</v>
      </c>
      <c r="CX32" s="83" t="e">
        <f t="shared" ca="1" si="33"/>
        <v>#NAME?</v>
      </c>
      <c r="CY32" s="83" t="e">
        <f t="shared" ca="1" si="34"/>
        <v>#NAME?</v>
      </c>
      <c r="CZ32" s="83" t="e">
        <f t="shared" ca="1" si="35"/>
        <v>#NAME?</v>
      </c>
      <c r="DA32" s="83" t="e">
        <f t="shared" ca="1" si="36"/>
        <v>#NAME?</v>
      </c>
      <c r="DB32" s="83" t="e">
        <f t="shared" ca="1" si="37"/>
        <v>#NAME?</v>
      </c>
      <c r="DC32" s="83" t="e">
        <f t="shared" ca="1" si="38"/>
        <v>#NAME?</v>
      </c>
      <c r="DD32" s="83" t="e">
        <f t="shared" ca="1" si="39"/>
        <v>#NAME?</v>
      </c>
      <c r="DE32" s="83" t="e">
        <f t="shared" ca="1" si="40"/>
        <v>#NAME?</v>
      </c>
      <c r="DF32" s="83" t="e">
        <f t="shared" ca="1" si="41"/>
        <v>#NAME?</v>
      </c>
      <c r="DG32" s="83" t="e">
        <f t="shared" ca="1" si="42"/>
        <v>#NAME?</v>
      </c>
      <c r="DH32" s="83" t="e">
        <f t="shared" ca="1" si="43"/>
        <v>#NAME?</v>
      </c>
      <c r="DI32" s="124" t="e">
        <f ca="1">IF('Asset data'!$F32=0,0,AY32*'Asset data'!$F32/1000)</f>
        <v>#NAME?</v>
      </c>
      <c r="DJ32" s="125" t="e">
        <f ca="1">IF('Asset data'!$F32=0,0,AZ32*'Asset data'!$F32/1000)</f>
        <v>#NAME?</v>
      </c>
      <c r="DK32" s="125" t="e">
        <f ca="1">IF('Asset data'!$F32=0,0,BA32*'Asset data'!$F32/1000)</f>
        <v>#NAME?</v>
      </c>
      <c r="DL32" s="125" t="e">
        <f ca="1">IF('Asset data'!$F32=0,0,BB32*'Asset data'!$F32/1000)</f>
        <v>#NAME?</v>
      </c>
      <c r="DM32" s="125" t="e">
        <f ca="1">IF('Asset data'!$F32=0,0,BC32*'Asset data'!$F32/1000)</f>
        <v>#NAME?</v>
      </c>
      <c r="DN32" s="125" t="e">
        <f ca="1">IF('Asset data'!$F32=0,0,BD32*'Asset data'!$F32/1000)</f>
        <v>#NAME?</v>
      </c>
      <c r="DO32" s="125" t="e">
        <f ca="1">IF('Asset data'!$F32=0,0,BE32*'Asset data'!$F32/1000)</f>
        <v>#NAME?</v>
      </c>
      <c r="DP32" s="125" t="e">
        <f ca="1">IF('Asset data'!$F32=0,0,BF32*'Asset data'!$F32/1000)</f>
        <v>#NAME?</v>
      </c>
      <c r="DQ32" s="125" t="e">
        <f ca="1">IF('Asset data'!$F32=0,0,BG32*'Asset data'!$F32/1000)</f>
        <v>#NAME?</v>
      </c>
      <c r="DR32" s="125" t="e">
        <f ca="1">IF('Asset data'!$F32=0,0,BH32*'Asset data'!$F32/1000)</f>
        <v>#NAME?</v>
      </c>
      <c r="DS32" s="125" t="e">
        <f ca="1">IF('Asset data'!$F32=0,0,BI32*'Asset data'!$F32/1000)</f>
        <v>#NAME?</v>
      </c>
      <c r="DT32" s="125" t="e">
        <f ca="1">IF('Asset data'!$F32=0,0,BJ32*'Asset data'!$F32/1000)</f>
        <v>#NAME?</v>
      </c>
      <c r="DU32" s="125" t="e">
        <f ca="1">IF('Asset data'!$F32=0,0,BK32*'Asset data'!$F32/1000)</f>
        <v>#NAME?</v>
      </c>
      <c r="DV32" s="125" t="e">
        <f ca="1">IF('Asset data'!$F32=0,0,BL32*'Asset data'!$F32/1000)</f>
        <v>#NAME?</v>
      </c>
      <c r="DW32" s="125" t="e">
        <f ca="1">IF('Asset data'!$F32=0,0,BM32*'Asset data'!$F32/1000)</f>
        <v>#NAME?</v>
      </c>
      <c r="DX32" s="125" t="e">
        <f ca="1">IF('Asset data'!$F32=0,0,BN32*'Asset data'!$F32/1000)</f>
        <v>#NAME?</v>
      </c>
      <c r="DY32" s="125" t="e">
        <f ca="1">IF('Asset data'!$F32=0,0,BO32*'Asset data'!$F32/1000)</f>
        <v>#NAME?</v>
      </c>
      <c r="DZ32" s="125" t="e">
        <f ca="1">IF('Asset data'!$F32=0,0,BP32*'Asset data'!$F32/1000)</f>
        <v>#NAME?</v>
      </c>
      <c r="EA32" s="125" t="e">
        <f ca="1">IF('Asset data'!$F32=0,0,BQ32*'Asset data'!$F32/1000)</f>
        <v>#NAME?</v>
      </c>
      <c r="EB32" s="126" t="e">
        <f ca="1">IF('Asset data'!$F32=0,0,BR32*'Asset data'!$F32/1000)</f>
        <v>#NAME?</v>
      </c>
    </row>
    <row r="33" spans="1:132" s="74" customFormat="1" ht="15">
      <c r="A33" s="109">
        <f>'Asset data'!A33</f>
        <v>8</v>
      </c>
      <c r="B33" s="109">
        <f>'Asset data'!B33</f>
        <v>0</v>
      </c>
      <c r="C33" s="109">
        <f>'Asset data'!C33</f>
        <v>0</v>
      </c>
      <c r="D33" s="109" t="str">
        <f>'Asset data'!E33</f>
        <v>Distribution Substations - CBD</v>
      </c>
      <c r="E33" s="110" t="str">
        <f t="shared" si="20"/>
        <v>Distribution substations - CBD</v>
      </c>
      <c r="F33" s="74">
        <f>'Asset data'!I33</f>
        <v>100</v>
      </c>
      <c r="G33" s="112">
        <f t="shared" si="21"/>
        <v>100</v>
      </c>
      <c r="H33" s="112">
        <f>'Asset data'!J33</f>
        <v>0.1</v>
      </c>
      <c r="I33" s="112" t="s">
        <v>22</v>
      </c>
      <c r="J33" s="112">
        <f>IF(A33=0,0,IF('Asset data'!$D$1=1,1,IF('Asset data'!$D$1=2,2,'Asset data'!K33)))</f>
        <v>1</v>
      </c>
      <c r="K33" s="76">
        <f t="shared" si="22"/>
        <v>100</v>
      </c>
      <c r="Z33" s="76"/>
      <c r="AJ33" s="76"/>
      <c r="AX33" s="113">
        <f>'Utilisation profile summary'!H33</f>
        <v>126512.23489293891</v>
      </c>
      <c r="AY33" s="114" t="e">
        <f t="array" aca="1" ref="AY33:CM33" ca="1">Aug_calc('Asset data'!$M$5:$FG$5,'Asset data'!M33:FG33,'Asset data'!H33/100,'Asset data'!G33,'Asset data'!I33,'Asset data'!J33,J33,20)</f>
        <v>#NAME?</v>
      </c>
      <c r="AZ33" s="114" t="e">
        <f ca="1"/>
        <v>#NAME?</v>
      </c>
      <c r="BA33" s="77" t="e">
        <f ca="1"/>
        <v>#NAME?</v>
      </c>
      <c r="BB33" s="77" t="e">
        <f ca="1"/>
        <v>#NAME?</v>
      </c>
      <c r="BC33" s="77" t="e">
        <f ca="1"/>
        <v>#NAME?</v>
      </c>
      <c r="BD33" s="77" t="e">
        <f ca="1"/>
        <v>#NAME?</v>
      </c>
      <c r="BE33" s="77" t="e">
        <f ca="1"/>
        <v>#NAME?</v>
      </c>
      <c r="BF33" s="77" t="e">
        <f ca="1"/>
        <v>#NAME?</v>
      </c>
      <c r="BG33" s="77" t="e">
        <f ca="1"/>
        <v>#NAME?</v>
      </c>
      <c r="BH33" s="77" t="e">
        <f ca="1"/>
        <v>#NAME?</v>
      </c>
      <c r="BI33" s="77" t="e">
        <f ca="1"/>
        <v>#NAME?</v>
      </c>
      <c r="BJ33" s="77" t="e">
        <f ca="1"/>
        <v>#NAME?</v>
      </c>
      <c r="BK33" s="77" t="e">
        <f ca="1"/>
        <v>#NAME?</v>
      </c>
      <c r="BL33" s="77" t="e">
        <f ca="1"/>
        <v>#NAME?</v>
      </c>
      <c r="BM33" s="77" t="e">
        <f ca="1"/>
        <v>#NAME?</v>
      </c>
      <c r="BN33" s="77" t="e">
        <f ca="1"/>
        <v>#NAME?</v>
      </c>
      <c r="BO33" s="77" t="e">
        <f ca="1"/>
        <v>#NAME?</v>
      </c>
      <c r="BP33" s="77" t="e">
        <f ca="1"/>
        <v>#NAME?</v>
      </c>
      <c r="BQ33" s="77" t="e">
        <f ca="1"/>
        <v>#NAME?</v>
      </c>
      <c r="BR33" s="81" t="e">
        <f ca="1"/>
        <v>#NAME?</v>
      </c>
      <c r="BS33" s="77" t="e">
        <f ca="1"/>
        <v>#NAME?</v>
      </c>
      <c r="BT33" s="77" t="e">
        <f ca="1"/>
        <v>#NAME?</v>
      </c>
      <c r="BU33" s="77" t="e">
        <f ca="1"/>
        <v>#NAME?</v>
      </c>
      <c r="BV33" s="77" t="e">
        <f ca="1"/>
        <v>#NAME?</v>
      </c>
      <c r="BW33" s="77" t="e">
        <f ca="1"/>
        <v>#NAME?</v>
      </c>
      <c r="BX33" s="77" t="e">
        <f ca="1"/>
        <v>#NAME?</v>
      </c>
      <c r="BY33" s="77" t="e">
        <f ca="1"/>
        <v>#NAME?</v>
      </c>
      <c r="BZ33" s="77" t="e">
        <f ca="1"/>
        <v>#NAME?</v>
      </c>
      <c r="CA33" s="77" t="e">
        <f ca="1"/>
        <v>#NAME?</v>
      </c>
      <c r="CB33" s="77" t="e">
        <f ca="1"/>
        <v>#NAME?</v>
      </c>
      <c r="CC33" s="77" t="e">
        <f ca="1"/>
        <v>#NAME?</v>
      </c>
      <c r="CD33" s="77" t="e">
        <f ca="1"/>
        <v>#NAME?</v>
      </c>
      <c r="CE33" s="77" t="e">
        <f ca="1"/>
        <v>#NAME?</v>
      </c>
      <c r="CF33" s="77" t="e">
        <f ca="1"/>
        <v>#NAME?</v>
      </c>
      <c r="CG33" s="77" t="e">
        <f ca="1"/>
        <v>#NAME?</v>
      </c>
      <c r="CH33" s="77" t="e">
        <f ca="1"/>
        <v>#NAME?</v>
      </c>
      <c r="CI33" s="77" t="e">
        <f ca="1"/>
        <v>#NAME?</v>
      </c>
      <c r="CJ33" s="77" t="e">
        <f ca="1"/>
        <v>#NAME?</v>
      </c>
      <c r="CK33" s="77" t="e">
        <f ca="1"/>
        <v>#NAME?</v>
      </c>
      <c r="CL33" s="77" t="e">
        <f ca="1"/>
        <v>#NAME?</v>
      </c>
      <c r="CM33" s="77" t="e">
        <f ca="1"/>
        <v>#NAME?</v>
      </c>
      <c r="CN33" s="111" t="e">
        <f t="shared" ca="1" si="23"/>
        <v>#NAME?</v>
      </c>
      <c r="CO33" s="74" t="e">
        <f t="shared" ca="1" si="24"/>
        <v>#NAME?</v>
      </c>
      <c r="CP33" s="74" t="e">
        <f t="shared" ca="1" si="25"/>
        <v>#NAME?</v>
      </c>
      <c r="CQ33" s="74" t="e">
        <f t="shared" ca="1" si="26"/>
        <v>#NAME?</v>
      </c>
      <c r="CR33" s="74" t="e">
        <f t="shared" ca="1" si="27"/>
        <v>#NAME?</v>
      </c>
      <c r="CS33" s="74" t="e">
        <f t="shared" ca="1" si="28"/>
        <v>#NAME?</v>
      </c>
      <c r="CT33" s="74" t="e">
        <f t="shared" ca="1" si="29"/>
        <v>#NAME?</v>
      </c>
      <c r="CU33" s="74" t="e">
        <f t="shared" ca="1" si="30"/>
        <v>#NAME?</v>
      </c>
      <c r="CV33" s="74" t="e">
        <f t="shared" ca="1" si="31"/>
        <v>#NAME?</v>
      </c>
      <c r="CW33" s="74" t="e">
        <f t="shared" ca="1" si="32"/>
        <v>#NAME?</v>
      </c>
      <c r="CX33" s="74" t="e">
        <f t="shared" ca="1" si="33"/>
        <v>#NAME?</v>
      </c>
      <c r="CY33" s="74" t="e">
        <f t="shared" ca="1" si="34"/>
        <v>#NAME?</v>
      </c>
      <c r="CZ33" s="74" t="e">
        <f t="shared" ca="1" si="35"/>
        <v>#NAME?</v>
      </c>
      <c r="DA33" s="74" t="e">
        <f t="shared" ca="1" si="36"/>
        <v>#NAME?</v>
      </c>
      <c r="DB33" s="74" t="e">
        <f t="shared" ca="1" si="37"/>
        <v>#NAME?</v>
      </c>
      <c r="DC33" s="74" t="e">
        <f t="shared" ca="1" si="38"/>
        <v>#NAME?</v>
      </c>
      <c r="DD33" s="74" t="e">
        <f t="shared" ca="1" si="39"/>
        <v>#NAME?</v>
      </c>
      <c r="DE33" s="74" t="e">
        <f t="shared" ca="1" si="40"/>
        <v>#NAME?</v>
      </c>
      <c r="DF33" s="74" t="e">
        <f t="shared" ca="1" si="41"/>
        <v>#NAME?</v>
      </c>
      <c r="DG33" s="74" t="e">
        <f t="shared" ca="1" si="42"/>
        <v>#NAME?</v>
      </c>
      <c r="DH33" s="74" t="e">
        <f t="shared" ca="1" si="43"/>
        <v>#NAME?</v>
      </c>
      <c r="DI33" s="115" t="e">
        <f ca="1">IF('Asset data'!$F33=0,0,AY33*'Asset data'!$F33/1000)</f>
        <v>#NAME?</v>
      </c>
      <c r="DJ33" s="116" t="e">
        <f ca="1">IF('Asset data'!$F33=0,0,AZ33*'Asset data'!$F33/1000)</f>
        <v>#NAME?</v>
      </c>
      <c r="DK33" s="116" t="e">
        <f ca="1">IF('Asset data'!$F33=0,0,BA33*'Asset data'!$F33/1000)</f>
        <v>#NAME?</v>
      </c>
      <c r="DL33" s="116" t="e">
        <f ca="1">IF('Asset data'!$F33=0,0,BB33*'Asset data'!$F33/1000)</f>
        <v>#NAME?</v>
      </c>
      <c r="DM33" s="116" t="e">
        <f ca="1">IF('Asset data'!$F33=0,0,BC33*'Asset data'!$F33/1000)</f>
        <v>#NAME?</v>
      </c>
      <c r="DN33" s="116" t="e">
        <f ca="1">IF('Asset data'!$F33=0,0,BD33*'Asset data'!$F33/1000)</f>
        <v>#NAME?</v>
      </c>
      <c r="DO33" s="116" t="e">
        <f ca="1">IF('Asset data'!$F33=0,0,BE33*'Asset data'!$F33/1000)</f>
        <v>#NAME?</v>
      </c>
      <c r="DP33" s="116" t="e">
        <f ca="1">IF('Asset data'!$F33=0,0,BF33*'Asset data'!$F33/1000)</f>
        <v>#NAME?</v>
      </c>
      <c r="DQ33" s="116" t="e">
        <f ca="1">IF('Asset data'!$F33=0,0,BG33*'Asset data'!$F33/1000)</f>
        <v>#NAME?</v>
      </c>
      <c r="DR33" s="116" t="e">
        <f ca="1">IF('Asset data'!$F33=0,0,BH33*'Asset data'!$F33/1000)</f>
        <v>#NAME?</v>
      </c>
      <c r="DS33" s="116" t="e">
        <f ca="1">IF('Asset data'!$F33=0,0,BI33*'Asset data'!$F33/1000)</f>
        <v>#NAME?</v>
      </c>
      <c r="DT33" s="116" t="e">
        <f ca="1">IF('Asset data'!$F33=0,0,BJ33*'Asset data'!$F33/1000)</f>
        <v>#NAME?</v>
      </c>
      <c r="DU33" s="116" t="e">
        <f ca="1">IF('Asset data'!$F33=0,0,BK33*'Asset data'!$F33/1000)</f>
        <v>#NAME?</v>
      </c>
      <c r="DV33" s="116" t="e">
        <f ca="1">IF('Asset data'!$F33=0,0,BL33*'Asset data'!$F33/1000)</f>
        <v>#NAME?</v>
      </c>
      <c r="DW33" s="116" t="e">
        <f ca="1">IF('Asset data'!$F33=0,0,BM33*'Asset data'!$F33/1000)</f>
        <v>#NAME?</v>
      </c>
      <c r="DX33" s="116" t="e">
        <f ca="1">IF('Asset data'!$F33=0,0,BN33*'Asset data'!$F33/1000)</f>
        <v>#NAME?</v>
      </c>
      <c r="DY33" s="116" t="e">
        <f ca="1">IF('Asset data'!$F33=0,0,BO33*'Asset data'!$F33/1000)</f>
        <v>#NAME?</v>
      </c>
      <c r="DZ33" s="116" t="e">
        <f ca="1">IF('Asset data'!$F33=0,0,BP33*'Asset data'!$F33/1000)</f>
        <v>#NAME?</v>
      </c>
      <c r="EA33" s="116" t="e">
        <f ca="1">IF('Asset data'!$F33=0,0,BQ33*'Asset data'!$F33/1000)</f>
        <v>#NAME?</v>
      </c>
      <c r="EB33" s="117" t="e">
        <f ca="1">IF('Asset data'!$F33=0,0,BR33*'Asset data'!$F33/1000)</f>
        <v>#NAME?</v>
      </c>
    </row>
    <row r="34" spans="1:132" s="83" customFormat="1" ht="15">
      <c r="A34" s="118">
        <f>'Asset data'!A34</f>
        <v>9</v>
      </c>
      <c r="B34" s="118">
        <f>'Asset data'!B34</f>
        <v>0</v>
      </c>
      <c r="C34" s="118">
        <f>'Asset data'!C34</f>
        <v>0</v>
      </c>
      <c r="D34" s="118" t="str">
        <f>'Asset data'!E34</f>
        <v>Distribution substations - Urban Pole</v>
      </c>
      <c r="E34" s="119" t="str">
        <f t="shared" si="20"/>
        <v>Distribution substations - Urban</v>
      </c>
      <c r="F34" s="83">
        <f>'Asset data'!I34</f>
        <v>130</v>
      </c>
      <c r="G34" s="121">
        <f t="shared" si="21"/>
        <v>130</v>
      </c>
      <c r="H34" s="121">
        <f>'Asset data'!J34</f>
        <v>0.1</v>
      </c>
      <c r="I34" s="121" t="s">
        <v>22</v>
      </c>
      <c r="J34" s="121">
        <f>IF(A34=0,0,IF('Asset data'!$D$1=1,1,IF('Asset data'!$D$1=2,2,'Asset data'!K34)))</f>
        <v>1</v>
      </c>
      <c r="K34" s="85">
        <f t="shared" si="22"/>
        <v>130</v>
      </c>
      <c r="Z34" s="85"/>
      <c r="AJ34" s="85"/>
      <c r="AX34" s="122">
        <f>'Utilisation profile summary'!H34</f>
        <v>438172.34575555642</v>
      </c>
      <c r="AY34" s="123" t="e">
        <f t="array" aca="1" ref="AY34:CM34" ca="1">Aug_calc('Asset data'!$M$5:$FG$5,'Asset data'!M34:FG34,'Asset data'!H34/100,'Asset data'!G34,'Asset data'!I34,'Asset data'!J34,J34,20)</f>
        <v>#NAME?</v>
      </c>
      <c r="AZ34" s="123" t="e">
        <f ca="1"/>
        <v>#NAME?</v>
      </c>
      <c r="BA34" s="86" t="e">
        <f ca="1"/>
        <v>#NAME?</v>
      </c>
      <c r="BB34" s="86" t="e">
        <f ca="1"/>
        <v>#NAME?</v>
      </c>
      <c r="BC34" s="86" t="e">
        <f ca="1"/>
        <v>#NAME?</v>
      </c>
      <c r="BD34" s="86" t="e">
        <f ca="1"/>
        <v>#NAME?</v>
      </c>
      <c r="BE34" s="86" t="e">
        <f ca="1"/>
        <v>#NAME?</v>
      </c>
      <c r="BF34" s="86" t="e">
        <f ca="1"/>
        <v>#NAME?</v>
      </c>
      <c r="BG34" s="86" t="e">
        <f ca="1"/>
        <v>#NAME?</v>
      </c>
      <c r="BH34" s="86" t="e">
        <f ca="1"/>
        <v>#NAME?</v>
      </c>
      <c r="BI34" s="86" t="e">
        <f ca="1"/>
        <v>#NAME?</v>
      </c>
      <c r="BJ34" s="86" t="e">
        <f ca="1"/>
        <v>#NAME?</v>
      </c>
      <c r="BK34" s="86" t="e">
        <f ca="1"/>
        <v>#NAME?</v>
      </c>
      <c r="BL34" s="86" t="e">
        <f ca="1"/>
        <v>#NAME?</v>
      </c>
      <c r="BM34" s="86" t="e">
        <f ca="1"/>
        <v>#NAME?</v>
      </c>
      <c r="BN34" s="86" t="e">
        <f ca="1"/>
        <v>#NAME?</v>
      </c>
      <c r="BO34" s="86" t="e">
        <f ca="1"/>
        <v>#NAME?</v>
      </c>
      <c r="BP34" s="86" t="e">
        <f ca="1"/>
        <v>#NAME?</v>
      </c>
      <c r="BQ34" s="86" t="e">
        <f ca="1"/>
        <v>#NAME?</v>
      </c>
      <c r="BR34" s="90" t="e">
        <f ca="1"/>
        <v>#NAME?</v>
      </c>
      <c r="BS34" s="86" t="e">
        <f ca="1"/>
        <v>#NAME?</v>
      </c>
      <c r="BT34" s="86" t="e">
        <f ca="1"/>
        <v>#NAME?</v>
      </c>
      <c r="BU34" s="86" t="e">
        <f ca="1"/>
        <v>#NAME?</v>
      </c>
      <c r="BV34" s="86" t="e">
        <f ca="1"/>
        <v>#NAME?</v>
      </c>
      <c r="BW34" s="86" t="e">
        <f ca="1"/>
        <v>#NAME?</v>
      </c>
      <c r="BX34" s="86" t="e">
        <f ca="1"/>
        <v>#NAME?</v>
      </c>
      <c r="BY34" s="86" t="e">
        <f ca="1"/>
        <v>#NAME?</v>
      </c>
      <c r="BZ34" s="86" t="e">
        <f ca="1"/>
        <v>#NAME?</v>
      </c>
      <c r="CA34" s="86" t="e">
        <f ca="1"/>
        <v>#NAME?</v>
      </c>
      <c r="CB34" s="86" t="e">
        <f ca="1"/>
        <v>#NAME?</v>
      </c>
      <c r="CC34" s="86" t="e">
        <f ca="1"/>
        <v>#NAME?</v>
      </c>
      <c r="CD34" s="86" t="e">
        <f ca="1"/>
        <v>#NAME?</v>
      </c>
      <c r="CE34" s="86" t="e">
        <f ca="1"/>
        <v>#NAME?</v>
      </c>
      <c r="CF34" s="86" t="e">
        <f ca="1"/>
        <v>#NAME?</v>
      </c>
      <c r="CG34" s="86" t="e">
        <f ca="1"/>
        <v>#NAME?</v>
      </c>
      <c r="CH34" s="86" t="e">
        <f ca="1"/>
        <v>#NAME?</v>
      </c>
      <c r="CI34" s="86" t="e">
        <f ca="1"/>
        <v>#NAME?</v>
      </c>
      <c r="CJ34" s="86" t="e">
        <f ca="1"/>
        <v>#NAME?</v>
      </c>
      <c r="CK34" s="86" t="e">
        <f ca="1"/>
        <v>#NAME?</v>
      </c>
      <c r="CL34" s="86" t="e">
        <f ca="1"/>
        <v>#NAME?</v>
      </c>
      <c r="CM34" s="86" t="e">
        <f ca="1"/>
        <v>#NAME?</v>
      </c>
      <c r="CN34" s="120" t="e">
        <f t="shared" ca="1" si="23"/>
        <v>#NAME?</v>
      </c>
      <c r="CO34" s="83" t="e">
        <f t="shared" ca="1" si="24"/>
        <v>#NAME?</v>
      </c>
      <c r="CP34" s="83" t="e">
        <f t="shared" ca="1" si="25"/>
        <v>#NAME?</v>
      </c>
      <c r="CQ34" s="83" t="e">
        <f t="shared" ca="1" si="26"/>
        <v>#NAME?</v>
      </c>
      <c r="CR34" s="83" t="e">
        <f t="shared" ca="1" si="27"/>
        <v>#NAME?</v>
      </c>
      <c r="CS34" s="83" t="e">
        <f t="shared" ca="1" si="28"/>
        <v>#NAME?</v>
      </c>
      <c r="CT34" s="83" t="e">
        <f t="shared" ca="1" si="29"/>
        <v>#NAME?</v>
      </c>
      <c r="CU34" s="83" t="e">
        <f t="shared" ca="1" si="30"/>
        <v>#NAME?</v>
      </c>
      <c r="CV34" s="83" t="e">
        <f t="shared" ca="1" si="31"/>
        <v>#NAME?</v>
      </c>
      <c r="CW34" s="83" t="e">
        <f t="shared" ca="1" si="32"/>
        <v>#NAME?</v>
      </c>
      <c r="CX34" s="83" t="e">
        <f t="shared" ca="1" si="33"/>
        <v>#NAME?</v>
      </c>
      <c r="CY34" s="83" t="e">
        <f t="shared" ca="1" si="34"/>
        <v>#NAME?</v>
      </c>
      <c r="CZ34" s="83" t="e">
        <f t="shared" ca="1" si="35"/>
        <v>#NAME?</v>
      </c>
      <c r="DA34" s="83" t="e">
        <f t="shared" ca="1" si="36"/>
        <v>#NAME?</v>
      </c>
      <c r="DB34" s="83" t="e">
        <f t="shared" ca="1" si="37"/>
        <v>#NAME?</v>
      </c>
      <c r="DC34" s="83" t="e">
        <f t="shared" ca="1" si="38"/>
        <v>#NAME?</v>
      </c>
      <c r="DD34" s="83" t="e">
        <f t="shared" ca="1" si="39"/>
        <v>#NAME?</v>
      </c>
      <c r="DE34" s="83" t="e">
        <f t="shared" ca="1" si="40"/>
        <v>#NAME?</v>
      </c>
      <c r="DF34" s="83" t="e">
        <f t="shared" ca="1" si="41"/>
        <v>#NAME?</v>
      </c>
      <c r="DG34" s="83" t="e">
        <f t="shared" ca="1" si="42"/>
        <v>#NAME?</v>
      </c>
      <c r="DH34" s="83" t="e">
        <f t="shared" ca="1" si="43"/>
        <v>#NAME?</v>
      </c>
      <c r="DI34" s="124" t="e">
        <f ca="1">IF('Asset data'!$F34=0,0,AY34*'Asset data'!$F34/1000)</f>
        <v>#NAME?</v>
      </c>
      <c r="DJ34" s="125" t="e">
        <f ca="1">IF('Asset data'!$F34=0,0,AZ34*'Asset data'!$F34/1000)</f>
        <v>#NAME?</v>
      </c>
      <c r="DK34" s="125" t="e">
        <f ca="1">IF('Asset data'!$F34=0,0,BA34*'Asset data'!$F34/1000)</f>
        <v>#NAME?</v>
      </c>
      <c r="DL34" s="125" t="e">
        <f ca="1">IF('Asset data'!$F34=0,0,BB34*'Asset data'!$F34/1000)</f>
        <v>#NAME?</v>
      </c>
      <c r="DM34" s="125" t="e">
        <f ca="1">IF('Asset data'!$F34=0,0,BC34*'Asset data'!$F34/1000)</f>
        <v>#NAME?</v>
      </c>
      <c r="DN34" s="125" t="e">
        <f ca="1">IF('Asset data'!$F34=0,0,BD34*'Asset data'!$F34/1000)</f>
        <v>#NAME?</v>
      </c>
      <c r="DO34" s="125" t="e">
        <f ca="1">IF('Asset data'!$F34=0,0,BE34*'Asset data'!$F34/1000)</f>
        <v>#NAME?</v>
      </c>
      <c r="DP34" s="125" t="e">
        <f ca="1">IF('Asset data'!$F34=0,0,BF34*'Asset data'!$F34/1000)</f>
        <v>#NAME?</v>
      </c>
      <c r="DQ34" s="125" t="e">
        <f ca="1">IF('Asset data'!$F34=0,0,BG34*'Asset data'!$F34/1000)</f>
        <v>#NAME?</v>
      </c>
      <c r="DR34" s="125" t="e">
        <f ca="1">IF('Asset data'!$F34=0,0,BH34*'Asset data'!$F34/1000)</f>
        <v>#NAME?</v>
      </c>
      <c r="DS34" s="125" t="e">
        <f ca="1">IF('Asset data'!$F34=0,0,BI34*'Asset data'!$F34/1000)</f>
        <v>#NAME?</v>
      </c>
      <c r="DT34" s="125" t="e">
        <f ca="1">IF('Asset data'!$F34=0,0,BJ34*'Asset data'!$F34/1000)</f>
        <v>#NAME?</v>
      </c>
      <c r="DU34" s="125" t="e">
        <f ca="1">IF('Asset data'!$F34=0,0,BK34*'Asset data'!$F34/1000)</f>
        <v>#NAME?</v>
      </c>
      <c r="DV34" s="125" t="e">
        <f ca="1">IF('Asset data'!$F34=0,0,BL34*'Asset data'!$F34/1000)</f>
        <v>#NAME?</v>
      </c>
      <c r="DW34" s="125" t="e">
        <f ca="1">IF('Asset data'!$F34=0,0,BM34*'Asset data'!$F34/1000)</f>
        <v>#NAME?</v>
      </c>
      <c r="DX34" s="125" t="e">
        <f ca="1">IF('Asset data'!$F34=0,0,BN34*'Asset data'!$F34/1000)</f>
        <v>#NAME?</v>
      </c>
      <c r="DY34" s="125" t="e">
        <f ca="1">IF('Asset data'!$F34=0,0,BO34*'Asset data'!$F34/1000)</f>
        <v>#NAME?</v>
      </c>
      <c r="DZ34" s="125" t="e">
        <f ca="1">IF('Asset data'!$F34=0,0,BP34*'Asset data'!$F34/1000)</f>
        <v>#NAME?</v>
      </c>
      <c r="EA34" s="125" t="e">
        <f ca="1">IF('Asset data'!$F34=0,0,BQ34*'Asset data'!$F34/1000)</f>
        <v>#NAME?</v>
      </c>
      <c r="EB34" s="126" t="e">
        <f ca="1">IF('Asset data'!$F34=0,0,BR34*'Asset data'!$F34/1000)</f>
        <v>#NAME?</v>
      </c>
    </row>
    <row r="35" spans="1:132" s="74" customFormat="1" ht="15">
      <c r="A35" s="109">
        <f>'Asset data'!A35</f>
        <v>9</v>
      </c>
      <c r="B35" s="109">
        <f>'Asset data'!B35</f>
        <v>0</v>
      </c>
      <c r="C35" s="109">
        <f>'Asset data'!C35</f>
        <v>0</v>
      </c>
      <c r="D35" s="109" t="str">
        <f>'Asset data'!E35</f>
        <v>Distribution substations - Urban Pad</v>
      </c>
      <c r="E35" s="110" t="str">
        <f t="shared" si="20"/>
        <v>Distribution substations - Urban</v>
      </c>
      <c r="F35" s="74">
        <f>'Asset data'!I35</f>
        <v>100</v>
      </c>
      <c r="G35" s="112">
        <f t="shared" si="21"/>
        <v>100</v>
      </c>
      <c r="H35" s="112">
        <f>'Asset data'!J35</f>
        <v>0.1</v>
      </c>
      <c r="I35" s="112" t="s">
        <v>22</v>
      </c>
      <c r="J35" s="112">
        <f>IF(A35=0,0,IF('Asset data'!$D$1=1,1,IF('Asset data'!$D$1=2,2,'Asset data'!K35)))</f>
        <v>1</v>
      </c>
      <c r="K35" s="76">
        <f t="shared" si="22"/>
        <v>100</v>
      </c>
      <c r="Z35" s="76"/>
      <c r="AJ35" s="76"/>
      <c r="AX35" s="113">
        <f>'Utilisation profile summary'!H35</f>
        <v>781843.05160057102</v>
      </c>
      <c r="AY35" s="114" t="e">
        <f t="array" aca="1" ref="AY35:CM35" ca="1">Aug_calc('Asset data'!$M$5:$FG$5,'Asset data'!M35:FG35,'Asset data'!H35/100,'Asset data'!G35,'Asset data'!I35,'Asset data'!J35,J35,20)</f>
        <v>#NAME?</v>
      </c>
      <c r="AZ35" s="114" t="e">
        <f ca="1"/>
        <v>#NAME?</v>
      </c>
      <c r="BA35" s="77" t="e">
        <f ca="1"/>
        <v>#NAME?</v>
      </c>
      <c r="BB35" s="77" t="e">
        <f ca="1"/>
        <v>#NAME?</v>
      </c>
      <c r="BC35" s="77" t="e">
        <f ca="1"/>
        <v>#NAME?</v>
      </c>
      <c r="BD35" s="77" t="e">
        <f ca="1"/>
        <v>#NAME?</v>
      </c>
      <c r="BE35" s="77" t="e">
        <f ca="1"/>
        <v>#NAME?</v>
      </c>
      <c r="BF35" s="77" t="e">
        <f ca="1"/>
        <v>#NAME?</v>
      </c>
      <c r="BG35" s="77" t="e">
        <f ca="1"/>
        <v>#NAME?</v>
      </c>
      <c r="BH35" s="77" t="e">
        <f ca="1"/>
        <v>#NAME?</v>
      </c>
      <c r="BI35" s="77" t="e">
        <f ca="1"/>
        <v>#NAME?</v>
      </c>
      <c r="BJ35" s="77" t="e">
        <f ca="1"/>
        <v>#NAME?</v>
      </c>
      <c r="BK35" s="77" t="e">
        <f ca="1"/>
        <v>#NAME?</v>
      </c>
      <c r="BL35" s="77" t="e">
        <f ca="1"/>
        <v>#NAME?</v>
      </c>
      <c r="BM35" s="77" t="e">
        <f ca="1"/>
        <v>#NAME?</v>
      </c>
      <c r="BN35" s="77" t="e">
        <f ca="1"/>
        <v>#NAME?</v>
      </c>
      <c r="BO35" s="77" t="e">
        <f ca="1"/>
        <v>#NAME?</v>
      </c>
      <c r="BP35" s="77" t="e">
        <f ca="1"/>
        <v>#NAME?</v>
      </c>
      <c r="BQ35" s="77" t="e">
        <f ca="1"/>
        <v>#NAME?</v>
      </c>
      <c r="BR35" s="81" t="e">
        <f ca="1"/>
        <v>#NAME?</v>
      </c>
      <c r="BS35" s="77" t="e">
        <f ca="1"/>
        <v>#NAME?</v>
      </c>
      <c r="BT35" s="77" t="e">
        <f ca="1"/>
        <v>#NAME?</v>
      </c>
      <c r="BU35" s="77" t="e">
        <f ca="1"/>
        <v>#NAME?</v>
      </c>
      <c r="BV35" s="77" t="e">
        <f ca="1"/>
        <v>#NAME?</v>
      </c>
      <c r="BW35" s="77" t="e">
        <f ca="1"/>
        <v>#NAME?</v>
      </c>
      <c r="BX35" s="77" t="e">
        <f ca="1"/>
        <v>#NAME?</v>
      </c>
      <c r="BY35" s="77" t="e">
        <f ca="1"/>
        <v>#NAME?</v>
      </c>
      <c r="BZ35" s="77" t="e">
        <f ca="1"/>
        <v>#NAME?</v>
      </c>
      <c r="CA35" s="77" t="e">
        <f ca="1"/>
        <v>#NAME?</v>
      </c>
      <c r="CB35" s="77" t="e">
        <f ca="1"/>
        <v>#NAME?</v>
      </c>
      <c r="CC35" s="77" t="e">
        <f ca="1"/>
        <v>#NAME?</v>
      </c>
      <c r="CD35" s="77" t="e">
        <f ca="1"/>
        <v>#NAME?</v>
      </c>
      <c r="CE35" s="77" t="e">
        <f ca="1"/>
        <v>#NAME?</v>
      </c>
      <c r="CF35" s="77" t="e">
        <f ca="1"/>
        <v>#NAME?</v>
      </c>
      <c r="CG35" s="77" t="e">
        <f ca="1"/>
        <v>#NAME?</v>
      </c>
      <c r="CH35" s="77" t="e">
        <f ca="1"/>
        <v>#NAME?</v>
      </c>
      <c r="CI35" s="77" t="e">
        <f ca="1"/>
        <v>#NAME?</v>
      </c>
      <c r="CJ35" s="77" t="e">
        <f ca="1"/>
        <v>#NAME?</v>
      </c>
      <c r="CK35" s="77" t="e">
        <f ca="1"/>
        <v>#NAME?</v>
      </c>
      <c r="CL35" s="77" t="e">
        <f ca="1"/>
        <v>#NAME?</v>
      </c>
      <c r="CM35" s="77" t="e">
        <f ca="1"/>
        <v>#NAME?</v>
      </c>
      <c r="CN35" s="111" t="e">
        <f t="shared" ca="1" si="23"/>
        <v>#NAME?</v>
      </c>
      <c r="CO35" s="74" t="e">
        <f t="shared" ca="1" si="24"/>
        <v>#NAME?</v>
      </c>
      <c r="CP35" s="74" t="e">
        <f t="shared" ca="1" si="25"/>
        <v>#NAME?</v>
      </c>
      <c r="CQ35" s="74" t="e">
        <f t="shared" ca="1" si="26"/>
        <v>#NAME?</v>
      </c>
      <c r="CR35" s="74" t="e">
        <f t="shared" ca="1" si="27"/>
        <v>#NAME?</v>
      </c>
      <c r="CS35" s="74" t="e">
        <f t="shared" ca="1" si="28"/>
        <v>#NAME?</v>
      </c>
      <c r="CT35" s="74" t="e">
        <f t="shared" ca="1" si="29"/>
        <v>#NAME?</v>
      </c>
      <c r="CU35" s="74" t="e">
        <f t="shared" ca="1" si="30"/>
        <v>#NAME?</v>
      </c>
      <c r="CV35" s="74" t="e">
        <f t="shared" ca="1" si="31"/>
        <v>#NAME?</v>
      </c>
      <c r="CW35" s="74" t="e">
        <f t="shared" ca="1" si="32"/>
        <v>#NAME?</v>
      </c>
      <c r="CX35" s="74" t="e">
        <f t="shared" ca="1" si="33"/>
        <v>#NAME?</v>
      </c>
      <c r="CY35" s="74" t="e">
        <f t="shared" ca="1" si="34"/>
        <v>#NAME?</v>
      </c>
      <c r="CZ35" s="74" t="e">
        <f t="shared" ca="1" si="35"/>
        <v>#NAME?</v>
      </c>
      <c r="DA35" s="74" t="e">
        <f t="shared" ca="1" si="36"/>
        <v>#NAME?</v>
      </c>
      <c r="DB35" s="74" t="e">
        <f t="shared" ca="1" si="37"/>
        <v>#NAME?</v>
      </c>
      <c r="DC35" s="74" t="e">
        <f t="shared" ca="1" si="38"/>
        <v>#NAME?</v>
      </c>
      <c r="DD35" s="74" t="e">
        <f t="shared" ca="1" si="39"/>
        <v>#NAME?</v>
      </c>
      <c r="DE35" s="74" t="e">
        <f t="shared" ca="1" si="40"/>
        <v>#NAME?</v>
      </c>
      <c r="DF35" s="74" t="e">
        <f t="shared" ca="1" si="41"/>
        <v>#NAME?</v>
      </c>
      <c r="DG35" s="74" t="e">
        <f t="shared" ca="1" si="42"/>
        <v>#NAME?</v>
      </c>
      <c r="DH35" s="74" t="e">
        <f t="shared" ca="1" si="43"/>
        <v>#NAME?</v>
      </c>
      <c r="DI35" s="115" t="e">
        <f ca="1">IF('Asset data'!$F35=0,0,AY35*'Asset data'!$F35/1000)</f>
        <v>#NAME?</v>
      </c>
      <c r="DJ35" s="116" t="e">
        <f ca="1">IF('Asset data'!$F35=0,0,AZ35*'Asset data'!$F35/1000)</f>
        <v>#NAME?</v>
      </c>
      <c r="DK35" s="116" t="e">
        <f ca="1">IF('Asset data'!$F35=0,0,BA35*'Asset data'!$F35/1000)</f>
        <v>#NAME?</v>
      </c>
      <c r="DL35" s="116" t="e">
        <f ca="1">IF('Asset data'!$F35=0,0,BB35*'Asset data'!$F35/1000)</f>
        <v>#NAME?</v>
      </c>
      <c r="DM35" s="116" t="e">
        <f ca="1">IF('Asset data'!$F35=0,0,BC35*'Asset data'!$F35/1000)</f>
        <v>#NAME?</v>
      </c>
      <c r="DN35" s="116" t="e">
        <f ca="1">IF('Asset data'!$F35=0,0,BD35*'Asset data'!$F35/1000)</f>
        <v>#NAME?</v>
      </c>
      <c r="DO35" s="116" t="e">
        <f ca="1">IF('Asset data'!$F35=0,0,BE35*'Asset data'!$F35/1000)</f>
        <v>#NAME?</v>
      </c>
      <c r="DP35" s="116" t="e">
        <f ca="1">IF('Asset data'!$F35=0,0,BF35*'Asset data'!$F35/1000)</f>
        <v>#NAME?</v>
      </c>
      <c r="DQ35" s="116" t="e">
        <f ca="1">IF('Asset data'!$F35=0,0,BG35*'Asset data'!$F35/1000)</f>
        <v>#NAME?</v>
      </c>
      <c r="DR35" s="116" t="e">
        <f ca="1">IF('Asset data'!$F35=0,0,BH35*'Asset data'!$F35/1000)</f>
        <v>#NAME?</v>
      </c>
      <c r="DS35" s="116" t="e">
        <f ca="1">IF('Asset data'!$F35=0,0,BI35*'Asset data'!$F35/1000)</f>
        <v>#NAME?</v>
      </c>
      <c r="DT35" s="116" t="e">
        <f ca="1">IF('Asset data'!$F35=0,0,BJ35*'Asset data'!$F35/1000)</f>
        <v>#NAME?</v>
      </c>
      <c r="DU35" s="116" t="e">
        <f ca="1">IF('Asset data'!$F35=0,0,BK35*'Asset data'!$F35/1000)</f>
        <v>#NAME?</v>
      </c>
      <c r="DV35" s="116" t="e">
        <f ca="1">IF('Asset data'!$F35=0,0,BL35*'Asset data'!$F35/1000)</f>
        <v>#NAME?</v>
      </c>
      <c r="DW35" s="116" t="e">
        <f ca="1">IF('Asset data'!$F35=0,0,BM35*'Asset data'!$F35/1000)</f>
        <v>#NAME?</v>
      </c>
      <c r="DX35" s="116" t="e">
        <f ca="1">IF('Asset data'!$F35=0,0,BN35*'Asset data'!$F35/1000)</f>
        <v>#NAME?</v>
      </c>
      <c r="DY35" s="116" t="e">
        <f ca="1">IF('Asset data'!$F35=0,0,BO35*'Asset data'!$F35/1000)</f>
        <v>#NAME?</v>
      </c>
      <c r="DZ35" s="116" t="e">
        <f ca="1">IF('Asset data'!$F35=0,0,BP35*'Asset data'!$F35/1000)</f>
        <v>#NAME?</v>
      </c>
      <c r="EA35" s="116" t="e">
        <f ca="1">IF('Asset data'!$F35=0,0,BQ35*'Asset data'!$F35/1000)</f>
        <v>#NAME?</v>
      </c>
      <c r="EB35" s="117" t="e">
        <f ca="1">IF('Asset data'!$F35=0,0,BR35*'Asset data'!$F35/1000)</f>
        <v>#NAME?</v>
      </c>
    </row>
    <row r="36" spans="1:132" s="83" customFormat="1" ht="15">
      <c r="A36" s="118">
        <f>'Asset data'!A36</f>
        <v>10</v>
      </c>
      <c r="B36" s="118">
        <f>'Asset data'!B36</f>
        <v>0</v>
      </c>
      <c r="C36" s="118">
        <f>'Asset data'!C36</f>
        <v>0</v>
      </c>
      <c r="D36" s="118" t="str">
        <f>'Asset data'!E36</f>
        <v>Distribution substations - Short rural</v>
      </c>
      <c r="E36" s="119" t="str">
        <f t="shared" si="20"/>
        <v>Distribution substations - Short rural</v>
      </c>
      <c r="F36" s="83">
        <f>'Asset data'!I36</f>
        <v>130</v>
      </c>
      <c r="G36" s="121">
        <f t="shared" si="21"/>
        <v>130</v>
      </c>
      <c r="H36" s="121">
        <f>'Asset data'!J36</f>
        <v>0.1</v>
      </c>
      <c r="I36" s="121" t="s">
        <v>22</v>
      </c>
      <c r="J36" s="121">
        <f>IF(A36=0,0,IF('Asset data'!$D$1=1,1,IF('Asset data'!$D$1=2,2,'Asset data'!K36)))</f>
        <v>1</v>
      </c>
      <c r="K36" s="85">
        <f t="shared" si="22"/>
        <v>130</v>
      </c>
      <c r="Z36" s="85"/>
      <c r="AJ36" s="85"/>
      <c r="AX36" s="122">
        <f>'Utilisation profile summary'!H36</f>
        <v>304546.86300126259</v>
      </c>
      <c r="AY36" s="123" t="e">
        <f t="array" aca="1" ref="AY36:CM36" ca="1">Aug_calc('Asset data'!$M$5:$FG$5,'Asset data'!M36:FG36,'Asset data'!H36/100,'Asset data'!G36,'Asset data'!I36,'Asset data'!J36,J36,20)</f>
        <v>#NAME?</v>
      </c>
      <c r="AZ36" s="123" t="e">
        <f ca="1"/>
        <v>#NAME?</v>
      </c>
      <c r="BA36" s="86" t="e">
        <f ca="1"/>
        <v>#NAME?</v>
      </c>
      <c r="BB36" s="86" t="e">
        <f ca="1"/>
        <v>#NAME?</v>
      </c>
      <c r="BC36" s="86" t="e">
        <f ca="1"/>
        <v>#NAME?</v>
      </c>
      <c r="BD36" s="86" t="e">
        <f ca="1"/>
        <v>#NAME?</v>
      </c>
      <c r="BE36" s="86" t="e">
        <f ca="1"/>
        <v>#NAME?</v>
      </c>
      <c r="BF36" s="86" t="e">
        <f ca="1"/>
        <v>#NAME?</v>
      </c>
      <c r="BG36" s="86" t="e">
        <f ca="1"/>
        <v>#NAME?</v>
      </c>
      <c r="BH36" s="86" t="e">
        <f ca="1"/>
        <v>#NAME?</v>
      </c>
      <c r="BI36" s="86" t="e">
        <f ca="1"/>
        <v>#NAME?</v>
      </c>
      <c r="BJ36" s="86" t="e">
        <f ca="1"/>
        <v>#NAME?</v>
      </c>
      <c r="BK36" s="86" t="e">
        <f ca="1"/>
        <v>#NAME?</v>
      </c>
      <c r="BL36" s="86" t="e">
        <f ca="1"/>
        <v>#NAME?</v>
      </c>
      <c r="BM36" s="86" t="e">
        <f ca="1"/>
        <v>#NAME?</v>
      </c>
      <c r="BN36" s="86" t="e">
        <f ca="1"/>
        <v>#NAME?</v>
      </c>
      <c r="BO36" s="86" t="e">
        <f ca="1"/>
        <v>#NAME?</v>
      </c>
      <c r="BP36" s="86" t="e">
        <f ca="1"/>
        <v>#NAME?</v>
      </c>
      <c r="BQ36" s="86" t="e">
        <f ca="1"/>
        <v>#NAME?</v>
      </c>
      <c r="BR36" s="90" t="e">
        <f ca="1"/>
        <v>#NAME?</v>
      </c>
      <c r="BS36" s="86" t="e">
        <f ca="1"/>
        <v>#NAME?</v>
      </c>
      <c r="BT36" s="86" t="e">
        <f ca="1"/>
        <v>#NAME?</v>
      </c>
      <c r="BU36" s="86" t="e">
        <f ca="1"/>
        <v>#NAME?</v>
      </c>
      <c r="BV36" s="86" t="e">
        <f ca="1"/>
        <v>#NAME?</v>
      </c>
      <c r="BW36" s="86" t="e">
        <f ca="1"/>
        <v>#NAME?</v>
      </c>
      <c r="BX36" s="86" t="e">
        <f ca="1"/>
        <v>#NAME?</v>
      </c>
      <c r="BY36" s="86" t="e">
        <f ca="1"/>
        <v>#NAME?</v>
      </c>
      <c r="BZ36" s="86" t="e">
        <f ca="1"/>
        <v>#NAME?</v>
      </c>
      <c r="CA36" s="86" t="e">
        <f ca="1"/>
        <v>#NAME?</v>
      </c>
      <c r="CB36" s="86" t="e">
        <f ca="1"/>
        <v>#NAME?</v>
      </c>
      <c r="CC36" s="86" t="e">
        <f ca="1"/>
        <v>#NAME?</v>
      </c>
      <c r="CD36" s="86" t="e">
        <f ca="1"/>
        <v>#NAME?</v>
      </c>
      <c r="CE36" s="86" t="e">
        <f ca="1"/>
        <v>#NAME?</v>
      </c>
      <c r="CF36" s="86" t="e">
        <f ca="1"/>
        <v>#NAME?</v>
      </c>
      <c r="CG36" s="86" t="e">
        <f ca="1"/>
        <v>#NAME?</v>
      </c>
      <c r="CH36" s="86" t="e">
        <f ca="1"/>
        <v>#NAME?</v>
      </c>
      <c r="CI36" s="86" t="e">
        <f ca="1"/>
        <v>#NAME?</v>
      </c>
      <c r="CJ36" s="86" t="e">
        <f ca="1"/>
        <v>#NAME?</v>
      </c>
      <c r="CK36" s="86" t="e">
        <f ca="1"/>
        <v>#NAME?</v>
      </c>
      <c r="CL36" s="86" t="e">
        <f ca="1"/>
        <v>#NAME?</v>
      </c>
      <c r="CM36" s="86" t="e">
        <f ca="1"/>
        <v>#NAME?</v>
      </c>
      <c r="CN36" s="120" t="e">
        <f t="shared" ca="1" si="23"/>
        <v>#NAME?</v>
      </c>
      <c r="CO36" s="83" t="e">
        <f t="shared" ca="1" si="24"/>
        <v>#NAME?</v>
      </c>
      <c r="CP36" s="83" t="e">
        <f t="shared" ca="1" si="25"/>
        <v>#NAME?</v>
      </c>
      <c r="CQ36" s="83" t="e">
        <f t="shared" ca="1" si="26"/>
        <v>#NAME?</v>
      </c>
      <c r="CR36" s="83" t="e">
        <f t="shared" ca="1" si="27"/>
        <v>#NAME?</v>
      </c>
      <c r="CS36" s="83" t="e">
        <f t="shared" ca="1" si="28"/>
        <v>#NAME?</v>
      </c>
      <c r="CT36" s="83" t="e">
        <f t="shared" ca="1" si="29"/>
        <v>#NAME?</v>
      </c>
      <c r="CU36" s="83" t="e">
        <f t="shared" ca="1" si="30"/>
        <v>#NAME?</v>
      </c>
      <c r="CV36" s="83" t="e">
        <f t="shared" ca="1" si="31"/>
        <v>#NAME?</v>
      </c>
      <c r="CW36" s="83" t="e">
        <f t="shared" ca="1" si="32"/>
        <v>#NAME?</v>
      </c>
      <c r="CX36" s="83" t="e">
        <f t="shared" ca="1" si="33"/>
        <v>#NAME?</v>
      </c>
      <c r="CY36" s="83" t="e">
        <f t="shared" ca="1" si="34"/>
        <v>#NAME?</v>
      </c>
      <c r="CZ36" s="83" t="e">
        <f t="shared" ca="1" si="35"/>
        <v>#NAME?</v>
      </c>
      <c r="DA36" s="83" t="e">
        <f t="shared" ca="1" si="36"/>
        <v>#NAME?</v>
      </c>
      <c r="DB36" s="83" t="e">
        <f t="shared" ca="1" si="37"/>
        <v>#NAME?</v>
      </c>
      <c r="DC36" s="83" t="e">
        <f t="shared" ca="1" si="38"/>
        <v>#NAME?</v>
      </c>
      <c r="DD36" s="83" t="e">
        <f t="shared" ca="1" si="39"/>
        <v>#NAME?</v>
      </c>
      <c r="DE36" s="83" t="e">
        <f t="shared" ca="1" si="40"/>
        <v>#NAME?</v>
      </c>
      <c r="DF36" s="83" t="e">
        <f t="shared" ca="1" si="41"/>
        <v>#NAME?</v>
      </c>
      <c r="DG36" s="83" t="e">
        <f t="shared" ca="1" si="42"/>
        <v>#NAME?</v>
      </c>
      <c r="DH36" s="83" t="e">
        <f t="shared" ca="1" si="43"/>
        <v>#NAME?</v>
      </c>
      <c r="DI36" s="124" t="e">
        <f ca="1">IF('Asset data'!$F36=0,0,AY36*'Asset data'!$F36/1000)</f>
        <v>#NAME?</v>
      </c>
      <c r="DJ36" s="125" t="e">
        <f ca="1">IF('Asset data'!$F36=0,0,AZ36*'Asset data'!$F36/1000)</f>
        <v>#NAME?</v>
      </c>
      <c r="DK36" s="125" t="e">
        <f ca="1">IF('Asset data'!$F36=0,0,BA36*'Asset data'!$F36/1000)</f>
        <v>#NAME?</v>
      </c>
      <c r="DL36" s="125" t="e">
        <f ca="1">IF('Asset data'!$F36=0,0,BB36*'Asset data'!$F36/1000)</f>
        <v>#NAME?</v>
      </c>
      <c r="DM36" s="125" t="e">
        <f ca="1">IF('Asset data'!$F36=0,0,BC36*'Asset data'!$F36/1000)</f>
        <v>#NAME?</v>
      </c>
      <c r="DN36" s="125" t="e">
        <f ca="1">IF('Asset data'!$F36=0,0,BD36*'Asset data'!$F36/1000)</f>
        <v>#NAME?</v>
      </c>
      <c r="DO36" s="125" t="e">
        <f ca="1">IF('Asset data'!$F36=0,0,BE36*'Asset data'!$F36/1000)</f>
        <v>#NAME?</v>
      </c>
      <c r="DP36" s="125" t="e">
        <f ca="1">IF('Asset data'!$F36=0,0,BF36*'Asset data'!$F36/1000)</f>
        <v>#NAME?</v>
      </c>
      <c r="DQ36" s="125" t="e">
        <f ca="1">IF('Asset data'!$F36=0,0,BG36*'Asset data'!$F36/1000)</f>
        <v>#NAME?</v>
      </c>
      <c r="DR36" s="125" t="e">
        <f ca="1">IF('Asset data'!$F36=0,0,BH36*'Asset data'!$F36/1000)</f>
        <v>#NAME?</v>
      </c>
      <c r="DS36" s="125" t="e">
        <f ca="1">IF('Asset data'!$F36=0,0,BI36*'Asset data'!$F36/1000)</f>
        <v>#NAME?</v>
      </c>
      <c r="DT36" s="125" t="e">
        <f ca="1">IF('Asset data'!$F36=0,0,BJ36*'Asset data'!$F36/1000)</f>
        <v>#NAME?</v>
      </c>
      <c r="DU36" s="125" t="e">
        <f ca="1">IF('Asset data'!$F36=0,0,BK36*'Asset data'!$F36/1000)</f>
        <v>#NAME?</v>
      </c>
      <c r="DV36" s="125" t="e">
        <f ca="1">IF('Asset data'!$F36=0,0,BL36*'Asset data'!$F36/1000)</f>
        <v>#NAME?</v>
      </c>
      <c r="DW36" s="125" t="e">
        <f ca="1">IF('Asset data'!$F36=0,0,BM36*'Asset data'!$F36/1000)</f>
        <v>#NAME?</v>
      </c>
      <c r="DX36" s="125" t="e">
        <f ca="1">IF('Asset data'!$F36=0,0,BN36*'Asset data'!$F36/1000)</f>
        <v>#NAME?</v>
      </c>
      <c r="DY36" s="125" t="e">
        <f ca="1">IF('Asset data'!$F36=0,0,BO36*'Asset data'!$F36/1000)</f>
        <v>#NAME?</v>
      </c>
      <c r="DZ36" s="125" t="e">
        <f ca="1">IF('Asset data'!$F36=0,0,BP36*'Asset data'!$F36/1000)</f>
        <v>#NAME?</v>
      </c>
      <c r="EA36" s="125" t="e">
        <f ca="1">IF('Asset data'!$F36=0,0,BQ36*'Asset data'!$F36/1000)</f>
        <v>#NAME?</v>
      </c>
      <c r="EB36" s="126" t="e">
        <f ca="1">IF('Asset data'!$F36=0,0,BR36*'Asset data'!$F36/1000)</f>
        <v>#NAME?</v>
      </c>
    </row>
    <row r="37" spans="1:132" s="74" customFormat="1" ht="15">
      <c r="A37" s="109">
        <f>'Asset data'!A37</f>
        <v>11</v>
      </c>
      <c r="B37" s="109">
        <f>'Asset data'!B37</f>
        <v>0</v>
      </c>
      <c r="C37" s="109">
        <f>'Asset data'!C37</f>
        <v>0</v>
      </c>
      <c r="D37" s="109" t="str">
        <f>'Asset data'!E37</f>
        <v>Distribution substations - Long rural</v>
      </c>
      <c r="E37" s="110" t="str">
        <f t="shared" si="20"/>
        <v>Distribution substations - Long rural</v>
      </c>
      <c r="F37" s="74">
        <f>'Asset data'!I37</f>
        <v>130</v>
      </c>
      <c r="G37" s="112">
        <f t="shared" si="21"/>
        <v>130</v>
      </c>
      <c r="H37" s="112">
        <f>'Asset data'!J37</f>
        <v>0.1</v>
      </c>
      <c r="I37" s="112" t="s">
        <v>22</v>
      </c>
      <c r="J37" s="112">
        <f>IF(A37=0,0,IF('Asset data'!$D$1=1,1,IF('Asset data'!$D$1=2,2,'Asset data'!K37)))</f>
        <v>1</v>
      </c>
      <c r="K37" s="76">
        <f t="shared" si="22"/>
        <v>130</v>
      </c>
      <c r="Z37" s="76"/>
      <c r="AJ37" s="76"/>
      <c r="AX37" s="113">
        <f>'Utilisation profile summary'!H37</f>
        <v>408075.90147842339</v>
      </c>
      <c r="AY37" s="114" t="e">
        <f t="array" aca="1" ref="AY37:CM37" ca="1">Aug_calc('Asset data'!$M$5:$FG$5,'Asset data'!M37:FG37,'Asset data'!H37/100,'Asset data'!G37,'Asset data'!I37,'Asset data'!J37,J37,20)</f>
        <v>#NAME?</v>
      </c>
      <c r="AZ37" s="114" t="e">
        <f ca="1"/>
        <v>#NAME?</v>
      </c>
      <c r="BA37" s="77" t="e">
        <f ca="1"/>
        <v>#NAME?</v>
      </c>
      <c r="BB37" s="77" t="e">
        <f ca="1"/>
        <v>#NAME?</v>
      </c>
      <c r="BC37" s="77" t="e">
        <f ca="1"/>
        <v>#NAME?</v>
      </c>
      <c r="BD37" s="77" t="e">
        <f ca="1"/>
        <v>#NAME?</v>
      </c>
      <c r="BE37" s="77" t="e">
        <f ca="1"/>
        <v>#NAME?</v>
      </c>
      <c r="BF37" s="77" t="e">
        <f ca="1"/>
        <v>#NAME?</v>
      </c>
      <c r="BG37" s="77" t="e">
        <f ca="1"/>
        <v>#NAME?</v>
      </c>
      <c r="BH37" s="77" t="e">
        <f ca="1"/>
        <v>#NAME?</v>
      </c>
      <c r="BI37" s="77" t="e">
        <f ca="1"/>
        <v>#NAME?</v>
      </c>
      <c r="BJ37" s="77" t="e">
        <f ca="1"/>
        <v>#NAME?</v>
      </c>
      <c r="BK37" s="77" t="e">
        <f ca="1"/>
        <v>#NAME?</v>
      </c>
      <c r="BL37" s="77" t="e">
        <f ca="1"/>
        <v>#NAME?</v>
      </c>
      <c r="BM37" s="77" t="e">
        <f ca="1"/>
        <v>#NAME?</v>
      </c>
      <c r="BN37" s="77" t="e">
        <f ca="1"/>
        <v>#NAME?</v>
      </c>
      <c r="BO37" s="77" t="e">
        <f ca="1"/>
        <v>#NAME?</v>
      </c>
      <c r="BP37" s="77" t="e">
        <f ca="1"/>
        <v>#NAME?</v>
      </c>
      <c r="BQ37" s="77" t="e">
        <f ca="1"/>
        <v>#NAME?</v>
      </c>
      <c r="BR37" s="81" t="e">
        <f ca="1"/>
        <v>#NAME?</v>
      </c>
      <c r="BS37" s="77" t="e">
        <f ca="1"/>
        <v>#NAME?</v>
      </c>
      <c r="BT37" s="77" t="e">
        <f ca="1"/>
        <v>#NAME?</v>
      </c>
      <c r="BU37" s="77" t="e">
        <f ca="1"/>
        <v>#NAME?</v>
      </c>
      <c r="BV37" s="77" t="e">
        <f ca="1"/>
        <v>#NAME?</v>
      </c>
      <c r="BW37" s="77" t="e">
        <f ca="1"/>
        <v>#NAME?</v>
      </c>
      <c r="BX37" s="77" t="e">
        <f ca="1"/>
        <v>#NAME?</v>
      </c>
      <c r="BY37" s="77" t="e">
        <f ca="1"/>
        <v>#NAME?</v>
      </c>
      <c r="BZ37" s="77" t="e">
        <f ca="1"/>
        <v>#NAME?</v>
      </c>
      <c r="CA37" s="77" t="e">
        <f ca="1"/>
        <v>#NAME?</v>
      </c>
      <c r="CB37" s="77" t="e">
        <f ca="1"/>
        <v>#NAME?</v>
      </c>
      <c r="CC37" s="77" t="e">
        <f ca="1"/>
        <v>#NAME?</v>
      </c>
      <c r="CD37" s="77" t="e">
        <f ca="1"/>
        <v>#NAME?</v>
      </c>
      <c r="CE37" s="77" t="e">
        <f ca="1"/>
        <v>#NAME?</v>
      </c>
      <c r="CF37" s="77" t="e">
        <f ca="1"/>
        <v>#NAME?</v>
      </c>
      <c r="CG37" s="77" t="e">
        <f ca="1"/>
        <v>#NAME?</v>
      </c>
      <c r="CH37" s="77" t="e">
        <f ca="1"/>
        <v>#NAME?</v>
      </c>
      <c r="CI37" s="77" t="e">
        <f ca="1"/>
        <v>#NAME?</v>
      </c>
      <c r="CJ37" s="77" t="e">
        <f ca="1"/>
        <v>#NAME?</v>
      </c>
      <c r="CK37" s="77" t="e">
        <f ca="1"/>
        <v>#NAME?</v>
      </c>
      <c r="CL37" s="77" t="e">
        <f ca="1"/>
        <v>#NAME?</v>
      </c>
      <c r="CM37" s="77" t="e">
        <f ca="1"/>
        <v>#NAME?</v>
      </c>
      <c r="CN37" s="111" t="e">
        <f t="shared" ca="1" si="23"/>
        <v>#NAME?</v>
      </c>
      <c r="CO37" s="74" t="e">
        <f t="shared" ca="1" si="24"/>
        <v>#NAME?</v>
      </c>
      <c r="CP37" s="74" t="e">
        <f t="shared" ca="1" si="25"/>
        <v>#NAME?</v>
      </c>
      <c r="CQ37" s="74" t="e">
        <f t="shared" ca="1" si="26"/>
        <v>#NAME?</v>
      </c>
      <c r="CR37" s="74" t="e">
        <f t="shared" ca="1" si="27"/>
        <v>#NAME?</v>
      </c>
      <c r="CS37" s="74" t="e">
        <f t="shared" ca="1" si="28"/>
        <v>#NAME?</v>
      </c>
      <c r="CT37" s="74" t="e">
        <f t="shared" ca="1" si="29"/>
        <v>#NAME?</v>
      </c>
      <c r="CU37" s="74" t="e">
        <f t="shared" ca="1" si="30"/>
        <v>#NAME?</v>
      </c>
      <c r="CV37" s="74" t="e">
        <f t="shared" ca="1" si="31"/>
        <v>#NAME?</v>
      </c>
      <c r="CW37" s="74" t="e">
        <f t="shared" ca="1" si="32"/>
        <v>#NAME?</v>
      </c>
      <c r="CX37" s="74" t="e">
        <f t="shared" ca="1" si="33"/>
        <v>#NAME?</v>
      </c>
      <c r="CY37" s="74" t="e">
        <f t="shared" ca="1" si="34"/>
        <v>#NAME?</v>
      </c>
      <c r="CZ37" s="74" t="e">
        <f t="shared" ca="1" si="35"/>
        <v>#NAME?</v>
      </c>
      <c r="DA37" s="74" t="e">
        <f t="shared" ca="1" si="36"/>
        <v>#NAME?</v>
      </c>
      <c r="DB37" s="74" t="e">
        <f t="shared" ca="1" si="37"/>
        <v>#NAME?</v>
      </c>
      <c r="DC37" s="74" t="e">
        <f t="shared" ca="1" si="38"/>
        <v>#NAME?</v>
      </c>
      <c r="DD37" s="74" t="e">
        <f t="shared" ca="1" si="39"/>
        <v>#NAME?</v>
      </c>
      <c r="DE37" s="74" t="e">
        <f t="shared" ca="1" si="40"/>
        <v>#NAME?</v>
      </c>
      <c r="DF37" s="74" t="e">
        <f t="shared" ca="1" si="41"/>
        <v>#NAME?</v>
      </c>
      <c r="DG37" s="74" t="e">
        <f t="shared" ca="1" si="42"/>
        <v>#NAME?</v>
      </c>
      <c r="DH37" s="74" t="e">
        <f t="shared" ca="1" si="43"/>
        <v>#NAME?</v>
      </c>
      <c r="DI37" s="115" t="e">
        <f ca="1">IF('Asset data'!$F37=0,0,AY37*'Asset data'!$F37/1000)</f>
        <v>#NAME?</v>
      </c>
      <c r="DJ37" s="116" t="e">
        <f ca="1">IF('Asset data'!$F37=0,0,AZ37*'Asset data'!$F37/1000)</f>
        <v>#NAME?</v>
      </c>
      <c r="DK37" s="116" t="e">
        <f ca="1">IF('Asset data'!$F37=0,0,BA37*'Asset data'!$F37/1000)</f>
        <v>#NAME?</v>
      </c>
      <c r="DL37" s="116" t="e">
        <f ca="1">IF('Asset data'!$F37=0,0,BB37*'Asset data'!$F37/1000)</f>
        <v>#NAME?</v>
      </c>
      <c r="DM37" s="116" t="e">
        <f ca="1">IF('Asset data'!$F37=0,0,BC37*'Asset data'!$F37/1000)</f>
        <v>#NAME?</v>
      </c>
      <c r="DN37" s="116" t="e">
        <f ca="1">IF('Asset data'!$F37=0,0,BD37*'Asset data'!$F37/1000)</f>
        <v>#NAME?</v>
      </c>
      <c r="DO37" s="116" t="e">
        <f ca="1">IF('Asset data'!$F37=0,0,BE37*'Asset data'!$F37/1000)</f>
        <v>#NAME?</v>
      </c>
      <c r="DP37" s="116" t="e">
        <f ca="1">IF('Asset data'!$F37=0,0,BF37*'Asset data'!$F37/1000)</f>
        <v>#NAME?</v>
      </c>
      <c r="DQ37" s="116" t="e">
        <f ca="1">IF('Asset data'!$F37=0,0,BG37*'Asset data'!$F37/1000)</f>
        <v>#NAME?</v>
      </c>
      <c r="DR37" s="116" t="e">
        <f ca="1">IF('Asset data'!$F37=0,0,BH37*'Asset data'!$F37/1000)</f>
        <v>#NAME?</v>
      </c>
      <c r="DS37" s="116" t="e">
        <f ca="1">IF('Asset data'!$F37=0,0,BI37*'Asset data'!$F37/1000)</f>
        <v>#NAME?</v>
      </c>
      <c r="DT37" s="116" t="e">
        <f ca="1">IF('Asset data'!$F37=0,0,BJ37*'Asset data'!$F37/1000)</f>
        <v>#NAME?</v>
      </c>
      <c r="DU37" s="116" t="e">
        <f ca="1">IF('Asset data'!$F37=0,0,BK37*'Asset data'!$F37/1000)</f>
        <v>#NAME?</v>
      </c>
      <c r="DV37" s="116" t="e">
        <f ca="1">IF('Asset data'!$F37=0,0,BL37*'Asset data'!$F37/1000)</f>
        <v>#NAME?</v>
      </c>
      <c r="DW37" s="116" t="e">
        <f ca="1">IF('Asset data'!$F37=0,0,BM37*'Asset data'!$F37/1000)</f>
        <v>#NAME?</v>
      </c>
      <c r="DX37" s="116" t="e">
        <f ca="1">IF('Asset data'!$F37=0,0,BN37*'Asset data'!$F37/1000)</f>
        <v>#NAME?</v>
      </c>
      <c r="DY37" s="116" t="e">
        <f ca="1">IF('Asset data'!$F37=0,0,BO37*'Asset data'!$F37/1000)</f>
        <v>#NAME?</v>
      </c>
      <c r="DZ37" s="116" t="e">
        <f ca="1">IF('Asset data'!$F37=0,0,BP37*'Asset data'!$F37/1000)</f>
        <v>#NAME?</v>
      </c>
      <c r="EA37" s="116" t="e">
        <f ca="1">IF('Asset data'!$F37=0,0,BQ37*'Asset data'!$F37/1000)</f>
        <v>#NAME?</v>
      </c>
      <c r="EB37" s="117" t="e">
        <f ca="1">IF('Asset data'!$F37=0,0,BR37*'Asset data'!$F37/1000)</f>
        <v>#NAME?</v>
      </c>
    </row>
    <row r="38" spans="1:132" s="83" customFormat="1" ht="15">
      <c r="A38" s="118">
        <f>'Asset data'!A38</f>
        <v>0</v>
      </c>
      <c r="B38" s="118">
        <f>'Asset data'!B38</f>
        <v>0</v>
      </c>
      <c r="C38" s="118">
        <f>'Asset data'!C38</f>
        <v>0</v>
      </c>
      <c r="D38" s="118">
        <f>'Asset data'!E38</f>
        <v>0</v>
      </c>
      <c r="E38" s="119">
        <f t="shared" si="20"/>
        <v>0</v>
      </c>
      <c r="F38" s="83">
        <f>'Asset data'!I38</f>
        <v>0</v>
      </c>
      <c r="G38" s="121">
        <f t="shared" si="21"/>
        <v>0</v>
      </c>
      <c r="H38" s="121">
        <f>'Asset data'!J38</f>
        <v>0</v>
      </c>
      <c r="I38" s="121" t="s">
        <v>22</v>
      </c>
      <c r="J38" s="121">
        <f>IF(A38=0,0,IF('Asset data'!$D$1=1,1,IF('Asset data'!$D$1=2,2,'Asset data'!K38)))</f>
        <v>0</v>
      </c>
      <c r="K38" s="85">
        <f t="shared" si="22"/>
        <v>0</v>
      </c>
      <c r="Z38" s="85"/>
      <c r="AJ38" s="85"/>
      <c r="AX38" s="122">
        <f>'Utilisation profile summary'!H38</f>
        <v>0</v>
      </c>
      <c r="AY38" s="123" t="e">
        <f t="array" aca="1" ref="AY38:CM38" ca="1">Aug_calc('Asset data'!$M$5:$FG$5,'Asset data'!M38:FG38,'Asset data'!H38/100,'Asset data'!G38,'Asset data'!I38,'Asset data'!J38,J38,20)</f>
        <v>#NAME?</v>
      </c>
      <c r="AZ38" s="123" t="e">
        <f ca="1"/>
        <v>#NAME?</v>
      </c>
      <c r="BA38" s="86" t="e">
        <f ca="1"/>
        <v>#NAME?</v>
      </c>
      <c r="BB38" s="86" t="e">
        <f ca="1"/>
        <v>#NAME?</v>
      </c>
      <c r="BC38" s="86" t="e">
        <f ca="1"/>
        <v>#NAME?</v>
      </c>
      <c r="BD38" s="86" t="e">
        <f ca="1"/>
        <v>#NAME?</v>
      </c>
      <c r="BE38" s="86" t="e">
        <f ca="1"/>
        <v>#NAME?</v>
      </c>
      <c r="BF38" s="86" t="e">
        <f ca="1"/>
        <v>#NAME?</v>
      </c>
      <c r="BG38" s="86" t="e">
        <f ca="1"/>
        <v>#NAME?</v>
      </c>
      <c r="BH38" s="86" t="e">
        <f ca="1"/>
        <v>#NAME?</v>
      </c>
      <c r="BI38" s="86" t="e">
        <f ca="1"/>
        <v>#NAME?</v>
      </c>
      <c r="BJ38" s="86" t="e">
        <f ca="1"/>
        <v>#NAME?</v>
      </c>
      <c r="BK38" s="86" t="e">
        <f ca="1"/>
        <v>#NAME?</v>
      </c>
      <c r="BL38" s="86" t="e">
        <f ca="1"/>
        <v>#NAME?</v>
      </c>
      <c r="BM38" s="86" t="e">
        <f ca="1"/>
        <v>#NAME?</v>
      </c>
      <c r="BN38" s="86" t="e">
        <f ca="1"/>
        <v>#NAME?</v>
      </c>
      <c r="BO38" s="86" t="e">
        <f ca="1"/>
        <v>#NAME?</v>
      </c>
      <c r="BP38" s="86" t="e">
        <f ca="1"/>
        <v>#NAME?</v>
      </c>
      <c r="BQ38" s="86" t="e">
        <f ca="1"/>
        <v>#NAME?</v>
      </c>
      <c r="BR38" s="90" t="e">
        <f ca="1"/>
        <v>#NAME?</v>
      </c>
      <c r="BS38" s="86" t="e">
        <f ca="1"/>
        <v>#NAME?</v>
      </c>
      <c r="BT38" s="86" t="e">
        <f ca="1"/>
        <v>#NAME?</v>
      </c>
      <c r="BU38" s="86" t="e">
        <f ca="1"/>
        <v>#NAME?</v>
      </c>
      <c r="BV38" s="86" t="e">
        <f ca="1"/>
        <v>#NAME?</v>
      </c>
      <c r="BW38" s="86" t="e">
        <f ca="1"/>
        <v>#NAME?</v>
      </c>
      <c r="BX38" s="86" t="e">
        <f ca="1"/>
        <v>#NAME?</v>
      </c>
      <c r="BY38" s="86" t="e">
        <f ca="1"/>
        <v>#NAME?</v>
      </c>
      <c r="BZ38" s="86" t="e">
        <f ca="1"/>
        <v>#NAME?</v>
      </c>
      <c r="CA38" s="86" t="e">
        <f ca="1"/>
        <v>#NAME?</v>
      </c>
      <c r="CB38" s="86" t="e">
        <f ca="1"/>
        <v>#NAME?</v>
      </c>
      <c r="CC38" s="86" t="e">
        <f ca="1"/>
        <v>#NAME?</v>
      </c>
      <c r="CD38" s="86" t="e">
        <f ca="1"/>
        <v>#NAME?</v>
      </c>
      <c r="CE38" s="86" t="e">
        <f ca="1"/>
        <v>#NAME?</v>
      </c>
      <c r="CF38" s="86" t="e">
        <f ca="1"/>
        <v>#NAME?</v>
      </c>
      <c r="CG38" s="86" t="e">
        <f ca="1"/>
        <v>#NAME?</v>
      </c>
      <c r="CH38" s="86" t="e">
        <f ca="1"/>
        <v>#NAME?</v>
      </c>
      <c r="CI38" s="86" t="e">
        <f ca="1"/>
        <v>#NAME?</v>
      </c>
      <c r="CJ38" s="86" t="e">
        <f ca="1"/>
        <v>#NAME?</v>
      </c>
      <c r="CK38" s="86" t="e">
        <f ca="1"/>
        <v>#NAME?</v>
      </c>
      <c r="CL38" s="86" t="e">
        <f ca="1"/>
        <v>#NAME?</v>
      </c>
      <c r="CM38" s="86" t="e">
        <f ca="1"/>
        <v>#NAME?</v>
      </c>
      <c r="CN38" s="120" t="e">
        <f t="shared" ca="1" si="23"/>
        <v>#NAME?</v>
      </c>
      <c r="CO38" s="83" t="e">
        <f t="shared" ca="1" si="24"/>
        <v>#NAME?</v>
      </c>
      <c r="CP38" s="83" t="e">
        <f t="shared" ca="1" si="25"/>
        <v>#NAME?</v>
      </c>
      <c r="CQ38" s="83" t="e">
        <f t="shared" ca="1" si="26"/>
        <v>#NAME?</v>
      </c>
      <c r="CR38" s="83" t="e">
        <f t="shared" ca="1" si="27"/>
        <v>#NAME?</v>
      </c>
      <c r="CS38" s="83" t="e">
        <f t="shared" ca="1" si="28"/>
        <v>#NAME?</v>
      </c>
      <c r="CT38" s="83" t="e">
        <f t="shared" ca="1" si="29"/>
        <v>#NAME?</v>
      </c>
      <c r="CU38" s="83" t="e">
        <f t="shared" ca="1" si="30"/>
        <v>#NAME?</v>
      </c>
      <c r="CV38" s="83" t="e">
        <f t="shared" ca="1" si="31"/>
        <v>#NAME?</v>
      </c>
      <c r="CW38" s="83" t="e">
        <f t="shared" ca="1" si="32"/>
        <v>#NAME?</v>
      </c>
      <c r="CX38" s="83" t="e">
        <f t="shared" ca="1" si="33"/>
        <v>#NAME?</v>
      </c>
      <c r="CY38" s="83" t="e">
        <f t="shared" ca="1" si="34"/>
        <v>#NAME?</v>
      </c>
      <c r="CZ38" s="83" t="e">
        <f t="shared" ca="1" si="35"/>
        <v>#NAME?</v>
      </c>
      <c r="DA38" s="83" t="e">
        <f t="shared" ca="1" si="36"/>
        <v>#NAME?</v>
      </c>
      <c r="DB38" s="83" t="e">
        <f t="shared" ca="1" si="37"/>
        <v>#NAME?</v>
      </c>
      <c r="DC38" s="83" t="e">
        <f t="shared" ca="1" si="38"/>
        <v>#NAME?</v>
      </c>
      <c r="DD38" s="83" t="e">
        <f t="shared" ca="1" si="39"/>
        <v>#NAME?</v>
      </c>
      <c r="DE38" s="83" t="e">
        <f t="shared" ca="1" si="40"/>
        <v>#NAME?</v>
      </c>
      <c r="DF38" s="83" t="e">
        <f t="shared" ca="1" si="41"/>
        <v>#NAME?</v>
      </c>
      <c r="DG38" s="83" t="e">
        <f t="shared" ca="1" si="42"/>
        <v>#NAME?</v>
      </c>
      <c r="DH38" s="83" t="e">
        <f t="shared" ca="1" si="43"/>
        <v>#NAME?</v>
      </c>
      <c r="DI38" s="124">
        <f>IF('Asset data'!$F38=0,0,AY38*'Asset data'!$F38/1000)</f>
        <v>0</v>
      </c>
      <c r="DJ38" s="125">
        <f>IF('Asset data'!$F38=0,0,AZ38*'Asset data'!$F38/1000)</f>
        <v>0</v>
      </c>
      <c r="DK38" s="125">
        <f>IF('Asset data'!$F38=0,0,BA38*'Asset data'!$F38/1000)</f>
        <v>0</v>
      </c>
      <c r="DL38" s="125">
        <f>IF('Asset data'!$F38=0,0,BB38*'Asset data'!$F38/1000)</f>
        <v>0</v>
      </c>
      <c r="DM38" s="125">
        <f>IF('Asset data'!$F38=0,0,BC38*'Asset data'!$F38/1000)</f>
        <v>0</v>
      </c>
      <c r="DN38" s="125">
        <f>IF('Asset data'!$F38=0,0,BD38*'Asset data'!$F38/1000)</f>
        <v>0</v>
      </c>
      <c r="DO38" s="125">
        <f>IF('Asset data'!$F38=0,0,BE38*'Asset data'!$F38/1000)</f>
        <v>0</v>
      </c>
      <c r="DP38" s="125">
        <f>IF('Asset data'!$F38=0,0,BF38*'Asset data'!$F38/1000)</f>
        <v>0</v>
      </c>
      <c r="DQ38" s="125">
        <f>IF('Asset data'!$F38=0,0,BG38*'Asset data'!$F38/1000)</f>
        <v>0</v>
      </c>
      <c r="DR38" s="125">
        <f>IF('Asset data'!$F38=0,0,BH38*'Asset data'!$F38/1000)</f>
        <v>0</v>
      </c>
      <c r="DS38" s="125">
        <f>IF('Asset data'!$F38=0,0,BI38*'Asset data'!$F38/1000)</f>
        <v>0</v>
      </c>
      <c r="DT38" s="125">
        <f>IF('Asset data'!$F38=0,0,BJ38*'Asset data'!$F38/1000)</f>
        <v>0</v>
      </c>
      <c r="DU38" s="125">
        <f>IF('Asset data'!$F38=0,0,BK38*'Asset data'!$F38/1000)</f>
        <v>0</v>
      </c>
      <c r="DV38" s="125">
        <f>IF('Asset data'!$F38=0,0,BL38*'Asset data'!$F38/1000)</f>
        <v>0</v>
      </c>
      <c r="DW38" s="125">
        <f>IF('Asset data'!$F38=0,0,BM38*'Asset data'!$F38/1000)</f>
        <v>0</v>
      </c>
      <c r="DX38" s="125">
        <f>IF('Asset data'!$F38=0,0,BN38*'Asset data'!$F38/1000)</f>
        <v>0</v>
      </c>
      <c r="DY38" s="125">
        <f>IF('Asset data'!$F38=0,0,BO38*'Asset data'!$F38/1000)</f>
        <v>0</v>
      </c>
      <c r="DZ38" s="125">
        <f>IF('Asset data'!$F38=0,0,BP38*'Asset data'!$F38/1000)</f>
        <v>0</v>
      </c>
      <c r="EA38" s="125">
        <f>IF('Asset data'!$F38=0,0,BQ38*'Asset data'!$F38/1000)</f>
        <v>0</v>
      </c>
      <c r="EB38" s="126">
        <f>IF('Asset data'!$F38=0,0,BR38*'Asset data'!$F38/1000)</f>
        <v>0</v>
      </c>
    </row>
    <row r="39" spans="1:132" s="74" customFormat="1" ht="15">
      <c r="A39" s="109">
        <f>'Asset data'!A39</f>
        <v>0</v>
      </c>
      <c r="B39" s="109">
        <f>'Asset data'!B39</f>
        <v>0</v>
      </c>
      <c r="C39" s="109">
        <f>'Asset data'!C39</f>
        <v>0</v>
      </c>
      <c r="D39" s="109">
        <f>'Asset data'!E39</f>
        <v>0</v>
      </c>
      <c r="E39" s="110">
        <f t="shared" si="20"/>
        <v>0</v>
      </c>
      <c r="F39" s="74">
        <f>'Asset data'!I39</f>
        <v>0</v>
      </c>
      <c r="G39" s="112">
        <f t="shared" si="21"/>
        <v>0</v>
      </c>
      <c r="H39" s="112">
        <f>'Asset data'!J39</f>
        <v>0</v>
      </c>
      <c r="I39" s="112" t="s">
        <v>22</v>
      </c>
      <c r="J39" s="112">
        <f>IF(A39=0,0,IF('Asset data'!$D$1=1,1,IF('Asset data'!$D$1=2,2,'Asset data'!K39)))</f>
        <v>0</v>
      </c>
      <c r="K39" s="76">
        <f t="shared" si="22"/>
        <v>0</v>
      </c>
      <c r="Z39" s="76"/>
      <c r="AJ39" s="76"/>
      <c r="AX39" s="113">
        <f>'Utilisation profile summary'!H39</f>
        <v>0</v>
      </c>
      <c r="AY39" s="114" t="e">
        <f t="array" aca="1" ref="AY39:CM39" ca="1">Aug_calc('Asset data'!$M$5:$FG$5,'Asset data'!M39:FG39,'Asset data'!H39/100,'Asset data'!G39,'Asset data'!I39,'Asset data'!J39,J39,20)</f>
        <v>#NAME?</v>
      </c>
      <c r="AZ39" s="114" t="e">
        <f ca="1"/>
        <v>#NAME?</v>
      </c>
      <c r="BA39" s="77" t="e">
        <f ca="1"/>
        <v>#NAME?</v>
      </c>
      <c r="BB39" s="77" t="e">
        <f ca="1"/>
        <v>#NAME?</v>
      </c>
      <c r="BC39" s="77" t="e">
        <f ca="1"/>
        <v>#NAME?</v>
      </c>
      <c r="BD39" s="77" t="e">
        <f ca="1"/>
        <v>#NAME?</v>
      </c>
      <c r="BE39" s="77" t="e">
        <f ca="1"/>
        <v>#NAME?</v>
      </c>
      <c r="BF39" s="77" t="e">
        <f ca="1"/>
        <v>#NAME?</v>
      </c>
      <c r="BG39" s="77" t="e">
        <f ca="1"/>
        <v>#NAME?</v>
      </c>
      <c r="BH39" s="77" t="e">
        <f ca="1"/>
        <v>#NAME?</v>
      </c>
      <c r="BI39" s="77" t="e">
        <f ca="1"/>
        <v>#NAME?</v>
      </c>
      <c r="BJ39" s="77" t="e">
        <f ca="1"/>
        <v>#NAME?</v>
      </c>
      <c r="BK39" s="77" t="e">
        <f ca="1"/>
        <v>#NAME?</v>
      </c>
      <c r="BL39" s="77" t="e">
        <f ca="1"/>
        <v>#NAME?</v>
      </c>
      <c r="BM39" s="77" t="e">
        <f ca="1"/>
        <v>#NAME?</v>
      </c>
      <c r="BN39" s="77" t="e">
        <f ca="1"/>
        <v>#NAME?</v>
      </c>
      <c r="BO39" s="77" t="e">
        <f ca="1"/>
        <v>#NAME?</v>
      </c>
      <c r="BP39" s="77" t="e">
        <f ca="1"/>
        <v>#NAME?</v>
      </c>
      <c r="BQ39" s="77" t="e">
        <f ca="1"/>
        <v>#NAME?</v>
      </c>
      <c r="BR39" s="81" t="e">
        <f ca="1"/>
        <v>#NAME?</v>
      </c>
      <c r="BS39" s="77" t="e">
        <f ca="1"/>
        <v>#NAME?</v>
      </c>
      <c r="BT39" s="77" t="e">
        <f ca="1"/>
        <v>#NAME?</v>
      </c>
      <c r="BU39" s="77" t="e">
        <f ca="1"/>
        <v>#NAME?</v>
      </c>
      <c r="BV39" s="77" t="e">
        <f ca="1"/>
        <v>#NAME?</v>
      </c>
      <c r="BW39" s="77" t="e">
        <f ca="1"/>
        <v>#NAME?</v>
      </c>
      <c r="BX39" s="77" t="e">
        <f ca="1"/>
        <v>#NAME?</v>
      </c>
      <c r="BY39" s="77" t="e">
        <f ca="1"/>
        <v>#NAME?</v>
      </c>
      <c r="BZ39" s="77" t="e">
        <f ca="1"/>
        <v>#NAME?</v>
      </c>
      <c r="CA39" s="77" t="e">
        <f ca="1"/>
        <v>#NAME?</v>
      </c>
      <c r="CB39" s="77" t="e">
        <f ca="1"/>
        <v>#NAME?</v>
      </c>
      <c r="CC39" s="77" t="e">
        <f ca="1"/>
        <v>#NAME?</v>
      </c>
      <c r="CD39" s="77" t="e">
        <f ca="1"/>
        <v>#NAME?</v>
      </c>
      <c r="CE39" s="77" t="e">
        <f ca="1"/>
        <v>#NAME?</v>
      </c>
      <c r="CF39" s="77" t="e">
        <f ca="1"/>
        <v>#NAME?</v>
      </c>
      <c r="CG39" s="77" t="e">
        <f ca="1"/>
        <v>#NAME?</v>
      </c>
      <c r="CH39" s="77" t="e">
        <f ca="1"/>
        <v>#NAME?</v>
      </c>
      <c r="CI39" s="77" t="e">
        <f ca="1"/>
        <v>#NAME?</v>
      </c>
      <c r="CJ39" s="77" t="e">
        <f ca="1"/>
        <v>#NAME?</v>
      </c>
      <c r="CK39" s="77" t="e">
        <f ca="1"/>
        <v>#NAME?</v>
      </c>
      <c r="CL39" s="77" t="e">
        <f ca="1"/>
        <v>#NAME?</v>
      </c>
      <c r="CM39" s="77" t="e">
        <f ca="1"/>
        <v>#NAME?</v>
      </c>
      <c r="CN39" s="111" t="e">
        <f t="shared" ca="1" si="23"/>
        <v>#NAME?</v>
      </c>
      <c r="CO39" s="74" t="e">
        <f t="shared" ca="1" si="24"/>
        <v>#NAME?</v>
      </c>
      <c r="CP39" s="74" t="e">
        <f t="shared" ca="1" si="25"/>
        <v>#NAME?</v>
      </c>
      <c r="CQ39" s="74" t="e">
        <f t="shared" ca="1" si="26"/>
        <v>#NAME?</v>
      </c>
      <c r="CR39" s="74" t="e">
        <f t="shared" ca="1" si="27"/>
        <v>#NAME?</v>
      </c>
      <c r="CS39" s="74" t="e">
        <f t="shared" ca="1" si="28"/>
        <v>#NAME?</v>
      </c>
      <c r="CT39" s="74" t="e">
        <f t="shared" ca="1" si="29"/>
        <v>#NAME?</v>
      </c>
      <c r="CU39" s="74" t="e">
        <f t="shared" ca="1" si="30"/>
        <v>#NAME?</v>
      </c>
      <c r="CV39" s="74" t="e">
        <f t="shared" ca="1" si="31"/>
        <v>#NAME?</v>
      </c>
      <c r="CW39" s="74" t="e">
        <f t="shared" ca="1" si="32"/>
        <v>#NAME?</v>
      </c>
      <c r="CX39" s="74" t="e">
        <f t="shared" ca="1" si="33"/>
        <v>#NAME?</v>
      </c>
      <c r="CY39" s="74" t="e">
        <f t="shared" ca="1" si="34"/>
        <v>#NAME?</v>
      </c>
      <c r="CZ39" s="74" t="e">
        <f t="shared" ca="1" si="35"/>
        <v>#NAME?</v>
      </c>
      <c r="DA39" s="74" t="e">
        <f t="shared" ca="1" si="36"/>
        <v>#NAME?</v>
      </c>
      <c r="DB39" s="74" t="e">
        <f t="shared" ca="1" si="37"/>
        <v>#NAME?</v>
      </c>
      <c r="DC39" s="74" t="e">
        <f t="shared" ca="1" si="38"/>
        <v>#NAME?</v>
      </c>
      <c r="DD39" s="74" t="e">
        <f t="shared" ca="1" si="39"/>
        <v>#NAME?</v>
      </c>
      <c r="DE39" s="74" t="e">
        <f t="shared" ca="1" si="40"/>
        <v>#NAME?</v>
      </c>
      <c r="DF39" s="74" t="e">
        <f t="shared" ca="1" si="41"/>
        <v>#NAME?</v>
      </c>
      <c r="DG39" s="74" t="e">
        <f t="shared" ca="1" si="42"/>
        <v>#NAME?</v>
      </c>
      <c r="DH39" s="74" t="e">
        <f t="shared" ca="1" si="43"/>
        <v>#NAME?</v>
      </c>
      <c r="DI39" s="115">
        <f>IF('Asset data'!$F39=0,0,AY39*'Asset data'!$F39/1000)</f>
        <v>0</v>
      </c>
      <c r="DJ39" s="116">
        <f>IF('Asset data'!$F39=0,0,AZ39*'Asset data'!$F39/1000)</f>
        <v>0</v>
      </c>
      <c r="DK39" s="116">
        <f>IF('Asset data'!$F39=0,0,BA39*'Asset data'!$F39/1000)</f>
        <v>0</v>
      </c>
      <c r="DL39" s="116">
        <f>IF('Asset data'!$F39=0,0,BB39*'Asset data'!$F39/1000)</f>
        <v>0</v>
      </c>
      <c r="DM39" s="116">
        <f>IF('Asset data'!$F39=0,0,BC39*'Asset data'!$F39/1000)</f>
        <v>0</v>
      </c>
      <c r="DN39" s="116">
        <f>IF('Asset data'!$F39=0,0,BD39*'Asset data'!$F39/1000)</f>
        <v>0</v>
      </c>
      <c r="DO39" s="116">
        <f>IF('Asset data'!$F39=0,0,BE39*'Asset data'!$F39/1000)</f>
        <v>0</v>
      </c>
      <c r="DP39" s="116">
        <f>IF('Asset data'!$F39=0,0,BF39*'Asset data'!$F39/1000)</f>
        <v>0</v>
      </c>
      <c r="DQ39" s="116">
        <f>IF('Asset data'!$F39=0,0,BG39*'Asset data'!$F39/1000)</f>
        <v>0</v>
      </c>
      <c r="DR39" s="116">
        <f>IF('Asset data'!$F39=0,0,BH39*'Asset data'!$F39/1000)</f>
        <v>0</v>
      </c>
      <c r="DS39" s="116">
        <f>IF('Asset data'!$F39=0,0,BI39*'Asset data'!$F39/1000)</f>
        <v>0</v>
      </c>
      <c r="DT39" s="116">
        <f>IF('Asset data'!$F39=0,0,BJ39*'Asset data'!$F39/1000)</f>
        <v>0</v>
      </c>
      <c r="DU39" s="116">
        <f>IF('Asset data'!$F39=0,0,BK39*'Asset data'!$F39/1000)</f>
        <v>0</v>
      </c>
      <c r="DV39" s="116">
        <f>IF('Asset data'!$F39=0,0,BL39*'Asset data'!$F39/1000)</f>
        <v>0</v>
      </c>
      <c r="DW39" s="116">
        <f>IF('Asset data'!$F39=0,0,BM39*'Asset data'!$F39/1000)</f>
        <v>0</v>
      </c>
      <c r="DX39" s="116">
        <f>IF('Asset data'!$F39=0,0,BN39*'Asset data'!$F39/1000)</f>
        <v>0</v>
      </c>
      <c r="DY39" s="116">
        <f>IF('Asset data'!$F39=0,0,BO39*'Asset data'!$F39/1000)</f>
        <v>0</v>
      </c>
      <c r="DZ39" s="116">
        <f>IF('Asset data'!$F39=0,0,BP39*'Asset data'!$F39/1000)</f>
        <v>0</v>
      </c>
      <c r="EA39" s="116">
        <f>IF('Asset data'!$F39=0,0,BQ39*'Asset data'!$F39/1000)</f>
        <v>0</v>
      </c>
      <c r="EB39" s="117">
        <f>IF('Asset data'!$F39=0,0,BR39*'Asset data'!$F39/1000)</f>
        <v>0</v>
      </c>
    </row>
    <row r="40" spans="1:132" s="83" customFormat="1" ht="15">
      <c r="A40" s="118">
        <f>'Asset data'!A40</f>
        <v>0</v>
      </c>
      <c r="B40" s="118">
        <f>'Asset data'!B40</f>
        <v>0</v>
      </c>
      <c r="C40" s="118">
        <f>'Asset data'!C40</f>
        <v>0</v>
      </c>
      <c r="D40" s="118">
        <f>'Asset data'!E40</f>
        <v>0</v>
      </c>
      <c r="E40" s="119">
        <f t="shared" si="20"/>
        <v>0</v>
      </c>
      <c r="F40" s="83">
        <f>'Asset data'!I40</f>
        <v>0</v>
      </c>
      <c r="G40" s="121">
        <f t="shared" si="21"/>
        <v>0</v>
      </c>
      <c r="H40" s="121">
        <f>'Asset data'!J40</f>
        <v>0</v>
      </c>
      <c r="I40" s="121" t="s">
        <v>22</v>
      </c>
      <c r="J40" s="121">
        <f>IF(A40=0,0,IF('Asset data'!$D$1=1,1,IF('Asset data'!$D$1=2,2,'Asset data'!K40)))</f>
        <v>0</v>
      </c>
      <c r="K40" s="85">
        <f t="shared" si="22"/>
        <v>0</v>
      </c>
      <c r="Z40" s="85"/>
      <c r="AJ40" s="85"/>
      <c r="AX40" s="122">
        <f>'Utilisation profile summary'!H40</f>
        <v>0</v>
      </c>
      <c r="AY40" s="123" t="e">
        <f t="array" aca="1" ref="AY40:CM40" ca="1">Aug_calc('Asset data'!$M$5:$FG$5,'Asset data'!M40:FG40,'Asset data'!H40/100,'Asset data'!G40,'Asset data'!I40,'Asset data'!J40,J40,20)</f>
        <v>#NAME?</v>
      </c>
      <c r="AZ40" s="123" t="e">
        <f ca="1"/>
        <v>#NAME?</v>
      </c>
      <c r="BA40" s="86" t="e">
        <f ca="1"/>
        <v>#NAME?</v>
      </c>
      <c r="BB40" s="86" t="e">
        <f ca="1"/>
        <v>#NAME?</v>
      </c>
      <c r="BC40" s="86" t="e">
        <f ca="1"/>
        <v>#NAME?</v>
      </c>
      <c r="BD40" s="86" t="e">
        <f ca="1"/>
        <v>#NAME?</v>
      </c>
      <c r="BE40" s="86" t="e">
        <f ca="1"/>
        <v>#NAME?</v>
      </c>
      <c r="BF40" s="86" t="e">
        <f ca="1"/>
        <v>#NAME?</v>
      </c>
      <c r="BG40" s="86" t="e">
        <f ca="1"/>
        <v>#NAME?</v>
      </c>
      <c r="BH40" s="86" t="e">
        <f ca="1"/>
        <v>#NAME?</v>
      </c>
      <c r="BI40" s="86" t="e">
        <f ca="1"/>
        <v>#NAME?</v>
      </c>
      <c r="BJ40" s="86" t="e">
        <f ca="1"/>
        <v>#NAME?</v>
      </c>
      <c r="BK40" s="86" t="e">
        <f ca="1"/>
        <v>#NAME?</v>
      </c>
      <c r="BL40" s="86" t="e">
        <f ca="1"/>
        <v>#NAME?</v>
      </c>
      <c r="BM40" s="86" t="e">
        <f ca="1"/>
        <v>#NAME?</v>
      </c>
      <c r="BN40" s="86" t="e">
        <f ca="1"/>
        <v>#NAME?</v>
      </c>
      <c r="BO40" s="86" t="e">
        <f ca="1"/>
        <v>#NAME?</v>
      </c>
      <c r="BP40" s="86" t="e">
        <f ca="1"/>
        <v>#NAME?</v>
      </c>
      <c r="BQ40" s="86" t="e">
        <f ca="1"/>
        <v>#NAME?</v>
      </c>
      <c r="BR40" s="90" t="e">
        <f ca="1"/>
        <v>#NAME?</v>
      </c>
      <c r="BS40" s="86" t="e">
        <f ca="1"/>
        <v>#NAME?</v>
      </c>
      <c r="BT40" s="86" t="e">
        <f ca="1"/>
        <v>#NAME?</v>
      </c>
      <c r="BU40" s="86" t="e">
        <f ca="1"/>
        <v>#NAME?</v>
      </c>
      <c r="BV40" s="86" t="e">
        <f ca="1"/>
        <v>#NAME?</v>
      </c>
      <c r="BW40" s="86" t="e">
        <f ca="1"/>
        <v>#NAME?</v>
      </c>
      <c r="BX40" s="86" t="e">
        <f ca="1"/>
        <v>#NAME?</v>
      </c>
      <c r="BY40" s="86" t="e">
        <f ca="1"/>
        <v>#NAME?</v>
      </c>
      <c r="BZ40" s="86" t="e">
        <f ca="1"/>
        <v>#NAME?</v>
      </c>
      <c r="CA40" s="86" t="e">
        <f ca="1"/>
        <v>#NAME?</v>
      </c>
      <c r="CB40" s="86" t="e">
        <f ca="1"/>
        <v>#NAME?</v>
      </c>
      <c r="CC40" s="86" t="e">
        <f ca="1"/>
        <v>#NAME?</v>
      </c>
      <c r="CD40" s="86" t="e">
        <f ca="1"/>
        <v>#NAME?</v>
      </c>
      <c r="CE40" s="86" t="e">
        <f ca="1"/>
        <v>#NAME?</v>
      </c>
      <c r="CF40" s="86" t="e">
        <f ca="1"/>
        <v>#NAME?</v>
      </c>
      <c r="CG40" s="86" t="e">
        <f ca="1"/>
        <v>#NAME?</v>
      </c>
      <c r="CH40" s="86" t="e">
        <f ca="1"/>
        <v>#NAME?</v>
      </c>
      <c r="CI40" s="86" t="e">
        <f ca="1"/>
        <v>#NAME?</v>
      </c>
      <c r="CJ40" s="86" t="e">
        <f ca="1"/>
        <v>#NAME?</v>
      </c>
      <c r="CK40" s="86" t="e">
        <f ca="1"/>
        <v>#NAME?</v>
      </c>
      <c r="CL40" s="86" t="e">
        <f ca="1"/>
        <v>#NAME?</v>
      </c>
      <c r="CM40" s="86" t="e">
        <f ca="1"/>
        <v>#NAME?</v>
      </c>
      <c r="CN40" s="120" t="e">
        <f t="shared" ca="1" si="23"/>
        <v>#NAME?</v>
      </c>
      <c r="CO40" s="83" t="e">
        <f t="shared" ca="1" si="24"/>
        <v>#NAME?</v>
      </c>
      <c r="CP40" s="83" t="e">
        <f t="shared" ca="1" si="25"/>
        <v>#NAME?</v>
      </c>
      <c r="CQ40" s="83" t="e">
        <f t="shared" ca="1" si="26"/>
        <v>#NAME?</v>
      </c>
      <c r="CR40" s="83" t="e">
        <f t="shared" ca="1" si="27"/>
        <v>#NAME?</v>
      </c>
      <c r="CS40" s="83" t="e">
        <f t="shared" ca="1" si="28"/>
        <v>#NAME?</v>
      </c>
      <c r="CT40" s="83" t="e">
        <f t="shared" ca="1" si="29"/>
        <v>#NAME?</v>
      </c>
      <c r="CU40" s="83" t="e">
        <f t="shared" ca="1" si="30"/>
        <v>#NAME?</v>
      </c>
      <c r="CV40" s="83" t="e">
        <f t="shared" ca="1" si="31"/>
        <v>#NAME?</v>
      </c>
      <c r="CW40" s="83" t="e">
        <f t="shared" ca="1" si="32"/>
        <v>#NAME?</v>
      </c>
      <c r="CX40" s="83" t="e">
        <f t="shared" ca="1" si="33"/>
        <v>#NAME?</v>
      </c>
      <c r="CY40" s="83" t="e">
        <f t="shared" ca="1" si="34"/>
        <v>#NAME?</v>
      </c>
      <c r="CZ40" s="83" t="e">
        <f t="shared" ca="1" si="35"/>
        <v>#NAME?</v>
      </c>
      <c r="DA40" s="83" t="e">
        <f t="shared" ca="1" si="36"/>
        <v>#NAME?</v>
      </c>
      <c r="DB40" s="83" t="e">
        <f t="shared" ca="1" si="37"/>
        <v>#NAME?</v>
      </c>
      <c r="DC40" s="83" t="e">
        <f t="shared" ca="1" si="38"/>
        <v>#NAME?</v>
      </c>
      <c r="DD40" s="83" t="e">
        <f t="shared" ca="1" si="39"/>
        <v>#NAME?</v>
      </c>
      <c r="DE40" s="83" t="e">
        <f t="shared" ca="1" si="40"/>
        <v>#NAME?</v>
      </c>
      <c r="DF40" s="83" t="e">
        <f t="shared" ca="1" si="41"/>
        <v>#NAME?</v>
      </c>
      <c r="DG40" s="83" t="e">
        <f t="shared" ca="1" si="42"/>
        <v>#NAME?</v>
      </c>
      <c r="DH40" s="83" t="e">
        <f t="shared" ca="1" si="43"/>
        <v>#NAME?</v>
      </c>
      <c r="DI40" s="124">
        <f>IF('Asset data'!$F40=0,0,AY40*'Asset data'!$F40/1000)</f>
        <v>0</v>
      </c>
      <c r="DJ40" s="125">
        <f>IF('Asset data'!$F40=0,0,AZ40*'Asset data'!$F40/1000)</f>
        <v>0</v>
      </c>
      <c r="DK40" s="125">
        <f>IF('Asset data'!$F40=0,0,BA40*'Asset data'!$F40/1000)</f>
        <v>0</v>
      </c>
      <c r="DL40" s="125">
        <f>IF('Asset data'!$F40=0,0,BB40*'Asset data'!$F40/1000)</f>
        <v>0</v>
      </c>
      <c r="DM40" s="125">
        <f>IF('Asset data'!$F40=0,0,BC40*'Asset data'!$F40/1000)</f>
        <v>0</v>
      </c>
      <c r="DN40" s="125">
        <f>IF('Asset data'!$F40=0,0,BD40*'Asset data'!$F40/1000)</f>
        <v>0</v>
      </c>
      <c r="DO40" s="125">
        <f>IF('Asset data'!$F40=0,0,BE40*'Asset data'!$F40/1000)</f>
        <v>0</v>
      </c>
      <c r="DP40" s="125">
        <f>IF('Asset data'!$F40=0,0,BF40*'Asset data'!$F40/1000)</f>
        <v>0</v>
      </c>
      <c r="DQ40" s="125">
        <f>IF('Asset data'!$F40=0,0,BG40*'Asset data'!$F40/1000)</f>
        <v>0</v>
      </c>
      <c r="DR40" s="125">
        <f>IF('Asset data'!$F40=0,0,BH40*'Asset data'!$F40/1000)</f>
        <v>0</v>
      </c>
      <c r="DS40" s="125">
        <f>IF('Asset data'!$F40=0,0,BI40*'Asset data'!$F40/1000)</f>
        <v>0</v>
      </c>
      <c r="DT40" s="125">
        <f>IF('Asset data'!$F40=0,0,BJ40*'Asset data'!$F40/1000)</f>
        <v>0</v>
      </c>
      <c r="DU40" s="125">
        <f>IF('Asset data'!$F40=0,0,BK40*'Asset data'!$F40/1000)</f>
        <v>0</v>
      </c>
      <c r="DV40" s="125">
        <f>IF('Asset data'!$F40=0,0,BL40*'Asset data'!$F40/1000)</f>
        <v>0</v>
      </c>
      <c r="DW40" s="125">
        <f>IF('Asset data'!$F40=0,0,BM40*'Asset data'!$F40/1000)</f>
        <v>0</v>
      </c>
      <c r="DX40" s="125">
        <f>IF('Asset data'!$F40=0,0,BN40*'Asset data'!$F40/1000)</f>
        <v>0</v>
      </c>
      <c r="DY40" s="125">
        <f>IF('Asset data'!$F40=0,0,BO40*'Asset data'!$F40/1000)</f>
        <v>0</v>
      </c>
      <c r="DZ40" s="125">
        <f>IF('Asset data'!$F40=0,0,BP40*'Asset data'!$F40/1000)</f>
        <v>0</v>
      </c>
      <c r="EA40" s="125">
        <f>IF('Asset data'!$F40=0,0,BQ40*'Asset data'!$F40/1000)</f>
        <v>0</v>
      </c>
      <c r="EB40" s="126">
        <f>IF('Asset data'!$F40=0,0,BR40*'Asset data'!$F40/1000)</f>
        <v>0</v>
      </c>
    </row>
    <row r="41" spans="1:132" s="74" customFormat="1" ht="15">
      <c r="A41" s="109">
        <f>'Asset data'!A41</f>
        <v>0</v>
      </c>
      <c r="B41" s="109">
        <f>'Asset data'!B41</f>
        <v>0</v>
      </c>
      <c r="C41" s="109">
        <f>'Asset data'!C41</f>
        <v>0</v>
      </c>
      <c r="D41" s="109">
        <f>'Asset data'!E41</f>
        <v>0</v>
      </c>
      <c r="E41" s="110">
        <f t="shared" si="20"/>
        <v>0</v>
      </c>
      <c r="F41" s="74">
        <f>'Asset data'!I41</f>
        <v>0</v>
      </c>
      <c r="G41" s="112">
        <f t="shared" si="21"/>
        <v>0</v>
      </c>
      <c r="H41" s="112">
        <f>'Asset data'!J41</f>
        <v>0</v>
      </c>
      <c r="I41" s="112" t="s">
        <v>22</v>
      </c>
      <c r="J41" s="112">
        <f>IF(A41=0,0,IF('Asset data'!$D$1=1,1,IF('Asset data'!$D$1=2,2,'Asset data'!K41)))</f>
        <v>0</v>
      </c>
      <c r="K41" s="76">
        <f t="shared" si="22"/>
        <v>0</v>
      </c>
      <c r="Z41" s="76"/>
      <c r="AJ41" s="76"/>
      <c r="AX41" s="113">
        <f>'Utilisation profile summary'!H41</f>
        <v>0</v>
      </c>
      <c r="AY41" s="114" t="e">
        <f t="array" aca="1" ref="AY41:CM41" ca="1">Aug_calc('Asset data'!$M$5:$FG$5,'Asset data'!M41:FG41,'Asset data'!H41/100,'Asset data'!G41,'Asset data'!I41,'Asset data'!J41,J41,20)</f>
        <v>#NAME?</v>
      </c>
      <c r="AZ41" s="114" t="e">
        <f ca="1"/>
        <v>#NAME?</v>
      </c>
      <c r="BA41" s="77" t="e">
        <f ca="1"/>
        <v>#NAME?</v>
      </c>
      <c r="BB41" s="77" t="e">
        <f ca="1"/>
        <v>#NAME?</v>
      </c>
      <c r="BC41" s="77" t="e">
        <f ca="1"/>
        <v>#NAME?</v>
      </c>
      <c r="BD41" s="77" t="e">
        <f ca="1"/>
        <v>#NAME?</v>
      </c>
      <c r="BE41" s="77" t="e">
        <f ca="1"/>
        <v>#NAME?</v>
      </c>
      <c r="BF41" s="77" t="e">
        <f ca="1"/>
        <v>#NAME?</v>
      </c>
      <c r="BG41" s="77" t="e">
        <f ca="1"/>
        <v>#NAME?</v>
      </c>
      <c r="BH41" s="77" t="e">
        <f ca="1"/>
        <v>#NAME?</v>
      </c>
      <c r="BI41" s="77" t="e">
        <f ca="1"/>
        <v>#NAME?</v>
      </c>
      <c r="BJ41" s="77" t="e">
        <f ca="1"/>
        <v>#NAME?</v>
      </c>
      <c r="BK41" s="77" t="e">
        <f ca="1"/>
        <v>#NAME?</v>
      </c>
      <c r="BL41" s="77" t="e">
        <f ca="1"/>
        <v>#NAME?</v>
      </c>
      <c r="BM41" s="77" t="e">
        <f ca="1"/>
        <v>#NAME?</v>
      </c>
      <c r="BN41" s="77" t="e">
        <f ca="1"/>
        <v>#NAME?</v>
      </c>
      <c r="BO41" s="77" t="e">
        <f ca="1"/>
        <v>#NAME?</v>
      </c>
      <c r="BP41" s="77" t="e">
        <f ca="1"/>
        <v>#NAME?</v>
      </c>
      <c r="BQ41" s="77" t="e">
        <f ca="1"/>
        <v>#NAME?</v>
      </c>
      <c r="BR41" s="81" t="e">
        <f ca="1"/>
        <v>#NAME?</v>
      </c>
      <c r="BS41" s="77" t="e">
        <f ca="1"/>
        <v>#NAME?</v>
      </c>
      <c r="BT41" s="77" t="e">
        <f ca="1"/>
        <v>#NAME?</v>
      </c>
      <c r="BU41" s="77" t="e">
        <f ca="1"/>
        <v>#NAME?</v>
      </c>
      <c r="BV41" s="77" t="e">
        <f ca="1"/>
        <v>#NAME?</v>
      </c>
      <c r="BW41" s="77" t="e">
        <f ca="1"/>
        <v>#NAME?</v>
      </c>
      <c r="BX41" s="77" t="e">
        <f ca="1"/>
        <v>#NAME?</v>
      </c>
      <c r="BY41" s="77" t="e">
        <f ca="1"/>
        <v>#NAME?</v>
      </c>
      <c r="BZ41" s="77" t="e">
        <f ca="1"/>
        <v>#NAME?</v>
      </c>
      <c r="CA41" s="77" t="e">
        <f ca="1"/>
        <v>#NAME?</v>
      </c>
      <c r="CB41" s="77" t="e">
        <f ca="1"/>
        <v>#NAME?</v>
      </c>
      <c r="CC41" s="77" t="e">
        <f ca="1"/>
        <v>#NAME?</v>
      </c>
      <c r="CD41" s="77" t="e">
        <f ca="1"/>
        <v>#NAME?</v>
      </c>
      <c r="CE41" s="77" t="e">
        <f ca="1"/>
        <v>#NAME?</v>
      </c>
      <c r="CF41" s="77" t="e">
        <f ca="1"/>
        <v>#NAME?</v>
      </c>
      <c r="CG41" s="77" t="e">
        <f ca="1"/>
        <v>#NAME?</v>
      </c>
      <c r="CH41" s="77" t="e">
        <f ca="1"/>
        <v>#NAME?</v>
      </c>
      <c r="CI41" s="77" t="e">
        <f ca="1"/>
        <v>#NAME?</v>
      </c>
      <c r="CJ41" s="77" t="e">
        <f ca="1"/>
        <v>#NAME?</v>
      </c>
      <c r="CK41" s="77" t="e">
        <f ca="1"/>
        <v>#NAME?</v>
      </c>
      <c r="CL41" s="77" t="e">
        <f ca="1"/>
        <v>#NAME?</v>
      </c>
      <c r="CM41" s="77" t="e">
        <f ca="1"/>
        <v>#NAME?</v>
      </c>
      <c r="CN41" s="111" t="e">
        <f t="shared" ca="1" si="23"/>
        <v>#NAME?</v>
      </c>
      <c r="CO41" s="74" t="e">
        <f t="shared" ca="1" si="24"/>
        <v>#NAME?</v>
      </c>
      <c r="CP41" s="74" t="e">
        <f t="shared" ca="1" si="25"/>
        <v>#NAME?</v>
      </c>
      <c r="CQ41" s="74" t="e">
        <f t="shared" ca="1" si="26"/>
        <v>#NAME?</v>
      </c>
      <c r="CR41" s="74" t="e">
        <f t="shared" ca="1" si="27"/>
        <v>#NAME?</v>
      </c>
      <c r="CS41" s="74" t="e">
        <f t="shared" ca="1" si="28"/>
        <v>#NAME?</v>
      </c>
      <c r="CT41" s="74" t="e">
        <f t="shared" ca="1" si="29"/>
        <v>#NAME?</v>
      </c>
      <c r="CU41" s="74" t="e">
        <f t="shared" ca="1" si="30"/>
        <v>#NAME?</v>
      </c>
      <c r="CV41" s="74" t="e">
        <f t="shared" ca="1" si="31"/>
        <v>#NAME?</v>
      </c>
      <c r="CW41" s="74" t="e">
        <f t="shared" ca="1" si="32"/>
        <v>#NAME?</v>
      </c>
      <c r="CX41" s="74" t="e">
        <f t="shared" ca="1" si="33"/>
        <v>#NAME?</v>
      </c>
      <c r="CY41" s="74" t="e">
        <f t="shared" ca="1" si="34"/>
        <v>#NAME?</v>
      </c>
      <c r="CZ41" s="74" t="e">
        <f t="shared" ca="1" si="35"/>
        <v>#NAME?</v>
      </c>
      <c r="DA41" s="74" t="e">
        <f t="shared" ca="1" si="36"/>
        <v>#NAME?</v>
      </c>
      <c r="DB41" s="74" t="e">
        <f t="shared" ca="1" si="37"/>
        <v>#NAME?</v>
      </c>
      <c r="DC41" s="74" t="e">
        <f t="shared" ca="1" si="38"/>
        <v>#NAME?</v>
      </c>
      <c r="DD41" s="74" t="e">
        <f t="shared" ca="1" si="39"/>
        <v>#NAME?</v>
      </c>
      <c r="DE41" s="74" t="e">
        <f t="shared" ca="1" si="40"/>
        <v>#NAME?</v>
      </c>
      <c r="DF41" s="74" t="e">
        <f t="shared" ca="1" si="41"/>
        <v>#NAME?</v>
      </c>
      <c r="DG41" s="74" t="e">
        <f t="shared" ca="1" si="42"/>
        <v>#NAME?</v>
      </c>
      <c r="DH41" s="74" t="e">
        <f t="shared" ca="1" si="43"/>
        <v>#NAME?</v>
      </c>
      <c r="DI41" s="115">
        <f>IF('Asset data'!$F41=0,0,AY41*'Asset data'!$F41/1000)</f>
        <v>0</v>
      </c>
      <c r="DJ41" s="116">
        <f>IF('Asset data'!$F41=0,0,AZ41*'Asset data'!$F41/1000)</f>
        <v>0</v>
      </c>
      <c r="DK41" s="116">
        <f>IF('Asset data'!$F41=0,0,BA41*'Asset data'!$F41/1000)</f>
        <v>0</v>
      </c>
      <c r="DL41" s="116">
        <f>IF('Asset data'!$F41=0,0,BB41*'Asset data'!$F41/1000)</f>
        <v>0</v>
      </c>
      <c r="DM41" s="116">
        <f>IF('Asset data'!$F41=0,0,BC41*'Asset data'!$F41/1000)</f>
        <v>0</v>
      </c>
      <c r="DN41" s="116">
        <f>IF('Asset data'!$F41=0,0,BD41*'Asset data'!$F41/1000)</f>
        <v>0</v>
      </c>
      <c r="DO41" s="116">
        <f>IF('Asset data'!$F41=0,0,BE41*'Asset data'!$F41/1000)</f>
        <v>0</v>
      </c>
      <c r="DP41" s="116">
        <f>IF('Asset data'!$F41=0,0,BF41*'Asset data'!$F41/1000)</f>
        <v>0</v>
      </c>
      <c r="DQ41" s="116">
        <f>IF('Asset data'!$F41=0,0,BG41*'Asset data'!$F41/1000)</f>
        <v>0</v>
      </c>
      <c r="DR41" s="116">
        <f>IF('Asset data'!$F41=0,0,BH41*'Asset data'!$F41/1000)</f>
        <v>0</v>
      </c>
      <c r="DS41" s="116">
        <f>IF('Asset data'!$F41=0,0,BI41*'Asset data'!$F41/1000)</f>
        <v>0</v>
      </c>
      <c r="DT41" s="116">
        <f>IF('Asset data'!$F41=0,0,BJ41*'Asset data'!$F41/1000)</f>
        <v>0</v>
      </c>
      <c r="DU41" s="116">
        <f>IF('Asset data'!$F41=0,0,BK41*'Asset data'!$F41/1000)</f>
        <v>0</v>
      </c>
      <c r="DV41" s="116">
        <f>IF('Asset data'!$F41=0,0,BL41*'Asset data'!$F41/1000)</f>
        <v>0</v>
      </c>
      <c r="DW41" s="116">
        <f>IF('Asset data'!$F41=0,0,BM41*'Asset data'!$F41/1000)</f>
        <v>0</v>
      </c>
      <c r="DX41" s="116">
        <f>IF('Asset data'!$F41=0,0,BN41*'Asset data'!$F41/1000)</f>
        <v>0</v>
      </c>
      <c r="DY41" s="116">
        <f>IF('Asset data'!$F41=0,0,BO41*'Asset data'!$F41/1000)</f>
        <v>0</v>
      </c>
      <c r="DZ41" s="116">
        <f>IF('Asset data'!$F41=0,0,BP41*'Asset data'!$F41/1000)</f>
        <v>0</v>
      </c>
      <c r="EA41" s="116">
        <f>IF('Asset data'!$F41=0,0,BQ41*'Asset data'!$F41/1000)</f>
        <v>0</v>
      </c>
      <c r="EB41" s="117">
        <f>IF('Asset data'!$F41=0,0,BR41*'Asset data'!$F41/1000)</f>
        <v>0</v>
      </c>
    </row>
    <row r="42" spans="1:132" s="83" customFormat="1" ht="15">
      <c r="A42" s="118">
        <f>'Asset data'!A42</f>
        <v>0</v>
      </c>
      <c r="B42" s="118">
        <f>'Asset data'!B42</f>
        <v>0</v>
      </c>
      <c r="C42" s="118">
        <f>'Asset data'!C42</f>
        <v>0</v>
      </c>
      <c r="D42" s="118">
        <f>'Asset data'!E42</f>
        <v>0</v>
      </c>
      <c r="E42" s="119">
        <f t="shared" si="20"/>
        <v>0</v>
      </c>
      <c r="F42" s="83">
        <f>'Asset data'!I42</f>
        <v>0</v>
      </c>
      <c r="G42" s="121">
        <f t="shared" si="21"/>
        <v>0</v>
      </c>
      <c r="H42" s="121">
        <f>'Asset data'!J42</f>
        <v>0</v>
      </c>
      <c r="I42" s="121" t="s">
        <v>22</v>
      </c>
      <c r="J42" s="121">
        <f>IF(A42=0,0,IF('Asset data'!$D$1=1,1,IF('Asset data'!$D$1=2,2,'Asset data'!K42)))</f>
        <v>0</v>
      </c>
      <c r="K42" s="85">
        <f t="shared" si="22"/>
        <v>0</v>
      </c>
      <c r="Z42" s="85"/>
      <c r="AJ42" s="85"/>
      <c r="AX42" s="122">
        <f>'Utilisation profile summary'!H42</f>
        <v>0</v>
      </c>
      <c r="AY42" s="123" t="e">
        <f t="array" aca="1" ref="AY42:CM42" ca="1">Aug_calc('Asset data'!$M$5:$FG$5,'Asset data'!M42:FG42,'Asset data'!H42/100,'Asset data'!G42,'Asset data'!I42,'Asset data'!J42,J42,20)</f>
        <v>#NAME?</v>
      </c>
      <c r="AZ42" s="123" t="e">
        <f ca="1"/>
        <v>#NAME?</v>
      </c>
      <c r="BA42" s="86" t="e">
        <f ca="1"/>
        <v>#NAME?</v>
      </c>
      <c r="BB42" s="86" t="e">
        <f ca="1"/>
        <v>#NAME?</v>
      </c>
      <c r="BC42" s="86" t="e">
        <f ca="1"/>
        <v>#NAME?</v>
      </c>
      <c r="BD42" s="86" t="e">
        <f ca="1"/>
        <v>#NAME?</v>
      </c>
      <c r="BE42" s="86" t="e">
        <f ca="1"/>
        <v>#NAME?</v>
      </c>
      <c r="BF42" s="86" t="e">
        <f ca="1"/>
        <v>#NAME?</v>
      </c>
      <c r="BG42" s="86" t="e">
        <f ca="1"/>
        <v>#NAME?</v>
      </c>
      <c r="BH42" s="86" t="e">
        <f ca="1"/>
        <v>#NAME?</v>
      </c>
      <c r="BI42" s="86" t="e">
        <f ca="1"/>
        <v>#NAME?</v>
      </c>
      <c r="BJ42" s="86" t="e">
        <f ca="1"/>
        <v>#NAME?</v>
      </c>
      <c r="BK42" s="86" t="e">
        <f ca="1"/>
        <v>#NAME?</v>
      </c>
      <c r="BL42" s="86" t="e">
        <f ca="1"/>
        <v>#NAME?</v>
      </c>
      <c r="BM42" s="86" t="e">
        <f ca="1"/>
        <v>#NAME?</v>
      </c>
      <c r="BN42" s="86" t="e">
        <f ca="1"/>
        <v>#NAME?</v>
      </c>
      <c r="BO42" s="86" t="e">
        <f ca="1"/>
        <v>#NAME?</v>
      </c>
      <c r="BP42" s="86" t="e">
        <f ca="1"/>
        <v>#NAME?</v>
      </c>
      <c r="BQ42" s="86" t="e">
        <f ca="1"/>
        <v>#NAME?</v>
      </c>
      <c r="BR42" s="90" t="e">
        <f ca="1"/>
        <v>#NAME?</v>
      </c>
      <c r="BS42" s="86" t="e">
        <f ca="1"/>
        <v>#NAME?</v>
      </c>
      <c r="BT42" s="86" t="e">
        <f ca="1"/>
        <v>#NAME?</v>
      </c>
      <c r="BU42" s="86" t="e">
        <f ca="1"/>
        <v>#NAME?</v>
      </c>
      <c r="BV42" s="86" t="e">
        <f ca="1"/>
        <v>#NAME?</v>
      </c>
      <c r="BW42" s="86" t="e">
        <f ca="1"/>
        <v>#NAME?</v>
      </c>
      <c r="BX42" s="86" t="e">
        <f ca="1"/>
        <v>#NAME?</v>
      </c>
      <c r="BY42" s="86" t="e">
        <f ca="1"/>
        <v>#NAME?</v>
      </c>
      <c r="BZ42" s="86" t="e">
        <f ca="1"/>
        <v>#NAME?</v>
      </c>
      <c r="CA42" s="86" t="e">
        <f ca="1"/>
        <v>#NAME?</v>
      </c>
      <c r="CB42" s="86" t="e">
        <f ca="1"/>
        <v>#NAME?</v>
      </c>
      <c r="CC42" s="86" t="e">
        <f ca="1"/>
        <v>#NAME?</v>
      </c>
      <c r="CD42" s="86" t="e">
        <f ca="1"/>
        <v>#NAME?</v>
      </c>
      <c r="CE42" s="86" t="e">
        <f ca="1"/>
        <v>#NAME?</v>
      </c>
      <c r="CF42" s="86" t="e">
        <f ca="1"/>
        <v>#NAME?</v>
      </c>
      <c r="CG42" s="86" t="e">
        <f ca="1"/>
        <v>#NAME?</v>
      </c>
      <c r="CH42" s="86" t="e">
        <f ca="1"/>
        <v>#NAME?</v>
      </c>
      <c r="CI42" s="86" t="e">
        <f ca="1"/>
        <v>#NAME?</v>
      </c>
      <c r="CJ42" s="86" t="e">
        <f ca="1"/>
        <v>#NAME?</v>
      </c>
      <c r="CK42" s="86" t="e">
        <f ca="1"/>
        <v>#NAME?</v>
      </c>
      <c r="CL42" s="86" t="e">
        <f ca="1"/>
        <v>#NAME?</v>
      </c>
      <c r="CM42" s="86" t="e">
        <f ca="1"/>
        <v>#NAME?</v>
      </c>
      <c r="CN42" s="120" t="e">
        <f t="shared" ca="1" si="23"/>
        <v>#NAME?</v>
      </c>
      <c r="CO42" s="83" t="e">
        <f t="shared" ca="1" si="24"/>
        <v>#NAME?</v>
      </c>
      <c r="CP42" s="83" t="e">
        <f t="shared" ca="1" si="25"/>
        <v>#NAME?</v>
      </c>
      <c r="CQ42" s="83" t="e">
        <f t="shared" ca="1" si="26"/>
        <v>#NAME?</v>
      </c>
      <c r="CR42" s="83" t="e">
        <f t="shared" ca="1" si="27"/>
        <v>#NAME?</v>
      </c>
      <c r="CS42" s="83" t="e">
        <f t="shared" ca="1" si="28"/>
        <v>#NAME?</v>
      </c>
      <c r="CT42" s="83" t="e">
        <f t="shared" ca="1" si="29"/>
        <v>#NAME?</v>
      </c>
      <c r="CU42" s="83" t="e">
        <f t="shared" ca="1" si="30"/>
        <v>#NAME?</v>
      </c>
      <c r="CV42" s="83" t="e">
        <f t="shared" ca="1" si="31"/>
        <v>#NAME?</v>
      </c>
      <c r="CW42" s="83" t="e">
        <f t="shared" ca="1" si="32"/>
        <v>#NAME?</v>
      </c>
      <c r="CX42" s="83" t="e">
        <f t="shared" ca="1" si="33"/>
        <v>#NAME?</v>
      </c>
      <c r="CY42" s="83" t="e">
        <f t="shared" ca="1" si="34"/>
        <v>#NAME?</v>
      </c>
      <c r="CZ42" s="83" t="e">
        <f t="shared" ca="1" si="35"/>
        <v>#NAME?</v>
      </c>
      <c r="DA42" s="83" t="e">
        <f t="shared" ca="1" si="36"/>
        <v>#NAME?</v>
      </c>
      <c r="DB42" s="83" t="e">
        <f t="shared" ca="1" si="37"/>
        <v>#NAME?</v>
      </c>
      <c r="DC42" s="83" t="e">
        <f t="shared" ca="1" si="38"/>
        <v>#NAME?</v>
      </c>
      <c r="DD42" s="83" t="e">
        <f t="shared" ca="1" si="39"/>
        <v>#NAME?</v>
      </c>
      <c r="DE42" s="83" t="e">
        <f t="shared" ca="1" si="40"/>
        <v>#NAME?</v>
      </c>
      <c r="DF42" s="83" t="e">
        <f t="shared" ca="1" si="41"/>
        <v>#NAME?</v>
      </c>
      <c r="DG42" s="83" t="e">
        <f t="shared" ca="1" si="42"/>
        <v>#NAME?</v>
      </c>
      <c r="DH42" s="83" t="e">
        <f t="shared" ca="1" si="43"/>
        <v>#NAME?</v>
      </c>
      <c r="DI42" s="124">
        <f>IF('Asset data'!$F42=0,0,AY42*'Asset data'!$F42/1000)</f>
        <v>0</v>
      </c>
      <c r="DJ42" s="125">
        <f>IF('Asset data'!$F42=0,0,AZ42*'Asset data'!$F42/1000)</f>
        <v>0</v>
      </c>
      <c r="DK42" s="125">
        <f>IF('Asset data'!$F42=0,0,BA42*'Asset data'!$F42/1000)</f>
        <v>0</v>
      </c>
      <c r="DL42" s="125">
        <f>IF('Asset data'!$F42=0,0,BB42*'Asset data'!$F42/1000)</f>
        <v>0</v>
      </c>
      <c r="DM42" s="125">
        <f>IF('Asset data'!$F42=0,0,BC42*'Asset data'!$F42/1000)</f>
        <v>0</v>
      </c>
      <c r="DN42" s="125">
        <f>IF('Asset data'!$F42=0,0,BD42*'Asset data'!$F42/1000)</f>
        <v>0</v>
      </c>
      <c r="DO42" s="125">
        <f>IF('Asset data'!$F42=0,0,BE42*'Asset data'!$F42/1000)</f>
        <v>0</v>
      </c>
      <c r="DP42" s="125">
        <f>IF('Asset data'!$F42=0,0,BF42*'Asset data'!$F42/1000)</f>
        <v>0</v>
      </c>
      <c r="DQ42" s="125">
        <f>IF('Asset data'!$F42=0,0,BG42*'Asset data'!$F42/1000)</f>
        <v>0</v>
      </c>
      <c r="DR42" s="125">
        <f>IF('Asset data'!$F42=0,0,BH42*'Asset data'!$F42/1000)</f>
        <v>0</v>
      </c>
      <c r="DS42" s="125">
        <f>IF('Asset data'!$F42=0,0,BI42*'Asset data'!$F42/1000)</f>
        <v>0</v>
      </c>
      <c r="DT42" s="125">
        <f>IF('Asset data'!$F42=0,0,BJ42*'Asset data'!$F42/1000)</f>
        <v>0</v>
      </c>
      <c r="DU42" s="125">
        <f>IF('Asset data'!$F42=0,0,BK42*'Asset data'!$F42/1000)</f>
        <v>0</v>
      </c>
      <c r="DV42" s="125">
        <f>IF('Asset data'!$F42=0,0,BL42*'Asset data'!$F42/1000)</f>
        <v>0</v>
      </c>
      <c r="DW42" s="125">
        <f>IF('Asset data'!$F42=0,0,BM42*'Asset data'!$F42/1000)</f>
        <v>0</v>
      </c>
      <c r="DX42" s="125">
        <f>IF('Asset data'!$F42=0,0,BN42*'Asset data'!$F42/1000)</f>
        <v>0</v>
      </c>
      <c r="DY42" s="125">
        <f>IF('Asset data'!$F42=0,0,BO42*'Asset data'!$F42/1000)</f>
        <v>0</v>
      </c>
      <c r="DZ42" s="125">
        <f>IF('Asset data'!$F42=0,0,BP42*'Asset data'!$F42/1000)</f>
        <v>0</v>
      </c>
      <c r="EA42" s="125">
        <f>IF('Asset data'!$F42=0,0,BQ42*'Asset data'!$F42/1000)</f>
        <v>0</v>
      </c>
      <c r="EB42" s="126">
        <f>IF('Asset data'!$F42=0,0,BR42*'Asset data'!$F42/1000)</f>
        <v>0</v>
      </c>
    </row>
    <row r="43" spans="1:132" s="74" customFormat="1" ht="15">
      <c r="A43" s="109">
        <f>'Asset data'!A43</f>
        <v>0</v>
      </c>
      <c r="B43" s="109">
        <f>'Asset data'!B43</f>
        <v>0</v>
      </c>
      <c r="C43" s="109">
        <f>'Asset data'!C43</f>
        <v>0</v>
      </c>
      <c r="D43" s="109">
        <f>'Asset data'!E43</f>
        <v>0</v>
      </c>
      <c r="E43" s="110">
        <f t="shared" si="20"/>
        <v>0</v>
      </c>
      <c r="F43" s="74">
        <f>'Asset data'!I43</f>
        <v>0</v>
      </c>
      <c r="G43" s="112">
        <f t="shared" si="21"/>
        <v>0</v>
      </c>
      <c r="H43" s="112">
        <f>'Asset data'!J43</f>
        <v>0</v>
      </c>
      <c r="I43" s="112" t="s">
        <v>22</v>
      </c>
      <c r="J43" s="112">
        <f>IF(A43=0,0,IF('Asset data'!$D$1=1,1,IF('Asset data'!$D$1=2,2,'Asset data'!K43)))</f>
        <v>0</v>
      </c>
      <c r="K43" s="76">
        <f t="shared" si="22"/>
        <v>0</v>
      </c>
      <c r="Z43" s="76"/>
      <c r="AJ43" s="76"/>
      <c r="AX43" s="113">
        <f>'Utilisation profile summary'!H43</f>
        <v>0</v>
      </c>
      <c r="AY43" s="114" t="e">
        <f t="array" aca="1" ref="AY43:CM43" ca="1">Aug_calc('Asset data'!$M$5:$FG$5,'Asset data'!M43:FG43,'Asset data'!H43/100,'Asset data'!G43,'Asset data'!I43,'Asset data'!J43,J43,20)</f>
        <v>#NAME?</v>
      </c>
      <c r="AZ43" s="114" t="e">
        <f ca="1"/>
        <v>#NAME?</v>
      </c>
      <c r="BA43" s="77" t="e">
        <f ca="1"/>
        <v>#NAME?</v>
      </c>
      <c r="BB43" s="77" t="e">
        <f ca="1"/>
        <v>#NAME?</v>
      </c>
      <c r="BC43" s="77" t="e">
        <f ca="1"/>
        <v>#NAME?</v>
      </c>
      <c r="BD43" s="77" t="e">
        <f ca="1"/>
        <v>#NAME?</v>
      </c>
      <c r="BE43" s="77" t="e">
        <f ca="1"/>
        <v>#NAME?</v>
      </c>
      <c r="BF43" s="77" t="e">
        <f ca="1"/>
        <v>#NAME?</v>
      </c>
      <c r="BG43" s="77" t="e">
        <f ca="1"/>
        <v>#NAME?</v>
      </c>
      <c r="BH43" s="77" t="e">
        <f ca="1"/>
        <v>#NAME?</v>
      </c>
      <c r="BI43" s="77" t="e">
        <f ca="1"/>
        <v>#NAME?</v>
      </c>
      <c r="BJ43" s="77" t="e">
        <f ca="1"/>
        <v>#NAME?</v>
      </c>
      <c r="BK43" s="77" t="e">
        <f ca="1"/>
        <v>#NAME?</v>
      </c>
      <c r="BL43" s="77" t="e">
        <f ca="1"/>
        <v>#NAME?</v>
      </c>
      <c r="BM43" s="77" t="e">
        <f ca="1"/>
        <v>#NAME?</v>
      </c>
      <c r="BN43" s="77" t="e">
        <f ca="1"/>
        <v>#NAME?</v>
      </c>
      <c r="BO43" s="77" t="e">
        <f ca="1"/>
        <v>#NAME?</v>
      </c>
      <c r="BP43" s="77" t="e">
        <f ca="1"/>
        <v>#NAME?</v>
      </c>
      <c r="BQ43" s="77" t="e">
        <f ca="1"/>
        <v>#NAME?</v>
      </c>
      <c r="BR43" s="81" t="e">
        <f ca="1"/>
        <v>#NAME?</v>
      </c>
      <c r="BS43" s="77" t="e">
        <f ca="1"/>
        <v>#NAME?</v>
      </c>
      <c r="BT43" s="77" t="e">
        <f ca="1"/>
        <v>#NAME?</v>
      </c>
      <c r="BU43" s="77" t="e">
        <f ca="1"/>
        <v>#NAME?</v>
      </c>
      <c r="BV43" s="77" t="e">
        <f ca="1"/>
        <v>#NAME?</v>
      </c>
      <c r="BW43" s="77" t="e">
        <f ca="1"/>
        <v>#NAME?</v>
      </c>
      <c r="BX43" s="77" t="e">
        <f ca="1"/>
        <v>#NAME?</v>
      </c>
      <c r="BY43" s="77" t="e">
        <f ca="1"/>
        <v>#NAME?</v>
      </c>
      <c r="BZ43" s="77" t="e">
        <f ca="1"/>
        <v>#NAME?</v>
      </c>
      <c r="CA43" s="77" t="e">
        <f ca="1"/>
        <v>#NAME?</v>
      </c>
      <c r="CB43" s="77" t="e">
        <f ca="1"/>
        <v>#NAME?</v>
      </c>
      <c r="CC43" s="77" t="e">
        <f ca="1"/>
        <v>#NAME?</v>
      </c>
      <c r="CD43" s="77" t="e">
        <f ca="1"/>
        <v>#NAME?</v>
      </c>
      <c r="CE43" s="77" t="e">
        <f ca="1"/>
        <v>#NAME?</v>
      </c>
      <c r="CF43" s="77" t="e">
        <f ca="1"/>
        <v>#NAME?</v>
      </c>
      <c r="CG43" s="77" t="e">
        <f ca="1"/>
        <v>#NAME?</v>
      </c>
      <c r="CH43" s="77" t="e">
        <f ca="1"/>
        <v>#NAME?</v>
      </c>
      <c r="CI43" s="77" t="e">
        <f ca="1"/>
        <v>#NAME?</v>
      </c>
      <c r="CJ43" s="77" t="e">
        <f ca="1"/>
        <v>#NAME?</v>
      </c>
      <c r="CK43" s="77" t="e">
        <f ca="1"/>
        <v>#NAME?</v>
      </c>
      <c r="CL43" s="77" t="e">
        <f ca="1"/>
        <v>#NAME?</v>
      </c>
      <c r="CM43" s="77" t="e">
        <f ca="1"/>
        <v>#NAME?</v>
      </c>
      <c r="CN43" s="111" t="e">
        <f t="shared" ca="1" si="23"/>
        <v>#NAME?</v>
      </c>
      <c r="CO43" s="74" t="e">
        <f t="shared" ca="1" si="24"/>
        <v>#NAME?</v>
      </c>
      <c r="CP43" s="74" t="e">
        <f t="shared" ca="1" si="25"/>
        <v>#NAME?</v>
      </c>
      <c r="CQ43" s="74" t="e">
        <f t="shared" ca="1" si="26"/>
        <v>#NAME?</v>
      </c>
      <c r="CR43" s="74" t="e">
        <f t="shared" ca="1" si="27"/>
        <v>#NAME?</v>
      </c>
      <c r="CS43" s="74" t="e">
        <f t="shared" ca="1" si="28"/>
        <v>#NAME?</v>
      </c>
      <c r="CT43" s="74" t="e">
        <f t="shared" ca="1" si="29"/>
        <v>#NAME?</v>
      </c>
      <c r="CU43" s="74" t="e">
        <f t="shared" ca="1" si="30"/>
        <v>#NAME?</v>
      </c>
      <c r="CV43" s="74" t="e">
        <f t="shared" ca="1" si="31"/>
        <v>#NAME?</v>
      </c>
      <c r="CW43" s="74" t="e">
        <f t="shared" ca="1" si="32"/>
        <v>#NAME?</v>
      </c>
      <c r="CX43" s="74" t="e">
        <f t="shared" ca="1" si="33"/>
        <v>#NAME?</v>
      </c>
      <c r="CY43" s="74" t="e">
        <f t="shared" ca="1" si="34"/>
        <v>#NAME?</v>
      </c>
      <c r="CZ43" s="74" t="e">
        <f t="shared" ca="1" si="35"/>
        <v>#NAME?</v>
      </c>
      <c r="DA43" s="74" t="e">
        <f t="shared" ca="1" si="36"/>
        <v>#NAME?</v>
      </c>
      <c r="DB43" s="74" t="e">
        <f t="shared" ca="1" si="37"/>
        <v>#NAME?</v>
      </c>
      <c r="DC43" s="74" t="e">
        <f t="shared" ca="1" si="38"/>
        <v>#NAME?</v>
      </c>
      <c r="DD43" s="74" t="e">
        <f t="shared" ca="1" si="39"/>
        <v>#NAME?</v>
      </c>
      <c r="DE43" s="74" t="e">
        <f t="shared" ca="1" si="40"/>
        <v>#NAME?</v>
      </c>
      <c r="DF43" s="74" t="e">
        <f t="shared" ca="1" si="41"/>
        <v>#NAME?</v>
      </c>
      <c r="DG43" s="74" t="e">
        <f t="shared" ca="1" si="42"/>
        <v>#NAME?</v>
      </c>
      <c r="DH43" s="74" t="e">
        <f t="shared" ca="1" si="43"/>
        <v>#NAME?</v>
      </c>
      <c r="DI43" s="115">
        <f>IF('Asset data'!$F43=0,0,AY43*'Asset data'!$F43/1000)</f>
        <v>0</v>
      </c>
      <c r="DJ43" s="116">
        <f>IF('Asset data'!$F43=0,0,AZ43*'Asset data'!$F43/1000)</f>
        <v>0</v>
      </c>
      <c r="DK43" s="116">
        <f>IF('Asset data'!$F43=0,0,BA43*'Asset data'!$F43/1000)</f>
        <v>0</v>
      </c>
      <c r="DL43" s="116">
        <f>IF('Asset data'!$F43=0,0,BB43*'Asset data'!$F43/1000)</f>
        <v>0</v>
      </c>
      <c r="DM43" s="116">
        <f>IF('Asset data'!$F43=0,0,BC43*'Asset data'!$F43/1000)</f>
        <v>0</v>
      </c>
      <c r="DN43" s="116">
        <f>IF('Asset data'!$F43=0,0,BD43*'Asset data'!$F43/1000)</f>
        <v>0</v>
      </c>
      <c r="DO43" s="116">
        <f>IF('Asset data'!$F43=0,0,BE43*'Asset data'!$F43/1000)</f>
        <v>0</v>
      </c>
      <c r="DP43" s="116">
        <f>IF('Asset data'!$F43=0,0,BF43*'Asset data'!$F43/1000)</f>
        <v>0</v>
      </c>
      <c r="DQ43" s="116">
        <f>IF('Asset data'!$F43=0,0,BG43*'Asset data'!$F43/1000)</f>
        <v>0</v>
      </c>
      <c r="DR43" s="116">
        <f>IF('Asset data'!$F43=0,0,BH43*'Asset data'!$F43/1000)</f>
        <v>0</v>
      </c>
      <c r="DS43" s="116">
        <f>IF('Asset data'!$F43=0,0,BI43*'Asset data'!$F43/1000)</f>
        <v>0</v>
      </c>
      <c r="DT43" s="116">
        <f>IF('Asset data'!$F43=0,0,BJ43*'Asset data'!$F43/1000)</f>
        <v>0</v>
      </c>
      <c r="DU43" s="116">
        <f>IF('Asset data'!$F43=0,0,BK43*'Asset data'!$F43/1000)</f>
        <v>0</v>
      </c>
      <c r="DV43" s="116">
        <f>IF('Asset data'!$F43=0,0,BL43*'Asset data'!$F43/1000)</f>
        <v>0</v>
      </c>
      <c r="DW43" s="116">
        <f>IF('Asset data'!$F43=0,0,BM43*'Asset data'!$F43/1000)</f>
        <v>0</v>
      </c>
      <c r="DX43" s="116">
        <f>IF('Asset data'!$F43=0,0,BN43*'Asset data'!$F43/1000)</f>
        <v>0</v>
      </c>
      <c r="DY43" s="116">
        <f>IF('Asset data'!$F43=0,0,BO43*'Asset data'!$F43/1000)</f>
        <v>0</v>
      </c>
      <c r="DZ43" s="116">
        <f>IF('Asset data'!$F43=0,0,BP43*'Asset data'!$F43/1000)</f>
        <v>0</v>
      </c>
      <c r="EA43" s="116">
        <f>IF('Asset data'!$F43=0,0,BQ43*'Asset data'!$F43/1000)</f>
        <v>0</v>
      </c>
      <c r="EB43" s="117">
        <f>IF('Asset data'!$F43=0,0,BR43*'Asset data'!$F43/1000)</f>
        <v>0</v>
      </c>
    </row>
    <row r="44" spans="1:132" s="83" customFormat="1" ht="15">
      <c r="A44" s="118">
        <f>'Asset data'!A44</f>
        <v>0</v>
      </c>
      <c r="B44" s="118">
        <f>'Asset data'!B44</f>
        <v>0</v>
      </c>
      <c r="C44" s="118">
        <f>'Asset data'!C44</f>
        <v>0</v>
      </c>
      <c r="D44" s="118">
        <f>'Asset data'!E44</f>
        <v>0</v>
      </c>
      <c r="E44" s="119">
        <f t="shared" si="20"/>
        <v>0</v>
      </c>
      <c r="F44" s="83">
        <f>'Asset data'!I44</f>
        <v>0</v>
      </c>
      <c r="G44" s="121">
        <f t="shared" si="21"/>
        <v>0</v>
      </c>
      <c r="H44" s="121">
        <f>'Asset data'!J44</f>
        <v>0</v>
      </c>
      <c r="I44" s="121" t="s">
        <v>22</v>
      </c>
      <c r="J44" s="121">
        <f>IF(A44=0,0,IF('Asset data'!$D$1=1,1,IF('Asset data'!$D$1=2,2,'Asset data'!K44)))</f>
        <v>0</v>
      </c>
      <c r="K44" s="85">
        <f t="shared" si="22"/>
        <v>0</v>
      </c>
      <c r="Z44" s="85"/>
      <c r="AJ44" s="85"/>
      <c r="AX44" s="122">
        <f>'Utilisation profile summary'!H44</f>
        <v>0</v>
      </c>
      <c r="AY44" s="123" t="e">
        <f t="array" aca="1" ref="AY44:CM44" ca="1">Aug_calc('Asset data'!$M$5:$FG$5,'Asset data'!M44:FG44,'Asset data'!H44/100,'Asset data'!G44,'Asset data'!I44,'Asset data'!J44,J44,20)</f>
        <v>#NAME?</v>
      </c>
      <c r="AZ44" s="123" t="e">
        <f ca="1"/>
        <v>#NAME?</v>
      </c>
      <c r="BA44" s="86" t="e">
        <f ca="1"/>
        <v>#NAME?</v>
      </c>
      <c r="BB44" s="86" t="e">
        <f ca="1"/>
        <v>#NAME?</v>
      </c>
      <c r="BC44" s="86" t="e">
        <f ca="1"/>
        <v>#NAME?</v>
      </c>
      <c r="BD44" s="86" t="e">
        <f ca="1"/>
        <v>#NAME?</v>
      </c>
      <c r="BE44" s="86" t="e">
        <f ca="1"/>
        <v>#NAME?</v>
      </c>
      <c r="BF44" s="86" t="e">
        <f ca="1"/>
        <v>#NAME?</v>
      </c>
      <c r="BG44" s="86" t="e">
        <f ca="1"/>
        <v>#NAME?</v>
      </c>
      <c r="BH44" s="86" t="e">
        <f ca="1"/>
        <v>#NAME?</v>
      </c>
      <c r="BI44" s="86" t="e">
        <f ca="1"/>
        <v>#NAME?</v>
      </c>
      <c r="BJ44" s="86" t="e">
        <f ca="1"/>
        <v>#NAME?</v>
      </c>
      <c r="BK44" s="86" t="e">
        <f ca="1"/>
        <v>#NAME?</v>
      </c>
      <c r="BL44" s="86" t="e">
        <f ca="1"/>
        <v>#NAME?</v>
      </c>
      <c r="BM44" s="86" t="e">
        <f ca="1"/>
        <v>#NAME?</v>
      </c>
      <c r="BN44" s="86" t="e">
        <f ca="1"/>
        <v>#NAME?</v>
      </c>
      <c r="BO44" s="86" t="e">
        <f ca="1"/>
        <v>#NAME?</v>
      </c>
      <c r="BP44" s="86" t="e">
        <f ca="1"/>
        <v>#NAME?</v>
      </c>
      <c r="BQ44" s="86" t="e">
        <f ca="1"/>
        <v>#NAME?</v>
      </c>
      <c r="BR44" s="90" t="e">
        <f ca="1"/>
        <v>#NAME?</v>
      </c>
      <c r="BS44" s="86" t="e">
        <f ca="1"/>
        <v>#NAME?</v>
      </c>
      <c r="BT44" s="86" t="e">
        <f ca="1"/>
        <v>#NAME?</v>
      </c>
      <c r="BU44" s="86" t="e">
        <f ca="1"/>
        <v>#NAME?</v>
      </c>
      <c r="BV44" s="86" t="e">
        <f ca="1"/>
        <v>#NAME?</v>
      </c>
      <c r="BW44" s="86" t="e">
        <f ca="1"/>
        <v>#NAME?</v>
      </c>
      <c r="BX44" s="86" t="e">
        <f ca="1"/>
        <v>#NAME?</v>
      </c>
      <c r="BY44" s="86" t="e">
        <f ca="1"/>
        <v>#NAME?</v>
      </c>
      <c r="BZ44" s="86" t="e">
        <f ca="1"/>
        <v>#NAME?</v>
      </c>
      <c r="CA44" s="86" t="e">
        <f ca="1"/>
        <v>#NAME?</v>
      </c>
      <c r="CB44" s="86" t="e">
        <f ca="1"/>
        <v>#NAME?</v>
      </c>
      <c r="CC44" s="86" t="e">
        <f ca="1"/>
        <v>#NAME?</v>
      </c>
      <c r="CD44" s="86" t="e">
        <f ca="1"/>
        <v>#NAME?</v>
      </c>
      <c r="CE44" s="86" t="e">
        <f ca="1"/>
        <v>#NAME?</v>
      </c>
      <c r="CF44" s="86" t="e">
        <f ca="1"/>
        <v>#NAME?</v>
      </c>
      <c r="CG44" s="86" t="e">
        <f ca="1"/>
        <v>#NAME?</v>
      </c>
      <c r="CH44" s="86" t="e">
        <f ca="1"/>
        <v>#NAME?</v>
      </c>
      <c r="CI44" s="86" t="e">
        <f ca="1"/>
        <v>#NAME?</v>
      </c>
      <c r="CJ44" s="86" t="e">
        <f ca="1"/>
        <v>#NAME?</v>
      </c>
      <c r="CK44" s="86" t="e">
        <f ca="1"/>
        <v>#NAME?</v>
      </c>
      <c r="CL44" s="86" t="e">
        <f ca="1"/>
        <v>#NAME?</v>
      </c>
      <c r="CM44" s="86" t="e">
        <f ca="1"/>
        <v>#NAME?</v>
      </c>
      <c r="CN44" s="120" t="e">
        <f t="shared" ca="1" si="23"/>
        <v>#NAME?</v>
      </c>
      <c r="CO44" s="83" t="e">
        <f t="shared" ca="1" si="24"/>
        <v>#NAME?</v>
      </c>
      <c r="CP44" s="83" t="e">
        <f t="shared" ca="1" si="25"/>
        <v>#NAME?</v>
      </c>
      <c r="CQ44" s="83" t="e">
        <f t="shared" ca="1" si="26"/>
        <v>#NAME?</v>
      </c>
      <c r="CR44" s="83" t="e">
        <f t="shared" ca="1" si="27"/>
        <v>#NAME?</v>
      </c>
      <c r="CS44" s="83" t="e">
        <f t="shared" ca="1" si="28"/>
        <v>#NAME?</v>
      </c>
      <c r="CT44" s="83" t="e">
        <f t="shared" ca="1" si="29"/>
        <v>#NAME?</v>
      </c>
      <c r="CU44" s="83" t="e">
        <f t="shared" ca="1" si="30"/>
        <v>#NAME?</v>
      </c>
      <c r="CV44" s="83" t="e">
        <f t="shared" ca="1" si="31"/>
        <v>#NAME?</v>
      </c>
      <c r="CW44" s="83" t="e">
        <f t="shared" ca="1" si="32"/>
        <v>#NAME?</v>
      </c>
      <c r="CX44" s="83" t="e">
        <f t="shared" ca="1" si="33"/>
        <v>#NAME?</v>
      </c>
      <c r="CY44" s="83" t="e">
        <f t="shared" ca="1" si="34"/>
        <v>#NAME?</v>
      </c>
      <c r="CZ44" s="83" t="e">
        <f t="shared" ca="1" si="35"/>
        <v>#NAME?</v>
      </c>
      <c r="DA44" s="83" t="e">
        <f t="shared" ca="1" si="36"/>
        <v>#NAME?</v>
      </c>
      <c r="DB44" s="83" t="e">
        <f t="shared" ca="1" si="37"/>
        <v>#NAME?</v>
      </c>
      <c r="DC44" s="83" t="e">
        <f t="shared" ca="1" si="38"/>
        <v>#NAME?</v>
      </c>
      <c r="DD44" s="83" t="e">
        <f t="shared" ca="1" si="39"/>
        <v>#NAME?</v>
      </c>
      <c r="DE44" s="83" t="e">
        <f t="shared" ca="1" si="40"/>
        <v>#NAME?</v>
      </c>
      <c r="DF44" s="83" t="e">
        <f t="shared" ca="1" si="41"/>
        <v>#NAME?</v>
      </c>
      <c r="DG44" s="83" t="e">
        <f t="shared" ca="1" si="42"/>
        <v>#NAME?</v>
      </c>
      <c r="DH44" s="83" t="e">
        <f t="shared" ca="1" si="43"/>
        <v>#NAME?</v>
      </c>
      <c r="DI44" s="124">
        <f>IF('Asset data'!$F44=0,0,AY44*'Asset data'!$F44/1000)</f>
        <v>0</v>
      </c>
      <c r="DJ44" s="125">
        <f>IF('Asset data'!$F44=0,0,AZ44*'Asset data'!$F44/1000)</f>
        <v>0</v>
      </c>
      <c r="DK44" s="125">
        <f>IF('Asset data'!$F44=0,0,BA44*'Asset data'!$F44/1000)</f>
        <v>0</v>
      </c>
      <c r="DL44" s="125">
        <f>IF('Asset data'!$F44=0,0,BB44*'Asset data'!$F44/1000)</f>
        <v>0</v>
      </c>
      <c r="DM44" s="125">
        <f>IF('Asset data'!$F44=0,0,BC44*'Asset data'!$F44/1000)</f>
        <v>0</v>
      </c>
      <c r="DN44" s="125">
        <f>IF('Asset data'!$F44=0,0,BD44*'Asset data'!$F44/1000)</f>
        <v>0</v>
      </c>
      <c r="DO44" s="125">
        <f>IF('Asset data'!$F44=0,0,BE44*'Asset data'!$F44/1000)</f>
        <v>0</v>
      </c>
      <c r="DP44" s="125">
        <f>IF('Asset data'!$F44=0,0,BF44*'Asset data'!$F44/1000)</f>
        <v>0</v>
      </c>
      <c r="DQ44" s="125">
        <f>IF('Asset data'!$F44=0,0,BG44*'Asset data'!$F44/1000)</f>
        <v>0</v>
      </c>
      <c r="DR44" s="125">
        <f>IF('Asset data'!$F44=0,0,BH44*'Asset data'!$F44/1000)</f>
        <v>0</v>
      </c>
      <c r="DS44" s="125">
        <f>IF('Asset data'!$F44=0,0,BI44*'Asset data'!$F44/1000)</f>
        <v>0</v>
      </c>
      <c r="DT44" s="125">
        <f>IF('Asset data'!$F44=0,0,BJ44*'Asset data'!$F44/1000)</f>
        <v>0</v>
      </c>
      <c r="DU44" s="125">
        <f>IF('Asset data'!$F44=0,0,BK44*'Asset data'!$F44/1000)</f>
        <v>0</v>
      </c>
      <c r="DV44" s="125">
        <f>IF('Asset data'!$F44=0,0,BL44*'Asset data'!$F44/1000)</f>
        <v>0</v>
      </c>
      <c r="DW44" s="125">
        <f>IF('Asset data'!$F44=0,0,BM44*'Asset data'!$F44/1000)</f>
        <v>0</v>
      </c>
      <c r="DX44" s="125">
        <f>IF('Asset data'!$F44=0,0,BN44*'Asset data'!$F44/1000)</f>
        <v>0</v>
      </c>
      <c r="DY44" s="125">
        <f>IF('Asset data'!$F44=0,0,BO44*'Asset data'!$F44/1000)</f>
        <v>0</v>
      </c>
      <c r="DZ44" s="125">
        <f>IF('Asset data'!$F44=0,0,BP44*'Asset data'!$F44/1000)</f>
        <v>0</v>
      </c>
      <c r="EA44" s="125">
        <f>IF('Asset data'!$F44=0,0,BQ44*'Asset data'!$F44/1000)</f>
        <v>0</v>
      </c>
      <c r="EB44" s="126">
        <f>IF('Asset data'!$F44=0,0,BR44*'Asset data'!$F44/1000)</f>
        <v>0</v>
      </c>
    </row>
    <row r="45" spans="1:132" s="74" customFormat="1" ht="15">
      <c r="A45" s="109">
        <f>'Asset data'!A45</f>
        <v>0</v>
      </c>
      <c r="B45" s="109">
        <f>'Asset data'!B45</f>
        <v>0</v>
      </c>
      <c r="C45" s="109">
        <f>'Asset data'!C45</f>
        <v>0</v>
      </c>
      <c r="D45" s="109">
        <f>'Asset data'!E45</f>
        <v>0</v>
      </c>
      <c r="E45" s="110">
        <f t="shared" si="20"/>
        <v>0</v>
      </c>
      <c r="F45" s="74">
        <f>'Asset data'!I45</f>
        <v>0</v>
      </c>
      <c r="G45" s="112">
        <f t="shared" si="21"/>
        <v>0</v>
      </c>
      <c r="H45" s="112">
        <f>'Asset data'!J45</f>
        <v>0</v>
      </c>
      <c r="I45" s="112" t="s">
        <v>22</v>
      </c>
      <c r="J45" s="112">
        <f>IF(A45=0,0,IF('Asset data'!$D$1=1,1,IF('Asset data'!$D$1=2,2,'Asset data'!K45)))</f>
        <v>0</v>
      </c>
      <c r="K45" s="76">
        <f t="shared" si="22"/>
        <v>0</v>
      </c>
      <c r="Z45" s="76"/>
      <c r="AJ45" s="76"/>
      <c r="AX45" s="113">
        <f>'Utilisation profile summary'!H45</f>
        <v>0</v>
      </c>
      <c r="AY45" s="114" t="e">
        <f t="array" aca="1" ref="AY45:CM45" ca="1">Aug_calc('Asset data'!$M$5:$FG$5,'Asset data'!M45:FG45,'Asset data'!H45/100,'Asset data'!G45,'Asset data'!I45,'Asset data'!J45,J45,20)</f>
        <v>#NAME?</v>
      </c>
      <c r="AZ45" s="114" t="e">
        <f ca="1"/>
        <v>#NAME?</v>
      </c>
      <c r="BA45" s="77" t="e">
        <f ca="1"/>
        <v>#NAME?</v>
      </c>
      <c r="BB45" s="77" t="e">
        <f ca="1"/>
        <v>#NAME?</v>
      </c>
      <c r="BC45" s="77" t="e">
        <f ca="1"/>
        <v>#NAME?</v>
      </c>
      <c r="BD45" s="77" t="e">
        <f ca="1"/>
        <v>#NAME?</v>
      </c>
      <c r="BE45" s="77" t="e">
        <f ca="1"/>
        <v>#NAME?</v>
      </c>
      <c r="BF45" s="77" t="e">
        <f ca="1"/>
        <v>#NAME?</v>
      </c>
      <c r="BG45" s="77" t="e">
        <f ca="1"/>
        <v>#NAME?</v>
      </c>
      <c r="BH45" s="77" t="e">
        <f ca="1"/>
        <v>#NAME?</v>
      </c>
      <c r="BI45" s="77" t="e">
        <f ca="1"/>
        <v>#NAME?</v>
      </c>
      <c r="BJ45" s="77" t="e">
        <f ca="1"/>
        <v>#NAME?</v>
      </c>
      <c r="BK45" s="77" t="e">
        <f ca="1"/>
        <v>#NAME?</v>
      </c>
      <c r="BL45" s="77" t="e">
        <f ca="1"/>
        <v>#NAME?</v>
      </c>
      <c r="BM45" s="77" t="e">
        <f ca="1"/>
        <v>#NAME?</v>
      </c>
      <c r="BN45" s="77" t="e">
        <f ca="1"/>
        <v>#NAME?</v>
      </c>
      <c r="BO45" s="77" t="e">
        <f ca="1"/>
        <v>#NAME?</v>
      </c>
      <c r="BP45" s="77" t="e">
        <f ca="1"/>
        <v>#NAME?</v>
      </c>
      <c r="BQ45" s="77" t="e">
        <f ca="1"/>
        <v>#NAME?</v>
      </c>
      <c r="BR45" s="81" t="e">
        <f ca="1"/>
        <v>#NAME?</v>
      </c>
      <c r="BS45" s="77" t="e">
        <f ca="1"/>
        <v>#NAME?</v>
      </c>
      <c r="BT45" s="77" t="e">
        <f ca="1"/>
        <v>#NAME?</v>
      </c>
      <c r="BU45" s="77" t="e">
        <f ca="1"/>
        <v>#NAME?</v>
      </c>
      <c r="BV45" s="77" t="e">
        <f ca="1"/>
        <v>#NAME?</v>
      </c>
      <c r="BW45" s="77" t="e">
        <f ca="1"/>
        <v>#NAME?</v>
      </c>
      <c r="BX45" s="77" t="e">
        <f ca="1"/>
        <v>#NAME?</v>
      </c>
      <c r="BY45" s="77" t="e">
        <f ca="1"/>
        <v>#NAME?</v>
      </c>
      <c r="BZ45" s="77" t="e">
        <f ca="1"/>
        <v>#NAME?</v>
      </c>
      <c r="CA45" s="77" t="e">
        <f ca="1"/>
        <v>#NAME?</v>
      </c>
      <c r="CB45" s="77" t="e">
        <f ca="1"/>
        <v>#NAME?</v>
      </c>
      <c r="CC45" s="77" t="e">
        <f ca="1"/>
        <v>#NAME?</v>
      </c>
      <c r="CD45" s="77" t="e">
        <f ca="1"/>
        <v>#NAME?</v>
      </c>
      <c r="CE45" s="77" t="e">
        <f ca="1"/>
        <v>#NAME?</v>
      </c>
      <c r="CF45" s="77" t="e">
        <f ca="1"/>
        <v>#NAME?</v>
      </c>
      <c r="CG45" s="77" t="e">
        <f ca="1"/>
        <v>#NAME?</v>
      </c>
      <c r="CH45" s="77" t="e">
        <f ca="1"/>
        <v>#NAME?</v>
      </c>
      <c r="CI45" s="77" t="e">
        <f ca="1"/>
        <v>#NAME?</v>
      </c>
      <c r="CJ45" s="77" t="e">
        <f ca="1"/>
        <v>#NAME?</v>
      </c>
      <c r="CK45" s="77" t="e">
        <f ca="1"/>
        <v>#NAME?</v>
      </c>
      <c r="CL45" s="77" t="e">
        <f ca="1"/>
        <v>#NAME?</v>
      </c>
      <c r="CM45" s="77" t="e">
        <f ca="1"/>
        <v>#NAME?</v>
      </c>
      <c r="CN45" s="111" t="e">
        <f t="shared" ca="1" si="23"/>
        <v>#NAME?</v>
      </c>
      <c r="CO45" s="74" t="e">
        <f t="shared" ca="1" si="24"/>
        <v>#NAME?</v>
      </c>
      <c r="CP45" s="74" t="e">
        <f t="shared" ca="1" si="25"/>
        <v>#NAME?</v>
      </c>
      <c r="CQ45" s="74" t="e">
        <f t="shared" ca="1" si="26"/>
        <v>#NAME?</v>
      </c>
      <c r="CR45" s="74" t="e">
        <f t="shared" ca="1" si="27"/>
        <v>#NAME?</v>
      </c>
      <c r="CS45" s="74" t="e">
        <f t="shared" ca="1" si="28"/>
        <v>#NAME?</v>
      </c>
      <c r="CT45" s="74" t="e">
        <f t="shared" ca="1" si="29"/>
        <v>#NAME?</v>
      </c>
      <c r="CU45" s="74" t="e">
        <f t="shared" ca="1" si="30"/>
        <v>#NAME?</v>
      </c>
      <c r="CV45" s="74" t="e">
        <f t="shared" ca="1" si="31"/>
        <v>#NAME?</v>
      </c>
      <c r="CW45" s="74" t="e">
        <f t="shared" ca="1" si="32"/>
        <v>#NAME?</v>
      </c>
      <c r="CX45" s="74" t="e">
        <f t="shared" ca="1" si="33"/>
        <v>#NAME?</v>
      </c>
      <c r="CY45" s="74" t="e">
        <f t="shared" ca="1" si="34"/>
        <v>#NAME?</v>
      </c>
      <c r="CZ45" s="74" t="e">
        <f t="shared" ca="1" si="35"/>
        <v>#NAME?</v>
      </c>
      <c r="DA45" s="74" t="e">
        <f t="shared" ca="1" si="36"/>
        <v>#NAME?</v>
      </c>
      <c r="DB45" s="74" t="e">
        <f t="shared" ca="1" si="37"/>
        <v>#NAME?</v>
      </c>
      <c r="DC45" s="74" t="e">
        <f t="shared" ca="1" si="38"/>
        <v>#NAME?</v>
      </c>
      <c r="DD45" s="74" t="e">
        <f t="shared" ca="1" si="39"/>
        <v>#NAME?</v>
      </c>
      <c r="DE45" s="74" t="e">
        <f t="shared" ca="1" si="40"/>
        <v>#NAME?</v>
      </c>
      <c r="DF45" s="74" t="e">
        <f t="shared" ca="1" si="41"/>
        <v>#NAME?</v>
      </c>
      <c r="DG45" s="74" t="e">
        <f t="shared" ca="1" si="42"/>
        <v>#NAME?</v>
      </c>
      <c r="DH45" s="74" t="e">
        <f t="shared" ca="1" si="43"/>
        <v>#NAME?</v>
      </c>
      <c r="DI45" s="115">
        <f>IF('Asset data'!$F45=0,0,AY45*'Asset data'!$F45/1000)</f>
        <v>0</v>
      </c>
      <c r="DJ45" s="116">
        <f>IF('Asset data'!$F45=0,0,AZ45*'Asset data'!$F45/1000)</f>
        <v>0</v>
      </c>
      <c r="DK45" s="116">
        <f>IF('Asset data'!$F45=0,0,BA45*'Asset data'!$F45/1000)</f>
        <v>0</v>
      </c>
      <c r="DL45" s="116">
        <f>IF('Asset data'!$F45=0,0,BB45*'Asset data'!$F45/1000)</f>
        <v>0</v>
      </c>
      <c r="DM45" s="116">
        <f>IF('Asset data'!$F45=0,0,BC45*'Asset data'!$F45/1000)</f>
        <v>0</v>
      </c>
      <c r="DN45" s="116">
        <f>IF('Asset data'!$F45=0,0,BD45*'Asset data'!$F45/1000)</f>
        <v>0</v>
      </c>
      <c r="DO45" s="116">
        <f>IF('Asset data'!$F45=0,0,BE45*'Asset data'!$F45/1000)</f>
        <v>0</v>
      </c>
      <c r="DP45" s="116">
        <f>IF('Asset data'!$F45=0,0,BF45*'Asset data'!$F45/1000)</f>
        <v>0</v>
      </c>
      <c r="DQ45" s="116">
        <f>IF('Asset data'!$F45=0,0,BG45*'Asset data'!$F45/1000)</f>
        <v>0</v>
      </c>
      <c r="DR45" s="116">
        <f>IF('Asset data'!$F45=0,0,BH45*'Asset data'!$F45/1000)</f>
        <v>0</v>
      </c>
      <c r="DS45" s="116">
        <f>IF('Asset data'!$F45=0,0,BI45*'Asset data'!$F45/1000)</f>
        <v>0</v>
      </c>
      <c r="DT45" s="116">
        <f>IF('Asset data'!$F45=0,0,BJ45*'Asset data'!$F45/1000)</f>
        <v>0</v>
      </c>
      <c r="DU45" s="116">
        <f>IF('Asset data'!$F45=0,0,BK45*'Asset data'!$F45/1000)</f>
        <v>0</v>
      </c>
      <c r="DV45" s="116">
        <f>IF('Asset data'!$F45=0,0,BL45*'Asset data'!$F45/1000)</f>
        <v>0</v>
      </c>
      <c r="DW45" s="116">
        <f>IF('Asset data'!$F45=0,0,BM45*'Asset data'!$F45/1000)</f>
        <v>0</v>
      </c>
      <c r="DX45" s="116">
        <f>IF('Asset data'!$F45=0,0,BN45*'Asset data'!$F45/1000)</f>
        <v>0</v>
      </c>
      <c r="DY45" s="116">
        <f>IF('Asset data'!$F45=0,0,BO45*'Asset data'!$F45/1000)</f>
        <v>0</v>
      </c>
      <c r="DZ45" s="116">
        <f>IF('Asset data'!$F45=0,0,BP45*'Asset data'!$F45/1000)</f>
        <v>0</v>
      </c>
      <c r="EA45" s="116">
        <f>IF('Asset data'!$F45=0,0,BQ45*'Asset data'!$F45/1000)</f>
        <v>0</v>
      </c>
      <c r="EB45" s="117">
        <f>IF('Asset data'!$F45=0,0,BR45*'Asset data'!$F45/1000)</f>
        <v>0</v>
      </c>
    </row>
    <row r="46" spans="1:132" s="83" customFormat="1" ht="15">
      <c r="A46" s="118">
        <f>'Asset data'!A46</f>
        <v>0</v>
      </c>
      <c r="B46" s="118">
        <f>'Asset data'!B46</f>
        <v>0</v>
      </c>
      <c r="C46" s="118">
        <f>'Asset data'!C46</f>
        <v>0</v>
      </c>
      <c r="D46" s="118">
        <f>'Asset data'!E46</f>
        <v>0</v>
      </c>
      <c r="E46" s="119">
        <f t="shared" si="20"/>
        <v>0</v>
      </c>
      <c r="F46" s="83">
        <f>'Asset data'!I46</f>
        <v>0</v>
      </c>
      <c r="G46" s="121">
        <f t="shared" si="21"/>
        <v>0</v>
      </c>
      <c r="H46" s="121">
        <f>'Asset data'!J46</f>
        <v>0</v>
      </c>
      <c r="I46" s="121" t="s">
        <v>22</v>
      </c>
      <c r="J46" s="121">
        <f>IF(A46=0,0,IF('Asset data'!$D$1=1,1,IF('Asset data'!$D$1=2,2,'Asset data'!K46)))</f>
        <v>0</v>
      </c>
      <c r="K46" s="85">
        <f t="shared" si="22"/>
        <v>0</v>
      </c>
      <c r="Z46" s="85"/>
      <c r="AJ46" s="85"/>
      <c r="AX46" s="122">
        <f>'Utilisation profile summary'!H46</f>
        <v>0</v>
      </c>
      <c r="AY46" s="123" t="e">
        <f t="array" aca="1" ref="AY46:CM46" ca="1">Aug_calc('Asset data'!$M$5:$FG$5,'Asset data'!M46:FG46,'Asset data'!H46/100,'Asset data'!G46,'Asset data'!I46,'Asset data'!J46,J46,20)</f>
        <v>#NAME?</v>
      </c>
      <c r="AZ46" s="123" t="e">
        <f ca="1"/>
        <v>#NAME?</v>
      </c>
      <c r="BA46" s="86" t="e">
        <f ca="1"/>
        <v>#NAME?</v>
      </c>
      <c r="BB46" s="86" t="e">
        <f ca="1"/>
        <v>#NAME?</v>
      </c>
      <c r="BC46" s="86" t="e">
        <f ca="1"/>
        <v>#NAME?</v>
      </c>
      <c r="BD46" s="86" t="e">
        <f ca="1"/>
        <v>#NAME?</v>
      </c>
      <c r="BE46" s="86" t="e">
        <f ca="1"/>
        <v>#NAME?</v>
      </c>
      <c r="BF46" s="86" t="e">
        <f ca="1"/>
        <v>#NAME?</v>
      </c>
      <c r="BG46" s="86" t="e">
        <f ca="1"/>
        <v>#NAME?</v>
      </c>
      <c r="BH46" s="86" t="e">
        <f ca="1"/>
        <v>#NAME?</v>
      </c>
      <c r="BI46" s="86" t="e">
        <f ca="1"/>
        <v>#NAME?</v>
      </c>
      <c r="BJ46" s="86" t="e">
        <f ca="1"/>
        <v>#NAME?</v>
      </c>
      <c r="BK46" s="86" t="e">
        <f ca="1"/>
        <v>#NAME?</v>
      </c>
      <c r="BL46" s="86" t="e">
        <f ca="1"/>
        <v>#NAME?</v>
      </c>
      <c r="BM46" s="86" t="e">
        <f ca="1"/>
        <v>#NAME?</v>
      </c>
      <c r="BN46" s="86" t="e">
        <f ca="1"/>
        <v>#NAME?</v>
      </c>
      <c r="BO46" s="86" t="e">
        <f ca="1"/>
        <v>#NAME?</v>
      </c>
      <c r="BP46" s="86" t="e">
        <f ca="1"/>
        <v>#NAME?</v>
      </c>
      <c r="BQ46" s="86" t="e">
        <f ca="1"/>
        <v>#NAME?</v>
      </c>
      <c r="BR46" s="90" t="e">
        <f ca="1"/>
        <v>#NAME?</v>
      </c>
      <c r="BS46" s="86" t="e">
        <f ca="1"/>
        <v>#NAME?</v>
      </c>
      <c r="BT46" s="86" t="e">
        <f ca="1"/>
        <v>#NAME?</v>
      </c>
      <c r="BU46" s="86" t="e">
        <f ca="1"/>
        <v>#NAME?</v>
      </c>
      <c r="BV46" s="86" t="e">
        <f ca="1"/>
        <v>#NAME?</v>
      </c>
      <c r="BW46" s="86" t="e">
        <f ca="1"/>
        <v>#NAME?</v>
      </c>
      <c r="BX46" s="86" t="e">
        <f ca="1"/>
        <v>#NAME?</v>
      </c>
      <c r="BY46" s="86" t="e">
        <f ca="1"/>
        <v>#NAME?</v>
      </c>
      <c r="BZ46" s="86" t="e">
        <f ca="1"/>
        <v>#NAME?</v>
      </c>
      <c r="CA46" s="86" t="e">
        <f ca="1"/>
        <v>#NAME?</v>
      </c>
      <c r="CB46" s="86" t="e">
        <f ca="1"/>
        <v>#NAME?</v>
      </c>
      <c r="CC46" s="86" t="e">
        <f ca="1"/>
        <v>#NAME?</v>
      </c>
      <c r="CD46" s="86" t="e">
        <f ca="1"/>
        <v>#NAME?</v>
      </c>
      <c r="CE46" s="86" t="e">
        <f ca="1"/>
        <v>#NAME?</v>
      </c>
      <c r="CF46" s="86" t="e">
        <f ca="1"/>
        <v>#NAME?</v>
      </c>
      <c r="CG46" s="86" t="e">
        <f ca="1"/>
        <v>#NAME?</v>
      </c>
      <c r="CH46" s="86" t="e">
        <f ca="1"/>
        <v>#NAME?</v>
      </c>
      <c r="CI46" s="86" t="e">
        <f ca="1"/>
        <v>#NAME?</v>
      </c>
      <c r="CJ46" s="86" t="e">
        <f ca="1"/>
        <v>#NAME?</v>
      </c>
      <c r="CK46" s="86" t="e">
        <f ca="1"/>
        <v>#NAME?</v>
      </c>
      <c r="CL46" s="86" t="e">
        <f ca="1"/>
        <v>#NAME?</v>
      </c>
      <c r="CM46" s="86" t="e">
        <f ca="1"/>
        <v>#NAME?</v>
      </c>
      <c r="CN46" s="120" t="e">
        <f t="shared" ca="1" si="23"/>
        <v>#NAME?</v>
      </c>
      <c r="CO46" s="83" t="e">
        <f t="shared" ca="1" si="24"/>
        <v>#NAME?</v>
      </c>
      <c r="CP46" s="83" t="e">
        <f t="shared" ca="1" si="25"/>
        <v>#NAME?</v>
      </c>
      <c r="CQ46" s="83" t="e">
        <f t="shared" ca="1" si="26"/>
        <v>#NAME?</v>
      </c>
      <c r="CR46" s="83" t="e">
        <f t="shared" ca="1" si="27"/>
        <v>#NAME?</v>
      </c>
      <c r="CS46" s="83" t="e">
        <f t="shared" ca="1" si="28"/>
        <v>#NAME?</v>
      </c>
      <c r="CT46" s="83" t="e">
        <f t="shared" ca="1" si="29"/>
        <v>#NAME?</v>
      </c>
      <c r="CU46" s="83" t="e">
        <f t="shared" ca="1" si="30"/>
        <v>#NAME?</v>
      </c>
      <c r="CV46" s="83" t="e">
        <f t="shared" ca="1" si="31"/>
        <v>#NAME?</v>
      </c>
      <c r="CW46" s="83" t="e">
        <f t="shared" ca="1" si="32"/>
        <v>#NAME?</v>
      </c>
      <c r="CX46" s="83" t="e">
        <f t="shared" ca="1" si="33"/>
        <v>#NAME?</v>
      </c>
      <c r="CY46" s="83" t="e">
        <f t="shared" ca="1" si="34"/>
        <v>#NAME?</v>
      </c>
      <c r="CZ46" s="83" t="e">
        <f t="shared" ca="1" si="35"/>
        <v>#NAME?</v>
      </c>
      <c r="DA46" s="83" t="e">
        <f t="shared" ca="1" si="36"/>
        <v>#NAME?</v>
      </c>
      <c r="DB46" s="83" t="e">
        <f t="shared" ca="1" si="37"/>
        <v>#NAME?</v>
      </c>
      <c r="DC46" s="83" t="e">
        <f t="shared" ca="1" si="38"/>
        <v>#NAME?</v>
      </c>
      <c r="DD46" s="83" t="e">
        <f t="shared" ca="1" si="39"/>
        <v>#NAME?</v>
      </c>
      <c r="DE46" s="83" t="e">
        <f t="shared" ca="1" si="40"/>
        <v>#NAME?</v>
      </c>
      <c r="DF46" s="83" t="e">
        <f t="shared" ca="1" si="41"/>
        <v>#NAME?</v>
      </c>
      <c r="DG46" s="83" t="e">
        <f t="shared" ca="1" si="42"/>
        <v>#NAME?</v>
      </c>
      <c r="DH46" s="83" t="e">
        <f t="shared" ca="1" si="43"/>
        <v>#NAME?</v>
      </c>
      <c r="DI46" s="124">
        <f>IF('Asset data'!$F46=0,0,AY46*'Asset data'!$F46/1000)</f>
        <v>0</v>
      </c>
      <c r="DJ46" s="125">
        <f>IF('Asset data'!$F46=0,0,AZ46*'Asset data'!$F46/1000)</f>
        <v>0</v>
      </c>
      <c r="DK46" s="125">
        <f>IF('Asset data'!$F46=0,0,BA46*'Asset data'!$F46/1000)</f>
        <v>0</v>
      </c>
      <c r="DL46" s="125">
        <f>IF('Asset data'!$F46=0,0,BB46*'Asset data'!$F46/1000)</f>
        <v>0</v>
      </c>
      <c r="DM46" s="125">
        <f>IF('Asset data'!$F46=0,0,BC46*'Asset data'!$F46/1000)</f>
        <v>0</v>
      </c>
      <c r="DN46" s="125">
        <f>IF('Asset data'!$F46=0,0,BD46*'Asset data'!$F46/1000)</f>
        <v>0</v>
      </c>
      <c r="DO46" s="125">
        <f>IF('Asset data'!$F46=0,0,BE46*'Asset data'!$F46/1000)</f>
        <v>0</v>
      </c>
      <c r="DP46" s="125">
        <f>IF('Asset data'!$F46=0,0,BF46*'Asset data'!$F46/1000)</f>
        <v>0</v>
      </c>
      <c r="DQ46" s="125">
        <f>IF('Asset data'!$F46=0,0,BG46*'Asset data'!$F46/1000)</f>
        <v>0</v>
      </c>
      <c r="DR46" s="125">
        <f>IF('Asset data'!$F46=0,0,BH46*'Asset data'!$F46/1000)</f>
        <v>0</v>
      </c>
      <c r="DS46" s="125">
        <f>IF('Asset data'!$F46=0,0,BI46*'Asset data'!$F46/1000)</f>
        <v>0</v>
      </c>
      <c r="DT46" s="125">
        <f>IF('Asset data'!$F46=0,0,BJ46*'Asset data'!$F46/1000)</f>
        <v>0</v>
      </c>
      <c r="DU46" s="125">
        <f>IF('Asset data'!$F46=0,0,BK46*'Asset data'!$F46/1000)</f>
        <v>0</v>
      </c>
      <c r="DV46" s="125">
        <f>IF('Asset data'!$F46=0,0,BL46*'Asset data'!$F46/1000)</f>
        <v>0</v>
      </c>
      <c r="DW46" s="125">
        <f>IF('Asset data'!$F46=0,0,BM46*'Asset data'!$F46/1000)</f>
        <v>0</v>
      </c>
      <c r="DX46" s="125">
        <f>IF('Asset data'!$F46=0,0,BN46*'Asset data'!$F46/1000)</f>
        <v>0</v>
      </c>
      <c r="DY46" s="125">
        <f>IF('Asset data'!$F46=0,0,BO46*'Asset data'!$F46/1000)</f>
        <v>0</v>
      </c>
      <c r="DZ46" s="125">
        <f>IF('Asset data'!$F46=0,0,BP46*'Asset data'!$F46/1000)</f>
        <v>0</v>
      </c>
      <c r="EA46" s="125">
        <f>IF('Asset data'!$F46=0,0,BQ46*'Asset data'!$F46/1000)</f>
        <v>0</v>
      </c>
      <c r="EB46" s="126">
        <f>IF('Asset data'!$F46=0,0,BR46*'Asset data'!$F46/1000)</f>
        <v>0</v>
      </c>
    </row>
    <row r="47" spans="1:132" s="74" customFormat="1" ht="15">
      <c r="A47" s="109">
        <f>'Asset data'!A47</f>
        <v>0</v>
      </c>
      <c r="B47" s="109">
        <f>'Asset data'!B47</f>
        <v>0</v>
      </c>
      <c r="C47" s="109">
        <f>'Asset data'!C47</f>
        <v>0</v>
      </c>
      <c r="D47" s="109">
        <f>'Asset data'!E47</f>
        <v>0</v>
      </c>
      <c r="E47" s="110">
        <f t="shared" si="20"/>
        <v>0</v>
      </c>
      <c r="F47" s="74">
        <f>'Asset data'!I47</f>
        <v>0</v>
      </c>
      <c r="G47" s="112">
        <f t="shared" si="21"/>
        <v>0</v>
      </c>
      <c r="H47" s="112">
        <f>'Asset data'!J47</f>
        <v>0</v>
      </c>
      <c r="I47" s="112" t="s">
        <v>22</v>
      </c>
      <c r="J47" s="112">
        <f>IF(A47=0,0,IF('Asset data'!$D$1=1,1,IF('Asset data'!$D$1=2,2,'Asset data'!K47)))</f>
        <v>0</v>
      </c>
      <c r="K47" s="76">
        <f t="shared" si="22"/>
        <v>0</v>
      </c>
      <c r="Z47" s="76"/>
      <c r="AJ47" s="76"/>
      <c r="AX47" s="113">
        <f>'Utilisation profile summary'!H47</f>
        <v>0</v>
      </c>
      <c r="AY47" s="114" t="e">
        <f t="array" aca="1" ref="AY47:CM47" ca="1">Aug_calc('Asset data'!$M$5:$FG$5,'Asset data'!M47:FG47,'Asset data'!H47/100,'Asset data'!G47,'Asset data'!I47,'Asset data'!J47,J47,20)</f>
        <v>#NAME?</v>
      </c>
      <c r="AZ47" s="114" t="e">
        <f ca="1"/>
        <v>#NAME?</v>
      </c>
      <c r="BA47" s="77" t="e">
        <f ca="1"/>
        <v>#NAME?</v>
      </c>
      <c r="BB47" s="77" t="e">
        <f ca="1"/>
        <v>#NAME?</v>
      </c>
      <c r="BC47" s="77" t="e">
        <f ca="1"/>
        <v>#NAME?</v>
      </c>
      <c r="BD47" s="77" t="e">
        <f ca="1"/>
        <v>#NAME?</v>
      </c>
      <c r="BE47" s="77" t="e">
        <f ca="1"/>
        <v>#NAME?</v>
      </c>
      <c r="BF47" s="77" t="e">
        <f ca="1"/>
        <v>#NAME?</v>
      </c>
      <c r="BG47" s="77" t="e">
        <f ca="1"/>
        <v>#NAME?</v>
      </c>
      <c r="BH47" s="77" t="e">
        <f ca="1"/>
        <v>#NAME?</v>
      </c>
      <c r="BI47" s="77" t="e">
        <f ca="1"/>
        <v>#NAME?</v>
      </c>
      <c r="BJ47" s="77" t="e">
        <f ca="1"/>
        <v>#NAME?</v>
      </c>
      <c r="BK47" s="77" t="e">
        <f ca="1"/>
        <v>#NAME?</v>
      </c>
      <c r="BL47" s="77" t="e">
        <f ca="1"/>
        <v>#NAME?</v>
      </c>
      <c r="BM47" s="77" t="e">
        <f ca="1"/>
        <v>#NAME?</v>
      </c>
      <c r="BN47" s="77" t="e">
        <f ca="1"/>
        <v>#NAME?</v>
      </c>
      <c r="BO47" s="77" t="e">
        <f ca="1"/>
        <v>#NAME?</v>
      </c>
      <c r="BP47" s="77" t="e">
        <f ca="1"/>
        <v>#NAME?</v>
      </c>
      <c r="BQ47" s="77" t="e">
        <f ca="1"/>
        <v>#NAME?</v>
      </c>
      <c r="BR47" s="81" t="e">
        <f ca="1"/>
        <v>#NAME?</v>
      </c>
      <c r="BS47" s="77" t="e">
        <f ca="1"/>
        <v>#NAME?</v>
      </c>
      <c r="BT47" s="77" t="e">
        <f ca="1"/>
        <v>#NAME?</v>
      </c>
      <c r="BU47" s="77" t="e">
        <f ca="1"/>
        <v>#NAME?</v>
      </c>
      <c r="BV47" s="77" t="e">
        <f ca="1"/>
        <v>#NAME?</v>
      </c>
      <c r="BW47" s="77" t="e">
        <f ca="1"/>
        <v>#NAME?</v>
      </c>
      <c r="BX47" s="77" t="e">
        <f ca="1"/>
        <v>#NAME?</v>
      </c>
      <c r="BY47" s="77" t="e">
        <f ca="1"/>
        <v>#NAME?</v>
      </c>
      <c r="BZ47" s="77" t="e">
        <f ca="1"/>
        <v>#NAME?</v>
      </c>
      <c r="CA47" s="77" t="e">
        <f ca="1"/>
        <v>#NAME?</v>
      </c>
      <c r="CB47" s="77" t="e">
        <f ca="1"/>
        <v>#NAME?</v>
      </c>
      <c r="CC47" s="77" t="e">
        <f ca="1"/>
        <v>#NAME?</v>
      </c>
      <c r="CD47" s="77" t="e">
        <f ca="1"/>
        <v>#NAME?</v>
      </c>
      <c r="CE47" s="77" t="e">
        <f ca="1"/>
        <v>#NAME?</v>
      </c>
      <c r="CF47" s="77" t="e">
        <f ca="1"/>
        <v>#NAME?</v>
      </c>
      <c r="CG47" s="77" t="e">
        <f ca="1"/>
        <v>#NAME?</v>
      </c>
      <c r="CH47" s="77" t="e">
        <f ca="1"/>
        <v>#NAME?</v>
      </c>
      <c r="CI47" s="77" t="e">
        <f ca="1"/>
        <v>#NAME?</v>
      </c>
      <c r="CJ47" s="77" t="e">
        <f ca="1"/>
        <v>#NAME?</v>
      </c>
      <c r="CK47" s="77" t="e">
        <f ca="1"/>
        <v>#NAME?</v>
      </c>
      <c r="CL47" s="77" t="e">
        <f ca="1"/>
        <v>#NAME?</v>
      </c>
      <c r="CM47" s="77" t="e">
        <f ca="1"/>
        <v>#NAME?</v>
      </c>
      <c r="CN47" s="111" t="e">
        <f t="shared" ca="1" si="23"/>
        <v>#NAME?</v>
      </c>
      <c r="CO47" s="74" t="e">
        <f t="shared" ca="1" si="24"/>
        <v>#NAME?</v>
      </c>
      <c r="CP47" s="74" t="e">
        <f t="shared" ca="1" si="25"/>
        <v>#NAME?</v>
      </c>
      <c r="CQ47" s="74" t="e">
        <f t="shared" ca="1" si="26"/>
        <v>#NAME?</v>
      </c>
      <c r="CR47" s="74" t="e">
        <f t="shared" ca="1" si="27"/>
        <v>#NAME?</v>
      </c>
      <c r="CS47" s="74" t="e">
        <f t="shared" ca="1" si="28"/>
        <v>#NAME?</v>
      </c>
      <c r="CT47" s="74" t="e">
        <f t="shared" ca="1" si="29"/>
        <v>#NAME?</v>
      </c>
      <c r="CU47" s="74" t="e">
        <f t="shared" ca="1" si="30"/>
        <v>#NAME?</v>
      </c>
      <c r="CV47" s="74" t="e">
        <f t="shared" ca="1" si="31"/>
        <v>#NAME?</v>
      </c>
      <c r="CW47" s="74" t="e">
        <f t="shared" ca="1" si="32"/>
        <v>#NAME?</v>
      </c>
      <c r="CX47" s="74" t="e">
        <f t="shared" ca="1" si="33"/>
        <v>#NAME?</v>
      </c>
      <c r="CY47" s="74" t="e">
        <f t="shared" ca="1" si="34"/>
        <v>#NAME?</v>
      </c>
      <c r="CZ47" s="74" t="e">
        <f t="shared" ca="1" si="35"/>
        <v>#NAME?</v>
      </c>
      <c r="DA47" s="74" t="e">
        <f t="shared" ca="1" si="36"/>
        <v>#NAME?</v>
      </c>
      <c r="DB47" s="74" t="e">
        <f t="shared" ca="1" si="37"/>
        <v>#NAME?</v>
      </c>
      <c r="DC47" s="74" t="e">
        <f t="shared" ca="1" si="38"/>
        <v>#NAME?</v>
      </c>
      <c r="DD47" s="74" t="e">
        <f t="shared" ca="1" si="39"/>
        <v>#NAME?</v>
      </c>
      <c r="DE47" s="74" t="e">
        <f t="shared" ca="1" si="40"/>
        <v>#NAME?</v>
      </c>
      <c r="DF47" s="74" t="e">
        <f t="shared" ca="1" si="41"/>
        <v>#NAME?</v>
      </c>
      <c r="DG47" s="74" t="e">
        <f t="shared" ca="1" si="42"/>
        <v>#NAME?</v>
      </c>
      <c r="DH47" s="74" t="e">
        <f t="shared" ca="1" si="43"/>
        <v>#NAME?</v>
      </c>
      <c r="DI47" s="115">
        <f>IF('Asset data'!$F47=0,0,AY47*'Asset data'!$F47/1000)</f>
        <v>0</v>
      </c>
      <c r="DJ47" s="116">
        <f>IF('Asset data'!$F47=0,0,AZ47*'Asset data'!$F47/1000)</f>
        <v>0</v>
      </c>
      <c r="DK47" s="116">
        <f>IF('Asset data'!$F47=0,0,BA47*'Asset data'!$F47/1000)</f>
        <v>0</v>
      </c>
      <c r="DL47" s="116">
        <f>IF('Asset data'!$F47=0,0,BB47*'Asset data'!$F47/1000)</f>
        <v>0</v>
      </c>
      <c r="DM47" s="116">
        <f>IF('Asset data'!$F47=0,0,BC47*'Asset data'!$F47/1000)</f>
        <v>0</v>
      </c>
      <c r="DN47" s="116">
        <f>IF('Asset data'!$F47=0,0,BD47*'Asset data'!$F47/1000)</f>
        <v>0</v>
      </c>
      <c r="DO47" s="116">
        <f>IF('Asset data'!$F47=0,0,BE47*'Asset data'!$F47/1000)</f>
        <v>0</v>
      </c>
      <c r="DP47" s="116">
        <f>IF('Asset data'!$F47=0,0,BF47*'Asset data'!$F47/1000)</f>
        <v>0</v>
      </c>
      <c r="DQ47" s="116">
        <f>IF('Asset data'!$F47=0,0,BG47*'Asset data'!$F47/1000)</f>
        <v>0</v>
      </c>
      <c r="DR47" s="116">
        <f>IF('Asset data'!$F47=0,0,BH47*'Asset data'!$F47/1000)</f>
        <v>0</v>
      </c>
      <c r="DS47" s="116">
        <f>IF('Asset data'!$F47=0,0,BI47*'Asset data'!$F47/1000)</f>
        <v>0</v>
      </c>
      <c r="DT47" s="116">
        <f>IF('Asset data'!$F47=0,0,BJ47*'Asset data'!$F47/1000)</f>
        <v>0</v>
      </c>
      <c r="DU47" s="116">
        <f>IF('Asset data'!$F47=0,0,BK47*'Asset data'!$F47/1000)</f>
        <v>0</v>
      </c>
      <c r="DV47" s="116">
        <f>IF('Asset data'!$F47=0,0,BL47*'Asset data'!$F47/1000)</f>
        <v>0</v>
      </c>
      <c r="DW47" s="116">
        <f>IF('Asset data'!$F47=0,0,BM47*'Asset data'!$F47/1000)</f>
        <v>0</v>
      </c>
      <c r="DX47" s="116">
        <f>IF('Asset data'!$F47=0,0,BN47*'Asset data'!$F47/1000)</f>
        <v>0</v>
      </c>
      <c r="DY47" s="116">
        <f>IF('Asset data'!$F47=0,0,BO47*'Asset data'!$F47/1000)</f>
        <v>0</v>
      </c>
      <c r="DZ47" s="116">
        <f>IF('Asset data'!$F47=0,0,BP47*'Asset data'!$F47/1000)</f>
        <v>0</v>
      </c>
      <c r="EA47" s="116">
        <f>IF('Asset data'!$F47=0,0,BQ47*'Asset data'!$F47/1000)</f>
        <v>0</v>
      </c>
      <c r="EB47" s="117">
        <f>IF('Asset data'!$F47=0,0,BR47*'Asset data'!$F47/1000)</f>
        <v>0</v>
      </c>
    </row>
    <row r="48" spans="1:132" s="83" customFormat="1" ht="15">
      <c r="A48" s="118">
        <f>'Asset data'!A48</f>
        <v>0</v>
      </c>
      <c r="B48" s="118">
        <f>'Asset data'!B48</f>
        <v>0</v>
      </c>
      <c r="C48" s="118">
        <f>'Asset data'!C48</f>
        <v>0</v>
      </c>
      <c r="D48" s="118">
        <f>'Asset data'!E48</f>
        <v>0</v>
      </c>
      <c r="E48" s="119">
        <f t="shared" si="20"/>
        <v>0</v>
      </c>
      <c r="F48" s="83">
        <f>'Asset data'!I48</f>
        <v>0</v>
      </c>
      <c r="G48" s="121">
        <f t="shared" si="21"/>
        <v>0</v>
      </c>
      <c r="H48" s="121">
        <f>'Asset data'!J48</f>
        <v>0</v>
      </c>
      <c r="I48" s="121" t="s">
        <v>22</v>
      </c>
      <c r="J48" s="121">
        <f>IF(A48=0,0,IF('Asset data'!$D$1=1,1,IF('Asset data'!$D$1=2,2,'Asset data'!K48)))</f>
        <v>0</v>
      </c>
      <c r="K48" s="85">
        <f t="shared" si="22"/>
        <v>0</v>
      </c>
      <c r="Z48" s="85"/>
      <c r="AJ48" s="85"/>
      <c r="AX48" s="122">
        <f>'Utilisation profile summary'!H48</f>
        <v>0</v>
      </c>
      <c r="AY48" s="123" t="e">
        <f t="array" aca="1" ref="AY48:CM48" ca="1">Aug_calc('Asset data'!$M$5:$FG$5,'Asset data'!M48:FG48,'Asset data'!H48/100,'Asset data'!G48,'Asset data'!I48,'Asset data'!J48,J48,20)</f>
        <v>#NAME?</v>
      </c>
      <c r="AZ48" s="123" t="e">
        <f ca="1"/>
        <v>#NAME?</v>
      </c>
      <c r="BA48" s="86" t="e">
        <f ca="1"/>
        <v>#NAME?</v>
      </c>
      <c r="BB48" s="86" t="e">
        <f ca="1"/>
        <v>#NAME?</v>
      </c>
      <c r="BC48" s="86" t="e">
        <f ca="1"/>
        <v>#NAME?</v>
      </c>
      <c r="BD48" s="86" t="e">
        <f ca="1"/>
        <v>#NAME?</v>
      </c>
      <c r="BE48" s="86" t="e">
        <f ca="1"/>
        <v>#NAME?</v>
      </c>
      <c r="BF48" s="86" t="e">
        <f ca="1"/>
        <v>#NAME?</v>
      </c>
      <c r="BG48" s="86" t="e">
        <f ca="1"/>
        <v>#NAME?</v>
      </c>
      <c r="BH48" s="86" t="e">
        <f ca="1"/>
        <v>#NAME?</v>
      </c>
      <c r="BI48" s="86" t="e">
        <f ca="1"/>
        <v>#NAME?</v>
      </c>
      <c r="BJ48" s="86" t="e">
        <f ca="1"/>
        <v>#NAME?</v>
      </c>
      <c r="BK48" s="86" t="e">
        <f ca="1"/>
        <v>#NAME?</v>
      </c>
      <c r="BL48" s="86" t="e">
        <f ca="1"/>
        <v>#NAME?</v>
      </c>
      <c r="BM48" s="86" t="e">
        <f ca="1"/>
        <v>#NAME?</v>
      </c>
      <c r="BN48" s="86" t="e">
        <f ca="1"/>
        <v>#NAME?</v>
      </c>
      <c r="BO48" s="86" t="e">
        <f ca="1"/>
        <v>#NAME?</v>
      </c>
      <c r="BP48" s="86" t="e">
        <f ca="1"/>
        <v>#NAME?</v>
      </c>
      <c r="BQ48" s="86" t="e">
        <f ca="1"/>
        <v>#NAME?</v>
      </c>
      <c r="BR48" s="90" t="e">
        <f ca="1"/>
        <v>#NAME?</v>
      </c>
      <c r="BS48" s="86" t="e">
        <f ca="1"/>
        <v>#NAME?</v>
      </c>
      <c r="BT48" s="86" t="e">
        <f ca="1"/>
        <v>#NAME?</v>
      </c>
      <c r="BU48" s="86" t="e">
        <f ca="1"/>
        <v>#NAME?</v>
      </c>
      <c r="BV48" s="86" t="e">
        <f ca="1"/>
        <v>#NAME?</v>
      </c>
      <c r="BW48" s="86" t="e">
        <f ca="1"/>
        <v>#NAME?</v>
      </c>
      <c r="BX48" s="86" t="e">
        <f ca="1"/>
        <v>#NAME?</v>
      </c>
      <c r="BY48" s="86" t="e">
        <f ca="1"/>
        <v>#NAME?</v>
      </c>
      <c r="BZ48" s="86" t="e">
        <f ca="1"/>
        <v>#NAME?</v>
      </c>
      <c r="CA48" s="86" t="e">
        <f ca="1"/>
        <v>#NAME?</v>
      </c>
      <c r="CB48" s="86" t="e">
        <f ca="1"/>
        <v>#NAME?</v>
      </c>
      <c r="CC48" s="86" t="e">
        <f ca="1"/>
        <v>#NAME?</v>
      </c>
      <c r="CD48" s="86" t="e">
        <f ca="1"/>
        <v>#NAME?</v>
      </c>
      <c r="CE48" s="86" t="e">
        <f ca="1"/>
        <v>#NAME?</v>
      </c>
      <c r="CF48" s="86" t="e">
        <f ca="1"/>
        <v>#NAME?</v>
      </c>
      <c r="CG48" s="86" t="e">
        <f ca="1"/>
        <v>#NAME?</v>
      </c>
      <c r="CH48" s="86" t="e">
        <f ca="1"/>
        <v>#NAME?</v>
      </c>
      <c r="CI48" s="86" t="e">
        <f ca="1"/>
        <v>#NAME?</v>
      </c>
      <c r="CJ48" s="86" t="e">
        <f ca="1"/>
        <v>#NAME?</v>
      </c>
      <c r="CK48" s="86" t="e">
        <f ca="1"/>
        <v>#NAME?</v>
      </c>
      <c r="CL48" s="86" t="e">
        <f ca="1"/>
        <v>#NAME?</v>
      </c>
      <c r="CM48" s="86" t="e">
        <f ca="1"/>
        <v>#NAME?</v>
      </c>
      <c r="CN48" s="120" t="e">
        <f t="shared" ca="1" si="23"/>
        <v>#NAME?</v>
      </c>
      <c r="CO48" s="83" t="e">
        <f t="shared" ca="1" si="24"/>
        <v>#NAME?</v>
      </c>
      <c r="CP48" s="83" t="e">
        <f t="shared" ca="1" si="25"/>
        <v>#NAME?</v>
      </c>
      <c r="CQ48" s="83" t="e">
        <f t="shared" ca="1" si="26"/>
        <v>#NAME?</v>
      </c>
      <c r="CR48" s="83" t="e">
        <f t="shared" ca="1" si="27"/>
        <v>#NAME?</v>
      </c>
      <c r="CS48" s="83" t="e">
        <f t="shared" ca="1" si="28"/>
        <v>#NAME?</v>
      </c>
      <c r="CT48" s="83" t="e">
        <f t="shared" ca="1" si="29"/>
        <v>#NAME?</v>
      </c>
      <c r="CU48" s="83" t="e">
        <f t="shared" ca="1" si="30"/>
        <v>#NAME?</v>
      </c>
      <c r="CV48" s="83" t="e">
        <f t="shared" ca="1" si="31"/>
        <v>#NAME?</v>
      </c>
      <c r="CW48" s="83" t="e">
        <f t="shared" ca="1" si="32"/>
        <v>#NAME?</v>
      </c>
      <c r="CX48" s="83" t="e">
        <f t="shared" ca="1" si="33"/>
        <v>#NAME?</v>
      </c>
      <c r="CY48" s="83" t="e">
        <f t="shared" ca="1" si="34"/>
        <v>#NAME?</v>
      </c>
      <c r="CZ48" s="83" t="e">
        <f t="shared" ca="1" si="35"/>
        <v>#NAME?</v>
      </c>
      <c r="DA48" s="83" t="e">
        <f t="shared" ca="1" si="36"/>
        <v>#NAME?</v>
      </c>
      <c r="DB48" s="83" t="e">
        <f t="shared" ca="1" si="37"/>
        <v>#NAME?</v>
      </c>
      <c r="DC48" s="83" t="e">
        <f t="shared" ca="1" si="38"/>
        <v>#NAME?</v>
      </c>
      <c r="DD48" s="83" t="e">
        <f t="shared" ca="1" si="39"/>
        <v>#NAME?</v>
      </c>
      <c r="DE48" s="83" t="e">
        <f t="shared" ca="1" si="40"/>
        <v>#NAME?</v>
      </c>
      <c r="DF48" s="83" t="e">
        <f t="shared" ca="1" si="41"/>
        <v>#NAME?</v>
      </c>
      <c r="DG48" s="83" t="e">
        <f t="shared" ca="1" si="42"/>
        <v>#NAME?</v>
      </c>
      <c r="DH48" s="83" t="e">
        <f t="shared" ca="1" si="43"/>
        <v>#NAME?</v>
      </c>
      <c r="DI48" s="124">
        <f>IF('Asset data'!$F48=0,0,AY48*'Asset data'!$F48/1000)</f>
        <v>0</v>
      </c>
      <c r="DJ48" s="125">
        <f>IF('Asset data'!$F48=0,0,AZ48*'Asset data'!$F48/1000)</f>
        <v>0</v>
      </c>
      <c r="DK48" s="125">
        <f>IF('Asset data'!$F48=0,0,BA48*'Asset data'!$F48/1000)</f>
        <v>0</v>
      </c>
      <c r="DL48" s="125">
        <f>IF('Asset data'!$F48=0,0,BB48*'Asset data'!$F48/1000)</f>
        <v>0</v>
      </c>
      <c r="DM48" s="125">
        <f>IF('Asset data'!$F48=0,0,BC48*'Asset data'!$F48/1000)</f>
        <v>0</v>
      </c>
      <c r="DN48" s="125">
        <f>IF('Asset data'!$F48=0,0,BD48*'Asset data'!$F48/1000)</f>
        <v>0</v>
      </c>
      <c r="DO48" s="125">
        <f>IF('Asset data'!$F48=0,0,BE48*'Asset data'!$F48/1000)</f>
        <v>0</v>
      </c>
      <c r="DP48" s="125">
        <f>IF('Asset data'!$F48=0,0,BF48*'Asset data'!$F48/1000)</f>
        <v>0</v>
      </c>
      <c r="DQ48" s="125">
        <f>IF('Asset data'!$F48=0,0,BG48*'Asset data'!$F48/1000)</f>
        <v>0</v>
      </c>
      <c r="DR48" s="125">
        <f>IF('Asset data'!$F48=0,0,BH48*'Asset data'!$F48/1000)</f>
        <v>0</v>
      </c>
      <c r="DS48" s="125">
        <f>IF('Asset data'!$F48=0,0,BI48*'Asset data'!$F48/1000)</f>
        <v>0</v>
      </c>
      <c r="DT48" s="125">
        <f>IF('Asset data'!$F48=0,0,BJ48*'Asset data'!$F48/1000)</f>
        <v>0</v>
      </c>
      <c r="DU48" s="125">
        <f>IF('Asset data'!$F48=0,0,BK48*'Asset data'!$F48/1000)</f>
        <v>0</v>
      </c>
      <c r="DV48" s="125">
        <f>IF('Asset data'!$F48=0,0,BL48*'Asset data'!$F48/1000)</f>
        <v>0</v>
      </c>
      <c r="DW48" s="125">
        <f>IF('Asset data'!$F48=0,0,BM48*'Asset data'!$F48/1000)</f>
        <v>0</v>
      </c>
      <c r="DX48" s="125">
        <f>IF('Asset data'!$F48=0,0,BN48*'Asset data'!$F48/1000)</f>
        <v>0</v>
      </c>
      <c r="DY48" s="125">
        <f>IF('Asset data'!$F48=0,0,BO48*'Asset data'!$F48/1000)</f>
        <v>0</v>
      </c>
      <c r="DZ48" s="125">
        <f>IF('Asset data'!$F48=0,0,BP48*'Asset data'!$F48/1000)</f>
        <v>0</v>
      </c>
      <c r="EA48" s="125">
        <f>IF('Asset data'!$F48=0,0,BQ48*'Asset data'!$F48/1000)</f>
        <v>0</v>
      </c>
      <c r="EB48" s="126">
        <f>IF('Asset data'!$F48=0,0,BR48*'Asset data'!$F48/1000)</f>
        <v>0</v>
      </c>
    </row>
    <row r="49" spans="1:132" s="74" customFormat="1" ht="15">
      <c r="A49" s="109">
        <f>'Asset data'!A49</f>
        <v>0</v>
      </c>
      <c r="B49" s="109">
        <f>'Asset data'!B49</f>
        <v>0</v>
      </c>
      <c r="C49" s="109">
        <f>'Asset data'!C49</f>
        <v>0</v>
      </c>
      <c r="D49" s="109">
        <f>'Asset data'!E49</f>
        <v>0</v>
      </c>
      <c r="E49" s="110">
        <f t="shared" si="20"/>
        <v>0</v>
      </c>
      <c r="F49" s="74">
        <f>'Asset data'!I49</f>
        <v>0</v>
      </c>
      <c r="G49" s="112">
        <f t="shared" si="21"/>
        <v>0</v>
      </c>
      <c r="H49" s="112">
        <f>'Asset data'!J49</f>
        <v>0</v>
      </c>
      <c r="I49" s="112" t="s">
        <v>22</v>
      </c>
      <c r="J49" s="112">
        <f>IF(A49=0,0,IF('Asset data'!$D$1=1,1,IF('Asset data'!$D$1=2,2,'Asset data'!K49)))</f>
        <v>0</v>
      </c>
      <c r="K49" s="76">
        <f t="shared" si="22"/>
        <v>0</v>
      </c>
      <c r="Z49" s="76"/>
      <c r="AJ49" s="76"/>
      <c r="AX49" s="113">
        <f>'Utilisation profile summary'!H49</f>
        <v>0</v>
      </c>
      <c r="AY49" s="114" t="e">
        <f t="array" aca="1" ref="AY49:CM49" ca="1">Aug_calc('Asset data'!$M$5:$FG$5,'Asset data'!M49:FG49,'Asset data'!H49/100,'Asset data'!G49,'Asset data'!I49,'Asset data'!J49,J49,20)</f>
        <v>#NAME?</v>
      </c>
      <c r="AZ49" s="114" t="e">
        <f ca="1"/>
        <v>#NAME?</v>
      </c>
      <c r="BA49" s="77" t="e">
        <f ca="1"/>
        <v>#NAME?</v>
      </c>
      <c r="BB49" s="77" t="e">
        <f ca="1"/>
        <v>#NAME?</v>
      </c>
      <c r="BC49" s="77" t="e">
        <f ca="1"/>
        <v>#NAME?</v>
      </c>
      <c r="BD49" s="77" t="e">
        <f ca="1"/>
        <v>#NAME?</v>
      </c>
      <c r="BE49" s="77" t="e">
        <f ca="1"/>
        <v>#NAME?</v>
      </c>
      <c r="BF49" s="77" t="e">
        <f ca="1"/>
        <v>#NAME?</v>
      </c>
      <c r="BG49" s="77" t="e">
        <f ca="1"/>
        <v>#NAME?</v>
      </c>
      <c r="BH49" s="77" t="e">
        <f ca="1"/>
        <v>#NAME?</v>
      </c>
      <c r="BI49" s="77" t="e">
        <f ca="1"/>
        <v>#NAME?</v>
      </c>
      <c r="BJ49" s="77" t="e">
        <f ca="1"/>
        <v>#NAME?</v>
      </c>
      <c r="BK49" s="77" t="e">
        <f ca="1"/>
        <v>#NAME?</v>
      </c>
      <c r="BL49" s="77" t="e">
        <f ca="1"/>
        <v>#NAME?</v>
      </c>
      <c r="BM49" s="77" t="e">
        <f ca="1"/>
        <v>#NAME?</v>
      </c>
      <c r="BN49" s="77" t="e">
        <f ca="1"/>
        <v>#NAME?</v>
      </c>
      <c r="BO49" s="77" t="e">
        <f ca="1"/>
        <v>#NAME?</v>
      </c>
      <c r="BP49" s="77" t="e">
        <f ca="1"/>
        <v>#NAME?</v>
      </c>
      <c r="BQ49" s="77" t="e">
        <f ca="1"/>
        <v>#NAME?</v>
      </c>
      <c r="BR49" s="81" t="e">
        <f ca="1"/>
        <v>#NAME?</v>
      </c>
      <c r="BS49" s="77" t="e">
        <f ca="1"/>
        <v>#NAME?</v>
      </c>
      <c r="BT49" s="77" t="e">
        <f ca="1"/>
        <v>#NAME?</v>
      </c>
      <c r="BU49" s="77" t="e">
        <f ca="1"/>
        <v>#NAME?</v>
      </c>
      <c r="BV49" s="77" t="e">
        <f ca="1"/>
        <v>#NAME?</v>
      </c>
      <c r="BW49" s="77" t="e">
        <f ca="1"/>
        <v>#NAME?</v>
      </c>
      <c r="BX49" s="77" t="e">
        <f ca="1"/>
        <v>#NAME?</v>
      </c>
      <c r="BY49" s="77" t="e">
        <f ca="1"/>
        <v>#NAME?</v>
      </c>
      <c r="BZ49" s="77" t="e">
        <f ca="1"/>
        <v>#NAME?</v>
      </c>
      <c r="CA49" s="77" t="e">
        <f ca="1"/>
        <v>#NAME?</v>
      </c>
      <c r="CB49" s="77" t="e">
        <f ca="1"/>
        <v>#NAME?</v>
      </c>
      <c r="CC49" s="77" t="e">
        <f ca="1"/>
        <v>#NAME?</v>
      </c>
      <c r="CD49" s="77" t="e">
        <f ca="1"/>
        <v>#NAME?</v>
      </c>
      <c r="CE49" s="77" t="e">
        <f ca="1"/>
        <v>#NAME?</v>
      </c>
      <c r="CF49" s="77" t="e">
        <f ca="1"/>
        <v>#NAME?</v>
      </c>
      <c r="CG49" s="77" t="e">
        <f ca="1"/>
        <v>#NAME?</v>
      </c>
      <c r="CH49" s="77" t="e">
        <f ca="1"/>
        <v>#NAME?</v>
      </c>
      <c r="CI49" s="77" t="e">
        <f ca="1"/>
        <v>#NAME?</v>
      </c>
      <c r="CJ49" s="77" t="e">
        <f ca="1"/>
        <v>#NAME?</v>
      </c>
      <c r="CK49" s="77" t="e">
        <f ca="1"/>
        <v>#NAME?</v>
      </c>
      <c r="CL49" s="77" t="e">
        <f ca="1"/>
        <v>#NAME?</v>
      </c>
      <c r="CM49" s="77" t="e">
        <f ca="1"/>
        <v>#NAME?</v>
      </c>
      <c r="CN49" s="111" t="e">
        <f t="shared" ca="1" si="23"/>
        <v>#NAME?</v>
      </c>
      <c r="CO49" s="74" t="e">
        <f t="shared" ca="1" si="24"/>
        <v>#NAME?</v>
      </c>
      <c r="CP49" s="74" t="e">
        <f t="shared" ca="1" si="25"/>
        <v>#NAME?</v>
      </c>
      <c r="CQ49" s="74" t="e">
        <f t="shared" ca="1" si="26"/>
        <v>#NAME?</v>
      </c>
      <c r="CR49" s="74" t="e">
        <f t="shared" ca="1" si="27"/>
        <v>#NAME?</v>
      </c>
      <c r="CS49" s="74" t="e">
        <f t="shared" ca="1" si="28"/>
        <v>#NAME?</v>
      </c>
      <c r="CT49" s="74" t="e">
        <f t="shared" ca="1" si="29"/>
        <v>#NAME?</v>
      </c>
      <c r="CU49" s="74" t="e">
        <f t="shared" ca="1" si="30"/>
        <v>#NAME?</v>
      </c>
      <c r="CV49" s="74" t="e">
        <f t="shared" ca="1" si="31"/>
        <v>#NAME?</v>
      </c>
      <c r="CW49" s="74" t="e">
        <f t="shared" ca="1" si="32"/>
        <v>#NAME?</v>
      </c>
      <c r="CX49" s="74" t="e">
        <f t="shared" ca="1" si="33"/>
        <v>#NAME?</v>
      </c>
      <c r="CY49" s="74" t="e">
        <f t="shared" ca="1" si="34"/>
        <v>#NAME?</v>
      </c>
      <c r="CZ49" s="74" t="e">
        <f t="shared" ca="1" si="35"/>
        <v>#NAME?</v>
      </c>
      <c r="DA49" s="74" t="e">
        <f t="shared" ca="1" si="36"/>
        <v>#NAME?</v>
      </c>
      <c r="DB49" s="74" t="e">
        <f t="shared" ca="1" si="37"/>
        <v>#NAME?</v>
      </c>
      <c r="DC49" s="74" t="e">
        <f t="shared" ca="1" si="38"/>
        <v>#NAME?</v>
      </c>
      <c r="DD49" s="74" t="e">
        <f t="shared" ca="1" si="39"/>
        <v>#NAME?</v>
      </c>
      <c r="DE49" s="74" t="e">
        <f t="shared" ca="1" si="40"/>
        <v>#NAME?</v>
      </c>
      <c r="DF49" s="74" t="e">
        <f t="shared" ca="1" si="41"/>
        <v>#NAME?</v>
      </c>
      <c r="DG49" s="74" t="e">
        <f t="shared" ca="1" si="42"/>
        <v>#NAME?</v>
      </c>
      <c r="DH49" s="74" t="e">
        <f t="shared" ca="1" si="43"/>
        <v>#NAME?</v>
      </c>
      <c r="DI49" s="115">
        <f>IF('Asset data'!$F49=0,0,AY49*'Asset data'!$F49/1000)</f>
        <v>0</v>
      </c>
      <c r="DJ49" s="116">
        <f>IF('Asset data'!$F49=0,0,AZ49*'Asset data'!$F49/1000)</f>
        <v>0</v>
      </c>
      <c r="DK49" s="116">
        <f>IF('Asset data'!$F49=0,0,BA49*'Asset data'!$F49/1000)</f>
        <v>0</v>
      </c>
      <c r="DL49" s="116">
        <f>IF('Asset data'!$F49=0,0,BB49*'Asset data'!$F49/1000)</f>
        <v>0</v>
      </c>
      <c r="DM49" s="116">
        <f>IF('Asset data'!$F49=0,0,BC49*'Asset data'!$F49/1000)</f>
        <v>0</v>
      </c>
      <c r="DN49" s="116">
        <f>IF('Asset data'!$F49=0,0,BD49*'Asset data'!$F49/1000)</f>
        <v>0</v>
      </c>
      <c r="DO49" s="116">
        <f>IF('Asset data'!$F49=0,0,BE49*'Asset data'!$F49/1000)</f>
        <v>0</v>
      </c>
      <c r="DP49" s="116">
        <f>IF('Asset data'!$F49=0,0,BF49*'Asset data'!$F49/1000)</f>
        <v>0</v>
      </c>
      <c r="DQ49" s="116">
        <f>IF('Asset data'!$F49=0,0,BG49*'Asset data'!$F49/1000)</f>
        <v>0</v>
      </c>
      <c r="DR49" s="116">
        <f>IF('Asset data'!$F49=0,0,BH49*'Asset data'!$F49/1000)</f>
        <v>0</v>
      </c>
      <c r="DS49" s="116">
        <f>IF('Asset data'!$F49=0,0,BI49*'Asset data'!$F49/1000)</f>
        <v>0</v>
      </c>
      <c r="DT49" s="116">
        <f>IF('Asset data'!$F49=0,0,BJ49*'Asset data'!$F49/1000)</f>
        <v>0</v>
      </c>
      <c r="DU49" s="116">
        <f>IF('Asset data'!$F49=0,0,BK49*'Asset data'!$F49/1000)</f>
        <v>0</v>
      </c>
      <c r="DV49" s="116">
        <f>IF('Asset data'!$F49=0,0,BL49*'Asset data'!$F49/1000)</f>
        <v>0</v>
      </c>
      <c r="DW49" s="116">
        <f>IF('Asset data'!$F49=0,0,BM49*'Asset data'!$F49/1000)</f>
        <v>0</v>
      </c>
      <c r="DX49" s="116">
        <f>IF('Asset data'!$F49=0,0,BN49*'Asset data'!$F49/1000)</f>
        <v>0</v>
      </c>
      <c r="DY49" s="116">
        <f>IF('Asset data'!$F49=0,0,BO49*'Asset data'!$F49/1000)</f>
        <v>0</v>
      </c>
      <c r="DZ49" s="116">
        <f>IF('Asset data'!$F49=0,0,BP49*'Asset data'!$F49/1000)</f>
        <v>0</v>
      </c>
      <c r="EA49" s="116">
        <f>IF('Asset data'!$F49=0,0,BQ49*'Asset data'!$F49/1000)</f>
        <v>0</v>
      </c>
      <c r="EB49" s="117">
        <f>IF('Asset data'!$F49=0,0,BR49*'Asset data'!$F49/1000)</f>
        <v>0</v>
      </c>
    </row>
    <row r="50" spans="1:132" s="83" customFormat="1" ht="15">
      <c r="A50" s="118">
        <f>'Asset data'!A50</f>
        <v>0</v>
      </c>
      <c r="B50" s="118">
        <f>'Asset data'!B50</f>
        <v>0</v>
      </c>
      <c r="C50" s="118">
        <f>'Asset data'!C50</f>
        <v>0</v>
      </c>
      <c r="D50" s="118">
        <f>'Asset data'!E50</f>
        <v>0</v>
      </c>
      <c r="E50" s="119">
        <f t="shared" si="20"/>
        <v>0</v>
      </c>
      <c r="F50" s="83">
        <f>'Asset data'!I50</f>
        <v>0</v>
      </c>
      <c r="G50" s="121">
        <f t="shared" si="21"/>
        <v>0</v>
      </c>
      <c r="H50" s="121">
        <f>'Asset data'!J50</f>
        <v>0</v>
      </c>
      <c r="I50" s="121" t="s">
        <v>22</v>
      </c>
      <c r="J50" s="121">
        <f>IF(A50=0,0,IF('Asset data'!$D$1=1,1,IF('Asset data'!$D$1=2,2,'Asset data'!K50)))</f>
        <v>0</v>
      </c>
      <c r="K50" s="85">
        <f t="shared" si="22"/>
        <v>0</v>
      </c>
      <c r="Z50" s="85"/>
      <c r="AJ50" s="85"/>
      <c r="AX50" s="122">
        <f>'Utilisation profile summary'!H50</f>
        <v>0</v>
      </c>
      <c r="AY50" s="123" t="e">
        <f t="array" aca="1" ref="AY50:CM50" ca="1">Aug_calc('Asset data'!$M$5:$FG$5,'Asset data'!M50:FG50,'Asset data'!H50/100,'Asset data'!G50,'Asset data'!I50,'Asset data'!J50,J50,20)</f>
        <v>#NAME?</v>
      </c>
      <c r="AZ50" s="123" t="e">
        <f ca="1"/>
        <v>#NAME?</v>
      </c>
      <c r="BA50" s="86" t="e">
        <f ca="1"/>
        <v>#NAME?</v>
      </c>
      <c r="BB50" s="86" t="e">
        <f ca="1"/>
        <v>#NAME?</v>
      </c>
      <c r="BC50" s="86" t="e">
        <f ca="1"/>
        <v>#NAME?</v>
      </c>
      <c r="BD50" s="86" t="e">
        <f ca="1"/>
        <v>#NAME?</v>
      </c>
      <c r="BE50" s="86" t="e">
        <f ca="1"/>
        <v>#NAME?</v>
      </c>
      <c r="BF50" s="86" t="e">
        <f ca="1"/>
        <v>#NAME?</v>
      </c>
      <c r="BG50" s="86" t="e">
        <f ca="1"/>
        <v>#NAME?</v>
      </c>
      <c r="BH50" s="86" t="e">
        <f ca="1"/>
        <v>#NAME?</v>
      </c>
      <c r="BI50" s="86" t="e">
        <f ca="1"/>
        <v>#NAME?</v>
      </c>
      <c r="BJ50" s="86" t="e">
        <f ca="1"/>
        <v>#NAME?</v>
      </c>
      <c r="BK50" s="86" t="e">
        <f ca="1"/>
        <v>#NAME?</v>
      </c>
      <c r="BL50" s="86" t="e">
        <f ca="1"/>
        <v>#NAME?</v>
      </c>
      <c r="BM50" s="86" t="e">
        <f ca="1"/>
        <v>#NAME?</v>
      </c>
      <c r="BN50" s="86" t="e">
        <f ca="1"/>
        <v>#NAME?</v>
      </c>
      <c r="BO50" s="86" t="e">
        <f ca="1"/>
        <v>#NAME?</v>
      </c>
      <c r="BP50" s="86" t="e">
        <f ca="1"/>
        <v>#NAME?</v>
      </c>
      <c r="BQ50" s="86" t="e">
        <f ca="1"/>
        <v>#NAME?</v>
      </c>
      <c r="BR50" s="90" t="e">
        <f ca="1"/>
        <v>#NAME?</v>
      </c>
      <c r="BS50" s="86" t="e">
        <f ca="1"/>
        <v>#NAME?</v>
      </c>
      <c r="BT50" s="86" t="e">
        <f ca="1"/>
        <v>#NAME?</v>
      </c>
      <c r="BU50" s="86" t="e">
        <f ca="1"/>
        <v>#NAME?</v>
      </c>
      <c r="BV50" s="86" t="e">
        <f ca="1"/>
        <v>#NAME?</v>
      </c>
      <c r="BW50" s="86" t="e">
        <f ca="1"/>
        <v>#NAME?</v>
      </c>
      <c r="BX50" s="86" t="e">
        <f ca="1"/>
        <v>#NAME?</v>
      </c>
      <c r="BY50" s="86" t="e">
        <f ca="1"/>
        <v>#NAME?</v>
      </c>
      <c r="BZ50" s="86" t="e">
        <f ca="1"/>
        <v>#NAME?</v>
      </c>
      <c r="CA50" s="86" t="e">
        <f ca="1"/>
        <v>#NAME?</v>
      </c>
      <c r="CB50" s="86" t="e">
        <f ca="1"/>
        <v>#NAME?</v>
      </c>
      <c r="CC50" s="86" t="e">
        <f ca="1"/>
        <v>#NAME?</v>
      </c>
      <c r="CD50" s="86" t="e">
        <f ca="1"/>
        <v>#NAME?</v>
      </c>
      <c r="CE50" s="86" t="e">
        <f ca="1"/>
        <v>#NAME?</v>
      </c>
      <c r="CF50" s="86" t="e">
        <f ca="1"/>
        <v>#NAME?</v>
      </c>
      <c r="CG50" s="86" t="e">
        <f ca="1"/>
        <v>#NAME?</v>
      </c>
      <c r="CH50" s="86" t="e">
        <f ca="1"/>
        <v>#NAME?</v>
      </c>
      <c r="CI50" s="86" t="e">
        <f ca="1"/>
        <v>#NAME?</v>
      </c>
      <c r="CJ50" s="86" t="e">
        <f ca="1"/>
        <v>#NAME?</v>
      </c>
      <c r="CK50" s="86" t="e">
        <f ca="1"/>
        <v>#NAME?</v>
      </c>
      <c r="CL50" s="86" t="e">
        <f ca="1"/>
        <v>#NAME?</v>
      </c>
      <c r="CM50" s="86" t="e">
        <f ca="1"/>
        <v>#NAME?</v>
      </c>
      <c r="CN50" s="120" t="e">
        <f t="shared" ca="1" si="23"/>
        <v>#NAME?</v>
      </c>
      <c r="CO50" s="83" t="e">
        <f t="shared" ca="1" si="24"/>
        <v>#NAME?</v>
      </c>
      <c r="CP50" s="83" t="e">
        <f t="shared" ca="1" si="25"/>
        <v>#NAME?</v>
      </c>
      <c r="CQ50" s="83" t="e">
        <f t="shared" ca="1" si="26"/>
        <v>#NAME?</v>
      </c>
      <c r="CR50" s="83" t="e">
        <f t="shared" ca="1" si="27"/>
        <v>#NAME?</v>
      </c>
      <c r="CS50" s="83" t="e">
        <f t="shared" ca="1" si="28"/>
        <v>#NAME?</v>
      </c>
      <c r="CT50" s="83" t="e">
        <f t="shared" ca="1" si="29"/>
        <v>#NAME?</v>
      </c>
      <c r="CU50" s="83" t="e">
        <f t="shared" ca="1" si="30"/>
        <v>#NAME?</v>
      </c>
      <c r="CV50" s="83" t="e">
        <f t="shared" ca="1" si="31"/>
        <v>#NAME?</v>
      </c>
      <c r="CW50" s="83" t="e">
        <f t="shared" ca="1" si="32"/>
        <v>#NAME?</v>
      </c>
      <c r="CX50" s="83" t="e">
        <f t="shared" ca="1" si="33"/>
        <v>#NAME?</v>
      </c>
      <c r="CY50" s="83" t="e">
        <f t="shared" ca="1" si="34"/>
        <v>#NAME?</v>
      </c>
      <c r="CZ50" s="83" t="e">
        <f t="shared" ca="1" si="35"/>
        <v>#NAME?</v>
      </c>
      <c r="DA50" s="83" t="e">
        <f t="shared" ca="1" si="36"/>
        <v>#NAME?</v>
      </c>
      <c r="DB50" s="83" t="e">
        <f t="shared" ca="1" si="37"/>
        <v>#NAME?</v>
      </c>
      <c r="DC50" s="83" t="e">
        <f t="shared" ca="1" si="38"/>
        <v>#NAME?</v>
      </c>
      <c r="DD50" s="83" t="e">
        <f t="shared" ca="1" si="39"/>
        <v>#NAME?</v>
      </c>
      <c r="DE50" s="83" t="e">
        <f t="shared" ca="1" si="40"/>
        <v>#NAME?</v>
      </c>
      <c r="DF50" s="83" t="e">
        <f t="shared" ca="1" si="41"/>
        <v>#NAME?</v>
      </c>
      <c r="DG50" s="83" t="e">
        <f t="shared" ca="1" si="42"/>
        <v>#NAME?</v>
      </c>
      <c r="DH50" s="83" t="e">
        <f t="shared" ca="1" si="43"/>
        <v>#NAME?</v>
      </c>
      <c r="DI50" s="124">
        <f>IF('Asset data'!$F50=0,0,AY50*'Asset data'!$F50/1000)</f>
        <v>0</v>
      </c>
      <c r="DJ50" s="125">
        <f>IF('Asset data'!$F50=0,0,AZ50*'Asset data'!$F50/1000)</f>
        <v>0</v>
      </c>
      <c r="DK50" s="125">
        <f>IF('Asset data'!$F50=0,0,BA50*'Asset data'!$F50/1000)</f>
        <v>0</v>
      </c>
      <c r="DL50" s="125">
        <f>IF('Asset data'!$F50=0,0,BB50*'Asset data'!$F50/1000)</f>
        <v>0</v>
      </c>
      <c r="DM50" s="125">
        <f>IF('Asset data'!$F50=0,0,BC50*'Asset data'!$F50/1000)</f>
        <v>0</v>
      </c>
      <c r="DN50" s="125">
        <f>IF('Asset data'!$F50=0,0,BD50*'Asset data'!$F50/1000)</f>
        <v>0</v>
      </c>
      <c r="DO50" s="125">
        <f>IF('Asset data'!$F50=0,0,BE50*'Asset data'!$F50/1000)</f>
        <v>0</v>
      </c>
      <c r="DP50" s="125">
        <f>IF('Asset data'!$F50=0,0,BF50*'Asset data'!$F50/1000)</f>
        <v>0</v>
      </c>
      <c r="DQ50" s="125">
        <f>IF('Asset data'!$F50=0,0,BG50*'Asset data'!$F50/1000)</f>
        <v>0</v>
      </c>
      <c r="DR50" s="125">
        <f>IF('Asset data'!$F50=0,0,BH50*'Asset data'!$F50/1000)</f>
        <v>0</v>
      </c>
      <c r="DS50" s="125">
        <f>IF('Asset data'!$F50=0,0,BI50*'Asset data'!$F50/1000)</f>
        <v>0</v>
      </c>
      <c r="DT50" s="125">
        <f>IF('Asset data'!$F50=0,0,BJ50*'Asset data'!$F50/1000)</f>
        <v>0</v>
      </c>
      <c r="DU50" s="125">
        <f>IF('Asset data'!$F50=0,0,BK50*'Asset data'!$F50/1000)</f>
        <v>0</v>
      </c>
      <c r="DV50" s="125">
        <f>IF('Asset data'!$F50=0,0,BL50*'Asset data'!$F50/1000)</f>
        <v>0</v>
      </c>
      <c r="DW50" s="125">
        <f>IF('Asset data'!$F50=0,0,BM50*'Asset data'!$F50/1000)</f>
        <v>0</v>
      </c>
      <c r="DX50" s="125">
        <f>IF('Asset data'!$F50=0,0,BN50*'Asset data'!$F50/1000)</f>
        <v>0</v>
      </c>
      <c r="DY50" s="125">
        <f>IF('Asset data'!$F50=0,0,BO50*'Asset data'!$F50/1000)</f>
        <v>0</v>
      </c>
      <c r="DZ50" s="125">
        <f>IF('Asset data'!$F50=0,0,BP50*'Asset data'!$F50/1000)</f>
        <v>0</v>
      </c>
      <c r="EA50" s="125">
        <f>IF('Asset data'!$F50=0,0,BQ50*'Asset data'!$F50/1000)</f>
        <v>0</v>
      </c>
      <c r="EB50" s="126">
        <f>IF('Asset data'!$F50=0,0,BR50*'Asset data'!$F50/1000)</f>
        <v>0</v>
      </c>
    </row>
    <row r="51" spans="1:132" s="74" customFormat="1" ht="15">
      <c r="A51" s="109">
        <f>'Asset data'!A51</f>
        <v>0</v>
      </c>
      <c r="B51" s="109">
        <f>'Asset data'!B51</f>
        <v>0</v>
      </c>
      <c r="C51" s="109">
        <f>'Asset data'!C51</f>
        <v>0</v>
      </c>
      <c r="D51" s="109">
        <f>'Asset data'!E51</f>
        <v>0</v>
      </c>
      <c r="E51" s="110">
        <f t="shared" si="20"/>
        <v>0</v>
      </c>
      <c r="F51" s="74">
        <f>'Asset data'!I51</f>
        <v>0</v>
      </c>
      <c r="G51" s="112">
        <f t="shared" si="21"/>
        <v>0</v>
      </c>
      <c r="H51" s="112">
        <f>'Asset data'!J51</f>
        <v>0</v>
      </c>
      <c r="I51" s="112" t="s">
        <v>22</v>
      </c>
      <c r="J51" s="112">
        <f>IF(A51=0,0,IF('Asset data'!$D$1=1,1,IF('Asset data'!$D$1=2,2,'Asset data'!K51)))</f>
        <v>0</v>
      </c>
      <c r="K51" s="76">
        <f t="shared" si="22"/>
        <v>0</v>
      </c>
      <c r="Z51" s="76"/>
      <c r="AJ51" s="76"/>
      <c r="AX51" s="113">
        <f>'Utilisation profile summary'!H51</f>
        <v>0</v>
      </c>
      <c r="AY51" s="114" t="e">
        <f t="array" aca="1" ref="AY51:CM51" ca="1">Aug_calc('Asset data'!$M$5:$FG$5,'Asset data'!M51:FG51,'Asset data'!H51/100,'Asset data'!G51,'Asset data'!I51,'Asset data'!J51,J51,20)</f>
        <v>#NAME?</v>
      </c>
      <c r="AZ51" s="114" t="e">
        <f ca="1"/>
        <v>#NAME?</v>
      </c>
      <c r="BA51" s="77" t="e">
        <f ca="1"/>
        <v>#NAME?</v>
      </c>
      <c r="BB51" s="77" t="e">
        <f ca="1"/>
        <v>#NAME?</v>
      </c>
      <c r="BC51" s="77" t="e">
        <f ca="1"/>
        <v>#NAME?</v>
      </c>
      <c r="BD51" s="77" t="e">
        <f ca="1"/>
        <v>#NAME?</v>
      </c>
      <c r="BE51" s="77" t="e">
        <f ca="1"/>
        <v>#NAME?</v>
      </c>
      <c r="BF51" s="77" t="e">
        <f ca="1"/>
        <v>#NAME?</v>
      </c>
      <c r="BG51" s="77" t="e">
        <f ca="1"/>
        <v>#NAME?</v>
      </c>
      <c r="BH51" s="77" t="e">
        <f ca="1"/>
        <v>#NAME?</v>
      </c>
      <c r="BI51" s="77" t="e">
        <f ca="1"/>
        <v>#NAME?</v>
      </c>
      <c r="BJ51" s="77" t="e">
        <f ca="1"/>
        <v>#NAME?</v>
      </c>
      <c r="BK51" s="77" t="e">
        <f ca="1"/>
        <v>#NAME?</v>
      </c>
      <c r="BL51" s="77" t="e">
        <f ca="1"/>
        <v>#NAME?</v>
      </c>
      <c r="BM51" s="77" t="e">
        <f ca="1"/>
        <v>#NAME?</v>
      </c>
      <c r="BN51" s="77" t="e">
        <f ca="1"/>
        <v>#NAME?</v>
      </c>
      <c r="BO51" s="77" t="e">
        <f ca="1"/>
        <v>#NAME?</v>
      </c>
      <c r="BP51" s="77" t="e">
        <f ca="1"/>
        <v>#NAME?</v>
      </c>
      <c r="BQ51" s="77" t="e">
        <f ca="1"/>
        <v>#NAME?</v>
      </c>
      <c r="BR51" s="81" t="e">
        <f ca="1"/>
        <v>#NAME?</v>
      </c>
      <c r="BS51" s="77" t="e">
        <f ca="1"/>
        <v>#NAME?</v>
      </c>
      <c r="BT51" s="77" t="e">
        <f ca="1"/>
        <v>#NAME?</v>
      </c>
      <c r="BU51" s="77" t="e">
        <f ca="1"/>
        <v>#NAME?</v>
      </c>
      <c r="BV51" s="77" t="e">
        <f ca="1"/>
        <v>#NAME?</v>
      </c>
      <c r="BW51" s="77" t="e">
        <f ca="1"/>
        <v>#NAME?</v>
      </c>
      <c r="BX51" s="77" t="e">
        <f ca="1"/>
        <v>#NAME?</v>
      </c>
      <c r="BY51" s="77" t="e">
        <f ca="1"/>
        <v>#NAME?</v>
      </c>
      <c r="BZ51" s="77" t="e">
        <f ca="1"/>
        <v>#NAME?</v>
      </c>
      <c r="CA51" s="77" t="e">
        <f ca="1"/>
        <v>#NAME?</v>
      </c>
      <c r="CB51" s="77" t="e">
        <f ca="1"/>
        <v>#NAME?</v>
      </c>
      <c r="CC51" s="77" t="e">
        <f ca="1"/>
        <v>#NAME?</v>
      </c>
      <c r="CD51" s="77" t="e">
        <f ca="1"/>
        <v>#NAME?</v>
      </c>
      <c r="CE51" s="77" t="e">
        <f ca="1"/>
        <v>#NAME?</v>
      </c>
      <c r="CF51" s="77" t="e">
        <f ca="1"/>
        <v>#NAME?</v>
      </c>
      <c r="CG51" s="77" t="e">
        <f ca="1"/>
        <v>#NAME?</v>
      </c>
      <c r="CH51" s="77" t="e">
        <f ca="1"/>
        <v>#NAME?</v>
      </c>
      <c r="CI51" s="77" t="e">
        <f ca="1"/>
        <v>#NAME?</v>
      </c>
      <c r="CJ51" s="77" t="e">
        <f ca="1"/>
        <v>#NAME?</v>
      </c>
      <c r="CK51" s="77" t="e">
        <f ca="1"/>
        <v>#NAME?</v>
      </c>
      <c r="CL51" s="77" t="e">
        <f ca="1"/>
        <v>#NAME?</v>
      </c>
      <c r="CM51" s="77" t="e">
        <f ca="1"/>
        <v>#NAME?</v>
      </c>
      <c r="CN51" s="111" t="e">
        <f t="shared" ca="1" si="23"/>
        <v>#NAME?</v>
      </c>
      <c r="CO51" s="74" t="e">
        <f t="shared" ca="1" si="24"/>
        <v>#NAME?</v>
      </c>
      <c r="CP51" s="74" t="e">
        <f t="shared" ca="1" si="25"/>
        <v>#NAME?</v>
      </c>
      <c r="CQ51" s="74" t="e">
        <f t="shared" ca="1" si="26"/>
        <v>#NAME?</v>
      </c>
      <c r="CR51" s="74" t="e">
        <f t="shared" ca="1" si="27"/>
        <v>#NAME?</v>
      </c>
      <c r="CS51" s="74" t="e">
        <f t="shared" ca="1" si="28"/>
        <v>#NAME?</v>
      </c>
      <c r="CT51" s="74" t="e">
        <f t="shared" ca="1" si="29"/>
        <v>#NAME?</v>
      </c>
      <c r="CU51" s="74" t="e">
        <f t="shared" ca="1" si="30"/>
        <v>#NAME?</v>
      </c>
      <c r="CV51" s="74" t="e">
        <f t="shared" ca="1" si="31"/>
        <v>#NAME?</v>
      </c>
      <c r="CW51" s="74" t="e">
        <f t="shared" ca="1" si="32"/>
        <v>#NAME?</v>
      </c>
      <c r="CX51" s="74" t="e">
        <f t="shared" ca="1" si="33"/>
        <v>#NAME?</v>
      </c>
      <c r="CY51" s="74" t="e">
        <f t="shared" ca="1" si="34"/>
        <v>#NAME?</v>
      </c>
      <c r="CZ51" s="74" t="e">
        <f t="shared" ca="1" si="35"/>
        <v>#NAME?</v>
      </c>
      <c r="DA51" s="74" t="e">
        <f t="shared" ca="1" si="36"/>
        <v>#NAME?</v>
      </c>
      <c r="DB51" s="74" t="e">
        <f t="shared" ca="1" si="37"/>
        <v>#NAME?</v>
      </c>
      <c r="DC51" s="74" t="e">
        <f t="shared" ca="1" si="38"/>
        <v>#NAME?</v>
      </c>
      <c r="DD51" s="74" t="e">
        <f t="shared" ca="1" si="39"/>
        <v>#NAME?</v>
      </c>
      <c r="DE51" s="74" t="e">
        <f t="shared" ca="1" si="40"/>
        <v>#NAME?</v>
      </c>
      <c r="DF51" s="74" t="e">
        <f t="shared" ca="1" si="41"/>
        <v>#NAME?</v>
      </c>
      <c r="DG51" s="74" t="e">
        <f t="shared" ca="1" si="42"/>
        <v>#NAME?</v>
      </c>
      <c r="DH51" s="74" t="e">
        <f t="shared" ca="1" si="43"/>
        <v>#NAME?</v>
      </c>
      <c r="DI51" s="115">
        <f>IF('Asset data'!$F51=0,0,AY51*'Asset data'!$F51/1000)</f>
        <v>0</v>
      </c>
      <c r="DJ51" s="116">
        <f>IF('Asset data'!$F51=0,0,AZ51*'Asset data'!$F51/1000)</f>
        <v>0</v>
      </c>
      <c r="DK51" s="116">
        <f>IF('Asset data'!$F51=0,0,BA51*'Asset data'!$F51/1000)</f>
        <v>0</v>
      </c>
      <c r="DL51" s="116">
        <f>IF('Asset data'!$F51=0,0,BB51*'Asset data'!$F51/1000)</f>
        <v>0</v>
      </c>
      <c r="DM51" s="116">
        <f>IF('Asset data'!$F51=0,0,BC51*'Asset data'!$F51/1000)</f>
        <v>0</v>
      </c>
      <c r="DN51" s="116">
        <f>IF('Asset data'!$F51=0,0,BD51*'Asset data'!$F51/1000)</f>
        <v>0</v>
      </c>
      <c r="DO51" s="116">
        <f>IF('Asset data'!$F51=0,0,BE51*'Asset data'!$F51/1000)</f>
        <v>0</v>
      </c>
      <c r="DP51" s="116">
        <f>IF('Asset data'!$F51=0,0,BF51*'Asset data'!$F51/1000)</f>
        <v>0</v>
      </c>
      <c r="DQ51" s="116">
        <f>IF('Asset data'!$F51=0,0,BG51*'Asset data'!$F51/1000)</f>
        <v>0</v>
      </c>
      <c r="DR51" s="116">
        <f>IF('Asset data'!$F51=0,0,BH51*'Asset data'!$F51/1000)</f>
        <v>0</v>
      </c>
      <c r="DS51" s="116">
        <f>IF('Asset data'!$F51=0,0,BI51*'Asset data'!$F51/1000)</f>
        <v>0</v>
      </c>
      <c r="DT51" s="116">
        <f>IF('Asset data'!$F51=0,0,BJ51*'Asset data'!$F51/1000)</f>
        <v>0</v>
      </c>
      <c r="DU51" s="116">
        <f>IF('Asset data'!$F51=0,0,BK51*'Asset data'!$F51/1000)</f>
        <v>0</v>
      </c>
      <c r="DV51" s="116">
        <f>IF('Asset data'!$F51=0,0,BL51*'Asset data'!$F51/1000)</f>
        <v>0</v>
      </c>
      <c r="DW51" s="116">
        <f>IF('Asset data'!$F51=0,0,BM51*'Asset data'!$F51/1000)</f>
        <v>0</v>
      </c>
      <c r="DX51" s="116">
        <f>IF('Asset data'!$F51=0,0,BN51*'Asset data'!$F51/1000)</f>
        <v>0</v>
      </c>
      <c r="DY51" s="116">
        <f>IF('Asset data'!$F51=0,0,BO51*'Asset data'!$F51/1000)</f>
        <v>0</v>
      </c>
      <c r="DZ51" s="116">
        <f>IF('Asset data'!$F51=0,0,BP51*'Asset data'!$F51/1000)</f>
        <v>0</v>
      </c>
      <c r="EA51" s="116">
        <f>IF('Asset data'!$F51=0,0,BQ51*'Asset data'!$F51/1000)</f>
        <v>0</v>
      </c>
      <c r="EB51" s="117">
        <f>IF('Asset data'!$F51=0,0,BR51*'Asset data'!$F51/1000)</f>
        <v>0</v>
      </c>
    </row>
    <row r="52" spans="1:132" s="83" customFormat="1" ht="15">
      <c r="A52" s="118">
        <f>'Asset data'!A52</f>
        <v>0</v>
      </c>
      <c r="B52" s="118">
        <f>'Asset data'!B52</f>
        <v>0</v>
      </c>
      <c r="C52" s="118">
        <f>'Asset data'!C52</f>
        <v>0</v>
      </c>
      <c r="D52" s="118">
        <f>'Asset data'!E52</f>
        <v>0</v>
      </c>
      <c r="E52" s="119">
        <f t="shared" si="20"/>
        <v>0</v>
      </c>
      <c r="F52" s="83">
        <f>'Asset data'!I52</f>
        <v>0</v>
      </c>
      <c r="G52" s="121">
        <f t="shared" si="21"/>
        <v>0</v>
      </c>
      <c r="H52" s="121">
        <f>'Asset data'!J52</f>
        <v>0</v>
      </c>
      <c r="I52" s="121" t="s">
        <v>22</v>
      </c>
      <c r="J52" s="121">
        <f>IF(A52=0,0,IF('Asset data'!$D$1=1,1,IF('Asset data'!$D$1=2,2,'Asset data'!K52)))</f>
        <v>0</v>
      </c>
      <c r="K52" s="85">
        <f t="shared" si="22"/>
        <v>0</v>
      </c>
      <c r="Z52" s="85"/>
      <c r="AJ52" s="85"/>
      <c r="AX52" s="122">
        <f>'Utilisation profile summary'!H52</f>
        <v>0</v>
      </c>
      <c r="AY52" s="123" t="e">
        <f t="array" aca="1" ref="AY52:CM52" ca="1">Aug_calc('Asset data'!$M$5:$FG$5,'Asset data'!M52:FG52,'Asset data'!H52/100,'Asset data'!G52,'Asset data'!I52,'Asset data'!J52,J52,20)</f>
        <v>#NAME?</v>
      </c>
      <c r="AZ52" s="123" t="e">
        <f ca="1"/>
        <v>#NAME?</v>
      </c>
      <c r="BA52" s="86" t="e">
        <f ca="1"/>
        <v>#NAME?</v>
      </c>
      <c r="BB52" s="86" t="e">
        <f ca="1"/>
        <v>#NAME?</v>
      </c>
      <c r="BC52" s="86" t="e">
        <f ca="1"/>
        <v>#NAME?</v>
      </c>
      <c r="BD52" s="86" t="e">
        <f ca="1"/>
        <v>#NAME?</v>
      </c>
      <c r="BE52" s="86" t="e">
        <f ca="1"/>
        <v>#NAME?</v>
      </c>
      <c r="BF52" s="86" t="e">
        <f ca="1"/>
        <v>#NAME?</v>
      </c>
      <c r="BG52" s="86" t="e">
        <f ca="1"/>
        <v>#NAME?</v>
      </c>
      <c r="BH52" s="86" t="e">
        <f ca="1"/>
        <v>#NAME?</v>
      </c>
      <c r="BI52" s="86" t="e">
        <f ca="1"/>
        <v>#NAME?</v>
      </c>
      <c r="BJ52" s="86" t="e">
        <f ca="1"/>
        <v>#NAME?</v>
      </c>
      <c r="BK52" s="86" t="e">
        <f ca="1"/>
        <v>#NAME?</v>
      </c>
      <c r="BL52" s="86" t="e">
        <f ca="1"/>
        <v>#NAME?</v>
      </c>
      <c r="BM52" s="86" t="e">
        <f ca="1"/>
        <v>#NAME?</v>
      </c>
      <c r="BN52" s="86" t="e">
        <f ca="1"/>
        <v>#NAME?</v>
      </c>
      <c r="BO52" s="86" t="e">
        <f ca="1"/>
        <v>#NAME?</v>
      </c>
      <c r="BP52" s="86" t="e">
        <f ca="1"/>
        <v>#NAME?</v>
      </c>
      <c r="BQ52" s="86" t="e">
        <f ca="1"/>
        <v>#NAME?</v>
      </c>
      <c r="BR52" s="90" t="e">
        <f ca="1"/>
        <v>#NAME?</v>
      </c>
      <c r="BS52" s="86" t="e">
        <f ca="1"/>
        <v>#NAME?</v>
      </c>
      <c r="BT52" s="86" t="e">
        <f ca="1"/>
        <v>#NAME?</v>
      </c>
      <c r="BU52" s="86" t="e">
        <f ca="1"/>
        <v>#NAME?</v>
      </c>
      <c r="BV52" s="86" t="e">
        <f ca="1"/>
        <v>#NAME?</v>
      </c>
      <c r="BW52" s="86" t="e">
        <f ca="1"/>
        <v>#NAME?</v>
      </c>
      <c r="BX52" s="86" t="e">
        <f ca="1"/>
        <v>#NAME?</v>
      </c>
      <c r="BY52" s="86" t="e">
        <f ca="1"/>
        <v>#NAME?</v>
      </c>
      <c r="BZ52" s="86" t="e">
        <f ca="1"/>
        <v>#NAME?</v>
      </c>
      <c r="CA52" s="86" t="e">
        <f ca="1"/>
        <v>#NAME?</v>
      </c>
      <c r="CB52" s="86" t="e">
        <f ca="1"/>
        <v>#NAME?</v>
      </c>
      <c r="CC52" s="86" t="e">
        <f ca="1"/>
        <v>#NAME?</v>
      </c>
      <c r="CD52" s="86" t="e">
        <f ca="1"/>
        <v>#NAME?</v>
      </c>
      <c r="CE52" s="86" t="e">
        <f ca="1"/>
        <v>#NAME?</v>
      </c>
      <c r="CF52" s="86" t="e">
        <f ca="1"/>
        <v>#NAME?</v>
      </c>
      <c r="CG52" s="86" t="e">
        <f ca="1"/>
        <v>#NAME?</v>
      </c>
      <c r="CH52" s="86" t="e">
        <f ca="1"/>
        <v>#NAME?</v>
      </c>
      <c r="CI52" s="86" t="e">
        <f ca="1"/>
        <v>#NAME?</v>
      </c>
      <c r="CJ52" s="86" t="e">
        <f ca="1"/>
        <v>#NAME?</v>
      </c>
      <c r="CK52" s="86" t="e">
        <f ca="1"/>
        <v>#NAME?</v>
      </c>
      <c r="CL52" s="86" t="e">
        <f ca="1"/>
        <v>#NAME?</v>
      </c>
      <c r="CM52" s="86" t="e">
        <f ca="1"/>
        <v>#NAME?</v>
      </c>
      <c r="CN52" s="120" t="e">
        <f t="shared" ca="1" si="23"/>
        <v>#NAME?</v>
      </c>
      <c r="CO52" s="83" t="e">
        <f t="shared" ca="1" si="24"/>
        <v>#NAME?</v>
      </c>
      <c r="CP52" s="83" t="e">
        <f t="shared" ca="1" si="25"/>
        <v>#NAME?</v>
      </c>
      <c r="CQ52" s="83" t="e">
        <f t="shared" ca="1" si="26"/>
        <v>#NAME?</v>
      </c>
      <c r="CR52" s="83" t="e">
        <f t="shared" ca="1" si="27"/>
        <v>#NAME?</v>
      </c>
      <c r="CS52" s="83" t="e">
        <f t="shared" ca="1" si="28"/>
        <v>#NAME?</v>
      </c>
      <c r="CT52" s="83" t="e">
        <f t="shared" ca="1" si="29"/>
        <v>#NAME?</v>
      </c>
      <c r="CU52" s="83" t="e">
        <f t="shared" ca="1" si="30"/>
        <v>#NAME?</v>
      </c>
      <c r="CV52" s="83" t="e">
        <f t="shared" ca="1" si="31"/>
        <v>#NAME?</v>
      </c>
      <c r="CW52" s="83" t="e">
        <f t="shared" ca="1" si="32"/>
        <v>#NAME?</v>
      </c>
      <c r="CX52" s="83" t="e">
        <f t="shared" ca="1" si="33"/>
        <v>#NAME?</v>
      </c>
      <c r="CY52" s="83" t="e">
        <f t="shared" ca="1" si="34"/>
        <v>#NAME?</v>
      </c>
      <c r="CZ52" s="83" t="e">
        <f t="shared" ca="1" si="35"/>
        <v>#NAME?</v>
      </c>
      <c r="DA52" s="83" t="e">
        <f t="shared" ca="1" si="36"/>
        <v>#NAME?</v>
      </c>
      <c r="DB52" s="83" t="e">
        <f t="shared" ca="1" si="37"/>
        <v>#NAME?</v>
      </c>
      <c r="DC52" s="83" t="e">
        <f t="shared" ca="1" si="38"/>
        <v>#NAME?</v>
      </c>
      <c r="DD52" s="83" t="e">
        <f t="shared" ca="1" si="39"/>
        <v>#NAME?</v>
      </c>
      <c r="DE52" s="83" t="e">
        <f t="shared" ca="1" si="40"/>
        <v>#NAME?</v>
      </c>
      <c r="DF52" s="83" t="e">
        <f t="shared" ca="1" si="41"/>
        <v>#NAME?</v>
      </c>
      <c r="DG52" s="83" t="e">
        <f t="shared" ca="1" si="42"/>
        <v>#NAME?</v>
      </c>
      <c r="DH52" s="83" t="e">
        <f t="shared" ca="1" si="43"/>
        <v>#NAME?</v>
      </c>
      <c r="DI52" s="124">
        <f>IF('Asset data'!$F52=0,0,AY52*'Asset data'!$F52/1000)</f>
        <v>0</v>
      </c>
      <c r="DJ52" s="125">
        <f>IF('Asset data'!$F52=0,0,AZ52*'Asset data'!$F52/1000)</f>
        <v>0</v>
      </c>
      <c r="DK52" s="125">
        <f>IF('Asset data'!$F52=0,0,BA52*'Asset data'!$F52/1000)</f>
        <v>0</v>
      </c>
      <c r="DL52" s="125">
        <f>IF('Asset data'!$F52=0,0,BB52*'Asset data'!$F52/1000)</f>
        <v>0</v>
      </c>
      <c r="DM52" s="125">
        <f>IF('Asset data'!$F52=0,0,BC52*'Asset data'!$F52/1000)</f>
        <v>0</v>
      </c>
      <c r="DN52" s="125">
        <f>IF('Asset data'!$F52=0,0,BD52*'Asset data'!$F52/1000)</f>
        <v>0</v>
      </c>
      <c r="DO52" s="125">
        <f>IF('Asset data'!$F52=0,0,BE52*'Asset data'!$F52/1000)</f>
        <v>0</v>
      </c>
      <c r="DP52" s="125">
        <f>IF('Asset data'!$F52=0,0,BF52*'Asset data'!$F52/1000)</f>
        <v>0</v>
      </c>
      <c r="DQ52" s="125">
        <f>IF('Asset data'!$F52=0,0,BG52*'Asset data'!$F52/1000)</f>
        <v>0</v>
      </c>
      <c r="DR52" s="125">
        <f>IF('Asset data'!$F52=0,0,BH52*'Asset data'!$F52/1000)</f>
        <v>0</v>
      </c>
      <c r="DS52" s="125">
        <f>IF('Asset data'!$F52=0,0,BI52*'Asset data'!$F52/1000)</f>
        <v>0</v>
      </c>
      <c r="DT52" s="125">
        <f>IF('Asset data'!$F52=0,0,BJ52*'Asset data'!$F52/1000)</f>
        <v>0</v>
      </c>
      <c r="DU52" s="125">
        <f>IF('Asset data'!$F52=0,0,BK52*'Asset data'!$F52/1000)</f>
        <v>0</v>
      </c>
      <c r="DV52" s="125">
        <f>IF('Asset data'!$F52=0,0,BL52*'Asset data'!$F52/1000)</f>
        <v>0</v>
      </c>
      <c r="DW52" s="125">
        <f>IF('Asset data'!$F52=0,0,BM52*'Asset data'!$F52/1000)</f>
        <v>0</v>
      </c>
      <c r="DX52" s="125">
        <f>IF('Asset data'!$F52=0,0,BN52*'Asset data'!$F52/1000)</f>
        <v>0</v>
      </c>
      <c r="DY52" s="125">
        <f>IF('Asset data'!$F52=0,0,BO52*'Asset data'!$F52/1000)</f>
        <v>0</v>
      </c>
      <c r="DZ52" s="125">
        <f>IF('Asset data'!$F52=0,0,BP52*'Asset data'!$F52/1000)</f>
        <v>0</v>
      </c>
      <c r="EA52" s="125">
        <f>IF('Asset data'!$F52=0,0,BQ52*'Asset data'!$F52/1000)</f>
        <v>0</v>
      </c>
      <c r="EB52" s="126">
        <f>IF('Asset data'!$F52=0,0,BR52*'Asset data'!$F52/1000)</f>
        <v>0</v>
      </c>
    </row>
    <row r="53" spans="1:132" s="74" customFormat="1" ht="15">
      <c r="A53" s="109">
        <f>'Asset data'!A53</f>
        <v>0</v>
      </c>
      <c r="B53" s="109">
        <f>'Asset data'!B53</f>
        <v>0</v>
      </c>
      <c r="C53" s="109">
        <f>'Asset data'!C53</f>
        <v>0</v>
      </c>
      <c r="D53" s="109">
        <f>'Asset data'!E53</f>
        <v>0</v>
      </c>
      <c r="E53" s="110">
        <f t="shared" si="20"/>
        <v>0</v>
      </c>
      <c r="F53" s="74">
        <f>'Asset data'!I53</f>
        <v>0</v>
      </c>
      <c r="G53" s="112">
        <f t="shared" si="21"/>
        <v>0</v>
      </c>
      <c r="H53" s="112">
        <f>'Asset data'!J53</f>
        <v>0</v>
      </c>
      <c r="I53" s="112" t="s">
        <v>22</v>
      </c>
      <c r="J53" s="112">
        <f>IF(A53=0,0,IF('Asset data'!$D$1=1,1,IF('Asset data'!$D$1=2,2,'Asset data'!K53)))</f>
        <v>0</v>
      </c>
      <c r="K53" s="76">
        <f t="shared" si="22"/>
        <v>0</v>
      </c>
      <c r="Z53" s="76"/>
      <c r="AJ53" s="76"/>
      <c r="AX53" s="113">
        <f>'Utilisation profile summary'!H53</f>
        <v>0</v>
      </c>
      <c r="AY53" s="114" t="e">
        <f t="array" aca="1" ref="AY53:CM53" ca="1">Aug_calc('Asset data'!$M$5:$FG$5,'Asset data'!M53:FG53,'Asset data'!H53/100,'Asset data'!G53,'Asset data'!I53,'Asset data'!J53,J53,20)</f>
        <v>#NAME?</v>
      </c>
      <c r="AZ53" s="114" t="e">
        <f ca="1"/>
        <v>#NAME?</v>
      </c>
      <c r="BA53" s="77" t="e">
        <f ca="1"/>
        <v>#NAME?</v>
      </c>
      <c r="BB53" s="77" t="e">
        <f ca="1"/>
        <v>#NAME?</v>
      </c>
      <c r="BC53" s="77" t="e">
        <f ca="1"/>
        <v>#NAME?</v>
      </c>
      <c r="BD53" s="77" t="e">
        <f ca="1"/>
        <v>#NAME?</v>
      </c>
      <c r="BE53" s="77" t="e">
        <f ca="1"/>
        <v>#NAME?</v>
      </c>
      <c r="BF53" s="77" t="e">
        <f ca="1"/>
        <v>#NAME?</v>
      </c>
      <c r="BG53" s="77" t="e">
        <f ca="1"/>
        <v>#NAME?</v>
      </c>
      <c r="BH53" s="77" t="e">
        <f ca="1"/>
        <v>#NAME?</v>
      </c>
      <c r="BI53" s="77" t="e">
        <f ca="1"/>
        <v>#NAME?</v>
      </c>
      <c r="BJ53" s="77" t="e">
        <f ca="1"/>
        <v>#NAME?</v>
      </c>
      <c r="BK53" s="77" t="e">
        <f ca="1"/>
        <v>#NAME?</v>
      </c>
      <c r="BL53" s="77" t="e">
        <f ca="1"/>
        <v>#NAME?</v>
      </c>
      <c r="BM53" s="77" t="e">
        <f ca="1"/>
        <v>#NAME?</v>
      </c>
      <c r="BN53" s="77" t="e">
        <f ca="1"/>
        <v>#NAME?</v>
      </c>
      <c r="BO53" s="77" t="e">
        <f ca="1"/>
        <v>#NAME?</v>
      </c>
      <c r="BP53" s="77" t="e">
        <f ca="1"/>
        <v>#NAME?</v>
      </c>
      <c r="BQ53" s="77" t="e">
        <f ca="1"/>
        <v>#NAME?</v>
      </c>
      <c r="BR53" s="81" t="e">
        <f ca="1"/>
        <v>#NAME?</v>
      </c>
      <c r="BS53" s="77" t="e">
        <f ca="1"/>
        <v>#NAME?</v>
      </c>
      <c r="BT53" s="77" t="e">
        <f ca="1"/>
        <v>#NAME?</v>
      </c>
      <c r="BU53" s="77" t="e">
        <f ca="1"/>
        <v>#NAME?</v>
      </c>
      <c r="BV53" s="77" t="e">
        <f ca="1"/>
        <v>#NAME?</v>
      </c>
      <c r="BW53" s="77" t="e">
        <f ca="1"/>
        <v>#NAME?</v>
      </c>
      <c r="BX53" s="77" t="e">
        <f ca="1"/>
        <v>#NAME?</v>
      </c>
      <c r="BY53" s="77" t="e">
        <f ca="1"/>
        <v>#NAME?</v>
      </c>
      <c r="BZ53" s="77" t="e">
        <f ca="1"/>
        <v>#NAME?</v>
      </c>
      <c r="CA53" s="77" t="e">
        <f ca="1"/>
        <v>#NAME?</v>
      </c>
      <c r="CB53" s="77" t="e">
        <f ca="1"/>
        <v>#NAME?</v>
      </c>
      <c r="CC53" s="77" t="e">
        <f ca="1"/>
        <v>#NAME?</v>
      </c>
      <c r="CD53" s="77" t="e">
        <f ca="1"/>
        <v>#NAME?</v>
      </c>
      <c r="CE53" s="77" t="e">
        <f ca="1"/>
        <v>#NAME?</v>
      </c>
      <c r="CF53" s="77" t="e">
        <f ca="1"/>
        <v>#NAME?</v>
      </c>
      <c r="CG53" s="77" t="e">
        <f ca="1"/>
        <v>#NAME?</v>
      </c>
      <c r="CH53" s="77" t="e">
        <f ca="1"/>
        <v>#NAME?</v>
      </c>
      <c r="CI53" s="77" t="e">
        <f ca="1"/>
        <v>#NAME?</v>
      </c>
      <c r="CJ53" s="77" t="e">
        <f ca="1"/>
        <v>#NAME?</v>
      </c>
      <c r="CK53" s="77" t="e">
        <f ca="1"/>
        <v>#NAME?</v>
      </c>
      <c r="CL53" s="77" t="e">
        <f ca="1"/>
        <v>#NAME?</v>
      </c>
      <c r="CM53" s="77" t="e">
        <f ca="1"/>
        <v>#NAME?</v>
      </c>
      <c r="CN53" s="111" t="e">
        <f t="shared" ca="1" si="23"/>
        <v>#NAME?</v>
      </c>
      <c r="CO53" s="74" t="e">
        <f t="shared" ca="1" si="24"/>
        <v>#NAME?</v>
      </c>
      <c r="CP53" s="74" t="e">
        <f t="shared" ca="1" si="25"/>
        <v>#NAME?</v>
      </c>
      <c r="CQ53" s="74" t="e">
        <f t="shared" ca="1" si="26"/>
        <v>#NAME?</v>
      </c>
      <c r="CR53" s="74" t="e">
        <f t="shared" ca="1" si="27"/>
        <v>#NAME?</v>
      </c>
      <c r="CS53" s="74" t="e">
        <f t="shared" ca="1" si="28"/>
        <v>#NAME?</v>
      </c>
      <c r="CT53" s="74" t="e">
        <f t="shared" ca="1" si="29"/>
        <v>#NAME?</v>
      </c>
      <c r="CU53" s="74" t="e">
        <f t="shared" ca="1" si="30"/>
        <v>#NAME?</v>
      </c>
      <c r="CV53" s="74" t="e">
        <f t="shared" ca="1" si="31"/>
        <v>#NAME?</v>
      </c>
      <c r="CW53" s="74" t="e">
        <f t="shared" ca="1" si="32"/>
        <v>#NAME?</v>
      </c>
      <c r="CX53" s="74" t="e">
        <f t="shared" ca="1" si="33"/>
        <v>#NAME?</v>
      </c>
      <c r="CY53" s="74" t="e">
        <f t="shared" ca="1" si="34"/>
        <v>#NAME?</v>
      </c>
      <c r="CZ53" s="74" t="e">
        <f t="shared" ca="1" si="35"/>
        <v>#NAME?</v>
      </c>
      <c r="DA53" s="74" t="e">
        <f t="shared" ca="1" si="36"/>
        <v>#NAME?</v>
      </c>
      <c r="DB53" s="74" t="e">
        <f t="shared" ca="1" si="37"/>
        <v>#NAME?</v>
      </c>
      <c r="DC53" s="74" t="e">
        <f t="shared" ca="1" si="38"/>
        <v>#NAME?</v>
      </c>
      <c r="DD53" s="74" t="e">
        <f t="shared" ca="1" si="39"/>
        <v>#NAME?</v>
      </c>
      <c r="DE53" s="74" t="e">
        <f t="shared" ca="1" si="40"/>
        <v>#NAME?</v>
      </c>
      <c r="DF53" s="74" t="e">
        <f t="shared" ca="1" si="41"/>
        <v>#NAME?</v>
      </c>
      <c r="DG53" s="74" t="e">
        <f t="shared" ca="1" si="42"/>
        <v>#NAME?</v>
      </c>
      <c r="DH53" s="74" t="e">
        <f t="shared" ca="1" si="43"/>
        <v>#NAME?</v>
      </c>
      <c r="DI53" s="115">
        <f>IF('Asset data'!$F53=0,0,AY53*'Asset data'!$F53/1000)</f>
        <v>0</v>
      </c>
      <c r="DJ53" s="116">
        <f>IF('Asset data'!$F53=0,0,AZ53*'Asset data'!$F53/1000)</f>
        <v>0</v>
      </c>
      <c r="DK53" s="116">
        <f>IF('Asset data'!$F53=0,0,BA53*'Asset data'!$F53/1000)</f>
        <v>0</v>
      </c>
      <c r="DL53" s="116">
        <f>IF('Asset data'!$F53=0,0,BB53*'Asset data'!$F53/1000)</f>
        <v>0</v>
      </c>
      <c r="DM53" s="116">
        <f>IF('Asset data'!$F53=0,0,BC53*'Asset data'!$F53/1000)</f>
        <v>0</v>
      </c>
      <c r="DN53" s="116">
        <f>IF('Asset data'!$F53=0,0,BD53*'Asset data'!$F53/1000)</f>
        <v>0</v>
      </c>
      <c r="DO53" s="116">
        <f>IF('Asset data'!$F53=0,0,BE53*'Asset data'!$F53/1000)</f>
        <v>0</v>
      </c>
      <c r="DP53" s="116">
        <f>IF('Asset data'!$F53=0,0,BF53*'Asset data'!$F53/1000)</f>
        <v>0</v>
      </c>
      <c r="DQ53" s="116">
        <f>IF('Asset data'!$F53=0,0,BG53*'Asset data'!$F53/1000)</f>
        <v>0</v>
      </c>
      <c r="DR53" s="116">
        <f>IF('Asset data'!$F53=0,0,BH53*'Asset data'!$F53/1000)</f>
        <v>0</v>
      </c>
      <c r="DS53" s="116">
        <f>IF('Asset data'!$F53=0,0,BI53*'Asset data'!$F53/1000)</f>
        <v>0</v>
      </c>
      <c r="DT53" s="116">
        <f>IF('Asset data'!$F53=0,0,BJ53*'Asset data'!$F53/1000)</f>
        <v>0</v>
      </c>
      <c r="DU53" s="116">
        <f>IF('Asset data'!$F53=0,0,BK53*'Asset data'!$F53/1000)</f>
        <v>0</v>
      </c>
      <c r="DV53" s="116">
        <f>IF('Asset data'!$F53=0,0,BL53*'Asset data'!$F53/1000)</f>
        <v>0</v>
      </c>
      <c r="DW53" s="116">
        <f>IF('Asset data'!$F53=0,0,BM53*'Asset data'!$F53/1000)</f>
        <v>0</v>
      </c>
      <c r="DX53" s="116">
        <f>IF('Asset data'!$F53=0,0,BN53*'Asset data'!$F53/1000)</f>
        <v>0</v>
      </c>
      <c r="DY53" s="116">
        <f>IF('Asset data'!$F53=0,0,BO53*'Asset data'!$F53/1000)</f>
        <v>0</v>
      </c>
      <c r="DZ53" s="116">
        <f>IF('Asset data'!$F53=0,0,BP53*'Asset data'!$F53/1000)</f>
        <v>0</v>
      </c>
      <c r="EA53" s="116">
        <f>IF('Asset data'!$F53=0,0,BQ53*'Asset data'!$F53/1000)</f>
        <v>0</v>
      </c>
      <c r="EB53" s="117">
        <f>IF('Asset data'!$F53=0,0,BR53*'Asset data'!$F53/1000)</f>
        <v>0</v>
      </c>
    </row>
    <row r="54" spans="1:132" s="83" customFormat="1" ht="15">
      <c r="A54" s="118">
        <f>'Asset data'!A54</f>
        <v>0</v>
      </c>
      <c r="B54" s="118">
        <f>'Asset data'!B54</f>
        <v>0</v>
      </c>
      <c r="C54" s="118">
        <f>'Asset data'!C54</f>
        <v>0</v>
      </c>
      <c r="D54" s="118">
        <f>'Asset data'!E54</f>
        <v>0</v>
      </c>
      <c r="E54" s="119">
        <f t="shared" si="20"/>
        <v>0</v>
      </c>
      <c r="F54" s="83">
        <f>'Asset data'!I54</f>
        <v>0</v>
      </c>
      <c r="G54" s="121">
        <f t="shared" si="21"/>
        <v>0</v>
      </c>
      <c r="H54" s="121">
        <f>'Asset data'!J54</f>
        <v>0</v>
      </c>
      <c r="I54" s="121" t="s">
        <v>22</v>
      </c>
      <c r="J54" s="121">
        <f>IF(A54=0,0,IF('Asset data'!$D$1=1,1,IF('Asset data'!$D$1=2,2,'Asset data'!K54)))</f>
        <v>0</v>
      </c>
      <c r="K54" s="85">
        <f t="shared" si="22"/>
        <v>0</v>
      </c>
      <c r="Z54" s="85"/>
      <c r="AJ54" s="85"/>
      <c r="AX54" s="122">
        <f>'Utilisation profile summary'!H54</f>
        <v>0</v>
      </c>
      <c r="AY54" s="123" t="e">
        <f t="array" aca="1" ref="AY54:CM54" ca="1">Aug_calc('Asset data'!$M$5:$FG$5,'Asset data'!M54:FG54,'Asset data'!H54/100,'Asset data'!G54,'Asset data'!I54,'Asset data'!J54,J54,20)</f>
        <v>#NAME?</v>
      </c>
      <c r="AZ54" s="123" t="e">
        <f ca="1"/>
        <v>#NAME?</v>
      </c>
      <c r="BA54" s="86" t="e">
        <f ca="1"/>
        <v>#NAME?</v>
      </c>
      <c r="BB54" s="86" t="e">
        <f ca="1"/>
        <v>#NAME?</v>
      </c>
      <c r="BC54" s="86" t="e">
        <f ca="1"/>
        <v>#NAME?</v>
      </c>
      <c r="BD54" s="86" t="e">
        <f ca="1"/>
        <v>#NAME?</v>
      </c>
      <c r="BE54" s="86" t="e">
        <f ca="1"/>
        <v>#NAME?</v>
      </c>
      <c r="BF54" s="86" t="e">
        <f ca="1"/>
        <v>#NAME?</v>
      </c>
      <c r="BG54" s="86" t="e">
        <f ca="1"/>
        <v>#NAME?</v>
      </c>
      <c r="BH54" s="86" t="e">
        <f ca="1"/>
        <v>#NAME?</v>
      </c>
      <c r="BI54" s="86" t="e">
        <f ca="1"/>
        <v>#NAME?</v>
      </c>
      <c r="BJ54" s="86" t="e">
        <f ca="1"/>
        <v>#NAME?</v>
      </c>
      <c r="BK54" s="86" t="e">
        <f ca="1"/>
        <v>#NAME?</v>
      </c>
      <c r="BL54" s="86" t="e">
        <f ca="1"/>
        <v>#NAME?</v>
      </c>
      <c r="BM54" s="86" t="e">
        <f ca="1"/>
        <v>#NAME?</v>
      </c>
      <c r="BN54" s="86" t="e">
        <f ca="1"/>
        <v>#NAME?</v>
      </c>
      <c r="BO54" s="86" t="e">
        <f ca="1"/>
        <v>#NAME?</v>
      </c>
      <c r="BP54" s="86" t="e">
        <f ca="1"/>
        <v>#NAME?</v>
      </c>
      <c r="BQ54" s="86" t="e">
        <f ca="1"/>
        <v>#NAME?</v>
      </c>
      <c r="BR54" s="90" t="e">
        <f ca="1"/>
        <v>#NAME?</v>
      </c>
      <c r="BS54" s="86" t="e">
        <f ca="1"/>
        <v>#NAME?</v>
      </c>
      <c r="BT54" s="86" t="e">
        <f ca="1"/>
        <v>#NAME?</v>
      </c>
      <c r="BU54" s="86" t="e">
        <f ca="1"/>
        <v>#NAME?</v>
      </c>
      <c r="BV54" s="86" t="e">
        <f ca="1"/>
        <v>#NAME?</v>
      </c>
      <c r="BW54" s="86" t="e">
        <f ca="1"/>
        <v>#NAME?</v>
      </c>
      <c r="BX54" s="86" t="e">
        <f ca="1"/>
        <v>#NAME?</v>
      </c>
      <c r="BY54" s="86" t="e">
        <f ca="1"/>
        <v>#NAME?</v>
      </c>
      <c r="BZ54" s="86" t="e">
        <f ca="1"/>
        <v>#NAME?</v>
      </c>
      <c r="CA54" s="86" t="e">
        <f ca="1"/>
        <v>#NAME?</v>
      </c>
      <c r="CB54" s="86" t="e">
        <f ca="1"/>
        <v>#NAME?</v>
      </c>
      <c r="CC54" s="86" t="e">
        <f ca="1"/>
        <v>#NAME?</v>
      </c>
      <c r="CD54" s="86" t="e">
        <f ca="1"/>
        <v>#NAME?</v>
      </c>
      <c r="CE54" s="86" t="e">
        <f ca="1"/>
        <v>#NAME?</v>
      </c>
      <c r="CF54" s="86" t="e">
        <f ca="1"/>
        <v>#NAME?</v>
      </c>
      <c r="CG54" s="86" t="e">
        <f ca="1"/>
        <v>#NAME?</v>
      </c>
      <c r="CH54" s="86" t="e">
        <f ca="1"/>
        <v>#NAME?</v>
      </c>
      <c r="CI54" s="86" t="e">
        <f ca="1"/>
        <v>#NAME?</v>
      </c>
      <c r="CJ54" s="86" t="e">
        <f ca="1"/>
        <v>#NAME?</v>
      </c>
      <c r="CK54" s="86" t="e">
        <f ca="1"/>
        <v>#NAME?</v>
      </c>
      <c r="CL54" s="86" t="e">
        <f ca="1"/>
        <v>#NAME?</v>
      </c>
      <c r="CM54" s="86" t="e">
        <f ca="1"/>
        <v>#NAME?</v>
      </c>
      <c r="CN54" s="120" t="e">
        <f t="shared" ca="1" si="23"/>
        <v>#NAME?</v>
      </c>
      <c r="CO54" s="83" t="e">
        <f t="shared" ca="1" si="24"/>
        <v>#NAME?</v>
      </c>
      <c r="CP54" s="83" t="e">
        <f t="shared" ca="1" si="25"/>
        <v>#NAME?</v>
      </c>
      <c r="CQ54" s="83" t="e">
        <f t="shared" ca="1" si="26"/>
        <v>#NAME?</v>
      </c>
      <c r="CR54" s="83" t="e">
        <f t="shared" ca="1" si="27"/>
        <v>#NAME?</v>
      </c>
      <c r="CS54" s="83" t="e">
        <f t="shared" ca="1" si="28"/>
        <v>#NAME?</v>
      </c>
      <c r="CT54" s="83" t="e">
        <f t="shared" ca="1" si="29"/>
        <v>#NAME?</v>
      </c>
      <c r="CU54" s="83" t="e">
        <f t="shared" ca="1" si="30"/>
        <v>#NAME?</v>
      </c>
      <c r="CV54" s="83" t="e">
        <f t="shared" ca="1" si="31"/>
        <v>#NAME?</v>
      </c>
      <c r="CW54" s="83" t="e">
        <f t="shared" ca="1" si="32"/>
        <v>#NAME?</v>
      </c>
      <c r="CX54" s="83" t="e">
        <f t="shared" ca="1" si="33"/>
        <v>#NAME?</v>
      </c>
      <c r="CY54" s="83" t="e">
        <f t="shared" ca="1" si="34"/>
        <v>#NAME?</v>
      </c>
      <c r="CZ54" s="83" t="e">
        <f t="shared" ca="1" si="35"/>
        <v>#NAME?</v>
      </c>
      <c r="DA54" s="83" t="e">
        <f t="shared" ca="1" si="36"/>
        <v>#NAME?</v>
      </c>
      <c r="DB54" s="83" t="e">
        <f t="shared" ca="1" si="37"/>
        <v>#NAME?</v>
      </c>
      <c r="DC54" s="83" t="e">
        <f t="shared" ca="1" si="38"/>
        <v>#NAME?</v>
      </c>
      <c r="DD54" s="83" t="e">
        <f t="shared" ca="1" si="39"/>
        <v>#NAME?</v>
      </c>
      <c r="DE54" s="83" t="e">
        <f t="shared" ca="1" si="40"/>
        <v>#NAME?</v>
      </c>
      <c r="DF54" s="83" t="e">
        <f t="shared" ca="1" si="41"/>
        <v>#NAME?</v>
      </c>
      <c r="DG54" s="83" t="e">
        <f t="shared" ca="1" si="42"/>
        <v>#NAME?</v>
      </c>
      <c r="DH54" s="83" t="e">
        <f t="shared" ca="1" si="43"/>
        <v>#NAME?</v>
      </c>
      <c r="DI54" s="124">
        <f>IF('Asset data'!$F54=0,0,AY54*'Asset data'!$F54/1000)</f>
        <v>0</v>
      </c>
      <c r="DJ54" s="125">
        <f>IF('Asset data'!$F54=0,0,AZ54*'Asset data'!$F54/1000)</f>
        <v>0</v>
      </c>
      <c r="DK54" s="125">
        <f>IF('Asset data'!$F54=0,0,BA54*'Asset data'!$F54/1000)</f>
        <v>0</v>
      </c>
      <c r="DL54" s="125">
        <f>IF('Asset data'!$F54=0,0,BB54*'Asset data'!$F54/1000)</f>
        <v>0</v>
      </c>
      <c r="DM54" s="125">
        <f>IF('Asset data'!$F54=0,0,BC54*'Asset data'!$F54/1000)</f>
        <v>0</v>
      </c>
      <c r="DN54" s="125">
        <f>IF('Asset data'!$F54=0,0,BD54*'Asset data'!$F54/1000)</f>
        <v>0</v>
      </c>
      <c r="DO54" s="125">
        <f>IF('Asset data'!$F54=0,0,BE54*'Asset data'!$F54/1000)</f>
        <v>0</v>
      </c>
      <c r="DP54" s="125">
        <f>IF('Asset data'!$F54=0,0,BF54*'Asset data'!$F54/1000)</f>
        <v>0</v>
      </c>
      <c r="DQ54" s="125">
        <f>IF('Asset data'!$F54=0,0,BG54*'Asset data'!$F54/1000)</f>
        <v>0</v>
      </c>
      <c r="DR54" s="125">
        <f>IF('Asset data'!$F54=0,0,BH54*'Asset data'!$F54/1000)</f>
        <v>0</v>
      </c>
      <c r="DS54" s="125">
        <f>IF('Asset data'!$F54=0,0,BI54*'Asset data'!$F54/1000)</f>
        <v>0</v>
      </c>
      <c r="DT54" s="125">
        <f>IF('Asset data'!$F54=0,0,BJ54*'Asset data'!$F54/1000)</f>
        <v>0</v>
      </c>
      <c r="DU54" s="125">
        <f>IF('Asset data'!$F54=0,0,BK54*'Asset data'!$F54/1000)</f>
        <v>0</v>
      </c>
      <c r="DV54" s="125">
        <f>IF('Asset data'!$F54=0,0,BL54*'Asset data'!$F54/1000)</f>
        <v>0</v>
      </c>
      <c r="DW54" s="125">
        <f>IF('Asset data'!$F54=0,0,BM54*'Asset data'!$F54/1000)</f>
        <v>0</v>
      </c>
      <c r="DX54" s="125">
        <f>IF('Asset data'!$F54=0,0,BN54*'Asset data'!$F54/1000)</f>
        <v>0</v>
      </c>
      <c r="DY54" s="125">
        <f>IF('Asset data'!$F54=0,0,BO54*'Asset data'!$F54/1000)</f>
        <v>0</v>
      </c>
      <c r="DZ54" s="125">
        <f>IF('Asset data'!$F54=0,0,BP54*'Asset data'!$F54/1000)</f>
        <v>0</v>
      </c>
      <c r="EA54" s="125">
        <f>IF('Asset data'!$F54=0,0,BQ54*'Asset data'!$F54/1000)</f>
        <v>0</v>
      </c>
      <c r="EB54" s="126">
        <f>IF('Asset data'!$F54=0,0,BR54*'Asset data'!$F54/1000)</f>
        <v>0</v>
      </c>
    </row>
    <row r="55" spans="1:132" s="74" customFormat="1" ht="15">
      <c r="A55" s="109">
        <f>'Asset data'!A55</f>
        <v>0</v>
      </c>
      <c r="B55" s="109">
        <f>'Asset data'!B55</f>
        <v>0</v>
      </c>
      <c r="C55" s="109">
        <f>'Asset data'!C55</f>
        <v>0</v>
      </c>
      <c r="D55" s="109">
        <f>'Asset data'!E55</f>
        <v>0</v>
      </c>
      <c r="E55" s="110">
        <f t="shared" si="20"/>
        <v>0</v>
      </c>
      <c r="F55" s="74">
        <f>'Asset data'!I55</f>
        <v>0</v>
      </c>
      <c r="G55" s="112">
        <f t="shared" si="21"/>
        <v>0</v>
      </c>
      <c r="H55" s="112">
        <f>'Asset data'!J55</f>
        <v>0</v>
      </c>
      <c r="I55" s="112" t="s">
        <v>22</v>
      </c>
      <c r="J55" s="112">
        <f>IF(A55=0,0,IF('Asset data'!$D$1=1,1,IF('Asset data'!$D$1=2,2,'Asset data'!K55)))</f>
        <v>0</v>
      </c>
      <c r="K55" s="76">
        <f t="shared" si="22"/>
        <v>0</v>
      </c>
      <c r="Z55" s="76"/>
      <c r="AJ55" s="76"/>
      <c r="AX55" s="113">
        <f>'Utilisation profile summary'!H55</f>
        <v>0</v>
      </c>
      <c r="AY55" s="114" t="e">
        <f t="array" aca="1" ref="AY55:CM55" ca="1">Aug_calc('Asset data'!$M$5:$FG$5,'Asset data'!M55:FG55,'Asset data'!H55/100,'Asset data'!G55,'Asset data'!I55,'Asset data'!J55,J55,20)</f>
        <v>#NAME?</v>
      </c>
      <c r="AZ55" s="114" t="e">
        <f ca="1"/>
        <v>#NAME?</v>
      </c>
      <c r="BA55" s="77" t="e">
        <f ca="1"/>
        <v>#NAME?</v>
      </c>
      <c r="BB55" s="77" t="e">
        <f ca="1"/>
        <v>#NAME?</v>
      </c>
      <c r="BC55" s="77" t="e">
        <f ca="1"/>
        <v>#NAME?</v>
      </c>
      <c r="BD55" s="77" t="e">
        <f ca="1"/>
        <v>#NAME?</v>
      </c>
      <c r="BE55" s="77" t="e">
        <f ca="1"/>
        <v>#NAME?</v>
      </c>
      <c r="BF55" s="77" t="e">
        <f ca="1"/>
        <v>#NAME?</v>
      </c>
      <c r="BG55" s="77" t="e">
        <f ca="1"/>
        <v>#NAME?</v>
      </c>
      <c r="BH55" s="77" t="e">
        <f ca="1"/>
        <v>#NAME?</v>
      </c>
      <c r="BI55" s="77" t="e">
        <f ca="1"/>
        <v>#NAME?</v>
      </c>
      <c r="BJ55" s="77" t="e">
        <f ca="1"/>
        <v>#NAME?</v>
      </c>
      <c r="BK55" s="77" t="e">
        <f ca="1"/>
        <v>#NAME?</v>
      </c>
      <c r="BL55" s="77" t="e">
        <f ca="1"/>
        <v>#NAME?</v>
      </c>
      <c r="BM55" s="77" t="e">
        <f ca="1"/>
        <v>#NAME?</v>
      </c>
      <c r="BN55" s="77" t="e">
        <f ca="1"/>
        <v>#NAME?</v>
      </c>
      <c r="BO55" s="77" t="e">
        <f ca="1"/>
        <v>#NAME?</v>
      </c>
      <c r="BP55" s="77" t="e">
        <f ca="1"/>
        <v>#NAME?</v>
      </c>
      <c r="BQ55" s="77" t="e">
        <f ca="1"/>
        <v>#NAME?</v>
      </c>
      <c r="BR55" s="81" t="e">
        <f ca="1"/>
        <v>#NAME?</v>
      </c>
      <c r="BS55" s="77" t="e">
        <f ca="1"/>
        <v>#NAME?</v>
      </c>
      <c r="BT55" s="77" t="e">
        <f ca="1"/>
        <v>#NAME?</v>
      </c>
      <c r="BU55" s="77" t="e">
        <f ca="1"/>
        <v>#NAME?</v>
      </c>
      <c r="BV55" s="77" t="e">
        <f ca="1"/>
        <v>#NAME?</v>
      </c>
      <c r="BW55" s="77" t="e">
        <f ca="1"/>
        <v>#NAME?</v>
      </c>
      <c r="BX55" s="77" t="e">
        <f ca="1"/>
        <v>#NAME?</v>
      </c>
      <c r="BY55" s="77" t="e">
        <f ca="1"/>
        <v>#NAME?</v>
      </c>
      <c r="BZ55" s="77" t="e">
        <f ca="1"/>
        <v>#NAME?</v>
      </c>
      <c r="CA55" s="77" t="e">
        <f ca="1"/>
        <v>#NAME?</v>
      </c>
      <c r="CB55" s="77" t="e">
        <f ca="1"/>
        <v>#NAME?</v>
      </c>
      <c r="CC55" s="77" t="e">
        <f ca="1"/>
        <v>#NAME?</v>
      </c>
      <c r="CD55" s="77" t="e">
        <f ca="1"/>
        <v>#NAME?</v>
      </c>
      <c r="CE55" s="77" t="e">
        <f ca="1"/>
        <v>#NAME?</v>
      </c>
      <c r="CF55" s="77" t="e">
        <f ca="1"/>
        <v>#NAME?</v>
      </c>
      <c r="CG55" s="77" t="e">
        <f ca="1"/>
        <v>#NAME?</v>
      </c>
      <c r="CH55" s="77" t="e">
        <f ca="1"/>
        <v>#NAME?</v>
      </c>
      <c r="CI55" s="77" t="e">
        <f ca="1"/>
        <v>#NAME?</v>
      </c>
      <c r="CJ55" s="77" t="e">
        <f ca="1"/>
        <v>#NAME?</v>
      </c>
      <c r="CK55" s="77" t="e">
        <f ca="1"/>
        <v>#NAME?</v>
      </c>
      <c r="CL55" s="77" t="e">
        <f ca="1"/>
        <v>#NAME?</v>
      </c>
      <c r="CM55" s="77" t="e">
        <f ca="1"/>
        <v>#NAME?</v>
      </c>
      <c r="CN55" s="111" t="e">
        <f t="shared" ca="1" si="23"/>
        <v>#NAME?</v>
      </c>
      <c r="CO55" s="74" t="e">
        <f t="shared" ca="1" si="24"/>
        <v>#NAME?</v>
      </c>
      <c r="CP55" s="74" t="e">
        <f t="shared" ca="1" si="25"/>
        <v>#NAME?</v>
      </c>
      <c r="CQ55" s="74" t="e">
        <f t="shared" ca="1" si="26"/>
        <v>#NAME?</v>
      </c>
      <c r="CR55" s="74" t="e">
        <f t="shared" ca="1" si="27"/>
        <v>#NAME?</v>
      </c>
      <c r="CS55" s="74" t="e">
        <f t="shared" ca="1" si="28"/>
        <v>#NAME?</v>
      </c>
      <c r="CT55" s="74" t="e">
        <f t="shared" ca="1" si="29"/>
        <v>#NAME?</v>
      </c>
      <c r="CU55" s="74" t="e">
        <f t="shared" ca="1" si="30"/>
        <v>#NAME?</v>
      </c>
      <c r="CV55" s="74" t="e">
        <f t="shared" ca="1" si="31"/>
        <v>#NAME?</v>
      </c>
      <c r="CW55" s="74" t="e">
        <f t="shared" ca="1" si="32"/>
        <v>#NAME?</v>
      </c>
      <c r="CX55" s="74" t="e">
        <f t="shared" ca="1" si="33"/>
        <v>#NAME?</v>
      </c>
      <c r="CY55" s="74" t="e">
        <f t="shared" ca="1" si="34"/>
        <v>#NAME?</v>
      </c>
      <c r="CZ55" s="74" t="e">
        <f t="shared" ca="1" si="35"/>
        <v>#NAME?</v>
      </c>
      <c r="DA55" s="74" t="e">
        <f t="shared" ca="1" si="36"/>
        <v>#NAME?</v>
      </c>
      <c r="DB55" s="74" t="e">
        <f t="shared" ca="1" si="37"/>
        <v>#NAME?</v>
      </c>
      <c r="DC55" s="74" t="e">
        <f t="shared" ca="1" si="38"/>
        <v>#NAME?</v>
      </c>
      <c r="DD55" s="74" t="e">
        <f t="shared" ca="1" si="39"/>
        <v>#NAME?</v>
      </c>
      <c r="DE55" s="74" t="e">
        <f t="shared" ca="1" si="40"/>
        <v>#NAME?</v>
      </c>
      <c r="DF55" s="74" t="e">
        <f t="shared" ca="1" si="41"/>
        <v>#NAME?</v>
      </c>
      <c r="DG55" s="74" t="e">
        <f t="shared" ca="1" si="42"/>
        <v>#NAME?</v>
      </c>
      <c r="DH55" s="74" t="e">
        <f t="shared" ca="1" si="43"/>
        <v>#NAME?</v>
      </c>
      <c r="DI55" s="115">
        <f>IF('Asset data'!$F55=0,0,AY55*'Asset data'!$F55/1000)</f>
        <v>0</v>
      </c>
      <c r="DJ55" s="116">
        <f>IF('Asset data'!$F55=0,0,AZ55*'Asset data'!$F55/1000)</f>
        <v>0</v>
      </c>
      <c r="DK55" s="116">
        <f>IF('Asset data'!$F55=0,0,BA55*'Asset data'!$F55/1000)</f>
        <v>0</v>
      </c>
      <c r="DL55" s="116">
        <f>IF('Asset data'!$F55=0,0,BB55*'Asset data'!$F55/1000)</f>
        <v>0</v>
      </c>
      <c r="DM55" s="116">
        <f>IF('Asset data'!$F55=0,0,BC55*'Asset data'!$F55/1000)</f>
        <v>0</v>
      </c>
      <c r="DN55" s="116">
        <f>IF('Asset data'!$F55=0,0,BD55*'Asset data'!$F55/1000)</f>
        <v>0</v>
      </c>
      <c r="DO55" s="116">
        <f>IF('Asset data'!$F55=0,0,BE55*'Asset data'!$F55/1000)</f>
        <v>0</v>
      </c>
      <c r="DP55" s="116">
        <f>IF('Asset data'!$F55=0,0,BF55*'Asset data'!$F55/1000)</f>
        <v>0</v>
      </c>
      <c r="DQ55" s="116">
        <f>IF('Asset data'!$F55=0,0,BG55*'Asset data'!$F55/1000)</f>
        <v>0</v>
      </c>
      <c r="DR55" s="116">
        <f>IF('Asset data'!$F55=0,0,BH55*'Asset data'!$F55/1000)</f>
        <v>0</v>
      </c>
      <c r="DS55" s="116">
        <f>IF('Asset data'!$F55=0,0,BI55*'Asset data'!$F55/1000)</f>
        <v>0</v>
      </c>
      <c r="DT55" s="116">
        <f>IF('Asset data'!$F55=0,0,BJ55*'Asset data'!$F55/1000)</f>
        <v>0</v>
      </c>
      <c r="DU55" s="116">
        <f>IF('Asset data'!$F55=0,0,BK55*'Asset data'!$F55/1000)</f>
        <v>0</v>
      </c>
      <c r="DV55" s="116">
        <f>IF('Asset data'!$F55=0,0,BL55*'Asset data'!$F55/1000)</f>
        <v>0</v>
      </c>
      <c r="DW55" s="116">
        <f>IF('Asset data'!$F55=0,0,BM55*'Asset data'!$F55/1000)</f>
        <v>0</v>
      </c>
      <c r="DX55" s="116">
        <f>IF('Asset data'!$F55=0,0,BN55*'Asset data'!$F55/1000)</f>
        <v>0</v>
      </c>
      <c r="DY55" s="116">
        <f>IF('Asset data'!$F55=0,0,BO55*'Asset data'!$F55/1000)</f>
        <v>0</v>
      </c>
      <c r="DZ55" s="116">
        <f>IF('Asset data'!$F55=0,0,BP55*'Asset data'!$F55/1000)</f>
        <v>0</v>
      </c>
      <c r="EA55" s="116">
        <f>IF('Asset data'!$F55=0,0,BQ55*'Asset data'!$F55/1000)</f>
        <v>0</v>
      </c>
      <c r="EB55" s="117">
        <f>IF('Asset data'!$F55=0,0,BR55*'Asset data'!$F55/1000)</f>
        <v>0</v>
      </c>
    </row>
    <row r="56" spans="1:132" s="83" customFormat="1" ht="15">
      <c r="A56" s="118">
        <f>'Asset data'!A56</f>
        <v>0</v>
      </c>
      <c r="B56" s="118">
        <f>'Asset data'!B56</f>
        <v>0</v>
      </c>
      <c r="C56" s="118">
        <f>'Asset data'!C56</f>
        <v>0</v>
      </c>
      <c r="D56" s="118">
        <f>'Asset data'!E56</f>
        <v>0</v>
      </c>
      <c r="E56" s="119">
        <f t="shared" si="20"/>
        <v>0</v>
      </c>
      <c r="F56" s="83">
        <f>'Asset data'!I56</f>
        <v>0</v>
      </c>
      <c r="G56" s="121">
        <f t="shared" si="21"/>
        <v>0</v>
      </c>
      <c r="H56" s="121">
        <f>'Asset data'!J56</f>
        <v>0</v>
      </c>
      <c r="I56" s="121" t="s">
        <v>22</v>
      </c>
      <c r="J56" s="121">
        <f>IF(A56=0,0,IF('Asset data'!$D$1=1,1,IF('Asset data'!$D$1=2,2,'Asset data'!K56)))</f>
        <v>0</v>
      </c>
      <c r="K56" s="85">
        <f t="shared" si="22"/>
        <v>0</v>
      </c>
      <c r="Z56" s="85"/>
      <c r="AJ56" s="85"/>
      <c r="AX56" s="122">
        <f>'Utilisation profile summary'!H56</f>
        <v>0</v>
      </c>
      <c r="AY56" s="123" t="e">
        <f t="array" aca="1" ref="AY56:CM56" ca="1">Aug_calc('Asset data'!$M$5:$FG$5,'Asset data'!M56:FG56,'Asset data'!H56/100,'Asset data'!G56,'Asset data'!I56,'Asset data'!J56,J56,20)</f>
        <v>#NAME?</v>
      </c>
      <c r="AZ56" s="123" t="e">
        <f ca="1"/>
        <v>#NAME?</v>
      </c>
      <c r="BA56" s="86" t="e">
        <f ca="1"/>
        <v>#NAME?</v>
      </c>
      <c r="BB56" s="86" t="e">
        <f ca="1"/>
        <v>#NAME?</v>
      </c>
      <c r="BC56" s="86" t="e">
        <f ca="1"/>
        <v>#NAME?</v>
      </c>
      <c r="BD56" s="86" t="e">
        <f ca="1"/>
        <v>#NAME?</v>
      </c>
      <c r="BE56" s="86" t="e">
        <f ca="1"/>
        <v>#NAME?</v>
      </c>
      <c r="BF56" s="86" t="e">
        <f ca="1"/>
        <v>#NAME?</v>
      </c>
      <c r="BG56" s="86" t="e">
        <f ca="1"/>
        <v>#NAME?</v>
      </c>
      <c r="BH56" s="86" t="e">
        <f ca="1"/>
        <v>#NAME?</v>
      </c>
      <c r="BI56" s="86" t="e">
        <f ca="1"/>
        <v>#NAME?</v>
      </c>
      <c r="BJ56" s="86" t="e">
        <f ca="1"/>
        <v>#NAME?</v>
      </c>
      <c r="BK56" s="86" t="e">
        <f ca="1"/>
        <v>#NAME?</v>
      </c>
      <c r="BL56" s="86" t="e">
        <f ca="1"/>
        <v>#NAME?</v>
      </c>
      <c r="BM56" s="86" t="e">
        <f ca="1"/>
        <v>#NAME?</v>
      </c>
      <c r="BN56" s="86" t="e">
        <f ca="1"/>
        <v>#NAME?</v>
      </c>
      <c r="BO56" s="86" t="e">
        <f ca="1"/>
        <v>#NAME?</v>
      </c>
      <c r="BP56" s="86" t="e">
        <f ca="1"/>
        <v>#NAME?</v>
      </c>
      <c r="BQ56" s="86" t="e">
        <f ca="1"/>
        <v>#NAME?</v>
      </c>
      <c r="BR56" s="90" t="e">
        <f ca="1"/>
        <v>#NAME?</v>
      </c>
      <c r="BS56" s="86" t="e">
        <f ca="1"/>
        <v>#NAME?</v>
      </c>
      <c r="BT56" s="86" t="e">
        <f ca="1"/>
        <v>#NAME?</v>
      </c>
      <c r="BU56" s="86" t="e">
        <f ca="1"/>
        <v>#NAME?</v>
      </c>
      <c r="BV56" s="86" t="e">
        <f ca="1"/>
        <v>#NAME?</v>
      </c>
      <c r="BW56" s="86" t="e">
        <f ca="1"/>
        <v>#NAME?</v>
      </c>
      <c r="BX56" s="86" t="e">
        <f ca="1"/>
        <v>#NAME?</v>
      </c>
      <c r="BY56" s="86" t="e">
        <f ca="1"/>
        <v>#NAME?</v>
      </c>
      <c r="BZ56" s="86" t="e">
        <f ca="1"/>
        <v>#NAME?</v>
      </c>
      <c r="CA56" s="86" t="e">
        <f ca="1"/>
        <v>#NAME?</v>
      </c>
      <c r="CB56" s="86" t="e">
        <f ca="1"/>
        <v>#NAME?</v>
      </c>
      <c r="CC56" s="86" t="e">
        <f ca="1"/>
        <v>#NAME?</v>
      </c>
      <c r="CD56" s="86" t="e">
        <f ca="1"/>
        <v>#NAME?</v>
      </c>
      <c r="CE56" s="86" t="e">
        <f ca="1"/>
        <v>#NAME?</v>
      </c>
      <c r="CF56" s="86" t="e">
        <f ca="1"/>
        <v>#NAME?</v>
      </c>
      <c r="CG56" s="86" t="e">
        <f ca="1"/>
        <v>#NAME?</v>
      </c>
      <c r="CH56" s="86" t="e">
        <f ca="1"/>
        <v>#NAME?</v>
      </c>
      <c r="CI56" s="86" t="e">
        <f ca="1"/>
        <v>#NAME?</v>
      </c>
      <c r="CJ56" s="86" t="e">
        <f ca="1"/>
        <v>#NAME?</v>
      </c>
      <c r="CK56" s="86" t="e">
        <f ca="1"/>
        <v>#NAME?</v>
      </c>
      <c r="CL56" s="86" t="e">
        <f ca="1"/>
        <v>#NAME?</v>
      </c>
      <c r="CM56" s="86" t="e">
        <f ca="1"/>
        <v>#NAME?</v>
      </c>
      <c r="CN56" s="120" t="e">
        <f t="shared" ca="1" si="23"/>
        <v>#NAME?</v>
      </c>
      <c r="CO56" s="83" t="e">
        <f t="shared" ca="1" si="24"/>
        <v>#NAME?</v>
      </c>
      <c r="CP56" s="83" t="e">
        <f t="shared" ca="1" si="25"/>
        <v>#NAME?</v>
      </c>
      <c r="CQ56" s="83" t="e">
        <f t="shared" ca="1" si="26"/>
        <v>#NAME?</v>
      </c>
      <c r="CR56" s="83" t="e">
        <f t="shared" ca="1" si="27"/>
        <v>#NAME?</v>
      </c>
      <c r="CS56" s="83" t="e">
        <f t="shared" ca="1" si="28"/>
        <v>#NAME?</v>
      </c>
      <c r="CT56" s="83" t="e">
        <f t="shared" ca="1" si="29"/>
        <v>#NAME?</v>
      </c>
      <c r="CU56" s="83" t="e">
        <f t="shared" ca="1" si="30"/>
        <v>#NAME?</v>
      </c>
      <c r="CV56" s="83" t="e">
        <f t="shared" ca="1" si="31"/>
        <v>#NAME?</v>
      </c>
      <c r="CW56" s="83" t="e">
        <f t="shared" ca="1" si="32"/>
        <v>#NAME?</v>
      </c>
      <c r="CX56" s="83" t="e">
        <f t="shared" ca="1" si="33"/>
        <v>#NAME?</v>
      </c>
      <c r="CY56" s="83" t="e">
        <f t="shared" ca="1" si="34"/>
        <v>#NAME?</v>
      </c>
      <c r="CZ56" s="83" t="e">
        <f t="shared" ca="1" si="35"/>
        <v>#NAME?</v>
      </c>
      <c r="DA56" s="83" t="e">
        <f t="shared" ca="1" si="36"/>
        <v>#NAME?</v>
      </c>
      <c r="DB56" s="83" t="e">
        <f t="shared" ca="1" si="37"/>
        <v>#NAME?</v>
      </c>
      <c r="DC56" s="83" t="e">
        <f t="shared" ca="1" si="38"/>
        <v>#NAME?</v>
      </c>
      <c r="DD56" s="83" t="e">
        <f t="shared" ca="1" si="39"/>
        <v>#NAME?</v>
      </c>
      <c r="DE56" s="83" t="e">
        <f t="shared" ca="1" si="40"/>
        <v>#NAME?</v>
      </c>
      <c r="DF56" s="83" t="e">
        <f t="shared" ca="1" si="41"/>
        <v>#NAME?</v>
      </c>
      <c r="DG56" s="83" t="e">
        <f t="shared" ca="1" si="42"/>
        <v>#NAME?</v>
      </c>
      <c r="DH56" s="83" t="e">
        <f t="shared" ca="1" si="43"/>
        <v>#NAME?</v>
      </c>
      <c r="DI56" s="124">
        <f>IF('Asset data'!$F56=0,0,AY56*'Asset data'!$F56/1000)</f>
        <v>0</v>
      </c>
      <c r="DJ56" s="125">
        <f>IF('Asset data'!$F56=0,0,AZ56*'Asset data'!$F56/1000)</f>
        <v>0</v>
      </c>
      <c r="DK56" s="125">
        <f>IF('Asset data'!$F56=0,0,BA56*'Asset data'!$F56/1000)</f>
        <v>0</v>
      </c>
      <c r="DL56" s="125">
        <f>IF('Asset data'!$F56=0,0,BB56*'Asset data'!$F56/1000)</f>
        <v>0</v>
      </c>
      <c r="DM56" s="125">
        <f>IF('Asset data'!$F56=0,0,BC56*'Asset data'!$F56/1000)</f>
        <v>0</v>
      </c>
      <c r="DN56" s="125">
        <f>IF('Asset data'!$F56=0,0,BD56*'Asset data'!$F56/1000)</f>
        <v>0</v>
      </c>
      <c r="DO56" s="125">
        <f>IF('Asset data'!$F56=0,0,BE56*'Asset data'!$F56/1000)</f>
        <v>0</v>
      </c>
      <c r="DP56" s="125">
        <f>IF('Asset data'!$F56=0,0,BF56*'Asset data'!$F56/1000)</f>
        <v>0</v>
      </c>
      <c r="DQ56" s="125">
        <f>IF('Asset data'!$F56=0,0,BG56*'Asset data'!$F56/1000)</f>
        <v>0</v>
      </c>
      <c r="DR56" s="125">
        <f>IF('Asset data'!$F56=0,0,BH56*'Asset data'!$F56/1000)</f>
        <v>0</v>
      </c>
      <c r="DS56" s="125">
        <f>IF('Asset data'!$F56=0,0,BI56*'Asset data'!$F56/1000)</f>
        <v>0</v>
      </c>
      <c r="DT56" s="125">
        <f>IF('Asset data'!$F56=0,0,BJ56*'Asset data'!$F56/1000)</f>
        <v>0</v>
      </c>
      <c r="DU56" s="125">
        <f>IF('Asset data'!$F56=0,0,BK56*'Asset data'!$F56/1000)</f>
        <v>0</v>
      </c>
      <c r="DV56" s="125">
        <f>IF('Asset data'!$F56=0,0,BL56*'Asset data'!$F56/1000)</f>
        <v>0</v>
      </c>
      <c r="DW56" s="125">
        <f>IF('Asset data'!$F56=0,0,BM56*'Asset data'!$F56/1000)</f>
        <v>0</v>
      </c>
      <c r="DX56" s="125">
        <f>IF('Asset data'!$F56=0,0,BN56*'Asset data'!$F56/1000)</f>
        <v>0</v>
      </c>
      <c r="DY56" s="125">
        <f>IF('Asset data'!$F56=0,0,BO56*'Asset data'!$F56/1000)</f>
        <v>0</v>
      </c>
      <c r="DZ56" s="125">
        <f>IF('Asset data'!$F56=0,0,BP56*'Asset data'!$F56/1000)</f>
        <v>0</v>
      </c>
      <c r="EA56" s="125">
        <f>IF('Asset data'!$F56=0,0,BQ56*'Asset data'!$F56/1000)</f>
        <v>0</v>
      </c>
      <c r="EB56" s="126">
        <f>IF('Asset data'!$F56=0,0,BR56*'Asset data'!$F56/1000)</f>
        <v>0</v>
      </c>
    </row>
    <row r="57" spans="1:132" s="74" customFormat="1" ht="15">
      <c r="A57" s="109">
        <f>'Asset data'!A57</f>
        <v>0</v>
      </c>
      <c r="B57" s="109">
        <f>'Asset data'!B57</f>
        <v>0</v>
      </c>
      <c r="C57" s="109">
        <f>'Asset data'!C57</f>
        <v>0</v>
      </c>
      <c r="D57" s="109">
        <f>'Asset data'!E57</f>
        <v>0</v>
      </c>
      <c r="E57" s="110">
        <f t="shared" si="20"/>
        <v>0</v>
      </c>
      <c r="F57" s="74">
        <f>'Asset data'!I57</f>
        <v>0</v>
      </c>
      <c r="G57" s="112">
        <f t="shared" si="21"/>
        <v>0</v>
      </c>
      <c r="H57" s="112">
        <f>'Asset data'!J57</f>
        <v>0</v>
      </c>
      <c r="I57" s="112" t="s">
        <v>22</v>
      </c>
      <c r="J57" s="112">
        <f>IF(A57=0,0,IF('Asset data'!$D$1=1,1,IF('Asset data'!$D$1=2,2,'Asset data'!K57)))</f>
        <v>0</v>
      </c>
      <c r="K57" s="76">
        <f t="shared" si="22"/>
        <v>0</v>
      </c>
      <c r="Z57" s="76"/>
      <c r="AJ57" s="76"/>
      <c r="AX57" s="113">
        <f>'Utilisation profile summary'!H57</f>
        <v>0</v>
      </c>
      <c r="AY57" s="114" t="e">
        <f t="array" aca="1" ref="AY57:CM57" ca="1">Aug_calc('Asset data'!$M$5:$FG$5,'Asset data'!M57:FG57,'Asset data'!H57/100,'Asset data'!G57,'Asset data'!I57,'Asset data'!J57,J57,20)</f>
        <v>#NAME?</v>
      </c>
      <c r="AZ57" s="114" t="e">
        <f ca="1"/>
        <v>#NAME?</v>
      </c>
      <c r="BA57" s="77" t="e">
        <f ca="1"/>
        <v>#NAME?</v>
      </c>
      <c r="BB57" s="77" t="e">
        <f ca="1"/>
        <v>#NAME?</v>
      </c>
      <c r="BC57" s="77" t="e">
        <f ca="1"/>
        <v>#NAME?</v>
      </c>
      <c r="BD57" s="77" t="e">
        <f ca="1"/>
        <v>#NAME?</v>
      </c>
      <c r="BE57" s="77" t="e">
        <f ca="1"/>
        <v>#NAME?</v>
      </c>
      <c r="BF57" s="77" t="e">
        <f ca="1"/>
        <v>#NAME?</v>
      </c>
      <c r="BG57" s="77" t="e">
        <f ca="1"/>
        <v>#NAME?</v>
      </c>
      <c r="BH57" s="77" t="e">
        <f ca="1"/>
        <v>#NAME?</v>
      </c>
      <c r="BI57" s="77" t="e">
        <f ca="1"/>
        <v>#NAME?</v>
      </c>
      <c r="BJ57" s="77" t="e">
        <f ca="1"/>
        <v>#NAME?</v>
      </c>
      <c r="BK57" s="77" t="e">
        <f ca="1"/>
        <v>#NAME?</v>
      </c>
      <c r="BL57" s="77" t="e">
        <f ca="1"/>
        <v>#NAME?</v>
      </c>
      <c r="BM57" s="77" t="e">
        <f ca="1"/>
        <v>#NAME?</v>
      </c>
      <c r="BN57" s="77" t="e">
        <f ca="1"/>
        <v>#NAME?</v>
      </c>
      <c r="BO57" s="77" t="e">
        <f ca="1"/>
        <v>#NAME?</v>
      </c>
      <c r="BP57" s="77" t="e">
        <f ca="1"/>
        <v>#NAME?</v>
      </c>
      <c r="BQ57" s="77" t="e">
        <f ca="1"/>
        <v>#NAME?</v>
      </c>
      <c r="BR57" s="81" t="e">
        <f ca="1"/>
        <v>#NAME?</v>
      </c>
      <c r="BS57" s="77" t="e">
        <f ca="1"/>
        <v>#NAME?</v>
      </c>
      <c r="BT57" s="77" t="e">
        <f ca="1"/>
        <v>#NAME?</v>
      </c>
      <c r="BU57" s="77" t="e">
        <f ca="1"/>
        <v>#NAME?</v>
      </c>
      <c r="BV57" s="77" t="e">
        <f ca="1"/>
        <v>#NAME?</v>
      </c>
      <c r="BW57" s="77" t="e">
        <f ca="1"/>
        <v>#NAME?</v>
      </c>
      <c r="BX57" s="77" t="e">
        <f ca="1"/>
        <v>#NAME?</v>
      </c>
      <c r="BY57" s="77" t="e">
        <f ca="1"/>
        <v>#NAME?</v>
      </c>
      <c r="BZ57" s="77" t="e">
        <f ca="1"/>
        <v>#NAME?</v>
      </c>
      <c r="CA57" s="77" t="e">
        <f ca="1"/>
        <v>#NAME?</v>
      </c>
      <c r="CB57" s="77" t="e">
        <f ca="1"/>
        <v>#NAME?</v>
      </c>
      <c r="CC57" s="77" t="e">
        <f ca="1"/>
        <v>#NAME?</v>
      </c>
      <c r="CD57" s="77" t="e">
        <f ca="1"/>
        <v>#NAME?</v>
      </c>
      <c r="CE57" s="77" t="e">
        <f ca="1"/>
        <v>#NAME?</v>
      </c>
      <c r="CF57" s="77" t="e">
        <f ca="1"/>
        <v>#NAME?</v>
      </c>
      <c r="CG57" s="77" t="e">
        <f ca="1"/>
        <v>#NAME?</v>
      </c>
      <c r="CH57" s="77" t="e">
        <f ca="1"/>
        <v>#NAME?</v>
      </c>
      <c r="CI57" s="77" t="e">
        <f ca="1"/>
        <v>#NAME?</v>
      </c>
      <c r="CJ57" s="77" t="e">
        <f ca="1"/>
        <v>#NAME?</v>
      </c>
      <c r="CK57" s="77" t="e">
        <f ca="1"/>
        <v>#NAME?</v>
      </c>
      <c r="CL57" s="77" t="e">
        <f ca="1"/>
        <v>#NAME?</v>
      </c>
      <c r="CM57" s="77" t="e">
        <f ca="1"/>
        <v>#NAME?</v>
      </c>
      <c r="CN57" s="111" t="e">
        <f t="shared" ca="1" si="23"/>
        <v>#NAME?</v>
      </c>
      <c r="CO57" s="74" t="e">
        <f t="shared" ca="1" si="24"/>
        <v>#NAME?</v>
      </c>
      <c r="CP57" s="74" t="e">
        <f t="shared" ca="1" si="25"/>
        <v>#NAME?</v>
      </c>
      <c r="CQ57" s="74" t="e">
        <f t="shared" ca="1" si="26"/>
        <v>#NAME?</v>
      </c>
      <c r="CR57" s="74" t="e">
        <f t="shared" ca="1" si="27"/>
        <v>#NAME?</v>
      </c>
      <c r="CS57" s="74" t="e">
        <f t="shared" ca="1" si="28"/>
        <v>#NAME?</v>
      </c>
      <c r="CT57" s="74" t="e">
        <f t="shared" ca="1" si="29"/>
        <v>#NAME?</v>
      </c>
      <c r="CU57" s="74" t="e">
        <f t="shared" ca="1" si="30"/>
        <v>#NAME?</v>
      </c>
      <c r="CV57" s="74" t="e">
        <f t="shared" ca="1" si="31"/>
        <v>#NAME?</v>
      </c>
      <c r="CW57" s="74" t="e">
        <f t="shared" ca="1" si="32"/>
        <v>#NAME?</v>
      </c>
      <c r="CX57" s="74" t="e">
        <f t="shared" ca="1" si="33"/>
        <v>#NAME?</v>
      </c>
      <c r="CY57" s="74" t="e">
        <f t="shared" ca="1" si="34"/>
        <v>#NAME?</v>
      </c>
      <c r="CZ57" s="74" t="e">
        <f t="shared" ca="1" si="35"/>
        <v>#NAME?</v>
      </c>
      <c r="DA57" s="74" t="e">
        <f t="shared" ca="1" si="36"/>
        <v>#NAME?</v>
      </c>
      <c r="DB57" s="74" t="e">
        <f t="shared" ca="1" si="37"/>
        <v>#NAME?</v>
      </c>
      <c r="DC57" s="74" t="e">
        <f t="shared" ca="1" si="38"/>
        <v>#NAME?</v>
      </c>
      <c r="DD57" s="74" t="e">
        <f t="shared" ca="1" si="39"/>
        <v>#NAME?</v>
      </c>
      <c r="DE57" s="74" t="e">
        <f t="shared" ca="1" si="40"/>
        <v>#NAME?</v>
      </c>
      <c r="DF57" s="74" t="e">
        <f t="shared" ca="1" si="41"/>
        <v>#NAME?</v>
      </c>
      <c r="DG57" s="74" t="e">
        <f t="shared" ca="1" si="42"/>
        <v>#NAME?</v>
      </c>
      <c r="DH57" s="74" t="e">
        <f t="shared" ca="1" si="43"/>
        <v>#NAME?</v>
      </c>
      <c r="DI57" s="115">
        <f>IF('Asset data'!$F57=0,0,AY57*'Asset data'!$F57/1000)</f>
        <v>0</v>
      </c>
      <c r="DJ57" s="116">
        <f>IF('Asset data'!$F57=0,0,AZ57*'Asset data'!$F57/1000)</f>
        <v>0</v>
      </c>
      <c r="DK57" s="116">
        <f>IF('Asset data'!$F57=0,0,BA57*'Asset data'!$F57/1000)</f>
        <v>0</v>
      </c>
      <c r="DL57" s="116">
        <f>IF('Asset data'!$F57=0,0,BB57*'Asset data'!$F57/1000)</f>
        <v>0</v>
      </c>
      <c r="DM57" s="116">
        <f>IF('Asset data'!$F57=0,0,BC57*'Asset data'!$F57/1000)</f>
        <v>0</v>
      </c>
      <c r="DN57" s="116">
        <f>IF('Asset data'!$F57=0,0,BD57*'Asset data'!$F57/1000)</f>
        <v>0</v>
      </c>
      <c r="DO57" s="116">
        <f>IF('Asset data'!$F57=0,0,BE57*'Asset data'!$F57/1000)</f>
        <v>0</v>
      </c>
      <c r="DP57" s="116">
        <f>IF('Asset data'!$F57=0,0,BF57*'Asset data'!$F57/1000)</f>
        <v>0</v>
      </c>
      <c r="DQ57" s="116">
        <f>IF('Asset data'!$F57=0,0,BG57*'Asset data'!$F57/1000)</f>
        <v>0</v>
      </c>
      <c r="DR57" s="116">
        <f>IF('Asset data'!$F57=0,0,BH57*'Asset data'!$F57/1000)</f>
        <v>0</v>
      </c>
      <c r="DS57" s="116">
        <f>IF('Asset data'!$F57=0,0,BI57*'Asset data'!$F57/1000)</f>
        <v>0</v>
      </c>
      <c r="DT57" s="116">
        <f>IF('Asset data'!$F57=0,0,BJ57*'Asset data'!$F57/1000)</f>
        <v>0</v>
      </c>
      <c r="DU57" s="116">
        <f>IF('Asset data'!$F57=0,0,BK57*'Asset data'!$F57/1000)</f>
        <v>0</v>
      </c>
      <c r="DV57" s="116">
        <f>IF('Asset data'!$F57=0,0,BL57*'Asset data'!$F57/1000)</f>
        <v>0</v>
      </c>
      <c r="DW57" s="116">
        <f>IF('Asset data'!$F57=0,0,BM57*'Asset data'!$F57/1000)</f>
        <v>0</v>
      </c>
      <c r="DX57" s="116">
        <f>IF('Asset data'!$F57=0,0,BN57*'Asset data'!$F57/1000)</f>
        <v>0</v>
      </c>
      <c r="DY57" s="116">
        <f>IF('Asset data'!$F57=0,0,BO57*'Asset data'!$F57/1000)</f>
        <v>0</v>
      </c>
      <c r="DZ57" s="116">
        <f>IF('Asset data'!$F57=0,0,BP57*'Asset data'!$F57/1000)</f>
        <v>0</v>
      </c>
      <c r="EA57" s="116">
        <f>IF('Asset data'!$F57=0,0,BQ57*'Asset data'!$F57/1000)</f>
        <v>0</v>
      </c>
      <c r="EB57" s="117">
        <f>IF('Asset data'!$F57=0,0,BR57*'Asset data'!$F57/1000)</f>
        <v>0</v>
      </c>
    </row>
    <row r="58" spans="1:132" s="83" customFormat="1" ht="15">
      <c r="A58" s="118">
        <f>'Asset data'!A58</f>
        <v>0</v>
      </c>
      <c r="B58" s="118">
        <f>'Asset data'!B58</f>
        <v>0</v>
      </c>
      <c r="C58" s="118">
        <f>'Asset data'!C58</f>
        <v>0</v>
      </c>
      <c r="D58" s="118">
        <f>'Asset data'!E58</f>
        <v>0</v>
      </c>
      <c r="E58" s="119">
        <f t="shared" si="20"/>
        <v>0</v>
      </c>
      <c r="F58" s="83">
        <f>'Asset data'!I58</f>
        <v>0</v>
      </c>
      <c r="G58" s="121">
        <f t="shared" si="21"/>
        <v>0</v>
      </c>
      <c r="H58" s="121">
        <f>'Asset data'!J58</f>
        <v>0</v>
      </c>
      <c r="I58" s="121" t="s">
        <v>22</v>
      </c>
      <c r="J58" s="121">
        <f>IF(A58=0,0,IF('Asset data'!$D$1=1,1,IF('Asset data'!$D$1=2,2,'Asset data'!K58)))</f>
        <v>0</v>
      </c>
      <c r="K58" s="85">
        <f t="shared" si="22"/>
        <v>0</v>
      </c>
      <c r="Z58" s="85"/>
      <c r="AJ58" s="85"/>
      <c r="AX58" s="122">
        <f>'Utilisation profile summary'!H58</f>
        <v>0</v>
      </c>
      <c r="AY58" s="123" t="e">
        <f t="array" aca="1" ref="AY58:CM58" ca="1">Aug_calc('Asset data'!$M$5:$FG$5,'Asset data'!M58:FG58,'Asset data'!H58/100,'Asset data'!G58,'Asset data'!I58,'Asset data'!J58,J58,20)</f>
        <v>#NAME?</v>
      </c>
      <c r="AZ58" s="123" t="e">
        <f ca="1"/>
        <v>#NAME?</v>
      </c>
      <c r="BA58" s="86" t="e">
        <f ca="1"/>
        <v>#NAME?</v>
      </c>
      <c r="BB58" s="86" t="e">
        <f ca="1"/>
        <v>#NAME?</v>
      </c>
      <c r="BC58" s="86" t="e">
        <f ca="1"/>
        <v>#NAME?</v>
      </c>
      <c r="BD58" s="86" t="e">
        <f ca="1"/>
        <v>#NAME?</v>
      </c>
      <c r="BE58" s="86" t="e">
        <f ca="1"/>
        <v>#NAME?</v>
      </c>
      <c r="BF58" s="86" t="e">
        <f ca="1"/>
        <v>#NAME?</v>
      </c>
      <c r="BG58" s="86" t="e">
        <f ca="1"/>
        <v>#NAME?</v>
      </c>
      <c r="BH58" s="86" t="e">
        <f ca="1"/>
        <v>#NAME?</v>
      </c>
      <c r="BI58" s="86" t="e">
        <f ca="1"/>
        <v>#NAME?</v>
      </c>
      <c r="BJ58" s="86" t="e">
        <f ca="1"/>
        <v>#NAME?</v>
      </c>
      <c r="BK58" s="86" t="e">
        <f ca="1"/>
        <v>#NAME?</v>
      </c>
      <c r="BL58" s="86" t="e">
        <f ca="1"/>
        <v>#NAME?</v>
      </c>
      <c r="BM58" s="86" t="e">
        <f ca="1"/>
        <v>#NAME?</v>
      </c>
      <c r="BN58" s="86" t="e">
        <f ca="1"/>
        <v>#NAME?</v>
      </c>
      <c r="BO58" s="86" t="e">
        <f ca="1"/>
        <v>#NAME?</v>
      </c>
      <c r="BP58" s="86" t="e">
        <f ca="1"/>
        <v>#NAME?</v>
      </c>
      <c r="BQ58" s="86" t="e">
        <f ca="1"/>
        <v>#NAME?</v>
      </c>
      <c r="BR58" s="90" t="e">
        <f ca="1"/>
        <v>#NAME?</v>
      </c>
      <c r="BS58" s="86" t="e">
        <f ca="1"/>
        <v>#NAME?</v>
      </c>
      <c r="BT58" s="86" t="e">
        <f ca="1"/>
        <v>#NAME?</v>
      </c>
      <c r="BU58" s="86" t="e">
        <f ca="1"/>
        <v>#NAME?</v>
      </c>
      <c r="BV58" s="86" t="e">
        <f ca="1"/>
        <v>#NAME?</v>
      </c>
      <c r="BW58" s="86" t="e">
        <f ca="1"/>
        <v>#NAME?</v>
      </c>
      <c r="BX58" s="86" t="e">
        <f ca="1"/>
        <v>#NAME?</v>
      </c>
      <c r="BY58" s="86" t="e">
        <f ca="1"/>
        <v>#NAME?</v>
      </c>
      <c r="BZ58" s="86" t="e">
        <f ca="1"/>
        <v>#NAME?</v>
      </c>
      <c r="CA58" s="86" t="e">
        <f ca="1"/>
        <v>#NAME?</v>
      </c>
      <c r="CB58" s="86" t="e">
        <f ca="1"/>
        <v>#NAME?</v>
      </c>
      <c r="CC58" s="86" t="e">
        <f ca="1"/>
        <v>#NAME?</v>
      </c>
      <c r="CD58" s="86" t="e">
        <f ca="1"/>
        <v>#NAME?</v>
      </c>
      <c r="CE58" s="86" t="e">
        <f ca="1"/>
        <v>#NAME?</v>
      </c>
      <c r="CF58" s="86" t="e">
        <f ca="1"/>
        <v>#NAME?</v>
      </c>
      <c r="CG58" s="86" t="e">
        <f ca="1"/>
        <v>#NAME?</v>
      </c>
      <c r="CH58" s="86" t="e">
        <f ca="1"/>
        <v>#NAME?</v>
      </c>
      <c r="CI58" s="86" t="e">
        <f ca="1"/>
        <v>#NAME?</v>
      </c>
      <c r="CJ58" s="86" t="e">
        <f ca="1"/>
        <v>#NAME?</v>
      </c>
      <c r="CK58" s="86" t="e">
        <f ca="1"/>
        <v>#NAME?</v>
      </c>
      <c r="CL58" s="86" t="e">
        <f ca="1"/>
        <v>#NAME?</v>
      </c>
      <c r="CM58" s="86" t="e">
        <f ca="1"/>
        <v>#NAME?</v>
      </c>
      <c r="CN58" s="120" t="e">
        <f t="shared" ca="1" si="23"/>
        <v>#NAME?</v>
      </c>
      <c r="CO58" s="83" t="e">
        <f t="shared" ca="1" si="24"/>
        <v>#NAME?</v>
      </c>
      <c r="CP58" s="83" t="e">
        <f t="shared" ca="1" si="25"/>
        <v>#NAME?</v>
      </c>
      <c r="CQ58" s="83" t="e">
        <f t="shared" ca="1" si="26"/>
        <v>#NAME?</v>
      </c>
      <c r="CR58" s="83" t="e">
        <f t="shared" ca="1" si="27"/>
        <v>#NAME?</v>
      </c>
      <c r="CS58" s="83" t="e">
        <f t="shared" ca="1" si="28"/>
        <v>#NAME?</v>
      </c>
      <c r="CT58" s="83" t="e">
        <f t="shared" ca="1" si="29"/>
        <v>#NAME?</v>
      </c>
      <c r="CU58" s="83" t="e">
        <f t="shared" ca="1" si="30"/>
        <v>#NAME?</v>
      </c>
      <c r="CV58" s="83" t="e">
        <f t="shared" ca="1" si="31"/>
        <v>#NAME?</v>
      </c>
      <c r="CW58" s="83" t="e">
        <f t="shared" ca="1" si="32"/>
        <v>#NAME?</v>
      </c>
      <c r="CX58" s="83" t="e">
        <f t="shared" ca="1" si="33"/>
        <v>#NAME?</v>
      </c>
      <c r="CY58" s="83" t="e">
        <f t="shared" ca="1" si="34"/>
        <v>#NAME?</v>
      </c>
      <c r="CZ58" s="83" t="e">
        <f t="shared" ca="1" si="35"/>
        <v>#NAME?</v>
      </c>
      <c r="DA58" s="83" t="e">
        <f t="shared" ca="1" si="36"/>
        <v>#NAME?</v>
      </c>
      <c r="DB58" s="83" t="e">
        <f t="shared" ca="1" si="37"/>
        <v>#NAME?</v>
      </c>
      <c r="DC58" s="83" t="e">
        <f t="shared" ca="1" si="38"/>
        <v>#NAME?</v>
      </c>
      <c r="DD58" s="83" t="e">
        <f t="shared" ca="1" si="39"/>
        <v>#NAME?</v>
      </c>
      <c r="DE58" s="83" t="e">
        <f t="shared" ca="1" si="40"/>
        <v>#NAME?</v>
      </c>
      <c r="DF58" s="83" t="e">
        <f t="shared" ca="1" si="41"/>
        <v>#NAME?</v>
      </c>
      <c r="DG58" s="83" t="e">
        <f t="shared" ca="1" si="42"/>
        <v>#NAME?</v>
      </c>
      <c r="DH58" s="83" t="e">
        <f t="shared" ca="1" si="43"/>
        <v>#NAME?</v>
      </c>
      <c r="DI58" s="124">
        <f>IF('Asset data'!$F58=0,0,AY58*'Asset data'!$F58/1000)</f>
        <v>0</v>
      </c>
      <c r="DJ58" s="125">
        <f>IF('Asset data'!$F58=0,0,AZ58*'Asset data'!$F58/1000)</f>
        <v>0</v>
      </c>
      <c r="DK58" s="125">
        <f>IF('Asset data'!$F58=0,0,BA58*'Asset data'!$F58/1000)</f>
        <v>0</v>
      </c>
      <c r="DL58" s="125">
        <f>IF('Asset data'!$F58=0,0,BB58*'Asset data'!$F58/1000)</f>
        <v>0</v>
      </c>
      <c r="DM58" s="125">
        <f>IF('Asset data'!$F58=0,0,BC58*'Asset data'!$F58/1000)</f>
        <v>0</v>
      </c>
      <c r="DN58" s="125">
        <f>IF('Asset data'!$F58=0,0,BD58*'Asset data'!$F58/1000)</f>
        <v>0</v>
      </c>
      <c r="DO58" s="125">
        <f>IF('Asset data'!$F58=0,0,BE58*'Asset data'!$F58/1000)</f>
        <v>0</v>
      </c>
      <c r="DP58" s="125">
        <f>IF('Asset data'!$F58=0,0,BF58*'Asset data'!$F58/1000)</f>
        <v>0</v>
      </c>
      <c r="DQ58" s="125">
        <f>IF('Asset data'!$F58=0,0,BG58*'Asset data'!$F58/1000)</f>
        <v>0</v>
      </c>
      <c r="DR58" s="125">
        <f>IF('Asset data'!$F58=0,0,BH58*'Asset data'!$F58/1000)</f>
        <v>0</v>
      </c>
      <c r="DS58" s="125">
        <f>IF('Asset data'!$F58=0,0,BI58*'Asset data'!$F58/1000)</f>
        <v>0</v>
      </c>
      <c r="DT58" s="125">
        <f>IF('Asset data'!$F58=0,0,BJ58*'Asset data'!$F58/1000)</f>
        <v>0</v>
      </c>
      <c r="DU58" s="125">
        <f>IF('Asset data'!$F58=0,0,BK58*'Asset data'!$F58/1000)</f>
        <v>0</v>
      </c>
      <c r="DV58" s="125">
        <f>IF('Asset data'!$F58=0,0,BL58*'Asset data'!$F58/1000)</f>
        <v>0</v>
      </c>
      <c r="DW58" s="125">
        <f>IF('Asset data'!$F58=0,0,BM58*'Asset data'!$F58/1000)</f>
        <v>0</v>
      </c>
      <c r="DX58" s="125">
        <f>IF('Asset data'!$F58=0,0,BN58*'Asset data'!$F58/1000)</f>
        <v>0</v>
      </c>
      <c r="DY58" s="125">
        <f>IF('Asset data'!$F58=0,0,BO58*'Asset data'!$F58/1000)</f>
        <v>0</v>
      </c>
      <c r="DZ58" s="125">
        <f>IF('Asset data'!$F58=0,0,BP58*'Asset data'!$F58/1000)</f>
        <v>0</v>
      </c>
      <c r="EA58" s="125">
        <f>IF('Asset data'!$F58=0,0,BQ58*'Asset data'!$F58/1000)</f>
        <v>0</v>
      </c>
      <c r="EB58" s="126">
        <f>IF('Asset data'!$F58=0,0,BR58*'Asset data'!$F58/1000)</f>
        <v>0</v>
      </c>
    </row>
    <row r="59" spans="1:132" s="74" customFormat="1" ht="15">
      <c r="A59" s="109">
        <f>'Asset data'!A59</f>
        <v>0</v>
      </c>
      <c r="B59" s="109">
        <f>'Asset data'!B59</f>
        <v>0</v>
      </c>
      <c r="C59" s="109">
        <f>'Asset data'!C59</f>
        <v>0</v>
      </c>
      <c r="D59" s="109">
        <f>'Asset data'!E59</f>
        <v>0</v>
      </c>
      <c r="E59" s="110">
        <f t="shared" si="20"/>
        <v>0</v>
      </c>
      <c r="F59" s="74">
        <f>'Asset data'!I59</f>
        <v>0</v>
      </c>
      <c r="G59" s="112">
        <f t="shared" si="21"/>
        <v>0</v>
      </c>
      <c r="H59" s="112">
        <f>'Asset data'!J59</f>
        <v>0</v>
      </c>
      <c r="I59" s="112" t="s">
        <v>22</v>
      </c>
      <c r="J59" s="112">
        <f>IF(A59=0,0,IF('Asset data'!$D$1=1,1,IF('Asset data'!$D$1=2,2,'Asset data'!K59)))</f>
        <v>0</v>
      </c>
      <c r="K59" s="76">
        <f t="shared" si="22"/>
        <v>0</v>
      </c>
      <c r="Z59" s="76"/>
      <c r="AJ59" s="76"/>
      <c r="AX59" s="113">
        <f>'Utilisation profile summary'!H59</f>
        <v>0</v>
      </c>
      <c r="AY59" s="114" t="e">
        <f t="array" aca="1" ref="AY59:CM59" ca="1">Aug_calc('Asset data'!$M$5:$FG$5,'Asset data'!M59:FG59,'Asset data'!H59/100,'Asset data'!G59,'Asset data'!I59,'Asset data'!J59,J59,20)</f>
        <v>#NAME?</v>
      </c>
      <c r="AZ59" s="114" t="e">
        <f ca="1"/>
        <v>#NAME?</v>
      </c>
      <c r="BA59" s="77" t="e">
        <f ca="1"/>
        <v>#NAME?</v>
      </c>
      <c r="BB59" s="77" t="e">
        <f ca="1"/>
        <v>#NAME?</v>
      </c>
      <c r="BC59" s="77" t="e">
        <f ca="1"/>
        <v>#NAME?</v>
      </c>
      <c r="BD59" s="77" t="e">
        <f ca="1"/>
        <v>#NAME?</v>
      </c>
      <c r="BE59" s="77" t="e">
        <f ca="1"/>
        <v>#NAME?</v>
      </c>
      <c r="BF59" s="77" t="e">
        <f ca="1"/>
        <v>#NAME?</v>
      </c>
      <c r="BG59" s="77" t="e">
        <f ca="1"/>
        <v>#NAME?</v>
      </c>
      <c r="BH59" s="77" t="e">
        <f ca="1"/>
        <v>#NAME?</v>
      </c>
      <c r="BI59" s="77" t="e">
        <f ca="1"/>
        <v>#NAME?</v>
      </c>
      <c r="BJ59" s="77" t="e">
        <f ca="1"/>
        <v>#NAME?</v>
      </c>
      <c r="BK59" s="77" t="e">
        <f ca="1"/>
        <v>#NAME?</v>
      </c>
      <c r="BL59" s="77" t="e">
        <f ca="1"/>
        <v>#NAME?</v>
      </c>
      <c r="BM59" s="77" t="e">
        <f ca="1"/>
        <v>#NAME?</v>
      </c>
      <c r="BN59" s="77" t="e">
        <f ca="1"/>
        <v>#NAME?</v>
      </c>
      <c r="BO59" s="77" t="e">
        <f ca="1"/>
        <v>#NAME?</v>
      </c>
      <c r="BP59" s="77" t="e">
        <f ca="1"/>
        <v>#NAME?</v>
      </c>
      <c r="BQ59" s="77" t="e">
        <f ca="1"/>
        <v>#NAME?</v>
      </c>
      <c r="BR59" s="81" t="e">
        <f ca="1"/>
        <v>#NAME?</v>
      </c>
      <c r="BS59" s="77" t="e">
        <f ca="1"/>
        <v>#NAME?</v>
      </c>
      <c r="BT59" s="77" t="e">
        <f ca="1"/>
        <v>#NAME?</v>
      </c>
      <c r="BU59" s="77" t="e">
        <f ca="1"/>
        <v>#NAME?</v>
      </c>
      <c r="BV59" s="77" t="e">
        <f ca="1"/>
        <v>#NAME?</v>
      </c>
      <c r="BW59" s="77" t="e">
        <f ca="1"/>
        <v>#NAME?</v>
      </c>
      <c r="BX59" s="77" t="e">
        <f ca="1"/>
        <v>#NAME?</v>
      </c>
      <c r="BY59" s="77" t="e">
        <f ca="1"/>
        <v>#NAME?</v>
      </c>
      <c r="BZ59" s="77" t="e">
        <f ca="1"/>
        <v>#NAME?</v>
      </c>
      <c r="CA59" s="77" t="e">
        <f ca="1"/>
        <v>#NAME?</v>
      </c>
      <c r="CB59" s="77" t="e">
        <f ca="1"/>
        <v>#NAME?</v>
      </c>
      <c r="CC59" s="77" t="e">
        <f ca="1"/>
        <v>#NAME?</v>
      </c>
      <c r="CD59" s="77" t="e">
        <f ca="1"/>
        <v>#NAME?</v>
      </c>
      <c r="CE59" s="77" t="e">
        <f ca="1"/>
        <v>#NAME?</v>
      </c>
      <c r="CF59" s="77" t="e">
        <f ca="1"/>
        <v>#NAME?</v>
      </c>
      <c r="CG59" s="77" t="e">
        <f ca="1"/>
        <v>#NAME?</v>
      </c>
      <c r="CH59" s="77" t="e">
        <f ca="1"/>
        <v>#NAME?</v>
      </c>
      <c r="CI59" s="77" t="e">
        <f ca="1"/>
        <v>#NAME?</v>
      </c>
      <c r="CJ59" s="77" t="e">
        <f ca="1"/>
        <v>#NAME?</v>
      </c>
      <c r="CK59" s="77" t="e">
        <f ca="1"/>
        <v>#NAME?</v>
      </c>
      <c r="CL59" s="77" t="e">
        <f ca="1"/>
        <v>#NAME?</v>
      </c>
      <c r="CM59" s="77" t="e">
        <f ca="1"/>
        <v>#NAME?</v>
      </c>
      <c r="CN59" s="111" t="e">
        <f t="shared" ca="1" si="23"/>
        <v>#NAME?</v>
      </c>
      <c r="CO59" s="74" t="e">
        <f t="shared" ca="1" si="24"/>
        <v>#NAME?</v>
      </c>
      <c r="CP59" s="74" t="e">
        <f t="shared" ca="1" si="25"/>
        <v>#NAME?</v>
      </c>
      <c r="CQ59" s="74" t="e">
        <f t="shared" ca="1" si="26"/>
        <v>#NAME?</v>
      </c>
      <c r="CR59" s="74" t="e">
        <f t="shared" ca="1" si="27"/>
        <v>#NAME?</v>
      </c>
      <c r="CS59" s="74" t="e">
        <f t="shared" ca="1" si="28"/>
        <v>#NAME?</v>
      </c>
      <c r="CT59" s="74" t="e">
        <f t="shared" ca="1" si="29"/>
        <v>#NAME?</v>
      </c>
      <c r="CU59" s="74" t="e">
        <f t="shared" ca="1" si="30"/>
        <v>#NAME?</v>
      </c>
      <c r="CV59" s="74" t="e">
        <f t="shared" ca="1" si="31"/>
        <v>#NAME?</v>
      </c>
      <c r="CW59" s="74" t="e">
        <f t="shared" ca="1" si="32"/>
        <v>#NAME?</v>
      </c>
      <c r="CX59" s="74" t="e">
        <f t="shared" ca="1" si="33"/>
        <v>#NAME?</v>
      </c>
      <c r="CY59" s="74" t="e">
        <f t="shared" ca="1" si="34"/>
        <v>#NAME?</v>
      </c>
      <c r="CZ59" s="74" t="e">
        <f t="shared" ca="1" si="35"/>
        <v>#NAME?</v>
      </c>
      <c r="DA59" s="74" t="e">
        <f t="shared" ca="1" si="36"/>
        <v>#NAME?</v>
      </c>
      <c r="DB59" s="74" t="e">
        <f t="shared" ca="1" si="37"/>
        <v>#NAME?</v>
      </c>
      <c r="DC59" s="74" t="e">
        <f t="shared" ca="1" si="38"/>
        <v>#NAME?</v>
      </c>
      <c r="DD59" s="74" t="e">
        <f t="shared" ca="1" si="39"/>
        <v>#NAME?</v>
      </c>
      <c r="DE59" s="74" t="e">
        <f t="shared" ca="1" si="40"/>
        <v>#NAME?</v>
      </c>
      <c r="DF59" s="74" t="e">
        <f t="shared" ca="1" si="41"/>
        <v>#NAME?</v>
      </c>
      <c r="DG59" s="74" t="e">
        <f t="shared" ca="1" si="42"/>
        <v>#NAME?</v>
      </c>
      <c r="DH59" s="74" t="e">
        <f t="shared" ca="1" si="43"/>
        <v>#NAME?</v>
      </c>
      <c r="DI59" s="115">
        <f>IF('Asset data'!$F59=0,0,AY59*'Asset data'!$F59/1000)</f>
        <v>0</v>
      </c>
      <c r="DJ59" s="116">
        <f>IF('Asset data'!$F59=0,0,AZ59*'Asset data'!$F59/1000)</f>
        <v>0</v>
      </c>
      <c r="DK59" s="116">
        <f>IF('Asset data'!$F59=0,0,BA59*'Asset data'!$F59/1000)</f>
        <v>0</v>
      </c>
      <c r="DL59" s="116">
        <f>IF('Asset data'!$F59=0,0,BB59*'Asset data'!$F59/1000)</f>
        <v>0</v>
      </c>
      <c r="DM59" s="116">
        <f>IF('Asset data'!$F59=0,0,BC59*'Asset data'!$F59/1000)</f>
        <v>0</v>
      </c>
      <c r="DN59" s="116">
        <f>IF('Asset data'!$F59=0,0,BD59*'Asset data'!$F59/1000)</f>
        <v>0</v>
      </c>
      <c r="DO59" s="116">
        <f>IF('Asset data'!$F59=0,0,BE59*'Asset data'!$F59/1000)</f>
        <v>0</v>
      </c>
      <c r="DP59" s="116">
        <f>IF('Asset data'!$F59=0,0,BF59*'Asset data'!$F59/1000)</f>
        <v>0</v>
      </c>
      <c r="DQ59" s="116">
        <f>IF('Asset data'!$F59=0,0,BG59*'Asset data'!$F59/1000)</f>
        <v>0</v>
      </c>
      <c r="DR59" s="116">
        <f>IF('Asset data'!$F59=0,0,BH59*'Asset data'!$F59/1000)</f>
        <v>0</v>
      </c>
      <c r="DS59" s="116">
        <f>IF('Asset data'!$F59=0,0,BI59*'Asset data'!$F59/1000)</f>
        <v>0</v>
      </c>
      <c r="DT59" s="116">
        <f>IF('Asset data'!$F59=0,0,BJ59*'Asset data'!$F59/1000)</f>
        <v>0</v>
      </c>
      <c r="DU59" s="116">
        <f>IF('Asset data'!$F59=0,0,BK59*'Asset data'!$F59/1000)</f>
        <v>0</v>
      </c>
      <c r="DV59" s="116">
        <f>IF('Asset data'!$F59=0,0,BL59*'Asset data'!$F59/1000)</f>
        <v>0</v>
      </c>
      <c r="DW59" s="116">
        <f>IF('Asset data'!$F59=0,0,BM59*'Asset data'!$F59/1000)</f>
        <v>0</v>
      </c>
      <c r="DX59" s="116">
        <f>IF('Asset data'!$F59=0,0,BN59*'Asset data'!$F59/1000)</f>
        <v>0</v>
      </c>
      <c r="DY59" s="116">
        <f>IF('Asset data'!$F59=0,0,BO59*'Asset data'!$F59/1000)</f>
        <v>0</v>
      </c>
      <c r="DZ59" s="116">
        <f>IF('Asset data'!$F59=0,0,BP59*'Asset data'!$F59/1000)</f>
        <v>0</v>
      </c>
      <c r="EA59" s="116">
        <f>IF('Asset data'!$F59=0,0,BQ59*'Asset data'!$F59/1000)</f>
        <v>0</v>
      </c>
      <c r="EB59" s="117">
        <f>IF('Asset data'!$F59=0,0,BR59*'Asset data'!$F59/1000)</f>
        <v>0</v>
      </c>
    </row>
    <row r="60" spans="1:132" s="83" customFormat="1" ht="15">
      <c r="A60" s="118">
        <f>'Asset data'!A60</f>
        <v>0</v>
      </c>
      <c r="B60" s="118">
        <f>'Asset data'!B60</f>
        <v>0</v>
      </c>
      <c r="C60" s="118">
        <f>'Asset data'!C60</f>
        <v>0</v>
      </c>
      <c r="D60" s="118">
        <f>'Asset data'!E60</f>
        <v>0</v>
      </c>
      <c r="E60" s="119">
        <f t="shared" si="20"/>
        <v>0</v>
      </c>
      <c r="F60" s="83">
        <f>'Asset data'!I60</f>
        <v>0</v>
      </c>
      <c r="G60" s="121">
        <f t="shared" si="21"/>
        <v>0</v>
      </c>
      <c r="H60" s="121">
        <f>'Asset data'!J60</f>
        <v>0</v>
      </c>
      <c r="I60" s="121" t="s">
        <v>22</v>
      </c>
      <c r="J60" s="121">
        <f>IF(A60=0,0,IF('Asset data'!$D$1=1,1,IF('Asset data'!$D$1=2,2,'Asset data'!K60)))</f>
        <v>0</v>
      </c>
      <c r="K60" s="85">
        <f t="shared" si="22"/>
        <v>0</v>
      </c>
      <c r="Z60" s="85"/>
      <c r="AJ60" s="85"/>
      <c r="AX60" s="122">
        <f>'Utilisation profile summary'!H60</f>
        <v>0</v>
      </c>
      <c r="AY60" s="123" t="e">
        <f t="array" aca="1" ref="AY60:CM60" ca="1">Aug_calc('Asset data'!$M$5:$FG$5,'Asset data'!M60:FG60,'Asset data'!H60/100,'Asset data'!G60,'Asset data'!I60,'Asset data'!J60,J60,20)</f>
        <v>#NAME?</v>
      </c>
      <c r="AZ60" s="123" t="e">
        <f ca="1"/>
        <v>#NAME?</v>
      </c>
      <c r="BA60" s="86" t="e">
        <f ca="1"/>
        <v>#NAME?</v>
      </c>
      <c r="BB60" s="86" t="e">
        <f ca="1"/>
        <v>#NAME?</v>
      </c>
      <c r="BC60" s="86" t="e">
        <f ca="1"/>
        <v>#NAME?</v>
      </c>
      <c r="BD60" s="86" t="e">
        <f ca="1"/>
        <v>#NAME?</v>
      </c>
      <c r="BE60" s="86" t="e">
        <f ca="1"/>
        <v>#NAME?</v>
      </c>
      <c r="BF60" s="86" t="e">
        <f ca="1"/>
        <v>#NAME?</v>
      </c>
      <c r="BG60" s="86" t="e">
        <f ca="1"/>
        <v>#NAME?</v>
      </c>
      <c r="BH60" s="86" t="e">
        <f ca="1"/>
        <v>#NAME?</v>
      </c>
      <c r="BI60" s="86" t="e">
        <f ca="1"/>
        <v>#NAME?</v>
      </c>
      <c r="BJ60" s="86" t="e">
        <f ca="1"/>
        <v>#NAME?</v>
      </c>
      <c r="BK60" s="86" t="e">
        <f ca="1"/>
        <v>#NAME?</v>
      </c>
      <c r="BL60" s="86" t="e">
        <f ca="1"/>
        <v>#NAME?</v>
      </c>
      <c r="BM60" s="86" t="e">
        <f ca="1"/>
        <v>#NAME?</v>
      </c>
      <c r="BN60" s="86" t="e">
        <f ca="1"/>
        <v>#NAME?</v>
      </c>
      <c r="BO60" s="86" t="e">
        <f ca="1"/>
        <v>#NAME?</v>
      </c>
      <c r="BP60" s="86" t="e">
        <f ca="1"/>
        <v>#NAME?</v>
      </c>
      <c r="BQ60" s="86" t="e">
        <f ca="1"/>
        <v>#NAME?</v>
      </c>
      <c r="BR60" s="90" t="e">
        <f ca="1"/>
        <v>#NAME?</v>
      </c>
      <c r="BS60" s="86" t="e">
        <f ca="1"/>
        <v>#NAME?</v>
      </c>
      <c r="BT60" s="86" t="e">
        <f ca="1"/>
        <v>#NAME?</v>
      </c>
      <c r="BU60" s="86" t="e">
        <f ca="1"/>
        <v>#NAME?</v>
      </c>
      <c r="BV60" s="86" t="e">
        <f ca="1"/>
        <v>#NAME?</v>
      </c>
      <c r="BW60" s="86" t="e">
        <f ca="1"/>
        <v>#NAME?</v>
      </c>
      <c r="BX60" s="86" t="e">
        <f ca="1"/>
        <v>#NAME?</v>
      </c>
      <c r="BY60" s="86" t="e">
        <f ca="1"/>
        <v>#NAME?</v>
      </c>
      <c r="BZ60" s="86" t="e">
        <f ca="1"/>
        <v>#NAME?</v>
      </c>
      <c r="CA60" s="86" t="e">
        <f ca="1"/>
        <v>#NAME?</v>
      </c>
      <c r="CB60" s="86" t="e">
        <f ca="1"/>
        <v>#NAME?</v>
      </c>
      <c r="CC60" s="86" t="e">
        <f ca="1"/>
        <v>#NAME?</v>
      </c>
      <c r="CD60" s="86" t="e">
        <f ca="1"/>
        <v>#NAME?</v>
      </c>
      <c r="CE60" s="86" t="e">
        <f ca="1"/>
        <v>#NAME?</v>
      </c>
      <c r="CF60" s="86" t="e">
        <f ca="1"/>
        <v>#NAME?</v>
      </c>
      <c r="CG60" s="86" t="e">
        <f ca="1"/>
        <v>#NAME?</v>
      </c>
      <c r="CH60" s="86" t="e">
        <f ca="1"/>
        <v>#NAME?</v>
      </c>
      <c r="CI60" s="86" t="e">
        <f ca="1"/>
        <v>#NAME?</v>
      </c>
      <c r="CJ60" s="86" t="e">
        <f ca="1"/>
        <v>#NAME?</v>
      </c>
      <c r="CK60" s="86" t="e">
        <f ca="1"/>
        <v>#NAME?</v>
      </c>
      <c r="CL60" s="86" t="e">
        <f ca="1"/>
        <v>#NAME?</v>
      </c>
      <c r="CM60" s="86" t="e">
        <f ca="1"/>
        <v>#NAME?</v>
      </c>
      <c r="CN60" s="120" t="e">
        <f t="shared" ca="1" si="23"/>
        <v>#NAME?</v>
      </c>
      <c r="CO60" s="83" t="e">
        <f t="shared" ca="1" si="24"/>
        <v>#NAME?</v>
      </c>
      <c r="CP60" s="83" t="e">
        <f t="shared" ca="1" si="25"/>
        <v>#NAME?</v>
      </c>
      <c r="CQ60" s="83" t="e">
        <f t="shared" ca="1" si="26"/>
        <v>#NAME?</v>
      </c>
      <c r="CR60" s="83" t="e">
        <f t="shared" ca="1" si="27"/>
        <v>#NAME?</v>
      </c>
      <c r="CS60" s="83" t="e">
        <f t="shared" ca="1" si="28"/>
        <v>#NAME?</v>
      </c>
      <c r="CT60" s="83" t="e">
        <f t="shared" ca="1" si="29"/>
        <v>#NAME?</v>
      </c>
      <c r="CU60" s="83" t="e">
        <f t="shared" ca="1" si="30"/>
        <v>#NAME?</v>
      </c>
      <c r="CV60" s="83" t="e">
        <f t="shared" ca="1" si="31"/>
        <v>#NAME?</v>
      </c>
      <c r="CW60" s="83" t="e">
        <f t="shared" ca="1" si="32"/>
        <v>#NAME?</v>
      </c>
      <c r="CX60" s="83" t="e">
        <f t="shared" ca="1" si="33"/>
        <v>#NAME?</v>
      </c>
      <c r="CY60" s="83" t="e">
        <f t="shared" ca="1" si="34"/>
        <v>#NAME?</v>
      </c>
      <c r="CZ60" s="83" t="e">
        <f t="shared" ca="1" si="35"/>
        <v>#NAME?</v>
      </c>
      <c r="DA60" s="83" t="e">
        <f t="shared" ca="1" si="36"/>
        <v>#NAME?</v>
      </c>
      <c r="DB60" s="83" t="e">
        <f t="shared" ca="1" si="37"/>
        <v>#NAME?</v>
      </c>
      <c r="DC60" s="83" t="e">
        <f t="shared" ca="1" si="38"/>
        <v>#NAME?</v>
      </c>
      <c r="DD60" s="83" t="e">
        <f t="shared" ca="1" si="39"/>
        <v>#NAME?</v>
      </c>
      <c r="DE60" s="83" t="e">
        <f t="shared" ca="1" si="40"/>
        <v>#NAME?</v>
      </c>
      <c r="DF60" s="83" t="e">
        <f t="shared" ca="1" si="41"/>
        <v>#NAME?</v>
      </c>
      <c r="DG60" s="83" t="e">
        <f t="shared" ca="1" si="42"/>
        <v>#NAME?</v>
      </c>
      <c r="DH60" s="83" t="e">
        <f t="shared" ca="1" si="43"/>
        <v>#NAME?</v>
      </c>
      <c r="DI60" s="124">
        <f>IF('Asset data'!$F60=0,0,AY60*'Asset data'!$F60/1000)</f>
        <v>0</v>
      </c>
      <c r="DJ60" s="125">
        <f>IF('Asset data'!$F60=0,0,AZ60*'Asset data'!$F60/1000)</f>
        <v>0</v>
      </c>
      <c r="DK60" s="125">
        <f>IF('Asset data'!$F60=0,0,BA60*'Asset data'!$F60/1000)</f>
        <v>0</v>
      </c>
      <c r="DL60" s="125">
        <f>IF('Asset data'!$F60=0,0,BB60*'Asset data'!$F60/1000)</f>
        <v>0</v>
      </c>
      <c r="DM60" s="125">
        <f>IF('Asset data'!$F60=0,0,BC60*'Asset data'!$F60/1000)</f>
        <v>0</v>
      </c>
      <c r="DN60" s="125">
        <f>IF('Asset data'!$F60=0,0,BD60*'Asset data'!$F60/1000)</f>
        <v>0</v>
      </c>
      <c r="DO60" s="125">
        <f>IF('Asset data'!$F60=0,0,BE60*'Asset data'!$F60/1000)</f>
        <v>0</v>
      </c>
      <c r="DP60" s="125">
        <f>IF('Asset data'!$F60=0,0,BF60*'Asset data'!$F60/1000)</f>
        <v>0</v>
      </c>
      <c r="DQ60" s="125">
        <f>IF('Asset data'!$F60=0,0,BG60*'Asset data'!$F60/1000)</f>
        <v>0</v>
      </c>
      <c r="DR60" s="125">
        <f>IF('Asset data'!$F60=0,0,BH60*'Asset data'!$F60/1000)</f>
        <v>0</v>
      </c>
      <c r="DS60" s="125">
        <f>IF('Asset data'!$F60=0,0,BI60*'Asset data'!$F60/1000)</f>
        <v>0</v>
      </c>
      <c r="DT60" s="125">
        <f>IF('Asset data'!$F60=0,0,BJ60*'Asset data'!$F60/1000)</f>
        <v>0</v>
      </c>
      <c r="DU60" s="125">
        <f>IF('Asset data'!$F60=0,0,BK60*'Asset data'!$F60/1000)</f>
        <v>0</v>
      </c>
      <c r="DV60" s="125">
        <f>IF('Asset data'!$F60=0,0,BL60*'Asset data'!$F60/1000)</f>
        <v>0</v>
      </c>
      <c r="DW60" s="125">
        <f>IF('Asset data'!$F60=0,0,BM60*'Asset data'!$F60/1000)</f>
        <v>0</v>
      </c>
      <c r="DX60" s="125">
        <f>IF('Asset data'!$F60=0,0,BN60*'Asset data'!$F60/1000)</f>
        <v>0</v>
      </c>
      <c r="DY60" s="125">
        <f>IF('Asset data'!$F60=0,0,BO60*'Asset data'!$F60/1000)</f>
        <v>0</v>
      </c>
      <c r="DZ60" s="125">
        <f>IF('Asset data'!$F60=0,0,BP60*'Asset data'!$F60/1000)</f>
        <v>0</v>
      </c>
      <c r="EA60" s="125">
        <f>IF('Asset data'!$F60=0,0,BQ60*'Asset data'!$F60/1000)</f>
        <v>0</v>
      </c>
      <c r="EB60" s="126">
        <f>IF('Asset data'!$F60=0,0,BR60*'Asset data'!$F60/1000)</f>
        <v>0</v>
      </c>
    </row>
    <row r="61" spans="1:132" s="74" customFormat="1" ht="15">
      <c r="A61" s="109">
        <f>'Asset data'!A61</f>
        <v>0</v>
      </c>
      <c r="B61" s="109">
        <f>'Asset data'!B61</f>
        <v>0</v>
      </c>
      <c r="C61" s="109">
        <f>'Asset data'!C61</f>
        <v>0</v>
      </c>
      <c r="D61" s="109">
        <f>'Asset data'!E61</f>
        <v>0</v>
      </c>
      <c r="E61" s="110">
        <f t="shared" si="20"/>
        <v>0</v>
      </c>
      <c r="F61" s="74">
        <f>'Asset data'!I61</f>
        <v>0</v>
      </c>
      <c r="G61" s="112">
        <f t="shared" si="21"/>
        <v>0</v>
      </c>
      <c r="H61" s="112">
        <f>'Asset data'!J61</f>
        <v>0</v>
      </c>
      <c r="I61" s="112" t="s">
        <v>22</v>
      </c>
      <c r="J61" s="112">
        <f>IF(A61=0,0,IF('Asset data'!$D$1=1,1,IF('Asset data'!$D$1=2,2,'Asset data'!K61)))</f>
        <v>0</v>
      </c>
      <c r="K61" s="76">
        <f t="shared" si="22"/>
        <v>0</v>
      </c>
      <c r="Z61" s="76"/>
      <c r="AJ61" s="76"/>
      <c r="AX61" s="113">
        <f>'Utilisation profile summary'!H61</f>
        <v>0</v>
      </c>
      <c r="AY61" s="114" t="e">
        <f t="array" aca="1" ref="AY61:CM61" ca="1">Aug_calc('Asset data'!$M$5:$FG$5,'Asset data'!M61:FG61,'Asset data'!H61/100,'Asset data'!G61,'Asset data'!I61,'Asset data'!J61,J61,20)</f>
        <v>#NAME?</v>
      </c>
      <c r="AZ61" s="114" t="e">
        <f ca="1"/>
        <v>#NAME?</v>
      </c>
      <c r="BA61" s="77" t="e">
        <f ca="1"/>
        <v>#NAME?</v>
      </c>
      <c r="BB61" s="77" t="e">
        <f ca="1"/>
        <v>#NAME?</v>
      </c>
      <c r="BC61" s="77" t="e">
        <f ca="1"/>
        <v>#NAME?</v>
      </c>
      <c r="BD61" s="77" t="e">
        <f ca="1"/>
        <v>#NAME?</v>
      </c>
      <c r="BE61" s="77" t="e">
        <f ca="1"/>
        <v>#NAME?</v>
      </c>
      <c r="BF61" s="77" t="e">
        <f ca="1"/>
        <v>#NAME?</v>
      </c>
      <c r="BG61" s="77" t="e">
        <f ca="1"/>
        <v>#NAME?</v>
      </c>
      <c r="BH61" s="77" t="e">
        <f ca="1"/>
        <v>#NAME?</v>
      </c>
      <c r="BI61" s="77" t="e">
        <f ca="1"/>
        <v>#NAME?</v>
      </c>
      <c r="BJ61" s="77" t="e">
        <f ca="1"/>
        <v>#NAME?</v>
      </c>
      <c r="BK61" s="77" t="e">
        <f ca="1"/>
        <v>#NAME?</v>
      </c>
      <c r="BL61" s="77" t="e">
        <f ca="1"/>
        <v>#NAME?</v>
      </c>
      <c r="BM61" s="77" t="e">
        <f ca="1"/>
        <v>#NAME?</v>
      </c>
      <c r="BN61" s="77" t="e">
        <f ca="1"/>
        <v>#NAME?</v>
      </c>
      <c r="BO61" s="77" t="e">
        <f ca="1"/>
        <v>#NAME?</v>
      </c>
      <c r="BP61" s="77" t="e">
        <f ca="1"/>
        <v>#NAME?</v>
      </c>
      <c r="BQ61" s="77" t="e">
        <f ca="1"/>
        <v>#NAME?</v>
      </c>
      <c r="BR61" s="81" t="e">
        <f ca="1"/>
        <v>#NAME?</v>
      </c>
      <c r="BS61" s="77" t="e">
        <f ca="1"/>
        <v>#NAME?</v>
      </c>
      <c r="BT61" s="77" t="e">
        <f ca="1"/>
        <v>#NAME?</v>
      </c>
      <c r="BU61" s="77" t="e">
        <f ca="1"/>
        <v>#NAME?</v>
      </c>
      <c r="BV61" s="77" t="e">
        <f ca="1"/>
        <v>#NAME?</v>
      </c>
      <c r="BW61" s="77" t="e">
        <f ca="1"/>
        <v>#NAME?</v>
      </c>
      <c r="BX61" s="77" t="e">
        <f ca="1"/>
        <v>#NAME?</v>
      </c>
      <c r="BY61" s="77" t="e">
        <f ca="1"/>
        <v>#NAME?</v>
      </c>
      <c r="BZ61" s="77" t="e">
        <f ca="1"/>
        <v>#NAME?</v>
      </c>
      <c r="CA61" s="77" t="e">
        <f ca="1"/>
        <v>#NAME?</v>
      </c>
      <c r="CB61" s="77" t="e">
        <f ca="1"/>
        <v>#NAME?</v>
      </c>
      <c r="CC61" s="77" t="e">
        <f ca="1"/>
        <v>#NAME?</v>
      </c>
      <c r="CD61" s="77" t="e">
        <f ca="1"/>
        <v>#NAME?</v>
      </c>
      <c r="CE61" s="77" t="e">
        <f ca="1"/>
        <v>#NAME?</v>
      </c>
      <c r="CF61" s="77" t="e">
        <f ca="1"/>
        <v>#NAME?</v>
      </c>
      <c r="CG61" s="77" t="e">
        <f ca="1"/>
        <v>#NAME?</v>
      </c>
      <c r="CH61" s="77" t="e">
        <f ca="1"/>
        <v>#NAME?</v>
      </c>
      <c r="CI61" s="77" t="e">
        <f ca="1"/>
        <v>#NAME?</v>
      </c>
      <c r="CJ61" s="77" t="e">
        <f ca="1"/>
        <v>#NAME?</v>
      </c>
      <c r="CK61" s="77" t="e">
        <f ca="1"/>
        <v>#NAME?</v>
      </c>
      <c r="CL61" s="77" t="e">
        <f ca="1"/>
        <v>#NAME?</v>
      </c>
      <c r="CM61" s="77" t="e">
        <f ca="1"/>
        <v>#NAME?</v>
      </c>
      <c r="CN61" s="111" t="e">
        <f t="shared" ca="1" si="23"/>
        <v>#NAME?</v>
      </c>
      <c r="CO61" s="74" t="e">
        <f t="shared" ca="1" si="24"/>
        <v>#NAME?</v>
      </c>
      <c r="CP61" s="74" t="e">
        <f t="shared" ca="1" si="25"/>
        <v>#NAME?</v>
      </c>
      <c r="CQ61" s="74" t="e">
        <f t="shared" ca="1" si="26"/>
        <v>#NAME?</v>
      </c>
      <c r="CR61" s="74" t="e">
        <f t="shared" ca="1" si="27"/>
        <v>#NAME?</v>
      </c>
      <c r="CS61" s="74" t="e">
        <f t="shared" ca="1" si="28"/>
        <v>#NAME?</v>
      </c>
      <c r="CT61" s="74" t="e">
        <f t="shared" ca="1" si="29"/>
        <v>#NAME?</v>
      </c>
      <c r="CU61" s="74" t="e">
        <f t="shared" ca="1" si="30"/>
        <v>#NAME?</v>
      </c>
      <c r="CV61" s="74" t="e">
        <f t="shared" ca="1" si="31"/>
        <v>#NAME?</v>
      </c>
      <c r="CW61" s="74" t="e">
        <f t="shared" ca="1" si="32"/>
        <v>#NAME?</v>
      </c>
      <c r="CX61" s="74" t="e">
        <f t="shared" ca="1" si="33"/>
        <v>#NAME?</v>
      </c>
      <c r="CY61" s="74" t="e">
        <f t="shared" ca="1" si="34"/>
        <v>#NAME?</v>
      </c>
      <c r="CZ61" s="74" t="e">
        <f t="shared" ca="1" si="35"/>
        <v>#NAME?</v>
      </c>
      <c r="DA61" s="74" t="e">
        <f t="shared" ca="1" si="36"/>
        <v>#NAME?</v>
      </c>
      <c r="DB61" s="74" t="e">
        <f t="shared" ca="1" si="37"/>
        <v>#NAME?</v>
      </c>
      <c r="DC61" s="74" t="e">
        <f t="shared" ca="1" si="38"/>
        <v>#NAME?</v>
      </c>
      <c r="DD61" s="74" t="e">
        <f t="shared" ca="1" si="39"/>
        <v>#NAME?</v>
      </c>
      <c r="DE61" s="74" t="e">
        <f t="shared" ca="1" si="40"/>
        <v>#NAME?</v>
      </c>
      <c r="DF61" s="74" t="e">
        <f t="shared" ca="1" si="41"/>
        <v>#NAME?</v>
      </c>
      <c r="DG61" s="74" t="e">
        <f t="shared" ca="1" si="42"/>
        <v>#NAME?</v>
      </c>
      <c r="DH61" s="74" t="e">
        <f t="shared" ca="1" si="43"/>
        <v>#NAME?</v>
      </c>
      <c r="DI61" s="115">
        <f>IF('Asset data'!$F61=0,0,AY61*'Asset data'!$F61/1000)</f>
        <v>0</v>
      </c>
      <c r="DJ61" s="116">
        <f>IF('Asset data'!$F61=0,0,AZ61*'Asset data'!$F61/1000)</f>
        <v>0</v>
      </c>
      <c r="DK61" s="116">
        <f>IF('Asset data'!$F61=0,0,BA61*'Asset data'!$F61/1000)</f>
        <v>0</v>
      </c>
      <c r="DL61" s="116">
        <f>IF('Asset data'!$F61=0,0,BB61*'Asset data'!$F61/1000)</f>
        <v>0</v>
      </c>
      <c r="DM61" s="116">
        <f>IF('Asset data'!$F61=0,0,BC61*'Asset data'!$F61/1000)</f>
        <v>0</v>
      </c>
      <c r="DN61" s="116">
        <f>IF('Asset data'!$F61=0,0,BD61*'Asset data'!$F61/1000)</f>
        <v>0</v>
      </c>
      <c r="DO61" s="116">
        <f>IF('Asset data'!$F61=0,0,BE61*'Asset data'!$F61/1000)</f>
        <v>0</v>
      </c>
      <c r="DP61" s="116">
        <f>IF('Asset data'!$F61=0,0,BF61*'Asset data'!$F61/1000)</f>
        <v>0</v>
      </c>
      <c r="DQ61" s="116">
        <f>IF('Asset data'!$F61=0,0,BG61*'Asset data'!$F61/1000)</f>
        <v>0</v>
      </c>
      <c r="DR61" s="116">
        <f>IF('Asset data'!$F61=0,0,BH61*'Asset data'!$F61/1000)</f>
        <v>0</v>
      </c>
      <c r="DS61" s="116">
        <f>IF('Asset data'!$F61=0,0,BI61*'Asset data'!$F61/1000)</f>
        <v>0</v>
      </c>
      <c r="DT61" s="116">
        <f>IF('Asset data'!$F61=0,0,BJ61*'Asset data'!$F61/1000)</f>
        <v>0</v>
      </c>
      <c r="DU61" s="116">
        <f>IF('Asset data'!$F61=0,0,BK61*'Asset data'!$F61/1000)</f>
        <v>0</v>
      </c>
      <c r="DV61" s="116">
        <f>IF('Asset data'!$F61=0,0,BL61*'Asset data'!$F61/1000)</f>
        <v>0</v>
      </c>
      <c r="DW61" s="116">
        <f>IF('Asset data'!$F61=0,0,BM61*'Asset data'!$F61/1000)</f>
        <v>0</v>
      </c>
      <c r="DX61" s="116">
        <f>IF('Asset data'!$F61=0,0,BN61*'Asset data'!$F61/1000)</f>
        <v>0</v>
      </c>
      <c r="DY61" s="116">
        <f>IF('Asset data'!$F61=0,0,BO61*'Asset data'!$F61/1000)</f>
        <v>0</v>
      </c>
      <c r="DZ61" s="116">
        <f>IF('Asset data'!$F61=0,0,BP61*'Asset data'!$F61/1000)</f>
        <v>0</v>
      </c>
      <c r="EA61" s="116">
        <f>IF('Asset data'!$F61=0,0,BQ61*'Asset data'!$F61/1000)</f>
        <v>0</v>
      </c>
      <c r="EB61" s="117">
        <f>IF('Asset data'!$F61=0,0,BR61*'Asset data'!$F61/1000)</f>
        <v>0</v>
      </c>
    </row>
    <row r="62" spans="1:132" s="83" customFormat="1" ht="15">
      <c r="A62" s="118"/>
      <c r="B62" s="118"/>
      <c r="C62" s="118"/>
      <c r="D62" s="118"/>
      <c r="E62" s="119"/>
      <c r="G62" s="121"/>
      <c r="H62" s="121"/>
      <c r="I62" s="121"/>
      <c r="J62" s="121"/>
      <c r="K62" s="85"/>
      <c r="Z62" s="85"/>
      <c r="AJ62" s="85"/>
      <c r="AX62" s="122"/>
      <c r="AY62" s="123"/>
      <c r="AZ62" s="123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90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120"/>
      <c r="DI62" s="124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6"/>
    </row>
    <row r="63" spans="1:132" s="74" customFormat="1" ht="15">
      <c r="A63" s="109"/>
      <c r="B63" s="109"/>
      <c r="C63" s="109"/>
      <c r="D63" s="109"/>
      <c r="E63" s="110"/>
      <c r="G63" s="112"/>
      <c r="H63" s="112"/>
      <c r="I63" s="112"/>
      <c r="J63" s="112"/>
      <c r="K63" s="76"/>
      <c r="Z63" s="76"/>
      <c r="AJ63" s="76"/>
      <c r="AX63" s="113"/>
      <c r="AY63" s="114"/>
      <c r="AZ63" s="114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81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111"/>
      <c r="DI63" s="115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7"/>
    </row>
    <row r="64" spans="1:132" s="83" customFormat="1" ht="15">
      <c r="A64" s="118"/>
      <c r="B64" s="118"/>
      <c r="C64" s="118"/>
      <c r="D64" s="118"/>
      <c r="E64" s="119"/>
      <c r="G64" s="121"/>
      <c r="H64" s="121"/>
      <c r="I64" s="121"/>
      <c r="J64" s="121"/>
      <c r="K64" s="85"/>
      <c r="Z64" s="85"/>
      <c r="AJ64" s="85"/>
      <c r="AX64" s="122"/>
      <c r="AY64" s="123"/>
      <c r="AZ64" s="123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90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120"/>
      <c r="DI64" s="124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6"/>
    </row>
    <row r="65" spans="1:132" s="74" customFormat="1" ht="15">
      <c r="A65" s="109"/>
      <c r="B65" s="109"/>
      <c r="C65" s="109"/>
      <c r="D65" s="109"/>
      <c r="E65" s="110"/>
      <c r="G65" s="112"/>
      <c r="H65" s="112"/>
      <c r="I65" s="112"/>
      <c r="J65" s="112"/>
      <c r="K65" s="76"/>
      <c r="Z65" s="76"/>
      <c r="AJ65" s="76"/>
      <c r="AX65" s="113"/>
      <c r="AY65" s="114"/>
      <c r="AZ65" s="114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81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111"/>
      <c r="DI65" s="115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7"/>
    </row>
    <row r="66" spans="1:132" s="83" customFormat="1" ht="15">
      <c r="A66" s="118"/>
      <c r="B66" s="118"/>
      <c r="C66" s="118"/>
      <c r="D66" s="118"/>
      <c r="E66" s="119"/>
      <c r="G66" s="121"/>
      <c r="H66" s="121"/>
      <c r="I66" s="121"/>
      <c r="J66" s="121"/>
      <c r="K66" s="85"/>
      <c r="Z66" s="85"/>
      <c r="AJ66" s="85"/>
      <c r="AX66" s="122"/>
      <c r="AY66" s="123"/>
      <c r="AZ66" s="123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90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120"/>
      <c r="DI66" s="124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6"/>
    </row>
    <row r="67" spans="1:132" s="74" customFormat="1" ht="15">
      <c r="A67" s="109"/>
      <c r="B67" s="109"/>
      <c r="C67" s="109"/>
      <c r="D67" s="109"/>
      <c r="E67" s="110"/>
      <c r="G67" s="112"/>
      <c r="H67" s="112"/>
      <c r="I67" s="112"/>
      <c r="J67" s="112"/>
      <c r="K67" s="76"/>
      <c r="Z67" s="76"/>
      <c r="AJ67" s="76"/>
      <c r="AX67" s="113"/>
      <c r="AY67" s="114"/>
      <c r="AZ67" s="114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81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111"/>
      <c r="DI67" s="115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7"/>
    </row>
    <row r="68" spans="1:132" s="83" customFormat="1" ht="15">
      <c r="A68" s="118"/>
      <c r="B68" s="118"/>
      <c r="C68" s="118"/>
      <c r="D68" s="118"/>
      <c r="E68" s="119"/>
      <c r="G68" s="121"/>
      <c r="H68" s="121"/>
      <c r="I68" s="121"/>
      <c r="J68" s="121"/>
      <c r="K68" s="85"/>
      <c r="Z68" s="85"/>
      <c r="AJ68" s="85"/>
      <c r="AX68" s="122"/>
      <c r="AY68" s="123"/>
      <c r="AZ68" s="123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90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120"/>
      <c r="DI68" s="124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6"/>
    </row>
    <row r="69" spans="1:132" s="74" customFormat="1" ht="15">
      <c r="A69" s="109"/>
      <c r="B69" s="109"/>
      <c r="C69" s="109"/>
      <c r="D69" s="109"/>
      <c r="E69" s="110"/>
      <c r="G69" s="112"/>
      <c r="H69" s="112"/>
      <c r="I69" s="112"/>
      <c r="J69" s="112"/>
      <c r="K69" s="76"/>
      <c r="Z69" s="76"/>
      <c r="AJ69" s="76"/>
      <c r="AX69" s="113"/>
      <c r="AY69" s="114"/>
      <c r="AZ69" s="114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81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111"/>
      <c r="DI69" s="115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7"/>
    </row>
    <row r="70" spans="1:132" s="83" customFormat="1" ht="15">
      <c r="A70" s="118"/>
      <c r="B70" s="118"/>
      <c r="C70" s="118"/>
      <c r="D70" s="118"/>
      <c r="E70" s="119"/>
      <c r="G70" s="121"/>
      <c r="H70" s="121"/>
      <c r="I70" s="121"/>
      <c r="J70" s="121"/>
      <c r="K70" s="85"/>
      <c r="Z70" s="85"/>
      <c r="AJ70" s="85"/>
      <c r="AX70" s="122"/>
      <c r="AY70" s="123"/>
      <c r="AZ70" s="123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90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120"/>
      <c r="DI70" s="124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6"/>
    </row>
    <row r="71" spans="1:132" s="74" customFormat="1" ht="15">
      <c r="A71" s="109"/>
      <c r="B71" s="109"/>
      <c r="C71" s="109"/>
      <c r="D71" s="109"/>
      <c r="E71" s="110"/>
      <c r="G71" s="112"/>
      <c r="H71" s="112"/>
      <c r="I71" s="112"/>
      <c r="J71" s="112"/>
      <c r="K71" s="76"/>
      <c r="Z71" s="76"/>
      <c r="AJ71" s="76"/>
      <c r="AX71" s="113"/>
      <c r="AY71" s="114"/>
      <c r="AZ71" s="114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81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111"/>
      <c r="DI71" s="115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7"/>
    </row>
    <row r="72" spans="1:132" s="83" customFormat="1" ht="15">
      <c r="A72" s="118"/>
      <c r="B72" s="118"/>
      <c r="C72" s="118"/>
      <c r="D72" s="118"/>
      <c r="E72" s="119"/>
      <c r="G72" s="121"/>
      <c r="H72" s="121"/>
      <c r="I72" s="121"/>
      <c r="J72" s="121"/>
      <c r="K72" s="85"/>
      <c r="Z72" s="85"/>
      <c r="AJ72" s="85"/>
      <c r="AX72" s="122"/>
      <c r="AY72" s="123"/>
      <c r="AZ72" s="123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90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120"/>
      <c r="DI72" s="124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6"/>
    </row>
    <row r="73" spans="1:132" s="74" customFormat="1" ht="15">
      <c r="A73" s="109"/>
      <c r="B73" s="109"/>
      <c r="C73" s="109"/>
      <c r="D73" s="109"/>
      <c r="E73" s="110"/>
      <c r="G73" s="112"/>
      <c r="H73" s="112"/>
      <c r="I73" s="112"/>
      <c r="J73" s="112"/>
      <c r="K73" s="76"/>
      <c r="Z73" s="76"/>
      <c r="AJ73" s="76"/>
      <c r="AX73" s="113"/>
      <c r="AY73" s="114"/>
      <c r="AZ73" s="114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81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111"/>
      <c r="DI73" s="115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7"/>
    </row>
    <row r="74" spans="1:132" s="83" customFormat="1" ht="15">
      <c r="A74" s="118"/>
      <c r="B74" s="118"/>
      <c r="C74" s="118"/>
      <c r="D74" s="118"/>
      <c r="E74" s="119"/>
      <c r="G74" s="121"/>
      <c r="H74" s="121"/>
      <c r="I74" s="121"/>
      <c r="J74" s="121"/>
      <c r="K74" s="85"/>
      <c r="Z74" s="85"/>
      <c r="AJ74" s="85"/>
      <c r="AX74" s="122"/>
      <c r="AY74" s="123"/>
      <c r="AZ74" s="123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90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120"/>
      <c r="DI74" s="124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6"/>
    </row>
    <row r="75" spans="1:132" s="74" customFormat="1" ht="15">
      <c r="A75" s="109"/>
      <c r="B75" s="109"/>
      <c r="C75" s="109"/>
      <c r="D75" s="109"/>
      <c r="E75" s="110"/>
      <c r="G75" s="112"/>
      <c r="H75" s="112"/>
      <c r="I75" s="112"/>
      <c r="J75" s="112"/>
      <c r="K75" s="76"/>
      <c r="Z75" s="76"/>
      <c r="AJ75" s="76"/>
      <c r="AX75" s="113"/>
      <c r="AY75" s="114"/>
      <c r="AZ75" s="114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81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111"/>
      <c r="DI75" s="115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7"/>
    </row>
    <row r="76" spans="1:132" s="83" customFormat="1" ht="15">
      <c r="A76" s="118"/>
      <c r="B76" s="118"/>
      <c r="C76" s="118"/>
      <c r="D76" s="118"/>
      <c r="E76" s="119"/>
      <c r="G76" s="121"/>
      <c r="H76" s="121"/>
      <c r="I76" s="121"/>
      <c r="J76" s="121"/>
      <c r="K76" s="85"/>
      <c r="Z76" s="85"/>
      <c r="AJ76" s="85"/>
      <c r="AX76" s="122"/>
      <c r="AY76" s="123"/>
      <c r="AZ76" s="123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90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120"/>
      <c r="DI76" s="124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6"/>
    </row>
    <row r="77" spans="1:132" s="74" customFormat="1" ht="15">
      <c r="A77" s="109"/>
      <c r="B77" s="109"/>
      <c r="C77" s="109"/>
      <c r="D77" s="109"/>
      <c r="E77" s="110"/>
      <c r="G77" s="112"/>
      <c r="H77" s="112"/>
      <c r="I77" s="112"/>
      <c r="J77" s="112"/>
      <c r="K77" s="76"/>
      <c r="Z77" s="76"/>
      <c r="AJ77" s="76"/>
      <c r="AX77" s="113"/>
      <c r="AY77" s="114"/>
      <c r="AZ77" s="114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81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111"/>
      <c r="DI77" s="115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7"/>
    </row>
    <row r="78" spans="1:132" s="83" customFormat="1" ht="15">
      <c r="A78" s="118"/>
      <c r="B78" s="118"/>
      <c r="C78" s="118"/>
      <c r="D78" s="118"/>
      <c r="E78" s="119"/>
      <c r="G78" s="121"/>
      <c r="H78" s="121"/>
      <c r="I78" s="121"/>
      <c r="J78" s="121"/>
      <c r="K78" s="85"/>
      <c r="Z78" s="85"/>
      <c r="AJ78" s="85"/>
      <c r="AX78" s="122"/>
      <c r="AY78" s="123"/>
      <c r="AZ78" s="123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90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120"/>
      <c r="DI78" s="124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6"/>
    </row>
    <row r="79" spans="1:132" s="74" customFormat="1" ht="15">
      <c r="A79" s="109"/>
      <c r="B79" s="109"/>
      <c r="C79" s="109"/>
      <c r="D79" s="109"/>
      <c r="E79" s="110"/>
      <c r="G79" s="112"/>
      <c r="H79" s="112"/>
      <c r="I79" s="112"/>
      <c r="J79" s="112"/>
      <c r="K79" s="76"/>
      <c r="Z79" s="76"/>
      <c r="AJ79" s="76"/>
      <c r="AX79" s="113"/>
      <c r="AY79" s="114"/>
      <c r="AZ79" s="114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81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111"/>
      <c r="DI79" s="115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7"/>
    </row>
    <row r="80" spans="1:132" s="83" customFormat="1" ht="15">
      <c r="A80" s="118"/>
      <c r="B80" s="118"/>
      <c r="C80" s="118"/>
      <c r="D80" s="118"/>
      <c r="E80" s="119"/>
      <c r="G80" s="121"/>
      <c r="H80" s="121"/>
      <c r="I80" s="121"/>
      <c r="J80" s="121"/>
      <c r="K80" s="85"/>
      <c r="Z80" s="85"/>
      <c r="AJ80" s="85"/>
      <c r="AX80" s="122"/>
      <c r="AY80" s="123"/>
      <c r="AZ80" s="123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90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120"/>
      <c r="DI80" s="124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6"/>
    </row>
    <row r="81" spans="1:132" s="74" customFormat="1" ht="15">
      <c r="A81" s="109"/>
      <c r="B81" s="109"/>
      <c r="C81" s="109"/>
      <c r="D81" s="109"/>
      <c r="E81" s="110"/>
      <c r="G81" s="112"/>
      <c r="H81" s="112"/>
      <c r="I81" s="112"/>
      <c r="J81" s="112"/>
      <c r="K81" s="76"/>
      <c r="Z81" s="76"/>
      <c r="AJ81" s="76"/>
      <c r="AX81" s="113"/>
      <c r="AY81" s="114"/>
      <c r="AZ81" s="114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81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111"/>
      <c r="DI81" s="115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7"/>
    </row>
    <row r="82" spans="1:132" s="83" customFormat="1" ht="15">
      <c r="A82" s="118"/>
      <c r="B82" s="118"/>
      <c r="C82" s="118"/>
      <c r="D82" s="118"/>
      <c r="E82" s="119"/>
      <c r="G82" s="121"/>
      <c r="H82" s="121"/>
      <c r="I82" s="121"/>
      <c r="J82" s="121"/>
      <c r="K82" s="85"/>
      <c r="Z82" s="85"/>
      <c r="AJ82" s="85"/>
      <c r="AX82" s="122"/>
      <c r="AY82" s="123"/>
      <c r="AZ82" s="123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90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120"/>
      <c r="DI82" s="124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6"/>
    </row>
    <row r="83" spans="1:132" s="74" customFormat="1" ht="15">
      <c r="A83" s="109"/>
      <c r="B83" s="109"/>
      <c r="C83" s="109"/>
      <c r="D83" s="109"/>
      <c r="E83" s="110"/>
      <c r="G83" s="112"/>
      <c r="H83" s="112"/>
      <c r="I83" s="112"/>
      <c r="J83" s="112"/>
      <c r="K83" s="76"/>
      <c r="Z83" s="76"/>
      <c r="AJ83" s="76"/>
      <c r="AX83" s="113"/>
      <c r="AY83" s="114"/>
      <c r="AZ83" s="114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81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111"/>
      <c r="DI83" s="115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7"/>
    </row>
    <row r="84" spans="1:132" s="83" customFormat="1" ht="15">
      <c r="A84" s="118"/>
      <c r="B84" s="118"/>
      <c r="C84" s="118"/>
      <c r="D84" s="118"/>
      <c r="E84" s="119"/>
      <c r="G84" s="121"/>
      <c r="H84" s="121"/>
      <c r="I84" s="121"/>
      <c r="J84" s="121"/>
      <c r="K84" s="85"/>
      <c r="Z84" s="85"/>
      <c r="AJ84" s="85"/>
      <c r="AX84" s="122"/>
      <c r="AY84" s="123"/>
      <c r="AZ84" s="123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90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120"/>
      <c r="DI84" s="124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6"/>
    </row>
    <row r="85" spans="1:132" s="74" customFormat="1" ht="15">
      <c r="A85" s="109"/>
      <c r="B85" s="109"/>
      <c r="C85" s="109"/>
      <c r="D85" s="109"/>
      <c r="E85" s="110"/>
      <c r="G85" s="112"/>
      <c r="H85" s="112"/>
      <c r="I85" s="112"/>
      <c r="J85" s="112"/>
      <c r="K85" s="76"/>
      <c r="Z85" s="76"/>
      <c r="AJ85" s="76"/>
      <c r="AX85" s="113"/>
      <c r="AY85" s="114"/>
      <c r="AZ85" s="114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81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111"/>
      <c r="DI85" s="115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7"/>
    </row>
    <row r="86" spans="1:132" s="83" customFormat="1" ht="15">
      <c r="A86" s="118"/>
      <c r="B86" s="118"/>
      <c r="C86" s="118"/>
      <c r="D86" s="118"/>
      <c r="E86" s="119"/>
      <c r="G86" s="121"/>
      <c r="H86" s="121"/>
      <c r="I86" s="121"/>
      <c r="J86" s="121"/>
      <c r="K86" s="85"/>
      <c r="Z86" s="85"/>
      <c r="AJ86" s="85"/>
      <c r="AX86" s="122"/>
      <c r="AY86" s="123"/>
      <c r="AZ86" s="123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90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120"/>
      <c r="DI86" s="124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6"/>
    </row>
    <row r="87" spans="1:132" s="74" customFormat="1" ht="15">
      <c r="A87" s="109"/>
      <c r="B87" s="109"/>
      <c r="C87" s="109"/>
      <c r="D87" s="109"/>
      <c r="E87" s="110"/>
      <c r="G87" s="112"/>
      <c r="H87" s="112"/>
      <c r="I87" s="112"/>
      <c r="J87" s="112"/>
      <c r="K87" s="76"/>
      <c r="Z87" s="76"/>
      <c r="AJ87" s="76"/>
      <c r="AX87" s="113"/>
      <c r="AY87" s="114"/>
      <c r="AZ87" s="114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81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111"/>
      <c r="DI87" s="115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7"/>
    </row>
    <row r="88" spans="1:132" s="83" customFormat="1" ht="15">
      <c r="A88" s="118"/>
      <c r="B88" s="118"/>
      <c r="C88" s="118"/>
      <c r="D88" s="118"/>
      <c r="E88" s="119"/>
      <c r="G88" s="121"/>
      <c r="H88" s="121"/>
      <c r="I88" s="121"/>
      <c r="J88" s="121"/>
      <c r="K88" s="85"/>
      <c r="Z88" s="85"/>
      <c r="AJ88" s="85"/>
      <c r="AX88" s="122"/>
      <c r="AY88" s="123"/>
      <c r="AZ88" s="123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90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120"/>
      <c r="DI88" s="124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6"/>
    </row>
    <row r="89" spans="1:132" s="74" customFormat="1" ht="15">
      <c r="A89" s="109"/>
      <c r="B89" s="109"/>
      <c r="C89" s="109"/>
      <c r="D89" s="109"/>
      <c r="E89" s="110"/>
      <c r="G89" s="112"/>
      <c r="H89" s="112"/>
      <c r="I89" s="112"/>
      <c r="J89" s="112"/>
      <c r="K89" s="76"/>
      <c r="Z89" s="76"/>
      <c r="AJ89" s="76"/>
      <c r="AX89" s="113"/>
      <c r="AY89" s="114"/>
      <c r="AZ89" s="114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81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111"/>
      <c r="DI89" s="115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7"/>
    </row>
    <row r="90" spans="1:132" s="83" customFormat="1" ht="15">
      <c r="A90" s="118"/>
      <c r="B90" s="118"/>
      <c r="C90" s="118"/>
      <c r="D90" s="118"/>
      <c r="E90" s="119"/>
      <c r="G90" s="121"/>
      <c r="H90" s="121"/>
      <c r="I90" s="121"/>
      <c r="J90" s="121"/>
      <c r="K90" s="85"/>
      <c r="Z90" s="85"/>
      <c r="AJ90" s="85"/>
      <c r="AX90" s="122"/>
      <c r="AY90" s="123"/>
      <c r="AZ90" s="123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90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120"/>
      <c r="DI90" s="124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6"/>
    </row>
    <row r="91" spans="1:132" s="74" customFormat="1" ht="15">
      <c r="A91" s="109"/>
      <c r="B91" s="109"/>
      <c r="C91" s="109"/>
      <c r="D91" s="109"/>
      <c r="E91" s="110"/>
      <c r="G91" s="112"/>
      <c r="H91" s="112"/>
      <c r="I91" s="112"/>
      <c r="J91" s="112"/>
      <c r="K91" s="76"/>
      <c r="Z91" s="76"/>
      <c r="AJ91" s="76"/>
      <c r="AX91" s="113"/>
      <c r="AY91" s="114"/>
      <c r="AZ91" s="114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81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111"/>
      <c r="DI91" s="115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7"/>
    </row>
    <row r="92" spans="1:132" s="83" customFormat="1" ht="15">
      <c r="A92" s="118"/>
      <c r="B92" s="118"/>
      <c r="C92" s="118"/>
      <c r="D92" s="118"/>
      <c r="E92" s="119"/>
      <c r="G92" s="121"/>
      <c r="H92" s="121"/>
      <c r="I92" s="121"/>
      <c r="J92" s="121"/>
      <c r="K92" s="85"/>
      <c r="Z92" s="85"/>
      <c r="AJ92" s="85"/>
      <c r="AX92" s="122"/>
      <c r="AY92" s="123"/>
      <c r="AZ92" s="123"/>
      <c r="BA92" s="86"/>
      <c r="BB92" s="86"/>
      <c r="BC92" s="86"/>
      <c r="BD92" s="86"/>
      <c r="BE92" s="86"/>
      <c r="BF92" s="86"/>
      <c r="BG92" s="86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90"/>
      <c r="BS92" s="86"/>
      <c r="BT92" s="86"/>
      <c r="BU92" s="86"/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120"/>
      <c r="DI92" s="124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6"/>
    </row>
    <row r="93" spans="1:132" s="74" customFormat="1" ht="15">
      <c r="A93" s="109"/>
      <c r="B93" s="109"/>
      <c r="C93" s="109"/>
      <c r="D93" s="109"/>
      <c r="E93" s="110"/>
      <c r="G93" s="112"/>
      <c r="H93" s="112"/>
      <c r="I93" s="112"/>
      <c r="J93" s="112"/>
      <c r="K93" s="76"/>
      <c r="Z93" s="76"/>
      <c r="AJ93" s="76"/>
      <c r="AX93" s="113"/>
      <c r="AY93" s="114"/>
      <c r="AZ93" s="114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81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111"/>
      <c r="DI93" s="115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7"/>
    </row>
    <row r="94" spans="1:132" s="83" customFormat="1" ht="15">
      <c r="A94" s="118"/>
      <c r="B94" s="118"/>
      <c r="C94" s="118"/>
      <c r="D94" s="118"/>
      <c r="E94" s="119"/>
      <c r="G94" s="121"/>
      <c r="H94" s="121"/>
      <c r="I94" s="121"/>
      <c r="J94" s="121"/>
      <c r="K94" s="85"/>
      <c r="Z94" s="85"/>
      <c r="AJ94" s="85"/>
      <c r="AX94" s="122"/>
      <c r="AY94" s="123"/>
      <c r="AZ94" s="123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90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120"/>
      <c r="DI94" s="124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6"/>
    </row>
    <row r="95" spans="1:132" s="74" customFormat="1" ht="15">
      <c r="A95" s="109"/>
      <c r="B95" s="109"/>
      <c r="C95" s="109"/>
      <c r="D95" s="109"/>
      <c r="E95" s="110"/>
      <c r="G95" s="112"/>
      <c r="H95" s="112"/>
      <c r="I95" s="112"/>
      <c r="J95" s="112"/>
      <c r="K95" s="76"/>
      <c r="Z95" s="76"/>
      <c r="AJ95" s="76"/>
      <c r="AX95" s="113"/>
      <c r="AY95" s="114"/>
      <c r="AZ95" s="114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81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111"/>
      <c r="DI95" s="115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7"/>
    </row>
    <row r="96" spans="1:132" s="83" customFormat="1" ht="15">
      <c r="A96" s="118"/>
      <c r="B96" s="118"/>
      <c r="C96" s="118"/>
      <c r="D96" s="118"/>
      <c r="E96" s="119"/>
      <c r="G96" s="121"/>
      <c r="H96" s="121"/>
      <c r="I96" s="121"/>
      <c r="J96" s="121"/>
      <c r="K96" s="85"/>
      <c r="Z96" s="85"/>
      <c r="AJ96" s="85"/>
      <c r="AX96" s="122"/>
      <c r="AY96" s="123"/>
      <c r="AZ96" s="123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90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120"/>
      <c r="DI96" s="124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6"/>
    </row>
    <row r="97" spans="1:132" s="74" customFormat="1" ht="15">
      <c r="A97" s="109"/>
      <c r="B97" s="109"/>
      <c r="C97" s="109"/>
      <c r="D97" s="109"/>
      <c r="E97" s="110"/>
      <c r="G97" s="112"/>
      <c r="H97" s="112"/>
      <c r="I97" s="112"/>
      <c r="J97" s="112"/>
      <c r="K97" s="76"/>
      <c r="Z97" s="76"/>
      <c r="AJ97" s="76"/>
      <c r="AX97" s="113"/>
      <c r="AY97" s="114"/>
      <c r="AZ97" s="114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81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111"/>
      <c r="DI97" s="115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7"/>
    </row>
    <row r="98" spans="1:132" s="83" customFormat="1" ht="15">
      <c r="A98" s="118"/>
      <c r="B98" s="118"/>
      <c r="C98" s="118"/>
      <c r="D98" s="118"/>
      <c r="E98" s="119"/>
      <c r="G98" s="121"/>
      <c r="H98" s="121"/>
      <c r="I98" s="121"/>
      <c r="J98" s="121"/>
      <c r="K98" s="85"/>
      <c r="Z98" s="85"/>
      <c r="AJ98" s="85"/>
      <c r="AX98" s="122"/>
      <c r="AY98" s="123"/>
      <c r="AZ98" s="123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90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120"/>
      <c r="DI98" s="124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6"/>
    </row>
    <row r="99" spans="1:132" s="74" customFormat="1" ht="15">
      <c r="A99" s="109"/>
      <c r="B99" s="109"/>
      <c r="C99" s="109"/>
      <c r="D99" s="109"/>
      <c r="E99" s="110"/>
      <c r="G99" s="112"/>
      <c r="H99" s="112"/>
      <c r="I99" s="112"/>
      <c r="J99" s="112"/>
      <c r="K99" s="76"/>
      <c r="Z99" s="76"/>
      <c r="AJ99" s="76"/>
      <c r="AX99" s="113"/>
      <c r="AY99" s="114"/>
      <c r="AZ99" s="114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81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111"/>
      <c r="DI99" s="115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7"/>
    </row>
    <row r="100" spans="1:132" s="83" customFormat="1" ht="15">
      <c r="A100" s="118"/>
      <c r="B100" s="118"/>
      <c r="C100" s="118"/>
      <c r="D100" s="118"/>
      <c r="E100" s="119"/>
      <c r="G100" s="121"/>
      <c r="H100" s="121"/>
      <c r="I100" s="121"/>
      <c r="J100" s="121"/>
      <c r="K100" s="85"/>
      <c r="Z100" s="85"/>
      <c r="AJ100" s="85"/>
      <c r="AX100" s="122"/>
      <c r="AY100" s="123"/>
      <c r="AZ100" s="123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90"/>
      <c r="BS100" s="86"/>
      <c r="BT100" s="86"/>
      <c r="BU100" s="86"/>
      <c r="BV100" s="86"/>
      <c r="BW100" s="86"/>
      <c r="BX100" s="86"/>
      <c r="BY100" s="86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  <c r="CL100" s="86"/>
      <c r="CM100" s="86"/>
      <c r="CN100" s="120"/>
      <c r="DI100" s="124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6"/>
    </row>
    <row r="101" spans="1:132" s="74" customFormat="1" ht="15">
      <c r="A101" s="109"/>
      <c r="B101" s="109"/>
      <c r="C101" s="109"/>
      <c r="D101" s="109"/>
      <c r="E101" s="110"/>
      <c r="G101" s="112"/>
      <c r="H101" s="112"/>
      <c r="I101" s="112"/>
      <c r="J101" s="112"/>
      <c r="K101" s="76"/>
      <c r="Z101" s="76"/>
      <c r="AJ101" s="76"/>
      <c r="AX101" s="113"/>
      <c r="AY101" s="114"/>
      <c r="AZ101" s="114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81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111"/>
      <c r="DI101" s="115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7"/>
    </row>
    <row r="102" spans="1:132" s="83" customFormat="1" ht="15">
      <c r="A102" s="118"/>
      <c r="B102" s="118"/>
      <c r="C102" s="118"/>
      <c r="D102" s="118"/>
      <c r="E102" s="119"/>
      <c r="G102" s="121"/>
      <c r="H102" s="121"/>
      <c r="I102" s="121"/>
      <c r="J102" s="121"/>
      <c r="K102" s="85"/>
      <c r="Z102" s="85"/>
      <c r="AJ102" s="85"/>
      <c r="AX102" s="122"/>
      <c r="AY102" s="123"/>
      <c r="AZ102" s="123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90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120"/>
      <c r="DI102" s="124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6"/>
    </row>
    <row r="103" spans="1:132" s="74" customFormat="1" ht="15">
      <c r="A103" s="109"/>
      <c r="B103" s="109"/>
      <c r="C103" s="109"/>
      <c r="D103" s="109"/>
      <c r="E103" s="110"/>
      <c r="G103" s="112"/>
      <c r="H103" s="112"/>
      <c r="I103" s="112"/>
      <c r="J103" s="112"/>
      <c r="K103" s="76"/>
      <c r="Z103" s="76"/>
      <c r="AJ103" s="76"/>
      <c r="AX103" s="113"/>
      <c r="AY103" s="114"/>
      <c r="AZ103" s="114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81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111"/>
      <c r="DI103" s="115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7"/>
    </row>
    <row r="104" spans="1:132" s="83" customFormat="1" ht="15">
      <c r="A104" s="118"/>
      <c r="B104" s="118"/>
      <c r="C104" s="118"/>
      <c r="D104" s="118"/>
      <c r="E104" s="119"/>
      <c r="G104" s="121"/>
      <c r="H104" s="121"/>
      <c r="I104" s="121"/>
      <c r="J104" s="121"/>
      <c r="K104" s="85"/>
      <c r="Z104" s="85"/>
      <c r="AJ104" s="85"/>
      <c r="AX104" s="122"/>
      <c r="AY104" s="123"/>
      <c r="AZ104" s="123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90"/>
      <c r="BS104" s="86"/>
      <c r="BT104" s="86"/>
      <c r="BU104" s="86"/>
      <c r="BV104" s="86"/>
      <c r="BW104" s="86"/>
      <c r="BX104" s="86"/>
      <c r="BY104" s="86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  <c r="CL104" s="86"/>
      <c r="CM104" s="86"/>
      <c r="CN104" s="120"/>
      <c r="DI104" s="124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6"/>
    </row>
    <row r="105" spans="1:132" s="74" customFormat="1" ht="15">
      <c r="A105" s="109"/>
      <c r="B105" s="109"/>
      <c r="C105" s="109"/>
      <c r="D105" s="109"/>
      <c r="E105" s="110"/>
      <c r="G105" s="112"/>
      <c r="H105" s="112"/>
      <c r="I105" s="112"/>
      <c r="J105" s="112"/>
      <c r="K105" s="76"/>
      <c r="Z105" s="76"/>
      <c r="AJ105" s="76"/>
      <c r="AX105" s="113"/>
      <c r="AY105" s="114"/>
      <c r="AZ105" s="114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81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111"/>
      <c r="DI105" s="115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7"/>
    </row>
    <row r="106" spans="1:132" s="83" customFormat="1" ht="15">
      <c r="A106" s="118"/>
      <c r="B106" s="118"/>
      <c r="C106" s="118"/>
      <c r="D106" s="118"/>
      <c r="E106" s="119"/>
      <c r="G106" s="121"/>
      <c r="H106" s="121"/>
      <c r="I106" s="121"/>
      <c r="J106" s="121"/>
      <c r="K106" s="85"/>
      <c r="Z106" s="85"/>
      <c r="AJ106" s="85"/>
      <c r="AX106" s="122"/>
      <c r="AY106" s="123"/>
      <c r="AZ106" s="123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90"/>
      <c r="BS106" s="86"/>
      <c r="BT106" s="86"/>
      <c r="BU106" s="86"/>
      <c r="BV106" s="86"/>
      <c r="BW106" s="86"/>
      <c r="BX106" s="86"/>
      <c r="BY106" s="86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  <c r="CL106" s="86"/>
      <c r="CM106" s="86"/>
      <c r="CN106" s="120"/>
      <c r="DI106" s="124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6"/>
    </row>
    <row r="107" spans="1:132" s="74" customFormat="1" ht="15">
      <c r="A107" s="109"/>
      <c r="B107" s="109"/>
      <c r="C107" s="109"/>
      <c r="D107" s="109"/>
      <c r="E107" s="110"/>
      <c r="G107" s="112"/>
      <c r="H107" s="112"/>
      <c r="I107" s="112"/>
      <c r="J107" s="112"/>
      <c r="K107" s="76"/>
      <c r="Z107" s="76"/>
      <c r="AJ107" s="76"/>
      <c r="AX107" s="113"/>
      <c r="AY107" s="114"/>
      <c r="AZ107" s="114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81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111"/>
      <c r="DI107" s="115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7"/>
    </row>
    <row r="108" spans="1:132" s="83" customFormat="1" ht="15">
      <c r="A108" s="118"/>
      <c r="B108" s="118"/>
      <c r="C108" s="118"/>
      <c r="D108" s="118"/>
      <c r="E108" s="119"/>
      <c r="G108" s="121"/>
      <c r="H108" s="121"/>
      <c r="I108" s="121"/>
      <c r="J108" s="121"/>
      <c r="K108" s="85"/>
      <c r="Z108" s="85"/>
      <c r="AJ108" s="85"/>
      <c r="AX108" s="122"/>
      <c r="AY108" s="123"/>
      <c r="AZ108" s="123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90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120"/>
      <c r="DI108" s="124"/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6"/>
    </row>
    <row r="109" spans="1:132" s="74" customFormat="1" ht="15">
      <c r="A109" s="109"/>
      <c r="B109" s="109"/>
      <c r="C109" s="109"/>
      <c r="D109" s="109"/>
      <c r="E109" s="110"/>
      <c r="G109" s="112"/>
      <c r="H109" s="112"/>
      <c r="I109" s="112"/>
      <c r="J109" s="112"/>
      <c r="K109" s="76"/>
      <c r="Z109" s="76"/>
      <c r="AJ109" s="76"/>
      <c r="AX109" s="113"/>
      <c r="AY109" s="114"/>
      <c r="AZ109" s="114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81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111"/>
      <c r="DI109" s="115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7"/>
    </row>
    <row r="110" spans="1:132" s="83" customFormat="1" ht="15">
      <c r="A110" s="118"/>
      <c r="B110" s="118"/>
      <c r="C110" s="118"/>
      <c r="D110" s="118"/>
      <c r="E110" s="119"/>
      <c r="G110" s="121"/>
      <c r="H110" s="121"/>
      <c r="I110" s="121"/>
      <c r="J110" s="121"/>
      <c r="K110" s="85"/>
      <c r="Z110" s="85"/>
      <c r="AJ110" s="85"/>
      <c r="AX110" s="122"/>
      <c r="AY110" s="123"/>
      <c r="AZ110" s="123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90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120"/>
      <c r="DI110" s="124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6"/>
    </row>
    <row r="111" spans="1:132" s="74" customFormat="1" ht="15">
      <c r="A111" s="109"/>
      <c r="B111" s="109"/>
      <c r="C111" s="109"/>
      <c r="D111" s="109"/>
      <c r="E111" s="110"/>
      <c r="G111" s="112"/>
      <c r="H111" s="112"/>
      <c r="I111" s="112"/>
      <c r="J111" s="112"/>
      <c r="K111" s="76"/>
      <c r="Z111" s="76"/>
      <c r="AJ111" s="76"/>
      <c r="AX111" s="113"/>
      <c r="AY111" s="114"/>
      <c r="AZ111" s="114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81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111"/>
      <c r="DI111" s="115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7"/>
    </row>
    <row r="112" spans="1:132" s="83" customFormat="1" ht="15">
      <c r="A112" s="118"/>
      <c r="B112" s="118"/>
      <c r="C112" s="118"/>
      <c r="D112" s="118"/>
      <c r="E112" s="119"/>
      <c r="G112" s="121"/>
      <c r="H112" s="121"/>
      <c r="I112" s="121"/>
      <c r="J112" s="121"/>
      <c r="K112" s="85"/>
      <c r="Z112" s="85"/>
      <c r="AJ112" s="85"/>
      <c r="AX112" s="122"/>
      <c r="AY112" s="123"/>
      <c r="AZ112" s="123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90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120"/>
      <c r="DI112" s="124"/>
      <c r="DJ112" s="125"/>
      <c r="DK112" s="125"/>
      <c r="DL112" s="125"/>
      <c r="DM112" s="125"/>
      <c r="DN112" s="125"/>
      <c r="DO112" s="125"/>
      <c r="DP112" s="125"/>
      <c r="DQ112" s="125"/>
      <c r="DR112" s="125"/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6"/>
    </row>
    <row r="113" spans="1:132" s="74" customFormat="1" ht="15">
      <c r="A113" s="109"/>
      <c r="B113" s="109"/>
      <c r="C113" s="109"/>
      <c r="D113" s="109"/>
      <c r="E113" s="110"/>
      <c r="G113" s="112"/>
      <c r="H113" s="112"/>
      <c r="I113" s="112"/>
      <c r="J113" s="112"/>
      <c r="K113" s="76"/>
      <c r="Z113" s="76"/>
      <c r="AJ113" s="76"/>
      <c r="AX113" s="113"/>
      <c r="AY113" s="114"/>
      <c r="AZ113" s="114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81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111"/>
      <c r="DI113" s="115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7"/>
    </row>
    <row r="114" spans="1:132" s="83" customFormat="1" ht="15">
      <c r="A114" s="118"/>
      <c r="B114" s="118"/>
      <c r="C114" s="118"/>
      <c r="D114" s="118"/>
      <c r="E114" s="119"/>
      <c r="G114" s="121"/>
      <c r="H114" s="121"/>
      <c r="I114" s="121"/>
      <c r="J114" s="121"/>
      <c r="K114" s="85"/>
      <c r="Z114" s="85"/>
      <c r="AJ114" s="85"/>
      <c r="AX114" s="122"/>
      <c r="AY114" s="123"/>
      <c r="AZ114" s="123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90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120"/>
      <c r="DI114" s="124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6"/>
    </row>
    <row r="115" spans="1:132" s="74" customFormat="1" ht="15">
      <c r="A115" s="109"/>
      <c r="B115" s="109"/>
      <c r="C115" s="109"/>
      <c r="D115" s="109"/>
      <c r="E115" s="110"/>
      <c r="G115" s="112"/>
      <c r="H115" s="112"/>
      <c r="I115" s="112"/>
      <c r="J115" s="112"/>
      <c r="K115" s="76"/>
      <c r="Z115" s="76"/>
      <c r="AJ115" s="76"/>
      <c r="AX115" s="113"/>
      <c r="AY115" s="114"/>
      <c r="AZ115" s="114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81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111"/>
      <c r="DI115" s="115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7"/>
    </row>
    <row r="116" spans="1:132" s="83" customFormat="1" ht="15">
      <c r="A116" s="118"/>
      <c r="B116" s="118"/>
      <c r="C116" s="118"/>
      <c r="D116" s="118"/>
      <c r="E116" s="119"/>
      <c r="G116" s="121"/>
      <c r="H116" s="121"/>
      <c r="I116" s="121"/>
      <c r="J116" s="121"/>
      <c r="K116" s="85"/>
      <c r="Z116" s="85"/>
      <c r="AJ116" s="85"/>
      <c r="AX116" s="122"/>
      <c r="AY116" s="123"/>
      <c r="AZ116" s="123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90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120"/>
      <c r="DI116" s="124"/>
      <c r="DJ116" s="125"/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6"/>
    </row>
    <row r="117" spans="1:132" s="74" customFormat="1" ht="15">
      <c r="A117" s="109"/>
      <c r="B117" s="109"/>
      <c r="C117" s="109"/>
      <c r="D117" s="109"/>
      <c r="E117" s="110"/>
      <c r="G117" s="112"/>
      <c r="H117" s="112"/>
      <c r="I117" s="112"/>
      <c r="J117" s="112"/>
      <c r="K117" s="76"/>
      <c r="Z117" s="76"/>
      <c r="AJ117" s="76"/>
      <c r="AX117" s="113"/>
      <c r="AY117" s="114"/>
      <c r="AZ117" s="114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81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111"/>
      <c r="DI117" s="115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7"/>
    </row>
    <row r="118" spans="1:132" s="83" customFormat="1" ht="15">
      <c r="A118" s="118"/>
      <c r="B118" s="118"/>
      <c r="C118" s="118"/>
      <c r="D118" s="118"/>
      <c r="E118" s="119"/>
      <c r="G118" s="121"/>
      <c r="H118" s="121"/>
      <c r="I118" s="121"/>
      <c r="J118" s="121"/>
      <c r="K118" s="85"/>
      <c r="Z118" s="85"/>
      <c r="AJ118" s="85"/>
      <c r="AX118" s="122"/>
      <c r="AY118" s="123"/>
      <c r="AZ118" s="123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90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120"/>
      <c r="DI118" s="124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6"/>
    </row>
    <row r="119" spans="1:132" s="74" customFormat="1" ht="15">
      <c r="A119" s="109"/>
      <c r="B119" s="109"/>
      <c r="C119" s="109"/>
      <c r="D119" s="109"/>
      <c r="E119" s="110"/>
      <c r="G119" s="112"/>
      <c r="H119" s="112"/>
      <c r="I119" s="112"/>
      <c r="J119" s="112"/>
      <c r="K119" s="76"/>
      <c r="Z119" s="76"/>
      <c r="AJ119" s="76"/>
      <c r="AX119" s="113"/>
      <c r="AY119" s="114"/>
      <c r="AZ119" s="114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81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111"/>
      <c r="DI119" s="115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7"/>
    </row>
    <row r="120" spans="1:132" s="83" customFormat="1" ht="15">
      <c r="A120" s="118"/>
      <c r="B120" s="118"/>
      <c r="C120" s="118"/>
      <c r="D120" s="118"/>
      <c r="E120" s="119"/>
      <c r="G120" s="121"/>
      <c r="H120" s="121"/>
      <c r="I120" s="121"/>
      <c r="J120" s="121"/>
      <c r="K120" s="85"/>
      <c r="Z120" s="85"/>
      <c r="AJ120" s="85"/>
      <c r="AX120" s="122"/>
      <c r="AY120" s="123"/>
      <c r="AZ120" s="123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90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120"/>
      <c r="DI120" s="124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6"/>
    </row>
    <row r="121" spans="1:132" s="74" customFormat="1" ht="15">
      <c r="A121" s="109"/>
      <c r="B121" s="109"/>
      <c r="C121" s="109"/>
      <c r="D121" s="109"/>
      <c r="E121" s="110"/>
      <c r="G121" s="112"/>
      <c r="H121" s="112"/>
      <c r="I121" s="112"/>
      <c r="J121" s="112"/>
      <c r="K121" s="76"/>
      <c r="Z121" s="76"/>
      <c r="AJ121" s="76"/>
      <c r="AX121" s="113"/>
      <c r="AY121" s="114"/>
      <c r="AZ121" s="114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81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111"/>
      <c r="DI121" s="115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7"/>
    </row>
    <row r="122" spans="1:132" s="83" customFormat="1" ht="15">
      <c r="A122" s="118"/>
      <c r="B122" s="118"/>
      <c r="C122" s="118"/>
      <c r="D122" s="118"/>
      <c r="E122" s="119"/>
      <c r="G122" s="121"/>
      <c r="H122" s="121"/>
      <c r="I122" s="121"/>
      <c r="J122" s="121"/>
      <c r="K122" s="85"/>
      <c r="Z122" s="85"/>
      <c r="AJ122" s="85"/>
      <c r="AX122" s="122"/>
      <c r="AY122" s="123"/>
      <c r="AZ122" s="123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90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120"/>
      <c r="DI122" s="124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6"/>
    </row>
    <row r="123" spans="1:132" s="74" customFormat="1" ht="15">
      <c r="A123" s="109"/>
      <c r="B123" s="109"/>
      <c r="C123" s="109"/>
      <c r="D123" s="109"/>
      <c r="E123" s="110"/>
      <c r="G123" s="112"/>
      <c r="H123" s="112"/>
      <c r="I123" s="112"/>
      <c r="J123" s="112"/>
      <c r="K123" s="76"/>
      <c r="Z123" s="76"/>
      <c r="AJ123" s="76"/>
      <c r="AX123" s="113"/>
      <c r="AY123" s="114"/>
      <c r="AZ123" s="114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81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111"/>
      <c r="DI123" s="115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7"/>
    </row>
    <row r="124" spans="1:132" s="83" customFormat="1" ht="15">
      <c r="A124" s="118"/>
      <c r="B124" s="118"/>
      <c r="C124" s="118"/>
      <c r="D124" s="118"/>
      <c r="E124" s="119"/>
      <c r="G124" s="121"/>
      <c r="H124" s="121"/>
      <c r="I124" s="121"/>
      <c r="J124" s="121"/>
      <c r="K124" s="85"/>
      <c r="Z124" s="85"/>
      <c r="AJ124" s="85"/>
      <c r="AX124" s="122"/>
      <c r="AY124" s="123"/>
      <c r="AZ124" s="123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90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120"/>
      <c r="DI124" s="124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6"/>
    </row>
    <row r="125" spans="1:132" s="74" customFormat="1" ht="15">
      <c r="A125" s="109"/>
      <c r="B125" s="109"/>
      <c r="C125" s="109"/>
      <c r="D125" s="109"/>
      <c r="E125" s="110"/>
      <c r="G125" s="112"/>
      <c r="H125" s="112"/>
      <c r="I125" s="112"/>
      <c r="J125" s="112"/>
      <c r="K125" s="76"/>
      <c r="Z125" s="76"/>
      <c r="AJ125" s="76"/>
      <c r="AX125" s="113"/>
      <c r="AY125" s="114"/>
      <c r="AZ125" s="114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81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111"/>
      <c r="DI125" s="115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7"/>
    </row>
    <row r="126" spans="1:132" s="83" customFormat="1" ht="15">
      <c r="A126" s="118"/>
      <c r="B126" s="118"/>
      <c r="C126" s="118"/>
      <c r="D126" s="118"/>
      <c r="E126" s="119"/>
      <c r="G126" s="121"/>
      <c r="H126" s="121"/>
      <c r="I126" s="121"/>
      <c r="J126" s="121"/>
      <c r="K126" s="85"/>
      <c r="Z126" s="85"/>
      <c r="AJ126" s="85"/>
      <c r="AX126" s="122"/>
      <c r="AY126" s="123"/>
      <c r="AZ126" s="123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90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120"/>
      <c r="DI126" s="124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6"/>
    </row>
    <row r="127" spans="1:132" s="74" customFormat="1" ht="15">
      <c r="A127" s="109"/>
      <c r="B127" s="109"/>
      <c r="C127" s="109"/>
      <c r="D127" s="109"/>
      <c r="E127" s="110"/>
      <c r="G127" s="112"/>
      <c r="H127" s="112"/>
      <c r="I127" s="112"/>
      <c r="J127" s="112"/>
      <c r="K127" s="76"/>
      <c r="Z127" s="76"/>
      <c r="AJ127" s="76"/>
      <c r="AX127" s="113"/>
      <c r="AY127" s="114"/>
      <c r="AZ127" s="114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81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111"/>
      <c r="DI127" s="115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7"/>
    </row>
    <row r="128" spans="1:132" s="83" customFormat="1" ht="15">
      <c r="A128" s="118"/>
      <c r="B128" s="118"/>
      <c r="C128" s="118"/>
      <c r="D128" s="118"/>
      <c r="E128" s="119"/>
      <c r="G128" s="121"/>
      <c r="H128" s="121"/>
      <c r="I128" s="121"/>
      <c r="J128" s="121"/>
      <c r="K128" s="85"/>
      <c r="Z128" s="85"/>
      <c r="AJ128" s="85"/>
      <c r="AX128" s="122"/>
      <c r="AY128" s="123"/>
      <c r="AZ128" s="123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90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120"/>
      <c r="DI128" s="124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6"/>
    </row>
    <row r="129" spans="1:132" s="74" customFormat="1" ht="15">
      <c r="A129" s="109"/>
      <c r="B129" s="109"/>
      <c r="C129" s="109"/>
      <c r="D129" s="109"/>
      <c r="E129" s="110"/>
      <c r="G129" s="112"/>
      <c r="H129" s="112"/>
      <c r="I129" s="112"/>
      <c r="J129" s="112"/>
      <c r="K129" s="76"/>
      <c r="Z129" s="76"/>
      <c r="AJ129" s="76"/>
      <c r="AX129" s="113"/>
      <c r="AY129" s="114"/>
      <c r="AZ129" s="114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81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111"/>
      <c r="DI129" s="115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7"/>
    </row>
    <row r="130" spans="1:132" s="83" customFormat="1" ht="15">
      <c r="A130" s="118"/>
      <c r="B130" s="118"/>
      <c r="C130" s="118"/>
      <c r="D130" s="118"/>
      <c r="E130" s="119"/>
      <c r="G130" s="121"/>
      <c r="H130" s="121"/>
      <c r="I130" s="121"/>
      <c r="J130" s="121"/>
      <c r="K130" s="85"/>
      <c r="Z130" s="85"/>
      <c r="AJ130" s="85"/>
      <c r="AX130" s="122"/>
      <c r="AY130" s="123"/>
      <c r="AZ130" s="123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90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120"/>
      <c r="DI130" s="124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6"/>
    </row>
    <row r="131" spans="1:132" s="74" customFormat="1" ht="15">
      <c r="A131" s="109"/>
      <c r="B131" s="109"/>
      <c r="C131" s="109"/>
      <c r="D131" s="109"/>
      <c r="E131" s="110"/>
      <c r="G131" s="112"/>
      <c r="H131" s="112"/>
      <c r="I131" s="112"/>
      <c r="J131" s="112"/>
      <c r="K131" s="76"/>
      <c r="Z131" s="76"/>
      <c r="AJ131" s="76"/>
      <c r="AX131" s="113"/>
      <c r="AY131" s="114"/>
      <c r="AZ131" s="114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81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111"/>
      <c r="DI131" s="115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7"/>
    </row>
    <row r="132" spans="1:132" s="83" customFormat="1" ht="15">
      <c r="A132" s="118"/>
      <c r="B132" s="118"/>
      <c r="C132" s="118"/>
      <c r="D132" s="118"/>
      <c r="E132" s="119"/>
      <c r="G132" s="121"/>
      <c r="H132" s="121"/>
      <c r="I132" s="121"/>
      <c r="J132" s="121"/>
      <c r="K132" s="85"/>
      <c r="Z132" s="85"/>
      <c r="AJ132" s="85"/>
      <c r="AX132" s="122"/>
      <c r="AY132" s="123"/>
      <c r="AZ132" s="123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90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120"/>
      <c r="DI132" s="124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6"/>
    </row>
    <row r="133" spans="1:132" s="74" customFormat="1" ht="15">
      <c r="A133" s="109"/>
      <c r="B133" s="109"/>
      <c r="C133" s="109"/>
      <c r="D133" s="109"/>
      <c r="E133" s="110"/>
      <c r="G133" s="112"/>
      <c r="H133" s="112"/>
      <c r="I133" s="112"/>
      <c r="J133" s="112"/>
      <c r="K133" s="76"/>
      <c r="Z133" s="76"/>
      <c r="AJ133" s="76"/>
      <c r="AX133" s="113"/>
      <c r="AY133" s="114"/>
      <c r="AZ133" s="114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81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111"/>
      <c r="DI133" s="115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  <c r="EB133" s="117"/>
    </row>
    <row r="134" spans="1:132" s="83" customFormat="1" ht="15">
      <c r="A134" s="118"/>
      <c r="B134" s="118"/>
      <c r="C134" s="118"/>
      <c r="D134" s="118"/>
      <c r="E134" s="119"/>
      <c r="G134" s="121"/>
      <c r="H134" s="121"/>
      <c r="I134" s="121"/>
      <c r="J134" s="121"/>
      <c r="K134" s="85"/>
      <c r="Z134" s="85"/>
      <c r="AJ134" s="85"/>
      <c r="AX134" s="122"/>
      <c r="AY134" s="123"/>
      <c r="AZ134" s="123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90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120"/>
      <c r="DI134" s="124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6"/>
    </row>
    <row r="135" spans="1:132" s="74" customFormat="1" ht="15">
      <c r="A135" s="109"/>
      <c r="B135" s="109"/>
      <c r="C135" s="109"/>
      <c r="D135" s="109"/>
      <c r="E135" s="110"/>
      <c r="G135" s="112"/>
      <c r="H135" s="112"/>
      <c r="I135" s="112"/>
      <c r="J135" s="112"/>
      <c r="K135" s="76"/>
      <c r="Z135" s="76"/>
      <c r="AJ135" s="76"/>
      <c r="AX135" s="113"/>
      <c r="AY135" s="114"/>
      <c r="AZ135" s="114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81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111"/>
      <c r="DI135" s="115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7"/>
    </row>
    <row r="136" spans="1:132" s="83" customFormat="1" ht="15">
      <c r="A136" s="118"/>
      <c r="B136" s="118"/>
      <c r="C136" s="118"/>
      <c r="D136" s="118"/>
      <c r="E136" s="119"/>
      <c r="G136" s="121"/>
      <c r="H136" s="121"/>
      <c r="I136" s="121"/>
      <c r="J136" s="121"/>
      <c r="K136" s="85"/>
      <c r="Z136" s="85"/>
      <c r="AJ136" s="85"/>
      <c r="AX136" s="122"/>
      <c r="AY136" s="123"/>
      <c r="AZ136" s="123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90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120"/>
      <c r="DI136" s="124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6"/>
    </row>
    <row r="137" spans="1:132" s="74" customFormat="1" ht="15">
      <c r="A137" s="109"/>
      <c r="B137" s="109"/>
      <c r="C137" s="109"/>
      <c r="D137" s="109"/>
      <c r="E137" s="110"/>
      <c r="G137" s="112"/>
      <c r="H137" s="112"/>
      <c r="I137" s="112"/>
      <c r="J137" s="112"/>
      <c r="K137" s="76"/>
      <c r="Z137" s="76"/>
      <c r="AJ137" s="76"/>
      <c r="AX137" s="113"/>
      <c r="AY137" s="114"/>
      <c r="AZ137" s="114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81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111"/>
      <c r="DI137" s="115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7"/>
    </row>
    <row r="138" spans="1:132" s="83" customFormat="1" ht="15">
      <c r="A138" s="118"/>
      <c r="B138" s="118"/>
      <c r="C138" s="118"/>
      <c r="D138" s="118"/>
      <c r="E138" s="119"/>
      <c r="G138" s="121"/>
      <c r="H138" s="121"/>
      <c r="I138" s="121"/>
      <c r="J138" s="121"/>
      <c r="K138" s="85"/>
      <c r="Z138" s="85"/>
      <c r="AJ138" s="85"/>
      <c r="AX138" s="122"/>
      <c r="AY138" s="123"/>
      <c r="AZ138" s="123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90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120"/>
      <c r="DI138" s="124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6"/>
    </row>
    <row r="139" spans="1:132" s="74" customFormat="1" ht="15">
      <c r="A139" s="109"/>
      <c r="B139" s="109"/>
      <c r="C139" s="109"/>
      <c r="D139" s="109"/>
      <c r="E139" s="110"/>
      <c r="G139" s="112"/>
      <c r="H139" s="112"/>
      <c r="I139" s="112"/>
      <c r="J139" s="112"/>
      <c r="K139" s="76"/>
      <c r="Z139" s="76"/>
      <c r="AJ139" s="76"/>
      <c r="AX139" s="113"/>
      <c r="AY139" s="114"/>
      <c r="AZ139" s="114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81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111"/>
      <c r="DI139" s="115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7"/>
    </row>
    <row r="140" spans="1:132" s="83" customFormat="1" ht="15">
      <c r="A140" s="118"/>
      <c r="B140" s="118"/>
      <c r="C140" s="118"/>
      <c r="D140" s="118"/>
      <c r="E140" s="119"/>
      <c r="G140" s="121"/>
      <c r="H140" s="121"/>
      <c r="I140" s="121"/>
      <c r="J140" s="121"/>
      <c r="K140" s="85"/>
      <c r="Z140" s="85"/>
      <c r="AJ140" s="85"/>
      <c r="AX140" s="122"/>
      <c r="AY140" s="123"/>
      <c r="AZ140" s="123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90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120"/>
      <c r="DI140" s="124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6"/>
    </row>
    <row r="141" spans="1:132" s="74" customFormat="1" ht="15">
      <c r="A141" s="109"/>
      <c r="B141" s="109"/>
      <c r="C141" s="109"/>
      <c r="D141" s="109"/>
      <c r="E141" s="110"/>
      <c r="G141" s="112"/>
      <c r="H141" s="112"/>
      <c r="I141" s="112"/>
      <c r="J141" s="112"/>
      <c r="K141" s="76"/>
      <c r="Z141" s="76"/>
      <c r="AJ141" s="76"/>
      <c r="AX141" s="113"/>
      <c r="AY141" s="114"/>
      <c r="AZ141" s="114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81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111"/>
      <c r="DI141" s="115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7"/>
    </row>
    <row r="142" spans="1:132" s="83" customFormat="1" ht="15">
      <c r="A142" s="118"/>
      <c r="B142" s="118"/>
      <c r="C142" s="118"/>
      <c r="D142" s="118"/>
      <c r="E142" s="119"/>
      <c r="G142" s="121"/>
      <c r="H142" s="121"/>
      <c r="I142" s="121"/>
      <c r="J142" s="121"/>
      <c r="K142" s="85"/>
      <c r="Z142" s="85"/>
      <c r="AJ142" s="85"/>
      <c r="AX142" s="122"/>
      <c r="AY142" s="123"/>
      <c r="AZ142" s="123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90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120"/>
      <c r="DI142" s="124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6"/>
    </row>
    <row r="143" spans="1:132" s="74" customFormat="1" ht="15">
      <c r="A143" s="109"/>
      <c r="B143" s="109"/>
      <c r="C143" s="109"/>
      <c r="D143" s="109"/>
      <c r="E143" s="110"/>
      <c r="G143" s="112"/>
      <c r="H143" s="112"/>
      <c r="I143" s="112"/>
      <c r="J143" s="112"/>
      <c r="K143" s="76"/>
      <c r="Z143" s="76"/>
      <c r="AJ143" s="76"/>
      <c r="AX143" s="113"/>
      <c r="AY143" s="114"/>
      <c r="AZ143" s="114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81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111"/>
      <c r="DI143" s="115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7"/>
    </row>
    <row r="144" spans="1:132" s="83" customFormat="1" ht="15">
      <c r="A144" s="118"/>
      <c r="B144" s="118"/>
      <c r="C144" s="118"/>
      <c r="D144" s="118"/>
      <c r="E144" s="119"/>
      <c r="G144" s="121"/>
      <c r="H144" s="121"/>
      <c r="I144" s="121"/>
      <c r="J144" s="121"/>
      <c r="K144" s="85"/>
      <c r="Z144" s="85"/>
      <c r="AJ144" s="85"/>
      <c r="AX144" s="122"/>
      <c r="AY144" s="123"/>
      <c r="AZ144" s="123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90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120"/>
      <c r="DI144" s="124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6"/>
    </row>
    <row r="145" spans="1:132" s="74" customFormat="1" ht="15">
      <c r="A145" s="109"/>
      <c r="B145" s="109"/>
      <c r="C145" s="109"/>
      <c r="D145" s="109"/>
      <c r="E145" s="110"/>
      <c r="G145" s="112"/>
      <c r="H145" s="112"/>
      <c r="I145" s="112"/>
      <c r="J145" s="112"/>
      <c r="K145" s="76"/>
      <c r="Z145" s="76"/>
      <c r="AJ145" s="76"/>
      <c r="AX145" s="113"/>
      <c r="AY145" s="114"/>
      <c r="AZ145" s="114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81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111"/>
      <c r="DI145" s="115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7"/>
    </row>
    <row r="146" spans="1:132" s="83" customFormat="1" ht="15">
      <c r="A146" s="118"/>
      <c r="B146" s="118"/>
      <c r="C146" s="118"/>
      <c r="D146" s="118"/>
      <c r="E146" s="119"/>
      <c r="G146" s="121"/>
      <c r="H146" s="121"/>
      <c r="I146" s="121"/>
      <c r="J146" s="121"/>
      <c r="K146" s="85"/>
      <c r="Z146" s="85"/>
      <c r="AJ146" s="85"/>
      <c r="AX146" s="122"/>
      <c r="AY146" s="123"/>
      <c r="AZ146" s="123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90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120"/>
      <c r="DI146" s="124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6"/>
    </row>
    <row r="147" spans="1:132" s="74" customFormat="1" ht="15">
      <c r="A147" s="109"/>
      <c r="B147" s="109"/>
      <c r="C147" s="109"/>
      <c r="D147" s="109"/>
      <c r="E147" s="110"/>
      <c r="G147" s="112"/>
      <c r="H147" s="112"/>
      <c r="I147" s="112"/>
      <c r="J147" s="112"/>
      <c r="K147" s="76"/>
      <c r="Z147" s="76"/>
      <c r="AJ147" s="76"/>
      <c r="AX147" s="113"/>
      <c r="AY147" s="114"/>
      <c r="AZ147" s="114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81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111"/>
      <c r="DI147" s="115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7"/>
    </row>
    <row r="148" spans="1:132" s="83" customFormat="1" ht="15">
      <c r="A148" s="118"/>
      <c r="B148" s="118"/>
      <c r="C148" s="118"/>
      <c r="D148" s="118"/>
      <c r="E148" s="119"/>
      <c r="G148" s="121"/>
      <c r="H148" s="121"/>
      <c r="I148" s="121"/>
      <c r="J148" s="121"/>
      <c r="K148" s="85"/>
      <c r="Z148" s="85"/>
      <c r="AJ148" s="85"/>
      <c r="AX148" s="122"/>
      <c r="AY148" s="123"/>
      <c r="AZ148" s="123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90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120"/>
      <c r="DI148" s="124"/>
      <c r="DJ148" s="125"/>
      <c r="DK148" s="125"/>
      <c r="DL148" s="125"/>
      <c r="DM148" s="125"/>
      <c r="DN148" s="125"/>
      <c r="DO148" s="125"/>
      <c r="DP148" s="125"/>
      <c r="DQ148" s="125"/>
      <c r="DR148" s="125"/>
      <c r="DS148" s="125"/>
      <c r="DT148" s="125"/>
      <c r="DU148" s="125"/>
      <c r="DV148" s="125"/>
      <c r="DW148" s="125"/>
      <c r="DX148" s="125"/>
      <c r="DY148" s="125"/>
      <c r="DZ148" s="125"/>
      <c r="EA148" s="125"/>
      <c r="EB148" s="126"/>
    </row>
    <row r="149" spans="1:132" s="74" customFormat="1" ht="15">
      <c r="A149" s="109"/>
      <c r="B149" s="109"/>
      <c r="C149" s="109"/>
      <c r="D149" s="109"/>
      <c r="E149" s="110"/>
      <c r="G149" s="112"/>
      <c r="H149" s="112"/>
      <c r="I149" s="112"/>
      <c r="J149" s="112"/>
      <c r="K149" s="76"/>
      <c r="Z149" s="76"/>
      <c r="AJ149" s="76"/>
      <c r="AX149" s="113"/>
      <c r="AY149" s="114"/>
      <c r="AZ149" s="114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81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111"/>
      <c r="DI149" s="115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7"/>
    </row>
    <row r="150" spans="1:132" s="83" customFormat="1" ht="15">
      <c r="A150" s="118"/>
      <c r="B150" s="118"/>
      <c r="C150" s="118"/>
      <c r="D150" s="118"/>
      <c r="E150" s="119"/>
      <c r="G150" s="121"/>
      <c r="H150" s="121"/>
      <c r="I150" s="121"/>
      <c r="J150" s="121"/>
      <c r="K150" s="85"/>
      <c r="Z150" s="85"/>
      <c r="AJ150" s="85"/>
      <c r="AX150" s="122"/>
      <c r="AY150" s="123"/>
      <c r="AZ150" s="123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90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120"/>
      <c r="DI150" s="124"/>
      <c r="DJ150" s="125"/>
      <c r="DK150" s="125"/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6"/>
    </row>
    <row r="151" spans="1:132" s="74" customFormat="1" ht="15">
      <c r="A151" s="109"/>
      <c r="B151" s="109"/>
      <c r="C151" s="109"/>
      <c r="D151" s="109"/>
      <c r="E151" s="110"/>
      <c r="G151" s="112"/>
      <c r="H151" s="112"/>
      <c r="I151" s="112"/>
      <c r="J151" s="112"/>
      <c r="K151" s="76"/>
      <c r="Z151" s="76"/>
      <c r="AJ151" s="76"/>
      <c r="AX151" s="113"/>
      <c r="AY151" s="114"/>
      <c r="AZ151" s="114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81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111"/>
      <c r="DI151" s="115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7"/>
    </row>
    <row r="152" spans="1:132" s="83" customFormat="1" ht="15">
      <c r="A152" s="118"/>
      <c r="B152" s="118"/>
      <c r="C152" s="118"/>
      <c r="D152" s="118"/>
      <c r="E152" s="119"/>
      <c r="G152" s="121"/>
      <c r="H152" s="121"/>
      <c r="I152" s="121"/>
      <c r="J152" s="121"/>
      <c r="K152" s="85"/>
      <c r="Z152" s="85"/>
      <c r="AJ152" s="85"/>
      <c r="AX152" s="122"/>
      <c r="AY152" s="123"/>
      <c r="AZ152" s="123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90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120"/>
      <c r="DI152" s="124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6"/>
    </row>
    <row r="153" spans="1:132" s="74" customFormat="1" ht="15">
      <c r="A153" s="109"/>
      <c r="B153" s="109"/>
      <c r="C153" s="109"/>
      <c r="D153" s="109"/>
      <c r="E153" s="110"/>
      <c r="G153" s="112"/>
      <c r="H153" s="112"/>
      <c r="I153" s="112"/>
      <c r="J153" s="112"/>
      <c r="K153" s="76"/>
      <c r="Z153" s="76"/>
      <c r="AJ153" s="76"/>
      <c r="AX153" s="113"/>
      <c r="AY153" s="114"/>
      <c r="AZ153" s="114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81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111"/>
      <c r="DI153" s="115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7"/>
    </row>
    <row r="154" spans="1:132" s="83" customFormat="1" ht="15">
      <c r="A154" s="118"/>
      <c r="B154" s="118"/>
      <c r="C154" s="118"/>
      <c r="D154" s="118"/>
      <c r="E154" s="119"/>
      <c r="G154" s="121"/>
      <c r="H154" s="121"/>
      <c r="I154" s="121"/>
      <c r="J154" s="121"/>
      <c r="K154" s="85"/>
      <c r="Z154" s="85"/>
      <c r="AJ154" s="85"/>
      <c r="AX154" s="122"/>
      <c r="AY154" s="123"/>
      <c r="AZ154" s="123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90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120"/>
      <c r="DI154" s="124"/>
      <c r="DJ154" s="125"/>
      <c r="DK154" s="125"/>
      <c r="DL154" s="125"/>
      <c r="DM154" s="125"/>
      <c r="DN154" s="125"/>
      <c r="DO154" s="125"/>
      <c r="DP154" s="125"/>
      <c r="DQ154" s="125"/>
      <c r="DR154" s="125"/>
      <c r="DS154" s="125"/>
      <c r="DT154" s="125"/>
      <c r="DU154" s="125"/>
      <c r="DV154" s="125"/>
      <c r="DW154" s="125"/>
      <c r="DX154" s="125"/>
      <c r="DY154" s="125"/>
      <c r="DZ154" s="125"/>
      <c r="EA154" s="125"/>
      <c r="EB154" s="126"/>
    </row>
    <row r="155" spans="1:132" s="74" customFormat="1" ht="15">
      <c r="A155" s="109"/>
      <c r="B155" s="109"/>
      <c r="C155" s="109"/>
      <c r="D155" s="109"/>
      <c r="E155" s="110"/>
      <c r="G155" s="112"/>
      <c r="H155" s="112"/>
      <c r="I155" s="112"/>
      <c r="J155" s="112"/>
      <c r="K155" s="76"/>
      <c r="Z155" s="76"/>
      <c r="AJ155" s="76"/>
      <c r="AX155" s="113"/>
      <c r="AY155" s="114"/>
      <c r="AZ155" s="114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81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111"/>
      <c r="DI155" s="115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7"/>
    </row>
    <row r="156" spans="1:132" s="83" customFormat="1" ht="15">
      <c r="A156" s="118"/>
      <c r="B156" s="118"/>
      <c r="C156" s="118"/>
      <c r="D156" s="118"/>
      <c r="E156" s="119"/>
      <c r="G156" s="121"/>
      <c r="H156" s="121"/>
      <c r="I156" s="121"/>
      <c r="J156" s="121"/>
      <c r="K156" s="85"/>
      <c r="Z156" s="85"/>
      <c r="AJ156" s="85"/>
      <c r="AX156" s="122"/>
      <c r="AY156" s="123"/>
      <c r="AZ156" s="123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90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120"/>
      <c r="DI156" s="124"/>
      <c r="DJ156" s="125"/>
      <c r="DK156" s="125"/>
      <c r="DL156" s="125"/>
      <c r="DM156" s="125"/>
      <c r="DN156" s="125"/>
      <c r="DO156" s="125"/>
      <c r="DP156" s="125"/>
      <c r="DQ156" s="125"/>
      <c r="DR156" s="125"/>
      <c r="DS156" s="125"/>
      <c r="DT156" s="125"/>
      <c r="DU156" s="125"/>
      <c r="DV156" s="125"/>
      <c r="DW156" s="125"/>
      <c r="DX156" s="125"/>
      <c r="DY156" s="125"/>
      <c r="DZ156" s="125"/>
      <c r="EA156" s="125"/>
      <c r="EB156" s="126"/>
    </row>
    <row r="157" spans="1:132" s="74" customFormat="1" ht="15">
      <c r="A157" s="109"/>
      <c r="B157" s="109"/>
      <c r="C157" s="109"/>
      <c r="D157" s="109"/>
      <c r="E157" s="110"/>
      <c r="G157" s="112"/>
      <c r="H157" s="112"/>
      <c r="I157" s="112"/>
      <c r="J157" s="112"/>
      <c r="K157" s="76"/>
      <c r="Z157" s="76"/>
      <c r="AJ157" s="76"/>
      <c r="AX157" s="113"/>
      <c r="AY157" s="114"/>
      <c r="AZ157" s="114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81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111"/>
      <c r="DI157" s="115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  <c r="EB157" s="117"/>
    </row>
    <row r="158" spans="1:132" ht="15">
      <c r="A158" s="60"/>
      <c r="B158" s="60"/>
      <c r="C158" s="60"/>
      <c r="D158" s="60"/>
      <c r="E158" s="62"/>
      <c r="G158" s="70"/>
      <c r="H158" s="70"/>
      <c r="I158" s="70"/>
      <c r="J158" s="70"/>
      <c r="K158" s="25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5"/>
    </row>
    <row r="159" spans="1:132" ht="15">
      <c r="A159" s="60"/>
      <c r="B159" s="60"/>
      <c r="C159" s="60"/>
      <c r="D159" s="60"/>
      <c r="E159" s="62"/>
      <c r="G159" s="70"/>
      <c r="H159" s="70"/>
      <c r="I159" s="70"/>
      <c r="J159" s="70"/>
      <c r="K159" s="25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5"/>
    </row>
    <row r="160" spans="1:132" ht="15">
      <c r="A160" s="60"/>
      <c r="B160" s="60"/>
      <c r="C160" s="60"/>
      <c r="D160" s="60"/>
      <c r="E160" s="62"/>
      <c r="G160" s="70"/>
      <c r="H160" s="70"/>
      <c r="I160" s="70"/>
      <c r="J160" s="70"/>
      <c r="K160" s="25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5"/>
    </row>
    <row r="161" spans="1:70" ht="15">
      <c r="A161" s="60"/>
      <c r="B161" s="60"/>
      <c r="C161" s="60"/>
      <c r="D161" s="60"/>
      <c r="E161" s="62"/>
      <c r="G161" s="70"/>
      <c r="H161" s="70"/>
      <c r="I161" s="70"/>
      <c r="J161" s="70"/>
      <c r="K161" s="25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5"/>
    </row>
    <row r="162" spans="1:70" ht="15">
      <c r="A162" s="60"/>
      <c r="B162" s="60"/>
      <c r="C162" s="60"/>
      <c r="D162" s="60"/>
      <c r="E162" s="62"/>
      <c r="G162" s="70"/>
      <c r="H162" s="70"/>
      <c r="I162" s="70"/>
      <c r="J162" s="70"/>
      <c r="K162" s="25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5"/>
    </row>
    <row r="163" spans="1:70" ht="15">
      <c r="A163" s="60"/>
      <c r="B163" s="60"/>
      <c r="C163" s="60"/>
      <c r="D163" s="60"/>
      <c r="E163" s="62"/>
      <c r="G163" s="70"/>
      <c r="H163" s="70"/>
      <c r="I163" s="70"/>
      <c r="J163" s="70"/>
      <c r="K163" s="25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5"/>
    </row>
    <row r="164" spans="1:70" ht="15">
      <c r="A164" s="60"/>
      <c r="B164" s="60"/>
      <c r="C164" s="60"/>
      <c r="D164" s="60"/>
      <c r="E164" s="62"/>
      <c r="G164" s="70"/>
      <c r="H164" s="70"/>
      <c r="I164" s="70"/>
      <c r="J164" s="70"/>
      <c r="K164" s="25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5"/>
    </row>
    <row r="165" spans="1:70" ht="15">
      <c r="A165" s="60"/>
      <c r="B165" s="60"/>
      <c r="C165" s="60"/>
      <c r="D165" s="60"/>
      <c r="E165" s="62"/>
      <c r="G165" s="70"/>
      <c r="H165" s="70"/>
      <c r="I165" s="70"/>
      <c r="J165" s="70"/>
      <c r="K165" s="25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5"/>
    </row>
    <row r="166" spans="1:70" ht="15">
      <c r="A166" s="60"/>
      <c r="B166" s="60"/>
      <c r="C166" s="60"/>
      <c r="D166" s="60"/>
      <c r="E166" s="62"/>
      <c r="G166" s="70"/>
      <c r="H166" s="70"/>
      <c r="I166" s="70"/>
      <c r="J166" s="70"/>
      <c r="K166" s="25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5"/>
    </row>
    <row r="167" spans="1:70" ht="15">
      <c r="A167" s="60"/>
      <c r="B167" s="60"/>
      <c r="C167" s="60"/>
      <c r="D167" s="60"/>
      <c r="E167" s="62"/>
      <c r="G167" s="70"/>
      <c r="H167" s="70"/>
      <c r="I167" s="70"/>
      <c r="J167" s="70"/>
      <c r="K167" s="25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5"/>
    </row>
    <row r="168" spans="1:70" ht="15">
      <c r="A168" s="60"/>
      <c r="B168" s="60"/>
      <c r="C168" s="60"/>
      <c r="D168" s="60"/>
      <c r="E168" s="62"/>
      <c r="G168" s="70"/>
      <c r="H168" s="70"/>
      <c r="I168" s="70"/>
      <c r="J168" s="70"/>
      <c r="K168" s="25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5"/>
    </row>
    <row r="169" spans="1:70" ht="15">
      <c r="A169" s="60"/>
      <c r="B169" s="60"/>
      <c r="C169" s="60"/>
      <c r="D169" s="60"/>
      <c r="E169" s="62"/>
      <c r="G169" s="70"/>
      <c r="H169" s="70"/>
      <c r="I169" s="70"/>
      <c r="J169" s="70"/>
      <c r="K169" s="25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5"/>
    </row>
    <row r="170" spans="1:70" ht="15">
      <c r="A170" s="60"/>
      <c r="B170" s="60"/>
      <c r="C170" s="60"/>
      <c r="D170" s="60"/>
      <c r="E170" s="62"/>
      <c r="G170" s="70"/>
      <c r="H170" s="70"/>
      <c r="I170" s="70"/>
      <c r="J170" s="70"/>
      <c r="K170" s="25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5"/>
    </row>
    <row r="171" spans="1:70" ht="15">
      <c r="A171" s="60"/>
      <c r="B171" s="60"/>
      <c r="C171" s="60"/>
      <c r="D171" s="60"/>
      <c r="E171" s="62"/>
      <c r="G171" s="70"/>
      <c r="H171" s="70"/>
      <c r="I171" s="70"/>
      <c r="J171" s="70"/>
      <c r="K171" s="25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5"/>
    </row>
    <row r="172" spans="1:70" ht="15">
      <c r="A172" s="60"/>
      <c r="B172" s="60"/>
      <c r="C172" s="60"/>
      <c r="D172" s="60"/>
      <c r="E172" s="62"/>
      <c r="G172" s="70"/>
      <c r="H172" s="70"/>
      <c r="I172" s="70"/>
      <c r="J172" s="70"/>
      <c r="K172" s="25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5"/>
    </row>
    <row r="173" spans="1:70" ht="15">
      <c r="A173" s="60"/>
      <c r="B173" s="60"/>
      <c r="C173" s="60"/>
      <c r="D173" s="60"/>
      <c r="E173" s="62"/>
      <c r="G173" s="70"/>
      <c r="H173" s="70"/>
      <c r="I173" s="70"/>
      <c r="J173" s="70"/>
      <c r="K173" s="25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5"/>
    </row>
    <row r="174" spans="1:70" ht="15">
      <c r="A174" s="60"/>
      <c r="B174" s="60"/>
      <c r="C174" s="60"/>
      <c r="D174" s="60"/>
      <c r="E174" s="62"/>
      <c r="G174" s="70"/>
      <c r="H174" s="70"/>
      <c r="I174" s="70"/>
      <c r="J174" s="70"/>
      <c r="K174" s="25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5"/>
    </row>
    <row r="175" spans="1:70" ht="15">
      <c r="A175" s="60"/>
      <c r="B175" s="60"/>
      <c r="C175" s="60"/>
      <c r="D175" s="60"/>
      <c r="E175" s="62"/>
      <c r="G175" s="70"/>
      <c r="H175" s="70"/>
      <c r="I175" s="70"/>
      <c r="J175" s="70"/>
      <c r="K175" s="25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5"/>
    </row>
    <row r="176" spans="1:70" ht="15">
      <c r="A176" s="60"/>
      <c r="B176" s="60"/>
      <c r="C176" s="60"/>
      <c r="D176" s="60"/>
      <c r="E176" s="62"/>
      <c r="G176" s="70"/>
      <c r="H176" s="70"/>
      <c r="I176" s="70"/>
      <c r="J176" s="70"/>
      <c r="K176" s="25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5"/>
    </row>
    <row r="177" spans="1:70" ht="15">
      <c r="A177" s="60"/>
      <c r="B177" s="60"/>
      <c r="C177" s="60"/>
      <c r="D177" s="60"/>
      <c r="E177" s="62"/>
      <c r="G177" s="70"/>
      <c r="H177" s="70"/>
      <c r="I177" s="70"/>
      <c r="J177" s="70"/>
      <c r="K177" s="25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5"/>
    </row>
    <row r="178" spans="1:70" ht="15">
      <c r="A178" s="60"/>
      <c r="B178" s="60"/>
      <c r="C178" s="60"/>
      <c r="D178" s="60"/>
      <c r="E178" s="62"/>
      <c r="G178" s="70"/>
      <c r="H178" s="70"/>
      <c r="I178" s="70"/>
      <c r="J178" s="70"/>
      <c r="K178" s="25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5"/>
    </row>
    <row r="179" spans="1:70" ht="15">
      <c r="A179" s="60"/>
      <c r="B179" s="60"/>
      <c r="C179" s="60"/>
      <c r="D179" s="60"/>
      <c r="E179" s="62"/>
      <c r="G179" s="70"/>
      <c r="H179" s="70"/>
      <c r="I179" s="70"/>
      <c r="J179" s="70"/>
      <c r="K179" s="25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5"/>
    </row>
    <row r="180" spans="1:70" ht="15">
      <c r="A180" s="60"/>
      <c r="B180" s="60"/>
      <c r="C180" s="60"/>
      <c r="D180" s="60"/>
      <c r="E180" s="62"/>
      <c r="G180" s="70"/>
      <c r="H180" s="70"/>
      <c r="I180" s="70"/>
      <c r="J180" s="70"/>
      <c r="K180" s="25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5"/>
    </row>
    <row r="181" spans="1:70" ht="15">
      <c r="A181" s="60"/>
      <c r="B181" s="60"/>
      <c r="C181" s="60"/>
      <c r="D181" s="60"/>
      <c r="E181" s="62"/>
      <c r="G181" s="70"/>
      <c r="H181" s="70"/>
      <c r="I181" s="70"/>
      <c r="J181" s="70"/>
      <c r="K181" s="25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5"/>
    </row>
    <row r="182" spans="1:70" ht="15">
      <c r="A182" s="60"/>
      <c r="B182" s="60"/>
      <c r="C182" s="60"/>
      <c r="D182" s="60"/>
      <c r="E182" s="62"/>
      <c r="G182" s="70"/>
      <c r="H182" s="70"/>
      <c r="I182" s="70"/>
      <c r="J182" s="70"/>
      <c r="K182" s="25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5"/>
    </row>
    <row r="183" spans="1:70" ht="15">
      <c r="A183" s="60"/>
      <c r="B183" s="60"/>
      <c r="C183" s="60"/>
      <c r="D183" s="60"/>
      <c r="E183" s="62"/>
      <c r="G183" s="70"/>
      <c r="H183" s="70"/>
      <c r="I183" s="70"/>
      <c r="J183" s="70"/>
      <c r="K183" s="25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5"/>
    </row>
    <row r="184" spans="1:70" ht="15">
      <c r="A184" s="60"/>
      <c r="B184" s="60"/>
      <c r="C184" s="60"/>
      <c r="D184" s="60"/>
      <c r="E184" s="62"/>
      <c r="G184" s="70"/>
      <c r="H184" s="70"/>
      <c r="I184" s="70"/>
      <c r="J184" s="70"/>
      <c r="K184" s="25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5"/>
    </row>
    <row r="185" spans="1:70" ht="15">
      <c r="A185" s="60"/>
      <c r="B185" s="60"/>
      <c r="C185" s="60"/>
      <c r="D185" s="60"/>
      <c r="E185" s="62"/>
      <c r="G185" s="70"/>
      <c r="H185" s="70"/>
      <c r="I185" s="70"/>
      <c r="J185" s="70"/>
      <c r="K185" s="25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5"/>
    </row>
    <row r="186" spans="1:70" ht="15">
      <c r="A186" s="60"/>
      <c r="B186" s="60"/>
      <c r="C186" s="60"/>
      <c r="D186" s="60"/>
      <c r="E186" s="62"/>
      <c r="G186" s="70"/>
      <c r="H186" s="70"/>
      <c r="I186" s="70"/>
      <c r="J186" s="70"/>
      <c r="K186" s="25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5"/>
    </row>
    <row r="187" spans="1:70" ht="15">
      <c r="A187" s="60"/>
      <c r="B187" s="60"/>
      <c r="C187" s="60"/>
      <c r="D187" s="60"/>
      <c r="E187" s="62"/>
      <c r="G187" s="70"/>
      <c r="H187" s="70"/>
      <c r="I187" s="70"/>
      <c r="J187" s="70"/>
      <c r="K187" s="25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5"/>
    </row>
    <row r="188" spans="1:70" ht="15">
      <c r="A188" s="60"/>
      <c r="B188" s="60"/>
      <c r="C188" s="60"/>
      <c r="D188" s="60"/>
      <c r="E188" s="62"/>
      <c r="G188" s="70"/>
      <c r="H188" s="70"/>
      <c r="I188" s="70"/>
      <c r="J188" s="70"/>
      <c r="K188" s="25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5"/>
    </row>
    <row r="189" spans="1:70" ht="15">
      <c r="A189" s="60"/>
      <c r="B189" s="60"/>
      <c r="C189" s="60"/>
      <c r="D189" s="60"/>
      <c r="E189" s="62"/>
      <c r="G189" s="70"/>
      <c r="H189" s="70"/>
      <c r="I189" s="70"/>
      <c r="J189" s="70"/>
      <c r="K189" s="25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5"/>
    </row>
    <row r="190" spans="1:70" ht="15">
      <c r="A190" s="60"/>
      <c r="B190" s="60"/>
      <c r="C190" s="60"/>
      <c r="D190" s="60"/>
      <c r="E190" s="62"/>
      <c r="G190" s="70"/>
      <c r="H190" s="70"/>
      <c r="I190" s="70"/>
      <c r="J190" s="70"/>
      <c r="K190" s="25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5"/>
    </row>
    <row r="191" spans="1:70" ht="15">
      <c r="A191" s="60"/>
      <c r="B191" s="60"/>
      <c r="C191" s="60"/>
      <c r="D191" s="60"/>
      <c r="E191" s="62"/>
      <c r="G191" s="70"/>
      <c r="H191" s="70"/>
      <c r="I191" s="70"/>
      <c r="J191" s="70"/>
      <c r="K191" s="25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5"/>
    </row>
    <row r="192" spans="1:70" ht="15">
      <c r="A192" s="60"/>
      <c r="B192" s="60"/>
      <c r="C192" s="60"/>
      <c r="D192" s="60"/>
      <c r="E192" s="62"/>
      <c r="G192" s="70"/>
      <c r="H192" s="70"/>
      <c r="I192" s="70"/>
      <c r="J192" s="70"/>
      <c r="K192" s="25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5"/>
    </row>
    <row r="193" spans="1:70" ht="15">
      <c r="A193" s="60"/>
      <c r="B193" s="60"/>
      <c r="C193" s="60"/>
      <c r="D193" s="60"/>
      <c r="E193" s="62"/>
      <c r="G193" s="70"/>
      <c r="H193" s="70"/>
      <c r="I193" s="70"/>
      <c r="J193" s="70"/>
      <c r="K193" s="25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5"/>
    </row>
    <row r="194" spans="1:70" ht="15">
      <c r="A194" s="60"/>
      <c r="B194" s="60"/>
      <c r="C194" s="60"/>
      <c r="D194" s="60"/>
      <c r="E194" s="62"/>
      <c r="G194" s="70"/>
      <c r="H194" s="70"/>
      <c r="I194" s="70"/>
      <c r="J194" s="70"/>
      <c r="K194" s="25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5"/>
    </row>
    <row r="195" spans="1:70" ht="15">
      <c r="A195" s="60"/>
      <c r="B195" s="60"/>
      <c r="C195" s="60"/>
      <c r="D195" s="60"/>
      <c r="E195" s="62"/>
      <c r="G195" s="70"/>
      <c r="H195" s="70"/>
      <c r="I195" s="70"/>
      <c r="J195" s="70"/>
      <c r="K195" s="25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5"/>
    </row>
    <row r="196" spans="1:70" ht="15">
      <c r="A196" s="60"/>
      <c r="B196" s="60"/>
      <c r="C196" s="60"/>
      <c r="D196" s="60"/>
      <c r="E196" s="62"/>
      <c r="G196" s="70"/>
      <c r="H196" s="70"/>
      <c r="I196" s="70"/>
      <c r="J196" s="70"/>
      <c r="K196" s="25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5"/>
    </row>
    <row r="197" spans="1:70" ht="15">
      <c r="A197" s="60"/>
      <c r="B197" s="60"/>
      <c r="C197" s="60"/>
      <c r="D197" s="60"/>
      <c r="E197" s="62"/>
      <c r="G197" s="70"/>
      <c r="H197" s="70"/>
      <c r="I197" s="70"/>
      <c r="J197" s="70"/>
      <c r="K197" s="25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5"/>
    </row>
    <row r="198" spans="1:70" ht="15">
      <c r="A198" s="60"/>
      <c r="B198" s="60"/>
      <c r="C198" s="60"/>
      <c r="D198" s="60"/>
      <c r="E198" s="62"/>
      <c r="G198" s="70"/>
      <c r="H198" s="70"/>
      <c r="I198" s="70"/>
      <c r="J198" s="70"/>
      <c r="K198" s="25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5"/>
    </row>
    <row r="199" spans="1:70" ht="15">
      <c r="A199" s="60"/>
      <c r="B199" s="60"/>
      <c r="C199" s="60"/>
      <c r="D199" s="60"/>
      <c r="E199" s="62"/>
      <c r="G199" s="70"/>
      <c r="H199" s="70"/>
      <c r="I199" s="70"/>
      <c r="J199" s="70"/>
      <c r="K199" s="25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5"/>
    </row>
    <row r="200" spans="1:70" ht="15">
      <c r="A200" s="60"/>
      <c r="B200" s="60"/>
      <c r="C200" s="60"/>
      <c r="D200" s="60"/>
      <c r="E200" s="62"/>
      <c r="G200" s="70"/>
      <c r="H200" s="70"/>
      <c r="I200" s="70"/>
      <c r="J200" s="70"/>
      <c r="K200" s="25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5"/>
    </row>
    <row r="201" spans="1:70" ht="15">
      <c r="A201" s="60"/>
      <c r="B201" s="60"/>
      <c r="C201" s="60"/>
      <c r="D201" s="60"/>
      <c r="E201" s="62"/>
      <c r="G201" s="70"/>
      <c r="H201" s="70"/>
      <c r="I201" s="70"/>
      <c r="J201" s="70"/>
      <c r="K201" s="25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5"/>
    </row>
    <row r="202" spans="1:70" ht="15">
      <c r="A202" s="60"/>
      <c r="B202" s="60"/>
      <c r="C202" s="60"/>
      <c r="D202" s="60"/>
      <c r="E202" s="62"/>
      <c r="G202" s="70"/>
      <c r="H202" s="70"/>
      <c r="I202" s="70"/>
      <c r="J202" s="70"/>
      <c r="K202" s="25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5"/>
    </row>
    <row r="203" spans="1:70" ht="15">
      <c r="A203" s="60"/>
      <c r="B203" s="60"/>
      <c r="C203" s="60"/>
      <c r="D203" s="60"/>
      <c r="E203" s="62"/>
      <c r="G203" s="70"/>
      <c r="H203" s="70"/>
      <c r="I203" s="70"/>
      <c r="J203" s="70"/>
      <c r="K203" s="25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5"/>
    </row>
    <row r="204" spans="1:70" ht="15">
      <c r="A204" s="60"/>
      <c r="B204" s="60"/>
      <c r="C204" s="60"/>
      <c r="D204" s="60"/>
      <c r="E204" s="62"/>
      <c r="G204" s="70"/>
      <c r="H204" s="70"/>
      <c r="I204" s="70"/>
      <c r="J204" s="70"/>
      <c r="K204" s="25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5"/>
    </row>
    <row r="205" spans="1:70" ht="15">
      <c r="A205" s="60"/>
      <c r="B205" s="60"/>
      <c r="C205" s="60"/>
      <c r="D205" s="60"/>
      <c r="E205" s="62"/>
      <c r="F205" s="19"/>
      <c r="G205" s="70"/>
      <c r="H205" s="70"/>
      <c r="I205" s="70"/>
      <c r="J205" s="70"/>
      <c r="K205" s="32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5"/>
    </row>
    <row r="206" spans="1:70">
      <c r="C206" s="59"/>
      <c r="D206" s="63"/>
      <c r="E206" s="63"/>
      <c r="G206" s="4" t="e">
        <f t="shared" ref="G206:G226" si="44">F206+VLOOKUP(A206,IDtable,5)</f>
        <v>#N/A</v>
      </c>
    </row>
    <row r="207" spans="1:70" ht="15.75">
      <c r="C207" s="59"/>
      <c r="D207" s="61"/>
      <c r="E207" s="61"/>
      <c r="G207" s="4" t="e">
        <f t="shared" si="44"/>
        <v>#N/A</v>
      </c>
    </row>
    <row r="208" spans="1:70">
      <c r="C208" s="59"/>
      <c r="D208" s="63"/>
      <c r="E208" s="63"/>
      <c r="G208" s="4" t="e">
        <f t="shared" si="44"/>
        <v>#N/A</v>
      </c>
    </row>
    <row r="209" spans="3:7" ht="15.75">
      <c r="C209" s="59"/>
      <c r="D209" s="61"/>
      <c r="E209" s="61"/>
      <c r="G209" s="4" t="e">
        <f t="shared" si="44"/>
        <v>#N/A</v>
      </c>
    </row>
    <row r="210" spans="3:7">
      <c r="C210" s="59"/>
      <c r="D210" s="63"/>
      <c r="E210" s="63"/>
      <c r="G210" s="4" t="e">
        <f t="shared" si="44"/>
        <v>#N/A</v>
      </c>
    </row>
    <row r="211" spans="3:7">
      <c r="G211" s="4" t="e">
        <f t="shared" si="44"/>
        <v>#N/A</v>
      </c>
    </row>
    <row r="212" spans="3:7">
      <c r="G212" s="4" t="e">
        <f t="shared" si="44"/>
        <v>#N/A</v>
      </c>
    </row>
    <row r="213" spans="3:7">
      <c r="G213" s="4" t="e">
        <f t="shared" si="44"/>
        <v>#N/A</v>
      </c>
    </row>
    <row r="214" spans="3:7">
      <c r="G214" s="4" t="e">
        <f t="shared" si="44"/>
        <v>#N/A</v>
      </c>
    </row>
    <row r="215" spans="3:7">
      <c r="G215" s="4" t="e">
        <f t="shared" si="44"/>
        <v>#N/A</v>
      </c>
    </row>
    <row r="216" spans="3:7">
      <c r="G216" s="4" t="e">
        <f t="shared" si="44"/>
        <v>#N/A</v>
      </c>
    </row>
    <row r="217" spans="3:7">
      <c r="G217" s="4" t="e">
        <f t="shared" si="44"/>
        <v>#N/A</v>
      </c>
    </row>
    <row r="218" spans="3:7">
      <c r="G218" s="4" t="e">
        <f t="shared" si="44"/>
        <v>#N/A</v>
      </c>
    </row>
    <row r="219" spans="3:7">
      <c r="G219" s="4" t="e">
        <f t="shared" si="44"/>
        <v>#N/A</v>
      </c>
    </row>
    <row r="220" spans="3:7">
      <c r="G220" s="4" t="e">
        <f t="shared" si="44"/>
        <v>#N/A</v>
      </c>
    </row>
    <row r="221" spans="3:7">
      <c r="G221" s="4" t="e">
        <f t="shared" si="44"/>
        <v>#N/A</v>
      </c>
    </row>
    <row r="222" spans="3:7">
      <c r="G222" s="4" t="e">
        <f t="shared" si="44"/>
        <v>#N/A</v>
      </c>
    </row>
    <row r="223" spans="3:7">
      <c r="G223" s="4" t="e">
        <f t="shared" si="44"/>
        <v>#N/A</v>
      </c>
    </row>
    <row r="224" spans="3:7">
      <c r="G224" s="4" t="e">
        <f t="shared" si="44"/>
        <v>#N/A</v>
      </c>
    </row>
    <row r="225" spans="7:7">
      <c r="G225" s="4" t="e">
        <f t="shared" si="44"/>
        <v>#N/A</v>
      </c>
    </row>
    <row r="226" spans="7:7">
      <c r="G226" s="4" t="e">
        <f t="shared" si="44"/>
        <v>#N/A</v>
      </c>
    </row>
  </sheetData>
  <pageMargins left="0.39370078740157483" right="0.39370078740157483" top="0.39370078740157483" bottom="0.39370078740157483" header="0.51181102362204722" footer="0.51181102362204722"/>
  <pageSetup paperSize="8" scale="35" fitToWidth="6" orientation="portrait" horizont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249977111117893"/>
  </sheetPr>
  <dimension ref="A1:E19"/>
  <sheetViews>
    <sheetView workbookViewId="0">
      <selection activeCell="D34" sqref="D34"/>
    </sheetView>
  </sheetViews>
  <sheetFormatPr defaultRowHeight="12.75"/>
  <cols>
    <col min="1" max="1" width="12.85546875" customWidth="1"/>
    <col min="2" max="2" width="38" customWidth="1"/>
    <col min="4" max="4" width="18.42578125" customWidth="1"/>
  </cols>
  <sheetData>
    <row r="1" spans="1:5">
      <c r="A1" s="315" t="s">
        <v>0</v>
      </c>
      <c r="B1" s="316" t="s">
        <v>1</v>
      </c>
    </row>
    <row r="2" spans="1:5">
      <c r="A2" s="275">
        <v>1</v>
      </c>
      <c r="B2" s="322" t="s">
        <v>80</v>
      </c>
      <c r="E2" s="67"/>
    </row>
    <row r="3" spans="1:5">
      <c r="A3" s="275">
        <v>2</v>
      </c>
      <c r="B3" s="330" t="s">
        <v>78</v>
      </c>
      <c r="E3" s="67"/>
    </row>
    <row r="4" spans="1:5">
      <c r="A4" s="275">
        <v>3</v>
      </c>
      <c r="B4" s="322" t="s">
        <v>79</v>
      </c>
      <c r="E4" s="67"/>
    </row>
    <row r="5" spans="1:5">
      <c r="A5" s="275">
        <v>4</v>
      </c>
      <c r="B5" s="330" t="s">
        <v>81</v>
      </c>
      <c r="E5" s="67"/>
    </row>
    <row r="6" spans="1:5">
      <c r="A6" s="275">
        <v>5</v>
      </c>
      <c r="B6" s="322" t="s">
        <v>82</v>
      </c>
      <c r="E6" s="67"/>
    </row>
    <row r="7" spans="1:5">
      <c r="A7" s="275">
        <v>6</v>
      </c>
      <c r="B7" s="276" t="s">
        <v>83</v>
      </c>
      <c r="E7" s="67"/>
    </row>
    <row r="8" spans="1:5">
      <c r="A8" s="275">
        <v>7</v>
      </c>
      <c r="B8" s="277" t="s">
        <v>84</v>
      </c>
      <c r="E8" s="67"/>
    </row>
    <row r="9" spans="1:5">
      <c r="A9" s="275">
        <v>8</v>
      </c>
      <c r="B9" s="276" t="s">
        <v>85</v>
      </c>
      <c r="E9" s="67"/>
    </row>
    <row r="10" spans="1:5">
      <c r="A10" s="275">
        <v>9</v>
      </c>
      <c r="B10" s="277" t="s">
        <v>86</v>
      </c>
    </row>
    <row r="11" spans="1:5">
      <c r="A11" s="275">
        <v>10</v>
      </c>
      <c r="B11" s="276" t="s">
        <v>87</v>
      </c>
    </row>
    <row r="12" spans="1:5">
      <c r="A12" s="275">
        <v>11</v>
      </c>
      <c r="B12" s="322" t="s">
        <v>88</v>
      </c>
    </row>
    <row r="13" spans="1:5" ht="13.5" thickBot="1">
      <c r="A13" s="278">
        <v>12</v>
      </c>
      <c r="B13" s="323"/>
    </row>
    <row r="16" spans="1:5" ht="13.5" thickBot="1"/>
    <row r="17" spans="1:3" ht="13.5" thickBot="1">
      <c r="A17" s="349" t="s">
        <v>15</v>
      </c>
      <c r="B17" s="350">
        <v>2015</v>
      </c>
      <c r="C17" s="279" t="s">
        <v>73</v>
      </c>
    </row>
    <row r="18" spans="1:3">
      <c r="C18" s="279"/>
    </row>
    <row r="19" spans="1:3">
      <c r="C19" s="279"/>
    </row>
  </sheetData>
  <phoneticPr fontId="3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14999847407452621"/>
    <pageSetUpPr fitToPage="1"/>
  </sheetPr>
  <dimension ref="A1:FA210"/>
  <sheetViews>
    <sheetView showZeros="0" zoomScale="75" workbookViewId="0">
      <pane xSplit="5" ySplit="5" topLeftCell="EE6" activePane="bottomRight" state="frozen"/>
      <selection activeCell="D16" sqref="D16"/>
      <selection pane="topRight" activeCell="D16" sqref="D16"/>
      <selection pane="bottomLeft" activeCell="D16" sqref="D16"/>
      <selection pane="bottomRight" activeCell="N23" sqref="N23"/>
    </sheetView>
  </sheetViews>
  <sheetFormatPr defaultRowHeight="12.75"/>
  <cols>
    <col min="1" max="1" width="4.42578125" style="6" customWidth="1"/>
    <col min="2" max="2" width="3.85546875" style="6" customWidth="1"/>
    <col min="3" max="3" width="3.28515625" style="6" customWidth="1"/>
    <col min="4" max="4" width="54.85546875" style="6" customWidth="1"/>
    <col min="5" max="5" width="13.7109375" style="6" customWidth="1"/>
    <col min="6" max="6" width="12" bestFit="1" customWidth="1"/>
    <col min="7" max="7" width="7.5703125" bestFit="1" customWidth="1"/>
    <col min="8" max="8" width="13.42578125" bestFit="1" customWidth="1"/>
    <col min="9" max="9" width="11.28515625" customWidth="1"/>
    <col min="11" max="11" width="10" customWidth="1"/>
    <col min="12" max="12" width="14" bestFit="1" customWidth="1"/>
    <col min="13" max="13" width="14.7109375" customWidth="1"/>
  </cols>
  <sheetData>
    <row r="1" spans="1:157" ht="18">
      <c r="A1" s="63" t="s">
        <v>33</v>
      </c>
      <c r="C1" s="7"/>
      <c r="D1" s="8"/>
      <c r="E1" s="8"/>
    </row>
    <row r="2" spans="1:157" ht="18">
      <c r="C2" s="7"/>
      <c r="D2" s="8"/>
      <c r="E2" s="8"/>
    </row>
    <row r="3" spans="1:157" ht="15.75">
      <c r="C3" s="7"/>
      <c r="D3" s="9"/>
      <c r="E3" s="9"/>
      <c r="F3" t="s">
        <v>5</v>
      </c>
    </row>
    <row r="4" spans="1:157">
      <c r="C4" s="7"/>
      <c r="D4" s="10"/>
      <c r="E4" s="10" t="s">
        <v>16</v>
      </c>
      <c r="F4" t="s">
        <v>7</v>
      </c>
    </row>
    <row r="5" spans="1:157" s="22" customFormat="1" ht="15.75">
      <c r="A5" s="19" t="s">
        <v>0</v>
      </c>
      <c r="B5" s="19" t="s">
        <v>0</v>
      </c>
      <c r="C5" s="20" t="s">
        <v>0</v>
      </c>
      <c r="D5" s="21" t="s">
        <v>3</v>
      </c>
      <c r="E5" s="21"/>
      <c r="F5">
        <v>0</v>
      </c>
      <c r="G5">
        <f>F5+1</f>
        <v>1</v>
      </c>
      <c r="H5">
        <f t="shared" ref="H5:BS5" si="0">G5+1</f>
        <v>2</v>
      </c>
      <c r="I5">
        <f t="shared" si="0"/>
        <v>3</v>
      </c>
      <c r="J5">
        <f t="shared" si="0"/>
        <v>4</v>
      </c>
      <c r="K5">
        <f t="shared" si="0"/>
        <v>5</v>
      </c>
      <c r="L5">
        <f t="shared" si="0"/>
        <v>6</v>
      </c>
      <c r="M5">
        <f t="shared" si="0"/>
        <v>7</v>
      </c>
      <c r="N5">
        <f t="shared" si="0"/>
        <v>8</v>
      </c>
      <c r="O5">
        <f t="shared" si="0"/>
        <v>9</v>
      </c>
      <c r="P5">
        <f t="shared" si="0"/>
        <v>10</v>
      </c>
      <c r="Q5">
        <f t="shared" si="0"/>
        <v>11</v>
      </c>
      <c r="R5">
        <f t="shared" si="0"/>
        <v>12</v>
      </c>
      <c r="S5">
        <f t="shared" si="0"/>
        <v>13</v>
      </c>
      <c r="T5">
        <f t="shared" si="0"/>
        <v>14</v>
      </c>
      <c r="U5">
        <f t="shared" si="0"/>
        <v>15</v>
      </c>
      <c r="V5">
        <f t="shared" si="0"/>
        <v>16</v>
      </c>
      <c r="W5">
        <f t="shared" si="0"/>
        <v>17</v>
      </c>
      <c r="X5">
        <f t="shared" si="0"/>
        <v>18</v>
      </c>
      <c r="Y5">
        <f t="shared" si="0"/>
        <v>19</v>
      </c>
      <c r="Z5">
        <f t="shared" si="0"/>
        <v>20</v>
      </c>
      <c r="AA5">
        <f t="shared" si="0"/>
        <v>21</v>
      </c>
      <c r="AB5">
        <f t="shared" si="0"/>
        <v>22</v>
      </c>
      <c r="AC5">
        <f t="shared" si="0"/>
        <v>23</v>
      </c>
      <c r="AD5">
        <f t="shared" si="0"/>
        <v>24</v>
      </c>
      <c r="AE5">
        <f t="shared" si="0"/>
        <v>25</v>
      </c>
      <c r="AF5">
        <f t="shared" si="0"/>
        <v>26</v>
      </c>
      <c r="AG5">
        <f t="shared" si="0"/>
        <v>27</v>
      </c>
      <c r="AH5">
        <f t="shared" si="0"/>
        <v>28</v>
      </c>
      <c r="AI5">
        <f t="shared" si="0"/>
        <v>29</v>
      </c>
      <c r="AJ5">
        <f t="shared" si="0"/>
        <v>30</v>
      </c>
      <c r="AK5">
        <f t="shared" si="0"/>
        <v>31</v>
      </c>
      <c r="AL5">
        <f t="shared" si="0"/>
        <v>32</v>
      </c>
      <c r="AM5">
        <f t="shared" si="0"/>
        <v>33</v>
      </c>
      <c r="AN5">
        <f t="shared" si="0"/>
        <v>34</v>
      </c>
      <c r="AO5">
        <f t="shared" si="0"/>
        <v>35</v>
      </c>
      <c r="AP5">
        <f t="shared" si="0"/>
        <v>36</v>
      </c>
      <c r="AQ5">
        <f t="shared" si="0"/>
        <v>37</v>
      </c>
      <c r="AR5">
        <f t="shared" si="0"/>
        <v>38</v>
      </c>
      <c r="AS5">
        <f t="shared" si="0"/>
        <v>39</v>
      </c>
      <c r="AT5">
        <f t="shared" si="0"/>
        <v>40</v>
      </c>
      <c r="AU5">
        <f t="shared" si="0"/>
        <v>41</v>
      </c>
      <c r="AV5">
        <f t="shared" si="0"/>
        <v>42</v>
      </c>
      <c r="AW5">
        <f t="shared" si="0"/>
        <v>43</v>
      </c>
      <c r="AX5">
        <f t="shared" si="0"/>
        <v>44</v>
      </c>
      <c r="AY5">
        <f t="shared" si="0"/>
        <v>45</v>
      </c>
      <c r="AZ5">
        <f t="shared" si="0"/>
        <v>46</v>
      </c>
      <c r="BA5">
        <f t="shared" si="0"/>
        <v>47</v>
      </c>
      <c r="BB5">
        <f t="shared" si="0"/>
        <v>48</v>
      </c>
      <c r="BC5">
        <f t="shared" si="0"/>
        <v>49</v>
      </c>
      <c r="BD5">
        <f t="shared" si="0"/>
        <v>50</v>
      </c>
      <c r="BE5">
        <f t="shared" si="0"/>
        <v>51</v>
      </c>
      <c r="BF5">
        <f t="shared" si="0"/>
        <v>52</v>
      </c>
      <c r="BG5">
        <f t="shared" si="0"/>
        <v>53</v>
      </c>
      <c r="BH5">
        <f t="shared" si="0"/>
        <v>54</v>
      </c>
      <c r="BI5">
        <f t="shared" si="0"/>
        <v>55</v>
      </c>
      <c r="BJ5">
        <f t="shared" si="0"/>
        <v>56</v>
      </c>
      <c r="BK5">
        <f t="shared" si="0"/>
        <v>57</v>
      </c>
      <c r="BL5">
        <f t="shared" si="0"/>
        <v>58</v>
      </c>
      <c r="BM5">
        <f t="shared" si="0"/>
        <v>59</v>
      </c>
      <c r="BN5">
        <f t="shared" si="0"/>
        <v>60</v>
      </c>
      <c r="BO5">
        <f t="shared" si="0"/>
        <v>61</v>
      </c>
      <c r="BP5">
        <f t="shared" si="0"/>
        <v>62</v>
      </c>
      <c r="BQ5">
        <f t="shared" si="0"/>
        <v>63</v>
      </c>
      <c r="BR5">
        <f t="shared" si="0"/>
        <v>64</v>
      </c>
      <c r="BS5">
        <f t="shared" si="0"/>
        <v>65</v>
      </c>
      <c r="BT5">
        <f t="shared" ref="BT5:CQ5" si="1">BS5+1</f>
        <v>66</v>
      </c>
      <c r="BU5">
        <f t="shared" si="1"/>
        <v>67</v>
      </c>
      <c r="BV5">
        <f t="shared" si="1"/>
        <v>68</v>
      </c>
      <c r="BW5">
        <f t="shared" si="1"/>
        <v>69</v>
      </c>
      <c r="BX5">
        <f t="shared" si="1"/>
        <v>70</v>
      </c>
      <c r="BY5">
        <f t="shared" si="1"/>
        <v>71</v>
      </c>
      <c r="BZ5">
        <f t="shared" si="1"/>
        <v>72</v>
      </c>
      <c r="CA5">
        <f t="shared" si="1"/>
        <v>73</v>
      </c>
      <c r="CB5">
        <f t="shared" si="1"/>
        <v>74</v>
      </c>
      <c r="CC5">
        <f t="shared" si="1"/>
        <v>75</v>
      </c>
      <c r="CD5">
        <f t="shared" si="1"/>
        <v>76</v>
      </c>
      <c r="CE5">
        <f t="shared" si="1"/>
        <v>77</v>
      </c>
      <c r="CF5">
        <f t="shared" si="1"/>
        <v>78</v>
      </c>
      <c r="CG5">
        <f t="shared" si="1"/>
        <v>79</v>
      </c>
      <c r="CH5">
        <f t="shared" si="1"/>
        <v>80</v>
      </c>
      <c r="CI5">
        <f t="shared" si="1"/>
        <v>81</v>
      </c>
      <c r="CJ5">
        <f t="shared" si="1"/>
        <v>82</v>
      </c>
      <c r="CK5">
        <f t="shared" si="1"/>
        <v>83</v>
      </c>
      <c r="CL5">
        <f t="shared" si="1"/>
        <v>84</v>
      </c>
      <c r="CM5">
        <f t="shared" si="1"/>
        <v>85</v>
      </c>
      <c r="CN5">
        <f t="shared" si="1"/>
        <v>86</v>
      </c>
      <c r="CO5">
        <f t="shared" si="1"/>
        <v>87</v>
      </c>
      <c r="CP5">
        <f t="shared" si="1"/>
        <v>88</v>
      </c>
      <c r="CQ5">
        <f t="shared" si="1"/>
        <v>89</v>
      </c>
      <c r="CR5">
        <f t="shared" ref="CR5:DW5" si="2">CQ5+1</f>
        <v>90</v>
      </c>
      <c r="CS5">
        <f t="shared" si="2"/>
        <v>91</v>
      </c>
      <c r="CT5">
        <f t="shared" si="2"/>
        <v>92</v>
      </c>
      <c r="CU5">
        <f t="shared" si="2"/>
        <v>93</v>
      </c>
      <c r="CV5">
        <f t="shared" si="2"/>
        <v>94</v>
      </c>
      <c r="CW5">
        <f t="shared" si="2"/>
        <v>95</v>
      </c>
      <c r="CX5">
        <f t="shared" si="2"/>
        <v>96</v>
      </c>
      <c r="CY5">
        <f t="shared" si="2"/>
        <v>97</v>
      </c>
      <c r="CZ5">
        <f t="shared" si="2"/>
        <v>98</v>
      </c>
      <c r="DA5">
        <f t="shared" si="2"/>
        <v>99</v>
      </c>
      <c r="DB5">
        <f t="shared" si="2"/>
        <v>100</v>
      </c>
      <c r="DC5">
        <f t="shared" si="2"/>
        <v>101</v>
      </c>
      <c r="DD5">
        <f t="shared" si="2"/>
        <v>102</v>
      </c>
      <c r="DE5">
        <f t="shared" si="2"/>
        <v>103</v>
      </c>
      <c r="DF5">
        <f t="shared" si="2"/>
        <v>104</v>
      </c>
      <c r="DG5">
        <f t="shared" si="2"/>
        <v>105</v>
      </c>
      <c r="DH5">
        <f t="shared" si="2"/>
        <v>106</v>
      </c>
      <c r="DI5">
        <f t="shared" si="2"/>
        <v>107</v>
      </c>
      <c r="DJ5">
        <f t="shared" si="2"/>
        <v>108</v>
      </c>
      <c r="DK5">
        <f t="shared" si="2"/>
        <v>109</v>
      </c>
      <c r="DL5">
        <f t="shared" si="2"/>
        <v>110</v>
      </c>
      <c r="DM5">
        <f t="shared" si="2"/>
        <v>111</v>
      </c>
      <c r="DN5">
        <f t="shared" si="2"/>
        <v>112</v>
      </c>
      <c r="DO5">
        <f t="shared" si="2"/>
        <v>113</v>
      </c>
      <c r="DP5">
        <f t="shared" si="2"/>
        <v>114</v>
      </c>
      <c r="DQ5">
        <f t="shared" si="2"/>
        <v>115</v>
      </c>
      <c r="DR5">
        <f t="shared" si="2"/>
        <v>116</v>
      </c>
      <c r="DS5">
        <f t="shared" si="2"/>
        <v>117</v>
      </c>
      <c r="DT5">
        <f t="shared" si="2"/>
        <v>118</v>
      </c>
      <c r="DU5">
        <f t="shared" si="2"/>
        <v>119</v>
      </c>
      <c r="DV5">
        <f t="shared" si="2"/>
        <v>120</v>
      </c>
      <c r="DW5">
        <f t="shared" si="2"/>
        <v>121</v>
      </c>
      <c r="DX5">
        <f t="shared" ref="DX5:FA5" si="3">DW5+1</f>
        <v>122</v>
      </c>
      <c r="DY5">
        <f t="shared" si="3"/>
        <v>123</v>
      </c>
      <c r="DZ5">
        <f t="shared" si="3"/>
        <v>124</v>
      </c>
      <c r="EA5">
        <f t="shared" si="3"/>
        <v>125</v>
      </c>
      <c r="EB5">
        <f t="shared" si="3"/>
        <v>126</v>
      </c>
      <c r="EC5">
        <f t="shared" si="3"/>
        <v>127</v>
      </c>
      <c r="ED5">
        <f t="shared" si="3"/>
        <v>128</v>
      </c>
      <c r="EE5">
        <f t="shared" si="3"/>
        <v>129</v>
      </c>
      <c r="EF5">
        <f t="shared" si="3"/>
        <v>130</v>
      </c>
      <c r="EG5">
        <f t="shared" si="3"/>
        <v>131</v>
      </c>
      <c r="EH5">
        <f t="shared" si="3"/>
        <v>132</v>
      </c>
      <c r="EI5">
        <f t="shared" si="3"/>
        <v>133</v>
      </c>
      <c r="EJ5">
        <f t="shared" si="3"/>
        <v>134</v>
      </c>
      <c r="EK5">
        <f t="shared" si="3"/>
        <v>135</v>
      </c>
      <c r="EL5">
        <f t="shared" si="3"/>
        <v>136</v>
      </c>
      <c r="EM5">
        <f t="shared" si="3"/>
        <v>137</v>
      </c>
      <c r="EN5">
        <f t="shared" si="3"/>
        <v>138</v>
      </c>
      <c r="EO5">
        <f t="shared" si="3"/>
        <v>139</v>
      </c>
      <c r="EP5">
        <f t="shared" si="3"/>
        <v>140</v>
      </c>
      <c r="EQ5">
        <f t="shared" si="3"/>
        <v>141</v>
      </c>
      <c r="ER5">
        <f t="shared" si="3"/>
        <v>142</v>
      </c>
      <c r="ES5">
        <f t="shared" si="3"/>
        <v>143</v>
      </c>
      <c r="ET5">
        <f t="shared" si="3"/>
        <v>144</v>
      </c>
      <c r="EU5">
        <f t="shared" si="3"/>
        <v>145</v>
      </c>
      <c r="EV5">
        <f t="shared" si="3"/>
        <v>146</v>
      </c>
      <c r="EW5">
        <f t="shared" si="3"/>
        <v>147</v>
      </c>
      <c r="EX5">
        <f t="shared" si="3"/>
        <v>148</v>
      </c>
      <c r="EY5">
        <f t="shared" si="3"/>
        <v>149</v>
      </c>
      <c r="EZ5">
        <f t="shared" si="3"/>
        <v>150</v>
      </c>
      <c r="FA5">
        <f t="shared" si="3"/>
        <v>151</v>
      </c>
    </row>
    <row r="6" spans="1:157" ht="15.75">
      <c r="A6" s="12">
        <v>1</v>
      </c>
      <c r="D6" s="11" t="str">
        <f t="shared" ref="D6:D13" si="4">VLOOKUP(A6,IDtable,2)</f>
        <v>Sub-transmission lines</v>
      </c>
      <c r="E6" s="324">
        <f>0.5*SUM(G6:K6)/5</f>
        <v>72.400000000000006</v>
      </c>
      <c r="F6">
        <f t="shared" ref="F6:F17" si="5">SUMIF($A$19:$A$205,$A6,F$19:F$205)</f>
        <v>0</v>
      </c>
      <c r="G6">
        <f t="shared" ref="G6:BR7" si="6">SUMIF($A$19:$A$205,$A6,G$19:G$205)</f>
        <v>0</v>
      </c>
      <c r="H6">
        <f t="shared" si="6"/>
        <v>0</v>
      </c>
      <c r="I6">
        <f t="shared" si="6"/>
        <v>73.800000000000011</v>
      </c>
      <c r="J6">
        <f t="shared" si="6"/>
        <v>222.1</v>
      </c>
      <c r="K6">
        <f t="shared" si="6"/>
        <v>428.1</v>
      </c>
      <c r="L6">
        <f t="shared" si="6"/>
        <v>115.75</v>
      </c>
      <c r="M6">
        <f t="shared" si="6"/>
        <v>29.660477246198916</v>
      </c>
      <c r="N6">
        <f t="shared" si="6"/>
        <v>153</v>
      </c>
      <c r="O6">
        <f t="shared" si="6"/>
        <v>244.5</v>
      </c>
      <c r="P6">
        <f t="shared" si="6"/>
        <v>607.29999999999995</v>
      </c>
      <c r="Q6">
        <f t="shared" si="6"/>
        <v>336.08838179695914</v>
      </c>
      <c r="R6">
        <f t="shared" si="6"/>
        <v>414</v>
      </c>
      <c r="S6">
        <f t="shared" si="6"/>
        <v>91.6</v>
      </c>
      <c r="T6">
        <f t="shared" si="6"/>
        <v>238.1</v>
      </c>
      <c r="U6">
        <f t="shared" si="6"/>
        <v>10.3</v>
      </c>
      <c r="V6">
        <f t="shared" si="6"/>
        <v>103.06047724619891</v>
      </c>
      <c r="W6">
        <f t="shared" si="6"/>
        <v>510.3</v>
      </c>
      <c r="X6">
        <f t="shared" si="6"/>
        <v>172.6</v>
      </c>
      <c r="Y6">
        <f t="shared" si="6"/>
        <v>1143.6467843121898</v>
      </c>
      <c r="Z6">
        <f t="shared" si="6"/>
        <v>278.87365149746597</v>
      </c>
      <c r="AA6">
        <f t="shared" si="6"/>
        <v>405.6</v>
      </c>
      <c r="AB6">
        <f t="shared" si="6"/>
        <v>313.60000000000002</v>
      </c>
      <c r="AC6">
        <f t="shared" si="6"/>
        <v>729.09999999999991</v>
      </c>
      <c r="AD6">
        <f t="shared" si="6"/>
        <v>537.79999999999995</v>
      </c>
      <c r="AE6">
        <f t="shared" si="6"/>
        <v>469</v>
      </c>
      <c r="AF6">
        <f t="shared" si="6"/>
        <v>490.7</v>
      </c>
      <c r="AG6">
        <f t="shared" si="6"/>
        <v>321.60000000000002</v>
      </c>
      <c r="AH6">
        <f t="shared" si="6"/>
        <v>656.1</v>
      </c>
      <c r="AI6">
        <f t="shared" si="6"/>
        <v>239.7</v>
      </c>
      <c r="AJ6">
        <f t="shared" si="6"/>
        <v>565</v>
      </c>
      <c r="AK6">
        <f t="shared" si="6"/>
        <v>636</v>
      </c>
      <c r="AL6">
        <f t="shared" si="6"/>
        <v>115.86000000000001</v>
      </c>
      <c r="AM6">
        <f t="shared" si="6"/>
        <v>88.2</v>
      </c>
      <c r="AN6">
        <f t="shared" si="6"/>
        <v>358.07365149746596</v>
      </c>
      <c r="AO6">
        <f t="shared" si="6"/>
        <v>802.47365149746588</v>
      </c>
      <c r="AP6">
        <f t="shared" si="6"/>
        <v>309.96047724619893</v>
      </c>
      <c r="AQ6">
        <f t="shared" si="6"/>
        <v>154.1</v>
      </c>
      <c r="AR6">
        <f t="shared" si="6"/>
        <v>277.10000000000002</v>
      </c>
      <c r="AS6">
        <f t="shared" si="6"/>
        <v>164.6</v>
      </c>
      <c r="AT6">
        <f t="shared" si="6"/>
        <v>169.76</v>
      </c>
      <c r="AU6">
        <f t="shared" si="6"/>
        <v>265.64999999999998</v>
      </c>
      <c r="AV6">
        <f t="shared" si="6"/>
        <v>114.2</v>
      </c>
      <c r="AW6">
        <f t="shared" si="6"/>
        <v>372.2</v>
      </c>
      <c r="AX6">
        <f t="shared" si="6"/>
        <v>351.7</v>
      </c>
      <c r="AY6">
        <f t="shared" si="6"/>
        <v>528.5</v>
      </c>
      <c r="AZ6">
        <f t="shared" si="6"/>
        <v>147.5</v>
      </c>
      <c r="BA6">
        <f t="shared" si="6"/>
        <v>46.9</v>
      </c>
      <c r="BB6">
        <f t="shared" si="6"/>
        <v>127.54678431218984</v>
      </c>
      <c r="BC6">
        <f t="shared" si="6"/>
        <v>365</v>
      </c>
      <c r="BD6">
        <f t="shared" si="6"/>
        <v>215.8</v>
      </c>
      <c r="BE6">
        <f t="shared" si="6"/>
        <v>49.5</v>
      </c>
      <c r="BF6">
        <f t="shared" si="6"/>
        <v>387.05</v>
      </c>
      <c r="BG6">
        <f t="shared" si="6"/>
        <v>355.85</v>
      </c>
      <c r="BH6">
        <f t="shared" si="6"/>
        <v>159.70000000000002</v>
      </c>
      <c r="BI6">
        <f t="shared" si="6"/>
        <v>300</v>
      </c>
      <c r="BJ6">
        <f t="shared" si="6"/>
        <v>152.5</v>
      </c>
      <c r="BK6">
        <f t="shared" si="6"/>
        <v>209</v>
      </c>
      <c r="BL6">
        <f t="shared" si="6"/>
        <v>116</v>
      </c>
      <c r="BM6">
        <f t="shared" si="6"/>
        <v>127</v>
      </c>
      <c r="BN6">
        <f t="shared" si="6"/>
        <v>37.700000000000003</v>
      </c>
      <c r="BO6">
        <f t="shared" si="6"/>
        <v>196.87</v>
      </c>
      <c r="BP6">
        <f t="shared" si="6"/>
        <v>191.2</v>
      </c>
      <c r="BQ6">
        <f t="shared" si="6"/>
        <v>50.5</v>
      </c>
      <c r="BR6">
        <f t="shared" si="6"/>
        <v>542.4</v>
      </c>
      <c r="BS6">
        <f t="shared" ref="BS6:CS10" si="7">SUMIF($A$19:$A$205,$A6,BS$19:BS$205)</f>
        <v>49.1</v>
      </c>
      <c r="BT6">
        <f t="shared" si="7"/>
        <v>40.1</v>
      </c>
      <c r="BU6">
        <f t="shared" si="7"/>
        <v>50.7</v>
      </c>
      <c r="BV6">
        <f t="shared" si="7"/>
        <v>167.2</v>
      </c>
      <c r="BW6">
        <f t="shared" si="7"/>
        <v>19.899999999999999</v>
      </c>
      <c r="BX6">
        <f t="shared" si="7"/>
        <v>0</v>
      </c>
      <c r="BY6">
        <f t="shared" si="7"/>
        <v>145.9</v>
      </c>
      <c r="BZ6">
        <f t="shared" si="7"/>
        <v>0</v>
      </c>
      <c r="CA6">
        <f t="shared" si="7"/>
        <v>0</v>
      </c>
      <c r="CB6">
        <f t="shared" si="7"/>
        <v>196.1</v>
      </c>
      <c r="CC6">
        <f t="shared" si="7"/>
        <v>11.3</v>
      </c>
      <c r="CD6">
        <f t="shared" si="7"/>
        <v>0</v>
      </c>
      <c r="CE6">
        <f t="shared" si="7"/>
        <v>108.10000000000001</v>
      </c>
      <c r="CF6">
        <f t="shared" si="7"/>
        <v>10.3</v>
      </c>
      <c r="CG6">
        <f t="shared" si="7"/>
        <v>10</v>
      </c>
      <c r="CH6">
        <f t="shared" si="7"/>
        <v>0</v>
      </c>
      <c r="CI6">
        <f t="shared" si="7"/>
        <v>0</v>
      </c>
      <c r="CJ6">
        <f t="shared" si="7"/>
        <v>20</v>
      </c>
      <c r="CK6">
        <f t="shared" si="7"/>
        <v>0</v>
      </c>
      <c r="CL6">
        <f t="shared" si="7"/>
        <v>5.0999999999999996</v>
      </c>
      <c r="CM6">
        <f t="shared" si="7"/>
        <v>0</v>
      </c>
      <c r="CN6">
        <f t="shared" si="7"/>
        <v>5.0999999999999996</v>
      </c>
      <c r="CO6">
        <f t="shared" si="7"/>
        <v>0</v>
      </c>
      <c r="CP6">
        <f t="shared" si="7"/>
        <v>0</v>
      </c>
      <c r="CQ6">
        <f t="shared" si="7"/>
        <v>13.2</v>
      </c>
      <c r="CR6">
        <f t="shared" si="7"/>
        <v>47.800000000000004</v>
      </c>
      <c r="CS6">
        <f t="shared" si="7"/>
        <v>0</v>
      </c>
      <c r="CT6">
        <f t="shared" ref="CR6:EJ11" si="8">SUMIF($A$19:$A$205,$A6,CT$19:CT$205)</f>
        <v>0</v>
      </c>
      <c r="CU6">
        <f t="shared" si="8"/>
        <v>5.0999999999999996</v>
      </c>
      <c r="CV6">
        <f t="shared" si="8"/>
        <v>0</v>
      </c>
      <c r="CW6">
        <f t="shared" si="8"/>
        <v>6.2</v>
      </c>
      <c r="CX6">
        <f t="shared" si="8"/>
        <v>0</v>
      </c>
      <c r="CY6">
        <f t="shared" si="8"/>
        <v>0</v>
      </c>
      <c r="CZ6">
        <f t="shared" si="8"/>
        <v>0</v>
      </c>
      <c r="DA6">
        <f t="shared" si="8"/>
        <v>3.9</v>
      </c>
      <c r="DB6">
        <f t="shared" si="8"/>
        <v>5.0999999999999996</v>
      </c>
      <c r="DC6">
        <f t="shared" si="8"/>
        <v>0</v>
      </c>
      <c r="DD6">
        <f t="shared" si="8"/>
        <v>6.2</v>
      </c>
      <c r="DE6">
        <f t="shared" si="8"/>
        <v>7</v>
      </c>
      <c r="DF6">
        <f t="shared" si="8"/>
        <v>0</v>
      </c>
      <c r="DG6">
        <f t="shared" si="8"/>
        <v>0</v>
      </c>
      <c r="DH6">
        <f t="shared" si="8"/>
        <v>0</v>
      </c>
      <c r="DI6">
        <f t="shared" si="8"/>
        <v>0</v>
      </c>
      <c r="DJ6">
        <f t="shared" si="8"/>
        <v>0</v>
      </c>
      <c r="DK6">
        <f t="shared" si="8"/>
        <v>0</v>
      </c>
      <c r="DL6">
        <f t="shared" si="8"/>
        <v>5.0999999999999996</v>
      </c>
      <c r="DM6">
        <f t="shared" si="8"/>
        <v>7</v>
      </c>
      <c r="DN6">
        <f t="shared" si="8"/>
        <v>0</v>
      </c>
      <c r="DO6">
        <f t="shared" si="8"/>
        <v>0</v>
      </c>
      <c r="DP6">
        <f t="shared" si="8"/>
        <v>0</v>
      </c>
      <c r="DQ6">
        <f t="shared" si="8"/>
        <v>13</v>
      </c>
      <c r="DR6">
        <f t="shared" si="8"/>
        <v>0</v>
      </c>
      <c r="DS6">
        <f t="shared" si="8"/>
        <v>0</v>
      </c>
      <c r="DT6">
        <f t="shared" si="8"/>
        <v>0</v>
      </c>
      <c r="DU6">
        <f t="shared" si="8"/>
        <v>6.5</v>
      </c>
      <c r="DV6">
        <f t="shared" si="8"/>
        <v>0</v>
      </c>
      <c r="DW6">
        <f t="shared" si="8"/>
        <v>0</v>
      </c>
      <c r="DX6">
        <f t="shared" si="8"/>
        <v>0</v>
      </c>
      <c r="DY6">
        <f t="shared" si="8"/>
        <v>0</v>
      </c>
      <c r="DZ6">
        <f t="shared" si="8"/>
        <v>0</v>
      </c>
      <c r="EA6">
        <f t="shared" si="8"/>
        <v>0</v>
      </c>
      <c r="EB6">
        <f t="shared" si="8"/>
        <v>0</v>
      </c>
      <c r="EC6">
        <f t="shared" si="8"/>
        <v>0</v>
      </c>
      <c r="ED6">
        <f t="shared" si="8"/>
        <v>0</v>
      </c>
      <c r="EE6">
        <f t="shared" si="8"/>
        <v>5.0999999999999996</v>
      </c>
      <c r="EF6">
        <f t="shared" si="8"/>
        <v>0</v>
      </c>
      <c r="EG6">
        <f t="shared" si="8"/>
        <v>0</v>
      </c>
      <c r="EH6">
        <f t="shared" si="8"/>
        <v>0</v>
      </c>
      <c r="EI6">
        <f t="shared" si="8"/>
        <v>0</v>
      </c>
      <c r="EJ6">
        <f t="shared" si="8"/>
        <v>0</v>
      </c>
      <c r="EK6">
        <f t="shared" ref="EK6:EZ16" si="9">SUMIF($A$19:$A$205,$A6,EK$19:EK$205)</f>
        <v>0</v>
      </c>
      <c r="EL6">
        <f t="shared" si="9"/>
        <v>0</v>
      </c>
      <c r="EM6">
        <f t="shared" si="9"/>
        <v>0</v>
      </c>
      <c r="EN6">
        <f t="shared" si="9"/>
        <v>0</v>
      </c>
      <c r="EO6">
        <f t="shared" si="9"/>
        <v>0</v>
      </c>
      <c r="EP6">
        <f t="shared" si="9"/>
        <v>0</v>
      </c>
      <c r="EQ6">
        <f t="shared" si="9"/>
        <v>4.2</v>
      </c>
      <c r="ER6">
        <f t="shared" si="9"/>
        <v>0</v>
      </c>
      <c r="ES6">
        <f t="shared" si="9"/>
        <v>0</v>
      </c>
      <c r="ET6">
        <f t="shared" si="9"/>
        <v>0</v>
      </c>
      <c r="EU6">
        <f t="shared" si="9"/>
        <v>0</v>
      </c>
      <c r="EV6">
        <f t="shared" si="9"/>
        <v>0</v>
      </c>
      <c r="EW6">
        <f t="shared" si="9"/>
        <v>0</v>
      </c>
      <c r="EX6">
        <f t="shared" si="9"/>
        <v>0</v>
      </c>
      <c r="EY6">
        <f t="shared" si="9"/>
        <v>0</v>
      </c>
      <c r="EZ6">
        <f t="shared" si="9"/>
        <v>0</v>
      </c>
      <c r="FA6">
        <f t="shared" ref="FA6:FA16" si="10">SUMIF($A$19:$A$205,$A6,FA$19:FA$205)</f>
        <v>0</v>
      </c>
    </row>
    <row r="7" spans="1:157" ht="15.75">
      <c r="A7" s="12">
        <v>2</v>
      </c>
      <c r="D7" s="11" t="str">
        <f t="shared" si="4"/>
        <v>Sub-transmission substations</v>
      </c>
      <c r="E7" s="324">
        <f t="shared" ref="E7:E17" si="11">0.5*SUM(G7:K7)/5</f>
        <v>0</v>
      </c>
      <c r="F7">
        <f t="shared" si="5"/>
        <v>14.8</v>
      </c>
      <c r="G7">
        <f t="shared" ref="G7:U7" si="12">SUMIF($A$19:$A$205,$A7,G$19:G$205)</f>
        <v>0</v>
      </c>
      <c r="H7">
        <f t="shared" si="12"/>
        <v>0</v>
      </c>
      <c r="I7">
        <f t="shared" si="12"/>
        <v>0</v>
      </c>
      <c r="J7">
        <f t="shared" si="12"/>
        <v>0</v>
      </c>
      <c r="K7">
        <f t="shared" si="12"/>
        <v>0</v>
      </c>
      <c r="L7">
        <f t="shared" si="12"/>
        <v>0</v>
      </c>
      <c r="M7">
        <f t="shared" si="12"/>
        <v>17.7</v>
      </c>
      <c r="N7">
        <f t="shared" si="12"/>
        <v>0</v>
      </c>
      <c r="O7">
        <f t="shared" si="12"/>
        <v>0</v>
      </c>
      <c r="P7">
        <f t="shared" si="12"/>
        <v>0</v>
      </c>
      <c r="Q7">
        <f t="shared" si="12"/>
        <v>17.8</v>
      </c>
      <c r="R7">
        <f t="shared" si="12"/>
        <v>0</v>
      </c>
      <c r="S7">
        <f t="shared" si="12"/>
        <v>0</v>
      </c>
      <c r="T7">
        <f t="shared" si="12"/>
        <v>82.7</v>
      </c>
      <c r="U7">
        <f t="shared" si="12"/>
        <v>0</v>
      </c>
      <c r="V7">
        <f t="shared" si="6"/>
        <v>0</v>
      </c>
      <c r="W7">
        <f t="shared" si="6"/>
        <v>0</v>
      </c>
      <c r="X7">
        <f t="shared" si="6"/>
        <v>0</v>
      </c>
      <c r="Y7">
        <f t="shared" si="6"/>
        <v>13.5</v>
      </c>
      <c r="Z7">
        <f t="shared" si="6"/>
        <v>40</v>
      </c>
      <c r="AA7">
        <f t="shared" si="6"/>
        <v>0</v>
      </c>
      <c r="AB7">
        <f t="shared" si="6"/>
        <v>0</v>
      </c>
      <c r="AC7">
        <f t="shared" si="6"/>
        <v>10.6</v>
      </c>
      <c r="AD7">
        <f t="shared" si="6"/>
        <v>0</v>
      </c>
      <c r="AE7">
        <f t="shared" si="6"/>
        <v>0</v>
      </c>
      <c r="AF7">
        <f t="shared" si="6"/>
        <v>0</v>
      </c>
      <c r="AG7">
        <f t="shared" si="6"/>
        <v>0</v>
      </c>
      <c r="AH7">
        <f t="shared" si="6"/>
        <v>0</v>
      </c>
      <c r="AI7">
        <f t="shared" si="6"/>
        <v>0</v>
      </c>
      <c r="AJ7">
        <f t="shared" si="6"/>
        <v>0</v>
      </c>
      <c r="AK7">
        <f t="shared" si="6"/>
        <v>0</v>
      </c>
      <c r="AL7">
        <f t="shared" si="6"/>
        <v>47.5</v>
      </c>
      <c r="AM7">
        <f t="shared" si="6"/>
        <v>0</v>
      </c>
      <c r="AN7">
        <f t="shared" si="6"/>
        <v>0</v>
      </c>
      <c r="AO7">
        <f t="shared" si="6"/>
        <v>0</v>
      </c>
      <c r="AP7">
        <f t="shared" si="6"/>
        <v>0</v>
      </c>
      <c r="AQ7">
        <f t="shared" si="6"/>
        <v>23.75</v>
      </c>
      <c r="AR7">
        <f t="shared" si="6"/>
        <v>0</v>
      </c>
      <c r="AS7">
        <f t="shared" si="6"/>
        <v>0</v>
      </c>
      <c r="AT7">
        <f t="shared" si="6"/>
        <v>0</v>
      </c>
      <c r="AU7">
        <f t="shared" si="6"/>
        <v>0</v>
      </c>
      <c r="AV7">
        <f t="shared" si="6"/>
        <v>0</v>
      </c>
      <c r="AW7">
        <f t="shared" si="6"/>
        <v>31.4</v>
      </c>
      <c r="AX7">
        <f t="shared" si="6"/>
        <v>0</v>
      </c>
      <c r="AY7">
        <f t="shared" si="6"/>
        <v>0</v>
      </c>
      <c r="AZ7">
        <f t="shared" si="6"/>
        <v>0</v>
      </c>
      <c r="BA7">
        <f t="shared" si="6"/>
        <v>0</v>
      </c>
      <c r="BB7">
        <f t="shared" si="6"/>
        <v>0</v>
      </c>
      <c r="BC7">
        <f t="shared" si="6"/>
        <v>0</v>
      </c>
      <c r="BD7">
        <f t="shared" si="6"/>
        <v>0</v>
      </c>
      <c r="BE7">
        <f t="shared" si="6"/>
        <v>0</v>
      </c>
      <c r="BF7">
        <f t="shared" si="6"/>
        <v>0</v>
      </c>
      <c r="BG7">
        <f t="shared" si="6"/>
        <v>0</v>
      </c>
      <c r="BH7">
        <f t="shared" si="6"/>
        <v>0</v>
      </c>
      <c r="BI7">
        <f t="shared" si="6"/>
        <v>0</v>
      </c>
      <c r="BJ7">
        <f t="shared" si="6"/>
        <v>0</v>
      </c>
      <c r="BK7">
        <f t="shared" si="6"/>
        <v>0</v>
      </c>
      <c r="BL7">
        <f t="shared" si="6"/>
        <v>0</v>
      </c>
      <c r="BM7">
        <f t="shared" si="6"/>
        <v>0</v>
      </c>
      <c r="BN7">
        <f t="shared" si="6"/>
        <v>0</v>
      </c>
      <c r="BO7">
        <f t="shared" si="6"/>
        <v>0</v>
      </c>
      <c r="BP7">
        <f t="shared" si="6"/>
        <v>0</v>
      </c>
      <c r="BQ7">
        <f t="shared" si="6"/>
        <v>0</v>
      </c>
      <c r="BR7">
        <f t="shared" si="6"/>
        <v>30.1</v>
      </c>
      <c r="BS7">
        <f t="shared" si="7"/>
        <v>0</v>
      </c>
      <c r="BT7">
        <f t="shared" si="7"/>
        <v>0</v>
      </c>
      <c r="BU7">
        <f t="shared" si="7"/>
        <v>0</v>
      </c>
      <c r="BV7">
        <f t="shared" si="7"/>
        <v>0</v>
      </c>
      <c r="BW7">
        <f t="shared" si="7"/>
        <v>0</v>
      </c>
      <c r="BX7">
        <f t="shared" si="7"/>
        <v>0</v>
      </c>
      <c r="BY7">
        <f t="shared" si="7"/>
        <v>0</v>
      </c>
      <c r="BZ7">
        <f t="shared" si="7"/>
        <v>0</v>
      </c>
      <c r="CA7">
        <f t="shared" si="7"/>
        <v>0</v>
      </c>
      <c r="CB7">
        <f t="shared" si="7"/>
        <v>0</v>
      </c>
      <c r="CC7">
        <f t="shared" si="7"/>
        <v>0</v>
      </c>
      <c r="CD7">
        <f t="shared" si="7"/>
        <v>0</v>
      </c>
      <c r="CE7">
        <f t="shared" si="7"/>
        <v>0</v>
      </c>
      <c r="CF7">
        <f t="shared" si="7"/>
        <v>0</v>
      </c>
      <c r="CG7">
        <f t="shared" si="7"/>
        <v>0</v>
      </c>
      <c r="CH7">
        <f t="shared" si="7"/>
        <v>0</v>
      </c>
      <c r="CI7">
        <f t="shared" si="7"/>
        <v>0</v>
      </c>
      <c r="CJ7">
        <f t="shared" si="7"/>
        <v>0</v>
      </c>
      <c r="CK7">
        <f t="shared" si="7"/>
        <v>0</v>
      </c>
      <c r="CL7">
        <f t="shared" si="7"/>
        <v>0</v>
      </c>
      <c r="CM7">
        <f t="shared" si="7"/>
        <v>0</v>
      </c>
      <c r="CN7">
        <f t="shared" si="7"/>
        <v>0</v>
      </c>
      <c r="CO7">
        <f t="shared" si="7"/>
        <v>0</v>
      </c>
      <c r="CP7">
        <f t="shared" si="7"/>
        <v>0</v>
      </c>
      <c r="CQ7">
        <f t="shared" si="7"/>
        <v>0</v>
      </c>
      <c r="CR7">
        <f t="shared" si="8"/>
        <v>12.32</v>
      </c>
      <c r="CS7">
        <f t="shared" si="8"/>
        <v>0</v>
      </c>
      <c r="CT7">
        <f t="shared" si="8"/>
        <v>0</v>
      </c>
      <c r="CU7">
        <f t="shared" si="8"/>
        <v>0</v>
      </c>
      <c r="CV7">
        <f t="shared" si="8"/>
        <v>0</v>
      </c>
      <c r="CW7">
        <f t="shared" si="8"/>
        <v>0</v>
      </c>
      <c r="CX7">
        <f t="shared" si="8"/>
        <v>0</v>
      </c>
      <c r="CY7">
        <f t="shared" si="8"/>
        <v>0</v>
      </c>
      <c r="CZ7">
        <f t="shared" si="8"/>
        <v>0</v>
      </c>
      <c r="DA7">
        <f t="shared" si="8"/>
        <v>0</v>
      </c>
      <c r="DB7">
        <f t="shared" si="8"/>
        <v>0</v>
      </c>
      <c r="DC7">
        <f t="shared" si="8"/>
        <v>0</v>
      </c>
      <c r="DD7">
        <f t="shared" si="8"/>
        <v>0</v>
      </c>
      <c r="DE7">
        <f t="shared" si="8"/>
        <v>0</v>
      </c>
      <c r="DF7">
        <f t="shared" si="8"/>
        <v>0</v>
      </c>
      <c r="DG7">
        <f t="shared" si="8"/>
        <v>0</v>
      </c>
      <c r="DH7">
        <f t="shared" si="8"/>
        <v>0</v>
      </c>
      <c r="DI7">
        <f t="shared" si="8"/>
        <v>0</v>
      </c>
      <c r="DJ7">
        <f t="shared" si="8"/>
        <v>0</v>
      </c>
      <c r="DK7">
        <f t="shared" si="8"/>
        <v>0</v>
      </c>
      <c r="DL7">
        <f t="shared" si="8"/>
        <v>0</v>
      </c>
      <c r="DM7">
        <f t="shared" si="8"/>
        <v>0</v>
      </c>
      <c r="DN7">
        <f t="shared" si="8"/>
        <v>0</v>
      </c>
      <c r="DO7">
        <f t="shared" si="8"/>
        <v>0</v>
      </c>
      <c r="DP7">
        <f t="shared" si="8"/>
        <v>0</v>
      </c>
      <c r="DQ7">
        <f t="shared" si="8"/>
        <v>0</v>
      </c>
      <c r="DR7">
        <f t="shared" si="8"/>
        <v>0</v>
      </c>
      <c r="DS7">
        <f t="shared" si="8"/>
        <v>0</v>
      </c>
      <c r="DT7">
        <f t="shared" si="8"/>
        <v>0</v>
      </c>
      <c r="DU7">
        <f t="shared" si="8"/>
        <v>0</v>
      </c>
      <c r="DV7">
        <f t="shared" si="8"/>
        <v>0</v>
      </c>
      <c r="DW7">
        <f t="shared" si="8"/>
        <v>0</v>
      </c>
      <c r="DX7">
        <f t="shared" si="8"/>
        <v>0</v>
      </c>
      <c r="DY7">
        <f t="shared" si="8"/>
        <v>0</v>
      </c>
      <c r="DZ7">
        <f t="shared" si="8"/>
        <v>0</v>
      </c>
      <c r="EA7">
        <f t="shared" si="8"/>
        <v>0</v>
      </c>
      <c r="EB7">
        <f t="shared" si="8"/>
        <v>0</v>
      </c>
      <c r="EC7">
        <f t="shared" si="8"/>
        <v>0</v>
      </c>
      <c r="ED7">
        <f t="shared" si="8"/>
        <v>0</v>
      </c>
      <c r="EE7">
        <f t="shared" si="8"/>
        <v>0</v>
      </c>
      <c r="EF7">
        <f t="shared" si="8"/>
        <v>0</v>
      </c>
      <c r="EG7">
        <f t="shared" si="8"/>
        <v>0</v>
      </c>
      <c r="EH7">
        <f t="shared" si="8"/>
        <v>0</v>
      </c>
      <c r="EI7">
        <f t="shared" si="8"/>
        <v>0</v>
      </c>
      <c r="EJ7">
        <f t="shared" si="8"/>
        <v>0</v>
      </c>
      <c r="EK7">
        <f t="shared" si="9"/>
        <v>0</v>
      </c>
      <c r="EL7">
        <f t="shared" si="9"/>
        <v>0</v>
      </c>
      <c r="EM7">
        <f t="shared" si="9"/>
        <v>0</v>
      </c>
      <c r="EN7">
        <f t="shared" si="9"/>
        <v>0</v>
      </c>
      <c r="EO7">
        <f t="shared" si="9"/>
        <v>0</v>
      </c>
      <c r="EP7">
        <f t="shared" si="9"/>
        <v>0</v>
      </c>
      <c r="EQ7">
        <f t="shared" si="9"/>
        <v>0</v>
      </c>
      <c r="ER7">
        <f t="shared" si="9"/>
        <v>0</v>
      </c>
      <c r="ES7">
        <f t="shared" si="9"/>
        <v>0</v>
      </c>
      <c r="ET7">
        <f t="shared" si="9"/>
        <v>0</v>
      </c>
      <c r="EU7">
        <f t="shared" si="9"/>
        <v>0</v>
      </c>
      <c r="EV7">
        <f t="shared" si="9"/>
        <v>0</v>
      </c>
      <c r="EW7">
        <f t="shared" si="9"/>
        <v>0</v>
      </c>
      <c r="EX7">
        <f t="shared" si="9"/>
        <v>0</v>
      </c>
      <c r="EY7">
        <f t="shared" si="9"/>
        <v>0</v>
      </c>
      <c r="EZ7">
        <f t="shared" si="9"/>
        <v>0</v>
      </c>
      <c r="FA7">
        <f t="shared" si="10"/>
        <v>0</v>
      </c>
    </row>
    <row r="8" spans="1:157" ht="15.75">
      <c r="A8" s="12">
        <v>3</v>
      </c>
      <c r="D8" s="11" t="str">
        <f t="shared" si="4"/>
        <v>Zone substations</v>
      </c>
      <c r="E8" s="324">
        <f t="shared" si="11"/>
        <v>0.58499999999999996</v>
      </c>
      <c r="F8">
        <f t="shared" si="5"/>
        <v>2.0250000000000004</v>
      </c>
      <c r="G8">
        <f t="shared" ref="G8:BR11" si="13">SUMIF($A$19:$A$205,$A8,G$19:G$205)</f>
        <v>0</v>
      </c>
      <c r="H8">
        <f t="shared" si="13"/>
        <v>0</v>
      </c>
      <c r="I8">
        <f t="shared" si="13"/>
        <v>3.9</v>
      </c>
      <c r="J8">
        <f t="shared" si="13"/>
        <v>0</v>
      </c>
      <c r="K8">
        <f t="shared" si="13"/>
        <v>1.95</v>
      </c>
      <c r="L8">
        <f t="shared" si="13"/>
        <v>0</v>
      </c>
      <c r="M8">
        <f t="shared" si="13"/>
        <v>0</v>
      </c>
      <c r="N8">
        <f t="shared" si="13"/>
        <v>0</v>
      </c>
      <c r="O8">
        <f t="shared" si="13"/>
        <v>0</v>
      </c>
      <c r="P8">
        <f t="shared" si="13"/>
        <v>7.8</v>
      </c>
      <c r="Q8">
        <f t="shared" si="13"/>
        <v>22.8</v>
      </c>
      <c r="R8">
        <f t="shared" si="13"/>
        <v>0</v>
      </c>
      <c r="S8">
        <f t="shared" si="13"/>
        <v>72.2</v>
      </c>
      <c r="T8">
        <f t="shared" si="13"/>
        <v>30.599999999999998</v>
      </c>
      <c r="U8">
        <f t="shared" si="13"/>
        <v>0.65</v>
      </c>
      <c r="V8">
        <f t="shared" si="13"/>
        <v>4</v>
      </c>
      <c r="W8">
        <f t="shared" si="13"/>
        <v>3.25</v>
      </c>
      <c r="X8">
        <f t="shared" si="13"/>
        <v>0</v>
      </c>
      <c r="Y8">
        <f t="shared" si="13"/>
        <v>0</v>
      </c>
      <c r="Z8">
        <f t="shared" si="13"/>
        <v>88.300000000000011</v>
      </c>
      <c r="AA8">
        <f t="shared" si="13"/>
        <v>21.9</v>
      </c>
      <c r="AB8">
        <f t="shared" si="13"/>
        <v>2.7</v>
      </c>
      <c r="AC8">
        <f t="shared" si="13"/>
        <v>86.300000000000011</v>
      </c>
      <c r="AD8">
        <f t="shared" si="13"/>
        <v>0.40950000000000003</v>
      </c>
      <c r="AE8">
        <f t="shared" si="13"/>
        <v>72.800000000000011</v>
      </c>
      <c r="AF8">
        <f t="shared" si="13"/>
        <v>65.739999999999995</v>
      </c>
      <c r="AG8">
        <f t="shared" si="13"/>
        <v>12.8</v>
      </c>
      <c r="AH8">
        <f t="shared" si="13"/>
        <v>13.2</v>
      </c>
      <c r="AI8">
        <f t="shared" si="13"/>
        <v>8.9</v>
      </c>
      <c r="AJ8">
        <f t="shared" si="13"/>
        <v>0</v>
      </c>
      <c r="AK8">
        <f t="shared" si="13"/>
        <v>187.35000000000002</v>
      </c>
      <c r="AL8">
        <f t="shared" si="13"/>
        <v>76</v>
      </c>
      <c r="AM8">
        <f t="shared" si="13"/>
        <v>37.599999999999994</v>
      </c>
      <c r="AN8">
        <f t="shared" si="13"/>
        <v>30.3</v>
      </c>
      <c r="AO8">
        <f t="shared" si="13"/>
        <v>2.85</v>
      </c>
      <c r="AP8">
        <f t="shared" si="13"/>
        <v>61.999999999999993</v>
      </c>
      <c r="AQ8">
        <f t="shared" si="13"/>
        <v>121.97500000000001</v>
      </c>
      <c r="AR8">
        <f t="shared" si="13"/>
        <v>94.160000000000025</v>
      </c>
      <c r="AS8">
        <f t="shared" si="13"/>
        <v>113.30000000000001</v>
      </c>
      <c r="AT8">
        <f t="shared" si="13"/>
        <v>155.05000000000001</v>
      </c>
      <c r="AU8">
        <f t="shared" si="13"/>
        <v>91.225577358490554</v>
      </c>
      <c r="AV8">
        <f t="shared" si="13"/>
        <v>57.400000000000006</v>
      </c>
      <c r="AW8">
        <f t="shared" si="13"/>
        <v>0</v>
      </c>
      <c r="AX8">
        <f t="shared" si="13"/>
        <v>34.410000000000004</v>
      </c>
      <c r="AY8">
        <f t="shared" si="13"/>
        <v>37.5</v>
      </c>
      <c r="AZ8">
        <f t="shared" si="13"/>
        <v>38.949999999999996</v>
      </c>
      <c r="BA8">
        <f t="shared" si="13"/>
        <v>68.400000000000006</v>
      </c>
      <c r="BB8">
        <f t="shared" si="13"/>
        <v>41.650000000000006</v>
      </c>
      <c r="BC8">
        <f t="shared" si="13"/>
        <v>16.7</v>
      </c>
      <c r="BD8">
        <f t="shared" si="13"/>
        <v>274.5</v>
      </c>
      <c r="BE8">
        <f t="shared" si="13"/>
        <v>167.36499999999995</v>
      </c>
      <c r="BF8">
        <f t="shared" si="13"/>
        <v>178.4</v>
      </c>
      <c r="BG8">
        <f t="shared" si="13"/>
        <v>192.29999999999998</v>
      </c>
      <c r="BH8">
        <f t="shared" si="13"/>
        <v>105.13</v>
      </c>
      <c r="BI8">
        <f t="shared" si="13"/>
        <v>260.14999999999998</v>
      </c>
      <c r="BJ8">
        <f t="shared" si="13"/>
        <v>268.96020869565217</v>
      </c>
      <c r="BK8">
        <f t="shared" si="13"/>
        <v>5.4</v>
      </c>
      <c r="BL8">
        <f t="shared" si="13"/>
        <v>64.599999999999994</v>
      </c>
      <c r="BM8">
        <f t="shared" si="13"/>
        <v>114.4</v>
      </c>
      <c r="BN8">
        <f t="shared" si="13"/>
        <v>172.6</v>
      </c>
      <c r="BO8">
        <f t="shared" si="13"/>
        <v>275.09999999999997</v>
      </c>
      <c r="BP8">
        <f t="shared" si="13"/>
        <v>132.51</v>
      </c>
      <c r="BQ8">
        <f t="shared" si="13"/>
        <v>148</v>
      </c>
      <c r="BR8">
        <f t="shared" si="13"/>
        <v>98.18</v>
      </c>
      <c r="BS8">
        <f t="shared" si="7"/>
        <v>78.75</v>
      </c>
      <c r="BT8">
        <f t="shared" si="7"/>
        <v>149.80000000000001</v>
      </c>
      <c r="BU8">
        <f t="shared" si="7"/>
        <v>1.3</v>
      </c>
      <c r="BV8">
        <f t="shared" si="7"/>
        <v>184.76</v>
      </c>
      <c r="BW8">
        <f t="shared" si="7"/>
        <v>112.85</v>
      </c>
      <c r="BX8">
        <f t="shared" si="7"/>
        <v>146.15</v>
      </c>
      <c r="BY8">
        <f t="shared" si="7"/>
        <v>14.3</v>
      </c>
      <c r="BZ8">
        <f t="shared" si="7"/>
        <v>135.85</v>
      </c>
      <c r="CA8">
        <f t="shared" si="7"/>
        <v>54.900000000000006</v>
      </c>
      <c r="CB8">
        <f t="shared" si="7"/>
        <v>60.6</v>
      </c>
      <c r="CC8">
        <f t="shared" si="7"/>
        <v>157.4</v>
      </c>
      <c r="CD8">
        <f t="shared" si="7"/>
        <v>0</v>
      </c>
      <c r="CE8">
        <f t="shared" si="7"/>
        <v>22.36</v>
      </c>
      <c r="CF8">
        <f t="shared" si="7"/>
        <v>13.25</v>
      </c>
      <c r="CG8">
        <f t="shared" si="7"/>
        <v>53.95</v>
      </c>
      <c r="CH8">
        <f t="shared" si="7"/>
        <v>0</v>
      </c>
      <c r="CI8">
        <f t="shared" si="7"/>
        <v>0.62</v>
      </c>
      <c r="CJ8">
        <f t="shared" si="7"/>
        <v>3.9</v>
      </c>
      <c r="CK8">
        <f t="shared" si="7"/>
        <v>2.4</v>
      </c>
      <c r="CL8">
        <f t="shared" si="7"/>
        <v>0</v>
      </c>
      <c r="CM8">
        <f t="shared" si="7"/>
        <v>10.4</v>
      </c>
      <c r="CN8">
        <f t="shared" si="7"/>
        <v>0</v>
      </c>
      <c r="CO8">
        <f t="shared" si="7"/>
        <v>0</v>
      </c>
      <c r="CP8">
        <f t="shared" si="7"/>
        <v>0</v>
      </c>
      <c r="CQ8">
        <f t="shared" si="7"/>
        <v>0</v>
      </c>
      <c r="CR8">
        <f t="shared" si="8"/>
        <v>0</v>
      </c>
      <c r="CS8">
        <f t="shared" si="8"/>
        <v>0</v>
      </c>
      <c r="CT8">
        <f t="shared" si="8"/>
        <v>3.9000000000000004</v>
      </c>
      <c r="CU8">
        <f t="shared" si="8"/>
        <v>0</v>
      </c>
      <c r="CV8">
        <f t="shared" si="8"/>
        <v>0</v>
      </c>
      <c r="CW8">
        <f t="shared" si="8"/>
        <v>3.9</v>
      </c>
      <c r="CX8">
        <f t="shared" si="8"/>
        <v>0</v>
      </c>
      <c r="CY8">
        <f t="shared" si="8"/>
        <v>3</v>
      </c>
      <c r="CZ8">
        <f t="shared" si="8"/>
        <v>0</v>
      </c>
      <c r="DA8">
        <f t="shared" si="8"/>
        <v>0</v>
      </c>
      <c r="DB8">
        <f t="shared" si="8"/>
        <v>1.5</v>
      </c>
      <c r="DC8">
        <f t="shared" si="8"/>
        <v>0</v>
      </c>
      <c r="DD8">
        <f t="shared" si="8"/>
        <v>0</v>
      </c>
      <c r="DE8">
        <f t="shared" si="8"/>
        <v>0.58499999999999996</v>
      </c>
      <c r="DF8">
        <f t="shared" si="8"/>
        <v>0</v>
      </c>
      <c r="DG8">
        <f t="shared" si="8"/>
        <v>0</v>
      </c>
      <c r="DH8">
        <f t="shared" si="8"/>
        <v>0</v>
      </c>
      <c r="DI8">
        <f t="shared" si="8"/>
        <v>0</v>
      </c>
      <c r="DJ8">
        <f t="shared" si="8"/>
        <v>1.3</v>
      </c>
      <c r="DK8">
        <f t="shared" si="8"/>
        <v>0</v>
      </c>
      <c r="DL8">
        <f t="shared" si="8"/>
        <v>0</v>
      </c>
      <c r="DM8">
        <f t="shared" si="8"/>
        <v>0</v>
      </c>
      <c r="DN8">
        <f t="shared" si="8"/>
        <v>0</v>
      </c>
      <c r="DO8">
        <f t="shared" si="8"/>
        <v>0</v>
      </c>
      <c r="DP8">
        <f t="shared" si="8"/>
        <v>0</v>
      </c>
      <c r="DQ8">
        <f t="shared" si="8"/>
        <v>0</v>
      </c>
      <c r="DR8">
        <f t="shared" si="8"/>
        <v>0</v>
      </c>
      <c r="DS8">
        <f t="shared" si="8"/>
        <v>0</v>
      </c>
      <c r="DT8">
        <f t="shared" si="8"/>
        <v>0</v>
      </c>
      <c r="DU8">
        <f t="shared" si="8"/>
        <v>0</v>
      </c>
      <c r="DV8">
        <f t="shared" si="8"/>
        <v>0</v>
      </c>
      <c r="DW8">
        <f t="shared" si="8"/>
        <v>0</v>
      </c>
      <c r="DX8">
        <f t="shared" si="8"/>
        <v>0</v>
      </c>
      <c r="DY8">
        <f t="shared" si="8"/>
        <v>0</v>
      </c>
      <c r="DZ8">
        <f t="shared" si="8"/>
        <v>0</v>
      </c>
      <c r="EA8">
        <f t="shared" si="8"/>
        <v>0</v>
      </c>
      <c r="EB8">
        <f t="shared" si="8"/>
        <v>0</v>
      </c>
      <c r="EC8">
        <f t="shared" si="8"/>
        <v>0</v>
      </c>
      <c r="ED8">
        <f t="shared" si="8"/>
        <v>0.39</v>
      </c>
      <c r="EE8">
        <f t="shared" si="8"/>
        <v>0</v>
      </c>
      <c r="EF8">
        <f t="shared" si="8"/>
        <v>0</v>
      </c>
      <c r="EG8">
        <f t="shared" si="8"/>
        <v>0</v>
      </c>
      <c r="EH8">
        <f t="shared" si="8"/>
        <v>0</v>
      </c>
      <c r="EI8">
        <f t="shared" si="8"/>
        <v>0</v>
      </c>
      <c r="EJ8">
        <f t="shared" si="8"/>
        <v>0</v>
      </c>
      <c r="EK8">
        <f t="shared" si="9"/>
        <v>0</v>
      </c>
      <c r="EL8">
        <f t="shared" si="9"/>
        <v>0</v>
      </c>
      <c r="EM8">
        <f t="shared" si="9"/>
        <v>0</v>
      </c>
      <c r="EN8">
        <f t="shared" si="9"/>
        <v>0</v>
      </c>
      <c r="EO8">
        <f t="shared" si="9"/>
        <v>0</v>
      </c>
      <c r="EP8">
        <f t="shared" si="9"/>
        <v>0</v>
      </c>
      <c r="EQ8">
        <f t="shared" si="9"/>
        <v>0</v>
      </c>
      <c r="ER8">
        <f t="shared" si="9"/>
        <v>0</v>
      </c>
      <c r="ES8">
        <f t="shared" si="9"/>
        <v>0</v>
      </c>
      <c r="ET8">
        <f t="shared" si="9"/>
        <v>0</v>
      </c>
      <c r="EU8">
        <f t="shared" si="9"/>
        <v>0</v>
      </c>
      <c r="EV8">
        <f t="shared" si="9"/>
        <v>0</v>
      </c>
      <c r="EW8">
        <f t="shared" si="9"/>
        <v>0</v>
      </c>
      <c r="EX8">
        <f t="shared" si="9"/>
        <v>0</v>
      </c>
      <c r="EY8">
        <f t="shared" si="9"/>
        <v>0</v>
      </c>
      <c r="EZ8">
        <f t="shared" si="9"/>
        <v>0</v>
      </c>
      <c r="FA8">
        <f t="shared" si="10"/>
        <v>0</v>
      </c>
    </row>
    <row r="9" spans="1:157" ht="15.75">
      <c r="A9" s="12">
        <v>4</v>
      </c>
      <c r="D9" s="11" t="str">
        <f t="shared" si="4"/>
        <v>Distribution feeders - CBD</v>
      </c>
      <c r="E9" s="324">
        <f t="shared" si="11"/>
        <v>0.32389350101538</v>
      </c>
      <c r="F9">
        <f t="shared" si="5"/>
        <v>0</v>
      </c>
      <c r="G9">
        <f t="shared" si="13"/>
        <v>0</v>
      </c>
      <c r="H9">
        <f t="shared" si="13"/>
        <v>0</v>
      </c>
      <c r="I9">
        <f t="shared" si="13"/>
        <v>0</v>
      </c>
      <c r="J9">
        <f t="shared" si="13"/>
        <v>3.2389350101538001</v>
      </c>
      <c r="K9">
        <f t="shared" si="13"/>
        <v>0</v>
      </c>
      <c r="L9">
        <f t="shared" si="13"/>
        <v>0</v>
      </c>
      <c r="M9">
        <f t="shared" si="13"/>
        <v>9.1452282639636699</v>
      </c>
      <c r="N9">
        <f t="shared" si="13"/>
        <v>0</v>
      </c>
      <c r="O9">
        <f t="shared" si="13"/>
        <v>8.2878631142170764</v>
      </c>
      <c r="P9">
        <f t="shared" si="13"/>
        <v>7.144709581221619</v>
      </c>
      <c r="Q9">
        <f t="shared" si="13"/>
        <v>7.144709581221619</v>
      </c>
      <c r="R9">
        <f t="shared" si="13"/>
        <v>6.1920816370587364</v>
      </c>
      <c r="S9">
        <f t="shared" si="13"/>
        <v>7.2399723756379064</v>
      </c>
      <c r="T9">
        <f t="shared" si="13"/>
        <v>20.290975210669394</v>
      </c>
      <c r="U9">
        <f t="shared" si="13"/>
        <v>7.811549142135636</v>
      </c>
      <c r="V9">
        <f t="shared" si="13"/>
        <v>5.334716487312142</v>
      </c>
      <c r="W9">
        <f t="shared" si="13"/>
        <v>0</v>
      </c>
      <c r="X9">
        <f t="shared" si="13"/>
        <v>13.241528423864064</v>
      </c>
      <c r="Y9">
        <f t="shared" si="13"/>
        <v>0</v>
      </c>
      <c r="Z9">
        <f t="shared" si="13"/>
        <v>4.6678769263981241</v>
      </c>
      <c r="AA9">
        <f t="shared" si="13"/>
        <v>12.47942606853376</v>
      </c>
      <c r="AB9">
        <f t="shared" si="13"/>
        <v>8.478388703049653</v>
      </c>
      <c r="AC9">
        <f t="shared" si="13"/>
        <v>21.338865949248568</v>
      </c>
      <c r="AD9">
        <f t="shared" si="13"/>
        <v>7.2399723756379064</v>
      </c>
      <c r="AE9">
        <f t="shared" si="13"/>
        <v>21.815179921330007</v>
      </c>
      <c r="AF9">
        <f t="shared" si="13"/>
        <v>22.291493893411449</v>
      </c>
      <c r="AG9">
        <f t="shared" si="13"/>
        <v>6.2873444314750246</v>
      </c>
      <c r="AH9">
        <f t="shared" si="13"/>
        <v>0</v>
      </c>
      <c r="AI9">
        <f t="shared" si="13"/>
        <v>13.717842395945508</v>
      </c>
      <c r="AJ9">
        <f t="shared" si="13"/>
        <v>0</v>
      </c>
      <c r="AK9">
        <f t="shared" si="13"/>
        <v>8.7641770862985187</v>
      </c>
      <c r="AL9">
        <f t="shared" si="13"/>
        <v>4.572614131981835</v>
      </c>
      <c r="AM9">
        <f t="shared" si="13"/>
        <v>9.4310166472125374</v>
      </c>
      <c r="AN9">
        <f t="shared" si="13"/>
        <v>14.765733134524677</v>
      </c>
      <c r="AO9">
        <f t="shared" si="13"/>
        <v>5.5252420761447185</v>
      </c>
      <c r="AP9">
        <f t="shared" si="13"/>
        <v>15.432572695438695</v>
      </c>
      <c r="AQ9">
        <f t="shared" si="13"/>
        <v>3.905774571067818</v>
      </c>
      <c r="AR9">
        <f t="shared" si="13"/>
        <v>20.862551977167126</v>
      </c>
      <c r="AS9">
        <f t="shared" si="13"/>
        <v>5.1441908984795655</v>
      </c>
      <c r="AT9">
        <f t="shared" si="13"/>
        <v>3.7152489822352415</v>
      </c>
      <c r="AU9">
        <f t="shared" si="13"/>
        <v>16.194675050769003</v>
      </c>
      <c r="AV9">
        <f t="shared" si="13"/>
        <v>8.3831259086333656</v>
      </c>
      <c r="AW9">
        <f t="shared" si="13"/>
        <v>3.5247233934026654</v>
      </c>
      <c r="AX9">
        <f t="shared" si="13"/>
        <v>20.290975210669398</v>
      </c>
      <c r="AY9">
        <f t="shared" si="13"/>
        <v>9.5262794416288248</v>
      </c>
      <c r="AZ9">
        <f t="shared" si="13"/>
        <v>0</v>
      </c>
      <c r="BA9">
        <f t="shared" si="13"/>
        <v>4.7631397208144124</v>
      </c>
      <c r="BB9">
        <f t="shared" si="13"/>
        <v>13.146265629447779</v>
      </c>
      <c r="BC9">
        <f t="shared" si="13"/>
        <v>5.2394536928958537</v>
      </c>
      <c r="BD9">
        <f t="shared" si="13"/>
        <v>5.1441908984795655</v>
      </c>
      <c r="BE9">
        <f t="shared" si="13"/>
        <v>8.3831259086333656</v>
      </c>
      <c r="BF9">
        <f t="shared" si="13"/>
        <v>3.3341978045700884</v>
      </c>
      <c r="BG9">
        <f t="shared" si="13"/>
        <v>16.004149461936425</v>
      </c>
      <c r="BH9">
        <f t="shared" si="13"/>
        <v>0</v>
      </c>
      <c r="BI9">
        <f t="shared" si="13"/>
        <v>9.5262794416288248</v>
      </c>
      <c r="BJ9">
        <f t="shared" si="13"/>
        <v>10.669432974624284</v>
      </c>
      <c r="BK9">
        <f t="shared" si="13"/>
        <v>7.5257607588867721</v>
      </c>
      <c r="BL9">
        <f t="shared" si="13"/>
        <v>11.907849302036031</v>
      </c>
      <c r="BM9">
        <f t="shared" si="13"/>
        <v>0</v>
      </c>
      <c r="BN9">
        <f t="shared" si="13"/>
        <v>0</v>
      </c>
      <c r="BO9">
        <f t="shared" si="13"/>
        <v>0</v>
      </c>
      <c r="BP9">
        <f t="shared" si="13"/>
        <v>8.478388703049653</v>
      </c>
      <c r="BQ9">
        <f t="shared" si="13"/>
        <v>8.3831259086333656</v>
      </c>
      <c r="BR9">
        <f t="shared" si="13"/>
        <v>5.715767664977295</v>
      </c>
      <c r="BS9">
        <f t="shared" si="7"/>
        <v>0</v>
      </c>
      <c r="BT9">
        <f t="shared" si="7"/>
        <v>2.7626210380723593</v>
      </c>
      <c r="BU9">
        <f t="shared" si="7"/>
        <v>0</v>
      </c>
      <c r="BV9">
        <f t="shared" si="7"/>
        <v>9.3357538527962483</v>
      </c>
      <c r="BW9">
        <f t="shared" si="7"/>
        <v>7.4304979644704829</v>
      </c>
      <c r="BX9">
        <f t="shared" si="7"/>
        <v>4.8584025152307007</v>
      </c>
      <c r="BY9">
        <f t="shared" si="7"/>
        <v>0</v>
      </c>
      <c r="BZ9">
        <f t="shared" si="7"/>
        <v>0</v>
      </c>
      <c r="CA9">
        <f t="shared" si="7"/>
        <v>0</v>
      </c>
      <c r="CB9">
        <f t="shared" si="7"/>
        <v>0</v>
      </c>
      <c r="CC9">
        <f t="shared" si="7"/>
        <v>3.7152489822352415</v>
      </c>
      <c r="CD9">
        <f t="shared" si="7"/>
        <v>0</v>
      </c>
      <c r="CE9">
        <f t="shared" si="7"/>
        <v>5.334716487312142</v>
      </c>
      <c r="CF9">
        <f t="shared" si="7"/>
        <v>3.1436722157375123</v>
      </c>
      <c r="CG9">
        <f t="shared" si="7"/>
        <v>4.9536653096469889</v>
      </c>
      <c r="CH9">
        <f t="shared" si="7"/>
        <v>0</v>
      </c>
      <c r="CI9">
        <f t="shared" si="7"/>
        <v>3.6199861878189532</v>
      </c>
      <c r="CJ9">
        <f t="shared" si="7"/>
        <v>0</v>
      </c>
      <c r="CK9">
        <f t="shared" si="7"/>
        <v>0</v>
      </c>
      <c r="CL9">
        <f t="shared" si="7"/>
        <v>0</v>
      </c>
      <c r="CM9">
        <f t="shared" si="7"/>
        <v>0</v>
      </c>
      <c r="CN9">
        <f t="shared" si="7"/>
        <v>0</v>
      </c>
      <c r="CO9">
        <f t="shared" si="7"/>
        <v>0</v>
      </c>
      <c r="CP9">
        <f t="shared" si="7"/>
        <v>0</v>
      </c>
      <c r="CQ9">
        <f t="shared" si="7"/>
        <v>0</v>
      </c>
      <c r="CR9">
        <f t="shared" si="8"/>
        <v>0</v>
      </c>
      <c r="CS9">
        <f t="shared" si="8"/>
        <v>0</v>
      </c>
      <c r="CT9">
        <f t="shared" si="8"/>
        <v>0</v>
      </c>
      <c r="CU9">
        <f t="shared" si="8"/>
        <v>0</v>
      </c>
      <c r="CV9">
        <f t="shared" si="8"/>
        <v>0</v>
      </c>
      <c r="CW9">
        <f t="shared" si="8"/>
        <v>0</v>
      </c>
      <c r="CX9">
        <f t="shared" si="8"/>
        <v>0</v>
      </c>
      <c r="CY9">
        <f t="shared" si="8"/>
        <v>0</v>
      </c>
      <c r="CZ9">
        <f t="shared" si="8"/>
        <v>0</v>
      </c>
      <c r="DA9">
        <f t="shared" si="8"/>
        <v>0</v>
      </c>
      <c r="DB9">
        <f t="shared" si="8"/>
        <v>0</v>
      </c>
      <c r="DC9">
        <f t="shared" si="8"/>
        <v>0</v>
      </c>
      <c r="DD9">
        <f t="shared" si="8"/>
        <v>0</v>
      </c>
      <c r="DE9">
        <f t="shared" si="8"/>
        <v>0</v>
      </c>
      <c r="DF9">
        <f t="shared" si="8"/>
        <v>0</v>
      </c>
      <c r="DG9">
        <f t="shared" si="8"/>
        <v>0</v>
      </c>
      <c r="DH9">
        <f t="shared" si="8"/>
        <v>0</v>
      </c>
      <c r="DI9">
        <f t="shared" si="8"/>
        <v>0</v>
      </c>
      <c r="DJ9">
        <f t="shared" si="8"/>
        <v>0</v>
      </c>
      <c r="DK9">
        <f t="shared" si="8"/>
        <v>0</v>
      </c>
      <c r="DL9">
        <f t="shared" si="8"/>
        <v>0</v>
      </c>
      <c r="DM9">
        <f t="shared" si="8"/>
        <v>0</v>
      </c>
      <c r="DN9">
        <f t="shared" si="8"/>
        <v>0</v>
      </c>
      <c r="DO9">
        <f t="shared" si="8"/>
        <v>0</v>
      </c>
      <c r="DP9">
        <f t="shared" si="8"/>
        <v>0</v>
      </c>
      <c r="DQ9">
        <f t="shared" si="8"/>
        <v>0</v>
      </c>
      <c r="DR9">
        <f t="shared" si="8"/>
        <v>0</v>
      </c>
      <c r="DS9">
        <f t="shared" si="8"/>
        <v>0</v>
      </c>
      <c r="DT9">
        <f t="shared" si="8"/>
        <v>0</v>
      </c>
      <c r="DU9">
        <f t="shared" si="8"/>
        <v>0</v>
      </c>
      <c r="DV9">
        <f t="shared" si="8"/>
        <v>0</v>
      </c>
      <c r="DW9">
        <f t="shared" si="8"/>
        <v>0</v>
      </c>
      <c r="DX9">
        <f t="shared" si="8"/>
        <v>0</v>
      </c>
      <c r="DY9">
        <f t="shared" si="8"/>
        <v>0</v>
      </c>
      <c r="DZ9">
        <f t="shared" si="8"/>
        <v>0</v>
      </c>
      <c r="EA9">
        <f t="shared" si="8"/>
        <v>0</v>
      </c>
      <c r="EB9">
        <f t="shared" si="8"/>
        <v>0</v>
      </c>
      <c r="EC9">
        <f t="shared" si="8"/>
        <v>0</v>
      </c>
      <c r="ED9">
        <f t="shared" si="8"/>
        <v>0</v>
      </c>
      <c r="EE9">
        <f t="shared" si="8"/>
        <v>0</v>
      </c>
      <c r="EF9">
        <f t="shared" si="8"/>
        <v>0</v>
      </c>
      <c r="EG9">
        <f t="shared" si="8"/>
        <v>0</v>
      </c>
      <c r="EH9">
        <f t="shared" si="8"/>
        <v>0</v>
      </c>
      <c r="EI9">
        <f t="shared" si="8"/>
        <v>0</v>
      </c>
      <c r="EJ9">
        <f t="shared" si="8"/>
        <v>0</v>
      </c>
      <c r="EK9">
        <f t="shared" si="9"/>
        <v>0</v>
      </c>
      <c r="EL9">
        <f t="shared" si="9"/>
        <v>0</v>
      </c>
      <c r="EM9">
        <f t="shared" si="9"/>
        <v>0</v>
      </c>
      <c r="EN9">
        <f t="shared" si="9"/>
        <v>0</v>
      </c>
      <c r="EO9">
        <f t="shared" si="9"/>
        <v>0</v>
      </c>
      <c r="EP9">
        <f t="shared" si="9"/>
        <v>0</v>
      </c>
      <c r="EQ9">
        <f t="shared" si="9"/>
        <v>0</v>
      </c>
      <c r="ER9">
        <f t="shared" si="9"/>
        <v>0</v>
      </c>
      <c r="ES9">
        <f t="shared" si="9"/>
        <v>0</v>
      </c>
      <c r="ET9">
        <f t="shared" si="9"/>
        <v>0</v>
      </c>
      <c r="EU9">
        <f t="shared" si="9"/>
        <v>0</v>
      </c>
      <c r="EV9">
        <f t="shared" si="9"/>
        <v>0</v>
      </c>
      <c r="EW9">
        <f t="shared" si="9"/>
        <v>0</v>
      </c>
      <c r="EX9">
        <f t="shared" si="9"/>
        <v>0</v>
      </c>
      <c r="EY9">
        <f t="shared" si="9"/>
        <v>0</v>
      </c>
      <c r="EZ9">
        <f t="shared" si="9"/>
        <v>0</v>
      </c>
      <c r="FA9">
        <f t="shared" si="10"/>
        <v>0</v>
      </c>
    </row>
    <row r="10" spans="1:157" ht="15.75">
      <c r="A10" s="12">
        <v>5</v>
      </c>
      <c r="D10" s="11" t="str">
        <f t="shared" si="4"/>
        <v>Distribution feeders - Urban</v>
      </c>
      <c r="E10" s="324">
        <f t="shared" si="11"/>
        <v>2.8468948967525409</v>
      </c>
      <c r="F10">
        <f t="shared" si="5"/>
        <v>0</v>
      </c>
      <c r="G10">
        <f t="shared" si="13"/>
        <v>0</v>
      </c>
      <c r="H10">
        <f t="shared" si="13"/>
        <v>0</v>
      </c>
      <c r="I10">
        <f t="shared" si="13"/>
        <v>1.3</v>
      </c>
      <c r="J10">
        <f t="shared" si="13"/>
        <v>11.241009741122014</v>
      </c>
      <c r="K10">
        <f t="shared" si="13"/>
        <v>15.927939226403396</v>
      </c>
      <c r="L10">
        <f t="shared" si="13"/>
        <v>7.6210235533030604</v>
      </c>
      <c r="M10">
        <f t="shared" si="13"/>
        <v>0</v>
      </c>
      <c r="N10">
        <f t="shared" si="13"/>
        <v>9.1452282639636717</v>
      </c>
      <c r="O10">
        <f t="shared" si="13"/>
        <v>0</v>
      </c>
      <c r="P10">
        <f t="shared" si="13"/>
        <v>27.81673596955617</v>
      </c>
      <c r="Q10">
        <f t="shared" si="13"/>
        <v>30.007780241130796</v>
      </c>
      <c r="R10">
        <f t="shared" si="13"/>
        <v>16.480463434017864</v>
      </c>
      <c r="S10">
        <f t="shared" si="13"/>
        <v>19.624135649755381</v>
      </c>
      <c r="T10">
        <f t="shared" si="13"/>
        <v>7.8981516825140794</v>
      </c>
      <c r="U10">
        <f t="shared" si="13"/>
        <v>26.630281166371489</v>
      </c>
      <c r="V10">
        <f t="shared" si="13"/>
        <v>7.2399723756379073</v>
      </c>
      <c r="W10">
        <f t="shared" si="13"/>
        <v>43.439834253827442</v>
      </c>
      <c r="X10">
        <f t="shared" si="13"/>
        <v>28.483575530470187</v>
      </c>
      <c r="Y10">
        <f t="shared" si="13"/>
        <v>35.437759522859231</v>
      </c>
      <c r="Z10">
        <f t="shared" si="13"/>
        <v>24.558748400519111</v>
      </c>
      <c r="AA10">
        <f t="shared" si="13"/>
        <v>20.576763593918262</v>
      </c>
      <c r="AB10">
        <f t="shared" si="13"/>
        <v>42.010892337583122</v>
      </c>
      <c r="AC10">
        <f t="shared" si="13"/>
        <v>67.738775033211226</v>
      </c>
      <c r="AD10">
        <f t="shared" si="13"/>
        <v>13.336791218280354</v>
      </c>
      <c r="AE10">
        <f t="shared" si="13"/>
        <v>71.878376463300839</v>
      </c>
      <c r="AF10">
        <f t="shared" si="13"/>
        <v>38.562379179713488</v>
      </c>
      <c r="AG10">
        <f t="shared" si="13"/>
        <v>49.346127507637313</v>
      </c>
      <c r="AH10">
        <f t="shared" si="13"/>
        <v>35.437759522859231</v>
      </c>
      <c r="AI10">
        <f t="shared" si="13"/>
        <v>85.545989385826843</v>
      </c>
      <c r="AJ10">
        <f t="shared" si="13"/>
        <v>20.576763593918262</v>
      </c>
      <c r="AK10">
        <f t="shared" si="13"/>
        <v>36.199861878189537</v>
      </c>
      <c r="AL10">
        <f t="shared" si="13"/>
        <v>45.535615730985782</v>
      </c>
      <c r="AM10">
        <f t="shared" si="13"/>
        <v>50.641701511698834</v>
      </c>
      <c r="AN10">
        <f t="shared" si="13"/>
        <v>38.105117766515299</v>
      </c>
      <c r="AO10">
        <f t="shared" si="13"/>
        <v>55.157157967030898</v>
      </c>
      <c r="AP10">
        <f t="shared" si="13"/>
        <v>82.847454227634543</v>
      </c>
      <c r="AQ10">
        <f t="shared" si="13"/>
        <v>32.00829892387285</v>
      </c>
      <c r="AR10">
        <f t="shared" si="13"/>
        <v>44.392462197990326</v>
      </c>
      <c r="AS10">
        <f t="shared" si="13"/>
        <v>28.388312736053898</v>
      </c>
      <c r="AT10">
        <f t="shared" si="13"/>
        <v>63.635546670080558</v>
      </c>
      <c r="AU10">
        <f t="shared" si="13"/>
        <v>7.7924965832523787</v>
      </c>
      <c r="AV10">
        <f t="shared" si="13"/>
        <v>43.820885431492599</v>
      </c>
      <c r="AW10">
        <f t="shared" si="13"/>
        <v>75.63865876653287</v>
      </c>
      <c r="AX10">
        <f t="shared" si="13"/>
        <v>23.625173015239483</v>
      </c>
      <c r="AY10">
        <f t="shared" si="13"/>
        <v>77.067600682777197</v>
      </c>
      <c r="AZ10">
        <f t="shared" si="13"/>
        <v>51.414196171874558</v>
      </c>
      <c r="BA10">
        <f t="shared" si="13"/>
        <v>41.643697566378513</v>
      </c>
      <c r="BB10">
        <f t="shared" si="13"/>
        <v>44.201936609157748</v>
      </c>
      <c r="BC10">
        <f t="shared" si="13"/>
        <v>44.473868585946065</v>
      </c>
      <c r="BD10">
        <f t="shared" si="13"/>
        <v>40.581950421338796</v>
      </c>
      <c r="BE10">
        <f t="shared" si="13"/>
        <v>84.013124421128396</v>
      </c>
      <c r="BF10">
        <f t="shared" si="13"/>
        <v>88.499136012731782</v>
      </c>
      <c r="BG10">
        <f t="shared" si="13"/>
        <v>47.536134413727837</v>
      </c>
      <c r="BH10">
        <f t="shared" si="13"/>
        <v>51.933811414145218</v>
      </c>
      <c r="BI10">
        <f t="shared" si="13"/>
        <v>45.857777181193597</v>
      </c>
      <c r="BJ10">
        <f t="shared" si="13"/>
        <v>79.811169161966276</v>
      </c>
      <c r="BK10">
        <f t="shared" si="13"/>
        <v>38.228093373852687</v>
      </c>
      <c r="BL10">
        <f t="shared" si="13"/>
        <v>72.252499437735722</v>
      </c>
      <c r="BM10">
        <f t="shared" si="13"/>
        <v>90.728285402072913</v>
      </c>
      <c r="BN10">
        <f t="shared" si="13"/>
        <v>82.402317170089333</v>
      </c>
      <c r="BO10">
        <f t="shared" si="13"/>
        <v>76.781812299528326</v>
      </c>
      <c r="BP10">
        <f t="shared" si="13"/>
        <v>64.188070877695026</v>
      </c>
      <c r="BQ10">
        <f t="shared" si="13"/>
        <v>115.53991322049708</v>
      </c>
      <c r="BR10">
        <f t="shared" si="13"/>
        <v>129.69769652156509</v>
      </c>
      <c r="BS10">
        <f t="shared" si="7"/>
        <v>59.329668362464325</v>
      </c>
      <c r="BT10">
        <f t="shared" si="7"/>
        <v>48.774550741139585</v>
      </c>
      <c r="BU10">
        <f t="shared" si="7"/>
        <v>115.90114168279476</v>
      </c>
      <c r="BV10">
        <f t="shared" si="7"/>
        <v>102.00740026096145</v>
      </c>
      <c r="BW10">
        <f t="shared" si="7"/>
        <v>76.114972738614313</v>
      </c>
      <c r="BX10">
        <f t="shared" si="7"/>
        <v>38.333748473114397</v>
      </c>
      <c r="BY10">
        <f t="shared" si="7"/>
        <v>67.446058446732081</v>
      </c>
      <c r="BZ10">
        <f t="shared" si="7"/>
        <v>65.667242267358844</v>
      </c>
      <c r="CA10">
        <f t="shared" si="7"/>
        <v>21.054809616807272</v>
      </c>
      <c r="CB10">
        <f t="shared" si="7"/>
        <v>71.227125359654949</v>
      </c>
      <c r="CC10">
        <f t="shared" si="7"/>
        <v>30.293568624379667</v>
      </c>
      <c r="CD10">
        <f t="shared" si="7"/>
        <v>20.672026388334551</v>
      </c>
      <c r="CE10">
        <f t="shared" si="7"/>
        <v>31.531984951791411</v>
      </c>
      <c r="CF10">
        <f t="shared" si="7"/>
        <v>51.060857807130503</v>
      </c>
      <c r="CG10">
        <f t="shared" si="7"/>
        <v>71.066044634551019</v>
      </c>
      <c r="CH10">
        <f t="shared" si="7"/>
        <v>24.804699615193893</v>
      </c>
      <c r="CI10">
        <f t="shared" si="7"/>
        <v>45.7070887609351</v>
      </c>
      <c r="CJ10">
        <f t="shared" si="7"/>
        <v>0</v>
      </c>
      <c r="CK10">
        <f t="shared" si="7"/>
        <v>36.580913055854687</v>
      </c>
      <c r="CL10">
        <f t="shared" si="7"/>
        <v>30.96040818529368</v>
      </c>
      <c r="CM10">
        <f t="shared" si="7"/>
        <v>19.433610060922803</v>
      </c>
      <c r="CN10">
        <f t="shared" si="7"/>
        <v>14.765733134524679</v>
      </c>
      <c r="CO10">
        <f t="shared" si="7"/>
        <v>9.1452282639636717</v>
      </c>
      <c r="CP10">
        <f t="shared" si="7"/>
        <v>7.4304979644704838</v>
      </c>
      <c r="CQ10">
        <f t="shared" si="7"/>
        <v>38.745976565315786</v>
      </c>
      <c r="CR10">
        <f t="shared" si="8"/>
        <v>47.917185591392993</v>
      </c>
      <c r="CS10">
        <f t="shared" si="8"/>
        <v>9.1452282639636717</v>
      </c>
      <c r="CT10">
        <f t="shared" si="8"/>
        <v>28.007261558388748</v>
      </c>
      <c r="CU10">
        <f t="shared" si="8"/>
        <v>23.529910220823197</v>
      </c>
      <c r="CV10">
        <f t="shared" si="8"/>
        <v>15.146784312189832</v>
      </c>
      <c r="CW10">
        <f t="shared" si="8"/>
        <v>29.321888121333522</v>
      </c>
      <c r="CX10">
        <f t="shared" si="8"/>
        <v>9.1452282639636717</v>
      </c>
      <c r="CY10">
        <f t="shared" si="8"/>
        <v>15.146784312189832</v>
      </c>
      <c r="CZ10">
        <f t="shared" si="8"/>
        <v>9.1452282639636717</v>
      </c>
      <c r="DA10">
        <f t="shared" si="8"/>
        <v>0</v>
      </c>
      <c r="DB10">
        <f t="shared" si="8"/>
        <v>15.242047106606119</v>
      </c>
      <c r="DC10">
        <f t="shared" si="8"/>
        <v>0</v>
      </c>
      <c r="DD10">
        <f t="shared" si="8"/>
        <v>9.1452282639636717</v>
      </c>
      <c r="DE10">
        <f t="shared" si="8"/>
        <v>0</v>
      </c>
      <c r="DF10">
        <f t="shared" si="8"/>
        <v>5.9062932538098716</v>
      </c>
      <c r="DG10">
        <f t="shared" si="8"/>
        <v>6.2873444314750238</v>
      </c>
      <c r="DH10">
        <f t="shared" si="8"/>
        <v>0</v>
      </c>
      <c r="DI10">
        <f t="shared" si="8"/>
        <v>0</v>
      </c>
      <c r="DJ10">
        <f t="shared" si="8"/>
        <v>0</v>
      </c>
      <c r="DK10">
        <f t="shared" si="8"/>
        <v>6.0968188426424472</v>
      </c>
      <c r="DL10">
        <f t="shared" si="8"/>
        <v>0</v>
      </c>
      <c r="DM10">
        <f t="shared" si="8"/>
        <v>0</v>
      </c>
      <c r="DN10">
        <f t="shared" si="8"/>
        <v>9.1452282639636717</v>
      </c>
      <c r="DO10">
        <f t="shared" si="8"/>
        <v>0</v>
      </c>
      <c r="DP10">
        <f t="shared" si="8"/>
        <v>0</v>
      </c>
      <c r="DQ10">
        <f t="shared" si="8"/>
        <v>0</v>
      </c>
      <c r="DR10">
        <f t="shared" si="8"/>
        <v>0</v>
      </c>
      <c r="DS10">
        <f t="shared" si="8"/>
        <v>0</v>
      </c>
      <c r="DT10">
        <f t="shared" si="8"/>
        <v>0</v>
      </c>
      <c r="DU10">
        <f t="shared" si="8"/>
        <v>0</v>
      </c>
      <c r="DV10">
        <f t="shared" si="8"/>
        <v>0</v>
      </c>
      <c r="DW10">
        <f t="shared" si="8"/>
        <v>0</v>
      </c>
      <c r="DX10">
        <f t="shared" si="8"/>
        <v>6.5731328147238894</v>
      </c>
      <c r="DY10">
        <f t="shared" si="8"/>
        <v>0</v>
      </c>
      <c r="DZ10">
        <f t="shared" si="8"/>
        <v>0</v>
      </c>
      <c r="EA10">
        <f t="shared" si="8"/>
        <v>0</v>
      </c>
      <c r="EB10">
        <f t="shared" si="8"/>
        <v>5.5252420761447185</v>
      </c>
      <c r="EC10">
        <f t="shared" si="8"/>
        <v>0</v>
      </c>
      <c r="ED10">
        <f t="shared" si="8"/>
        <v>0</v>
      </c>
      <c r="EE10">
        <f t="shared" si="8"/>
        <v>0</v>
      </c>
      <c r="EF10">
        <f t="shared" si="8"/>
        <v>0</v>
      </c>
      <c r="EG10">
        <f t="shared" si="8"/>
        <v>0</v>
      </c>
      <c r="EH10">
        <f t="shared" si="8"/>
        <v>0</v>
      </c>
      <c r="EI10">
        <f t="shared" si="8"/>
        <v>0</v>
      </c>
      <c r="EJ10">
        <f t="shared" si="8"/>
        <v>3.1436722157375119</v>
      </c>
      <c r="EK10">
        <f t="shared" si="9"/>
        <v>5.6205048705610068</v>
      </c>
      <c r="EL10">
        <f t="shared" si="9"/>
        <v>0</v>
      </c>
      <c r="EM10">
        <f t="shared" si="9"/>
        <v>0</v>
      </c>
      <c r="EN10">
        <f t="shared" si="9"/>
        <v>0</v>
      </c>
      <c r="EO10">
        <f t="shared" si="9"/>
        <v>0</v>
      </c>
      <c r="EP10">
        <f t="shared" si="9"/>
        <v>0</v>
      </c>
      <c r="EQ10">
        <f t="shared" si="9"/>
        <v>0</v>
      </c>
      <c r="ER10">
        <f t="shared" si="9"/>
        <v>0</v>
      </c>
      <c r="ES10">
        <f t="shared" si="9"/>
        <v>0</v>
      </c>
      <c r="ET10">
        <f t="shared" si="9"/>
        <v>0</v>
      </c>
      <c r="EU10">
        <f t="shared" si="9"/>
        <v>0</v>
      </c>
      <c r="EV10">
        <f t="shared" si="9"/>
        <v>0</v>
      </c>
      <c r="EW10">
        <f t="shared" si="9"/>
        <v>0</v>
      </c>
      <c r="EX10">
        <f t="shared" si="9"/>
        <v>0</v>
      </c>
      <c r="EY10">
        <f t="shared" si="9"/>
        <v>0</v>
      </c>
      <c r="EZ10">
        <f t="shared" si="9"/>
        <v>0</v>
      </c>
      <c r="FA10">
        <f t="shared" si="10"/>
        <v>0</v>
      </c>
    </row>
    <row r="11" spans="1:157" ht="15.75">
      <c r="A11" s="12">
        <v>6</v>
      </c>
      <c r="D11" s="11" t="str">
        <f t="shared" si="4"/>
        <v>Distribution feeders - Short rural</v>
      </c>
      <c r="E11" s="324">
        <f t="shared" si="11"/>
        <v>2.9078630851789655</v>
      </c>
      <c r="F11">
        <f t="shared" si="5"/>
        <v>0</v>
      </c>
      <c r="G11">
        <f t="shared" si="13"/>
        <v>0</v>
      </c>
      <c r="H11">
        <f t="shared" si="13"/>
        <v>0</v>
      </c>
      <c r="I11">
        <f t="shared" si="13"/>
        <v>11.112067824877689</v>
      </c>
      <c r="J11">
        <f t="shared" si="13"/>
        <v>0</v>
      </c>
      <c r="K11">
        <f t="shared" si="13"/>
        <v>17.966563026911963</v>
      </c>
      <c r="L11">
        <f t="shared" si="13"/>
        <v>18.34761420457712</v>
      </c>
      <c r="M11">
        <f t="shared" si="13"/>
        <v>0</v>
      </c>
      <c r="N11">
        <f t="shared" si="13"/>
        <v>16.099412256352714</v>
      </c>
      <c r="O11">
        <f t="shared" si="13"/>
        <v>22.291493893411449</v>
      </c>
      <c r="P11">
        <f t="shared" si="13"/>
        <v>21.07213012488296</v>
      </c>
      <c r="Q11">
        <f t="shared" si="13"/>
        <v>0</v>
      </c>
      <c r="R11">
        <f t="shared" si="13"/>
        <v>15.413520136555439</v>
      </c>
      <c r="S11">
        <f t="shared" si="13"/>
        <v>5.7538727827438105</v>
      </c>
      <c r="T11">
        <f t="shared" si="13"/>
        <v>21.929495274629556</v>
      </c>
      <c r="U11">
        <f t="shared" si="13"/>
        <v>10.250276679192615</v>
      </c>
      <c r="V11">
        <f t="shared" si="13"/>
        <v>30.560304448745271</v>
      </c>
      <c r="W11">
        <f t="shared" si="13"/>
        <v>20.938762212700155</v>
      </c>
      <c r="X11">
        <f t="shared" si="13"/>
        <v>15.413520136555439</v>
      </c>
      <c r="Y11">
        <f t="shared" si="13"/>
        <v>32.00829892387285</v>
      </c>
      <c r="Z11">
        <f t="shared" si="13"/>
        <v>22.405809246710994</v>
      </c>
      <c r="AA11">
        <f t="shared" si="13"/>
        <v>16.766251817266731</v>
      </c>
      <c r="AB11">
        <f t="shared" si="13"/>
        <v>29.054875617775295</v>
      </c>
      <c r="AC11">
        <f t="shared" si="13"/>
        <v>7.7924965832523787</v>
      </c>
      <c r="AD11">
        <f t="shared" si="13"/>
        <v>14.479944751275815</v>
      </c>
      <c r="AE11">
        <f t="shared" si="13"/>
        <v>6.3108229862967615</v>
      </c>
      <c r="AF11">
        <f t="shared" si="13"/>
        <v>21.719917126913721</v>
      </c>
      <c r="AG11">
        <f t="shared" si="13"/>
        <v>30.884197949760651</v>
      </c>
      <c r="AH11">
        <f t="shared" si="13"/>
        <v>22.196231098995163</v>
      </c>
      <c r="AI11">
        <f t="shared" si="13"/>
        <v>18.347614204577116</v>
      </c>
      <c r="AJ11">
        <f t="shared" si="13"/>
        <v>34.751867403061951</v>
      </c>
      <c r="AK11">
        <f t="shared" si="13"/>
        <v>31.570090069557928</v>
      </c>
      <c r="AL11">
        <f t="shared" si="13"/>
        <v>34.618499490879152</v>
      </c>
      <c r="AM11">
        <f t="shared" si="13"/>
        <v>7.811549142135636</v>
      </c>
      <c r="AN11">
        <f t="shared" si="13"/>
        <v>1.3</v>
      </c>
      <c r="AO11">
        <f t="shared" si="13"/>
        <v>21.948547833512812</v>
      </c>
      <c r="AP11">
        <f t="shared" si="13"/>
        <v>9.1452282639636717</v>
      </c>
      <c r="AQ11">
        <f t="shared" si="13"/>
        <v>2.6864108025393283</v>
      </c>
      <c r="AR11">
        <f t="shared" si="13"/>
        <v>31.322406804075577</v>
      </c>
      <c r="AS11">
        <f t="shared" si="13"/>
        <v>38.147648880220295</v>
      </c>
      <c r="AT11">
        <f t="shared" si="13"/>
        <v>6.4778700203076003</v>
      </c>
      <c r="AU11">
        <f t="shared" si="13"/>
        <v>24.101486987320929</v>
      </c>
      <c r="AV11">
        <f t="shared" si="13"/>
        <v>34.56134181422938</v>
      </c>
      <c r="AW11">
        <f t="shared" si="13"/>
        <v>14.822890811174451</v>
      </c>
      <c r="AX11">
        <f t="shared" si="13"/>
        <v>1.3</v>
      </c>
      <c r="AY11">
        <f t="shared" si="13"/>
        <v>32.770401279203156</v>
      </c>
      <c r="AZ11">
        <f t="shared" si="13"/>
        <v>11.241009741122014</v>
      </c>
      <c r="BA11">
        <f t="shared" si="13"/>
        <v>3.5056708345194076</v>
      </c>
      <c r="BB11">
        <f t="shared" si="13"/>
        <v>0</v>
      </c>
      <c r="BC11">
        <f t="shared" si="13"/>
        <v>24.482538164986082</v>
      </c>
      <c r="BD11">
        <f t="shared" si="13"/>
        <v>19.05255888325765</v>
      </c>
      <c r="BE11">
        <f t="shared" si="13"/>
        <v>0</v>
      </c>
      <c r="BF11">
        <f t="shared" si="13"/>
        <v>6.8589211979727542</v>
      </c>
      <c r="BG11">
        <f t="shared" si="13"/>
        <v>11.050484152289435</v>
      </c>
      <c r="BH11">
        <f t="shared" si="13"/>
        <v>7.6210235533030604</v>
      </c>
      <c r="BI11">
        <f t="shared" si="13"/>
        <v>14.498997310159073</v>
      </c>
      <c r="BJ11">
        <f t="shared" si="13"/>
        <v>36.199861878189537</v>
      </c>
      <c r="BK11">
        <f t="shared" si="13"/>
        <v>9.1452282639636717</v>
      </c>
      <c r="BL11">
        <f t="shared" si="13"/>
        <v>0</v>
      </c>
      <c r="BM11">
        <f t="shared" si="13"/>
        <v>7.6210235533030604</v>
      </c>
      <c r="BN11">
        <f t="shared" si="13"/>
        <v>14.670470340108391</v>
      </c>
      <c r="BO11">
        <f t="shared" si="13"/>
        <v>4.2677731898497129</v>
      </c>
      <c r="BP11">
        <f t="shared" si="13"/>
        <v>11.126694387822468</v>
      </c>
      <c r="BQ11">
        <f t="shared" si="13"/>
        <v>16.328042962951805</v>
      </c>
      <c r="BR11">
        <f t="shared" ref="BR11:CS17" si="14">SUMIF($A$19:$A$205,$A11,BR$19:BR$205)</f>
        <v>6.4778700203076003</v>
      </c>
      <c r="BS11">
        <f t="shared" si="14"/>
        <v>0</v>
      </c>
      <c r="BT11">
        <f t="shared" si="14"/>
        <v>18.671507705592497</v>
      </c>
      <c r="BU11">
        <f t="shared" si="14"/>
        <v>9.1452282639636717</v>
      </c>
      <c r="BV11">
        <f t="shared" si="14"/>
        <v>6.7065007269066932</v>
      </c>
      <c r="BW11">
        <f t="shared" si="14"/>
        <v>0</v>
      </c>
      <c r="BX11">
        <f t="shared" si="14"/>
        <v>7.6210235533030604</v>
      </c>
      <c r="BY11">
        <f t="shared" si="14"/>
        <v>0</v>
      </c>
      <c r="BZ11">
        <f t="shared" si="14"/>
        <v>0</v>
      </c>
      <c r="CA11">
        <f t="shared" si="14"/>
        <v>9.1452282639636717</v>
      </c>
      <c r="CB11">
        <f t="shared" si="14"/>
        <v>13.908367984778085</v>
      </c>
      <c r="CC11">
        <f t="shared" si="14"/>
        <v>0</v>
      </c>
      <c r="CD11">
        <f t="shared" si="14"/>
        <v>14.327524280209754</v>
      </c>
      <c r="CE11">
        <f t="shared" si="14"/>
        <v>0</v>
      </c>
      <c r="CF11">
        <f t="shared" si="14"/>
        <v>0</v>
      </c>
      <c r="CG11">
        <f t="shared" si="14"/>
        <v>8.3831259086333674</v>
      </c>
      <c r="CH11">
        <f t="shared" si="14"/>
        <v>0</v>
      </c>
      <c r="CI11">
        <f t="shared" si="14"/>
        <v>7.6210235533030604</v>
      </c>
      <c r="CJ11">
        <f t="shared" si="14"/>
        <v>6.8589211979727542</v>
      </c>
      <c r="CK11">
        <f t="shared" si="14"/>
        <v>17.852247673612418</v>
      </c>
      <c r="CL11">
        <f t="shared" si="14"/>
        <v>0</v>
      </c>
      <c r="CM11">
        <f t="shared" si="14"/>
        <v>0</v>
      </c>
      <c r="CN11">
        <f t="shared" si="14"/>
        <v>15.927939226403396</v>
      </c>
      <c r="CO11">
        <f t="shared" si="14"/>
        <v>0</v>
      </c>
      <c r="CP11">
        <f t="shared" si="14"/>
        <v>0</v>
      </c>
      <c r="CQ11">
        <f t="shared" si="14"/>
        <v>0</v>
      </c>
      <c r="CR11">
        <f t="shared" si="14"/>
        <v>0</v>
      </c>
      <c r="CS11">
        <f t="shared" si="14"/>
        <v>0</v>
      </c>
      <c r="CT11">
        <f t="shared" si="8"/>
        <v>0</v>
      </c>
      <c r="CU11">
        <f t="shared" si="8"/>
        <v>8.9210235533030602</v>
      </c>
      <c r="CV11">
        <f t="shared" si="8"/>
        <v>6.2873444314750238</v>
      </c>
      <c r="CW11">
        <f t="shared" si="8"/>
        <v>7.0494467868053308</v>
      </c>
      <c r="CX11">
        <f t="shared" si="8"/>
        <v>0</v>
      </c>
      <c r="CY11">
        <f t="shared" si="8"/>
        <v>0</v>
      </c>
      <c r="CZ11">
        <f t="shared" si="8"/>
        <v>0</v>
      </c>
      <c r="DA11">
        <f t="shared" si="8"/>
        <v>0</v>
      </c>
      <c r="DB11">
        <f t="shared" si="8"/>
        <v>0</v>
      </c>
      <c r="DC11">
        <f t="shared" si="8"/>
        <v>5.1632434573628236</v>
      </c>
      <c r="DD11">
        <f t="shared" si="8"/>
        <v>0</v>
      </c>
      <c r="DE11">
        <f t="shared" si="8"/>
        <v>0</v>
      </c>
      <c r="DF11">
        <f t="shared" si="8"/>
        <v>0</v>
      </c>
      <c r="DG11">
        <f t="shared" si="8"/>
        <v>7.6210235533030604</v>
      </c>
      <c r="DH11">
        <f t="shared" si="8"/>
        <v>7.5257607588867712</v>
      </c>
      <c r="DI11">
        <f t="shared" si="8"/>
        <v>0</v>
      </c>
      <c r="DJ11">
        <f t="shared" si="8"/>
        <v>0</v>
      </c>
      <c r="DK11">
        <f t="shared" si="8"/>
        <v>4.8584025152307007</v>
      </c>
      <c r="DL11">
        <f t="shared" si="8"/>
        <v>0</v>
      </c>
      <c r="DM11">
        <f t="shared" si="8"/>
        <v>4.4773513375655476</v>
      </c>
      <c r="DN11">
        <f t="shared" si="8"/>
        <v>0</v>
      </c>
      <c r="DO11">
        <f t="shared" si="8"/>
        <v>0</v>
      </c>
      <c r="DP11">
        <f t="shared" si="8"/>
        <v>0</v>
      </c>
      <c r="DQ11">
        <f t="shared" si="8"/>
        <v>0</v>
      </c>
      <c r="DR11">
        <f t="shared" si="8"/>
        <v>0</v>
      </c>
      <c r="DS11">
        <f t="shared" si="8"/>
        <v>6.5731328147238894</v>
      </c>
      <c r="DT11">
        <f t="shared" si="8"/>
        <v>0</v>
      </c>
      <c r="DU11">
        <f t="shared" si="8"/>
        <v>0</v>
      </c>
      <c r="DV11">
        <f t="shared" si="8"/>
        <v>0</v>
      </c>
      <c r="DW11">
        <f t="shared" si="8"/>
        <v>0</v>
      </c>
      <c r="DX11">
        <f t="shared" si="8"/>
        <v>0</v>
      </c>
      <c r="DY11">
        <f t="shared" si="8"/>
        <v>0</v>
      </c>
      <c r="DZ11">
        <f t="shared" ref="CR11:EJ17" si="15">SUMIF($A$19:$A$205,$A11,DZ$19:DZ$205)</f>
        <v>0</v>
      </c>
      <c r="EA11">
        <f t="shared" si="15"/>
        <v>0</v>
      </c>
      <c r="EB11">
        <f t="shared" si="15"/>
        <v>0</v>
      </c>
      <c r="EC11">
        <f t="shared" si="15"/>
        <v>0</v>
      </c>
      <c r="ED11">
        <f t="shared" si="15"/>
        <v>0</v>
      </c>
      <c r="EE11">
        <f t="shared" si="15"/>
        <v>0</v>
      </c>
      <c r="EF11">
        <f t="shared" si="15"/>
        <v>0</v>
      </c>
      <c r="EG11">
        <f t="shared" si="15"/>
        <v>0</v>
      </c>
      <c r="EH11">
        <f t="shared" si="15"/>
        <v>0</v>
      </c>
      <c r="EI11">
        <f t="shared" si="15"/>
        <v>0</v>
      </c>
      <c r="EJ11">
        <f t="shared" si="15"/>
        <v>0</v>
      </c>
      <c r="EK11">
        <f t="shared" si="9"/>
        <v>0</v>
      </c>
      <c r="EL11">
        <f t="shared" si="9"/>
        <v>0</v>
      </c>
      <c r="EM11">
        <f t="shared" si="9"/>
        <v>0</v>
      </c>
      <c r="EN11">
        <f t="shared" si="9"/>
        <v>0</v>
      </c>
      <c r="EO11">
        <f t="shared" si="9"/>
        <v>0</v>
      </c>
      <c r="EP11">
        <f t="shared" si="9"/>
        <v>0</v>
      </c>
      <c r="EQ11">
        <f t="shared" si="9"/>
        <v>0</v>
      </c>
      <c r="ER11">
        <f t="shared" si="9"/>
        <v>0</v>
      </c>
      <c r="ES11">
        <f t="shared" si="9"/>
        <v>0</v>
      </c>
      <c r="ET11">
        <f t="shared" si="9"/>
        <v>0</v>
      </c>
      <c r="EU11">
        <f t="shared" si="9"/>
        <v>0</v>
      </c>
      <c r="EV11">
        <f t="shared" si="9"/>
        <v>0</v>
      </c>
      <c r="EW11">
        <f t="shared" si="9"/>
        <v>0</v>
      </c>
      <c r="EX11">
        <f t="shared" si="9"/>
        <v>0</v>
      </c>
      <c r="EY11">
        <f t="shared" si="9"/>
        <v>0</v>
      </c>
      <c r="EZ11">
        <f t="shared" si="9"/>
        <v>0</v>
      </c>
      <c r="FA11">
        <f t="shared" si="10"/>
        <v>0</v>
      </c>
    </row>
    <row r="12" spans="1:157" ht="15.75">
      <c r="A12" s="12">
        <v>7</v>
      </c>
      <c r="D12" s="11" t="str">
        <f t="shared" si="4"/>
        <v>Distribution feeders - Long rural</v>
      </c>
      <c r="E12" s="324">
        <f t="shared" si="11"/>
        <v>11.047142826993888</v>
      </c>
      <c r="F12">
        <f t="shared" si="5"/>
        <v>0</v>
      </c>
      <c r="G12">
        <f t="shared" ref="G12:BR13" si="16">SUMIF($A$19:$A$205,$A12,G$19:G$205)</f>
        <v>37.476383323367799</v>
      </c>
      <c r="H12">
        <f t="shared" si="16"/>
        <v>18.341839633509299</v>
      </c>
      <c r="I12">
        <f t="shared" si="16"/>
        <v>16.887956185635982</v>
      </c>
      <c r="J12">
        <f t="shared" si="16"/>
        <v>11.211756615232458</v>
      </c>
      <c r="K12">
        <f t="shared" si="16"/>
        <v>26.553492512193348</v>
      </c>
      <c r="L12">
        <f t="shared" si="16"/>
        <v>15.565940607621499</v>
      </c>
      <c r="M12">
        <f t="shared" si="16"/>
        <v>31.231570005597771</v>
      </c>
      <c r="N12">
        <f t="shared" si="16"/>
        <v>21.875415018788928</v>
      </c>
      <c r="O12">
        <f t="shared" si="16"/>
        <v>16.694467577672182</v>
      </c>
      <c r="P12">
        <f t="shared" si="16"/>
        <v>21.914868711684779</v>
      </c>
      <c r="Q12">
        <f t="shared" si="16"/>
        <v>29.893464887831254</v>
      </c>
      <c r="R12">
        <f t="shared" si="16"/>
        <v>20.557711035035005</v>
      </c>
      <c r="S12">
        <f t="shared" si="16"/>
        <v>11.164799505588981</v>
      </c>
      <c r="T12">
        <f t="shared" si="16"/>
        <v>56.852835707640828</v>
      </c>
      <c r="U12">
        <f t="shared" si="16"/>
        <v>39.824274061946966</v>
      </c>
      <c r="V12">
        <f t="shared" si="16"/>
        <v>13.627005597467701</v>
      </c>
      <c r="W12">
        <f t="shared" si="16"/>
        <v>9.0632434573628231</v>
      </c>
      <c r="X12">
        <f t="shared" si="16"/>
        <v>45.363449880713439</v>
      </c>
      <c r="Y12">
        <f t="shared" si="16"/>
        <v>39.85795318377501</v>
      </c>
      <c r="Z12">
        <f t="shared" si="16"/>
        <v>13.622579601529221</v>
      </c>
      <c r="AA12">
        <f t="shared" si="16"/>
        <v>41.667946277684479</v>
      </c>
      <c r="AB12">
        <f t="shared" si="16"/>
        <v>0</v>
      </c>
      <c r="AC12">
        <f t="shared" si="16"/>
        <v>14.822890811174451</v>
      </c>
      <c r="AD12">
        <f t="shared" si="16"/>
        <v>20.10044962183682</v>
      </c>
      <c r="AE12">
        <f t="shared" si="16"/>
        <v>63.216390374648881</v>
      </c>
      <c r="AF12">
        <f t="shared" si="16"/>
        <v>13.909329879101428</v>
      </c>
      <c r="AG12">
        <f t="shared" si="16"/>
        <v>38.695747091896287</v>
      </c>
      <c r="AH12">
        <f t="shared" si="16"/>
        <v>26.425899171078363</v>
      </c>
      <c r="AI12">
        <f t="shared" si="16"/>
        <v>20.919709653816899</v>
      </c>
      <c r="AJ12">
        <f t="shared" si="16"/>
        <v>38.643092747346195</v>
      </c>
      <c r="AK12">
        <f t="shared" si="16"/>
        <v>12.502904623355498</v>
      </c>
      <c r="AL12">
        <f t="shared" si="16"/>
        <v>38.581431738596741</v>
      </c>
      <c r="AM12">
        <f t="shared" si="16"/>
        <v>20.251846539599821</v>
      </c>
      <c r="AN12">
        <f t="shared" si="16"/>
        <v>9.2976487350297337</v>
      </c>
      <c r="AO12">
        <f t="shared" si="16"/>
        <v>1.3</v>
      </c>
      <c r="AP12">
        <f t="shared" si="16"/>
        <v>26.711687554327227</v>
      </c>
      <c r="AQ12">
        <f t="shared" si="16"/>
        <v>28.11949845071921</v>
      </c>
      <c r="AR12">
        <f t="shared" si="16"/>
        <v>37.496397776574398</v>
      </c>
      <c r="AS12">
        <f t="shared" si="16"/>
        <v>22.314972448233185</v>
      </c>
      <c r="AT12">
        <f t="shared" si="16"/>
        <v>16.637309901022409</v>
      </c>
      <c r="AU12">
        <f t="shared" si="16"/>
        <v>36.661549287326203</v>
      </c>
      <c r="AV12">
        <f t="shared" si="16"/>
        <v>5.0108229862967617</v>
      </c>
      <c r="AW12">
        <f t="shared" si="16"/>
        <v>12.631846539599822</v>
      </c>
      <c r="AX12">
        <f t="shared" si="16"/>
        <v>26.368741494428587</v>
      </c>
      <c r="AY12">
        <f t="shared" si="16"/>
        <v>8.5927040563492003</v>
      </c>
      <c r="AZ12">
        <f t="shared" si="16"/>
        <v>14.403734515742784</v>
      </c>
      <c r="BA12">
        <f t="shared" si="16"/>
        <v>25.306224192904637</v>
      </c>
      <c r="BB12">
        <f t="shared" si="16"/>
        <v>14.084267010665883</v>
      </c>
      <c r="BC12">
        <f t="shared" si="16"/>
        <v>7.7778700203076001</v>
      </c>
      <c r="BD12">
        <f t="shared" si="16"/>
        <v>5.1632434573628236</v>
      </c>
      <c r="BE12">
        <f t="shared" si="16"/>
        <v>14.156051250260433</v>
      </c>
      <c r="BF12">
        <f t="shared" si="16"/>
        <v>0</v>
      </c>
      <c r="BG12">
        <f t="shared" si="16"/>
        <v>18.099930939094769</v>
      </c>
      <c r="BH12">
        <f t="shared" si="16"/>
        <v>6.8868257487329707</v>
      </c>
      <c r="BI12">
        <f t="shared" si="16"/>
        <v>6.4778700203076003</v>
      </c>
      <c r="BJ12">
        <f t="shared" si="16"/>
        <v>15.242047106606121</v>
      </c>
      <c r="BK12">
        <f t="shared" si="16"/>
        <v>33.300408826319234</v>
      </c>
      <c r="BL12">
        <f t="shared" si="16"/>
        <v>1.3</v>
      </c>
      <c r="BM12">
        <f t="shared" si="16"/>
        <v>28.350207618287385</v>
      </c>
      <c r="BN12">
        <f t="shared" si="16"/>
        <v>7.6210235533030604</v>
      </c>
      <c r="BO12">
        <f t="shared" si="16"/>
        <v>12.80331956954914</v>
      </c>
      <c r="BP12">
        <f t="shared" si="16"/>
        <v>18.023720703561736</v>
      </c>
      <c r="BQ12">
        <f t="shared" si="16"/>
        <v>3.4485131578696344</v>
      </c>
      <c r="BR12">
        <f t="shared" si="16"/>
        <v>6.4632434573628235</v>
      </c>
      <c r="BS12">
        <f t="shared" si="14"/>
        <v>0</v>
      </c>
      <c r="BT12">
        <f t="shared" si="14"/>
        <v>0</v>
      </c>
      <c r="BU12">
        <f t="shared" si="14"/>
        <v>6.7827109624397233</v>
      </c>
      <c r="BV12">
        <f t="shared" si="14"/>
        <v>0</v>
      </c>
      <c r="BW12">
        <f t="shared" si="14"/>
        <v>1.3</v>
      </c>
      <c r="BX12">
        <f t="shared" si="14"/>
        <v>0</v>
      </c>
      <c r="BY12">
        <f t="shared" si="14"/>
        <v>1.3</v>
      </c>
      <c r="BZ12">
        <f t="shared" si="14"/>
        <v>0</v>
      </c>
      <c r="CA12">
        <f t="shared" si="14"/>
        <v>5.1632434573628236</v>
      </c>
      <c r="CB12">
        <f t="shared" si="14"/>
        <v>0</v>
      </c>
      <c r="CC12">
        <f t="shared" si="14"/>
        <v>0</v>
      </c>
      <c r="CD12">
        <f t="shared" si="14"/>
        <v>2.4577800959402367</v>
      </c>
      <c r="CE12">
        <f t="shared" si="14"/>
        <v>8.1589211979727541</v>
      </c>
      <c r="CF12">
        <f t="shared" si="14"/>
        <v>0</v>
      </c>
      <c r="CG12">
        <f t="shared" si="14"/>
        <v>0</v>
      </c>
      <c r="CH12">
        <f t="shared" si="14"/>
        <v>6.5731328147238894</v>
      </c>
      <c r="CI12">
        <f t="shared" si="14"/>
        <v>0</v>
      </c>
      <c r="CJ12">
        <f t="shared" si="14"/>
        <v>0</v>
      </c>
      <c r="CK12">
        <f t="shared" si="14"/>
        <v>0</v>
      </c>
      <c r="CL12">
        <f t="shared" si="14"/>
        <v>0</v>
      </c>
      <c r="CM12">
        <f t="shared" si="14"/>
        <v>0</v>
      </c>
      <c r="CN12">
        <f t="shared" si="14"/>
        <v>0</v>
      </c>
      <c r="CO12">
        <f t="shared" si="14"/>
        <v>0</v>
      </c>
      <c r="CP12">
        <f t="shared" si="14"/>
        <v>0</v>
      </c>
      <c r="CQ12">
        <f t="shared" si="14"/>
        <v>0</v>
      </c>
      <c r="CR12">
        <f t="shared" si="15"/>
        <v>0</v>
      </c>
      <c r="CS12">
        <f t="shared" si="15"/>
        <v>0</v>
      </c>
      <c r="CT12">
        <f t="shared" si="15"/>
        <v>0</v>
      </c>
      <c r="CU12">
        <f t="shared" si="15"/>
        <v>5.1632434573628236</v>
      </c>
      <c r="CV12">
        <f t="shared" si="15"/>
        <v>2.474754193854412</v>
      </c>
      <c r="CW12">
        <f t="shared" si="15"/>
        <v>3.4485131578696344</v>
      </c>
      <c r="CX12">
        <f t="shared" si="15"/>
        <v>5.1632434573628236</v>
      </c>
      <c r="CY12">
        <f t="shared" si="15"/>
        <v>0</v>
      </c>
      <c r="CZ12">
        <f t="shared" si="15"/>
        <v>0</v>
      </c>
      <c r="DA12">
        <f t="shared" si="15"/>
        <v>0</v>
      </c>
      <c r="DB12">
        <f t="shared" si="15"/>
        <v>0</v>
      </c>
      <c r="DC12">
        <f t="shared" si="15"/>
        <v>0</v>
      </c>
      <c r="DD12">
        <f t="shared" si="15"/>
        <v>0</v>
      </c>
      <c r="DE12">
        <f t="shared" si="15"/>
        <v>0</v>
      </c>
      <c r="DF12">
        <f t="shared" si="15"/>
        <v>0</v>
      </c>
      <c r="DG12">
        <f t="shared" si="15"/>
        <v>0</v>
      </c>
      <c r="DH12">
        <f t="shared" si="15"/>
        <v>0</v>
      </c>
      <c r="DI12">
        <f t="shared" si="15"/>
        <v>0</v>
      </c>
      <c r="DJ12">
        <f t="shared" si="15"/>
        <v>0</v>
      </c>
      <c r="DK12">
        <f t="shared" si="15"/>
        <v>0</v>
      </c>
      <c r="DL12">
        <f t="shared" si="15"/>
        <v>0</v>
      </c>
      <c r="DM12">
        <f t="shared" si="15"/>
        <v>0</v>
      </c>
      <c r="DN12">
        <f t="shared" si="15"/>
        <v>0</v>
      </c>
      <c r="DO12">
        <f t="shared" si="15"/>
        <v>0</v>
      </c>
      <c r="DP12">
        <f t="shared" si="15"/>
        <v>0</v>
      </c>
      <c r="DQ12">
        <f t="shared" si="15"/>
        <v>0</v>
      </c>
      <c r="DR12">
        <f t="shared" si="15"/>
        <v>0</v>
      </c>
      <c r="DS12">
        <f t="shared" si="15"/>
        <v>0</v>
      </c>
      <c r="DT12">
        <f t="shared" si="15"/>
        <v>0</v>
      </c>
      <c r="DU12">
        <f t="shared" si="15"/>
        <v>0</v>
      </c>
      <c r="DV12">
        <f t="shared" si="15"/>
        <v>0</v>
      </c>
      <c r="DW12">
        <f t="shared" si="15"/>
        <v>0</v>
      </c>
      <c r="DX12">
        <f t="shared" si="15"/>
        <v>0</v>
      </c>
      <c r="DY12">
        <f t="shared" si="15"/>
        <v>0</v>
      </c>
      <c r="DZ12">
        <f t="shared" si="15"/>
        <v>0</v>
      </c>
      <c r="EA12">
        <f t="shared" si="15"/>
        <v>0</v>
      </c>
      <c r="EB12">
        <f t="shared" si="15"/>
        <v>0</v>
      </c>
      <c r="EC12">
        <f t="shared" si="15"/>
        <v>0</v>
      </c>
      <c r="ED12">
        <f t="shared" si="15"/>
        <v>0</v>
      </c>
      <c r="EE12">
        <f t="shared" si="15"/>
        <v>0</v>
      </c>
      <c r="EF12">
        <f t="shared" si="15"/>
        <v>0</v>
      </c>
      <c r="EG12">
        <f t="shared" si="15"/>
        <v>0</v>
      </c>
      <c r="EH12">
        <f t="shared" si="15"/>
        <v>0</v>
      </c>
      <c r="EI12">
        <f t="shared" si="15"/>
        <v>0</v>
      </c>
      <c r="EJ12">
        <f t="shared" si="15"/>
        <v>0</v>
      </c>
      <c r="EK12">
        <f t="shared" si="9"/>
        <v>0</v>
      </c>
      <c r="EL12">
        <f t="shared" si="9"/>
        <v>0</v>
      </c>
      <c r="EM12">
        <f t="shared" si="9"/>
        <v>0</v>
      </c>
      <c r="EN12">
        <f t="shared" si="9"/>
        <v>0</v>
      </c>
      <c r="EO12">
        <f t="shared" si="9"/>
        <v>0</v>
      </c>
      <c r="EP12">
        <f t="shared" si="9"/>
        <v>0</v>
      </c>
      <c r="EQ12">
        <f t="shared" si="9"/>
        <v>0</v>
      </c>
      <c r="ER12">
        <f t="shared" si="9"/>
        <v>5.1441908984795655</v>
      </c>
      <c r="ES12">
        <f t="shared" si="9"/>
        <v>0</v>
      </c>
      <c r="ET12">
        <f t="shared" si="9"/>
        <v>0</v>
      </c>
      <c r="EU12">
        <f t="shared" si="9"/>
        <v>0</v>
      </c>
      <c r="EV12">
        <f t="shared" si="9"/>
        <v>0</v>
      </c>
      <c r="EW12">
        <f t="shared" si="9"/>
        <v>0</v>
      </c>
      <c r="EX12">
        <f t="shared" si="9"/>
        <v>0</v>
      </c>
      <c r="EY12">
        <f t="shared" si="9"/>
        <v>0</v>
      </c>
      <c r="EZ12">
        <f t="shared" si="9"/>
        <v>0</v>
      </c>
      <c r="FA12">
        <f t="shared" si="10"/>
        <v>0</v>
      </c>
    </row>
    <row r="13" spans="1:157" ht="15.75">
      <c r="A13" s="12">
        <v>8</v>
      </c>
      <c r="D13" s="11" t="str">
        <f t="shared" si="4"/>
        <v>Distribution substations - CBD</v>
      </c>
      <c r="E13" s="324">
        <f t="shared" si="11"/>
        <v>0.1</v>
      </c>
      <c r="F13">
        <f t="shared" si="5"/>
        <v>0</v>
      </c>
      <c r="G13">
        <f t="shared" si="16"/>
        <v>0</v>
      </c>
      <c r="H13">
        <f t="shared" si="16"/>
        <v>0</v>
      </c>
      <c r="I13">
        <f t="shared" si="16"/>
        <v>1</v>
      </c>
      <c r="J13">
        <f t="shared" si="16"/>
        <v>0</v>
      </c>
      <c r="K13">
        <f t="shared" si="16"/>
        <v>0</v>
      </c>
      <c r="L13">
        <f t="shared" si="16"/>
        <v>0</v>
      </c>
      <c r="M13">
        <f t="shared" si="16"/>
        <v>0.89999999999999991</v>
      </c>
      <c r="N13">
        <f t="shared" si="16"/>
        <v>0.3</v>
      </c>
      <c r="O13">
        <f t="shared" si="16"/>
        <v>0.3</v>
      </c>
      <c r="P13">
        <f t="shared" si="16"/>
        <v>0</v>
      </c>
      <c r="Q13">
        <f t="shared" si="16"/>
        <v>0</v>
      </c>
      <c r="R13">
        <f t="shared" si="16"/>
        <v>0</v>
      </c>
      <c r="S13">
        <f t="shared" si="16"/>
        <v>0</v>
      </c>
      <c r="T13">
        <f t="shared" si="16"/>
        <v>0</v>
      </c>
      <c r="U13">
        <f t="shared" si="16"/>
        <v>0</v>
      </c>
      <c r="V13">
        <f t="shared" si="16"/>
        <v>0</v>
      </c>
      <c r="W13">
        <f t="shared" si="16"/>
        <v>0</v>
      </c>
      <c r="X13">
        <f t="shared" si="16"/>
        <v>0</v>
      </c>
      <c r="Y13">
        <f t="shared" si="16"/>
        <v>0</v>
      </c>
      <c r="Z13">
        <f t="shared" si="16"/>
        <v>1.25</v>
      </c>
      <c r="AA13">
        <f t="shared" si="16"/>
        <v>0</v>
      </c>
      <c r="AB13">
        <f t="shared" si="16"/>
        <v>0</v>
      </c>
      <c r="AC13">
        <f t="shared" si="16"/>
        <v>0</v>
      </c>
      <c r="AD13">
        <f t="shared" si="16"/>
        <v>0</v>
      </c>
      <c r="AE13">
        <f t="shared" si="16"/>
        <v>0.5</v>
      </c>
      <c r="AF13">
        <f t="shared" si="16"/>
        <v>0</v>
      </c>
      <c r="AG13">
        <f t="shared" si="16"/>
        <v>0</v>
      </c>
      <c r="AH13">
        <f t="shared" si="16"/>
        <v>0</v>
      </c>
      <c r="AI13">
        <f t="shared" si="16"/>
        <v>0</v>
      </c>
      <c r="AJ13">
        <f t="shared" si="16"/>
        <v>0</v>
      </c>
      <c r="AK13">
        <f t="shared" si="16"/>
        <v>0</v>
      </c>
      <c r="AL13">
        <f t="shared" si="16"/>
        <v>1</v>
      </c>
      <c r="AM13">
        <f t="shared" si="16"/>
        <v>0.5</v>
      </c>
      <c r="AN13">
        <f t="shared" si="16"/>
        <v>0</v>
      </c>
      <c r="AO13">
        <f t="shared" si="16"/>
        <v>0.5</v>
      </c>
      <c r="AP13">
        <f t="shared" si="16"/>
        <v>0</v>
      </c>
      <c r="AQ13">
        <f t="shared" si="16"/>
        <v>0</v>
      </c>
      <c r="AR13">
        <f t="shared" si="16"/>
        <v>0</v>
      </c>
      <c r="AS13">
        <f t="shared" si="16"/>
        <v>0</v>
      </c>
      <c r="AT13">
        <f t="shared" si="16"/>
        <v>0.35</v>
      </c>
      <c r="AU13">
        <f t="shared" si="16"/>
        <v>0</v>
      </c>
      <c r="AV13">
        <f t="shared" si="16"/>
        <v>0</v>
      </c>
      <c r="AW13">
        <f t="shared" si="16"/>
        <v>0.3</v>
      </c>
      <c r="AX13">
        <f t="shared" si="16"/>
        <v>0</v>
      </c>
      <c r="AY13">
        <f t="shared" si="16"/>
        <v>0</v>
      </c>
      <c r="AZ13">
        <f t="shared" si="16"/>
        <v>0</v>
      </c>
      <c r="BA13">
        <f t="shared" si="16"/>
        <v>0</v>
      </c>
      <c r="BB13">
        <f t="shared" si="16"/>
        <v>0</v>
      </c>
      <c r="BC13">
        <f t="shared" si="16"/>
        <v>0</v>
      </c>
      <c r="BD13">
        <f t="shared" si="16"/>
        <v>0</v>
      </c>
      <c r="BE13">
        <f t="shared" si="16"/>
        <v>0</v>
      </c>
      <c r="BF13">
        <f t="shared" si="16"/>
        <v>0.5</v>
      </c>
      <c r="BG13">
        <f t="shared" si="16"/>
        <v>0</v>
      </c>
      <c r="BH13">
        <f t="shared" si="16"/>
        <v>0.5</v>
      </c>
      <c r="BI13">
        <f t="shared" si="16"/>
        <v>0.75</v>
      </c>
      <c r="BJ13">
        <f t="shared" si="16"/>
        <v>0</v>
      </c>
      <c r="BK13">
        <f t="shared" si="16"/>
        <v>0.3</v>
      </c>
      <c r="BL13">
        <f t="shared" si="16"/>
        <v>0.2</v>
      </c>
      <c r="BM13">
        <f t="shared" si="16"/>
        <v>0</v>
      </c>
      <c r="BN13">
        <f t="shared" si="16"/>
        <v>0</v>
      </c>
      <c r="BO13">
        <f t="shared" si="16"/>
        <v>0.6</v>
      </c>
      <c r="BP13">
        <f t="shared" si="16"/>
        <v>0.2</v>
      </c>
      <c r="BQ13">
        <f t="shared" si="16"/>
        <v>0</v>
      </c>
      <c r="BR13">
        <f t="shared" si="16"/>
        <v>0</v>
      </c>
      <c r="BS13">
        <f t="shared" si="14"/>
        <v>0</v>
      </c>
      <c r="BT13">
        <f t="shared" si="14"/>
        <v>0</v>
      </c>
      <c r="BU13">
        <f t="shared" si="14"/>
        <v>0</v>
      </c>
      <c r="BV13">
        <f t="shared" si="14"/>
        <v>0</v>
      </c>
      <c r="BW13">
        <f t="shared" si="14"/>
        <v>0.5</v>
      </c>
      <c r="BX13">
        <f t="shared" si="14"/>
        <v>0.2</v>
      </c>
      <c r="BY13">
        <f t="shared" si="14"/>
        <v>0</v>
      </c>
      <c r="BZ13">
        <f t="shared" si="14"/>
        <v>0</v>
      </c>
      <c r="CA13">
        <f t="shared" si="14"/>
        <v>0</v>
      </c>
      <c r="CB13">
        <f t="shared" si="14"/>
        <v>0</v>
      </c>
      <c r="CC13">
        <f t="shared" si="14"/>
        <v>0</v>
      </c>
      <c r="CD13">
        <f t="shared" si="14"/>
        <v>0</v>
      </c>
      <c r="CE13">
        <f t="shared" si="14"/>
        <v>0.5</v>
      </c>
      <c r="CF13">
        <f t="shared" si="14"/>
        <v>0</v>
      </c>
      <c r="CG13">
        <f t="shared" si="14"/>
        <v>0</v>
      </c>
      <c r="CH13">
        <f t="shared" si="14"/>
        <v>0</v>
      </c>
      <c r="CI13">
        <f t="shared" si="14"/>
        <v>0</v>
      </c>
      <c r="CJ13">
        <f t="shared" si="14"/>
        <v>0.2</v>
      </c>
      <c r="CK13">
        <f t="shared" si="14"/>
        <v>0</v>
      </c>
      <c r="CL13">
        <f t="shared" si="14"/>
        <v>0</v>
      </c>
      <c r="CM13">
        <f t="shared" si="14"/>
        <v>373.68800000000044</v>
      </c>
      <c r="CN13">
        <f t="shared" si="14"/>
        <v>0.2</v>
      </c>
      <c r="CO13">
        <f t="shared" si="14"/>
        <v>0</v>
      </c>
      <c r="CP13">
        <f t="shared" si="14"/>
        <v>0</v>
      </c>
      <c r="CQ13">
        <f t="shared" si="14"/>
        <v>0</v>
      </c>
      <c r="CR13">
        <f t="shared" si="15"/>
        <v>0</v>
      </c>
      <c r="CS13">
        <f t="shared" si="15"/>
        <v>0</v>
      </c>
      <c r="CT13">
        <f t="shared" si="15"/>
        <v>0.6</v>
      </c>
      <c r="CU13">
        <f t="shared" si="15"/>
        <v>0.2</v>
      </c>
      <c r="CV13">
        <f t="shared" si="15"/>
        <v>0</v>
      </c>
      <c r="CW13">
        <f t="shared" si="15"/>
        <v>0</v>
      </c>
      <c r="CX13">
        <f t="shared" si="15"/>
        <v>0</v>
      </c>
      <c r="CY13">
        <f t="shared" si="15"/>
        <v>0.3</v>
      </c>
      <c r="CZ13">
        <f t="shared" si="15"/>
        <v>0</v>
      </c>
      <c r="DA13">
        <f t="shared" si="15"/>
        <v>0</v>
      </c>
      <c r="DB13">
        <f t="shared" si="15"/>
        <v>0.2</v>
      </c>
      <c r="DC13">
        <f t="shared" si="15"/>
        <v>0</v>
      </c>
      <c r="DD13">
        <f t="shared" si="15"/>
        <v>0</v>
      </c>
      <c r="DE13">
        <f t="shared" si="15"/>
        <v>0</v>
      </c>
      <c r="DF13">
        <f t="shared" si="15"/>
        <v>0</v>
      </c>
      <c r="DG13">
        <f t="shared" si="15"/>
        <v>0</v>
      </c>
      <c r="DH13">
        <f t="shared" si="15"/>
        <v>0</v>
      </c>
      <c r="DI13">
        <f t="shared" si="15"/>
        <v>0</v>
      </c>
      <c r="DJ13">
        <f t="shared" si="15"/>
        <v>0</v>
      </c>
      <c r="DK13">
        <f t="shared" si="15"/>
        <v>0</v>
      </c>
      <c r="DL13">
        <f t="shared" si="15"/>
        <v>0</v>
      </c>
      <c r="DM13">
        <f t="shared" si="15"/>
        <v>0</v>
      </c>
      <c r="DN13">
        <f t="shared" si="15"/>
        <v>0</v>
      </c>
      <c r="DO13">
        <f t="shared" si="15"/>
        <v>0</v>
      </c>
      <c r="DP13">
        <f t="shared" si="15"/>
        <v>0</v>
      </c>
      <c r="DQ13">
        <f t="shared" si="15"/>
        <v>0</v>
      </c>
      <c r="DR13">
        <f t="shared" si="15"/>
        <v>0</v>
      </c>
      <c r="DS13">
        <f t="shared" si="15"/>
        <v>0</v>
      </c>
      <c r="DT13">
        <f t="shared" si="15"/>
        <v>0.2</v>
      </c>
      <c r="DU13">
        <f t="shared" si="15"/>
        <v>0</v>
      </c>
      <c r="DV13">
        <f t="shared" si="15"/>
        <v>0</v>
      </c>
      <c r="DW13">
        <f t="shared" si="15"/>
        <v>0</v>
      </c>
      <c r="DX13">
        <f t="shared" si="15"/>
        <v>0</v>
      </c>
      <c r="DY13">
        <f t="shared" si="15"/>
        <v>0</v>
      </c>
      <c r="DZ13">
        <f t="shared" si="15"/>
        <v>0</v>
      </c>
      <c r="EA13">
        <f t="shared" si="15"/>
        <v>0</v>
      </c>
      <c r="EB13">
        <f t="shared" si="15"/>
        <v>0</v>
      </c>
      <c r="EC13">
        <f t="shared" si="15"/>
        <v>0</v>
      </c>
      <c r="ED13">
        <f t="shared" si="15"/>
        <v>0</v>
      </c>
      <c r="EE13">
        <f t="shared" si="15"/>
        <v>0.5</v>
      </c>
      <c r="EF13">
        <f t="shared" si="15"/>
        <v>0</v>
      </c>
      <c r="EG13">
        <f t="shared" si="15"/>
        <v>0</v>
      </c>
      <c r="EH13">
        <f t="shared" si="15"/>
        <v>0</v>
      </c>
      <c r="EI13">
        <f t="shared" si="15"/>
        <v>0</v>
      </c>
      <c r="EJ13">
        <f t="shared" si="15"/>
        <v>0</v>
      </c>
      <c r="EK13">
        <f t="shared" si="9"/>
        <v>0</v>
      </c>
      <c r="EL13">
        <f t="shared" si="9"/>
        <v>0.2</v>
      </c>
      <c r="EM13">
        <f t="shared" si="9"/>
        <v>0</v>
      </c>
      <c r="EN13">
        <f t="shared" si="9"/>
        <v>0</v>
      </c>
      <c r="EO13">
        <f t="shared" si="9"/>
        <v>0</v>
      </c>
      <c r="EP13">
        <f t="shared" si="9"/>
        <v>0</v>
      </c>
      <c r="EQ13">
        <f t="shared" si="9"/>
        <v>0</v>
      </c>
      <c r="ER13">
        <f t="shared" si="9"/>
        <v>0</v>
      </c>
      <c r="ES13">
        <f t="shared" si="9"/>
        <v>0</v>
      </c>
      <c r="ET13">
        <f t="shared" si="9"/>
        <v>0</v>
      </c>
      <c r="EU13">
        <f t="shared" si="9"/>
        <v>0</v>
      </c>
      <c r="EV13">
        <f t="shared" si="9"/>
        <v>0</v>
      </c>
      <c r="EW13">
        <f t="shared" si="9"/>
        <v>0</v>
      </c>
      <c r="EX13">
        <f t="shared" si="9"/>
        <v>0</v>
      </c>
      <c r="EY13">
        <f t="shared" si="9"/>
        <v>0</v>
      </c>
      <c r="EZ13">
        <f t="shared" si="9"/>
        <v>0</v>
      </c>
      <c r="FA13">
        <f t="shared" si="10"/>
        <v>0</v>
      </c>
    </row>
    <row r="14" spans="1:157" ht="15.75">
      <c r="A14" s="12">
        <v>9</v>
      </c>
      <c r="D14" s="11" t="str">
        <f>VLOOKUP(A14,IDtable,2)</f>
        <v>Distribution substations - Urban</v>
      </c>
      <c r="E14" s="324">
        <f t="shared" si="11"/>
        <v>79.503500000000003</v>
      </c>
      <c r="F14">
        <f t="shared" si="5"/>
        <v>137.5</v>
      </c>
      <c r="G14">
        <f t="shared" ref="G14:U17" si="17">SUMIF($A$19:$A$205,$A14,G$19:G$205)</f>
        <v>355.20000000000005</v>
      </c>
      <c r="H14">
        <f t="shared" si="17"/>
        <v>174.06000000000014</v>
      </c>
      <c r="I14">
        <f t="shared" si="17"/>
        <v>77.584999999999951</v>
      </c>
      <c r="J14">
        <f t="shared" si="17"/>
        <v>108.26499999999993</v>
      </c>
      <c r="K14">
        <f t="shared" si="17"/>
        <v>79.924999999999983</v>
      </c>
      <c r="L14">
        <f t="shared" si="17"/>
        <v>66.959999999999965</v>
      </c>
      <c r="M14">
        <f t="shared" si="17"/>
        <v>61.019999999999953</v>
      </c>
      <c r="N14">
        <f t="shared" si="17"/>
        <v>51.625000000000036</v>
      </c>
      <c r="O14">
        <f t="shared" si="17"/>
        <v>40.524999999999991</v>
      </c>
      <c r="P14">
        <f t="shared" si="17"/>
        <v>27.631000000000018</v>
      </c>
      <c r="Q14">
        <f t="shared" si="17"/>
        <v>49.225000000000023</v>
      </c>
      <c r="R14">
        <f t="shared" si="17"/>
        <v>41.284999999999997</v>
      </c>
      <c r="S14">
        <f t="shared" si="17"/>
        <v>34.22500000000003</v>
      </c>
      <c r="T14">
        <f t="shared" si="17"/>
        <v>33.838999999999999</v>
      </c>
      <c r="U14">
        <f t="shared" si="17"/>
        <v>22.350000000000012</v>
      </c>
      <c r="V14">
        <f t="shared" ref="V14:BR17" si="18">SUMIF($A$19:$A$205,$A14,V$19:V$205)</f>
        <v>31.310000000000002</v>
      </c>
      <c r="W14">
        <f t="shared" si="18"/>
        <v>28.445000000000018</v>
      </c>
      <c r="X14">
        <f t="shared" si="18"/>
        <v>34.730000000000025</v>
      </c>
      <c r="Y14">
        <f t="shared" si="18"/>
        <v>31.205000000000005</v>
      </c>
      <c r="Z14">
        <f t="shared" si="18"/>
        <v>27.055</v>
      </c>
      <c r="AA14">
        <f t="shared" si="18"/>
        <v>28.23</v>
      </c>
      <c r="AB14">
        <f t="shared" si="18"/>
        <v>18.810000000000006</v>
      </c>
      <c r="AC14">
        <f t="shared" si="18"/>
        <v>29.325000000000017</v>
      </c>
      <c r="AD14">
        <f t="shared" si="18"/>
        <v>23.393000000000011</v>
      </c>
      <c r="AE14">
        <f t="shared" si="18"/>
        <v>23.875000000000011</v>
      </c>
      <c r="AF14">
        <f t="shared" si="18"/>
        <v>24.345000000000013</v>
      </c>
      <c r="AG14">
        <f t="shared" si="18"/>
        <v>21.413000000000007</v>
      </c>
      <c r="AH14">
        <f t="shared" si="18"/>
        <v>29.930000000000017</v>
      </c>
      <c r="AI14">
        <f t="shared" si="18"/>
        <v>22.868000000000016</v>
      </c>
      <c r="AJ14">
        <f t="shared" si="18"/>
        <v>31.144999999999971</v>
      </c>
      <c r="AK14">
        <f t="shared" si="18"/>
        <v>14.269999999999998</v>
      </c>
      <c r="AL14">
        <f t="shared" si="18"/>
        <v>25.790000000000017</v>
      </c>
      <c r="AM14">
        <f t="shared" si="18"/>
        <v>29.062000000000019</v>
      </c>
      <c r="AN14">
        <f t="shared" si="18"/>
        <v>20.125000000000014</v>
      </c>
      <c r="AO14">
        <f t="shared" si="18"/>
        <v>26.640000000000018</v>
      </c>
      <c r="AP14">
        <f t="shared" si="18"/>
        <v>23.840000000000018</v>
      </c>
      <c r="AQ14">
        <f t="shared" si="18"/>
        <v>24.280000000000019</v>
      </c>
      <c r="AR14">
        <f t="shared" si="18"/>
        <v>13.034000000000002</v>
      </c>
      <c r="AS14">
        <f t="shared" si="18"/>
        <v>26.530999999999999</v>
      </c>
      <c r="AT14">
        <f t="shared" si="18"/>
        <v>25.785000000000011</v>
      </c>
      <c r="AU14">
        <f t="shared" si="18"/>
        <v>21.375000000000014</v>
      </c>
      <c r="AV14">
        <f t="shared" si="18"/>
        <v>30.409999999999997</v>
      </c>
      <c r="AW14">
        <f t="shared" si="18"/>
        <v>15.97000000000001</v>
      </c>
      <c r="AX14">
        <f t="shared" si="18"/>
        <v>26.852000000000025</v>
      </c>
      <c r="AY14">
        <f t="shared" si="18"/>
        <v>16.299999999999983</v>
      </c>
      <c r="AZ14">
        <f t="shared" si="18"/>
        <v>19.775000000000009</v>
      </c>
      <c r="BA14">
        <f t="shared" si="18"/>
        <v>29.150000000000006</v>
      </c>
      <c r="BB14">
        <f t="shared" si="18"/>
        <v>22.957000000000008</v>
      </c>
      <c r="BC14">
        <f t="shared" si="18"/>
        <v>22.485000000000014</v>
      </c>
      <c r="BD14">
        <f t="shared" si="18"/>
        <v>22.418000000000021</v>
      </c>
      <c r="BE14">
        <f t="shared" si="18"/>
        <v>26.500000000000007</v>
      </c>
      <c r="BF14">
        <f t="shared" si="18"/>
        <v>14.615000000000007</v>
      </c>
      <c r="BG14">
        <f t="shared" si="18"/>
        <v>27.450000000000003</v>
      </c>
      <c r="BH14">
        <f t="shared" si="18"/>
        <v>29.579999999999995</v>
      </c>
      <c r="BI14">
        <f t="shared" si="18"/>
        <v>12.839999999999998</v>
      </c>
      <c r="BJ14">
        <f t="shared" si="18"/>
        <v>32.675999999999995</v>
      </c>
      <c r="BK14">
        <f t="shared" si="18"/>
        <v>16.565000000000005</v>
      </c>
      <c r="BL14">
        <f t="shared" si="18"/>
        <v>25.505000000000024</v>
      </c>
      <c r="BM14">
        <f t="shared" si="18"/>
        <v>11.955000000000005</v>
      </c>
      <c r="BN14">
        <f t="shared" si="18"/>
        <v>33.69</v>
      </c>
      <c r="BO14">
        <f t="shared" si="18"/>
        <v>22.140000000000008</v>
      </c>
      <c r="BP14">
        <f t="shared" si="18"/>
        <v>21.160000000000011</v>
      </c>
      <c r="BQ14">
        <f t="shared" si="18"/>
        <v>29.080000000000013</v>
      </c>
      <c r="BR14">
        <f t="shared" si="18"/>
        <v>18.920000000000016</v>
      </c>
      <c r="BS14">
        <f t="shared" si="14"/>
        <v>21.900000000000016</v>
      </c>
      <c r="BT14">
        <f t="shared" si="14"/>
        <v>19.685000000000002</v>
      </c>
      <c r="BU14">
        <f t="shared" si="14"/>
        <v>16.591000000000001</v>
      </c>
      <c r="BV14">
        <f t="shared" si="14"/>
        <v>33.030000000000015</v>
      </c>
      <c r="BW14">
        <f t="shared" si="14"/>
        <v>12.46</v>
      </c>
      <c r="BX14">
        <f t="shared" si="14"/>
        <v>31.425000000000022</v>
      </c>
      <c r="BY14">
        <f t="shared" si="14"/>
        <v>14.545000000000002</v>
      </c>
      <c r="BZ14">
        <f t="shared" si="14"/>
        <v>34.17000000000003</v>
      </c>
      <c r="CA14">
        <f t="shared" si="14"/>
        <v>6.3400000000000016</v>
      </c>
      <c r="CB14">
        <f t="shared" si="14"/>
        <v>18.215000000000003</v>
      </c>
      <c r="CC14">
        <f t="shared" si="14"/>
        <v>26.292999999999985</v>
      </c>
      <c r="CD14">
        <f t="shared" si="14"/>
        <v>15.481000000000005</v>
      </c>
      <c r="CE14">
        <f t="shared" si="14"/>
        <v>27.095000000000006</v>
      </c>
      <c r="CF14">
        <f t="shared" si="14"/>
        <v>18.699999999999996</v>
      </c>
      <c r="CG14">
        <f t="shared" si="14"/>
        <v>25.33000000000002</v>
      </c>
      <c r="CH14">
        <f t="shared" si="14"/>
        <v>15.555000000000007</v>
      </c>
      <c r="CI14">
        <f t="shared" si="14"/>
        <v>17.329999999999991</v>
      </c>
      <c r="CJ14">
        <f t="shared" si="14"/>
        <v>29.794999999999998</v>
      </c>
      <c r="CK14">
        <f t="shared" si="14"/>
        <v>10.840000000000003</v>
      </c>
      <c r="CL14">
        <f t="shared" si="14"/>
        <v>31.030000000000015</v>
      </c>
      <c r="CM14">
        <f t="shared" si="14"/>
        <v>6.3899999999999988</v>
      </c>
      <c r="CN14">
        <f t="shared" si="14"/>
        <v>24.510000000000019</v>
      </c>
      <c r="CO14">
        <f t="shared" si="14"/>
        <v>10.41</v>
      </c>
      <c r="CP14">
        <f t="shared" si="14"/>
        <v>22.280000000000015</v>
      </c>
      <c r="CQ14">
        <f t="shared" si="14"/>
        <v>23.379999999999995</v>
      </c>
      <c r="CR14">
        <f t="shared" si="15"/>
        <v>19.769999999999982</v>
      </c>
      <c r="CS14">
        <f t="shared" si="15"/>
        <v>25.525000000000013</v>
      </c>
      <c r="CT14">
        <f t="shared" si="15"/>
        <v>12.475000000000007</v>
      </c>
      <c r="CU14">
        <f t="shared" si="15"/>
        <v>25.630000000000017</v>
      </c>
      <c r="CV14">
        <f t="shared" si="15"/>
        <v>13.158000000000001</v>
      </c>
      <c r="CW14">
        <f t="shared" si="15"/>
        <v>13.024999999999999</v>
      </c>
      <c r="CX14">
        <f t="shared" si="15"/>
        <v>28.214999999999986</v>
      </c>
      <c r="CY14">
        <f t="shared" si="15"/>
        <v>6.9750000000000014</v>
      </c>
      <c r="CZ14">
        <f t="shared" si="15"/>
        <v>28.410000000000014</v>
      </c>
      <c r="DA14">
        <f t="shared" si="15"/>
        <v>7.5150000000000015</v>
      </c>
      <c r="DB14">
        <f t="shared" si="15"/>
        <v>25.400000000000023</v>
      </c>
      <c r="DC14">
        <f t="shared" si="15"/>
        <v>6.575000000000002</v>
      </c>
      <c r="DD14">
        <f t="shared" si="15"/>
        <v>16.459999999999997</v>
      </c>
      <c r="DE14">
        <f t="shared" si="15"/>
        <v>18.100000000000001</v>
      </c>
      <c r="DF14">
        <f t="shared" si="15"/>
        <v>12.005000000000004</v>
      </c>
      <c r="DG14">
        <f t="shared" si="15"/>
        <v>15.249999999999996</v>
      </c>
      <c r="DH14">
        <f t="shared" si="15"/>
        <v>5.6199999999999992</v>
      </c>
      <c r="DI14">
        <f t="shared" si="15"/>
        <v>20.229999999999997</v>
      </c>
      <c r="DJ14">
        <f t="shared" si="15"/>
        <v>12.579999999999998</v>
      </c>
      <c r="DK14">
        <f t="shared" si="15"/>
        <v>13.465</v>
      </c>
      <c r="DL14">
        <f t="shared" si="15"/>
        <v>20.444999999999993</v>
      </c>
      <c r="DM14">
        <f t="shared" si="15"/>
        <v>5.1700000000000008</v>
      </c>
      <c r="DN14">
        <f t="shared" si="15"/>
        <v>17.130000000000003</v>
      </c>
      <c r="DO14">
        <f t="shared" si="15"/>
        <v>8.1650000000000045</v>
      </c>
      <c r="DP14">
        <f t="shared" si="15"/>
        <v>18.503000000000014</v>
      </c>
      <c r="DQ14">
        <f t="shared" si="15"/>
        <v>0.625</v>
      </c>
      <c r="DR14">
        <f t="shared" si="15"/>
        <v>13.835000000000004</v>
      </c>
      <c r="DS14">
        <f t="shared" si="15"/>
        <v>15.219999999999992</v>
      </c>
      <c r="DT14">
        <f t="shared" si="15"/>
        <v>5.6199999999999992</v>
      </c>
      <c r="DU14">
        <f t="shared" si="15"/>
        <v>12.805</v>
      </c>
      <c r="DV14">
        <f t="shared" si="15"/>
        <v>9.6749999999999972</v>
      </c>
      <c r="DW14">
        <f t="shared" si="15"/>
        <v>11.010000000000005</v>
      </c>
      <c r="DX14">
        <f t="shared" si="15"/>
        <v>5.9250000000000007</v>
      </c>
      <c r="DY14">
        <f t="shared" si="15"/>
        <v>10.425000000000002</v>
      </c>
      <c r="DZ14">
        <f t="shared" si="15"/>
        <v>15.379999999999995</v>
      </c>
      <c r="EA14">
        <f t="shared" si="15"/>
        <v>3.42</v>
      </c>
      <c r="EB14">
        <f t="shared" si="15"/>
        <v>16.555</v>
      </c>
      <c r="EC14">
        <f t="shared" si="15"/>
        <v>4.25</v>
      </c>
      <c r="ED14">
        <f t="shared" si="15"/>
        <v>13.225000000000009</v>
      </c>
      <c r="EE14">
        <f t="shared" si="15"/>
        <v>3.2750000000000008</v>
      </c>
      <c r="EF14">
        <f t="shared" si="15"/>
        <v>9.9550000000000054</v>
      </c>
      <c r="EG14">
        <f t="shared" si="15"/>
        <v>10.561</v>
      </c>
      <c r="EH14">
        <f t="shared" si="15"/>
        <v>5.0549999999999997</v>
      </c>
      <c r="EI14">
        <f t="shared" si="15"/>
        <v>11.156000000000004</v>
      </c>
      <c r="EJ14">
        <f t="shared" si="15"/>
        <v>3.0949999999999993</v>
      </c>
      <c r="EK14">
        <f t="shared" si="9"/>
        <v>10.385000000000003</v>
      </c>
      <c r="EL14">
        <f t="shared" si="9"/>
        <v>3.4599999999999995</v>
      </c>
      <c r="EM14">
        <f t="shared" si="9"/>
        <v>8.6350000000000069</v>
      </c>
      <c r="EN14">
        <f t="shared" si="9"/>
        <v>12.524999999999995</v>
      </c>
      <c r="EO14">
        <f t="shared" si="9"/>
        <v>1.575</v>
      </c>
      <c r="EP14">
        <f t="shared" si="9"/>
        <v>9.0450000000000035</v>
      </c>
      <c r="EQ14">
        <f t="shared" si="9"/>
        <v>1.8449999999999998</v>
      </c>
      <c r="ER14">
        <f t="shared" si="9"/>
        <v>8.9750000000000068</v>
      </c>
      <c r="ES14">
        <f t="shared" si="9"/>
        <v>1.23</v>
      </c>
      <c r="ET14">
        <f t="shared" si="9"/>
        <v>8.6350000000000051</v>
      </c>
      <c r="EU14">
        <f t="shared" si="9"/>
        <v>4.9650000000000016</v>
      </c>
      <c r="EV14">
        <f t="shared" si="9"/>
        <v>3.06</v>
      </c>
      <c r="EW14">
        <f t="shared" si="9"/>
        <v>7.1950000000000003</v>
      </c>
      <c r="EX14">
        <f t="shared" si="9"/>
        <v>2.78</v>
      </c>
      <c r="EY14">
        <f t="shared" si="9"/>
        <v>7.5250000000000057</v>
      </c>
      <c r="EZ14">
        <f t="shared" si="9"/>
        <v>4.7799999999999985</v>
      </c>
      <c r="FA14">
        <f t="shared" si="10"/>
        <v>2.96</v>
      </c>
    </row>
    <row r="15" spans="1:157" ht="15.75">
      <c r="A15" s="12">
        <v>10</v>
      </c>
      <c r="D15" s="11" t="str">
        <f>VLOOKUP(A15,IDtable,2)</f>
        <v>Distribution substations - Short rural</v>
      </c>
      <c r="E15" s="324">
        <f t="shared" si="11"/>
        <v>13.413500000000003</v>
      </c>
      <c r="F15">
        <f t="shared" si="5"/>
        <v>3.5</v>
      </c>
      <c r="G15">
        <f t="shared" si="17"/>
        <v>37.25</v>
      </c>
      <c r="H15">
        <f t="shared" si="17"/>
        <v>29.480000000000011</v>
      </c>
      <c r="I15">
        <f t="shared" si="17"/>
        <v>28.334999999999983</v>
      </c>
      <c r="J15">
        <f t="shared" si="17"/>
        <v>23.995000000000019</v>
      </c>
      <c r="K15">
        <f t="shared" si="17"/>
        <v>15.075000000000001</v>
      </c>
      <c r="L15">
        <f t="shared" si="17"/>
        <v>30.560000000000013</v>
      </c>
      <c r="M15">
        <f t="shared" si="17"/>
        <v>8.8680000000000003</v>
      </c>
      <c r="N15">
        <f t="shared" si="17"/>
        <v>16.875000000000007</v>
      </c>
      <c r="O15">
        <f t="shared" si="17"/>
        <v>20.839999999999971</v>
      </c>
      <c r="P15">
        <f t="shared" si="17"/>
        <v>12.071999999999999</v>
      </c>
      <c r="Q15">
        <f t="shared" si="17"/>
        <v>10.345000000000002</v>
      </c>
      <c r="R15">
        <f t="shared" si="17"/>
        <v>32.100000000000136</v>
      </c>
      <c r="S15">
        <f t="shared" si="17"/>
        <v>7.1279999999999983</v>
      </c>
      <c r="T15">
        <f t="shared" si="17"/>
        <v>13.068999999999985</v>
      </c>
      <c r="U15">
        <f t="shared" si="17"/>
        <v>12.417999999999992</v>
      </c>
      <c r="V15">
        <f t="shared" si="18"/>
        <v>11.559999999999999</v>
      </c>
      <c r="W15">
        <f t="shared" si="18"/>
        <v>4.5150000000000006</v>
      </c>
      <c r="X15">
        <f t="shared" si="18"/>
        <v>26.030000000000086</v>
      </c>
      <c r="Y15">
        <f t="shared" si="18"/>
        <v>11.471999999999998</v>
      </c>
      <c r="Z15">
        <f t="shared" si="18"/>
        <v>18.840999999999905</v>
      </c>
      <c r="AA15">
        <f t="shared" si="18"/>
        <v>10.481999999999992</v>
      </c>
      <c r="AB15">
        <f t="shared" si="18"/>
        <v>5.0149999999999997</v>
      </c>
      <c r="AC15">
        <f t="shared" si="18"/>
        <v>6.9899999999999984</v>
      </c>
      <c r="AD15">
        <f t="shared" si="18"/>
        <v>27.845000000000056</v>
      </c>
      <c r="AE15">
        <f t="shared" si="18"/>
        <v>6.7129999999999992</v>
      </c>
      <c r="AF15">
        <f t="shared" si="18"/>
        <v>8.666999999999998</v>
      </c>
      <c r="AG15">
        <f t="shared" si="18"/>
        <v>10.952999999999996</v>
      </c>
      <c r="AH15">
        <f t="shared" si="18"/>
        <v>8.7189999999999976</v>
      </c>
      <c r="AI15">
        <f t="shared" si="18"/>
        <v>8.9860000000000007</v>
      </c>
      <c r="AJ15">
        <f t="shared" si="18"/>
        <v>35.012999999999927</v>
      </c>
      <c r="AK15">
        <f t="shared" si="18"/>
        <v>6.9710000000000001</v>
      </c>
      <c r="AL15">
        <f t="shared" si="18"/>
        <v>7.5269999999999992</v>
      </c>
      <c r="AM15">
        <f t="shared" si="18"/>
        <v>9.9049999999999976</v>
      </c>
      <c r="AN15">
        <f t="shared" si="18"/>
        <v>6.6180000000000003</v>
      </c>
      <c r="AO15">
        <f t="shared" si="18"/>
        <v>8.9659999999999993</v>
      </c>
      <c r="AP15">
        <f t="shared" si="18"/>
        <v>14.384000000000009</v>
      </c>
      <c r="AQ15">
        <f t="shared" si="18"/>
        <v>4.9479999999999995</v>
      </c>
      <c r="AR15">
        <f t="shared" si="18"/>
        <v>8.0790000000000006</v>
      </c>
      <c r="AS15">
        <f t="shared" si="18"/>
        <v>6.923</v>
      </c>
      <c r="AT15">
        <f t="shared" si="18"/>
        <v>11.219999999999999</v>
      </c>
      <c r="AU15">
        <f t="shared" si="18"/>
        <v>4.9679999999999991</v>
      </c>
      <c r="AV15">
        <f t="shared" si="18"/>
        <v>12.497999999999992</v>
      </c>
      <c r="AW15">
        <f t="shared" si="18"/>
        <v>4.6779999999999999</v>
      </c>
      <c r="AX15">
        <f t="shared" si="18"/>
        <v>9.8369999999999997</v>
      </c>
      <c r="AY15">
        <f t="shared" si="18"/>
        <v>15.002999999999918</v>
      </c>
      <c r="AZ15">
        <f t="shared" si="18"/>
        <v>5.7799999999999985</v>
      </c>
      <c r="BA15">
        <f t="shared" si="18"/>
        <v>5.4799999999999986</v>
      </c>
      <c r="BB15">
        <f t="shared" si="18"/>
        <v>10.474999999999989</v>
      </c>
      <c r="BC15">
        <f t="shared" si="18"/>
        <v>7.2969999999999997</v>
      </c>
      <c r="BD15">
        <f t="shared" si="18"/>
        <v>8.4329999999999892</v>
      </c>
      <c r="BE15">
        <f t="shared" si="18"/>
        <v>5.8529999999999998</v>
      </c>
      <c r="BF15">
        <f t="shared" si="18"/>
        <v>6.5530000000000008</v>
      </c>
      <c r="BG15">
        <f t="shared" si="18"/>
        <v>5.2679999999999989</v>
      </c>
      <c r="BH15">
        <f t="shared" si="18"/>
        <v>9.7909999999999933</v>
      </c>
      <c r="BI15">
        <f t="shared" si="18"/>
        <v>3.0659999999999994</v>
      </c>
      <c r="BJ15">
        <f t="shared" si="18"/>
        <v>7.5189999999999984</v>
      </c>
      <c r="BK15">
        <f t="shared" si="18"/>
        <v>5.3650000000000002</v>
      </c>
      <c r="BL15">
        <f t="shared" si="18"/>
        <v>3.3919999999999999</v>
      </c>
      <c r="BM15">
        <f t="shared" si="18"/>
        <v>3.1909999999999998</v>
      </c>
      <c r="BN15">
        <f t="shared" si="18"/>
        <v>23.589000000000063</v>
      </c>
      <c r="BO15">
        <f t="shared" si="18"/>
        <v>3.6749999999999998</v>
      </c>
      <c r="BP15">
        <f t="shared" si="18"/>
        <v>4.702</v>
      </c>
      <c r="BQ15">
        <f t="shared" si="18"/>
        <v>4.7860000000000005</v>
      </c>
      <c r="BR15">
        <f t="shared" si="18"/>
        <v>3.036</v>
      </c>
      <c r="BS15">
        <f t="shared" si="14"/>
        <v>3.3589999999999991</v>
      </c>
      <c r="BT15">
        <f t="shared" si="14"/>
        <v>6.5559999999999992</v>
      </c>
      <c r="BU15">
        <f t="shared" si="14"/>
        <v>2.1850000000000001</v>
      </c>
      <c r="BV15">
        <f t="shared" si="14"/>
        <v>4.9849999999999994</v>
      </c>
      <c r="BW15">
        <f t="shared" si="14"/>
        <v>4.5860000000000003</v>
      </c>
      <c r="BX15">
        <f t="shared" si="14"/>
        <v>6.4809999999999937</v>
      </c>
      <c r="BY15">
        <f t="shared" si="14"/>
        <v>3.194</v>
      </c>
      <c r="BZ15">
        <f t="shared" si="14"/>
        <v>8.6399999999999952</v>
      </c>
      <c r="CA15">
        <f t="shared" si="14"/>
        <v>1.133</v>
      </c>
      <c r="CB15">
        <f t="shared" si="14"/>
        <v>3.2149999999999994</v>
      </c>
      <c r="CC15">
        <f t="shared" si="14"/>
        <v>6.0650000000000013</v>
      </c>
      <c r="CD15">
        <f t="shared" si="14"/>
        <v>2.738</v>
      </c>
      <c r="CE15">
        <f t="shared" si="14"/>
        <v>2.1470000000000002</v>
      </c>
      <c r="CF15">
        <f t="shared" si="14"/>
        <v>4.8150000000000004</v>
      </c>
      <c r="CG15">
        <f t="shared" si="14"/>
        <v>3.4899999999999998</v>
      </c>
      <c r="CH15">
        <f t="shared" si="14"/>
        <v>3.105999999999999</v>
      </c>
      <c r="CI15">
        <f t="shared" si="14"/>
        <v>1.7490000000000001</v>
      </c>
      <c r="CJ15">
        <f t="shared" si="14"/>
        <v>2.5579999999999998</v>
      </c>
      <c r="CK15">
        <f t="shared" si="14"/>
        <v>2.2749999999999995</v>
      </c>
      <c r="CL15">
        <f t="shared" si="14"/>
        <v>4.8059999999999992</v>
      </c>
      <c r="CM15">
        <f t="shared" si="14"/>
        <v>1.042</v>
      </c>
      <c r="CN15">
        <f t="shared" si="14"/>
        <v>3.089</v>
      </c>
      <c r="CO15">
        <f t="shared" si="14"/>
        <v>1.8120000000000003</v>
      </c>
      <c r="CP15">
        <f t="shared" si="14"/>
        <v>1.77</v>
      </c>
      <c r="CQ15">
        <f t="shared" si="14"/>
        <v>1.3130000000000002</v>
      </c>
      <c r="CR15">
        <f t="shared" si="15"/>
        <v>7.9269999999999516</v>
      </c>
      <c r="CS15">
        <f t="shared" si="15"/>
        <v>1.5950000000000002</v>
      </c>
      <c r="CT15">
        <f t="shared" si="15"/>
        <v>2.403</v>
      </c>
      <c r="CU15">
        <f t="shared" si="15"/>
        <v>1.395</v>
      </c>
      <c r="CV15">
        <f t="shared" si="15"/>
        <v>1.524</v>
      </c>
      <c r="CW15">
        <f t="shared" si="15"/>
        <v>1.6149999999999998</v>
      </c>
      <c r="CX15">
        <f t="shared" si="15"/>
        <v>2.8150000000000004</v>
      </c>
      <c r="CY15">
        <f t="shared" si="15"/>
        <v>1.44</v>
      </c>
      <c r="CZ15">
        <f t="shared" si="15"/>
        <v>1.4830000000000001</v>
      </c>
      <c r="DA15">
        <f t="shared" si="15"/>
        <v>1.635</v>
      </c>
      <c r="DB15">
        <f t="shared" si="15"/>
        <v>2.42</v>
      </c>
      <c r="DC15">
        <f t="shared" si="15"/>
        <v>1.7850000000000001</v>
      </c>
      <c r="DD15">
        <f t="shared" si="15"/>
        <v>3.7949999999999999</v>
      </c>
      <c r="DE15">
        <f t="shared" si="15"/>
        <v>1.85</v>
      </c>
      <c r="DF15">
        <f t="shared" si="15"/>
        <v>1.32</v>
      </c>
      <c r="DG15">
        <f t="shared" si="15"/>
        <v>2.4430000000000009</v>
      </c>
      <c r="DH15">
        <f t="shared" si="15"/>
        <v>1.4249999999999998</v>
      </c>
      <c r="DI15">
        <f t="shared" si="15"/>
        <v>1.7799999999999998</v>
      </c>
      <c r="DJ15">
        <f t="shared" si="15"/>
        <v>2.899999999999999</v>
      </c>
      <c r="DK15">
        <f t="shared" si="15"/>
        <v>1.0750000000000002</v>
      </c>
      <c r="DL15">
        <f t="shared" si="15"/>
        <v>2.2730000000000006</v>
      </c>
      <c r="DM15">
        <f t="shared" si="15"/>
        <v>0.97999999999999987</v>
      </c>
      <c r="DN15">
        <f t="shared" si="15"/>
        <v>1.323</v>
      </c>
      <c r="DO15">
        <f t="shared" si="15"/>
        <v>1.4640000000000002</v>
      </c>
      <c r="DP15">
        <f t="shared" si="15"/>
        <v>2.76</v>
      </c>
      <c r="DQ15">
        <f t="shared" si="15"/>
        <v>0.46</v>
      </c>
      <c r="DR15">
        <f t="shared" si="15"/>
        <v>0.996</v>
      </c>
      <c r="DS15">
        <f t="shared" si="15"/>
        <v>1.819</v>
      </c>
      <c r="DT15">
        <f t="shared" si="15"/>
        <v>0.61499999999999999</v>
      </c>
      <c r="DU15">
        <f t="shared" si="15"/>
        <v>1.1260000000000001</v>
      </c>
      <c r="DV15">
        <f t="shared" si="15"/>
        <v>3.2949999999999871</v>
      </c>
      <c r="DW15">
        <f t="shared" si="15"/>
        <v>0.88</v>
      </c>
      <c r="DX15">
        <f t="shared" si="15"/>
        <v>0.60299999999999998</v>
      </c>
      <c r="DY15">
        <f t="shared" si="15"/>
        <v>0.82600000000000007</v>
      </c>
      <c r="DZ15">
        <f t="shared" si="15"/>
        <v>0.623</v>
      </c>
      <c r="EA15">
        <f t="shared" si="15"/>
        <v>0.15</v>
      </c>
      <c r="EB15">
        <f t="shared" si="15"/>
        <v>1.4700000000000004</v>
      </c>
      <c r="EC15">
        <f t="shared" si="15"/>
        <v>0.31600000000000006</v>
      </c>
      <c r="ED15">
        <f t="shared" si="15"/>
        <v>1.7150000000000001</v>
      </c>
      <c r="EE15">
        <f t="shared" si="15"/>
        <v>0.25000000000000006</v>
      </c>
      <c r="EF15">
        <f t="shared" si="15"/>
        <v>1.1900000000000002</v>
      </c>
      <c r="EG15">
        <f t="shared" si="15"/>
        <v>1.306</v>
      </c>
      <c r="EH15">
        <f t="shared" si="15"/>
        <v>1.1150000000000002</v>
      </c>
      <c r="EI15">
        <f t="shared" si="15"/>
        <v>0.64000000000000012</v>
      </c>
      <c r="EJ15">
        <f t="shared" si="15"/>
        <v>0.78000000000000014</v>
      </c>
      <c r="EK15">
        <f t="shared" si="9"/>
        <v>0.47</v>
      </c>
      <c r="EL15">
        <f t="shared" si="9"/>
        <v>0.29000000000000004</v>
      </c>
      <c r="EM15">
        <f t="shared" si="9"/>
        <v>0.56600000000000006</v>
      </c>
      <c r="EN15">
        <f t="shared" si="9"/>
        <v>1.1200000000000001</v>
      </c>
      <c r="EO15">
        <f t="shared" si="9"/>
        <v>0.41000000000000003</v>
      </c>
      <c r="EP15">
        <f t="shared" si="9"/>
        <v>0.93000000000000016</v>
      </c>
      <c r="EQ15">
        <f t="shared" si="9"/>
        <v>0.12</v>
      </c>
      <c r="ER15">
        <f t="shared" si="9"/>
        <v>0.36599999999999999</v>
      </c>
      <c r="ES15">
        <f t="shared" si="9"/>
        <v>0.02</v>
      </c>
      <c r="ET15">
        <f t="shared" si="9"/>
        <v>0.76500000000000012</v>
      </c>
      <c r="EU15">
        <f t="shared" si="9"/>
        <v>0.28000000000000003</v>
      </c>
      <c r="EV15">
        <f t="shared" si="9"/>
        <v>0.16</v>
      </c>
      <c r="EW15">
        <f t="shared" si="9"/>
        <v>1</v>
      </c>
      <c r="EX15">
        <f t="shared" si="9"/>
        <v>0.45999999999999996</v>
      </c>
      <c r="EY15">
        <f t="shared" si="9"/>
        <v>0.25</v>
      </c>
      <c r="EZ15">
        <f t="shared" si="9"/>
        <v>1.1280000000000006</v>
      </c>
      <c r="FA15">
        <f t="shared" si="10"/>
        <v>0.13</v>
      </c>
    </row>
    <row r="16" spans="1:157" ht="15.75">
      <c r="A16" s="12">
        <v>11</v>
      </c>
      <c r="D16" s="11" t="str">
        <f>VLOOKUP(A16,IDtable,2)</f>
        <v>Distribution substations - Long rural</v>
      </c>
      <c r="E16" s="324">
        <f t="shared" si="11"/>
        <v>23.862200000000023</v>
      </c>
      <c r="F16">
        <f t="shared" si="5"/>
        <v>7.25</v>
      </c>
      <c r="G16">
        <f t="shared" si="17"/>
        <v>41.91</v>
      </c>
      <c r="H16">
        <f t="shared" si="17"/>
        <v>96.13000000000001</v>
      </c>
      <c r="I16">
        <f t="shared" si="17"/>
        <v>51.360000000000248</v>
      </c>
      <c r="J16">
        <f t="shared" si="17"/>
        <v>19.965000000000018</v>
      </c>
      <c r="K16">
        <f t="shared" si="17"/>
        <v>29.256999999999941</v>
      </c>
      <c r="L16">
        <f t="shared" si="17"/>
        <v>49.214999999999876</v>
      </c>
      <c r="M16">
        <f t="shared" si="17"/>
        <v>9.6449999999999996</v>
      </c>
      <c r="N16">
        <f t="shared" si="17"/>
        <v>16.575000000000006</v>
      </c>
      <c r="O16">
        <f t="shared" si="17"/>
        <v>17.711999999999982</v>
      </c>
      <c r="P16">
        <f t="shared" si="17"/>
        <v>35.13800000000024</v>
      </c>
      <c r="Q16">
        <f t="shared" si="17"/>
        <v>9.5150000000000006</v>
      </c>
      <c r="R16">
        <f t="shared" si="17"/>
        <v>54.789999999999111</v>
      </c>
      <c r="S16">
        <f t="shared" si="17"/>
        <v>4.5650000000000004</v>
      </c>
      <c r="T16">
        <f t="shared" si="17"/>
        <v>20.668000000000038</v>
      </c>
      <c r="U16">
        <f t="shared" si="17"/>
        <v>29.199999999999658</v>
      </c>
      <c r="V16">
        <f t="shared" si="18"/>
        <v>7.9649999999999999</v>
      </c>
      <c r="W16">
        <f t="shared" si="18"/>
        <v>6.4599999999999991</v>
      </c>
      <c r="X16">
        <f t="shared" si="18"/>
        <v>26.116000000000078</v>
      </c>
      <c r="Y16">
        <f t="shared" si="18"/>
        <v>14.355000000000029</v>
      </c>
      <c r="Z16">
        <f t="shared" si="18"/>
        <v>23.22999999999999</v>
      </c>
      <c r="AA16">
        <f t="shared" si="18"/>
        <v>10.813999999999997</v>
      </c>
      <c r="AB16">
        <f t="shared" si="18"/>
        <v>5.8999999999999986</v>
      </c>
      <c r="AC16">
        <f t="shared" si="18"/>
        <v>8.5669999999999966</v>
      </c>
      <c r="AD16">
        <f t="shared" si="18"/>
        <v>31.512999999999654</v>
      </c>
      <c r="AE16">
        <f t="shared" si="18"/>
        <v>4.43</v>
      </c>
      <c r="AF16">
        <f t="shared" si="18"/>
        <v>6.2889999999999988</v>
      </c>
      <c r="AG16">
        <f t="shared" si="18"/>
        <v>7.2149999999999981</v>
      </c>
      <c r="AH16">
        <f t="shared" si="18"/>
        <v>7.0799999999999992</v>
      </c>
      <c r="AI16">
        <f t="shared" si="18"/>
        <v>6.3990000000000027</v>
      </c>
      <c r="AJ16">
        <f t="shared" si="18"/>
        <v>129.84500000002495</v>
      </c>
      <c r="AK16">
        <f t="shared" si="18"/>
        <v>0.61499999999999999</v>
      </c>
      <c r="AL16">
        <f t="shared" si="18"/>
        <v>11.260000000000005</v>
      </c>
      <c r="AM16">
        <f t="shared" si="18"/>
        <v>6.708000000000002</v>
      </c>
      <c r="AN16">
        <f t="shared" si="18"/>
        <v>6.214999999999999</v>
      </c>
      <c r="AO16">
        <f t="shared" si="18"/>
        <v>3.8969999999999998</v>
      </c>
      <c r="AP16">
        <f t="shared" si="18"/>
        <v>18.523000000000071</v>
      </c>
      <c r="AQ16">
        <f t="shared" si="18"/>
        <v>2.5</v>
      </c>
      <c r="AR16">
        <f t="shared" si="18"/>
        <v>7.2320000000000029</v>
      </c>
      <c r="AS16">
        <f t="shared" si="18"/>
        <v>10.423000000000002</v>
      </c>
      <c r="AT16">
        <f t="shared" si="18"/>
        <v>12.005000000000013</v>
      </c>
      <c r="AU16">
        <f t="shared" si="18"/>
        <v>3.7759999999999998</v>
      </c>
      <c r="AV16">
        <f t="shared" si="18"/>
        <v>14.865000000000013</v>
      </c>
      <c r="AW16">
        <f t="shared" si="18"/>
        <v>1.5900000000000003</v>
      </c>
      <c r="AX16">
        <f t="shared" si="18"/>
        <v>7.6750000000000025</v>
      </c>
      <c r="AY16">
        <f t="shared" si="18"/>
        <v>15.692999999999849</v>
      </c>
      <c r="AZ16">
        <f t="shared" si="18"/>
        <v>5.9709999999999965</v>
      </c>
      <c r="BA16">
        <f t="shared" si="18"/>
        <v>3.6149999999999998</v>
      </c>
      <c r="BB16">
        <f t="shared" si="18"/>
        <v>14.897000000000032</v>
      </c>
      <c r="BC16">
        <f t="shared" si="18"/>
        <v>2.4609999999999999</v>
      </c>
      <c r="BD16">
        <f t="shared" si="18"/>
        <v>8.0359999999999978</v>
      </c>
      <c r="BE16">
        <f t="shared" si="18"/>
        <v>4.6000000000000014</v>
      </c>
      <c r="BF16">
        <f t="shared" si="18"/>
        <v>4.0440000000000005</v>
      </c>
      <c r="BG16">
        <f t="shared" si="18"/>
        <v>3.3000000000000003</v>
      </c>
      <c r="BH16">
        <f t="shared" si="18"/>
        <v>9.1999999999999957</v>
      </c>
      <c r="BI16">
        <f t="shared" si="18"/>
        <v>1.23</v>
      </c>
      <c r="BJ16">
        <f t="shared" si="18"/>
        <v>5.7519999999999998</v>
      </c>
      <c r="BK16">
        <f t="shared" si="18"/>
        <v>3.3520000000000016</v>
      </c>
      <c r="BL16">
        <f t="shared" si="18"/>
        <v>3.1459999999999995</v>
      </c>
      <c r="BM16">
        <f t="shared" si="18"/>
        <v>2.6</v>
      </c>
      <c r="BN16">
        <f t="shared" si="18"/>
        <v>80.230000000001766</v>
      </c>
      <c r="BO16">
        <f t="shared" si="18"/>
        <v>0.9</v>
      </c>
      <c r="BP16">
        <f t="shared" si="18"/>
        <v>4.6909999999999989</v>
      </c>
      <c r="BQ16">
        <f t="shared" si="18"/>
        <v>2.5000000000000004</v>
      </c>
      <c r="BR16">
        <f t="shared" si="18"/>
        <v>3.6899999999999991</v>
      </c>
      <c r="BS16">
        <f t="shared" si="14"/>
        <v>1.6649999999999998</v>
      </c>
      <c r="BT16">
        <f t="shared" si="14"/>
        <v>4.5499999999999989</v>
      </c>
      <c r="BU16">
        <f t="shared" si="14"/>
        <v>0.72599999999999998</v>
      </c>
      <c r="BV16">
        <f t="shared" si="14"/>
        <v>4.0999999999999988</v>
      </c>
      <c r="BW16">
        <f t="shared" si="14"/>
        <v>3.2910000000000008</v>
      </c>
      <c r="BX16">
        <f t="shared" si="14"/>
        <v>4.3199999999999976</v>
      </c>
      <c r="BY16">
        <f t="shared" si="14"/>
        <v>1.9259999999999999</v>
      </c>
      <c r="BZ16">
        <f t="shared" si="14"/>
        <v>8.0550000000000033</v>
      </c>
      <c r="CA16">
        <f t="shared" si="14"/>
        <v>0.61499999999999999</v>
      </c>
      <c r="CB16">
        <f t="shared" si="14"/>
        <v>2.3499999999999996</v>
      </c>
      <c r="CC16">
        <f t="shared" si="14"/>
        <v>6.4439999999999822</v>
      </c>
      <c r="CD16">
        <f t="shared" si="14"/>
        <v>2.3909999999999991</v>
      </c>
      <c r="CE16">
        <f t="shared" si="14"/>
        <v>2.25</v>
      </c>
      <c r="CF16">
        <f t="shared" si="14"/>
        <v>5.1129999999999987</v>
      </c>
      <c r="CG16">
        <f t="shared" si="14"/>
        <v>0.63</v>
      </c>
      <c r="CH16">
        <f t="shared" si="14"/>
        <v>5.8299999999999974</v>
      </c>
      <c r="CI16">
        <f t="shared" si="14"/>
        <v>2.8230000000000008</v>
      </c>
      <c r="CJ16">
        <f t="shared" si="14"/>
        <v>1.95</v>
      </c>
      <c r="CK16">
        <f t="shared" si="14"/>
        <v>0.86299999999999999</v>
      </c>
      <c r="CL16">
        <f t="shared" si="14"/>
        <v>5.9000000000000012</v>
      </c>
      <c r="CM16">
        <f t="shared" si="14"/>
        <v>0</v>
      </c>
      <c r="CN16">
        <f t="shared" si="14"/>
        <v>2.4329999999999985</v>
      </c>
      <c r="CO16">
        <f t="shared" si="14"/>
        <v>2.6000000000000005</v>
      </c>
      <c r="CP16">
        <f t="shared" si="14"/>
        <v>2.1339999999999995</v>
      </c>
      <c r="CQ16">
        <f t="shared" si="14"/>
        <v>1.1500000000000001</v>
      </c>
      <c r="CR16">
        <f t="shared" si="15"/>
        <v>23.554000000000634</v>
      </c>
      <c r="CS16">
        <f t="shared" si="15"/>
        <v>0.25</v>
      </c>
      <c r="CT16">
        <f t="shared" si="15"/>
        <v>3.113999999999999</v>
      </c>
      <c r="CU16">
        <f t="shared" si="15"/>
        <v>2.0500000000000003</v>
      </c>
      <c r="CV16">
        <f t="shared" si="15"/>
        <v>0.66400000000000003</v>
      </c>
      <c r="CW16">
        <f t="shared" si="15"/>
        <v>0.82600000000000007</v>
      </c>
      <c r="CX16">
        <f t="shared" si="15"/>
        <v>3.9749999999999983</v>
      </c>
      <c r="CY16">
        <f t="shared" si="15"/>
        <v>0</v>
      </c>
      <c r="CZ16">
        <f t="shared" si="15"/>
        <v>2.6999999999999993</v>
      </c>
      <c r="DA16">
        <f t="shared" si="15"/>
        <v>1.0999999999999999</v>
      </c>
      <c r="DB16">
        <f t="shared" si="15"/>
        <v>2.766999999999999</v>
      </c>
      <c r="DC16">
        <f t="shared" si="15"/>
        <v>0</v>
      </c>
      <c r="DD16">
        <f t="shared" si="15"/>
        <v>3.4999999999999996</v>
      </c>
      <c r="DE16">
        <f t="shared" si="15"/>
        <v>0.2</v>
      </c>
      <c r="DF16">
        <f t="shared" si="15"/>
        <v>1.9749999999999996</v>
      </c>
      <c r="DG16">
        <f t="shared" si="15"/>
        <v>3.4730000000000021</v>
      </c>
      <c r="DH16">
        <f t="shared" si="15"/>
        <v>1.05</v>
      </c>
      <c r="DI16">
        <f t="shared" si="15"/>
        <v>1</v>
      </c>
      <c r="DJ16">
        <f t="shared" si="15"/>
        <v>3.174999999999998</v>
      </c>
      <c r="DK16">
        <f t="shared" si="15"/>
        <v>0.30000000000000004</v>
      </c>
      <c r="DL16">
        <f t="shared" si="15"/>
        <v>2.992999999999999</v>
      </c>
      <c r="DM16">
        <f t="shared" si="15"/>
        <v>1.4</v>
      </c>
      <c r="DN16">
        <f t="shared" si="15"/>
        <v>1.3999999999999997</v>
      </c>
      <c r="DO16">
        <f t="shared" si="15"/>
        <v>6.4000000000000001E-2</v>
      </c>
      <c r="DP16">
        <f t="shared" si="15"/>
        <v>2.25</v>
      </c>
      <c r="DQ16">
        <f t="shared" si="15"/>
        <v>0</v>
      </c>
      <c r="DR16">
        <f t="shared" si="15"/>
        <v>0.57500000000000007</v>
      </c>
      <c r="DS16">
        <f t="shared" si="15"/>
        <v>1.1499999999999999</v>
      </c>
      <c r="DT16">
        <f t="shared" si="15"/>
        <v>0.3</v>
      </c>
      <c r="DU16">
        <f t="shared" si="15"/>
        <v>0.90000000000000013</v>
      </c>
      <c r="DV16">
        <f t="shared" si="15"/>
        <v>11.519999999999937</v>
      </c>
      <c r="DW16">
        <f t="shared" si="15"/>
        <v>0</v>
      </c>
      <c r="DX16">
        <f t="shared" si="15"/>
        <v>0.65</v>
      </c>
      <c r="DY16">
        <f t="shared" si="15"/>
        <v>0.9</v>
      </c>
      <c r="DZ16">
        <f t="shared" si="15"/>
        <v>0.82499999999999996</v>
      </c>
      <c r="EA16">
        <f t="shared" si="15"/>
        <v>0.4</v>
      </c>
      <c r="EB16">
        <f t="shared" si="15"/>
        <v>1.8500000000000003</v>
      </c>
      <c r="EC16">
        <f t="shared" si="15"/>
        <v>0</v>
      </c>
      <c r="ED16">
        <f t="shared" si="15"/>
        <v>0.15</v>
      </c>
      <c r="EE16">
        <f t="shared" si="15"/>
        <v>1.8910000000000002</v>
      </c>
      <c r="EF16">
        <f t="shared" si="15"/>
        <v>0.70000000000000018</v>
      </c>
      <c r="EG16">
        <f t="shared" si="15"/>
        <v>0</v>
      </c>
      <c r="EH16">
        <f t="shared" si="15"/>
        <v>1.3499999999999996</v>
      </c>
      <c r="EI16">
        <f t="shared" si="15"/>
        <v>0.1</v>
      </c>
      <c r="EJ16">
        <f t="shared" si="15"/>
        <v>0.70000000000000007</v>
      </c>
      <c r="EK16">
        <f t="shared" si="9"/>
        <v>1.6000000000000003</v>
      </c>
      <c r="EL16">
        <f t="shared" si="9"/>
        <v>0.6</v>
      </c>
      <c r="EM16">
        <f t="shared" si="9"/>
        <v>0</v>
      </c>
      <c r="EN16">
        <f t="shared" si="9"/>
        <v>2.0500000000000003</v>
      </c>
      <c r="EO16">
        <f t="shared" si="9"/>
        <v>0</v>
      </c>
      <c r="EP16">
        <f t="shared" si="9"/>
        <v>0.84500000000000008</v>
      </c>
      <c r="EQ16">
        <f t="shared" si="9"/>
        <v>0.5</v>
      </c>
      <c r="ER16">
        <f t="shared" si="9"/>
        <v>0.75</v>
      </c>
      <c r="ES16">
        <f t="shared" si="9"/>
        <v>0</v>
      </c>
      <c r="ET16">
        <f t="shared" si="9"/>
        <v>0.92500000000000016</v>
      </c>
      <c r="EU16">
        <f t="shared" si="9"/>
        <v>0</v>
      </c>
      <c r="EV16">
        <f t="shared" si="9"/>
        <v>0.3</v>
      </c>
      <c r="EW16">
        <f t="shared" si="9"/>
        <v>0.5</v>
      </c>
      <c r="EX16">
        <f t="shared" si="9"/>
        <v>0.36299999999999999</v>
      </c>
      <c r="EY16">
        <f t="shared" si="9"/>
        <v>0</v>
      </c>
      <c r="EZ16">
        <f t="shared" si="9"/>
        <v>3.1659999999999906</v>
      </c>
      <c r="FA16">
        <f t="shared" si="10"/>
        <v>0</v>
      </c>
    </row>
    <row r="17" spans="1:157" ht="15.75">
      <c r="A17" s="12">
        <v>12</v>
      </c>
      <c r="D17" s="11">
        <f>VLOOKUP(A17,IDtable,2)</f>
        <v>0</v>
      </c>
      <c r="E17" s="324">
        <f t="shared" si="11"/>
        <v>0</v>
      </c>
      <c r="F17">
        <f t="shared" si="5"/>
        <v>0</v>
      </c>
      <c r="G17">
        <f t="shared" si="17"/>
        <v>0</v>
      </c>
      <c r="H17">
        <f t="shared" si="17"/>
        <v>0</v>
      </c>
      <c r="I17">
        <f t="shared" si="17"/>
        <v>0</v>
      </c>
      <c r="J17">
        <f t="shared" si="17"/>
        <v>0</v>
      </c>
      <c r="K17">
        <f t="shared" si="17"/>
        <v>0</v>
      </c>
      <c r="L17">
        <f t="shared" si="17"/>
        <v>0</v>
      </c>
      <c r="M17">
        <f t="shared" si="17"/>
        <v>0</v>
      </c>
      <c r="N17">
        <f t="shared" si="17"/>
        <v>0</v>
      </c>
      <c r="O17">
        <f t="shared" si="17"/>
        <v>0</v>
      </c>
      <c r="P17">
        <f t="shared" si="17"/>
        <v>0</v>
      </c>
      <c r="Q17">
        <f t="shared" si="17"/>
        <v>0</v>
      </c>
      <c r="R17">
        <f t="shared" si="17"/>
        <v>0</v>
      </c>
      <c r="S17">
        <f t="shared" si="17"/>
        <v>0</v>
      </c>
      <c r="T17">
        <f t="shared" si="17"/>
        <v>0</v>
      </c>
      <c r="U17">
        <f t="shared" si="17"/>
        <v>0</v>
      </c>
      <c r="V17">
        <f t="shared" si="18"/>
        <v>0</v>
      </c>
      <c r="W17">
        <f t="shared" si="18"/>
        <v>0</v>
      </c>
      <c r="X17">
        <f t="shared" si="18"/>
        <v>0</v>
      </c>
      <c r="Y17">
        <f t="shared" si="18"/>
        <v>0</v>
      </c>
      <c r="Z17">
        <f t="shared" si="18"/>
        <v>0</v>
      </c>
      <c r="AA17">
        <f t="shared" si="18"/>
        <v>0</v>
      </c>
      <c r="AB17">
        <f t="shared" si="18"/>
        <v>0</v>
      </c>
      <c r="AC17">
        <f t="shared" si="18"/>
        <v>0</v>
      </c>
      <c r="AD17">
        <f t="shared" si="18"/>
        <v>0</v>
      </c>
      <c r="AE17">
        <f t="shared" si="18"/>
        <v>0</v>
      </c>
      <c r="AF17">
        <f t="shared" si="18"/>
        <v>0</v>
      </c>
      <c r="AG17">
        <f t="shared" si="18"/>
        <v>0</v>
      </c>
      <c r="AH17">
        <f t="shared" si="18"/>
        <v>0</v>
      </c>
      <c r="AI17">
        <f t="shared" si="18"/>
        <v>0</v>
      </c>
      <c r="AJ17">
        <f t="shared" si="18"/>
        <v>0</v>
      </c>
      <c r="AK17">
        <f t="shared" si="18"/>
        <v>0</v>
      </c>
      <c r="AL17">
        <f t="shared" si="18"/>
        <v>0</v>
      </c>
      <c r="AM17">
        <f t="shared" si="18"/>
        <v>0</v>
      </c>
      <c r="AN17">
        <f t="shared" si="18"/>
        <v>0</v>
      </c>
      <c r="AO17">
        <f t="shared" si="18"/>
        <v>0</v>
      </c>
      <c r="AP17">
        <f t="shared" si="18"/>
        <v>0</v>
      </c>
      <c r="AQ17">
        <f t="shared" si="18"/>
        <v>0</v>
      </c>
      <c r="AR17">
        <f t="shared" si="18"/>
        <v>0</v>
      </c>
      <c r="AS17">
        <f t="shared" si="18"/>
        <v>0</v>
      </c>
      <c r="AT17">
        <f t="shared" si="18"/>
        <v>0</v>
      </c>
      <c r="AU17">
        <f t="shared" si="18"/>
        <v>0</v>
      </c>
      <c r="AV17">
        <f t="shared" si="18"/>
        <v>0</v>
      </c>
      <c r="AW17">
        <f t="shared" si="18"/>
        <v>0</v>
      </c>
      <c r="AX17">
        <f t="shared" si="18"/>
        <v>0</v>
      </c>
      <c r="AY17">
        <f t="shared" si="18"/>
        <v>0</v>
      </c>
      <c r="AZ17">
        <f t="shared" si="18"/>
        <v>0</v>
      </c>
      <c r="BA17">
        <f t="shared" si="18"/>
        <v>0</v>
      </c>
      <c r="BB17">
        <f t="shared" si="18"/>
        <v>0</v>
      </c>
      <c r="BC17">
        <f t="shared" si="18"/>
        <v>0</v>
      </c>
      <c r="BD17">
        <f t="shared" si="18"/>
        <v>0</v>
      </c>
      <c r="BE17">
        <f t="shared" si="18"/>
        <v>0</v>
      </c>
      <c r="BF17">
        <f t="shared" si="18"/>
        <v>0</v>
      </c>
      <c r="BG17">
        <f t="shared" si="18"/>
        <v>0</v>
      </c>
      <c r="BH17">
        <f t="shared" si="18"/>
        <v>0</v>
      </c>
      <c r="BI17">
        <f t="shared" si="18"/>
        <v>0</v>
      </c>
      <c r="BJ17">
        <f t="shared" si="18"/>
        <v>0</v>
      </c>
      <c r="BK17">
        <f t="shared" si="18"/>
        <v>0</v>
      </c>
      <c r="BL17">
        <f t="shared" si="18"/>
        <v>0</v>
      </c>
      <c r="BM17">
        <f t="shared" si="18"/>
        <v>0</v>
      </c>
      <c r="BN17">
        <f t="shared" si="18"/>
        <v>0</v>
      </c>
      <c r="BO17">
        <f t="shared" si="18"/>
        <v>0</v>
      </c>
      <c r="BP17">
        <f t="shared" si="18"/>
        <v>0</v>
      </c>
      <c r="BQ17">
        <f t="shared" si="18"/>
        <v>0</v>
      </c>
      <c r="BR17">
        <f t="shared" si="18"/>
        <v>0</v>
      </c>
      <c r="BS17">
        <f t="shared" si="14"/>
        <v>0</v>
      </c>
      <c r="BT17">
        <f t="shared" si="14"/>
        <v>0</v>
      </c>
      <c r="BU17">
        <f t="shared" si="14"/>
        <v>0</v>
      </c>
      <c r="BV17">
        <f t="shared" si="14"/>
        <v>0</v>
      </c>
      <c r="BW17">
        <f t="shared" si="14"/>
        <v>0</v>
      </c>
      <c r="BX17">
        <f t="shared" si="14"/>
        <v>0</v>
      </c>
      <c r="BY17">
        <f t="shared" si="14"/>
        <v>0</v>
      </c>
      <c r="BZ17">
        <f t="shared" si="14"/>
        <v>0</v>
      </c>
      <c r="CA17">
        <f t="shared" si="14"/>
        <v>0</v>
      </c>
      <c r="CB17">
        <f t="shared" si="14"/>
        <v>0</v>
      </c>
      <c r="CC17">
        <f t="shared" si="14"/>
        <v>0</v>
      </c>
      <c r="CD17">
        <f t="shared" si="14"/>
        <v>0</v>
      </c>
      <c r="CE17">
        <f t="shared" si="14"/>
        <v>0</v>
      </c>
      <c r="CF17">
        <f t="shared" si="14"/>
        <v>0</v>
      </c>
      <c r="CG17">
        <f t="shared" si="14"/>
        <v>0</v>
      </c>
      <c r="CH17">
        <f t="shared" si="14"/>
        <v>0</v>
      </c>
      <c r="CI17">
        <f t="shared" si="14"/>
        <v>0</v>
      </c>
      <c r="CJ17">
        <f t="shared" si="14"/>
        <v>0</v>
      </c>
      <c r="CK17">
        <f t="shared" si="14"/>
        <v>0</v>
      </c>
      <c r="CL17">
        <f t="shared" si="14"/>
        <v>0</v>
      </c>
      <c r="CM17">
        <f t="shared" si="14"/>
        <v>0</v>
      </c>
      <c r="CN17">
        <f t="shared" si="14"/>
        <v>0</v>
      </c>
      <c r="CO17">
        <f t="shared" si="14"/>
        <v>0</v>
      </c>
      <c r="CP17">
        <f t="shared" si="14"/>
        <v>0</v>
      </c>
      <c r="CQ17">
        <f t="shared" si="14"/>
        <v>0</v>
      </c>
      <c r="CR17">
        <f t="shared" si="15"/>
        <v>0</v>
      </c>
      <c r="CS17">
        <f t="shared" si="15"/>
        <v>0</v>
      </c>
      <c r="CT17">
        <f t="shared" si="15"/>
        <v>0</v>
      </c>
      <c r="CU17">
        <f t="shared" si="15"/>
        <v>0</v>
      </c>
      <c r="CV17">
        <f t="shared" si="15"/>
        <v>0</v>
      </c>
      <c r="CW17">
        <f t="shared" si="15"/>
        <v>0</v>
      </c>
      <c r="CX17">
        <f t="shared" si="15"/>
        <v>0</v>
      </c>
      <c r="CY17">
        <f t="shared" si="15"/>
        <v>0</v>
      </c>
      <c r="CZ17">
        <f t="shared" si="15"/>
        <v>0</v>
      </c>
      <c r="DA17">
        <f t="shared" si="15"/>
        <v>0</v>
      </c>
      <c r="DB17">
        <f t="shared" si="15"/>
        <v>0</v>
      </c>
      <c r="DC17">
        <f t="shared" si="15"/>
        <v>0</v>
      </c>
      <c r="DD17">
        <f t="shared" si="15"/>
        <v>0</v>
      </c>
      <c r="DE17">
        <f t="shared" si="15"/>
        <v>0</v>
      </c>
      <c r="DF17">
        <f t="shared" si="15"/>
        <v>0</v>
      </c>
      <c r="DG17">
        <f t="shared" si="15"/>
        <v>0</v>
      </c>
      <c r="DH17">
        <f t="shared" si="15"/>
        <v>0</v>
      </c>
      <c r="DI17">
        <f t="shared" si="15"/>
        <v>0</v>
      </c>
      <c r="DJ17">
        <f t="shared" si="15"/>
        <v>0</v>
      </c>
      <c r="DK17">
        <f t="shared" ref="DK17:FA17" si="19">SUMIF($A$19:$A$205,$A17,DK$19:DK$205)</f>
        <v>0</v>
      </c>
      <c r="DL17">
        <f t="shared" si="19"/>
        <v>0</v>
      </c>
      <c r="DM17">
        <f t="shared" si="19"/>
        <v>0</v>
      </c>
      <c r="DN17">
        <f t="shared" si="19"/>
        <v>0</v>
      </c>
      <c r="DO17">
        <f t="shared" si="19"/>
        <v>0</v>
      </c>
      <c r="DP17">
        <f t="shared" si="19"/>
        <v>0</v>
      </c>
      <c r="DQ17">
        <f t="shared" si="19"/>
        <v>0</v>
      </c>
      <c r="DR17">
        <f t="shared" si="19"/>
        <v>0</v>
      </c>
      <c r="DS17">
        <f t="shared" si="19"/>
        <v>0</v>
      </c>
      <c r="DT17">
        <f t="shared" si="19"/>
        <v>0</v>
      </c>
      <c r="DU17">
        <f t="shared" si="19"/>
        <v>0</v>
      </c>
      <c r="DV17">
        <f t="shared" si="19"/>
        <v>0</v>
      </c>
      <c r="DW17">
        <f t="shared" si="19"/>
        <v>0</v>
      </c>
      <c r="DX17">
        <f t="shared" si="19"/>
        <v>0</v>
      </c>
      <c r="DY17">
        <f t="shared" si="19"/>
        <v>0</v>
      </c>
      <c r="DZ17">
        <f t="shared" si="19"/>
        <v>0</v>
      </c>
      <c r="EA17">
        <f t="shared" si="19"/>
        <v>0</v>
      </c>
      <c r="EB17">
        <f t="shared" si="19"/>
        <v>0</v>
      </c>
      <c r="EC17">
        <f t="shared" si="19"/>
        <v>0</v>
      </c>
      <c r="ED17">
        <f t="shared" si="19"/>
        <v>0</v>
      </c>
      <c r="EE17">
        <f t="shared" si="19"/>
        <v>0</v>
      </c>
      <c r="EF17">
        <f t="shared" si="19"/>
        <v>0</v>
      </c>
      <c r="EG17">
        <f t="shared" si="19"/>
        <v>0</v>
      </c>
      <c r="EH17">
        <f t="shared" si="19"/>
        <v>0</v>
      </c>
      <c r="EI17">
        <f t="shared" si="19"/>
        <v>0</v>
      </c>
      <c r="EJ17">
        <f t="shared" si="19"/>
        <v>0</v>
      </c>
      <c r="EK17">
        <f t="shared" si="19"/>
        <v>0</v>
      </c>
      <c r="EL17">
        <f t="shared" si="19"/>
        <v>0</v>
      </c>
      <c r="EM17">
        <f t="shared" si="19"/>
        <v>0</v>
      </c>
      <c r="EN17">
        <f t="shared" si="19"/>
        <v>0</v>
      </c>
      <c r="EO17">
        <f t="shared" si="19"/>
        <v>0</v>
      </c>
      <c r="EP17">
        <f t="shared" si="19"/>
        <v>0</v>
      </c>
      <c r="EQ17">
        <f t="shared" si="19"/>
        <v>0</v>
      </c>
      <c r="ER17">
        <f t="shared" si="19"/>
        <v>0</v>
      </c>
      <c r="ES17">
        <f t="shared" si="19"/>
        <v>0</v>
      </c>
      <c r="ET17">
        <f t="shared" si="19"/>
        <v>0</v>
      </c>
      <c r="EU17">
        <f t="shared" si="19"/>
        <v>0</v>
      </c>
      <c r="EV17">
        <f t="shared" si="19"/>
        <v>0</v>
      </c>
      <c r="EW17">
        <f t="shared" si="19"/>
        <v>0</v>
      </c>
      <c r="EX17">
        <f t="shared" si="19"/>
        <v>0</v>
      </c>
      <c r="EY17">
        <f t="shared" si="19"/>
        <v>0</v>
      </c>
      <c r="EZ17">
        <f t="shared" si="19"/>
        <v>0</v>
      </c>
      <c r="FA17">
        <f t="shared" si="19"/>
        <v>0</v>
      </c>
    </row>
    <row r="18" spans="1:157" s="5" customFormat="1" ht="16.5" thickBot="1">
      <c r="A18" s="13"/>
      <c r="B18" s="14"/>
      <c r="C18" s="14"/>
      <c r="D18" s="15" t="s">
        <v>2</v>
      </c>
      <c r="E18" s="15"/>
      <c r="F18" s="5">
        <f t="shared" ref="F18:BQ18" si="20">SUM(F6:F17)</f>
        <v>165.07499999999999</v>
      </c>
      <c r="G18" s="5">
        <f t="shared" si="20"/>
        <v>471.83638332336784</v>
      </c>
      <c r="H18" s="5">
        <f t="shared" si="20"/>
        <v>318.01183963350945</v>
      </c>
      <c r="I18" s="5">
        <f t="shared" si="20"/>
        <v>265.28002401051384</v>
      </c>
      <c r="J18" s="5">
        <f t="shared" si="20"/>
        <v>400.01670136650819</v>
      </c>
      <c r="K18" s="5">
        <f t="shared" si="20"/>
        <v>614.75499476550874</v>
      </c>
      <c r="L18" s="5">
        <f t="shared" si="20"/>
        <v>304.0195783655015</v>
      </c>
      <c r="M18" s="5">
        <f t="shared" si="20"/>
        <v>168.17027551576032</v>
      </c>
      <c r="N18" s="5">
        <f t="shared" si="20"/>
        <v>285.49505553910535</v>
      </c>
      <c r="O18" s="5">
        <f t="shared" si="20"/>
        <v>371.15082458530065</v>
      </c>
      <c r="P18" s="5">
        <f t="shared" si="20"/>
        <v>767.88944438734563</v>
      </c>
      <c r="Q18" s="5">
        <f t="shared" si="20"/>
        <v>512.81933650714291</v>
      </c>
      <c r="R18" s="5">
        <f t="shared" si="20"/>
        <v>600.81877624266622</v>
      </c>
      <c r="S18" s="5">
        <f t="shared" si="20"/>
        <v>253.50078031372607</v>
      </c>
      <c r="T18" s="5">
        <f t="shared" si="20"/>
        <v>525.94745787545389</v>
      </c>
      <c r="U18" s="5">
        <f t="shared" si="20"/>
        <v>159.43438104964636</v>
      </c>
      <c r="V18" s="5">
        <f t="shared" si="20"/>
        <v>214.65747615536193</v>
      </c>
      <c r="W18" s="5">
        <f t="shared" si="20"/>
        <v>626.4118399238904</v>
      </c>
      <c r="X18" s="5">
        <f t="shared" si="20"/>
        <v>361.97807397160329</v>
      </c>
      <c r="Y18" s="5">
        <f t="shared" si="20"/>
        <v>1321.4827959426968</v>
      </c>
      <c r="Z18" s="5">
        <f t="shared" si="20"/>
        <v>542.8046656726234</v>
      </c>
      <c r="AA18" s="5">
        <f t="shared" si="20"/>
        <v>568.51638775740321</v>
      </c>
      <c r="AB18" s="5">
        <f t="shared" si="20"/>
        <v>425.56915665840802</v>
      </c>
      <c r="AC18" s="5">
        <f t="shared" si="20"/>
        <v>982.57502837688673</v>
      </c>
      <c r="AD18" s="5">
        <f t="shared" si="20"/>
        <v>676.1176579670306</v>
      </c>
      <c r="AE18" s="5">
        <f t="shared" si="20"/>
        <v>740.53876974557636</v>
      </c>
      <c r="AF18" s="5">
        <f t="shared" si="20"/>
        <v>692.22412007914011</v>
      </c>
      <c r="AG18" s="5">
        <f t="shared" si="20"/>
        <v>499.19441698076935</v>
      </c>
      <c r="AH18" s="5">
        <f t="shared" si="20"/>
        <v>799.08888979293306</v>
      </c>
      <c r="AI18" s="5">
        <f t="shared" si="20"/>
        <v>425.38415564016628</v>
      </c>
      <c r="AJ18" s="5">
        <f t="shared" si="20"/>
        <v>854.97472374435119</v>
      </c>
      <c r="AK18" s="5">
        <f t="shared" si="20"/>
        <v>934.2430336574015</v>
      </c>
      <c r="AL18" s="5">
        <f t="shared" si="20"/>
        <v>408.24516109244354</v>
      </c>
      <c r="AM18" s="5">
        <f t="shared" si="20"/>
        <v>260.11111384064685</v>
      </c>
      <c r="AN18" s="5">
        <f t="shared" si="20"/>
        <v>484.80015113353568</v>
      </c>
      <c r="AO18" s="5">
        <f t="shared" si="20"/>
        <v>929.25759937415444</v>
      </c>
      <c r="AP18" s="5">
        <f t="shared" si="20"/>
        <v>562.84441998756313</v>
      </c>
      <c r="AQ18" s="5">
        <f t="shared" si="20"/>
        <v>398.27298274819924</v>
      </c>
      <c r="AR18" s="5">
        <f t="shared" si="20"/>
        <v>533.67881875580736</v>
      </c>
      <c r="AS18" s="5">
        <f t="shared" si="20"/>
        <v>415.77212496298688</v>
      </c>
      <c r="AT18" s="5">
        <f t="shared" si="20"/>
        <v>464.63597557364585</v>
      </c>
      <c r="AU18" s="5">
        <f t="shared" si="20"/>
        <v>471.74478526715905</v>
      </c>
      <c r="AV18" s="5">
        <f t="shared" si="20"/>
        <v>321.14917614065217</v>
      </c>
      <c r="AW18" s="5">
        <f t="shared" si="20"/>
        <v>532.75611951070982</v>
      </c>
      <c r="AX18" s="5">
        <f t="shared" si="20"/>
        <v>502.0588897203375</v>
      </c>
      <c r="AY18" s="5">
        <f t="shared" si="20"/>
        <v>740.9529854599582</v>
      </c>
      <c r="AZ18" s="5">
        <f t="shared" si="20"/>
        <v>295.03494042873933</v>
      </c>
      <c r="BA18" s="5">
        <f t="shared" si="20"/>
        <v>228.76373231461699</v>
      </c>
      <c r="BB18" s="5">
        <f t="shared" si="20"/>
        <v>288.95825356146128</v>
      </c>
      <c r="BC18" s="5">
        <f t="shared" si="20"/>
        <v>495.91673046413558</v>
      </c>
      <c r="BD18" s="5">
        <f t="shared" si="20"/>
        <v>599.12894366043884</v>
      </c>
      <c r="BE18" s="5">
        <f t="shared" si="20"/>
        <v>360.37030158002216</v>
      </c>
      <c r="BF18" s="5">
        <f t="shared" si="20"/>
        <v>689.8542550152747</v>
      </c>
      <c r="BG18" s="5">
        <f t="shared" si="20"/>
        <v>676.85869896704844</v>
      </c>
      <c r="BH18" s="5">
        <f t="shared" si="20"/>
        <v>380.34266071618129</v>
      </c>
      <c r="BI18" s="5">
        <f t="shared" si="20"/>
        <v>654.39692395328916</v>
      </c>
      <c r="BJ18" s="5">
        <f t="shared" si="20"/>
        <v>609.32971981703838</v>
      </c>
      <c r="BK18" s="5">
        <f t="shared" si="20"/>
        <v>328.18149122302236</v>
      </c>
      <c r="BL18" s="5">
        <f t="shared" si="20"/>
        <v>298.30334873977176</v>
      </c>
      <c r="BM18" s="5">
        <f t="shared" si="20"/>
        <v>385.84551657366342</v>
      </c>
      <c r="BN18" s="5">
        <f t="shared" si="20"/>
        <v>452.50281106350269</v>
      </c>
      <c r="BO18" s="5">
        <f t="shared" si="20"/>
        <v>593.137905058927</v>
      </c>
      <c r="BP18" s="5">
        <f t="shared" si="20"/>
        <v>456.27987467212876</v>
      </c>
      <c r="BQ18" s="5">
        <f t="shared" si="20"/>
        <v>378.56559524995185</v>
      </c>
      <c r="BR18" s="5">
        <f t="shared" ref="BR18:CQ18" si="21">SUM(BR6:BR17)</f>
        <v>844.68057766421282</v>
      </c>
      <c r="BS18" s="5">
        <f t="shared" si="21"/>
        <v>214.10366836246433</v>
      </c>
      <c r="BT18" s="5">
        <f t="shared" si="21"/>
        <v>290.89967948480444</v>
      </c>
      <c r="BU18" s="5">
        <f t="shared" si="21"/>
        <v>203.33108090919816</v>
      </c>
      <c r="BV18" s="5">
        <f t="shared" si="21"/>
        <v>512.12465484066445</v>
      </c>
      <c r="BW18" s="5">
        <f t="shared" si="21"/>
        <v>238.43247070308482</v>
      </c>
      <c r="BX18" s="5">
        <f t="shared" si="21"/>
        <v>239.38917454164815</v>
      </c>
      <c r="BY18" s="5">
        <f t="shared" si="21"/>
        <v>248.61105844673207</v>
      </c>
      <c r="BZ18" s="5">
        <f t="shared" si="21"/>
        <v>252.38224226735883</v>
      </c>
      <c r="CA18" s="5">
        <f t="shared" si="21"/>
        <v>98.351281338133774</v>
      </c>
      <c r="CB18" s="5">
        <f t="shared" si="21"/>
        <v>365.61549334443299</v>
      </c>
      <c r="CC18" s="5">
        <f t="shared" si="21"/>
        <v>241.51081760661489</v>
      </c>
      <c r="CD18" s="5">
        <f t="shared" si="21"/>
        <v>58.067330764484545</v>
      </c>
      <c r="CE18" s="5">
        <f t="shared" si="21"/>
        <v>207.47762263707628</v>
      </c>
      <c r="CF18" s="5">
        <f t="shared" si="21"/>
        <v>106.382530022868</v>
      </c>
      <c r="CG18" s="5">
        <f t="shared" si="21"/>
        <v>177.80283585283141</v>
      </c>
      <c r="CH18" s="5">
        <f t="shared" si="21"/>
        <v>55.868832429917788</v>
      </c>
      <c r="CI18" s="5">
        <f t="shared" si="21"/>
        <v>79.470098502057112</v>
      </c>
      <c r="CJ18" s="5">
        <f t="shared" si="21"/>
        <v>65.261921197972754</v>
      </c>
      <c r="CK18" s="5">
        <f t="shared" si="21"/>
        <v>70.811160729467105</v>
      </c>
      <c r="CL18" s="5">
        <f t="shared" si="21"/>
        <v>77.7964081852937</v>
      </c>
      <c r="CM18" s="5">
        <f t="shared" si="21"/>
        <v>410.95361006092321</v>
      </c>
      <c r="CN18" s="5">
        <f t="shared" si="21"/>
        <v>66.025672360928084</v>
      </c>
      <c r="CO18" s="5">
        <f t="shared" si="21"/>
        <v>23.967228263963673</v>
      </c>
      <c r="CP18" s="5">
        <f t="shared" si="21"/>
        <v>33.614497964470495</v>
      </c>
      <c r="CQ18" s="5">
        <f t="shared" si="21"/>
        <v>77.788976565315792</v>
      </c>
      <c r="CR18" s="5">
        <f t="shared" ref="CR18:EJ18" si="22">SUM(CR6:CR17)</f>
        <v>159.28818559139356</v>
      </c>
      <c r="CS18" s="5">
        <f t="shared" si="22"/>
        <v>36.515228263963685</v>
      </c>
      <c r="CT18" s="5">
        <f t="shared" si="22"/>
        <v>50.499261558388753</v>
      </c>
      <c r="CU18" s="5">
        <f t="shared" si="22"/>
        <v>71.989177231489094</v>
      </c>
      <c r="CV18" s="5">
        <f t="shared" si="22"/>
        <v>39.25488293751927</v>
      </c>
      <c r="CW18" s="5">
        <f t="shared" si="22"/>
        <v>65.385848066008478</v>
      </c>
      <c r="CX18" s="5">
        <f t="shared" si="22"/>
        <v>49.313471721326479</v>
      </c>
      <c r="CY18" s="5">
        <f t="shared" si="22"/>
        <v>26.861784312189833</v>
      </c>
      <c r="CZ18" s="5">
        <f t="shared" si="22"/>
        <v>41.738228263963677</v>
      </c>
      <c r="DA18" s="5">
        <f t="shared" si="22"/>
        <v>14.15</v>
      </c>
      <c r="DB18" s="5">
        <f t="shared" si="22"/>
        <v>52.629047106606137</v>
      </c>
      <c r="DC18" s="5">
        <f t="shared" si="22"/>
        <v>13.523243457362826</v>
      </c>
      <c r="DD18" s="5">
        <f t="shared" si="22"/>
        <v>39.100228263963672</v>
      </c>
      <c r="DE18" s="5">
        <f t="shared" si="22"/>
        <v>27.735000000000003</v>
      </c>
      <c r="DF18" s="5">
        <f t="shared" si="22"/>
        <v>21.206293253809875</v>
      </c>
      <c r="DG18" s="5">
        <f t="shared" si="22"/>
        <v>35.074367984778085</v>
      </c>
      <c r="DH18" s="5">
        <f t="shared" si="22"/>
        <v>15.620760758886771</v>
      </c>
      <c r="DI18" s="5">
        <f t="shared" si="22"/>
        <v>23.009999999999998</v>
      </c>
      <c r="DJ18" s="5">
        <f t="shared" si="22"/>
        <v>19.954999999999995</v>
      </c>
      <c r="DK18" s="5">
        <f t="shared" si="22"/>
        <v>25.795221357873146</v>
      </c>
      <c r="DL18" s="5">
        <f t="shared" si="22"/>
        <v>30.810999999999993</v>
      </c>
      <c r="DM18" s="5">
        <f t="shared" si="22"/>
        <v>19.027351337565548</v>
      </c>
      <c r="DN18" s="5">
        <f t="shared" si="22"/>
        <v>28.998228263963675</v>
      </c>
      <c r="DO18" s="5">
        <f t="shared" si="22"/>
        <v>9.6930000000000049</v>
      </c>
      <c r="DP18" s="5">
        <f t="shared" si="22"/>
        <v>23.513000000000012</v>
      </c>
      <c r="DQ18" s="5">
        <f t="shared" si="22"/>
        <v>14.085000000000001</v>
      </c>
      <c r="DR18" s="5">
        <f t="shared" si="22"/>
        <v>15.406000000000004</v>
      </c>
      <c r="DS18" s="5">
        <f t="shared" si="22"/>
        <v>24.762132814723881</v>
      </c>
      <c r="DT18" s="5">
        <f t="shared" si="22"/>
        <v>6.7349999999999994</v>
      </c>
      <c r="DU18" s="5">
        <f t="shared" si="22"/>
        <v>21.331</v>
      </c>
      <c r="DV18" s="5">
        <f t="shared" si="22"/>
        <v>24.489999999999924</v>
      </c>
      <c r="DW18" s="5">
        <f t="shared" si="22"/>
        <v>11.890000000000006</v>
      </c>
      <c r="DX18" s="5">
        <f t="shared" si="22"/>
        <v>13.75113281472389</v>
      </c>
      <c r="DY18" s="5">
        <f t="shared" si="22"/>
        <v>12.151000000000003</v>
      </c>
      <c r="DZ18" s="5">
        <f t="shared" si="22"/>
        <v>16.827999999999996</v>
      </c>
      <c r="EA18" s="5">
        <f t="shared" si="22"/>
        <v>3.9699999999999998</v>
      </c>
      <c r="EB18" s="5">
        <f t="shared" si="22"/>
        <v>25.400242076144718</v>
      </c>
      <c r="EC18" s="5">
        <f t="shared" si="22"/>
        <v>4.5659999999999998</v>
      </c>
      <c r="ED18" s="5">
        <f t="shared" si="22"/>
        <v>15.480000000000009</v>
      </c>
      <c r="EE18" s="5">
        <f t="shared" si="22"/>
        <v>11.016</v>
      </c>
      <c r="EF18" s="5">
        <f t="shared" si="22"/>
        <v>11.845000000000006</v>
      </c>
      <c r="EG18" s="5">
        <f t="shared" si="22"/>
        <v>11.867000000000001</v>
      </c>
      <c r="EH18" s="5">
        <f t="shared" si="22"/>
        <v>7.52</v>
      </c>
      <c r="EI18" s="5">
        <f t="shared" si="22"/>
        <v>11.896000000000004</v>
      </c>
      <c r="EJ18" s="5">
        <f t="shared" si="22"/>
        <v>7.7186722157375112</v>
      </c>
      <c r="EK18" s="5">
        <f t="shared" ref="EK18:FA18" si="23">SUM(EK6:EK17)</f>
        <v>18.075504870561012</v>
      </c>
      <c r="EL18" s="5">
        <f t="shared" si="23"/>
        <v>4.55</v>
      </c>
      <c r="EM18" s="5">
        <f t="shared" si="23"/>
        <v>9.2010000000000076</v>
      </c>
      <c r="EN18" s="5">
        <f t="shared" si="23"/>
        <v>15.694999999999997</v>
      </c>
      <c r="EO18" s="5">
        <f t="shared" si="23"/>
        <v>1.9849999999999999</v>
      </c>
      <c r="EP18" s="5">
        <f t="shared" si="23"/>
        <v>10.820000000000004</v>
      </c>
      <c r="EQ18" s="5">
        <f t="shared" si="23"/>
        <v>6.665</v>
      </c>
      <c r="ER18" s="5">
        <f t="shared" si="23"/>
        <v>15.235190898479573</v>
      </c>
      <c r="ES18" s="5">
        <f t="shared" si="23"/>
        <v>1.25</v>
      </c>
      <c r="ET18" s="5">
        <f t="shared" si="23"/>
        <v>10.325000000000006</v>
      </c>
      <c r="EU18" s="5">
        <f t="shared" si="23"/>
        <v>5.2450000000000019</v>
      </c>
      <c r="EV18" s="5">
        <f t="shared" si="23"/>
        <v>3.52</v>
      </c>
      <c r="EW18" s="5">
        <f t="shared" si="23"/>
        <v>8.6950000000000003</v>
      </c>
      <c r="EX18" s="5">
        <f t="shared" si="23"/>
        <v>3.6029999999999998</v>
      </c>
      <c r="EY18" s="5">
        <f t="shared" si="23"/>
        <v>7.7750000000000057</v>
      </c>
      <c r="EZ18" s="5">
        <f t="shared" si="23"/>
        <v>9.073999999999991</v>
      </c>
      <c r="FA18" s="5">
        <f t="shared" si="23"/>
        <v>3.09</v>
      </c>
    </row>
    <row r="19" spans="1:157" ht="16.5" thickTop="1">
      <c r="A19" s="12"/>
      <c r="D19" s="11"/>
      <c r="E19" s="11"/>
    </row>
    <row r="20" spans="1:157" ht="15.75">
      <c r="A20" s="12"/>
      <c r="D20" s="11" t="s">
        <v>6</v>
      </c>
      <c r="E20" s="11"/>
    </row>
    <row r="21" spans="1:157">
      <c r="A21" s="10">
        <f>'Asset data'!A21</f>
        <v>0</v>
      </c>
      <c r="B21" s="10">
        <f>'Asset data'!B21</f>
        <v>0</v>
      </c>
      <c r="C21" s="10">
        <f>'Asset data'!C21</f>
        <v>0</v>
      </c>
      <c r="D21" s="10">
        <f>'Asset data'!E21</f>
        <v>0</v>
      </c>
      <c r="E21" s="16">
        <f>'Asset data'!I21</f>
        <v>0</v>
      </c>
      <c r="F21">
        <f>'Asset data'!L21</f>
        <v>0</v>
      </c>
      <c r="G21">
        <f>'Asset data'!M21</f>
        <v>0</v>
      </c>
      <c r="H21">
        <f>'Asset data'!N21</f>
        <v>0</v>
      </c>
      <c r="I21">
        <f>'Asset data'!O21</f>
        <v>0</v>
      </c>
      <c r="J21">
        <f>'Asset data'!P21</f>
        <v>0</v>
      </c>
      <c r="K21">
        <f>'Asset data'!Q21</f>
        <v>0</v>
      </c>
      <c r="L21">
        <f>'Asset data'!R21</f>
        <v>0</v>
      </c>
      <c r="M21">
        <f>'Asset data'!S21</f>
        <v>0</v>
      </c>
      <c r="N21">
        <f>'Asset data'!T21</f>
        <v>0</v>
      </c>
      <c r="O21">
        <f>'Asset data'!U21</f>
        <v>0</v>
      </c>
      <c r="P21">
        <f>'Asset data'!V21</f>
        <v>0</v>
      </c>
      <c r="Q21">
        <f>'Asset data'!W21</f>
        <v>0</v>
      </c>
      <c r="R21">
        <f>'Asset data'!X21</f>
        <v>0</v>
      </c>
      <c r="S21">
        <f>'Asset data'!Y21</f>
        <v>0</v>
      </c>
      <c r="T21">
        <f>'Asset data'!Z21</f>
        <v>0</v>
      </c>
      <c r="U21">
        <f>'Asset data'!AA21</f>
        <v>0</v>
      </c>
      <c r="V21">
        <f>'Asset data'!AB21</f>
        <v>0</v>
      </c>
      <c r="W21">
        <f>'Asset data'!AC21</f>
        <v>0</v>
      </c>
      <c r="X21">
        <f>'Asset data'!AD21</f>
        <v>0</v>
      </c>
      <c r="Y21">
        <f>'Asset data'!AE21</f>
        <v>0</v>
      </c>
      <c r="Z21">
        <f>'Asset data'!AF21</f>
        <v>0</v>
      </c>
      <c r="AA21">
        <f>'Asset data'!AG21</f>
        <v>0</v>
      </c>
      <c r="AB21">
        <f>'Asset data'!AH21</f>
        <v>0</v>
      </c>
      <c r="AC21">
        <f>'Asset data'!AI21</f>
        <v>0</v>
      </c>
      <c r="AD21">
        <f>'Asset data'!AJ21</f>
        <v>0</v>
      </c>
      <c r="AE21">
        <f>'Asset data'!AK21</f>
        <v>0</v>
      </c>
      <c r="AF21">
        <f>'Asset data'!AL21</f>
        <v>0</v>
      </c>
      <c r="AG21">
        <f>'Asset data'!AM21</f>
        <v>0</v>
      </c>
      <c r="AH21">
        <f>'Asset data'!AN21</f>
        <v>0</v>
      </c>
      <c r="AI21">
        <f>'Asset data'!AO21</f>
        <v>0</v>
      </c>
      <c r="AJ21">
        <f>'Asset data'!AP21</f>
        <v>0</v>
      </c>
      <c r="AK21">
        <f>'Asset data'!AQ21</f>
        <v>0</v>
      </c>
      <c r="AL21">
        <f>'Asset data'!AR21</f>
        <v>0</v>
      </c>
      <c r="AM21">
        <f>'Asset data'!AS21</f>
        <v>0</v>
      </c>
      <c r="AN21">
        <f>'Asset data'!AT21</f>
        <v>0</v>
      </c>
      <c r="AO21">
        <f>'Asset data'!AU21</f>
        <v>0</v>
      </c>
      <c r="AP21">
        <f>'Asset data'!AV21</f>
        <v>0</v>
      </c>
      <c r="AQ21">
        <f>'Asset data'!AW21</f>
        <v>0</v>
      </c>
      <c r="AR21">
        <f>'Asset data'!AX21</f>
        <v>0</v>
      </c>
      <c r="AS21">
        <f>'Asset data'!AY21</f>
        <v>0</v>
      </c>
      <c r="AT21">
        <f>'Asset data'!AZ21</f>
        <v>0</v>
      </c>
      <c r="AU21">
        <f>'Asset data'!BA21</f>
        <v>0</v>
      </c>
      <c r="AV21">
        <f>'Asset data'!BB21</f>
        <v>0</v>
      </c>
      <c r="AW21">
        <f>'Asset data'!BC21</f>
        <v>0</v>
      </c>
      <c r="AX21">
        <f>'Asset data'!BD21</f>
        <v>0</v>
      </c>
      <c r="AY21">
        <f>'Asset data'!BE21</f>
        <v>0</v>
      </c>
      <c r="AZ21">
        <f>'Asset data'!BF21</f>
        <v>0</v>
      </c>
      <c r="BA21">
        <f>'Asset data'!BG21</f>
        <v>0</v>
      </c>
      <c r="BB21">
        <f>'Asset data'!BH21</f>
        <v>0</v>
      </c>
      <c r="BC21">
        <f>'Asset data'!BI21</f>
        <v>0</v>
      </c>
      <c r="BD21">
        <f>'Asset data'!BJ21</f>
        <v>0</v>
      </c>
      <c r="BE21">
        <f>'Asset data'!BK21</f>
        <v>0</v>
      </c>
      <c r="BF21">
        <f>'Asset data'!BL21</f>
        <v>0</v>
      </c>
      <c r="BG21">
        <f>'Asset data'!BM21</f>
        <v>0</v>
      </c>
      <c r="BH21">
        <f>'Asset data'!BN21</f>
        <v>0</v>
      </c>
      <c r="BI21">
        <f>'Asset data'!BO21</f>
        <v>0</v>
      </c>
      <c r="BJ21">
        <f>'Asset data'!BP21</f>
        <v>0</v>
      </c>
      <c r="BK21">
        <f>'Asset data'!BQ21</f>
        <v>0</v>
      </c>
      <c r="BL21">
        <f>'Asset data'!BR21</f>
        <v>0</v>
      </c>
      <c r="BM21">
        <f>'Asset data'!BS21</f>
        <v>0</v>
      </c>
      <c r="BN21">
        <f>'Asset data'!BT21</f>
        <v>0</v>
      </c>
      <c r="BO21">
        <f>'Asset data'!BU21</f>
        <v>0</v>
      </c>
      <c r="BP21">
        <f>'Asset data'!BV21</f>
        <v>0</v>
      </c>
      <c r="BQ21">
        <f>'Asset data'!BW21</f>
        <v>0</v>
      </c>
      <c r="BR21">
        <f>'Asset data'!BX21</f>
        <v>0</v>
      </c>
      <c r="BS21">
        <f>'Asset data'!BY21</f>
        <v>0</v>
      </c>
      <c r="BT21">
        <f>'Asset data'!BZ21</f>
        <v>0</v>
      </c>
      <c r="BU21">
        <f>'Asset data'!CA21</f>
        <v>0</v>
      </c>
      <c r="BV21">
        <f>'Asset data'!CB21</f>
        <v>0</v>
      </c>
      <c r="BW21">
        <f>'Asset data'!CC21</f>
        <v>0</v>
      </c>
      <c r="BX21">
        <f>'Asset data'!CD21</f>
        <v>0</v>
      </c>
      <c r="BY21">
        <f>'Asset data'!CE21</f>
        <v>0</v>
      </c>
      <c r="BZ21">
        <f>'Asset data'!CF21</f>
        <v>0</v>
      </c>
      <c r="CA21">
        <f>'Asset data'!CG21</f>
        <v>0</v>
      </c>
      <c r="CB21">
        <f>'Asset data'!CH21</f>
        <v>0</v>
      </c>
      <c r="CC21">
        <f>'Asset data'!CI21</f>
        <v>0</v>
      </c>
      <c r="CD21">
        <f>'Asset data'!CJ21</f>
        <v>0</v>
      </c>
      <c r="CE21">
        <f>'Asset data'!CK21</f>
        <v>0</v>
      </c>
      <c r="CF21">
        <f>'Asset data'!CL21</f>
        <v>0</v>
      </c>
      <c r="CG21">
        <f>'Asset data'!CM21</f>
        <v>0</v>
      </c>
      <c r="CH21">
        <f>'Asset data'!CN21</f>
        <v>0</v>
      </c>
      <c r="CI21">
        <f>'Asset data'!CO21</f>
        <v>0</v>
      </c>
      <c r="CJ21">
        <f>'Asset data'!CP21</f>
        <v>0</v>
      </c>
      <c r="CK21">
        <f>'Asset data'!CQ21</f>
        <v>0</v>
      </c>
      <c r="CL21">
        <f>'Asset data'!CR21</f>
        <v>0</v>
      </c>
      <c r="CM21">
        <f>'Asset data'!CS21</f>
        <v>0</v>
      </c>
      <c r="CN21">
        <f>'Asset data'!CT21</f>
        <v>0</v>
      </c>
      <c r="CO21">
        <f>'Asset data'!CU21</f>
        <v>0</v>
      </c>
      <c r="CP21">
        <f>'Asset data'!CV21</f>
        <v>0</v>
      </c>
      <c r="CQ21">
        <f>'Asset data'!CW21</f>
        <v>0</v>
      </c>
      <c r="CR21">
        <f>'Asset data'!CX21</f>
        <v>0</v>
      </c>
      <c r="CS21">
        <f>'Asset data'!CY21</f>
        <v>0</v>
      </c>
      <c r="CT21">
        <f>'Asset data'!CZ21</f>
        <v>0</v>
      </c>
      <c r="CU21">
        <f>'Asset data'!DA21</f>
        <v>0</v>
      </c>
      <c r="CV21">
        <f>'Asset data'!DB21</f>
        <v>0</v>
      </c>
      <c r="CW21">
        <f>'Asset data'!DC21</f>
        <v>0</v>
      </c>
      <c r="CX21">
        <f>'Asset data'!DD21</f>
        <v>0</v>
      </c>
      <c r="CY21">
        <f>'Asset data'!DE21</f>
        <v>0</v>
      </c>
      <c r="CZ21">
        <f>'Asset data'!DF21</f>
        <v>0</v>
      </c>
      <c r="DA21">
        <f>'Asset data'!DG21</f>
        <v>0</v>
      </c>
      <c r="DB21">
        <f>'Asset data'!DH21</f>
        <v>0</v>
      </c>
      <c r="DC21">
        <f>'Asset data'!DI21</f>
        <v>0</v>
      </c>
      <c r="DD21">
        <f>'Asset data'!DJ21</f>
        <v>0</v>
      </c>
      <c r="DE21">
        <f>'Asset data'!DK21</f>
        <v>0</v>
      </c>
      <c r="DF21">
        <f>'Asset data'!DL21</f>
        <v>0</v>
      </c>
      <c r="DG21">
        <f>'Asset data'!DM21</f>
        <v>0</v>
      </c>
      <c r="DH21">
        <f>'Asset data'!DN21</f>
        <v>0</v>
      </c>
      <c r="DI21">
        <f>'Asset data'!DO21</f>
        <v>0</v>
      </c>
      <c r="DJ21">
        <f>'Asset data'!DP21</f>
        <v>0</v>
      </c>
      <c r="DK21">
        <f>'Asset data'!DQ21</f>
        <v>0</v>
      </c>
      <c r="DL21">
        <f>'Asset data'!DR21</f>
        <v>0</v>
      </c>
      <c r="DM21">
        <f>'Asset data'!DS21</f>
        <v>0</v>
      </c>
      <c r="DN21">
        <f>'Asset data'!DT21</f>
        <v>0</v>
      </c>
      <c r="DO21">
        <f>'Asset data'!DU21</f>
        <v>0</v>
      </c>
      <c r="DP21">
        <f>'Asset data'!DV21</f>
        <v>0</v>
      </c>
      <c r="DQ21">
        <f>'Asset data'!DW21</f>
        <v>0</v>
      </c>
      <c r="DR21">
        <f>'Asset data'!DX21</f>
        <v>0</v>
      </c>
      <c r="DS21">
        <f>'Asset data'!DY21</f>
        <v>0</v>
      </c>
      <c r="DT21">
        <f>'Asset data'!DZ21</f>
        <v>0</v>
      </c>
      <c r="DU21">
        <f>'Asset data'!EA21</f>
        <v>0</v>
      </c>
      <c r="DV21">
        <f>'Asset data'!EB21</f>
        <v>0</v>
      </c>
      <c r="DW21">
        <f>'Asset data'!EC21</f>
        <v>0</v>
      </c>
      <c r="DX21">
        <f>'Asset data'!ED21</f>
        <v>0</v>
      </c>
      <c r="DY21">
        <f>'Asset data'!EE21</f>
        <v>0</v>
      </c>
      <c r="DZ21">
        <f>'Asset data'!EF21</f>
        <v>0</v>
      </c>
      <c r="EA21">
        <f>'Asset data'!EG21</f>
        <v>0</v>
      </c>
      <c r="EB21">
        <f>'Asset data'!EH21</f>
        <v>0</v>
      </c>
      <c r="EC21">
        <f>'Asset data'!EI21</f>
        <v>0</v>
      </c>
      <c r="ED21">
        <f>'Asset data'!EJ21</f>
        <v>0</v>
      </c>
      <c r="EE21">
        <f>'Asset data'!EK21</f>
        <v>0</v>
      </c>
      <c r="EF21">
        <f>'Asset data'!EL21</f>
        <v>0</v>
      </c>
      <c r="EG21">
        <f>'Asset data'!EM21</f>
        <v>0</v>
      </c>
      <c r="EH21">
        <f>'Asset data'!EN21</f>
        <v>0</v>
      </c>
      <c r="EI21">
        <f>'Asset data'!EO21</f>
        <v>0</v>
      </c>
      <c r="EJ21">
        <f>'Asset data'!EP21</f>
        <v>0</v>
      </c>
      <c r="EK21">
        <f>'Asset data'!EQ21</f>
        <v>0</v>
      </c>
      <c r="EL21">
        <f>'Asset data'!ER21</f>
        <v>0</v>
      </c>
      <c r="EM21">
        <f>'Asset data'!ES21</f>
        <v>0</v>
      </c>
      <c r="EN21">
        <f>'Asset data'!ET21</f>
        <v>0</v>
      </c>
      <c r="EO21">
        <f>'Asset data'!EU21</f>
        <v>0</v>
      </c>
      <c r="EP21">
        <f>'Asset data'!EV21</f>
        <v>0</v>
      </c>
      <c r="EQ21">
        <f>'Asset data'!EW21</f>
        <v>0</v>
      </c>
      <c r="ER21">
        <f>'Asset data'!EX21</f>
        <v>0</v>
      </c>
      <c r="ES21">
        <f>'Asset data'!EY21</f>
        <v>0</v>
      </c>
      <c r="ET21">
        <f>'Asset data'!EZ21</f>
        <v>0</v>
      </c>
      <c r="EU21">
        <f>'Asset data'!FA21</f>
        <v>0</v>
      </c>
      <c r="EV21">
        <f>'Asset data'!FB21</f>
        <v>0</v>
      </c>
      <c r="EW21">
        <f>'Asset data'!FC21</f>
        <v>0</v>
      </c>
      <c r="EX21">
        <f>'Asset data'!FD21</f>
        <v>0</v>
      </c>
      <c r="EY21">
        <f>'Asset data'!FE21</f>
        <v>0</v>
      </c>
      <c r="EZ21">
        <f>'Asset data'!FF21</f>
        <v>0</v>
      </c>
      <c r="FA21">
        <f>'Asset data'!FG21</f>
        <v>0</v>
      </c>
    </row>
    <row r="22" spans="1:157">
      <c r="A22" s="10">
        <f>'Asset data'!A22</f>
        <v>0</v>
      </c>
      <c r="B22" s="10">
        <f>'Asset data'!B22</f>
        <v>0</v>
      </c>
      <c r="C22" s="10">
        <f>'Asset data'!C22</f>
        <v>0</v>
      </c>
      <c r="D22" s="10">
        <f>'Asset data'!E22</f>
        <v>0</v>
      </c>
      <c r="E22" s="16">
        <f>'Asset data'!I22</f>
        <v>0</v>
      </c>
      <c r="F22">
        <f>'Asset data'!L22</f>
        <v>0</v>
      </c>
      <c r="G22">
        <f>'Asset data'!M22</f>
        <v>0</v>
      </c>
      <c r="H22">
        <f>'Asset data'!N22</f>
        <v>0</v>
      </c>
      <c r="I22">
        <f>'Asset data'!O22</f>
        <v>0</v>
      </c>
      <c r="J22">
        <f>'Asset data'!P22</f>
        <v>0</v>
      </c>
      <c r="K22">
        <f>'Asset data'!Q22</f>
        <v>0</v>
      </c>
      <c r="L22">
        <f>'Asset data'!R22</f>
        <v>0</v>
      </c>
      <c r="M22">
        <f>'Asset data'!S22</f>
        <v>0</v>
      </c>
      <c r="N22">
        <f>'Asset data'!T22</f>
        <v>0</v>
      </c>
      <c r="O22">
        <f>'Asset data'!U22</f>
        <v>0</v>
      </c>
      <c r="P22">
        <f>'Asset data'!V22</f>
        <v>0</v>
      </c>
      <c r="Q22">
        <f>'Asset data'!W22</f>
        <v>0</v>
      </c>
      <c r="R22">
        <f>'Asset data'!X22</f>
        <v>0</v>
      </c>
      <c r="S22">
        <f>'Asset data'!Y22</f>
        <v>0</v>
      </c>
      <c r="T22">
        <f>'Asset data'!Z22</f>
        <v>0</v>
      </c>
      <c r="U22">
        <f>'Asset data'!AA22</f>
        <v>0</v>
      </c>
      <c r="V22">
        <f>'Asset data'!AB22</f>
        <v>0</v>
      </c>
      <c r="W22">
        <f>'Asset data'!AC22</f>
        <v>0</v>
      </c>
      <c r="X22">
        <f>'Asset data'!AD22</f>
        <v>0</v>
      </c>
      <c r="Y22">
        <f>'Asset data'!AE22</f>
        <v>0</v>
      </c>
      <c r="Z22">
        <f>'Asset data'!AF22</f>
        <v>0</v>
      </c>
      <c r="AA22">
        <f>'Asset data'!AG22</f>
        <v>0</v>
      </c>
      <c r="AB22">
        <f>'Asset data'!AH22</f>
        <v>0</v>
      </c>
      <c r="AC22">
        <f>'Asset data'!AI22</f>
        <v>0</v>
      </c>
      <c r="AD22">
        <f>'Asset data'!AJ22</f>
        <v>0</v>
      </c>
      <c r="AE22">
        <f>'Asset data'!AK22</f>
        <v>0</v>
      </c>
      <c r="AF22">
        <f>'Asset data'!AL22</f>
        <v>0</v>
      </c>
      <c r="AG22">
        <f>'Asset data'!AM22</f>
        <v>0</v>
      </c>
      <c r="AH22">
        <f>'Asset data'!AN22</f>
        <v>0</v>
      </c>
      <c r="AI22">
        <f>'Asset data'!AO22</f>
        <v>0</v>
      </c>
      <c r="AJ22">
        <f>'Asset data'!AP22</f>
        <v>0</v>
      </c>
      <c r="AK22">
        <f>'Asset data'!AQ22</f>
        <v>0</v>
      </c>
      <c r="AL22">
        <f>'Asset data'!AR22</f>
        <v>0</v>
      </c>
      <c r="AM22">
        <f>'Asset data'!AS22</f>
        <v>0</v>
      </c>
      <c r="AN22">
        <f>'Asset data'!AT22</f>
        <v>0</v>
      </c>
      <c r="AO22">
        <f>'Asset data'!AU22</f>
        <v>0</v>
      </c>
      <c r="AP22">
        <f>'Asset data'!AV22</f>
        <v>0</v>
      </c>
      <c r="AQ22">
        <f>'Asset data'!AW22</f>
        <v>0</v>
      </c>
      <c r="AR22">
        <f>'Asset data'!AX22</f>
        <v>0</v>
      </c>
      <c r="AS22">
        <f>'Asset data'!AY22</f>
        <v>0</v>
      </c>
      <c r="AT22">
        <f>'Asset data'!AZ22</f>
        <v>0</v>
      </c>
      <c r="AU22">
        <f>'Asset data'!BA22</f>
        <v>0</v>
      </c>
      <c r="AV22">
        <f>'Asset data'!BB22</f>
        <v>0</v>
      </c>
      <c r="AW22">
        <f>'Asset data'!BC22</f>
        <v>0</v>
      </c>
      <c r="AX22">
        <f>'Asset data'!BD22</f>
        <v>0</v>
      </c>
      <c r="AY22">
        <f>'Asset data'!BE22</f>
        <v>0</v>
      </c>
      <c r="AZ22">
        <f>'Asset data'!BF22</f>
        <v>0</v>
      </c>
      <c r="BA22">
        <f>'Asset data'!BG22</f>
        <v>0</v>
      </c>
      <c r="BB22">
        <f>'Asset data'!BH22</f>
        <v>0</v>
      </c>
      <c r="BC22">
        <f>'Asset data'!BI22</f>
        <v>0</v>
      </c>
      <c r="BD22">
        <f>'Asset data'!BJ22</f>
        <v>0</v>
      </c>
      <c r="BE22">
        <f>'Asset data'!BK22</f>
        <v>0</v>
      </c>
      <c r="BF22">
        <f>'Asset data'!BL22</f>
        <v>0</v>
      </c>
      <c r="BG22">
        <f>'Asset data'!BM22</f>
        <v>0</v>
      </c>
      <c r="BH22">
        <f>'Asset data'!BN22</f>
        <v>0</v>
      </c>
      <c r="BI22">
        <f>'Asset data'!BO22</f>
        <v>0</v>
      </c>
      <c r="BJ22">
        <f>'Asset data'!BP22</f>
        <v>0</v>
      </c>
      <c r="BK22">
        <f>'Asset data'!BQ22</f>
        <v>0</v>
      </c>
      <c r="BL22">
        <f>'Asset data'!BR22</f>
        <v>0</v>
      </c>
      <c r="BM22">
        <f>'Asset data'!BS22</f>
        <v>0</v>
      </c>
      <c r="BN22">
        <f>'Asset data'!BT22</f>
        <v>0</v>
      </c>
      <c r="BO22">
        <f>'Asset data'!BU22</f>
        <v>0</v>
      </c>
      <c r="BP22">
        <f>'Asset data'!BV22</f>
        <v>0</v>
      </c>
      <c r="BQ22">
        <f>'Asset data'!BW22</f>
        <v>0</v>
      </c>
      <c r="BR22">
        <f>'Asset data'!BX22</f>
        <v>0</v>
      </c>
      <c r="BS22">
        <f>'Asset data'!BY22</f>
        <v>0</v>
      </c>
      <c r="BT22">
        <f>'Asset data'!BZ22</f>
        <v>0</v>
      </c>
      <c r="BU22">
        <f>'Asset data'!CA22</f>
        <v>0</v>
      </c>
      <c r="BV22">
        <f>'Asset data'!CB22</f>
        <v>0</v>
      </c>
      <c r="BW22">
        <f>'Asset data'!CC22</f>
        <v>0</v>
      </c>
      <c r="BX22">
        <f>'Asset data'!CD22</f>
        <v>0</v>
      </c>
      <c r="BY22">
        <f>'Asset data'!CE22</f>
        <v>0</v>
      </c>
      <c r="BZ22">
        <f>'Asset data'!CF22</f>
        <v>0</v>
      </c>
      <c r="CA22">
        <f>'Asset data'!CG22</f>
        <v>0</v>
      </c>
      <c r="CB22">
        <f>'Asset data'!CH22</f>
        <v>0</v>
      </c>
      <c r="CC22">
        <f>'Asset data'!CI22</f>
        <v>0</v>
      </c>
      <c r="CD22">
        <f>'Asset data'!CJ22</f>
        <v>0</v>
      </c>
      <c r="CE22">
        <f>'Asset data'!CK22</f>
        <v>0</v>
      </c>
      <c r="CF22">
        <f>'Asset data'!CL22</f>
        <v>0</v>
      </c>
      <c r="CG22">
        <f>'Asset data'!CM22</f>
        <v>0</v>
      </c>
      <c r="CH22">
        <f>'Asset data'!CN22</f>
        <v>0</v>
      </c>
      <c r="CI22">
        <f>'Asset data'!CO22</f>
        <v>0</v>
      </c>
      <c r="CJ22">
        <f>'Asset data'!CP22</f>
        <v>0</v>
      </c>
      <c r="CK22">
        <f>'Asset data'!CQ22</f>
        <v>0</v>
      </c>
      <c r="CL22">
        <f>'Asset data'!CR22</f>
        <v>0</v>
      </c>
      <c r="CM22">
        <f>'Asset data'!CS22</f>
        <v>0</v>
      </c>
      <c r="CN22">
        <f>'Asset data'!CT22</f>
        <v>0</v>
      </c>
      <c r="CO22">
        <f>'Asset data'!CU22</f>
        <v>0</v>
      </c>
      <c r="CP22">
        <f>'Asset data'!CV22</f>
        <v>0</v>
      </c>
      <c r="CQ22">
        <f>'Asset data'!CW22</f>
        <v>0</v>
      </c>
      <c r="CR22">
        <f>'Asset data'!CX22</f>
        <v>0</v>
      </c>
      <c r="CS22">
        <f>'Asset data'!CY22</f>
        <v>0</v>
      </c>
      <c r="CT22">
        <f>'Asset data'!CZ22</f>
        <v>0</v>
      </c>
      <c r="CU22">
        <f>'Asset data'!DA22</f>
        <v>0</v>
      </c>
      <c r="CV22">
        <f>'Asset data'!DB22</f>
        <v>0</v>
      </c>
      <c r="CW22">
        <f>'Asset data'!DC22</f>
        <v>0</v>
      </c>
      <c r="CX22">
        <f>'Asset data'!DD22</f>
        <v>0</v>
      </c>
      <c r="CY22">
        <f>'Asset data'!DE22</f>
        <v>0</v>
      </c>
      <c r="CZ22">
        <f>'Asset data'!DF22</f>
        <v>0</v>
      </c>
      <c r="DA22">
        <f>'Asset data'!DG22</f>
        <v>0</v>
      </c>
      <c r="DB22">
        <f>'Asset data'!DH22</f>
        <v>0</v>
      </c>
      <c r="DC22">
        <f>'Asset data'!DI22</f>
        <v>0</v>
      </c>
      <c r="DD22">
        <f>'Asset data'!DJ22</f>
        <v>0</v>
      </c>
      <c r="DE22">
        <f>'Asset data'!DK22</f>
        <v>0</v>
      </c>
      <c r="DF22">
        <f>'Asset data'!DL22</f>
        <v>0</v>
      </c>
      <c r="DG22">
        <f>'Asset data'!DM22</f>
        <v>0</v>
      </c>
      <c r="DH22">
        <f>'Asset data'!DN22</f>
        <v>0</v>
      </c>
      <c r="DI22">
        <f>'Asset data'!DO22</f>
        <v>0</v>
      </c>
      <c r="DJ22">
        <f>'Asset data'!DP22</f>
        <v>0</v>
      </c>
      <c r="DK22">
        <f>'Asset data'!DQ22</f>
        <v>0</v>
      </c>
      <c r="DL22">
        <f>'Asset data'!DR22</f>
        <v>0</v>
      </c>
      <c r="DM22">
        <f>'Asset data'!DS22</f>
        <v>0</v>
      </c>
      <c r="DN22">
        <f>'Asset data'!DT22</f>
        <v>0</v>
      </c>
      <c r="DO22">
        <f>'Asset data'!DU22</f>
        <v>0</v>
      </c>
      <c r="DP22">
        <f>'Asset data'!DV22</f>
        <v>0</v>
      </c>
      <c r="DQ22">
        <f>'Asset data'!DW22</f>
        <v>0</v>
      </c>
      <c r="DR22">
        <f>'Asset data'!DX22</f>
        <v>0</v>
      </c>
      <c r="DS22">
        <f>'Asset data'!DY22</f>
        <v>0</v>
      </c>
      <c r="DT22">
        <f>'Asset data'!DZ22</f>
        <v>0</v>
      </c>
      <c r="DU22">
        <f>'Asset data'!EA22</f>
        <v>0</v>
      </c>
      <c r="DV22">
        <f>'Asset data'!EB22</f>
        <v>0</v>
      </c>
      <c r="DW22">
        <f>'Asset data'!EC22</f>
        <v>0</v>
      </c>
      <c r="DX22">
        <f>'Asset data'!ED22</f>
        <v>0</v>
      </c>
      <c r="DY22">
        <f>'Asset data'!EE22</f>
        <v>0</v>
      </c>
      <c r="DZ22">
        <f>'Asset data'!EF22</f>
        <v>0</v>
      </c>
      <c r="EA22">
        <f>'Asset data'!EG22</f>
        <v>0</v>
      </c>
      <c r="EB22">
        <f>'Asset data'!EH22</f>
        <v>0</v>
      </c>
      <c r="EC22">
        <f>'Asset data'!EI22</f>
        <v>0</v>
      </c>
      <c r="ED22">
        <f>'Asset data'!EJ22</f>
        <v>0</v>
      </c>
      <c r="EE22">
        <f>'Asset data'!EK22</f>
        <v>0</v>
      </c>
      <c r="EF22">
        <f>'Asset data'!EL22</f>
        <v>0</v>
      </c>
      <c r="EG22">
        <f>'Asset data'!EM22</f>
        <v>0</v>
      </c>
      <c r="EH22">
        <f>'Asset data'!EN22</f>
        <v>0</v>
      </c>
      <c r="EI22">
        <f>'Asset data'!EO22</f>
        <v>0</v>
      </c>
      <c r="EJ22">
        <f>'Asset data'!EP22</f>
        <v>0</v>
      </c>
      <c r="EK22">
        <f>'Asset data'!EQ22</f>
        <v>0</v>
      </c>
      <c r="EL22">
        <f>'Asset data'!ER22</f>
        <v>0</v>
      </c>
      <c r="EM22">
        <f>'Asset data'!ES22</f>
        <v>0</v>
      </c>
      <c r="EN22">
        <f>'Asset data'!ET22</f>
        <v>0</v>
      </c>
      <c r="EO22">
        <f>'Asset data'!EU22</f>
        <v>0</v>
      </c>
      <c r="EP22">
        <f>'Asset data'!EV22</f>
        <v>0</v>
      </c>
      <c r="EQ22">
        <f>'Asset data'!EW22</f>
        <v>0</v>
      </c>
      <c r="ER22">
        <f>'Asset data'!EX22</f>
        <v>0</v>
      </c>
      <c r="ES22">
        <f>'Asset data'!EY22</f>
        <v>0</v>
      </c>
      <c r="ET22">
        <f>'Asset data'!EZ22</f>
        <v>0</v>
      </c>
      <c r="EU22">
        <f>'Asset data'!FA22</f>
        <v>0</v>
      </c>
      <c r="EV22">
        <f>'Asset data'!FB22</f>
        <v>0</v>
      </c>
      <c r="EW22">
        <f>'Asset data'!FC22</f>
        <v>0</v>
      </c>
      <c r="EX22">
        <f>'Asset data'!FD22</f>
        <v>0</v>
      </c>
      <c r="EY22">
        <f>'Asset data'!FE22</f>
        <v>0</v>
      </c>
      <c r="EZ22">
        <f>'Asset data'!FF22</f>
        <v>0</v>
      </c>
      <c r="FA22">
        <f>'Asset data'!FG22</f>
        <v>0</v>
      </c>
    </row>
    <row r="23" spans="1:157">
      <c r="A23" s="10">
        <f>'Asset data'!A23</f>
        <v>1</v>
      </c>
      <c r="B23" s="10">
        <f>'Asset data'!B23</f>
        <v>0</v>
      </c>
      <c r="C23" s="10">
        <f>'Asset data'!C23</f>
        <v>0</v>
      </c>
      <c r="D23" s="10" t="str">
        <f>'Asset data'!E23</f>
        <v>SubTx Lines - Radial</v>
      </c>
      <c r="E23" s="16">
        <f>'Asset data'!I23</f>
        <v>100</v>
      </c>
      <c r="F23">
        <f>'Asset data'!L23</f>
        <v>0</v>
      </c>
      <c r="G23">
        <f>'Asset data'!M23</f>
        <v>0</v>
      </c>
      <c r="H23">
        <f>'Asset data'!N23</f>
        <v>0</v>
      </c>
      <c r="I23">
        <f>'Asset data'!O23</f>
        <v>73.800000000000011</v>
      </c>
      <c r="J23">
        <f>'Asset data'!P23</f>
        <v>70.5</v>
      </c>
      <c r="K23">
        <f>'Asset data'!Q23</f>
        <v>23.1</v>
      </c>
      <c r="L23">
        <f>'Asset data'!R23</f>
        <v>115.75</v>
      </c>
      <c r="M23">
        <f>'Asset data'!S23</f>
        <v>16.8</v>
      </c>
      <c r="N23">
        <f>'Asset data'!T23</f>
        <v>153</v>
      </c>
      <c r="O23">
        <f>'Asset data'!U23</f>
        <v>244.5</v>
      </c>
      <c r="P23">
        <f>'Asset data'!V23</f>
        <v>88.3</v>
      </c>
      <c r="Q23">
        <f>'Asset data'!W23</f>
        <v>73.8</v>
      </c>
      <c r="R23">
        <f>'Asset data'!X23</f>
        <v>31</v>
      </c>
      <c r="S23">
        <f>'Asset data'!Y23</f>
        <v>38.6</v>
      </c>
      <c r="T23">
        <f>'Asset data'!Z23</f>
        <v>17.099999999999998</v>
      </c>
      <c r="U23">
        <f>'Asset data'!AA23</f>
        <v>10.3</v>
      </c>
      <c r="V23">
        <f>'Asset data'!AB23</f>
        <v>90.2</v>
      </c>
      <c r="W23">
        <f>'Asset data'!AC23</f>
        <v>298.3</v>
      </c>
      <c r="X23">
        <f>'Asset data'!AD23</f>
        <v>45.599999999999994</v>
      </c>
      <c r="Y23">
        <f>'Asset data'!AE23</f>
        <v>64.5</v>
      </c>
      <c r="Z23">
        <f>'Asset data'!AF23</f>
        <v>142.30000000000001</v>
      </c>
      <c r="AA23">
        <f>'Asset data'!AG23</f>
        <v>151.6</v>
      </c>
      <c r="AB23">
        <f>'Asset data'!AH23</f>
        <v>65.599999999999994</v>
      </c>
      <c r="AC23">
        <f>'Asset data'!AI23</f>
        <v>209.09999999999997</v>
      </c>
      <c r="AD23">
        <f>'Asset data'!AJ23</f>
        <v>4</v>
      </c>
      <c r="AE23">
        <f>'Asset data'!AK23</f>
        <v>50</v>
      </c>
      <c r="AF23">
        <f>'Asset data'!AL23</f>
        <v>118.69999999999999</v>
      </c>
      <c r="AG23">
        <f>'Asset data'!AM23</f>
        <v>66.599999999999994</v>
      </c>
      <c r="AH23">
        <f>'Asset data'!AN23</f>
        <v>82.1</v>
      </c>
      <c r="AI23">
        <f>'Asset data'!AO23</f>
        <v>29.7</v>
      </c>
      <c r="AJ23">
        <f>'Asset data'!AP23</f>
        <v>64</v>
      </c>
      <c r="AK23">
        <f>'Asset data'!AQ23</f>
        <v>55</v>
      </c>
      <c r="AL23">
        <f>'Asset data'!AR23</f>
        <v>115.86000000000001</v>
      </c>
      <c r="AM23">
        <f>'Asset data'!AS23</f>
        <v>88.2</v>
      </c>
      <c r="AN23">
        <f>'Asset data'!AT23</f>
        <v>31</v>
      </c>
      <c r="AO23">
        <f>'Asset data'!AU23</f>
        <v>71.900000000000006</v>
      </c>
      <c r="AP23">
        <f>'Asset data'!AV23</f>
        <v>51.100000000000009</v>
      </c>
      <c r="AQ23">
        <f>'Asset data'!AW23</f>
        <v>56.1</v>
      </c>
      <c r="AR23">
        <f>'Asset data'!AX23</f>
        <v>22.1</v>
      </c>
      <c r="AS23">
        <f>'Asset data'!AY23</f>
        <v>37.6</v>
      </c>
      <c r="AT23">
        <f>'Asset data'!AZ23</f>
        <v>15.06</v>
      </c>
      <c r="AU23">
        <f>'Asset data'!BA23</f>
        <v>46.65</v>
      </c>
      <c r="AV23">
        <f>'Asset data'!BB23</f>
        <v>114.2</v>
      </c>
      <c r="AW23">
        <f>'Asset data'!BC23</f>
        <v>120.19999999999999</v>
      </c>
      <c r="AX23">
        <f>'Asset data'!BD23</f>
        <v>114.7</v>
      </c>
      <c r="AY23">
        <f>'Asset data'!BE23</f>
        <v>30.5</v>
      </c>
      <c r="AZ23">
        <f>'Asset data'!BF23</f>
        <v>20.5</v>
      </c>
      <c r="BA23">
        <f>'Asset data'!BG23</f>
        <v>46.9</v>
      </c>
      <c r="BB23">
        <f>'Asset data'!BH23</f>
        <v>112.4</v>
      </c>
      <c r="BC23">
        <f>'Asset data'!BI23</f>
        <v>98.9</v>
      </c>
      <c r="BD23">
        <f>'Asset data'!BJ23</f>
        <v>106.8</v>
      </c>
      <c r="BE23">
        <f>'Asset data'!BK23</f>
        <v>49.5</v>
      </c>
      <c r="BF23">
        <f>'Asset data'!BL23</f>
        <v>133.05000000000001</v>
      </c>
      <c r="BG23">
        <f>'Asset data'!BM23</f>
        <v>99.85</v>
      </c>
      <c r="BH23">
        <f>'Asset data'!BN23</f>
        <v>69.5</v>
      </c>
      <c r="BI23">
        <f>'Asset data'!BO23</f>
        <v>0</v>
      </c>
      <c r="BJ23">
        <f>'Asset data'!BP23</f>
        <v>69.5</v>
      </c>
      <c r="BK23">
        <f>'Asset data'!BQ23</f>
        <v>82</v>
      </c>
      <c r="BL23">
        <f>'Asset data'!BR23</f>
        <v>7</v>
      </c>
      <c r="BM23">
        <f>'Asset data'!BS23</f>
        <v>0</v>
      </c>
      <c r="BN23">
        <f>'Asset data'!BT23</f>
        <v>37.700000000000003</v>
      </c>
      <c r="BO23">
        <f>'Asset data'!BU23</f>
        <v>68.87</v>
      </c>
      <c r="BP23">
        <f>'Asset data'!BV23</f>
        <v>64.2</v>
      </c>
      <c r="BQ23">
        <f>'Asset data'!BW23</f>
        <v>50.5</v>
      </c>
      <c r="BR23">
        <f>'Asset data'!BX23</f>
        <v>77.400000000000006</v>
      </c>
      <c r="BS23">
        <f>'Asset data'!BY23</f>
        <v>49.1</v>
      </c>
      <c r="BT23">
        <f>'Asset data'!BZ23</f>
        <v>40.1</v>
      </c>
      <c r="BU23">
        <f>'Asset data'!CA23</f>
        <v>50.7</v>
      </c>
      <c r="BV23">
        <f>'Asset data'!CB23</f>
        <v>40.200000000000003</v>
      </c>
      <c r="BW23">
        <f>'Asset data'!CC23</f>
        <v>0</v>
      </c>
      <c r="BX23">
        <f>'Asset data'!CD23</f>
        <v>0</v>
      </c>
      <c r="BY23">
        <f>'Asset data'!CE23</f>
        <v>17.899999999999999</v>
      </c>
      <c r="BZ23">
        <f>'Asset data'!CF23</f>
        <v>0</v>
      </c>
      <c r="CA23">
        <f>'Asset data'!CG23</f>
        <v>0</v>
      </c>
      <c r="CB23">
        <f>'Asset data'!CH23</f>
        <v>69.099999999999994</v>
      </c>
      <c r="CC23">
        <f>'Asset data'!CI23</f>
        <v>11.3</v>
      </c>
      <c r="CD23">
        <f>'Asset data'!CJ23</f>
        <v>0</v>
      </c>
      <c r="CE23">
        <f>'Asset data'!CK23</f>
        <v>6.7</v>
      </c>
      <c r="CF23">
        <f>'Asset data'!CL23</f>
        <v>10.3</v>
      </c>
      <c r="CG23">
        <f>'Asset data'!CM23</f>
        <v>10</v>
      </c>
      <c r="CH23">
        <f>'Asset data'!CN23</f>
        <v>0</v>
      </c>
      <c r="CI23">
        <f>'Asset data'!CO23</f>
        <v>0</v>
      </c>
      <c r="CJ23">
        <f>'Asset data'!CP23</f>
        <v>20</v>
      </c>
      <c r="CK23">
        <f>'Asset data'!CQ23</f>
        <v>0</v>
      </c>
      <c r="CL23">
        <f>'Asset data'!CR23</f>
        <v>5.0999999999999996</v>
      </c>
      <c r="CM23">
        <f>'Asset data'!CS23</f>
        <v>0</v>
      </c>
      <c r="CN23">
        <f>'Asset data'!CT23</f>
        <v>5.0999999999999996</v>
      </c>
      <c r="CO23">
        <f>'Asset data'!CU23</f>
        <v>0</v>
      </c>
      <c r="CP23">
        <f>'Asset data'!CV23</f>
        <v>0</v>
      </c>
      <c r="CQ23">
        <f>'Asset data'!CW23</f>
        <v>13.2</v>
      </c>
      <c r="CR23">
        <f>'Asset data'!CX23</f>
        <v>47.800000000000004</v>
      </c>
      <c r="CS23">
        <f>'Asset data'!CY23</f>
        <v>0</v>
      </c>
      <c r="CT23">
        <f>'Asset data'!CZ23</f>
        <v>0</v>
      </c>
      <c r="CU23">
        <f>'Asset data'!DA23</f>
        <v>5.0999999999999996</v>
      </c>
      <c r="CV23">
        <f>'Asset data'!DB23</f>
        <v>0</v>
      </c>
      <c r="CW23">
        <f>'Asset data'!DC23</f>
        <v>6.2</v>
      </c>
      <c r="CX23">
        <f>'Asset data'!DD23</f>
        <v>0</v>
      </c>
      <c r="CY23">
        <f>'Asset data'!DE23</f>
        <v>0</v>
      </c>
      <c r="CZ23">
        <f>'Asset data'!DF23</f>
        <v>0</v>
      </c>
      <c r="DA23">
        <f>'Asset data'!DG23</f>
        <v>3.9</v>
      </c>
      <c r="DB23">
        <f>'Asset data'!DH23</f>
        <v>5.0999999999999996</v>
      </c>
      <c r="DC23">
        <f>'Asset data'!DI23</f>
        <v>0</v>
      </c>
      <c r="DD23">
        <f>'Asset data'!DJ23</f>
        <v>6.2</v>
      </c>
      <c r="DE23">
        <f>'Asset data'!DK23</f>
        <v>7</v>
      </c>
      <c r="DF23">
        <f>'Asset data'!DL23</f>
        <v>0</v>
      </c>
      <c r="DG23">
        <f>'Asset data'!DM23</f>
        <v>0</v>
      </c>
      <c r="DH23">
        <f>'Asset data'!DN23</f>
        <v>0</v>
      </c>
      <c r="DI23">
        <f>'Asset data'!DO23</f>
        <v>0</v>
      </c>
      <c r="DJ23">
        <f>'Asset data'!DP23</f>
        <v>0</v>
      </c>
      <c r="DK23">
        <f>'Asset data'!DQ23</f>
        <v>0</v>
      </c>
      <c r="DL23">
        <f>'Asset data'!DR23</f>
        <v>5.0999999999999996</v>
      </c>
      <c r="DM23">
        <f>'Asset data'!DS23</f>
        <v>7</v>
      </c>
      <c r="DN23">
        <f>'Asset data'!DT23</f>
        <v>0</v>
      </c>
      <c r="DO23">
        <f>'Asset data'!DU23</f>
        <v>0</v>
      </c>
      <c r="DP23">
        <f>'Asset data'!DV23</f>
        <v>0</v>
      </c>
      <c r="DQ23">
        <f>'Asset data'!DW23</f>
        <v>13</v>
      </c>
      <c r="DR23">
        <f>'Asset data'!DX23</f>
        <v>0</v>
      </c>
      <c r="DS23">
        <f>'Asset data'!DY23</f>
        <v>0</v>
      </c>
      <c r="DT23">
        <f>'Asset data'!DZ23</f>
        <v>0</v>
      </c>
      <c r="DU23">
        <f>'Asset data'!EA23</f>
        <v>6.5</v>
      </c>
      <c r="DV23">
        <f>'Asset data'!EB23</f>
        <v>0</v>
      </c>
      <c r="DW23">
        <f>'Asset data'!EC23</f>
        <v>0</v>
      </c>
      <c r="DX23">
        <f>'Asset data'!ED23</f>
        <v>0</v>
      </c>
      <c r="DY23">
        <f>'Asset data'!EE23</f>
        <v>0</v>
      </c>
      <c r="DZ23">
        <f>'Asset data'!EF23</f>
        <v>0</v>
      </c>
      <c r="EA23">
        <f>'Asset data'!EG23</f>
        <v>0</v>
      </c>
      <c r="EB23">
        <f>'Asset data'!EH23</f>
        <v>0</v>
      </c>
      <c r="EC23">
        <f>'Asset data'!EI23</f>
        <v>0</v>
      </c>
      <c r="ED23">
        <f>'Asset data'!EJ23</f>
        <v>0</v>
      </c>
      <c r="EE23">
        <f>'Asset data'!EK23</f>
        <v>5.0999999999999996</v>
      </c>
      <c r="EF23">
        <f>'Asset data'!EL23</f>
        <v>0</v>
      </c>
      <c r="EG23">
        <f>'Asset data'!EM23</f>
        <v>0</v>
      </c>
      <c r="EH23">
        <f>'Asset data'!EN23</f>
        <v>0</v>
      </c>
      <c r="EI23">
        <f>'Asset data'!EO23</f>
        <v>0</v>
      </c>
      <c r="EJ23">
        <f>'Asset data'!EP23</f>
        <v>0</v>
      </c>
      <c r="EK23">
        <f>'Asset data'!EQ23</f>
        <v>0</v>
      </c>
      <c r="EL23">
        <f>'Asset data'!ER23</f>
        <v>0</v>
      </c>
      <c r="EM23">
        <f>'Asset data'!ES23</f>
        <v>0</v>
      </c>
      <c r="EN23">
        <f>'Asset data'!ET23</f>
        <v>0</v>
      </c>
      <c r="EO23">
        <f>'Asset data'!EU23</f>
        <v>0</v>
      </c>
      <c r="EP23">
        <f>'Asset data'!EV23</f>
        <v>0</v>
      </c>
      <c r="EQ23">
        <f>'Asset data'!EW23</f>
        <v>4.2</v>
      </c>
      <c r="ER23">
        <f>'Asset data'!EX23</f>
        <v>0</v>
      </c>
      <c r="ES23">
        <f>'Asset data'!EY23</f>
        <v>0</v>
      </c>
      <c r="ET23">
        <f>'Asset data'!EZ23</f>
        <v>0</v>
      </c>
      <c r="EU23">
        <f>'Asset data'!FA23</f>
        <v>0</v>
      </c>
      <c r="EV23">
        <f>'Asset data'!FB23</f>
        <v>0</v>
      </c>
      <c r="EW23">
        <f>'Asset data'!FC23</f>
        <v>0</v>
      </c>
      <c r="EX23">
        <f>'Asset data'!FD23</f>
        <v>0</v>
      </c>
      <c r="EY23">
        <f>'Asset data'!FE23</f>
        <v>0</v>
      </c>
      <c r="EZ23">
        <f>'Asset data'!FF23</f>
        <v>0</v>
      </c>
      <c r="FA23">
        <f>'Asset data'!FG23</f>
        <v>0</v>
      </c>
    </row>
    <row r="24" spans="1:157">
      <c r="A24" s="10">
        <f>'Asset data'!A24</f>
        <v>1</v>
      </c>
      <c r="B24" s="10">
        <f>'Asset data'!B24</f>
        <v>0</v>
      </c>
      <c r="C24" s="10">
        <f>'Asset data'!C24</f>
        <v>0</v>
      </c>
      <c r="D24" s="10" t="str">
        <f>'Asset data'!E24</f>
        <v>SubTx Lines - Meshed</v>
      </c>
      <c r="E24" s="16">
        <f>'Asset data'!I24</f>
        <v>65</v>
      </c>
      <c r="F24">
        <f>'Asset data'!L24</f>
        <v>0</v>
      </c>
      <c r="G24">
        <f>'Asset data'!M24</f>
        <v>0</v>
      </c>
      <c r="H24">
        <f>'Asset data'!N24</f>
        <v>0</v>
      </c>
      <c r="I24">
        <f>'Asset data'!O24</f>
        <v>0</v>
      </c>
      <c r="J24">
        <f>'Asset data'!P24</f>
        <v>151.6</v>
      </c>
      <c r="K24">
        <f>'Asset data'!Q24</f>
        <v>405</v>
      </c>
      <c r="L24">
        <f>'Asset data'!R24</f>
        <v>0</v>
      </c>
      <c r="M24">
        <f>'Asset data'!S24</f>
        <v>0</v>
      </c>
      <c r="N24">
        <f>'Asset data'!T24</f>
        <v>0</v>
      </c>
      <c r="O24">
        <f>'Asset data'!U24</f>
        <v>0</v>
      </c>
      <c r="P24">
        <f>'Asset data'!V24</f>
        <v>519</v>
      </c>
      <c r="Q24">
        <f>'Asset data'!W24</f>
        <v>252</v>
      </c>
      <c r="R24">
        <f>'Asset data'!X24</f>
        <v>383</v>
      </c>
      <c r="S24">
        <f>'Asset data'!Y24</f>
        <v>53</v>
      </c>
      <c r="T24">
        <f>'Asset data'!Z24</f>
        <v>221</v>
      </c>
      <c r="U24">
        <f>'Asset data'!AA24</f>
        <v>0</v>
      </c>
      <c r="V24">
        <f>'Asset data'!AB24</f>
        <v>0</v>
      </c>
      <c r="W24">
        <f>'Asset data'!AC24</f>
        <v>126</v>
      </c>
      <c r="X24">
        <f>'Asset data'!AD24</f>
        <v>127</v>
      </c>
      <c r="Y24">
        <f>'Asset data'!AE24</f>
        <v>983</v>
      </c>
      <c r="Z24">
        <f>'Asset data'!AF24</f>
        <v>128</v>
      </c>
      <c r="AA24">
        <f>'Asset data'!AG24</f>
        <v>254</v>
      </c>
      <c r="AB24">
        <f>'Asset data'!AH24</f>
        <v>248</v>
      </c>
      <c r="AC24">
        <f>'Asset data'!AI24</f>
        <v>520</v>
      </c>
      <c r="AD24">
        <f>'Asset data'!AJ24</f>
        <v>533.79999999999995</v>
      </c>
      <c r="AE24">
        <f>'Asset data'!AK24</f>
        <v>264</v>
      </c>
      <c r="AF24">
        <f>'Asset data'!AL24</f>
        <v>372</v>
      </c>
      <c r="AG24">
        <f>'Asset data'!AM24</f>
        <v>255</v>
      </c>
      <c r="AH24">
        <f>'Asset data'!AN24</f>
        <v>419</v>
      </c>
      <c r="AI24">
        <f>'Asset data'!AO24</f>
        <v>210</v>
      </c>
      <c r="AJ24">
        <f>'Asset data'!AP24</f>
        <v>501</v>
      </c>
      <c r="AK24">
        <f>'Asset data'!AQ24</f>
        <v>581</v>
      </c>
      <c r="AL24">
        <f>'Asset data'!AR24</f>
        <v>0</v>
      </c>
      <c r="AM24">
        <f>'Asset data'!AS24</f>
        <v>0</v>
      </c>
      <c r="AN24">
        <f>'Asset data'!AT24</f>
        <v>237.5</v>
      </c>
      <c r="AO24">
        <f>'Asset data'!AU24</f>
        <v>722</v>
      </c>
      <c r="AP24">
        <f>'Asset data'!AV24</f>
        <v>246</v>
      </c>
      <c r="AQ24">
        <f>'Asset data'!AW24</f>
        <v>98</v>
      </c>
      <c r="AR24">
        <f>'Asset data'!AX24</f>
        <v>255</v>
      </c>
      <c r="AS24">
        <f>'Asset data'!AY24</f>
        <v>127</v>
      </c>
      <c r="AT24">
        <f>'Asset data'!AZ24</f>
        <v>154.69999999999999</v>
      </c>
      <c r="AU24">
        <f>'Asset data'!BA24</f>
        <v>219</v>
      </c>
      <c r="AV24">
        <f>'Asset data'!BB24</f>
        <v>0</v>
      </c>
      <c r="AW24">
        <f>'Asset data'!BC24</f>
        <v>127</v>
      </c>
      <c r="AX24">
        <f>'Asset data'!BD24</f>
        <v>237</v>
      </c>
      <c r="AY24">
        <f>'Asset data'!BE24</f>
        <v>198</v>
      </c>
      <c r="AZ24">
        <f>'Asset data'!BF24</f>
        <v>127</v>
      </c>
      <c r="BA24">
        <f>'Asset data'!BG24</f>
        <v>0</v>
      </c>
      <c r="BB24">
        <f>'Asset data'!BH24</f>
        <v>0</v>
      </c>
      <c r="BC24">
        <f>'Asset data'!BI24</f>
        <v>266.10000000000002</v>
      </c>
      <c r="BD24">
        <f>'Asset data'!BJ24</f>
        <v>109</v>
      </c>
      <c r="BE24">
        <f>'Asset data'!BK24</f>
        <v>0</v>
      </c>
      <c r="BF24">
        <f>'Asset data'!BL24</f>
        <v>254</v>
      </c>
      <c r="BG24">
        <f>'Asset data'!BM24</f>
        <v>256</v>
      </c>
      <c r="BH24">
        <f>'Asset data'!BN24</f>
        <v>90.200000000000017</v>
      </c>
      <c r="BI24">
        <f>'Asset data'!BO24</f>
        <v>300</v>
      </c>
      <c r="BJ24">
        <f>'Asset data'!BP24</f>
        <v>83</v>
      </c>
      <c r="BK24">
        <f>'Asset data'!BQ24</f>
        <v>127</v>
      </c>
      <c r="BL24">
        <f>'Asset data'!BR24</f>
        <v>109</v>
      </c>
      <c r="BM24">
        <f>'Asset data'!BS24</f>
        <v>127</v>
      </c>
      <c r="BN24">
        <f>'Asset data'!BT24</f>
        <v>0</v>
      </c>
      <c r="BO24">
        <f>'Asset data'!BU24</f>
        <v>128</v>
      </c>
      <c r="BP24">
        <f>'Asset data'!BV24</f>
        <v>127</v>
      </c>
      <c r="BQ24">
        <f>'Asset data'!BW24</f>
        <v>0</v>
      </c>
      <c r="BR24">
        <f>'Asset data'!BX24</f>
        <v>465</v>
      </c>
      <c r="BS24">
        <f>'Asset data'!BY24</f>
        <v>0</v>
      </c>
      <c r="BT24">
        <f>'Asset data'!BZ24</f>
        <v>0</v>
      </c>
      <c r="BU24">
        <f>'Asset data'!CA24</f>
        <v>0</v>
      </c>
      <c r="BV24">
        <f>'Asset data'!CB24</f>
        <v>127</v>
      </c>
      <c r="BW24">
        <f>'Asset data'!CC24</f>
        <v>19.899999999999999</v>
      </c>
      <c r="BX24">
        <f>'Asset data'!CD24</f>
        <v>0</v>
      </c>
      <c r="BY24">
        <f>'Asset data'!CE24</f>
        <v>128</v>
      </c>
      <c r="BZ24">
        <f>'Asset data'!CF24</f>
        <v>0</v>
      </c>
      <c r="CA24">
        <f>'Asset data'!CG24</f>
        <v>0</v>
      </c>
      <c r="CB24">
        <f>'Asset data'!CH24</f>
        <v>127</v>
      </c>
      <c r="CC24">
        <f>'Asset data'!CI24</f>
        <v>0</v>
      </c>
      <c r="CD24">
        <f>'Asset data'!CJ24</f>
        <v>0</v>
      </c>
      <c r="CE24">
        <f>'Asset data'!CK24</f>
        <v>101.4</v>
      </c>
      <c r="CF24">
        <f>'Asset data'!CL24</f>
        <v>0</v>
      </c>
      <c r="CG24">
        <f>'Asset data'!CM24</f>
        <v>0</v>
      </c>
      <c r="CH24">
        <f>'Asset data'!CN24</f>
        <v>0</v>
      </c>
      <c r="CI24">
        <f>'Asset data'!CO24</f>
        <v>0</v>
      </c>
      <c r="CJ24">
        <f>'Asset data'!CP24</f>
        <v>0</v>
      </c>
      <c r="CK24">
        <f>'Asset data'!CQ24</f>
        <v>0</v>
      </c>
      <c r="CL24">
        <f>'Asset data'!CR24</f>
        <v>0</v>
      </c>
      <c r="CM24">
        <f>'Asset data'!CS24</f>
        <v>0</v>
      </c>
      <c r="CN24">
        <f>'Asset data'!CT24</f>
        <v>0</v>
      </c>
      <c r="CO24">
        <f>'Asset data'!CU24</f>
        <v>0</v>
      </c>
      <c r="CP24">
        <f>'Asset data'!CV24</f>
        <v>0</v>
      </c>
      <c r="CQ24">
        <f>'Asset data'!CW24</f>
        <v>0</v>
      </c>
      <c r="CR24">
        <f>'Asset data'!CX24</f>
        <v>0</v>
      </c>
      <c r="CS24">
        <f>'Asset data'!CY24</f>
        <v>0</v>
      </c>
      <c r="CT24">
        <f>'Asset data'!CZ24</f>
        <v>0</v>
      </c>
      <c r="CU24">
        <f>'Asset data'!DA24</f>
        <v>0</v>
      </c>
      <c r="CV24">
        <f>'Asset data'!DB24</f>
        <v>0</v>
      </c>
      <c r="CW24">
        <f>'Asset data'!DC24</f>
        <v>0</v>
      </c>
      <c r="CX24">
        <f>'Asset data'!DD24</f>
        <v>0</v>
      </c>
      <c r="CY24">
        <f>'Asset data'!DE24</f>
        <v>0</v>
      </c>
      <c r="CZ24">
        <f>'Asset data'!DF24</f>
        <v>0</v>
      </c>
      <c r="DA24">
        <f>'Asset data'!DG24</f>
        <v>0</v>
      </c>
      <c r="DB24">
        <f>'Asset data'!DH24</f>
        <v>0</v>
      </c>
      <c r="DC24">
        <f>'Asset data'!DI24</f>
        <v>0</v>
      </c>
      <c r="DD24">
        <f>'Asset data'!DJ24</f>
        <v>0</v>
      </c>
      <c r="DE24">
        <f>'Asset data'!DK24</f>
        <v>0</v>
      </c>
      <c r="DF24">
        <f>'Asset data'!DL24</f>
        <v>0</v>
      </c>
      <c r="DG24">
        <f>'Asset data'!DM24</f>
        <v>0</v>
      </c>
      <c r="DH24">
        <f>'Asset data'!DN24</f>
        <v>0</v>
      </c>
      <c r="DI24">
        <f>'Asset data'!DO24</f>
        <v>0</v>
      </c>
      <c r="DJ24">
        <f>'Asset data'!DP24</f>
        <v>0</v>
      </c>
      <c r="DK24">
        <f>'Asset data'!DQ24</f>
        <v>0</v>
      </c>
      <c r="DL24">
        <f>'Asset data'!DR24</f>
        <v>0</v>
      </c>
      <c r="DM24">
        <f>'Asset data'!DS24</f>
        <v>0</v>
      </c>
      <c r="DN24">
        <f>'Asset data'!DT24</f>
        <v>0</v>
      </c>
      <c r="DO24">
        <f>'Asset data'!DU24</f>
        <v>0</v>
      </c>
      <c r="DP24">
        <f>'Asset data'!DV24</f>
        <v>0</v>
      </c>
      <c r="DQ24">
        <f>'Asset data'!DW24</f>
        <v>0</v>
      </c>
      <c r="DR24">
        <f>'Asset data'!DX24</f>
        <v>0</v>
      </c>
      <c r="DS24">
        <f>'Asset data'!DY24</f>
        <v>0</v>
      </c>
      <c r="DT24">
        <f>'Asset data'!DZ24</f>
        <v>0</v>
      </c>
      <c r="DU24">
        <f>'Asset data'!EA24</f>
        <v>0</v>
      </c>
      <c r="DV24">
        <f>'Asset data'!EB24</f>
        <v>0</v>
      </c>
      <c r="DW24">
        <f>'Asset data'!EC24</f>
        <v>0</v>
      </c>
      <c r="DX24">
        <f>'Asset data'!ED24</f>
        <v>0</v>
      </c>
      <c r="DY24">
        <f>'Asset data'!EE24</f>
        <v>0</v>
      </c>
      <c r="DZ24">
        <f>'Asset data'!EF24</f>
        <v>0</v>
      </c>
      <c r="EA24">
        <f>'Asset data'!EG24</f>
        <v>0</v>
      </c>
      <c r="EB24">
        <f>'Asset data'!EH24</f>
        <v>0</v>
      </c>
      <c r="EC24">
        <f>'Asset data'!EI24</f>
        <v>0</v>
      </c>
      <c r="ED24">
        <f>'Asset data'!EJ24</f>
        <v>0</v>
      </c>
      <c r="EE24">
        <f>'Asset data'!EK24</f>
        <v>0</v>
      </c>
      <c r="EF24">
        <f>'Asset data'!EL24</f>
        <v>0</v>
      </c>
      <c r="EG24">
        <f>'Asset data'!EM24</f>
        <v>0</v>
      </c>
      <c r="EH24">
        <f>'Asset data'!EN24</f>
        <v>0</v>
      </c>
      <c r="EI24">
        <f>'Asset data'!EO24</f>
        <v>0</v>
      </c>
      <c r="EJ24">
        <f>'Asset data'!EP24</f>
        <v>0</v>
      </c>
      <c r="EK24">
        <f>'Asset data'!EQ24</f>
        <v>0</v>
      </c>
      <c r="EL24">
        <f>'Asset data'!ER24</f>
        <v>0</v>
      </c>
      <c r="EM24">
        <f>'Asset data'!ES24</f>
        <v>0</v>
      </c>
      <c r="EN24">
        <f>'Asset data'!ET24</f>
        <v>0</v>
      </c>
      <c r="EO24">
        <f>'Asset data'!EU24</f>
        <v>0</v>
      </c>
      <c r="EP24">
        <f>'Asset data'!EV24</f>
        <v>0</v>
      </c>
      <c r="EQ24">
        <f>'Asset data'!EW24</f>
        <v>0</v>
      </c>
      <c r="ER24">
        <f>'Asset data'!EX24</f>
        <v>0</v>
      </c>
      <c r="ES24">
        <f>'Asset data'!EY24</f>
        <v>0</v>
      </c>
      <c r="ET24">
        <f>'Asset data'!EZ24</f>
        <v>0</v>
      </c>
      <c r="EU24">
        <f>'Asset data'!FA24</f>
        <v>0</v>
      </c>
      <c r="EV24">
        <f>'Asset data'!FB24</f>
        <v>0</v>
      </c>
      <c r="EW24">
        <f>'Asset data'!FC24</f>
        <v>0</v>
      </c>
      <c r="EX24">
        <f>'Asset data'!FD24</f>
        <v>0</v>
      </c>
      <c r="EY24">
        <f>'Asset data'!FE24</f>
        <v>0</v>
      </c>
      <c r="EZ24">
        <f>'Asset data'!FF24</f>
        <v>0</v>
      </c>
      <c r="FA24">
        <f>'Asset data'!FG24</f>
        <v>0</v>
      </c>
    </row>
    <row r="25" spans="1:157">
      <c r="A25" s="10">
        <f>'Asset data'!A25</f>
        <v>1</v>
      </c>
      <c r="B25" s="10">
        <f>'Asset data'!B25</f>
        <v>0</v>
      </c>
      <c r="C25" s="10">
        <f>'Asset data'!C25</f>
        <v>0</v>
      </c>
      <c r="D25" s="10" t="str">
        <f>'Asset data'!E25</f>
        <v>SubTx Lines - CBD</v>
      </c>
      <c r="E25" s="16">
        <f>'Asset data'!I25</f>
        <v>65</v>
      </c>
      <c r="F25">
        <f>'Asset data'!L25</f>
        <v>0</v>
      </c>
      <c r="G25">
        <f>'Asset data'!M25</f>
        <v>0</v>
      </c>
      <c r="H25">
        <f>'Asset data'!N25</f>
        <v>0</v>
      </c>
      <c r="I25">
        <f>'Asset data'!O25</f>
        <v>0</v>
      </c>
      <c r="J25">
        <f>'Asset data'!P25</f>
        <v>0</v>
      </c>
      <c r="K25">
        <f>'Asset data'!Q25</f>
        <v>0</v>
      </c>
      <c r="L25">
        <f>'Asset data'!R25</f>
        <v>0</v>
      </c>
      <c r="M25">
        <f>'Asset data'!S25</f>
        <v>12.860477246198913</v>
      </c>
      <c r="N25">
        <f>'Asset data'!T25</f>
        <v>0</v>
      </c>
      <c r="O25">
        <f>'Asset data'!U25</f>
        <v>0</v>
      </c>
      <c r="P25">
        <f>'Asset data'!V25</f>
        <v>0</v>
      </c>
      <c r="Q25">
        <f>'Asset data'!W25</f>
        <v>10.288381796959131</v>
      </c>
      <c r="R25">
        <f>'Asset data'!X25</f>
        <v>0</v>
      </c>
      <c r="S25">
        <f>'Asset data'!Y25</f>
        <v>0</v>
      </c>
      <c r="T25">
        <f>'Asset data'!Z25</f>
        <v>0</v>
      </c>
      <c r="U25">
        <f>'Asset data'!AA25</f>
        <v>0</v>
      </c>
      <c r="V25">
        <f>'Asset data'!AB25</f>
        <v>12.860477246198913</v>
      </c>
      <c r="W25">
        <f>'Asset data'!AC25</f>
        <v>86</v>
      </c>
      <c r="X25">
        <f>'Asset data'!AD25</f>
        <v>0</v>
      </c>
      <c r="Y25">
        <f>'Asset data'!AE25</f>
        <v>96.146784312189837</v>
      </c>
      <c r="Z25">
        <f>'Asset data'!AF25</f>
        <v>8.5736514974659421</v>
      </c>
      <c r="AA25">
        <f>'Asset data'!AG25</f>
        <v>0</v>
      </c>
      <c r="AB25">
        <f>'Asset data'!AH25</f>
        <v>0</v>
      </c>
      <c r="AC25">
        <f>'Asset data'!AI25</f>
        <v>0</v>
      </c>
      <c r="AD25">
        <f>'Asset data'!AJ25</f>
        <v>0</v>
      </c>
      <c r="AE25">
        <f>'Asset data'!AK25</f>
        <v>155</v>
      </c>
      <c r="AF25">
        <f>'Asset data'!AL25</f>
        <v>0</v>
      </c>
      <c r="AG25">
        <f>'Asset data'!AM25</f>
        <v>0</v>
      </c>
      <c r="AH25">
        <f>'Asset data'!AN25</f>
        <v>155</v>
      </c>
      <c r="AI25">
        <f>'Asset data'!AO25</f>
        <v>0</v>
      </c>
      <c r="AJ25">
        <f>'Asset data'!AP25</f>
        <v>0</v>
      </c>
      <c r="AK25">
        <f>'Asset data'!AQ25</f>
        <v>0</v>
      </c>
      <c r="AL25">
        <f>'Asset data'!AR25</f>
        <v>0</v>
      </c>
      <c r="AM25">
        <f>'Asset data'!AS25</f>
        <v>0</v>
      </c>
      <c r="AN25">
        <f>'Asset data'!AT25</f>
        <v>89.573651497465946</v>
      </c>
      <c r="AO25">
        <f>'Asset data'!AU25</f>
        <v>8.5736514974659421</v>
      </c>
      <c r="AP25">
        <f>'Asset data'!AV25</f>
        <v>12.860477246198913</v>
      </c>
      <c r="AQ25">
        <f>'Asset data'!AW25</f>
        <v>0</v>
      </c>
      <c r="AR25">
        <f>'Asset data'!AX25</f>
        <v>0</v>
      </c>
      <c r="AS25">
        <f>'Asset data'!AY25</f>
        <v>0</v>
      </c>
      <c r="AT25">
        <f>'Asset data'!AZ25</f>
        <v>0</v>
      </c>
      <c r="AU25">
        <f>'Asset data'!BA25</f>
        <v>0</v>
      </c>
      <c r="AV25">
        <f>'Asset data'!BB25</f>
        <v>0</v>
      </c>
      <c r="AW25">
        <f>'Asset data'!BC25</f>
        <v>125</v>
      </c>
      <c r="AX25">
        <f>'Asset data'!BD25</f>
        <v>0</v>
      </c>
      <c r="AY25">
        <f>'Asset data'!BE25</f>
        <v>300</v>
      </c>
      <c r="AZ25">
        <f>'Asset data'!BF25</f>
        <v>0</v>
      </c>
      <c r="BA25">
        <f>'Asset data'!BG25</f>
        <v>0</v>
      </c>
      <c r="BB25">
        <f>'Asset data'!BH25</f>
        <v>15.146784312189832</v>
      </c>
      <c r="BC25">
        <f>'Asset data'!BI25</f>
        <v>0</v>
      </c>
      <c r="BD25">
        <f>'Asset data'!BJ25</f>
        <v>0</v>
      </c>
      <c r="BE25">
        <f>'Asset data'!BK25</f>
        <v>0</v>
      </c>
      <c r="BF25">
        <f>'Asset data'!BL25</f>
        <v>0</v>
      </c>
      <c r="BG25">
        <f>'Asset data'!BM25</f>
        <v>0</v>
      </c>
      <c r="BH25">
        <f>'Asset data'!BN25</f>
        <v>0</v>
      </c>
      <c r="BI25">
        <f>'Asset data'!BO25</f>
        <v>0</v>
      </c>
      <c r="BJ25">
        <f>'Asset data'!BP25</f>
        <v>0</v>
      </c>
      <c r="BK25">
        <f>'Asset data'!BQ25</f>
        <v>0</v>
      </c>
      <c r="BL25">
        <f>'Asset data'!BR25</f>
        <v>0</v>
      </c>
      <c r="BM25">
        <f>'Asset data'!BS25</f>
        <v>0</v>
      </c>
      <c r="BN25">
        <f>'Asset data'!BT25</f>
        <v>0</v>
      </c>
      <c r="BO25">
        <f>'Asset data'!BU25</f>
        <v>0</v>
      </c>
      <c r="BP25">
        <f>'Asset data'!BV25</f>
        <v>0</v>
      </c>
      <c r="BQ25">
        <f>'Asset data'!BW25</f>
        <v>0</v>
      </c>
      <c r="BR25">
        <f>'Asset data'!BX25</f>
        <v>0</v>
      </c>
      <c r="BS25">
        <f>'Asset data'!BY25</f>
        <v>0</v>
      </c>
      <c r="BT25">
        <f>'Asset data'!BZ25</f>
        <v>0</v>
      </c>
      <c r="BU25">
        <f>'Asset data'!CA25</f>
        <v>0</v>
      </c>
      <c r="BV25">
        <f>'Asset data'!CB25</f>
        <v>0</v>
      </c>
      <c r="BW25">
        <f>'Asset data'!CC25</f>
        <v>0</v>
      </c>
      <c r="BX25">
        <f>'Asset data'!CD25</f>
        <v>0</v>
      </c>
      <c r="BY25">
        <f>'Asset data'!CE25</f>
        <v>0</v>
      </c>
      <c r="BZ25">
        <f>'Asset data'!CF25</f>
        <v>0</v>
      </c>
      <c r="CA25">
        <f>'Asset data'!CG25</f>
        <v>0</v>
      </c>
      <c r="CB25">
        <f>'Asset data'!CH25</f>
        <v>0</v>
      </c>
      <c r="CC25">
        <f>'Asset data'!CI25</f>
        <v>0</v>
      </c>
      <c r="CD25">
        <f>'Asset data'!CJ25</f>
        <v>0</v>
      </c>
      <c r="CE25">
        <f>'Asset data'!CK25</f>
        <v>0</v>
      </c>
      <c r="CF25">
        <f>'Asset data'!CL25</f>
        <v>0</v>
      </c>
      <c r="CG25">
        <f>'Asset data'!CM25</f>
        <v>0</v>
      </c>
      <c r="CH25">
        <f>'Asset data'!CN25</f>
        <v>0</v>
      </c>
      <c r="CI25">
        <f>'Asset data'!CO25</f>
        <v>0</v>
      </c>
      <c r="CJ25">
        <f>'Asset data'!CP25</f>
        <v>0</v>
      </c>
      <c r="CK25">
        <f>'Asset data'!CQ25</f>
        <v>0</v>
      </c>
      <c r="CL25">
        <f>'Asset data'!CR25</f>
        <v>0</v>
      </c>
      <c r="CM25">
        <f>'Asset data'!CS25</f>
        <v>0</v>
      </c>
      <c r="CN25">
        <f>'Asset data'!CT25</f>
        <v>0</v>
      </c>
      <c r="CO25">
        <f>'Asset data'!CU25</f>
        <v>0</v>
      </c>
      <c r="CP25">
        <f>'Asset data'!CV25</f>
        <v>0</v>
      </c>
      <c r="CQ25">
        <f>'Asset data'!CW25</f>
        <v>0</v>
      </c>
      <c r="CR25">
        <f>'Asset data'!CX25</f>
        <v>0</v>
      </c>
      <c r="CS25">
        <f>'Asset data'!CY25</f>
        <v>0</v>
      </c>
      <c r="CT25">
        <f>'Asset data'!CZ25</f>
        <v>0</v>
      </c>
      <c r="CU25">
        <f>'Asset data'!DA25</f>
        <v>0</v>
      </c>
      <c r="CV25">
        <f>'Asset data'!DB25</f>
        <v>0</v>
      </c>
      <c r="CW25">
        <f>'Asset data'!DC25</f>
        <v>0</v>
      </c>
      <c r="CX25">
        <f>'Asset data'!DD25</f>
        <v>0</v>
      </c>
      <c r="CY25">
        <f>'Asset data'!DE25</f>
        <v>0</v>
      </c>
      <c r="CZ25">
        <f>'Asset data'!DF25</f>
        <v>0</v>
      </c>
      <c r="DA25">
        <f>'Asset data'!DG25</f>
        <v>0</v>
      </c>
      <c r="DB25">
        <f>'Asset data'!DH25</f>
        <v>0</v>
      </c>
      <c r="DC25">
        <f>'Asset data'!DI25</f>
        <v>0</v>
      </c>
      <c r="DD25">
        <f>'Asset data'!DJ25</f>
        <v>0</v>
      </c>
      <c r="DE25">
        <f>'Asset data'!DK25</f>
        <v>0</v>
      </c>
      <c r="DF25">
        <f>'Asset data'!DL25</f>
        <v>0</v>
      </c>
      <c r="DG25">
        <f>'Asset data'!DM25</f>
        <v>0</v>
      </c>
      <c r="DH25">
        <f>'Asset data'!DN25</f>
        <v>0</v>
      </c>
      <c r="DI25">
        <f>'Asset data'!DO25</f>
        <v>0</v>
      </c>
      <c r="DJ25">
        <f>'Asset data'!DP25</f>
        <v>0</v>
      </c>
      <c r="DK25">
        <f>'Asset data'!DQ25</f>
        <v>0</v>
      </c>
      <c r="DL25">
        <f>'Asset data'!DR25</f>
        <v>0</v>
      </c>
      <c r="DM25">
        <f>'Asset data'!DS25</f>
        <v>0</v>
      </c>
      <c r="DN25">
        <f>'Asset data'!DT25</f>
        <v>0</v>
      </c>
      <c r="DO25">
        <f>'Asset data'!DU25</f>
        <v>0</v>
      </c>
      <c r="DP25">
        <f>'Asset data'!DV25</f>
        <v>0</v>
      </c>
      <c r="DQ25">
        <f>'Asset data'!DW25</f>
        <v>0</v>
      </c>
      <c r="DR25">
        <f>'Asset data'!DX25</f>
        <v>0</v>
      </c>
      <c r="DS25">
        <f>'Asset data'!DY25</f>
        <v>0</v>
      </c>
      <c r="DT25">
        <f>'Asset data'!DZ25</f>
        <v>0</v>
      </c>
      <c r="DU25">
        <f>'Asset data'!EA25</f>
        <v>0</v>
      </c>
      <c r="DV25">
        <f>'Asset data'!EB25</f>
        <v>0</v>
      </c>
      <c r="DW25">
        <f>'Asset data'!EC25</f>
        <v>0</v>
      </c>
      <c r="DX25">
        <f>'Asset data'!ED25</f>
        <v>0</v>
      </c>
      <c r="DY25">
        <f>'Asset data'!EE25</f>
        <v>0</v>
      </c>
      <c r="DZ25">
        <f>'Asset data'!EF25</f>
        <v>0</v>
      </c>
      <c r="EA25">
        <f>'Asset data'!EG25</f>
        <v>0</v>
      </c>
      <c r="EB25">
        <f>'Asset data'!EH25</f>
        <v>0</v>
      </c>
      <c r="EC25">
        <f>'Asset data'!EI25</f>
        <v>0</v>
      </c>
      <c r="ED25">
        <f>'Asset data'!EJ25</f>
        <v>0</v>
      </c>
      <c r="EE25">
        <f>'Asset data'!EK25</f>
        <v>0</v>
      </c>
      <c r="EF25">
        <f>'Asset data'!EL25</f>
        <v>0</v>
      </c>
      <c r="EG25">
        <f>'Asset data'!EM25</f>
        <v>0</v>
      </c>
      <c r="EH25">
        <f>'Asset data'!EN25</f>
        <v>0</v>
      </c>
      <c r="EI25">
        <f>'Asset data'!EO25</f>
        <v>0</v>
      </c>
      <c r="EJ25">
        <f>'Asset data'!EP25</f>
        <v>0</v>
      </c>
      <c r="EK25">
        <f>'Asset data'!EQ25</f>
        <v>0</v>
      </c>
      <c r="EL25">
        <f>'Asset data'!ER25</f>
        <v>0</v>
      </c>
      <c r="EM25">
        <f>'Asset data'!ES25</f>
        <v>0</v>
      </c>
      <c r="EN25">
        <f>'Asset data'!ET25</f>
        <v>0</v>
      </c>
      <c r="EO25">
        <f>'Asset data'!EU25</f>
        <v>0</v>
      </c>
      <c r="EP25">
        <f>'Asset data'!EV25</f>
        <v>0</v>
      </c>
      <c r="EQ25">
        <f>'Asset data'!EW25</f>
        <v>0</v>
      </c>
      <c r="ER25">
        <f>'Asset data'!EX25</f>
        <v>0</v>
      </c>
      <c r="ES25">
        <f>'Asset data'!EY25</f>
        <v>0</v>
      </c>
      <c r="ET25">
        <f>'Asset data'!EZ25</f>
        <v>0</v>
      </c>
      <c r="EU25">
        <f>'Asset data'!FA25</f>
        <v>0</v>
      </c>
      <c r="EV25">
        <f>'Asset data'!FB25</f>
        <v>0</v>
      </c>
      <c r="EW25">
        <f>'Asset data'!FC25</f>
        <v>0</v>
      </c>
      <c r="EX25">
        <f>'Asset data'!FD25</f>
        <v>0</v>
      </c>
      <c r="EY25">
        <f>'Asset data'!FE25</f>
        <v>0</v>
      </c>
      <c r="EZ25">
        <f>'Asset data'!FF25</f>
        <v>0</v>
      </c>
      <c r="FA25">
        <f>'Asset data'!FG25</f>
        <v>0</v>
      </c>
    </row>
    <row r="26" spans="1:157">
      <c r="A26" s="10">
        <f>'Asset data'!A26</f>
        <v>2</v>
      </c>
      <c r="B26" s="10">
        <f>'Asset data'!B26</f>
        <v>0</v>
      </c>
      <c r="C26" s="10">
        <f>'Asset data'!C26</f>
        <v>0</v>
      </c>
      <c r="D26" s="10" t="str">
        <f>'Asset data'!E26</f>
        <v>SubTx Substations</v>
      </c>
      <c r="E26" s="16">
        <f>'Asset data'!I26</f>
        <v>65</v>
      </c>
      <c r="F26">
        <f>'Asset data'!L26</f>
        <v>14.8</v>
      </c>
      <c r="G26">
        <f>'Asset data'!M26</f>
        <v>0</v>
      </c>
      <c r="H26">
        <f>'Asset data'!N26</f>
        <v>0</v>
      </c>
      <c r="I26">
        <f>'Asset data'!O26</f>
        <v>0</v>
      </c>
      <c r="J26">
        <f>'Asset data'!P26</f>
        <v>0</v>
      </c>
      <c r="K26">
        <f>'Asset data'!Q26</f>
        <v>0</v>
      </c>
      <c r="L26">
        <f>'Asset data'!R26</f>
        <v>0</v>
      </c>
      <c r="M26">
        <f>'Asset data'!S26</f>
        <v>17.7</v>
      </c>
      <c r="N26">
        <f>'Asset data'!T26</f>
        <v>0</v>
      </c>
      <c r="O26">
        <f>'Asset data'!U26</f>
        <v>0</v>
      </c>
      <c r="P26">
        <f>'Asset data'!V26</f>
        <v>0</v>
      </c>
      <c r="Q26">
        <f>'Asset data'!W26</f>
        <v>17.8</v>
      </c>
      <c r="R26">
        <f>'Asset data'!X26</f>
        <v>0</v>
      </c>
      <c r="S26">
        <f>'Asset data'!Y26</f>
        <v>0</v>
      </c>
      <c r="T26">
        <f>'Asset data'!Z26</f>
        <v>82.7</v>
      </c>
      <c r="U26">
        <f>'Asset data'!AA26</f>
        <v>0</v>
      </c>
      <c r="V26">
        <f>'Asset data'!AB26</f>
        <v>0</v>
      </c>
      <c r="W26">
        <f>'Asset data'!AC26</f>
        <v>0</v>
      </c>
      <c r="X26">
        <f>'Asset data'!AD26</f>
        <v>0</v>
      </c>
      <c r="Y26">
        <f>'Asset data'!AE26</f>
        <v>13.5</v>
      </c>
      <c r="Z26">
        <f>'Asset data'!AF26</f>
        <v>40</v>
      </c>
      <c r="AA26">
        <f>'Asset data'!AG26</f>
        <v>0</v>
      </c>
      <c r="AB26">
        <f>'Asset data'!AH26</f>
        <v>0</v>
      </c>
      <c r="AC26">
        <f>'Asset data'!AI26</f>
        <v>10.6</v>
      </c>
      <c r="AD26">
        <f>'Asset data'!AJ26</f>
        <v>0</v>
      </c>
      <c r="AE26">
        <f>'Asset data'!AK26</f>
        <v>0</v>
      </c>
      <c r="AF26">
        <f>'Asset data'!AL26</f>
        <v>0</v>
      </c>
      <c r="AG26">
        <f>'Asset data'!AM26</f>
        <v>0</v>
      </c>
      <c r="AH26">
        <f>'Asset data'!AN26</f>
        <v>0</v>
      </c>
      <c r="AI26">
        <f>'Asset data'!AO26</f>
        <v>0</v>
      </c>
      <c r="AJ26">
        <f>'Asset data'!AP26</f>
        <v>0</v>
      </c>
      <c r="AK26">
        <f>'Asset data'!AQ26</f>
        <v>0</v>
      </c>
      <c r="AL26">
        <f>'Asset data'!AR26</f>
        <v>47.5</v>
      </c>
      <c r="AM26">
        <f>'Asset data'!AS26</f>
        <v>0</v>
      </c>
      <c r="AN26">
        <f>'Asset data'!AT26</f>
        <v>0</v>
      </c>
      <c r="AO26">
        <f>'Asset data'!AU26</f>
        <v>0</v>
      </c>
      <c r="AP26">
        <f>'Asset data'!AV26</f>
        <v>0</v>
      </c>
      <c r="AQ26">
        <f>'Asset data'!AW26</f>
        <v>23.75</v>
      </c>
      <c r="AR26">
        <f>'Asset data'!AX26</f>
        <v>0</v>
      </c>
      <c r="AS26">
        <f>'Asset data'!AY26</f>
        <v>0</v>
      </c>
      <c r="AT26">
        <f>'Asset data'!AZ26</f>
        <v>0</v>
      </c>
      <c r="AU26">
        <f>'Asset data'!BA26</f>
        <v>0</v>
      </c>
      <c r="AV26">
        <f>'Asset data'!BB26</f>
        <v>0</v>
      </c>
      <c r="AW26">
        <f>'Asset data'!BC26</f>
        <v>31.4</v>
      </c>
      <c r="AX26">
        <f>'Asset data'!BD26</f>
        <v>0</v>
      </c>
      <c r="AY26">
        <f>'Asset data'!BE26</f>
        <v>0</v>
      </c>
      <c r="AZ26">
        <f>'Asset data'!BF26</f>
        <v>0</v>
      </c>
      <c r="BA26">
        <f>'Asset data'!BG26</f>
        <v>0</v>
      </c>
      <c r="BB26">
        <f>'Asset data'!BH26</f>
        <v>0</v>
      </c>
      <c r="BC26">
        <f>'Asset data'!BI26</f>
        <v>0</v>
      </c>
      <c r="BD26">
        <f>'Asset data'!BJ26</f>
        <v>0</v>
      </c>
      <c r="BE26">
        <f>'Asset data'!BK26</f>
        <v>0</v>
      </c>
      <c r="BF26">
        <f>'Asset data'!BL26</f>
        <v>0</v>
      </c>
      <c r="BG26">
        <f>'Asset data'!BM26</f>
        <v>0</v>
      </c>
      <c r="BH26">
        <f>'Asset data'!BN26</f>
        <v>0</v>
      </c>
      <c r="BI26">
        <f>'Asset data'!BO26</f>
        <v>0</v>
      </c>
      <c r="BJ26">
        <f>'Asset data'!BP26</f>
        <v>0</v>
      </c>
      <c r="BK26">
        <f>'Asset data'!BQ26</f>
        <v>0</v>
      </c>
      <c r="BL26">
        <f>'Asset data'!BR26</f>
        <v>0</v>
      </c>
      <c r="BM26">
        <f>'Asset data'!BS26</f>
        <v>0</v>
      </c>
      <c r="BN26">
        <f>'Asset data'!BT26</f>
        <v>0</v>
      </c>
      <c r="BO26">
        <f>'Asset data'!BU26</f>
        <v>0</v>
      </c>
      <c r="BP26">
        <f>'Asset data'!BV26</f>
        <v>0</v>
      </c>
      <c r="BQ26">
        <f>'Asset data'!BW26</f>
        <v>0</v>
      </c>
      <c r="BR26">
        <f>'Asset data'!BX26</f>
        <v>30.1</v>
      </c>
      <c r="BS26">
        <f>'Asset data'!BY26</f>
        <v>0</v>
      </c>
      <c r="BT26">
        <f>'Asset data'!BZ26</f>
        <v>0</v>
      </c>
      <c r="BU26">
        <f>'Asset data'!CA26</f>
        <v>0</v>
      </c>
      <c r="BV26">
        <f>'Asset data'!CB26</f>
        <v>0</v>
      </c>
      <c r="BW26">
        <f>'Asset data'!CC26</f>
        <v>0</v>
      </c>
      <c r="BX26">
        <f>'Asset data'!CD26</f>
        <v>0</v>
      </c>
      <c r="BY26">
        <f>'Asset data'!CE26</f>
        <v>0</v>
      </c>
      <c r="BZ26">
        <f>'Asset data'!CF26</f>
        <v>0</v>
      </c>
      <c r="CA26">
        <f>'Asset data'!CG26</f>
        <v>0</v>
      </c>
      <c r="CB26">
        <f>'Asset data'!CH26</f>
        <v>0</v>
      </c>
      <c r="CC26">
        <f>'Asset data'!CI26</f>
        <v>0</v>
      </c>
      <c r="CD26">
        <f>'Asset data'!CJ26</f>
        <v>0</v>
      </c>
      <c r="CE26">
        <f>'Asset data'!CK26</f>
        <v>0</v>
      </c>
      <c r="CF26">
        <f>'Asset data'!CL26</f>
        <v>0</v>
      </c>
      <c r="CG26">
        <f>'Asset data'!CM26</f>
        <v>0</v>
      </c>
      <c r="CH26">
        <f>'Asset data'!CN26</f>
        <v>0</v>
      </c>
      <c r="CI26">
        <f>'Asset data'!CO26</f>
        <v>0</v>
      </c>
      <c r="CJ26">
        <f>'Asset data'!CP26</f>
        <v>0</v>
      </c>
      <c r="CK26">
        <f>'Asset data'!CQ26</f>
        <v>0</v>
      </c>
      <c r="CL26">
        <f>'Asset data'!CR26</f>
        <v>0</v>
      </c>
      <c r="CM26">
        <f>'Asset data'!CS26</f>
        <v>0</v>
      </c>
      <c r="CN26">
        <f>'Asset data'!CT26</f>
        <v>0</v>
      </c>
      <c r="CO26">
        <f>'Asset data'!CU26</f>
        <v>0</v>
      </c>
      <c r="CP26">
        <f>'Asset data'!CV26</f>
        <v>0</v>
      </c>
      <c r="CQ26">
        <f>'Asset data'!CW26</f>
        <v>0</v>
      </c>
      <c r="CR26">
        <f>'Asset data'!CX26</f>
        <v>12.32</v>
      </c>
      <c r="CS26">
        <f>'Asset data'!CY26</f>
        <v>0</v>
      </c>
      <c r="CT26">
        <f>'Asset data'!CZ26</f>
        <v>0</v>
      </c>
      <c r="CU26">
        <f>'Asset data'!DA26</f>
        <v>0</v>
      </c>
      <c r="CV26">
        <f>'Asset data'!DB26</f>
        <v>0</v>
      </c>
      <c r="CW26">
        <f>'Asset data'!DC26</f>
        <v>0</v>
      </c>
      <c r="CX26">
        <f>'Asset data'!DD26</f>
        <v>0</v>
      </c>
      <c r="CY26">
        <f>'Asset data'!DE26</f>
        <v>0</v>
      </c>
      <c r="CZ26">
        <f>'Asset data'!DF26</f>
        <v>0</v>
      </c>
      <c r="DA26">
        <f>'Asset data'!DG26</f>
        <v>0</v>
      </c>
      <c r="DB26">
        <f>'Asset data'!DH26</f>
        <v>0</v>
      </c>
      <c r="DC26">
        <f>'Asset data'!DI26</f>
        <v>0</v>
      </c>
      <c r="DD26">
        <f>'Asset data'!DJ26</f>
        <v>0</v>
      </c>
      <c r="DE26">
        <f>'Asset data'!DK26</f>
        <v>0</v>
      </c>
      <c r="DF26">
        <f>'Asset data'!DL26</f>
        <v>0</v>
      </c>
      <c r="DG26">
        <f>'Asset data'!DM26</f>
        <v>0</v>
      </c>
      <c r="DH26">
        <f>'Asset data'!DN26</f>
        <v>0</v>
      </c>
      <c r="DI26">
        <f>'Asset data'!DO26</f>
        <v>0</v>
      </c>
      <c r="DJ26">
        <f>'Asset data'!DP26</f>
        <v>0</v>
      </c>
      <c r="DK26">
        <f>'Asset data'!DQ26</f>
        <v>0</v>
      </c>
      <c r="DL26">
        <f>'Asset data'!DR26</f>
        <v>0</v>
      </c>
      <c r="DM26">
        <f>'Asset data'!DS26</f>
        <v>0</v>
      </c>
      <c r="DN26">
        <f>'Asset data'!DT26</f>
        <v>0</v>
      </c>
      <c r="DO26">
        <f>'Asset data'!DU26</f>
        <v>0</v>
      </c>
      <c r="DP26">
        <f>'Asset data'!DV26</f>
        <v>0</v>
      </c>
      <c r="DQ26">
        <f>'Asset data'!DW26</f>
        <v>0</v>
      </c>
      <c r="DR26">
        <f>'Asset data'!DX26</f>
        <v>0</v>
      </c>
      <c r="DS26">
        <f>'Asset data'!DY26</f>
        <v>0</v>
      </c>
      <c r="DT26">
        <f>'Asset data'!DZ26</f>
        <v>0</v>
      </c>
      <c r="DU26">
        <f>'Asset data'!EA26</f>
        <v>0</v>
      </c>
      <c r="DV26">
        <f>'Asset data'!EB26</f>
        <v>0</v>
      </c>
      <c r="DW26">
        <f>'Asset data'!EC26</f>
        <v>0</v>
      </c>
      <c r="DX26">
        <f>'Asset data'!ED26</f>
        <v>0</v>
      </c>
      <c r="DY26">
        <f>'Asset data'!EE26</f>
        <v>0</v>
      </c>
      <c r="DZ26">
        <f>'Asset data'!EF26</f>
        <v>0</v>
      </c>
      <c r="EA26">
        <f>'Asset data'!EG26</f>
        <v>0</v>
      </c>
      <c r="EB26">
        <f>'Asset data'!EH26</f>
        <v>0</v>
      </c>
      <c r="EC26">
        <f>'Asset data'!EI26</f>
        <v>0</v>
      </c>
      <c r="ED26">
        <f>'Asset data'!EJ26</f>
        <v>0</v>
      </c>
      <c r="EE26">
        <f>'Asset data'!EK26</f>
        <v>0</v>
      </c>
      <c r="EF26">
        <f>'Asset data'!EL26</f>
        <v>0</v>
      </c>
      <c r="EG26">
        <f>'Asset data'!EM26</f>
        <v>0</v>
      </c>
      <c r="EH26">
        <f>'Asset data'!EN26</f>
        <v>0</v>
      </c>
      <c r="EI26">
        <f>'Asset data'!EO26</f>
        <v>0</v>
      </c>
      <c r="EJ26">
        <f>'Asset data'!EP26</f>
        <v>0</v>
      </c>
      <c r="EK26">
        <f>'Asset data'!EQ26</f>
        <v>0</v>
      </c>
      <c r="EL26">
        <f>'Asset data'!ER26</f>
        <v>0</v>
      </c>
      <c r="EM26">
        <f>'Asset data'!ES26</f>
        <v>0</v>
      </c>
      <c r="EN26">
        <f>'Asset data'!ET26</f>
        <v>0</v>
      </c>
      <c r="EO26">
        <f>'Asset data'!EU26</f>
        <v>0</v>
      </c>
      <c r="EP26">
        <f>'Asset data'!EV26</f>
        <v>0</v>
      </c>
      <c r="EQ26">
        <f>'Asset data'!EW26</f>
        <v>0</v>
      </c>
      <c r="ER26">
        <f>'Asset data'!EX26</f>
        <v>0</v>
      </c>
      <c r="ES26">
        <f>'Asset data'!EY26</f>
        <v>0</v>
      </c>
      <c r="ET26">
        <f>'Asset data'!EZ26</f>
        <v>0</v>
      </c>
      <c r="EU26">
        <f>'Asset data'!FA26</f>
        <v>0</v>
      </c>
      <c r="EV26">
        <f>'Asset data'!FB26</f>
        <v>0</v>
      </c>
      <c r="EW26">
        <f>'Asset data'!FC26</f>
        <v>0</v>
      </c>
      <c r="EX26">
        <f>'Asset data'!FD26</f>
        <v>0</v>
      </c>
      <c r="EY26">
        <f>'Asset data'!FE26</f>
        <v>0</v>
      </c>
      <c r="EZ26">
        <f>'Asset data'!FF26</f>
        <v>0</v>
      </c>
      <c r="FA26">
        <f>'Asset data'!FG26</f>
        <v>0</v>
      </c>
    </row>
    <row r="27" spans="1:157">
      <c r="A27" s="10">
        <f>'Asset data'!A27</f>
        <v>3</v>
      </c>
      <c r="B27" s="10">
        <f>'Asset data'!B27</f>
        <v>0</v>
      </c>
      <c r="C27" s="10">
        <f>'Asset data'!C27</f>
        <v>0</v>
      </c>
      <c r="D27" s="10" t="str">
        <f>'Asset data'!E27</f>
        <v>Zone Substations - Urban</v>
      </c>
      <c r="E27" s="16">
        <f>'Asset data'!I27</f>
        <v>65</v>
      </c>
      <c r="F27">
        <f>'Asset data'!L27</f>
        <v>0</v>
      </c>
      <c r="G27">
        <f>'Asset data'!M27</f>
        <v>0</v>
      </c>
      <c r="H27">
        <f>'Asset data'!N27</f>
        <v>0</v>
      </c>
      <c r="I27">
        <f>'Asset data'!O27</f>
        <v>0</v>
      </c>
      <c r="J27">
        <f>'Asset data'!P27</f>
        <v>0</v>
      </c>
      <c r="K27">
        <f>'Asset data'!Q27</f>
        <v>0</v>
      </c>
      <c r="L27">
        <f>'Asset data'!R27</f>
        <v>0</v>
      </c>
      <c r="M27">
        <f>'Asset data'!S27</f>
        <v>0</v>
      </c>
      <c r="N27">
        <f>'Asset data'!T27</f>
        <v>0</v>
      </c>
      <c r="O27">
        <f>'Asset data'!U27</f>
        <v>0</v>
      </c>
      <c r="P27">
        <f>'Asset data'!V27</f>
        <v>0</v>
      </c>
      <c r="Q27">
        <f>'Asset data'!W27</f>
        <v>0</v>
      </c>
      <c r="R27">
        <f>'Asset data'!X27</f>
        <v>0</v>
      </c>
      <c r="S27">
        <f>'Asset data'!Y27</f>
        <v>72.2</v>
      </c>
      <c r="T27">
        <f>'Asset data'!Z27</f>
        <v>29.9</v>
      </c>
      <c r="U27">
        <f>'Asset data'!AA27</f>
        <v>0</v>
      </c>
      <c r="V27">
        <f>'Asset data'!AB27</f>
        <v>0</v>
      </c>
      <c r="W27">
        <f>'Asset data'!AC27</f>
        <v>0</v>
      </c>
      <c r="X27">
        <f>'Asset data'!AD27</f>
        <v>0</v>
      </c>
      <c r="Y27">
        <f>'Asset data'!AE27</f>
        <v>0</v>
      </c>
      <c r="Z27">
        <f>'Asset data'!AF27</f>
        <v>84.4</v>
      </c>
      <c r="AA27">
        <f>'Asset data'!AG27</f>
        <v>0</v>
      </c>
      <c r="AB27">
        <f>'Asset data'!AH27</f>
        <v>0</v>
      </c>
      <c r="AC27">
        <f>'Asset data'!AI27</f>
        <v>70.2</v>
      </c>
      <c r="AD27">
        <f>'Asset data'!AJ27</f>
        <v>0</v>
      </c>
      <c r="AE27">
        <f>'Asset data'!AK27</f>
        <v>72.400000000000006</v>
      </c>
      <c r="AF27">
        <f>'Asset data'!AL27</f>
        <v>55.9</v>
      </c>
      <c r="AG27">
        <f>'Asset data'!AM27</f>
        <v>0</v>
      </c>
      <c r="AH27">
        <f>'Asset data'!AN27</f>
        <v>7.8</v>
      </c>
      <c r="AI27">
        <f>'Asset data'!AO27</f>
        <v>0</v>
      </c>
      <c r="AJ27">
        <f>'Asset data'!AP27</f>
        <v>0</v>
      </c>
      <c r="AK27">
        <f>'Asset data'!AQ27</f>
        <v>71.900000000000006</v>
      </c>
      <c r="AL27">
        <f>'Asset data'!AR27</f>
        <v>54.2</v>
      </c>
      <c r="AM27">
        <f>'Asset data'!AS27</f>
        <v>0</v>
      </c>
      <c r="AN27">
        <f>'Asset data'!AT27</f>
        <v>0</v>
      </c>
      <c r="AO27">
        <f>'Asset data'!AU27</f>
        <v>2.85</v>
      </c>
      <c r="AP27">
        <f>'Asset data'!AV27</f>
        <v>3.9</v>
      </c>
      <c r="AQ27">
        <f>'Asset data'!AW27</f>
        <v>89.4</v>
      </c>
      <c r="AR27">
        <f>'Asset data'!AX27</f>
        <v>15.8</v>
      </c>
      <c r="AS27">
        <f>'Asset data'!AY27</f>
        <v>94.7</v>
      </c>
      <c r="AT27">
        <f>'Asset data'!AZ27</f>
        <v>145</v>
      </c>
      <c r="AU27">
        <f>'Asset data'!BA27</f>
        <v>57.87557735849056</v>
      </c>
      <c r="AV27">
        <f>'Asset data'!BB27</f>
        <v>0</v>
      </c>
      <c r="AW27">
        <f>'Asset data'!BC27</f>
        <v>0</v>
      </c>
      <c r="AX27">
        <f>'Asset data'!BD27</f>
        <v>30.8</v>
      </c>
      <c r="AY27">
        <f>'Asset data'!BE27</f>
        <v>36.200000000000003</v>
      </c>
      <c r="AZ27">
        <f>'Asset data'!BF27</f>
        <v>0</v>
      </c>
      <c r="BA27">
        <f>'Asset data'!BG27</f>
        <v>27.6</v>
      </c>
      <c r="BB27">
        <f>'Asset data'!BH27</f>
        <v>33.200000000000003</v>
      </c>
      <c r="BC27">
        <f>'Asset data'!BI27</f>
        <v>0</v>
      </c>
      <c r="BD27">
        <f>'Asset data'!BJ27</f>
        <v>212.89999999999998</v>
      </c>
      <c r="BE27">
        <f>'Asset data'!BK27</f>
        <v>77.099999999999994</v>
      </c>
      <c r="BF27">
        <f>'Asset data'!BL27</f>
        <v>142.80000000000001</v>
      </c>
      <c r="BG27">
        <f>'Asset data'!BM27</f>
        <v>188.39999999999998</v>
      </c>
      <c r="BH27">
        <f>'Asset data'!BN27</f>
        <v>59</v>
      </c>
      <c r="BI27">
        <f>'Asset data'!BO27</f>
        <v>224.5</v>
      </c>
      <c r="BJ27">
        <f>'Asset data'!BP27</f>
        <v>194.79999999999998</v>
      </c>
      <c r="BK27">
        <f>'Asset data'!BQ27</f>
        <v>0</v>
      </c>
      <c r="BL27">
        <f>'Asset data'!BR27</f>
        <v>47.4</v>
      </c>
      <c r="BM27">
        <f>'Asset data'!BS27</f>
        <v>114.4</v>
      </c>
      <c r="BN27">
        <f>'Asset data'!BT27</f>
        <v>152.9</v>
      </c>
      <c r="BO27">
        <f>'Asset data'!BU27</f>
        <v>213.7</v>
      </c>
      <c r="BP27">
        <f>'Asset data'!BV27</f>
        <v>56.5</v>
      </c>
      <c r="BQ27">
        <f>'Asset data'!BW27</f>
        <v>86.7</v>
      </c>
      <c r="BR27">
        <f>'Asset data'!BX27</f>
        <v>80.2</v>
      </c>
      <c r="BS27">
        <f>'Asset data'!BY27</f>
        <v>54.6</v>
      </c>
      <c r="BT27">
        <f>'Asset data'!BZ27</f>
        <v>130.5</v>
      </c>
      <c r="BU27">
        <f>'Asset data'!CA27</f>
        <v>0</v>
      </c>
      <c r="BV27">
        <f>'Asset data'!CB27</f>
        <v>150.1</v>
      </c>
      <c r="BW27">
        <f>'Asset data'!CC27</f>
        <v>98.8</v>
      </c>
      <c r="BX27">
        <f>'Asset data'!CD27</f>
        <v>139.9</v>
      </c>
      <c r="BY27">
        <f>'Asset data'!CE27</f>
        <v>14.3</v>
      </c>
      <c r="BZ27">
        <f>'Asset data'!CF27</f>
        <v>133.9</v>
      </c>
      <c r="CA27">
        <f>'Asset data'!CG27</f>
        <v>46.7</v>
      </c>
      <c r="CB27">
        <f>'Asset data'!CH27</f>
        <v>49.1</v>
      </c>
      <c r="CC27">
        <f>'Asset data'!CI27</f>
        <v>144</v>
      </c>
      <c r="CD27">
        <f>'Asset data'!CJ27</f>
        <v>0</v>
      </c>
      <c r="CE27">
        <f>'Asset data'!CK27</f>
        <v>0</v>
      </c>
      <c r="CF27">
        <f>'Asset data'!CL27</f>
        <v>0</v>
      </c>
      <c r="CG27">
        <f>'Asset data'!CM27</f>
        <v>25.35</v>
      </c>
      <c r="CH27">
        <f>'Asset data'!CN27</f>
        <v>0</v>
      </c>
      <c r="CI27">
        <f>'Asset data'!CO27</f>
        <v>0</v>
      </c>
      <c r="CJ27">
        <f>'Asset data'!CP27</f>
        <v>0</v>
      </c>
      <c r="CK27">
        <f>'Asset data'!CQ27</f>
        <v>0</v>
      </c>
      <c r="CL27">
        <f>'Asset data'!CR27</f>
        <v>0</v>
      </c>
      <c r="CM27">
        <f>'Asset data'!CS27</f>
        <v>0</v>
      </c>
      <c r="CN27">
        <f>'Asset data'!CT27</f>
        <v>0</v>
      </c>
      <c r="CO27">
        <f>'Asset data'!CU27</f>
        <v>0</v>
      </c>
      <c r="CP27">
        <f>'Asset data'!CV27</f>
        <v>0</v>
      </c>
      <c r="CQ27">
        <f>'Asset data'!CW27</f>
        <v>0</v>
      </c>
      <c r="CR27">
        <f>'Asset data'!CX27</f>
        <v>0</v>
      </c>
      <c r="CS27">
        <f>'Asset data'!CY27</f>
        <v>0</v>
      </c>
      <c r="CT27">
        <f>'Asset data'!CZ27</f>
        <v>0</v>
      </c>
      <c r="CU27">
        <f>'Asset data'!DA27</f>
        <v>0</v>
      </c>
      <c r="CV27">
        <f>'Asset data'!DB27</f>
        <v>0</v>
      </c>
      <c r="CW27">
        <f>'Asset data'!DC27</f>
        <v>0</v>
      </c>
      <c r="CX27">
        <f>'Asset data'!DD27</f>
        <v>0</v>
      </c>
      <c r="CY27">
        <f>'Asset data'!DE27</f>
        <v>0</v>
      </c>
      <c r="CZ27">
        <f>'Asset data'!DF27</f>
        <v>0</v>
      </c>
      <c r="DA27">
        <f>'Asset data'!DG27</f>
        <v>0</v>
      </c>
      <c r="DB27">
        <f>'Asset data'!DH27</f>
        <v>0</v>
      </c>
      <c r="DC27">
        <f>'Asset data'!DI27</f>
        <v>0</v>
      </c>
      <c r="DD27">
        <f>'Asset data'!DJ27</f>
        <v>0</v>
      </c>
      <c r="DE27">
        <f>'Asset data'!DK27</f>
        <v>0</v>
      </c>
      <c r="DF27">
        <f>'Asset data'!DL27</f>
        <v>0</v>
      </c>
      <c r="DG27">
        <f>'Asset data'!DM27</f>
        <v>0</v>
      </c>
      <c r="DH27">
        <f>'Asset data'!DN27</f>
        <v>0</v>
      </c>
      <c r="DI27">
        <f>'Asset data'!DO27</f>
        <v>0</v>
      </c>
      <c r="DJ27">
        <f>'Asset data'!DP27</f>
        <v>0</v>
      </c>
      <c r="DK27">
        <f>'Asset data'!DQ27</f>
        <v>0</v>
      </c>
      <c r="DL27">
        <f>'Asset data'!DR27</f>
        <v>0</v>
      </c>
      <c r="DM27">
        <f>'Asset data'!DS27</f>
        <v>0</v>
      </c>
      <c r="DN27">
        <f>'Asset data'!DT27</f>
        <v>0</v>
      </c>
      <c r="DO27">
        <f>'Asset data'!DU27</f>
        <v>0</v>
      </c>
      <c r="DP27">
        <f>'Asset data'!DV27</f>
        <v>0</v>
      </c>
      <c r="DQ27">
        <f>'Asset data'!DW27</f>
        <v>0</v>
      </c>
      <c r="DR27">
        <f>'Asset data'!DX27</f>
        <v>0</v>
      </c>
      <c r="DS27">
        <f>'Asset data'!DY27</f>
        <v>0</v>
      </c>
      <c r="DT27">
        <f>'Asset data'!DZ27</f>
        <v>0</v>
      </c>
      <c r="DU27">
        <f>'Asset data'!EA27</f>
        <v>0</v>
      </c>
      <c r="DV27">
        <f>'Asset data'!EB27</f>
        <v>0</v>
      </c>
      <c r="DW27">
        <f>'Asset data'!EC27</f>
        <v>0</v>
      </c>
      <c r="DX27">
        <f>'Asset data'!ED27</f>
        <v>0</v>
      </c>
      <c r="DY27">
        <f>'Asset data'!EE27</f>
        <v>0</v>
      </c>
      <c r="DZ27">
        <f>'Asset data'!EF27</f>
        <v>0</v>
      </c>
      <c r="EA27">
        <f>'Asset data'!EG27</f>
        <v>0</v>
      </c>
      <c r="EB27">
        <f>'Asset data'!EH27</f>
        <v>0</v>
      </c>
      <c r="EC27">
        <f>'Asset data'!EI27</f>
        <v>0</v>
      </c>
      <c r="ED27">
        <f>'Asset data'!EJ27</f>
        <v>0</v>
      </c>
      <c r="EE27">
        <f>'Asset data'!EK27</f>
        <v>0</v>
      </c>
      <c r="EF27">
        <f>'Asset data'!EL27</f>
        <v>0</v>
      </c>
      <c r="EG27">
        <f>'Asset data'!EM27</f>
        <v>0</v>
      </c>
      <c r="EH27">
        <f>'Asset data'!EN27</f>
        <v>0</v>
      </c>
      <c r="EI27">
        <f>'Asset data'!EO27</f>
        <v>0</v>
      </c>
      <c r="EJ27">
        <f>'Asset data'!EP27</f>
        <v>0</v>
      </c>
      <c r="EK27">
        <f>'Asset data'!EQ27</f>
        <v>0</v>
      </c>
      <c r="EL27">
        <f>'Asset data'!ER27</f>
        <v>0</v>
      </c>
      <c r="EM27">
        <f>'Asset data'!ES27</f>
        <v>0</v>
      </c>
      <c r="EN27">
        <f>'Asset data'!ET27</f>
        <v>0</v>
      </c>
      <c r="EO27">
        <f>'Asset data'!EU27</f>
        <v>0</v>
      </c>
      <c r="EP27">
        <f>'Asset data'!EV27</f>
        <v>0</v>
      </c>
      <c r="EQ27">
        <f>'Asset data'!EW27</f>
        <v>0</v>
      </c>
      <c r="ER27">
        <f>'Asset data'!EX27</f>
        <v>0</v>
      </c>
      <c r="ES27">
        <f>'Asset data'!EY27</f>
        <v>0</v>
      </c>
      <c r="ET27">
        <f>'Asset data'!EZ27</f>
        <v>0</v>
      </c>
      <c r="EU27">
        <f>'Asset data'!FA27</f>
        <v>0</v>
      </c>
      <c r="EV27">
        <f>'Asset data'!FB27</f>
        <v>0</v>
      </c>
      <c r="EW27">
        <f>'Asset data'!FC27</f>
        <v>0</v>
      </c>
      <c r="EX27">
        <f>'Asset data'!FD27</f>
        <v>0</v>
      </c>
      <c r="EY27">
        <f>'Asset data'!FE27</f>
        <v>0</v>
      </c>
      <c r="EZ27">
        <f>'Asset data'!FF27</f>
        <v>0</v>
      </c>
      <c r="FA27">
        <f>'Asset data'!FG27</f>
        <v>0</v>
      </c>
    </row>
    <row r="28" spans="1:157">
      <c r="A28" s="10">
        <f>'Asset data'!A28</f>
        <v>3</v>
      </c>
      <c r="B28" s="10">
        <f>'Asset data'!B28</f>
        <v>0</v>
      </c>
      <c r="C28" s="10">
        <f>'Asset data'!C28</f>
        <v>0</v>
      </c>
      <c r="D28" s="10" t="str">
        <f>'Asset data'!E28</f>
        <v>Zone Substations - Rural</v>
      </c>
      <c r="E28" s="16">
        <f>'Asset data'!I28</f>
        <v>82</v>
      </c>
      <c r="F28">
        <f>'Asset data'!L28</f>
        <v>2.0250000000000004</v>
      </c>
      <c r="G28">
        <f>'Asset data'!M28</f>
        <v>0</v>
      </c>
      <c r="H28">
        <f>'Asset data'!N28</f>
        <v>0</v>
      </c>
      <c r="I28">
        <f>'Asset data'!O28</f>
        <v>3.9</v>
      </c>
      <c r="J28">
        <f>'Asset data'!P28</f>
        <v>0</v>
      </c>
      <c r="K28">
        <f>'Asset data'!Q28</f>
        <v>1.95</v>
      </c>
      <c r="L28">
        <f>'Asset data'!R28</f>
        <v>0</v>
      </c>
      <c r="M28">
        <f>'Asset data'!S28</f>
        <v>0</v>
      </c>
      <c r="N28">
        <f>'Asset data'!T28</f>
        <v>0</v>
      </c>
      <c r="O28">
        <f>'Asset data'!U28</f>
        <v>0</v>
      </c>
      <c r="P28">
        <f>'Asset data'!V28</f>
        <v>7.8</v>
      </c>
      <c r="Q28">
        <f>'Asset data'!W28</f>
        <v>22.8</v>
      </c>
      <c r="R28">
        <f>'Asset data'!X28</f>
        <v>0</v>
      </c>
      <c r="S28">
        <f>'Asset data'!Y28</f>
        <v>0</v>
      </c>
      <c r="T28">
        <f>'Asset data'!Z28</f>
        <v>0.7</v>
      </c>
      <c r="U28">
        <f>'Asset data'!AA28</f>
        <v>0.65</v>
      </c>
      <c r="V28">
        <f>'Asset data'!AB28</f>
        <v>4</v>
      </c>
      <c r="W28">
        <f>'Asset data'!AC28</f>
        <v>3.25</v>
      </c>
      <c r="X28">
        <f>'Asset data'!AD28</f>
        <v>0</v>
      </c>
      <c r="Y28">
        <f>'Asset data'!AE28</f>
        <v>0</v>
      </c>
      <c r="Z28">
        <f>'Asset data'!AF28</f>
        <v>3.9</v>
      </c>
      <c r="AA28">
        <f>'Asset data'!AG28</f>
        <v>21.9</v>
      </c>
      <c r="AB28">
        <f>'Asset data'!AH28</f>
        <v>2.7</v>
      </c>
      <c r="AC28">
        <f>'Asset data'!AI28</f>
        <v>16.100000000000001</v>
      </c>
      <c r="AD28">
        <f>'Asset data'!AJ28</f>
        <v>0.40950000000000003</v>
      </c>
      <c r="AE28">
        <f>'Asset data'!AK28</f>
        <v>0.4</v>
      </c>
      <c r="AF28">
        <f>'Asset data'!AL28</f>
        <v>9.8400000000000016</v>
      </c>
      <c r="AG28">
        <f>'Asset data'!AM28</f>
        <v>12.8</v>
      </c>
      <c r="AH28">
        <f>'Asset data'!AN28</f>
        <v>5.4</v>
      </c>
      <c r="AI28">
        <f>'Asset data'!AO28</f>
        <v>8.9</v>
      </c>
      <c r="AJ28">
        <f>'Asset data'!AP28</f>
        <v>0</v>
      </c>
      <c r="AK28">
        <f>'Asset data'!AQ28</f>
        <v>115.45000000000003</v>
      </c>
      <c r="AL28">
        <f>'Asset data'!AR28</f>
        <v>21.8</v>
      </c>
      <c r="AM28">
        <f>'Asset data'!AS28</f>
        <v>37.599999999999994</v>
      </c>
      <c r="AN28">
        <f>'Asset data'!AT28</f>
        <v>30.3</v>
      </c>
      <c r="AO28">
        <f>'Asset data'!AU28</f>
        <v>0</v>
      </c>
      <c r="AP28">
        <f>'Asset data'!AV28</f>
        <v>58.099999999999994</v>
      </c>
      <c r="AQ28">
        <f>'Asset data'!AW28</f>
        <v>32.575000000000003</v>
      </c>
      <c r="AR28">
        <f>'Asset data'!AX28</f>
        <v>78.360000000000028</v>
      </c>
      <c r="AS28">
        <f>'Asset data'!AY28</f>
        <v>18.600000000000001</v>
      </c>
      <c r="AT28">
        <f>'Asset data'!AZ28</f>
        <v>10.049999999999999</v>
      </c>
      <c r="AU28">
        <f>'Asset data'!BA28</f>
        <v>33.349999999999994</v>
      </c>
      <c r="AV28">
        <f>'Asset data'!BB28</f>
        <v>57.400000000000006</v>
      </c>
      <c r="AW28">
        <f>'Asset data'!BC28</f>
        <v>0</v>
      </c>
      <c r="AX28">
        <f>'Asset data'!BD28</f>
        <v>3.6100000000000003</v>
      </c>
      <c r="AY28">
        <f>'Asset data'!BE28</f>
        <v>1.3</v>
      </c>
      <c r="AZ28">
        <f>'Asset data'!BF28</f>
        <v>38.949999999999996</v>
      </c>
      <c r="BA28">
        <f>'Asset data'!BG28</f>
        <v>40.799999999999997</v>
      </c>
      <c r="BB28">
        <f>'Asset data'!BH28</f>
        <v>8.4499999999999993</v>
      </c>
      <c r="BC28">
        <f>'Asset data'!BI28</f>
        <v>16.7</v>
      </c>
      <c r="BD28">
        <f>'Asset data'!BJ28</f>
        <v>61.599999999999994</v>
      </c>
      <c r="BE28">
        <f>'Asset data'!BK28</f>
        <v>90.264999999999972</v>
      </c>
      <c r="BF28">
        <f>'Asset data'!BL28</f>
        <v>35.6</v>
      </c>
      <c r="BG28">
        <f>'Asset data'!BM28</f>
        <v>3.9</v>
      </c>
      <c r="BH28">
        <f>'Asset data'!BN28</f>
        <v>46.129999999999988</v>
      </c>
      <c r="BI28">
        <f>'Asset data'!BO28</f>
        <v>35.650000000000006</v>
      </c>
      <c r="BJ28">
        <f>'Asset data'!BP28</f>
        <v>74.160208695652173</v>
      </c>
      <c r="BK28">
        <f>'Asset data'!BQ28</f>
        <v>5.4</v>
      </c>
      <c r="BL28">
        <f>'Asset data'!BR28</f>
        <v>17.2</v>
      </c>
      <c r="BM28">
        <f>'Asset data'!BS28</f>
        <v>0</v>
      </c>
      <c r="BN28">
        <f>'Asset data'!BT28</f>
        <v>19.7</v>
      </c>
      <c r="BO28">
        <f>'Asset data'!BU28</f>
        <v>61.4</v>
      </c>
      <c r="BP28">
        <f>'Asset data'!BV28</f>
        <v>76.009999999999991</v>
      </c>
      <c r="BQ28">
        <f>'Asset data'!BW28</f>
        <v>61.3</v>
      </c>
      <c r="BR28">
        <f>'Asset data'!BX28</f>
        <v>17.98</v>
      </c>
      <c r="BS28">
        <f>'Asset data'!BY28</f>
        <v>24.15</v>
      </c>
      <c r="BT28">
        <f>'Asset data'!BZ28</f>
        <v>19.3</v>
      </c>
      <c r="BU28">
        <f>'Asset data'!CA28</f>
        <v>1.3</v>
      </c>
      <c r="BV28">
        <f>'Asset data'!CB28</f>
        <v>34.660000000000004</v>
      </c>
      <c r="BW28">
        <f>'Asset data'!CC28</f>
        <v>14.05</v>
      </c>
      <c r="BX28">
        <f>'Asset data'!CD28</f>
        <v>6.25</v>
      </c>
      <c r="BY28">
        <f>'Asset data'!CE28</f>
        <v>0</v>
      </c>
      <c r="BZ28">
        <f>'Asset data'!CF28</f>
        <v>1.95</v>
      </c>
      <c r="CA28">
        <f>'Asset data'!CG28</f>
        <v>8.1999999999999993</v>
      </c>
      <c r="CB28">
        <f>'Asset data'!CH28</f>
        <v>11.5</v>
      </c>
      <c r="CC28">
        <f>'Asset data'!CI28</f>
        <v>13.4</v>
      </c>
      <c r="CD28">
        <f>'Asset data'!CJ28</f>
        <v>0</v>
      </c>
      <c r="CE28">
        <f>'Asset data'!CK28</f>
        <v>22.36</v>
      </c>
      <c r="CF28">
        <f>'Asset data'!CL28</f>
        <v>13.25</v>
      </c>
      <c r="CG28">
        <f>'Asset data'!CM28</f>
        <v>28.6</v>
      </c>
      <c r="CH28">
        <f>'Asset data'!CN28</f>
        <v>0</v>
      </c>
      <c r="CI28">
        <f>'Asset data'!CO28</f>
        <v>0.62</v>
      </c>
      <c r="CJ28">
        <f>'Asset data'!CP28</f>
        <v>3.9</v>
      </c>
      <c r="CK28">
        <f>'Asset data'!CQ28</f>
        <v>2.4</v>
      </c>
      <c r="CL28">
        <f>'Asset data'!CR28</f>
        <v>0</v>
      </c>
      <c r="CM28">
        <f>'Asset data'!CS28</f>
        <v>10.4</v>
      </c>
      <c r="CN28">
        <f>'Asset data'!CT28</f>
        <v>0</v>
      </c>
      <c r="CO28">
        <f>'Asset data'!CU28</f>
        <v>0</v>
      </c>
      <c r="CP28">
        <f>'Asset data'!CV28</f>
        <v>0</v>
      </c>
      <c r="CQ28">
        <f>'Asset data'!CW28</f>
        <v>0</v>
      </c>
      <c r="CR28">
        <f>'Asset data'!CX28</f>
        <v>0</v>
      </c>
      <c r="CS28">
        <f>'Asset data'!CY28</f>
        <v>0</v>
      </c>
      <c r="CT28">
        <f>'Asset data'!CZ28</f>
        <v>3.9000000000000004</v>
      </c>
      <c r="CU28">
        <f>'Asset data'!DA28</f>
        <v>0</v>
      </c>
      <c r="CV28">
        <f>'Asset data'!DB28</f>
        <v>0</v>
      </c>
      <c r="CW28">
        <f>'Asset data'!DC28</f>
        <v>3.9</v>
      </c>
      <c r="CX28">
        <f>'Asset data'!DD28</f>
        <v>0</v>
      </c>
      <c r="CY28">
        <f>'Asset data'!DE28</f>
        <v>3</v>
      </c>
      <c r="CZ28">
        <f>'Asset data'!DF28</f>
        <v>0</v>
      </c>
      <c r="DA28">
        <f>'Asset data'!DG28</f>
        <v>0</v>
      </c>
      <c r="DB28">
        <f>'Asset data'!DH28</f>
        <v>1.5</v>
      </c>
      <c r="DC28">
        <f>'Asset data'!DI28</f>
        <v>0</v>
      </c>
      <c r="DD28">
        <f>'Asset data'!DJ28</f>
        <v>0</v>
      </c>
      <c r="DE28">
        <f>'Asset data'!DK28</f>
        <v>0.58499999999999996</v>
      </c>
      <c r="DF28">
        <f>'Asset data'!DL28</f>
        <v>0</v>
      </c>
      <c r="DG28">
        <f>'Asset data'!DM28</f>
        <v>0</v>
      </c>
      <c r="DH28">
        <f>'Asset data'!DN28</f>
        <v>0</v>
      </c>
      <c r="DI28">
        <f>'Asset data'!DO28</f>
        <v>0</v>
      </c>
      <c r="DJ28">
        <f>'Asset data'!DP28</f>
        <v>1.3</v>
      </c>
      <c r="DK28">
        <f>'Asset data'!DQ28</f>
        <v>0</v>
      </c>
      <c r="DL28">
        <f>'Asset data'!DR28</f>
        <v>0</v>
      </c>
      <c r="DM28">
        <f>'Asset data'!DS28</f>
        <v>0</v>
      </c>
      <c r="DN28">
        <f>'Asset data'!DT28</f>
        <v>0</v>
      </c>
      <c r="DO28">
        <f>'Asset data'!DU28</f>
        <v>0</v>
      </c>
      <c r="DP28">
        <f>'Asset data'!DV28</f>
        <v>0</v>
      </c>
      <c r="DQ28">
        <f>'Asset data'!DW28</f>
        <v>0</v>
      </c>
      <c r="DR28">
        <f>'Asset data'!DX28</f>
        <v>0</v>
      </c>
      <c r="DS28">
        <f>'Asset data'!DY28</f>
        <v>0</v>
      </c>
      <c r="DT28">
        <f>'Asset data'!DZ28</f>
        <v>0</v>
      </c>
      <c r="DU28">
        <f>'Asset data'!EA28</f>
        <v>0</v>
      </c>
      <c r="DV28">
        <f>'Asset data'!EB28</f>
        <v>0</v>
      </c>
      <c r="DW28">
        <f>'Asset data'!EC28</f>
        <v>0</v>
      </c>
      <c r="DX28">
        <f>'Asset data'!ED28</f>
        <v>0</v>
      </c>
      <c r="DY28">
        <f>'Asset data'!EE28</f>
        <v>0</v>
      </c>
      <c r="DZ28">
        <f>'Asset data'!EF28</f>
        <v>0</v>
      </c>
      <c r="EA28">
        <f>'Asset data'!EG28</f>
        <v>0</v>
      </c>
      <c r="EB28">
        <f>'Asset data'!EH28</f>
        <v>0</v>
      </c>
      <c r="EC28">
        <f>'Asset data'!EI28</f>
        <v>0</v>
      </c>
      <c r="ED28">
        <f>'Asset data'!EJ28</f>
        <v>0.39</v>
      </c>
      <c r="EE28">
        <f>'Asset data'!EK28</f>
        <v>0</v>
      </c>
      <c r="EF28">
        <f>'Asset data'!EL28</f>
        <v>0</v>
      </c>
      <c r="EG28">
        <f>'Asset data'!EM28</f>
        <v>0</v>
      </c>
      <c r="EH28">
        <f>'Asset data'!EN28</f>
        <v>0</v>
      </c>
      <c r="EI28">
        <f>'Asset data'!EO28</f>
        <v>0</v>
      </c>
      <c r="EJ28">
        <f>'Asset data'!EP28</f>
        <v>0</v>
      </c>
      <c r="EK28">
        <f>'Asset data'!EQ28</f>
        <v>0</v>
      </c>
      <c r="EL28">
        <f>'Asset data'!ER28</f>
        <v>0</v>
      </c>
      <c r="EM28">
        <f>'Asset data'!ES28</f>
        <v>0</v>
      </c>
      <c r="EN28">
        <f>'Asset data'!ET28</f>
        <v>0</v>
      </c>
      <c r="EO28">
        <f>'Asset data'!EU28</f>
        <v>0</v>
      </c>
      <c r="EP28">
        <f>'Asset data'!EV28</f>
        <v>0</v>
      </c>
      <c r="EQ28">
        <f>'Asset data'!EW28</f>
        <v>0</v>
      </c>
      <c r="ER28">
        <f>'Asset data'!EX28</f>
        <v>0</v>
      </c>
      <c r="ES28">
        <f>'Asset data'!EY28</f>
        <v>0</v>
      </c>
      <c r="ET28">
        <f>'Asset data'!EZ28</f>
        <v>0</v>
      </c>
      <c r="EU28">
        <f>'Asset data'!FA28</f>
        <v>0</v>
      </c>
      <c r="EV28">
        <f>'Asset data'!FB28</f>
        <v>0</v>
      </c>
      <c r="EW28">
        <f>'Asset data'!FC28</f>
        <v>0</v>
      </c>
      <c r="EX28">
        <f>'Asset data'!FD28</f>
        <v>0</v>
      </c>
      <c r="EY28">
        <f>'Asset data'!FE28</f>
        <v>0</v>
      </c>
      <c r="EZ28">
        <f>'Asset data'!FF28</f>
        <v>0</v>
      </c>
      <c r="FA28">
        <f>'Asset data'!FG28</f>
        <v>0</v>
      </c>
    </row>
    <row r="29" spans="1:157">
      <c r="A29" s="10">
        <f>'Asset data'!A29</f>
        <v>4</v>
      </c>
      <c r="B29" s="10">
        <f>'Asset data'!B29</f>
        <v>0</v>
      </c>
      <c r="C29" s="10">
        <f>'Asset data'!C29</f>
        <v>0</v>
      </c>
      <c r="D29" s="10" t="str">
        <f>'Asset data'!E29</f>
        <v>Distribution Feeders - CBD</v>
      </c>
      <c r="E29" s="16">
        <f>'Asset data'!I29</f>
        <v>80</v>
      </c>
      <c r="F29">
        <f>'Asset data'!L29</f>
        <v>0</v>
      </c>
      <c r="G29">
        <f>'Asset data'!M29</f>
        <v>0</v>
      </c>
      <c r="H29">
        <f>'Asset data'!N29</f>
        <v>0</v>
      </c>
      <c r="I29">
        <f>'Asset data'!O29</f>
        <v>0</v>
      </c>
      <c r="J29">
        <f>'Asset data'!P29</f>
        <v>3.2389350101538001</v>
      </c>
      <c r="K29">
        <f>'Asset data'!Q29</f>
        <v>0</v>
      </c>
      <c r="L29">
        <f>'Asset data'!R29</f>
        <v>0</v>
      </c>
      <c r="M29">
        <f>'Asset data'!S29</f>
        <v>9.1452282639636699</v>
      </c>
      <c r="N29">
        <f>'Asset data'!T29</f>
        <v>0</v>
      </c>
      <c r="O29">
        <f>'Asset data'!U29</f>
        <v>8.2878631142170764</v>
      </c>
      <c r="P29">
        <f>'Asset data'!V29</f>
        <v>7.144709581221619</v>
      </c>
      <c r="Q29">
        <f>'Asset data'!W29</f>
        <v>7.144709581221619</v>
      </c>
      <c r="R29">
        <f>'Asset data'!X29</f>
        <v>6.1920816370587364</v>
      </c>
      <c r="S29">
        <f>'Asset data'!Y29</f>
        <v>7.2399723756379064</v>
      </c>
      <c r="T29">
        <f>'Asset data'!Z29</f>
        <v>20.290975210669394</v>
      </c>
      <c r="U29">
        <f>'Asset data'!AA29</f>
        <v>7.811549142135636</v>
      </c>
      <c r="V29">
        <f>'Asset data'!AB29</f>
        <v>5.334716487312142</v>
      </c>
      <c r="W29">
        <f>'Asset data'!AC29</f>
        <v>0</v>
      </c>
      <c r="X29">
        <f>'Asset data'!AD29</f>
        <v>13.241528423864064</v>
      </c>
      <c r="Y29">
        <f>'Asset data'!AE29</f>
        <v>0</v>
      </c>
      <c r="Z29">
        <f>'Asset data'!AF29</f>
        <v>4.6678769263981241</v>
      </c>
      <c r="AA29">
        <f>'Asset data'!AG29</f>
        <v>12.47942606853376</v>
      </c>
      <c r="AB29">
        <f>'Asset data'!AH29</f>
        <v>8.478388703049653</v>
      </c>
      <c r="AC29">
        <f>'Asset data'!AI29</f>
        <v>21.338865949248568</v>
      </c>
      <c r="AD29">
        <f>'Asset data'!AJ29</f>
        <v>7.2399723756379064</v>
      </c>
      <c r="AE29">
        <f>'Asset data'!AK29</f>
        <v>21.815179921330007</v>
      </c>
      <c r="AF29">
        <f>'Asset data'!AL29</f>
        <v>22.291493893411449</v>
      </c>
      <c r="AG29">
        <f>'Asset data'!AM29</f>
        <v>6.2873444314750246</v>
      </c>
      <c r="AH29">
        <f>'Asset data'!AN29</f>
        <v>0</v>
      </c>
      <c r="AI29">
        <f>'Asset data'!AO29</f>
        <v>13.717842395945508</v>
      </c>
      <c r="AJ29">
        <f>'Asset data'!AP29</f>
        <v>0</v>
      </c>
      <c r="AK29">
        <f>'Asset data'!AQ29</f>
        <v>8.7641770862985187</v>
      </c>
      <c r="AL29">
        <f>'Asset data'!AR29</f>
        <v>4.572614131981835</v>
      </c>
      <c r="AM29">
        <f>'Asset data'!AS29</f>
        <v>9.4310166472125374</v>
      </c>
      <c r="AN29">
        <f>'Asset data'!AT29</f>
        <v>14.765733134524677</v>
      </c>
      <c r="AO29">
        <f>'Asset data'!AU29</f>
        <v>5.5252420761447185</v>
      </c>
      <c r="AP29">
        <f>'Asset data'!AV29</f>
        <v>15.432572695438695</v>
      </c>
      <c r="AQ29">
        <f>'Asset data'!AW29</f>
        <v>3.905774571067818</v>
      </c>
      <c r="AR29">
        <f>'Asset data'!AX29</f>
        <v>20.862551977167126</v>
      </c>
      <c r="AS29">
        <f>'Asset data'!AY29</f>
        <v>5.1441908984795655</v>
      </c>
      <c r="AT29">
        <f>'Asset data'!AZ29</f>
        <v>3.7152489822352415</v>
      </c>
      <c r="AU29">
        <f>'Asset data'!BA29</f>
        <v>16.194675050769003</v>
      </c>
      <c r="AV29">
        <f>'Asset data'!BB29</f>
        <v>8.3831259086333656</v>
      </c>
      <c r="AW29">
        <f>'Asset data'!BC29</f>
        <v>3.5247233934026654</v>
      </c>
      <c r="AX29">
        <f>'Asset data'!BD29</f>
        <v>20.290975210669398</v>
      </c>
      <c r="AY29">
        <f>'Asset data'!BE29</f>
        <v>9.5262794416288248</v>
      </c>
      <c r="AZ29">
        <f>'Asset data'!BF29</f>
        <v>0</v>
      </c>
      <c r="BA29">
        <f>'Asset data'!BG29</f>
        <v>4.7631397208144124</v>
      </c>
      <c r="BB29">
        <f>'Asset data'!BH29</f>
        <v>13.146265629447779</v>
      </c>
      <c r="BC29">
        <f>'Asset data'!BI29</f>
        <v>5.2394536928958537</v>
      </c>
      <c r="BD29">
        <f>'Asset data'!BJ29</f>
        <v>5.1441908984795655</v>
      </c>
      <c r="BE29">
        <f>'Asset data'!BK29</f>
        <v>8.3831259086333656</v>
      </c>
      <c r="BF29">
        <f>'Asset data'!BL29</f>
        <v>3.3341978045700884</v>
      </c>
      <c r="BG29">
        <f>'Asset data'!BM29</f>
        <v>16.004149461936425</v>
      </c>
      <c r="BH29">
        <f>'Asset data'!BN29</f>
        <v>0</v>
      </c>
      <c r="BI29">
        <f>'Asset data'!BO29</f>
        <v>9.5262794416288248</v>
      </c>
      <c r="BJ29">
        <f>'Asset data'!BP29</f>
        <v>10.669432974624284</v>
      </c>
      <c r="BK29">
        <f>'Asset data'!BQ29</f>
        <v>7.5257607588867721</v>
      </c>
      <c r="BL29">
        <f>'Asset data'!BR29</f>
        <v>11.907849302036031</v>
      </c>
      <c r="BM29">
        <f>'Asset data'!BS29</f>
        <v>0</v>
      </c>
      <c r="BN29">
        <f>'Asset data'!BT29</f>
        <v>0</v>
      </c>
      <c r="BO29">
        <f>'Asset data'!BU29</f>
        <v>0</v>
      </c>
      <c r="BP29">
        <f>'Asset data'!BV29</f>
        <v>8.478388703049653</v>
      </c>
      <c r="BQ29">
        <f>'Asset data'!BW29</f>
        <v>8.3831259086333656</v>
      </c>
      <c r="BR29">
        <f>'Asset data'!BX29</f>
        <v>5.715767664977295</v>
      </c>
      <c r="BS29">
        <f>'Asset data'!BY29</f>
        <v>0</v>
      </c>
      <c r="BT29">
        <f>'Asset data'!BZ29</f>
        <v>2.7626210380723593</v>
      </c>
      <c r="BU29">
        <f>'Asset data'!CA29</f>
        <v>0</v>
      </c>
      <c r="BV29">
        <f>'Asset data'!CB29</f>
        <v>9.3357538527962483</v>
      </c>
      <c r="BW29">
        <f>'Asset data'!CC29</f>
        <v>7.4304979644704829</v>
      </c>
      <c r="BX29">
        <f>'Asset data'!CD29</f>
        <v>4.8584025152307007</v>
      </c>
      <c r="BY29">
        <f>'Asset data'!CE29</f>
        <v>0</v>
      </c>
      <c r="BZ29">
        <f>'Asset data'!CF29</f>
        <v>0</v>
      </c>
      <c r="CA29">
        <f>'Asset data'!CG29</f>
        <v>0</v>
      </c>
      <c r="CB29">
        <f>'Asset data'!CH29</f>
        <v>0</v>
      </c>
      <c r="CC29">
        <f>'Asset data'!CI29</f>
        <v>3.7152489822352415</v>
      </c>
      <c r="CD29">
        <f>'Asset data'!CJ29</f>
        <v>0</v>
      </c>
      <c r="CE29">
        <f>'Asset data'!CK29</f>
        <v>5.334716487312142</v>
      </c>
      <c r="CF29">
        <f>'Asset data'!CL29</f>
        <v>3.1436722157375123</v>
      </c>
      <c r="CG29">
        <f>'Asset data'!CM29</f>
        <v>4.9536653096469889</v>
      </c>
      <c r="CH29">
        <f>'Asset data'!CN29</f>
        <v>0</v>
      </c>
      <c r="CI29">
        <f>'Asset data'!CO29</f>
        <v>3.6199861878189532</v>
      </c>
      <c r="CJ29">
        <f>'Asset data'!CP29</f>
        <v>0</v>
      </c>
      <c r="CK29">
        <f>'Asset data'!CQ29</f>
        <v>0</v>
      </c>
      <c r="CL29">
        <f>'Asset data'!CR29</f>
        <v>0</v>
      </c>
      <c r="CM29">
        <f>'Asset data'!CS29</f>
        <v>0</v>
      </c>
      <c r="CN29">
        <f>'Asset data'!CT29</f>
        <v>0</v>
      </c>
      <c r="CO29">
        <f>'Asset data'!CU29</f>
        <v>0</v>
      </c>
      <c r="CP29">
        <f>'Asset data'!CV29</f>
        <v>0</v>
      </c>
      <c r="CQ29">
        <f>'Asset data'!CW29</f>
        <v>0</v>
      </c>
      <c r="CR29">
        <f>'Asset data'!CX29</f>
        <v>0</v>
      </c>
      <c r="CS29">
        <f>'Asset data'!CY29</f>
        <v>0</v>
      </c>
      <c r="CT29">
        <f>'Asset data'!CZ29</f>
        <v>0</v>
      </c>
      <c r="CU29">
        <f>'Asset data'!DA29</f>
        <v>0</v>
      </c>
      <c r="CV29">
        <f>'Asset data'!DB29</f>
        <v>0</v>
      </c>
      <c r="CW29">
        <f>'Asset data'!DC29</f>
        <v>0</v>
      </c>
      <c r="CX29">
        <f>'Asset data'!DD29</f>
        <v>0</v>
      </c>
      <c r="CY29">
        <f>'Asset data'!DE29</f>
        <v>0</v>
      </c>
      <c r="CZ29">
        <f>'Asset data'!DF29</f>
        <v>0</v>
      </c>
      <c r="DA29">
        <f>'Asset data'!DG29</f>
        <v>0</v>
      </c>
      <c r="DB29">
        <f>'Asset data'!DH29</f>
        <v>0</v>
      </c>
      <c r="DC29">
        <f>'Asset data'!DI29</f>
        <v>0</v>
      </c>
      <c r="DD29">
        <f>'Asset data'!DJ29</f>
        <v>0</v>
      </c>
      <c r="DE29">
        <f>'Asset data'!DK29</f>
        <v>0</v>
      </c>
      <c r="DF29">
        <f>'Asset data'!DL29</f>
        <v>0</v>
      </c>
      <c r="DG29">
        <f>'Asset data'!DM29</f>
        <v>0</v>
      </c>
      <c r="DH29">
        <f>'Asset data'!DN29</f>
        <v>0</v>
      </c>
      <c r="DI29">
        <f>'Asset data'!DO29</f>
        <v>0</v>
      </c>
      <c r="DJ29">
        <f>'Asset data'!DP29</f>
        <v>0</v>
      </c>
      <c r="DK29">
        <f>'Asset data'!DQ29</f>
        <v>0</v>
      </c>
      <c r="DL29">
        <f>'Asset data'!DR29</f>
        <v>0</v>
      </c>
      <c r="DM29">
        <f>'Asset data'!DS29</f>
        <v>0</v>
      </c>
      <c r="DN29">
        <f>'Asset data'!DT29</f>
        <v>0</v>
      </c>
      <c r="DO29">
        <f>'Asset data'!DU29</f>
        <v>0</v>
      </c>
      <c r="DP29">
        <f>'Asset data'!DV29</f>
        <v>0</v>
      </c>
      <c r="DQ29">
        <f>'Asset data'!DW29</f>
        <v>0</v>
      </c>
      <c r="DR29">
        <f>'Asset data'!DX29</f>
        <v>0</v>
      </c>
      <c r="DS29">
        <f>'Asset data'!DY29</f>
        <v>0</v>
      </c>
      <c r="DT29">
        <f>'Asset data'!DZ29</f>
        <v>0</v>
      </c>
      <c r="DU29">
        <f>'Asset data'!EA29</f>
        <v>0</v>
      </c>
      <c r="DV29">
        <f>'Asset data'!EB29</f>
        <v>0</v>
      </c>
      <c r="DW29">
        <f>'Asset data'!EC29</f>
        <v>0</v>
      </c>
      <c r="DX29">
        <f>'Asset data'!ED29</f>
        <v>0</v>
      </c>
      <c r="DY29">
        <f>'Asset data'!EE29</f>
        <v>0</v>
      </c>
      <c r="DZ29">
        <f>'Asset data'!EF29</f>
        <v>0</v>
      </c>
      <c r="EA29">
        <f>'Asset data'!EG29</f>
        <v>0</v>
      </c>
      <c r="EB29">
        <f>'Asset data'!EH29</f>
        <v>0</v>
      </c>
      <c r="EC29">
        <f>'Asset data'!EI29</f>
        <v>0</v>
      </c>
      <c r="ED29">
        <f>'Asset data'!EJ29</f>
        <v>0</v>
      </c>
      <c r="EE29">
        <f>'Asset data'!EK29</f>
        <v>0</v>
      </c>
      <c r="EF29">
        <f>'Asset data'!EL29</f>
        <v>0</v>
      </c>
      <c r="EG29">
        <f>'Asset data'!EM29</f>
        <v>0</v>
      </c>
      <c r="EH29">
        <f>'Asset data'!EN29</f>
        <v>0</v>
      </c>
      <c r="EI29">
        <f>'Asset data'!EO29</f>
        <v>0</v>
      </c>
      <c r="EJ29">
        <f>'Asset data'!EP29</f>
        <v>0</v>
      </c>
      <c r="EK29">
        <f>'Asset data'!EQ29</f>
        <v>0</v>
      </c>
      <c r="EL29">
        <f>'Asset data'!ER29</f>
        <v>0</v>
      </c>
      <c r="EM29">
        <f>'Asset data'!ES29</f>
        <v>0</v>
      </c>
      <c r="EN29">
        <f>'Asset data'!ET29</f>
        <v>0</v>
      </c>
      <c r="EO29">
        <f>'Asset data'!EU29</f>
        <v>0</v>
      </c>
      <c r="EP29">
        <f>'Asset data'!EV29</f>
        <v>0</v>
      </c>
      <c r="EQ29">
        <f>'Asset data'!EW29</f>
        <v>0</v>
      </c>
      <c r="ER29">
        <f>'Asset data'!EX29</f>
        <v>0</v>
      </c>
      <c r="ES29">
        <f>'Asset data'!EY29</f>
        <v>0</v>
      </c>
      <c r="ET29">
        <f>'Asset data'!EZ29</f>
        <v>0</v>
      </c>
      <c r="EU29">
        <f>'Asset data'!FA29</f>
        <v>0</v>
      </c>
      <c r="EV29">
        <f>'Asset data'!FB29</f>
        <v>0</v>
      </c>
      <c r="EW29">
        <f>'Asset data'!FC29</f>
        <v>0</v>
      </c>
      <c r="EX29">
        <f>'Asset data'!FD29</f>
        <v>0</v>
      </c>
      <c r="EY29">
        <f>'Asset data'!FE29</f>
        <v>0</v>
      </c>
      <c r="EZ29">
        <f>'Asset data'!FF29</f>
        <v>0</v>
      </c>
      <c r="FA29">
        <f>'Asset data'!FG29</f>
        <v>0</v>
      </c>
    </row>
    <row r="30" spans="1:157">
      <c r="A30" s="10">
        <f>'Asset data'!A30</f>
        <v>5</v>
      </c>
      <c r="B30" s="10">
        <f>'Asset data'!B30</f>
        <v>0</v>
      </c>
      <c r="C30" s="10">
        <f>'Asset data'!C30</f>
        <v>0</v>
      </c>
      <c r="D30" s="10" t="str">
        <f>'Asset data'!E30</f>
        <v>Distribution Feeders - Urban</v>
      </c>
      <c r="E30" s="16">
        <f>'Asset data'!I30</f>
        <v>100</v>
      </c>
      <c r="F30">
        <f>'Asset data'!L30</f>
        <v>0</v>
      </c>
      <c r="G30">
        <f>'Asset data'!M30</f>
        <v>0</v>
      </c>
      <c r="H30">
        <f>'Asset data'!N30</f>
        <v>0</v>
      </c>
      <c r="I30">
        <f>'Asset data'!O30</f>
        <v>1.3</v>
      </c>
      <c r="J30">
        <f>'Asset data'!P30</f>
        <v>11.241009741122014</v>
      </c>
      <c r="K30">
        <f>'Asset data'!Q30</f>
        <v>15.927939226403396</v>
      </c>
      <c r="L30">
        <f>'Asset data'!R30</f>
        <v>7.6210235533030604</v>
      </c>
      <c r="M30">
        <f>'Asset data'!S30</f>
        <v>0</v>
      </c>
      <c r="N30">
        <f>'Asset data'!T30</f>
        <v>9.1452282639636717</v>
      </c>
      <c r="O30">
        <f>'Asset data'!U30</f>
        <v>0</v>
      </c>
      <c r="P30">
        <f>'Asset data'!V30</f>
        <v>27.81673596955617</v>
      </c>
      <c r="Q30">
        <f>'Asset data'!W30</f>
        <v>30.007780241130796</v>
      </c>
      <c r="R30">
        <f>'Asset data'!X30</f>
        <v>16.480463434017864</v>
      </c>
      <c r="S30">
        <f>'Asset data'!Y30</f>
        <v>19.624135649755381</v>
      </c>
      <c r="T30">
        <f>'Asset data'!Z30</f>
        <v>7.8981516825140794</v>
      </c>
      <c r="U30">
        <f>'Asset data'!AA30</f>
        <v>26.630281166371489</v>
      </c>
      <c r="V30">
        <f>'Asset data'!AB30</f>
        <v>7.2399723756379073</v>
      </c>
      <c r="W30">
        <f>'Asset data'!AC30</f>
        <v>43.439834253827442</v>
      </c>
      <c r="X30">
        <f>'Asset data'!AD30</f>
        <v>28.483575530470187</v>
      </c>
      <c r="Y30">
        <f>'Asset data'!AE30</f>
        <v>35.437759522859231</v>
      </c>
      <c r="Z30">
        <f>'Asset data'!AF30</f>
        <v>24.558748400519111</v>
      </c>
      <c r="AA30">
        <f>'Asset data'!AG30</f>
        <v>20.576763593918262</v>
      </c>
      <c r="AB30">
        <f>'Asset data'!AH30</f>
        <v>42.010892337583122</v>
      </c>
      <c r="AC30">
        <f>'Asset data'!AI30</f>
        <v>67.738775033211226</v>
      </c>
      <c r="AD30">
        <f>'Asset data'!AJ30</f>
        <v>13.336791218280354</v>
      </c>
      <c r="AE30">
        <f>'Asset data'!AK30</f>
        <v>71.878376463300839</v>
      </c>
      <c r="AF30">
        <f>'Asset data'!AL30</f>
        <v>38.562379179713488</v>
      </c>
      <c r="AG30">
        <f>'Asset data'!AM30</f>
        <v>49.346127507637313</v>
      </c>
      <c r="AH30">
        <f>'Asset data'!AN30</f>
        <v>35.437759522859231</v>
      </c>
      <c r="AI30">
        <f>'Asset data'!AO30</f>
        <v>85.545989385826843</v>
      </c>
      <c r="AJ30">
        <f>'Asset data'!AP30</f>
        <v>20.576763593918262</v>
      </c>
      <c r="AK30">
        <f>'Asset data'!AQ30</f>
        <v>36.199861878189537</v>
      </c>
      <c r="AL30">
        <f>'Asset data'!AR30</f>
        <v>45.535615730985782</v>
      </c>
      <c r="AM30">
        <f>'Asset data'!AS30</f>
        <v>50.641701511698834</v>
      </c>
      <c r="AN30">
        <f>'Asset data'!AT30</f>
        <v>38.105117766515299</v>
      </c>
      <c r="AO30">
        <f>'Asset data'!AU30</f>
        <v>55.157157967030898</v>
      </c>
      <c r="AP30">
        <f>'Asset data'!AV30</f>
        <v>82.847454227634543</v>
      </c>
      <c r="AQ30">
        <f>'Asset data'!AW30</f>
        <v>32.00829892387285</v>
      </c>
      <c r="AR30">
        <f>'Asset data'!AX30</f>
        <v>44.392462197990326</v>
      </c>
      <c r="AS30">
        <f>'Asset data'!AY30</f>
        <v>28.388312736053898</v>
      </c>
      <c r="AT30">
        <f>'Asset data'!AZ30</f>
        <v>63.635546670080558</v>
      </c>
      <c r="AU30">
        <f>'Asset data'!BA30</f>
        <v>7.7924965832523787</v>
      </c>
      <c r="AV30">
        <f>'Asset data'!BB30</f>
        <v>43.820885431492599</v>
      </c>
      <c r="AW30">
        <f>'Asset data'!BC30</f>
        <v>75.63865876653287</v>
      </c>
      <c r="AX30">
        <f>'Asset data'!BD30</f>
        <v>23.625173015239483</v>
      </c>
      <c r="AY30">
        <f>'Asset data'!BE30</f>
        <v>77.067600682777197</v>
      </c>
      <c r="AZ30">
        <f>'Asset data'!BF30</f>
        <v>51.414196171874558</v>
      </c>
      <c r="BA30">
        <f>'Asset data'!BG30</f>
        <v>41.643697566378513</v>
      </c>
      <c r="BB30">
        <f>'Asset data'!BH30</f>
        <v>44.201936609157748</v>
      </c>
      <c r="BC30">
        <f>'Asset data'!BI30</f>
        <v>44.473868585946065</v>
      </c>
      <c r="BD30">
        <f>'Asset data'!BJ30</f>
        <v>40.581950421338796</v>
      </c>
      <c r="BE30">
        <f>'Asset data'!BK30</f>
        <v>84.013124421128396</v>
      </c>
      <c r="BF30">
        <f>'Asset data'!BL30</f>
        <v>88.499136012731782</v>
      </c>
      <c r="BG30">
        <f>'Asset data'!BM30</f>
        <v>47.536134413727837</v>
      </c>
      <c r="BH30">
        <f>'Asset data'!BN30</f>
        <v>51.933811414145218</v>
      </c>
      <c r="BI30">
        <f>'Asset data'!BO30</f>
        <v>45.857777181193597</v>
      </c>
      <c r="BJ30">
        <f>'Asset data'!BP30</f>
        <v>79.811169161966276</v>
      </c>
      <c r="BK30">
        <f>'Asset data'!BQ30</f>
        <v>38.228093373852687</v>
      </c>
      <c r="BL30">
        <f>'Asset data'!BR30</f>
        <v>72.252499437735722</v>
      </c>
      <c r="BM30">
        <f>'Asset data'!BS30</f>
        <v>90.728285402072913</v>
      </c>
      <c r="BN30">
        <f>'Asset data'!BT30</f>
        <v>82.402317170089333</v>
      </c>
      <c r="BO30">
        <f>'Asset data'!BU30</f>
        <v>76.781812299528326</v>
      </c>
      <c r="BP30">
        <f>'Asset data'!BV30</f>
        <v>64.188070877695026</v>
      </c>
      <c r="BQ30">
        <f>'Asset data'!BW30</f>
        <v>115.53991322049708</v>
      </c>
      <c r="BR30">
        <f>'Asset data'!BX30</f>
        <v>129.69769652156509</v>
      </c>
      <c r="BS30">
        <f>'Asset data'!BY30</f>
        <v>59.329668362464325</v>
      </c>
      <c r="BT30">
        <f>'Asset data'!BZ30</f>
        <v>48.774550741139585</v>
      </c>
      <c r="BU30">
        <f>'Asset data'!CA30</f>
        <v>115.90114168279476</v>
      </c>
      <c r="BV30">
        <f>'Asset data'!CB30</f>
        <v>102.00740026096145</v>
      </c>
      <c r="BW30">
        <f>'Asset data'!CC30</f>
        <v>76.114972738614313</v>
      </c>
      <c r="BX30">
        <f>'Asset data'!CD30</f>
        <v>38.333748473114397</v>
      </c>
      <c r="BY30">
        <f>'Asset data'!CE30</f>
        <v>67.446058446732081</v>
      </c>
      <c r="BZ30">
        <f>'Asset data'!CF30</f>
        <v>65.667242267358844</v>
      </c>
      <c r="CA30">
        <f>'Asset data'!CG30</f>
        <v>21.054809616807272</v>
      </c>
      <c r="CB30">
        <f>'Asset data'!CH30</f>
        <v>71.227125359654949</v>
      </c>
      <c r="CC30">
        <f>'Asset data'!CI30</f>
        <v>30.293568624379667</v>
      </c>
      <c r="CD30">
        <f>'Asset data'!CJ30</f>
        <v>20.672026388334551</v>
      </c>
      <c r="CE30">
        <f>'Asset data'!CK30</f>
        <v>31.531984951791411</v>
      </c>
      <c r="CF30">
        <f>'Asset data'!CL30</f>
        <v>51.060857807130503</v>
      </c>
      <c r="CG30">
        <f>'Asset data'!CM30</f>
        <v>71.066044634551019</v>
      </c>
      <c r="CH30">
        <f>'Asset data'!CN30</f>
        <v>24.804699615193893</v>
      </c>
      <c r="CI30">
        <f>'Asset data'!CO30</f>
        <v>45.7070887609351</v>
      </c>
      <c r="CJ30">
        <f>'Asset data'!CP30</f>
        <v>0</v>
      </c>
      <c r="CK30">
        <f>'Asset data'!CQ30</f>
        <v>36.580913055854687</v>
      </c>
      <c r="CL30">
        <f>'Asset data'!CR30</f>
        <v>30.96040818529368</v>
      </c>
      <c r="CM30">
        <f>'Asset data'!CS30</f>
        <v>19.433610060922803</v>
      </c>
      <c r="CN30">
        <f>'Asset data'!CT30</f>
        <v>14.765733134524679</v>
      </c>
      <c r="CO30">
        <f>'Asset data'!CU30</f>
        <v>9.1452282639636717</v>
      </c>
      <c r="CP30">
        <f>'Asset data'!CV30</f>
        <v>7.4304979644704838</v>
      </c>
      <c r="CQ30">
        <f>'Asset data'!CW30</f>
        <v>38.745976565315786</v>
      </c>
      <c r="CR30">
        <f>'Asset data'!CX30</f>
        <v>47.917185591392993</v>
      </c>
      <c r="CS30">
        <f>'Asset data'!CY30</f>
        <v>9.1452282639636717</v>
      </c>
      <c r="CT30">
        <f>'Asset data'!CZ30</f>
        <v>28.007261558388748</v>
      </c>
      <c r="CU30">
        <f>'Asset data'!DA30</f>
        <v>23.529910220823197</v>
      </c>
      <c r="CV30">
        <f>'Asset data'!DB30</f>
        <v>15.146784312189832</v>
      </c>
      <c r="CW30">
        <f>'Asset data'!DC30</f>
        <v>29.321888121333522</v>
      </c>
      <c r="CX30">
        <f>'Asset data'!DD30</f>
        <v>9.1452282639636717</v>
      </c>
      <c r="CY30">
        <f>'Asset data'!DE30</f>
        <v>15.146784312189832</v>
      </c>
      <c r="CZ30">
        <f>'Asset data'!DF30</f>
        <v>9.1452282639636717</v>
      </c>
      <c r="DA30">
        <f>'Asset data'!DG30</f>
        <v>0</v>
      </c>
      <c r="DB30">
        <f>'Asset data'!DH30</f>
        <v>15.242047106606119</v>
      </c>
      <c r="DC30">
        <f>'Asset data'!DI30</f>
        <v>0</v>
      </c>
      <c r="DD30">
        <f>'Asset data'!DJ30</f>
        <v>9.1452282639636717</v>
      </c>
      <c r="DE30">
        <f>'Asset data'!DK30</f>
        <v>0</v>
      </c>
      <c r="DF30">
        <f>'Asset data'!DL30</f>
        <v>5.9062932538098716</v>
      </c>
      <c r="DG30">
        <f>'Asset data'!DM30</f>
        <v>6.2873444314750238</v>
      </c>
      <c r="DH30">
        <f>'Asset data'!DN30</f>
        <v>0</v>
      </c>
      <c r="DI30">
        <f>'Asset data'!DO30</f>
        <v>0</v>
      </c>
      <c r="DJ30">
        <f>'Asset data'!DP30</f>
        <v>0</v>
      </c>
      <c r="DK30">
        <f>'Asset data'!DQ30</f>
        <v>6.0968188426424472</v>
      </c>
      <c r="DL30">
        <f>'Asset data'!DR30</f>
        <v>0</v>
      </c>
      <c r="DM30">
        <f>'Asset data'!DS30</f>
        <v>0</v>
      </c>
      <c r="DN30">
        <f>'Asset data'!DT30</f>
        <v>9.1452282639636717</v>
      </c>
      <c r="DO30">
        <f>'Asset data'!DU30</f>
        <v>0</v>
      </c>
      <c r="DP30">
        <f>'Asset data'!DV30</f>
        <v>0</v>
      </c>
      <c r="DQ30">
        <f>'Asset data'!DW30</f>
        <v>0</v>
      </c>
      <c r="DR30">
        <f>'Asset data'!DX30</f>
        <v>0</v>
      </c>
      <c r="DS30">
        <f>'Asset data'!DY30</f>
        <v>0</v>
      </c>
      <c r="DT30">
        <f>'Asset data'!DZ30</f>
        <v>0</v>
      </c>
      <c r="DU30">
        <f>'Asset data'!EA30</f>
        <v>0</v>
      </c>
      <c r="DV30">
        <f>'Asset data'!EB30</f>
        <v>0</v>
      </c>
      <c r="DW30">
        <f>'Asset data'!EC30</f>
        <v>0</v>
      </c>
      <c r="DX30">
        <f>'Asset data'!ED30</f>
        <v>6.5731328147238894</v>
      </c>
      <c r="DY30">
        <f>'Asset data'!EE30</f>
        <v>0</v>
      </c>
      <c r="DZ30">
        <f>'Asset data'!EF30</f>
        <v>0</v>
      </c>
      <c r="EA30">
        <f>'Asset data'!EG30</f>
        <v>0</v>
      </c>
      <c r="EB30">
        <f>'Asset data'!EH30</f>
        <v>5.5252420761447185</v>
      </c>
      <c r="EC30">
        <f>'Asset data'!EI30</f>
        <v>0</v>
      </c>
      <c r="ED30">
        <f>'Asset data'!EJ30</f>
        <v>0</v>
      </c>
      <c r="EE30">
        <f>'Asset data'!EK30</f>
        <v>0</v>
      </c>
      <c r="EF30">
        <f>'Asset data'!EL30</f>
        <v>0</v>
      </c>
      <c r="EG30">
        <f>'Asset data'!EM30</f>
        <v>0</v>
      </c>
      <c r="EH30">
        <f>'Asset data'!EN30</f>
        <v>0</v>
      </c>
      <c r="EI30">
        <f>'Asset data'!EO30</f>
        <v>0</v>
      </c>
      <c r="EJ30">
        <f>'Asset data'!EP30</f>
        <v>3.1436722157375119</v>
      </c>
      <c r="EK30">
        <f>'Asset data'!EQ30</f>
        <v>5.6205048705610068</v>
      </c>
      <c r="EL30">
        <f>'Asset data'!ER30</f>
        <v>0</v>
      </c>
      <c r="EM30">
        <f>'Asset data'!ES30</f>
        <v>0</v>
      </c>
      <c r="EN30">
        <f>'Asset data'!ET30</f>
        <v>0</v>
      </c>
      <c r="EO30">
        <f>'Asset data'!EU30</f>
        <v>0</v>
      </c>
      <c r="EP30">
        <f>'Asset data'!EV30</f>
        <v>0</v>
      </c>
      <c r="EQ30">
        <f>'Asset data'!EW30</f>
        <v>0</v>
      </c>
      <c r="ER30">
        <f>'Asset data'!EX30</f>
        <v>0</v>
      </c>
      <c r="ES30">
        <f>'Asset data'!EY30</f>
        <v>0</v>
      </c>
      <c r="ET30">
        <f>'Asset data'!EZ30</f>
        <v>0</v>
      </c>
      <c r="EU30">
        <f>'Asset data'!FA30</f>
        <v>0</v>
      </c>
      <c r="EV30">
        <f>'Asset data'!FB30</f>
        <v>0</v>
      </c>
      <c r="EW30">
        <f>'Asset data'!FC30</f>
        <v>0</v>
      </c>
      <c r="EX30">
        <f>'Asset data'!FD30</f>
        <v>0</v>
      </c>
      <c r="EY30">
        <f>'Asset data'!FE30</f>
        <v>0</v>
      </c>
      <c r="EZ30">
        <f>'Asset data'!FF30</f>
        <v>0</v>
      </c>
      <c r="FA30">
        <f>'Asset data'!FG30</f>
        <v>0</v>
      </c>
    </row>
    <row r="31" spans="1:157">
      <c r="A31" s="10">
        <f>'Asset data'!A31</f>
        <v>6</v>
      </c>
      <c r="B31" s="10">
        <f>'Asset data'!B31</f>
        <v>0</v>
      </c>
      <c r="C31" s="10">
        <f>'Asset data'!C31</f>
        <v>0</v>
      </c>
      <c r="D31" s="10" t="str">
        <f>'Asset data'!E31</f>
        <v>Distribution Feeders - Short Rural</v>
      </c>
      <c r="E31" s="16">
        <f>'Asset data'!I31</f>
        <v>100</v>
      </c>
      <c r="F31">
        <f>'Asset data'!L31</f>
        <v>0</v>
      </c>
      <c r="G31">
        <f>'Asset data'!M31</f>
        <v>0</v>
      </c>
      <c r="H31">
        <f>'Asset data'!N31</f>
        <v>0</v>
      </c>
      <c r="I31">
        <f>'Asset data'!O31</f>
        <v>11.112067824877689</v>
      </c>
      <c r="J31">
        <f>'Asset data'!P31</f>
        <v>0</v>
      </c>
      <c r="K31">
        <f>'Asset data'!Q31</f>
        <v>17.966563026911963</v>
      </c>
      <c r="L31">
        <f>'Asset data'!R31</f>
        <v>18.34761420457712</v>
      </c>
      <c r="M31">
        <f>'Asset data'!S31</f>
        <v>0</v>
      </c>
      <c r="N31">
        <f>'Asset data'!T31</f>
        <v>16.099412256352714</v>
      </c>
      <c r="O31">
        <f>'Asset data'!U31</f>
        <v>22.291493893411449</v>
      </c>
      <c r="P31">
        <f>'Asset data'!V31</f>
        <v>21.07213012488296</v>
      </c>
      <c r="Q31">
        <f>'Asset data'!W31</f>
        <v>0</v>
      </c>
      <c r="R31">
        <f>'Asset data'!X31</f>
        <v>15.413520136555439</v>
      </c>
      <c r="S31">
        <f>'Asset data'!Y31</f>
        <v>5.7538727827438105</v>
      </c>
      <c r="T31">
        <f>'Asset data'!Z31</f>
        <v>21.929495274629556</v>
      </c>
      <c r="U31">
        <f>'Asset data'!AA31</f>
        <v>10.250276679192615</v>
      </c>
      <c r="V31">
        <f>'Asset data'!AB31</f>
        <v>30.560304448745271</v>
      </c>
      <c r="W31">
        <f>'Asset data'!AC31</f>
        <v>20.938762212700155</v>
      </c>
      <c r="X31">
        <f>'Asset data'!AD31</f>
        <v>15.413520136555439</v>
      </c>
      <c r="Y31">
        <f>'Asset data'!AE31</f>
        <v>32.00829892387285</v>
      </c>
      <c r="Z31">
        <f>'Asset data'!AF31</f>
        <v>22.405809246710994</v>
      </c>
      <c r="AA31">
        <f>'Asset data'!AG31</f>
        <v>16.766251817266731</v>
      </c>
      <c r="AB31">
        <f>'Asset data'!AH31</f>
        <v>29.054875617775295</v>
      </c>
      <c r="AC31">
        <f>'Asset data'!AI31</f>
        <v>7.7924965832523787</v>
      </c>
      <c r="AD31">
        <f>'Asset data'!AJ31</f>
        <v>14.479944751275815</v>
      </c>
      <c r="AE31">
        <f>'Asset data'!AK31</f>
        <v>6.3108229862967615</v>
      </c>
      <c r="AF31">
        <f>'Asset data'!AL31</f>
        <v>21.719917126913721</v>
      </c>
      <c r="AG31">
        <f>'Asset data'!AM31</f>
        <v>30.884197949760651</v>
      </c>
      <c r="AH31">
        <f>'Asset data'!AN31</f>
        <v>22.196231098995163</v>
      </c>
      <c r="AI31">
        <f>'Asset data'!AO31</f>
        <v>18.347614204577116</v>
      </c>
      <c r="AJ31">
        <f>'Asset data'!AP31</f>
        <v>34.751867403061951</v>
      </c>
      <c r="AK31">
        <f>'Asset data'!AQ31</f>
        <v>31.570090069557928</v>
      </c>
      <c r="AL31">
        <f>'Asset data'!AR31</f>
        <v>34.618499490879152</v>
      </c>
      <c r="AM31">
        <f>'Asset data'!AS31</f>
        <v>7.811549142135636</v>
      </c>
      <c r="AN31">
        <f>'Asset data'!AT31</f>
        <v>1.3</v>
      </c>
      <c r="AO31">
        <f>'Asset data'!AU31</f>
        <v>21.948547833512812</v>
      </c>
      <c r="AP31">
        <f>'Asset data'!AV31</f>
        <v>9.1452282639636717</v>
      </c>
      <c r="AQ31">
        <f>'Asset data'!AW31</f>
        <v>2.6864108025393283</v>
      </c>
      <c r="AR31">
        <f>'Asset data'!AX31</f>
        <v>31.322406804075577</v>
      </c>
      <c r="AS31">
        <f>'Asset data'!AY31</f>
        <v>38.147648880220295</v>
      </c>
      <c r="AT31">
        <f>'Asset data'!AZ31</f>
        <v>6.4778700203076003</v>
      </c>
      <c r="AU31">
        <f>'Asset data'!BA31</f>
        <v>24.101486987320929</v>
      </c>
      <c r="AV31">
        <f>'Asset data'!BB31</f>
        <v>34.56134181422938</v>
      </c>
      <c r="AW31">
        <f>'Asset data'!BC31</f>
        <v>14.822890811174451</v>
      </c>
      <c r="AX31">
        <f>'Asset data'!BD31</f>
        <v>1.3</v>
      </c>
      <c r="AY31">
        <f>'Asset data'!BE31</f>
        <v>32.770401279203156</v>
      </c>
      <c r="AZ31">
        <f>'Asset data'!BF31</f>
        <v>11.241009741122014</v>
      </c>
      <c r="BA31">
        <f>'Asset data'!BG31</f>
        <v>3.5056708345194076</v>
      </c>
      <c r="BB31">
        <f>'Asset data'!BH31</f>
        <v>0</v>
      </c>
      <c r="BC31">
        <f>'Asset data'!BI31</f>
        <v>24.482538164986082</v>
      </c>
      <c r="BD31">
        <f>'Asset data'!BJ31</f>
        <v>19.05255888325765</v>
      </c>
      <c r="BE31">
        <f>'Asset data'!BK31</f>
        <v>0</v>
      </c>
      <c r="BF31">
        <f>'Asset data'!BL31</f>
        <v>6.8589211979727542</v>
      </c>
      <c r="BG31">
        <f>'Asset data'!BM31</f>
        <v>11.050484152289435</v>
      </c>
      <c r="BH31">
        <f>'Asset data'!BN31</f>
        <v>7.6210235533030604</v>
      </c>
      <c r="BI31">
        <f>'Asset data'!BO31</f>
        <v>14.498997310159073</v>
      </c>
      <c r="BJ31">
        <f>'Asset data'!BP31</f>
        <v>36.199861878189537</v>
      </c>
      <c r="BK31">
        <f>'Asset data'!BQ31</f>
        <v>9.1452282639636717</v>
      </c>
      <c r="BL31">
        <f>'Asset data'!BR31</f>
        <v>0</v>
      </c>
      <c r="BM31">
        <f>'Asset data'!BS31</f>
        <v>7.6210235533030604</v>
      </c>
      <c r="BN31">
        <f>'Asset data'!BT31</f>
        <v>14.670470340108391</v>
      </c>
      <c r="BO31">
        <f>'Asset data'!BU31</f>
        <v>4.2677731898497129</v>
      </c>
      <c r="BP31">
        <f>'Asset data'!BV31</f>
        <v>11.126694387822468</v>
      </c>
      <c r="BQ31">
        <f>'Asset data'!BW31</f>
        <v>16.328042962951805</v>
      </c>
      <c r="BR31">
        <f>'Asset data'!BX31</f>
        <v>6.4778700203076003</v>
      </c>
      <c r="BS31">
        <f>'Asset data'!BY31</f>
        <v>0</v>
      </c>
      <c r="BT31">
        <f>'Asset data'!BZ31</f>
        <v>18.671507705592497</v>
      </c>
      <c r="BU31">
        <f>'Asset data'!CA31</f>
        <v>9.1452282639636717</v>
      </c>
      <c r="BV31">
        <f>'Asset data'!CB31</f>
        <v>6.7065007269066932</v>
      </c>
      <c r="BW31">
        <f>'Asset data'!CC31</f>
        <v>0</v>
      </c>
      <c r="BX31">
        <f>'Asset data'!CD31</f>
        <v>7.6210235533030604</v>
      </c>
      <c r="BY31">
        <f>'Asset data'!CE31</f>
        <v>0</v>
      </c>
      <c r="BZ31">
        <f>'Asset data'!CF31</f>
        <v>0</v>
      </c>
      <c r="CA31">
        <f>'Asset data'!CG31</f>
        <v>9.1452282639636717</v>
      </c>
      <c r="CB31">
        <f>'Asset data'!CH31</f>
        <v>13.908367984778085</v>
      </c>
      <c r="CC31">
        <f>'Asset data'!CI31</f>
        <v>0</v>
      </c>
      <c r="CD31">
        <f>'Asset data'!CJ31</f>
        <v>14.327524280209754</v>
      </c>
      <c r="CE31">
        <f>'Asset data'!CK31</f>
        <v>0</v>
      </c>
      <c r="CF31">
        <f>'Asset data'!CL31</f>
        <v>0</v>
      </c>
      <c r="CG31">
        <f>'Asset data'!CM31</f>
        <v>8.3831259086333674</v>
      </c>
      <c r="CH31">
        <f>'Asset data'!CN31</f>
        <v>0</v>
      </c>
      <c r="CI31">
        <f>'Asset data'!CO31</f>
        <v>7.6210235533030604</v>
      </c>
      <c r="CJ31">
        <f>'Asset data'!CP31</f>
        <v>6.8589211979727542</v>
      </c>
      <c r="CK31">
        <f>'Asset data'!CQ31</f>
        <v>17.852247673612418</v>
      </c>
      <c r="CL31">
        <f>'Asset data'!CR31</f>
        <v>0</v>
      </c>
      <c r="CM31">
        <f>'Asset data'!CS31</f>
        <v>0</v>
      </c>
      <c r="CN31">
        <f>'Asset data'!CT31</f>
        <v>15.927939226403396</v>
      </c>
      <c r="CO31">
        <f>'Asset data'!CU31</f>
        <v>0</v>
      </c>
      <c r="CP31">
        <f>'Asset data'!CV31</f>
        <v>0</v>
      </c>
      <c r="CQ31">
        <f>'Asset data'!CW31</f>
        <v>0</v>
      </c>
      <c r="CR31">
        <f>'Asset data'!CX31</f>
        <v>0</v>
      </c>
      <c r="CS31">
        <f>'Asset data'!CY31</f>
        <v>0</v>
      </c>
      <c r="CT31">
        <f>'Asset data'!CZ31</f>
        <v>0</v>
      </c>
      <c r="CU31">
        <f>'Asset data'!DA31</f>
        <v>8.9210235533030602</v>
      </c>
      <c r="CV31">
        <f>'Asset data'!DB31</f>
        <v>6.2873444314750238</v>
      </c>
      <c r="CW31">
        <f>'Asset data'!DC31</f>
        <v>7.0494467868053308</v>
      </c>
      <c r="CX31">
        <f>'Asset data'!DD31</f>
        <v>0</v>
      </c>
      <c r="CY31">
        <f>'Asset data'!DE31</f>
        <v>0</v>
      </c>
      <c r="CZ31">
        <f>'Asset data'!DF31</f>
        <v>0</v>
      </c>
      <c r="DA31">
        <f>'Asset data'!DG31</f>
        <v>0</v>
      </c>
      <c r="DB31">
        <f>'Asset data'!DH31</f>
        <v>0</v>
      </c>
      <c r="DC31">
        <f>'Asset data'!DI31</f>
        <v>5.1632434573628236</v>
      </c>
      <c r="DD31">
        <f>'Asset data'!DJ31</f>
        <v>0</v>
      </c>
      <c r="DE31">
        <f>'Asset data'!DK31</f>
        <v>0</v>
      </c>
      <c r="DF31">
        <f>'Asset data'!DL31</f>
        <v>0</v>
      </c>
      <c r="DG31">
        <f>'Asset data'!DM31</f>
        <v>7.6210235533030604</v>
      </c>
      <c r="DH31">
        <f>'Asset data'!DN31</f>
        <v>7.5257607588867712</v>
      </c>
      <c r="DI31">
        <f>'Asset data'!DO31</f>
        <v>0</v>
      </c>
      <c r="DJ31">
        <f>'Asset data'!DP31</f>
        <v>0</v>
      </c>
      <c r="DK31">
        <f>'Asset data'!DQ31</f>
        <v>4.8584025152307007</v>
      </c>
      <c r="DL31">
        <f>'Asset data'!DR31</f>
        <v>0</v>
      </c>
      <c r="DM31">
        <f>'Asset data'!DS31</f>
        <v>4.4773513375655476</v>
      </c>
      <c r="DN31">
        <f>'Asset data'!DT31</f>
        <v>0</v>
      </c>
      <c r="DO31">
        <f>'Asset data'!DU31</f>
        <v>0</v>
      </c>
      <c r="DP31">
        <f>'Asset data'!DV31</f>
        <v>0</v>
      </c>
      <c r="DQ31">
        <f>'Asset data'!DW31</f>
        <v>0</v>
      </c>
      <c r="DR31">
        <f>'Asset data'!DX31</f>
        <v>0</v>
      </c>
      <c r="DS31">
        <f>'Asset data'!DY31</f>
        <v>6.5731328147238894</v>
      </c>
      <c r="DT31">
        <f>'Asset data'!DZ31</f>
        <v>0</v>
      </c>
      <c r="DU31">
        <f>'Asset data'!EA31</f>
        <v>0</v>
      </c>
      <c r="DV31">
        <f>'Asset data'!EB31</f>
        <v>0</v>
      </c>
      <c r="DW31">
        <f>'Asset data'!EC31</f>
        <v>0</v>
      </c>
      <c r="DX31">
        <f>'Asset data'!ED31</f>
        <v>0</v>
      </c>
      <c r="DY31">
        <f>'Asset data'!EE31</f>
        <v>0</v>
      </c>
      <c r="DZ31">
        <f>'Asset data'!EF31</f>
        <v>0</v>
      </c>
      <c r="EA31">
        <f>'Asset data'!EG31</f>
        <v>0</v>
      </c>
      <c r="EB31">
        <f>'Asset data'!EH31</f>
        <v>0</v>
      </c>
      <c r="EC31">
        <f>'Asset data'!EI31</f>
        <v>0</v>
      </c>
      <c r="ED31">
        <f>'Asset data'!EJ31</f>
        <v>0</v>
      </c>
      <c r="EE31">
        <f>'Asset data'!EK31</f>
        <v>0</v>
      </c>
      <c r="EF31">
        <f>'Asset data'!EL31</f>
        <v>0</v>
      </c>
      <c r="EG31">
        <f>'Asset data'!EM31</f>
        <v>0</v>
      </c>
      <c r="EH31">
        <f>'Asset data'!EN31</f>
        <v>0</v>
      </c>
      <c r="EI31">
        <f>'Asset data'!EO31</f>
        <v>0</v>
      </c>
      <c r="EJ31">
        <f>'Asset data'!EP31</f>
        <v>0</v>
      </c>
      <c r="EK31">
        <f>'Asset data'!EQ31</f>
        <v>0</v>
      </c>
      <c r="EL31">
        <f>'Asset data'!ER31</f>
        <v>0</v>
      </c>
      <c r="EM31">
        <f>'Asset data'!ES31</f>
        <v>0</v>
      </c>
      <c r="EN31">
        <f>'Asset data'!ET31</f>
        <v>0</v>
      </c>
      <c r="EO31">
        <f>'Asset data'!EU31</f>
        <v>0</v>
      </c>
      <c r="EP31">
        <f>'Asset data'!EV31</f>
        <v>0</v>
      </c>
      <c r="EQ31">
        <f>'Asset data'!EW31</f>
        <v>0</v>
      </c>
      <c r="ER31">
        <f>'Asset data'!EX31</f>
        <v>0</v>
      </c>
      <c r="ES31">
        <f>'Asset data'!EY31</f>
        <v>0</v>
      </c>
      <c r="ET31">
        <f>'Asset data'!EZ31</f>
        <v>0</v>
      </c>
      <c r="EU31">
        <f>'Asset data'!FA31</f>
        <v>0</v>
      </c>
      <c r="EV31">
        <f>'Asset data'!FB31</f>
        <v>0</v>
      </c>
      <c r="EW31">
        <f>'Asset data'!FC31</f>
        <v>0</v>
      </c>
      <c r="EX31">
        <f>'Asset data'!FD31</f>
        <v>0</v>
      </c>
      <c r="EY31">
        <f>'Asset data'!FE31</f>
        <v>0</v>
      </c>
      <c r="EZ31">
        <f>'Asset data'!FF31</f>
        <v>0</v>
      </c>
      <c r="FA31">
        <f>'Asset data'!FG31</f>
        <v>0</v>
      </c>
    </row>
    <row r="32" spans="1:157">
      <c r="A32" s="10">
        <f>'Asset data'!A32</f>
        <v>7</v>
      </c>
      <c r="B32" s="10">
        <f>'Asset data'!B32</f>
        <v>0</v>
      </c>
      <c r="C32" s="10">
        <f>'Asset data'!C32</f>
        <v>0</v>
      </c>
      <c r="D32" s="10" t="str">
        <f>'Asset data'!E32</f>
        <v>Distribution Feeders - Long Rural</v>
      </c>
      <c r="E32" s="16">
        <f>'Asset data'!I32</f>
        <v>100</v>
      </c>
      <c r="F32">
        <f>'Asset data'!L32</f>
        <v>0</v>
      </c>
      <c r="G32">
        <f>'Asset data'!M32</f>
        <v>37.476383323367799</v>
      </c>
      <c r="H32">
        <f>'Asset data'!N32</f>
        <v>18.341839633509299</v>
      </c>
      <c r="I32">
        <f>'Asset data'!O32</f>
        <v>16.887956185635982</v>
      </c>
      <c r="J32">
        <f>'Asset data'!P32</f>
        <v>11.211756615232458</v>
      </c>
      <c r="K32">
        <f>'Asset data'!Q32</f>
        <v>26.553492512193348</v>
      </c>
      <c r="L32">
        <f>'Asset data'!R32</f>
        <v>15.565940607621499</v>
      </c>
      <c r="M32">
        <f>'Asset data'!S32</f>
        <v>31.231570005597771</v>
      </c>
      <c r="N32">
        <f>'Asset data'!T32</f>
        <v>21.875415018788928</v>
      </c>
      <c r="O32">
        <f>'Asset data'!U32</f>
        <v>16.694467577672182</v>
      </c>
      <c r="P32">
        <f>'Asset data'!V32</f>
        <v>21.914868711684779</v>
      </c>
      <c r="Q32">
        <f>'Asset data'!W32</f>
        <v>29.893464887831254</v>
      </c>
      <c r="R32">
        <f>'Asset data'!X32</f>
        <v>20.557711035035005</v>
      </c>
      <c r="S32">
        <f>'Asset data'!Y32</f>
        <v>11.164799505588981</v>
      </c>
      <c r="T32">
        <f>'Asset data'!Z32</f>
        <v>56.852835707640828</v>
      </c>
      <c r="U32">
        <f>'Asset data'!AA32</f>
        <v>39.824274061946966</v>
      </c>
      <c r="V32">
        <f>'Asset data'!AB32</f>
        <v>13.627005597467701</v>
      </c>
      <c r="W32">
        <f>'Asset data'!AC32</f>
        <v>9.0632434573628231</v>
      </c>
      <c r="X32">
        <f>'Asset data'!AD32</f>
        <v>45.363449880713439</v>
      </c>
      <c r="Y32">
        <f>'Asset data'!AE32</f>
        <v>39.85795318377501</v>
      </c>
      <c r="Z32">
        <f>'Asset data'!AF32</f>
        <v>13.622579601529221</v>
      </c>
      <c r="AA32">
        <f>'Asset data'!AG32</f>
        <v>41.667946277684479</v>
      </c>
      <c r="AB32">
        <f>'Asset data'!AH32</f>
        <v>0</v>
      </c>
      <c r="AC32">
        <f>'Asset data'!AI32</f>
        <v>14.822890811174451</v>
      </c>
      <c r="AD32">
        <f>'Asset data'!AJ32</f>
        <v>20.10044962183682</v>
      </c>
      <c r="AE32">
        <f>'Asset data'!AK32</f>
        <v>63.216390374648881</v>
      </c>
      <c r="AF32">
        <f>'Asset data'!AL32</f>
        <v>13.909329879101428</v>
      </c>
      <c r="AG32">
        <f>'Asset data'!AM32</f>
        <v>38.695747091896287</v>
      </c>
      <c r="AH32">
        <f>'Asset data'!AN32</f>
        <v>26.425899171078363</v>
      </c>
      <c r="AI32">
        <f>'Asset data'!AO32</f>
        <v>20.919709653816899</v>
      </c>
      <c r="AJ32">
        <f>'Asset data'!AP32</f>
        <v>38.643092747346195</v>
      </c>
      <c r="AK32">
        <f>'Asset data'!AQ32</f>
        <v>12.502904623355498</v>
      </c>
      <c r="AL32">
        <f>'Asset data'!AR32</f>
        <v>38.581431738596741</v>
      </c>
      <c r="AM32">
        <f>'Asset data'!AS32</f>
        <v>20.251846539599821</v>
      </c>
      <c r="AN32">
        <f>'Asset data'!AT32</f>
        <v>9.2976487350297337</v>
      </c>
      <c r="AO32">
        <f>'Asset data'!AU32</f>
        <v>1.3</v>
      </c>
      <c r="AP32">
        <f>'Asset data'!AV32</f>
        <v>26.711687554327227</v>
      </c>
      <c r="AQ32">
        <f>'Asset data'!AW32</f>
        <v>28.11949845071921</v>
      </c>
      <c r="AR32">
        <f>'Asset data'!AX32</f>
        <v>37.496397776574398</v>
      </c>
      <c r="AS32">
        <f>'Asset data'!AY32</f>
        <v>22.314972448233185</v>
      </c>
      <c r="AT32">
        <f>'Asset data'!AZ32</f>
        <v>16.637309901022409</v>
      </c>
      <c r="AU32">
        <f>'Asset data'!BA32</f>
        <v>36.661549287326203</v>
      </c>
      <c r="AV32">
        <f>'Asset data'!BB32</f>
        <v>5.0108229862967617</v>
      </c>
      <c r="AW32">
        <f>'Asset data'!BC32</f>
        <v>12.631846539599822</v>
      </c>
      <c r="AX32">
        <f>'Asset data'!BD32</f>
        <v>26.368741494428587</v>
      </c>
      <c r="AY32">
        <f>'Asset data'!BE32</f>
        <v>8.5927040563492003</v>
      </c>
      <c r="AZ32">
        <f>'Asset data'!BF32</f>
        <v>14.403734515742784</v>
      </c>
      <c r="BA32">
        <f>'Asset data'!BG32</f>
        <v>25.306224192904637</v>
      </c>
      <c r="BB32">
        <f>'Asset data'!BH32</f>
        <v>14.084267010665883</v>
      </c>
      <c r="BC32">
        <f>'Asset data'!BI32</f>
        <v>7.7778700203076001</v>
      </c>
      <c r="BD32">
        <f>'Asset data'!BJ32</f>
        <v>5.1632434573628236</v>
      </c>
      <c r="BE32">
        <f>'Asset data'!BK32</f>
        <v>14.156051250260433</v>
      </c>
      <c r="BF32">
        <f>'Asset data'!BL32</f>
        <v>0</v>
      </c>
      <c r="BG32">
        <f>'Asset data'!BM32</f>
        <v>18.099930939094769</v>
      </c>
      <c r="BH32">
        <f>'Asset data'!BN32</f>
        <v>6.8868257487329707</v>
      </c>
      <c r="BI32">
        <f>'Asset data'!BO32</f>
        <v>6.4778700203076003</v>
      </c>
      <c r="BJ32">
        <f>'Asset data'!BP32</f>
        <v>15.242047106606121</v>
      </c>
      <c r="BK32">
        <f>'Asset data'!BQ32</f>
        <v>33.300408826319234</v>
      </c>
      <c r="BL32">
        <f>'Asset data'!BR32</f>
        <v>1.3</v>
      </c>
      <c r="BM32">
        <f>'Asset data'!BS32</f>
        <v>28.350207618287385</v>
      </c>
      <c r="BN32">
        <f>'Asset data'!BT32</f>
        <v>7.6210235533030604</v>
      </c>
      <c r="BO32">
        <f>'Asset data'!BU32</f>
        <v>12.80331956954914</v>
      </c>
      <c r="BP32">
        <f>'Asset data'!BV32</f>
        <v>18.023720703561736</v>
      </c>
      <c r="BQ32">
        <f>'Asset data'!BW32</f>
        <v>3.4485131578696344</v>
      </c>
      <c r="BR32">
        <f>'Asset data'!BX32</f>
        <v>6.4632434573628235</v>
      </c>
      <c r="BS32">
        <f>'Asset data'!BY32</f>
        <v>0</v>
      </c>
      <c r="BT32">
        <f>'Asset data'!BZ32</f>
        <v>0</v>
      </c>
      <c r="BU32">
        <f>'Asset data'!CA32</f>
        <v>6.7827109624397233</v>
      </c>
      <c r="BV32">
        <f>'Asset data'!CB32</f>
        <v>0</v>
      </c>
      <c r="BW32">
        <f>'Asset data'!CC32</f>
        <v>1.3</v>
      </c>
      <c r="BX32">
        <f>'Asset data'!CD32</f>
        <v>0</v>
      </c>
      <c r="BY32">
        <f>'Asset data'!CE32</f>
        <v>1.3</v>
      </c>
      <c r="BZ32">
        <f>'Asset data'!CF32</f>
        <v>0</v>
      </c>
      <c r="CA32">
        <f>'Asset data'!CG32</f>
        <v>5.1632434573628236</v>
      </c>
      <c r="CB32">
        <f>'Asset data'!CH32</f>
        <v>0</v>
      </c>
      <c r="CC32">
        <f>'Asset data'!CI32</f>
        <v>0</v>
      </c>
      <c r="CD32">
        <f>'Asset data'!CJ32</f>
        <v>2.4577800959402367</v>
      </c>
      <c r="CE32">
        <f>'Asset data'!CK32</f>
        <v>8.1589211979727541</v>
      </c>
      <c r="CF32">
        <f>'Asset data'!CL32</f>
        <v>0</v>
      </c>
      <c r="CG32">
        <f>'Asset data'!CM32</f>
        <v>0</v>
      </c>
      <c r="CH32">
        <f>'Asset data'!CN32</f>
        <v>6.5731328147238894</v>
      </c>
      <c r="CI32">
        <f>'Asset data'!CO32</f>
        <v>0</v>
      </c>
      <c r="CJ32">
        <f>'Asset data'!CP32</f>
        <v>0</v>
      </c>
      <c r="CK32">
        <f>'Asset data'!CQ32</f>
        <v>0</v>
      </c>
      <c r="CL32">
        <f>'Asset data'!CR32</f>
        <v>0</v>
      </c>
      <c r="CM32">
        <f>'Asset data'!CS32</f>
        <v>0</v>
      </c>
      <c r="CN32">
        <f>'Asset data'!CT32</f>
        <v>0</v>
      </c>
      <c r="CO32">
        <f>'Asset data'!CU32</f>
        <v>0</v>
      </c>
      <c r="CP32">
        <f>'Asset data'!CV32</f>
        <v>0</v>
      </c>
      <c r="CQ32">
        <f>'Asset data'!CW32</f>
        <v>0</v>
      </c>
      <c r="CR32">
        <f>'Asset data'!CX32</f>
        <v>0</v>
      </c>
      <c r="CS32">
        <f>'Asset data'!CY32</f>
        <v>0</v>
      </c>
      <c r="CT32">
        <f>'Asset data'!CZ32</f>
        <v>0</v>
      </c>
      <c r="CU32">
        <f>'Asset data'!DA32</f>
        <v>5.1632434573628236</v>
      </c>
      <c r="CV32">
        <f>'Asset data'!DB32</f>
        <v>2.474754193854412</v>
      </c>
      <c r="CW32">
        <f>'Asset data'!DC32</f>
        <v>3.4485131578696344</v>
      </c>
      <c r="CX32">
        <f>'Asset data'!DD32</f>
        <v>5.1632434573628236</v>
      </c>
      <c r="CY32">
        <f>'Asset data'!DE32</f>
        <v>0</v>
      </c>
      <c r="CZ32">
        <f>'Asset data'!DF32</f>
        <v>0</v>
      </c>
      <c r="DA32">
        <f>'Asset data'!DG32</f>
        <v>0</v>
      </c>
      <c r="DB32">
        <f>'Asset data'!DH32</f>
        <v>0</v>
      </c>
      <c r="DC32">
        <f>'Asset data'!DI32</f>
        <v>0</v>
      </c>
      <c r="DD32">
        <f>'Asset data'!DJ32</f>
        <v>0</v>
      </c>
      <c r="DE32">
        <f>'Asset data'!DK32</f>
        <v>0</v>
      </c>
      <c r="DF32">
        <f>'Asset data'!DL32</f>
        <v>0</v>
      </c>
      <c r="DG32">
        <f>'Asset data'!DM32</f>
        <v>0</v>
      </c>
      <c r="DH32">
        <f>'Asset data'!DN32</f>
        <v>0</v>
      </c>
      <c r="DI32">
        <f>'Asset data'!DO32</f>
        <v>0</v>
      </c>
      <c r="DJ32">
        <f>'Asset data'!DP32</f>
        <v>0</v>
      </c>
      <c r="DK32">
        <f>'Asset data'!DQ32</f>
        <v>0</v>
      </c>
      <c r="DL32">
        <f>'Asset data'!DR32</f>
        <v>0</v>
      </c>
      <c r="DM32">
        <f>'Asset data'!DS32</f>
        <v>0</v>
      </c>
      <c r="DN32">
        <f>'Asset data'!DT32</f>
        <v>0</v>
      </c>
      <c r="DO32">
        <f>'Asset data'!DU32</f>
        <v>0</v>
      </c>
      <c r="DP32">
        <f>'Asset data'!DV32</f>
        <v>0</v>
      </c>
      <c r="DQ32">
        <f>'Asset data'!DW32</f>
        <v>0</v>
      </c>
      <c r="DR32">
        <f>'Asset data'!DX32</f>
        <v>0</v>
      </c>
      <c r="DS32">
        <f>'Asset data'!DY32</f>
        <v>0</v>
      </c>
      <c r="DT32">
        <f>'Asset data'!DZ32</f>
        <v>0</v>
      </c>
      <c r="DU32">
        <f>'Asset data'!EA32</f>
        <v>0</v>
      </c>
      <c r="DV32">
        <f>'Asset data'!EB32</f>
        <v>0</v>
      </c>
      <c r="DW32">
        <f>'Asset data'!EC32</f>
        <v>0</v>
      </c>
      <c r="DX32">
        <f>'Asset data'!ED32</f>
        <v>0</v>
      </c>
      <c r="DY32">
        <f>'Asset data'!EE32</f>
        <v>0</v>
      </c>
      <c r="DZ32">
        <f>'Asset data'!EF32</f>
        <v>0</v>
      </c>
      <c r="EA32">
        <f>'Asset data'!EG32</f>
        <v>0</v>
      </c>
      <c r="EB32">
        <f>'Asset data'!EH32</f>
        <v>0</v>
      </c>
      <c r="EC32">
        <f>'Asset data'!EI32</f>
        <v>0</v>
      </c>
      <c r="ED32">
        <f>'Asset data'!EJ32</f>
        <v>0</v>
      </c>
      <c r="EE32">
        <f>'Asset data'!EK32</f>
        <v>0</v>
      </c>
      <c r="EF32">
        <f>'Asset data'!EL32</f>
        <v>0</v>
      </c>
      <c r="EG32">
        <f>'Asset data'!EM32</f>
        <v>0</v>
      </c>
      <c r="EH32">
        <f>'Asset data'!EN32</f>
        <v>0</v>
      </c>
      <c r="EI32">
        <f>'Asset data'!EO32</f>
        <v>0</v>
      </c>
      <c r="EJ32">
        <f>'Asset data'!EP32</f>
        <v>0</v>
      </c>
      <c r="EK32">
        <f>'Asset data'!EQ32</f>
        <v>0</v>
      </c>
      <c r="EL32">
        <f>'Asset data'!ER32</f>
        <v>0</v>
      </c>
      <c r="EM32">
        <f>'Asset data'!ES32</f>
        <v>0</v>
      </c>
      <c r="EN32">
        <f>'Asset data'!ET32</f>
        <v>0</v>
      </c>
      <c r="EO32">
        <f>'Asset data'!EU32</f>
        <v>0</v>
      </c>
      <c r="EP32">
        <f>'Asset data'!EV32</f>
        <v>0</v>
      </c>
      <c r="EQ32">
        <f>'Asset data'!EW32</f>
        <v>0</v>
      </c>
      <c r="ER32">
        <f>'Asset data'!EX32</f>
        <v>5.1441908984795655</v>
      </c>
      <c r="ES32">
        <f>'Asset data'!EY32</f>
        <v>0</v>
      </c>
      <c r="ET32">
        <f>'Asset data'!EZ32</f>
        <v>0</v>
      </c>
      <c r="EU32">
        <f>'Asset data'!FA32</f>
        <v>0</v>
      </c>
      <c r="EV32">
        <f>'Asset data'!FB32</f>
        <v>0</v>
      </c>
      <c r="EW32">
        <f>'Asset data'!FC32</f>
        <v>0</v>
      </c>
      <c r="EX32">
        <f>'Asset data'!FD32</f>
        <v>0</v>
      </c>
      <c r="EY32">
        <f>'Asset data'!FE32</f>
        <v>0</v>
      </c>
      <c r="EZ32">
        <f>'Asset data'!FF32</f>
        <v>0</v>
      </c>
      <c r="FA32">
        <f>'Asset data'!FG32</f>
        <v>0</v>
      </c>
    </row>
    <row r="33" spans="1:157">
      <c r="A33" s="10">
        <f>'Asset data'!A33</f>
        <v>8</v>
      </c>
      <c r="B33" s="10">
        <f>'Asset data'!B33</f>
        <v>0</v>
      </c>
      <c r="C33" s="10">
        <f>'Asset data'!C33</f>
        <v>0</v>
      </c>
      <c r="D33" s="10" t="str">
        <f>'Asset data'!E33</f>
        <v>Distribution Substations - CBD</v>
      </c>
      <c r="E33" s="16">
        <f>'Asset data'!I33</f>
        <v>100</v>
      </c>
      <c r="F33">
        <f>'Asset data'!L33</f>
        <v>0</v>
      </c>
      <c r="G33">
        <f>'Asset data'!M33</f>
        <v>0</v>
      </c>
      <c r="H33">
        <f>'Asset data'!N33</f>
        <v>0</v>
      </c>
      <c r="I33">
        <f>'Asset data'!O33</f>
        <v>1</v>
      </c>
      <c r="J33">
        <f>'Asset data'!P33</f>
        <v>0</v>
      </c>
      <c r="K33">
        <f>'Asset data'!Q33</f>
        <v>0</v>
      </c>
      <c r="L33">
        <f>'Asset data'!R33</f>
        <v>0</v>
      </c>
      <c r="M33">
        <f>'Asset data'!S33</f>
        <v>0.89999999999999991</v>
      </c>
      <c r="N33">
        <f>'Asset data'!T33</f>
        <v>0.3</v>
      </c>
      <c r="O33">
        <f>'Asset data'!U33</f>
        <v>0.3</v>
      </c>
      <c r="P33">
        <f>'Asset data'!V33</f>
        <v>0</v>
      </c>
      <c r="Q33">
        <f>'Asset data'!W33</f>
        <v>0</v>
      </c>
      <c r="R33">
        <f>'Asset data'!X33</f>
        <v>0</v>
      </c>
      <c r="S33">
        <f>'Asset data'!Y33</f>
        <v>0</v>
      </c>
      <c r="T33">
        <f>'Asset data'!Z33</f>
        <v>0</v>
      </c>
      <c r="U33">
        <f>'Asset data'!AA33</f>
        <v>0</v>
      </c>
      <c r="V33">
        <f>'Asset data'!AB33</f>
        <v>0</v>
      </c>
      <c r="W33">
        <f>'Asset data'!AC33</f>
        <v>0</v>
      </c>
      <c r="X33">
        <f>'Asset data'!AD33</f>
        <v>0</v>
      </c>
      <c r="Y33">
        <f>'Asset data'!AE33</f>
        <v>0</v>
      </c>
      <c r="Z33">
        <f>'Asset data'!AF33</f>
        <v>1.25</v>
      </c>
      <c r="AA33">
        <f>'Asset data'!AG33</f>
        <v>0</v>
      </c>
      <c r="AB33">
        <f>'Asset data'!AH33</f>
        <v>0</v>
      </c>
      <c r="AC33">
        <f>'Asset data'!AI33</f>
        <v>0</v>
      </c>
      <c r="AD33">
        <f>'Asset data'!AJ33</f>
        <v>0</v>
      </c>
      <c r="AE33">
        <f>'Asset data'!AK33</f>
        <v>0.5</v>
      </c>
      <c r="AF33">
        <f>'Asset data'!AL33</f>
        <v>0</v>
      </c>
      <c r="AG33">
        <f>'Asset data'!AM33</f>
        <v>0</v>
      </c>
      <c r="AH33">
        <f>'Asset data'!AN33</f>
        <v>0</v>
      </c>
      <c r="AI33">
        <f>'Asset data'!AO33</f>
        <v>0</v>
      </c>
      <c r="AJ33">
        <f>'Asset data'!AP33</f>
        <v>0</v>
      </c>
      <c r="AK33">
        <f>'Asset data'!AQ33</f>
        <v>0</v>
      </c>
      <c r="AL33">
        <f>'Asset data'!AR33</f>
        <v>1</v>
      </c>
      <c r="AM33">
        <f>'Asset data'!AS33</f>
        <v>0.5</v>
      </c>
      <c r="AN33">
        <f>'Asset data'!AT33</f>
        <v>0</v>
      </c>
      <c r="AO33">
        <f>'Asset data'!AU33</f>
        <v>0.5</v>
      </c>
      <c r="AP33">
        <f>'Asset data'!AV33</f>
        <v>0</v>
      </c>
      <c r="AQ33">
        <f>'Asset data'!AW33</f>
        <v>0</v>
      </c>
      <c r="AR33">
        <f>'Asset data'!AX33</f>
        <v>0</v>
      </c>
      <c r="AS33">
        <f>'Asset data'!AY33</f>
        <v>0</v>
      </c>
      <c r="AT33">
        <f>'Asset data'!AZ33</f>
        <v>0.35</v>
      </c>
      <c r="AU33">
        <f>'Asset data'!BA33</f>
        <v>0</v>
      </c>
      <c r="AV33">
        <f>'Asset data'!BB33</f>
        <v>0</v>
      </c>
      <c r="AW33">
        <f>'Asset data'!BC33</f>
        <v>0.3</v>
      </c>
      <c r="AX33">
        <f>'Asset data'!BD33</f>
        <v>0</v>
      </c>
      <c r="AY33">
        <f>'Asset data'!BE33</f>
        <v>0</v>
      </c>
      <c r="AZ33">
        <f>'Asset data'!BF33</f>
        <v>0</v>
      </c>
      <c r="BA33">
        <f>'Asset data'!BG33</f>
        <v>0</v>
      </c>
      <c r="BB33">
        <f>'Asset data'!BH33</f>
        <v>0</v>
      </c>
      <c r="BC33">
        <f>'Asset data'!BI33</f>
        <v>0</v>
      </c>
      <c r="BD33">
        <f>'Asset data'!BJ33</f>
        <v>0</v>
      </c>
      <c r="BE33">
        <f>'Asset data'!BK33</f>
        <v>0</v>
      </c>
      <c r="BF33">
        <f>'Asset data'!BL33</f>
        <v>0.5</v>
      </c>
      <c r="BG33">
        <f>'Asset data'!BM33</f>
        <v>0</v>
      </c>
      <c r="BH33">
        <f>'Asset data'!BN33</f>
        <v>0.5</v>
      </c>
      <c r="BI33">
        <f>'Asset data'!BO33</f>
        <v>0.75</v>
      </c>
      <c r="BJ33">
        <f>'Asset data'!BP33</f>
        <v>0</v>
      </c>
      <c r="BK33">
        <f>'Asset data'!BQ33</f>
        <v>0.3</v>
      </c>
      <c r="BL33">
        <f>'Asset data'!BR33</f>
        <v>0.2</v>
      </c>
      <c r="BM33">
        <f>'Asset data'!BS33</f>
        <v>0</v>
      </c>
      <c r="BN33">
        <f>'Asset data'!BT33</f>
        <v>0</v>
      </c>
      <c r="BO33">
        <f>'Asset data'!BU33</f>
        <v>0.6</v>
      </c>
      <c r="BP33">
        <f>'Asset data'!BV33</f>
        <v>0.2</v>
      </c>
      <c r="BQ33">
        <f>'Asset data'!BW33</f>
        <v>0</v>
      </c>
      <c r="BR33">
        <f>'Asset data'!BX33</f>
        <v>0</v>
      </c>
      <c r="BS33">
        <f>'Asset data'!BY33</f>
        <v>0</v>
      </c>
      <c r="BT33">
        <f>'Asset data'!BZ33</f>
        <v>0</v>
      </c>
      <c r="BU33">
        <f>'Asset data'!CA33</f>
        <v>0</v>
      </c>
      <c r="BV33">
        <f>'Asset data'!CB33</f>
        <v>0</v>
      </c>
      <c r="BW33">
        <f>'Asset data'!CC33</f>
        <v>0.5</v>
      </c>
      <c r="BX33">
        <f>'Asset data'!CD33</f>
        <v>0.2</v>
      </c>
      <c r="BY33">
        <f>'Asset data'!CE33</f>
        <v>0</v>
      </c>
      <c r="BZ33">
        <f>'Asset data'!CF33</f>
        <v>0</v>
      </c>
      <c r="CA33">
        <f>'Asset data'!CG33</f>
        <v>0</v>
      </c>
      <c r="CB33">
        <f>'Asset data'!CH33</f>
        <v>0</v>
      </c>
      <c r="CC33">
        <f>'Asset data'!CI33</f>
        <v>0</v>
      </c>
      <c r="CD33">
        <f>'Asset data'!CJ33</f>
        <v>0</v>
      </c>
      <c r="CE33">
        <f>'Asset data'!CK33</f>
        <v>0.5</v>
      </c>
      <c r="CF33">
        <f>'Asset data'!CL33</f>
        <v>0</v>
      </c>
      <c r="CG33">
        <f>'Asset data'!CM33</f>
        <v>0</v>
      </c>
      <c r="CH33">
        <f>'Asset data'!CN33</f>
        <v>0</v>
      </c>
      <c r="CI33">
        <f>'Asset data'!CO33</f>
        <v>0</v>
      </c>
      <c r="CJ33">
        <f>'Asset data'!CP33</f>
        <v>0.2</v>
      </c>
      <c r="CK33">
        <f>'Asset data'!CQ33</f>
        <v>0</v>
      </c>
      <c r="CL33">
        <f>'Asset data'!CR33</f>
        <v>0</v>
      </c>
      <c r="CM33">
        <f>'Asset data'!CS33</f>
        <v>373.68800000000044</v>
      </c>
      <c r="CN33">
        <f>'Asset data'!CT33</f>
        <v>0.2</v>
      </c>
      <c r="CO33">
        <f>'Asset data'!CU33</f>
        <v>0</v>
      </c>
      <c r="CP33">
        <f>'Asset data'!CV33</f>
        <v>0</v>
      </c>
      <c r="CQ33">
        <f>'Asset data'!CW33</f>
        <v>0</v>
      </c>
      <c r="CR33">
        <f>'Asset data'!CX33</f>
        <v>0</v>
      </c>
      <c r="CS33">
        <f>'Asset data'!CY33</f>
        <v>0</v>
      </c>
      <c r="CT33">
        <f>'Asset data'!CZ33</f>
        <v>0.6</v>
      </c>
      <c r="CU33">
        <f>'Asset data'!DA33</f>
        <v>0.2</v>
      </c>
      <c r="CV33">
        <f>'Asset data'!DB33</f>
        <v>0</v>
      </c>
      <c r="CW33">
        <f>'Asset data'!DC33</f>
        <v>0</v>
      </c>
      <c r="CX33">
        <f>'Asset data'!DD33</f>
        <v>0</v>
      </c>
      <c r="CY33">
        <f>'Asset data'!DE33</f>
        <v>0.3</v>
      </c>
      <c r="CZ33">
        <f>'Asset data'!DF33</f>
        <v>0</v>
      </c>
      <c r="DA33">
        <f>'Asset data'!DG33</f>
        <v>0</v>
      </c>
      <c r="DB33">
        <f>'Asset data'!DH33</f>
        <v>0.2</v>
      </c>
      <c r="DC33">
        <f>'Asset data'!DI33</f>
        <v>0</v>
      </c>
      <c r="DD33">
        <f>'Asset data'!DJ33</f>
        <v>0</v>
      </c>
      <c r="DE33">
        <f>'Asset data'!DK33</f>
        <v>0</v>
      </c>
      <c r="DF33">
        <f>'Asset data'!DL33</f>
        <v>0</v>
      </c>
      <c r="DG33">
        <f>'Asset data'!DM33</f>
        <v>0</v>
      </c>
      <c r="DH33">
        <f>'Asset data'!DN33</f>
        <v>0</v>
      </c>
      <c r="DI33">
        <f>'Asset data'!DO33</f>
        <v>0</v>
      </c>
      <c r="DJ33">
        <f>'Asset data'!DP33</f>
        <v>0</v>
      </c>
      <c r="DK33">
        <f>'Asset data'!DQ33</f>
        <v>0</v>
      </c>
      <c r="DL33">
        <f>'Asset data'!DR33</f>
        <v>0</v>
      </c>
      <c r="DM33">
        <f>'Asset data'!DS33</f>
        <v>0</v>
      </c>
      <c r="DN33">
        <f>'Asset data'!DT33</f>
        <v>0</v>
      </c>
      <c r="DO33">
        <f>'Asset data'!DU33</f>
        <v>0</v>
      </c>
      <c r="DP33">
        <f>'Asset data'!DV33</f>
        <v>0</v>
      </c>
      <c r="DQ33">
        <f>'Asset data'!DW33</f>
        <v>0</v>
      </c>
      <c r="DR33">
        <f>'Asset data'!DX33</f>
        <v>0</v>
      </c>
      <c r="DS33">
        <f>'Asset data'!DY33</f>
        <v>0</v>
      </c>
      <c r="DT33">
        <f>'Asset data'!DZ33</f>
        <v>0.2</v>
      </c>
      <c r="DU33">
        <f>'Asset data'!EA33</f>
        <v>0</v>
      </c>
      <c r="DV33">
        <f>'Asset data'!EB33</f>
        <v>0</v>
      </c>
      <c r="DW33">
        <f>'Asset data'!EC33</f>
        <v>0</v>
      </c>
      <c r="DX33">
        <f>'Asset data'!ED33</f>
        <v>0</v>
      </c>
      <c r="DY33">
        <f>'Asset data'!EE33</f>
        <v>0</v>
      </c>
      <c r="DZ33">
        <f>'Asset data'!EF33</f>
        <v>0</v>
      </c>
      <c r="EA33">
        <f>'Asset data'!EG33</f>
        <v>0</v>
      </c>
      <c r="EB33">
        <f>'Asset data'!EH33</f>
        <v>0</v>
      </c>
      <c r="EC33">
        <f>'Asset data'!EI33</f>
        <v>0</v>
      </c>
      <c r="ED33">
        <f>'Asset data'!EJ33</f>
        <v>0</v>
      </c>
      <c r="EE33">
        <f>'Asset data'!EK33</f>
        <v>0.5</v>
      </c>
      <c r="EF33">
        <f>'Asset data'!EL33</f>
        <v>0</v>
      </c>
      <c r="EG33">
        <f>'Asset data'!EM33</f>
        <v>0</v>
      </c>
      <c r="EH33">
        <f>'Asset data'!EN33</f>
        <v>0</v>
      </c>
      <c r="EI33">
        <f>'Asset data'!EO33</f>
        <v>0</v>
      </c>
      <c r="EJ33">
        <f>'Asset data'!EP33</f>
        <v>0</v>
      </c>
      <c r="EK33">
        <f>'Asset data'!EQ33</f>
        <v>0</v>
      </c>
      <c r="EL33">
        <f>'Asset data'!ER33</f>
        <v>0.2</v>
      </c>
      <c r="EM33">
        <f>'Asset data'!ES33</f>
        <v>0</v>
      </c>
      <c r="EN33">
        <f>'Asset data'!ET33</f>
        <v>0</v>
      </c>
      <c r="EO33">
        <f>'Asset data'!EU33</f>
        <v>0</v>
      </c>
      <c r="EP33">
        <f>'Asset data'!EV33</f>
        <v>0</v>
      </c>
      <c r="EQ33">
        <f>'Asset data'!EW33</f>
        <v>0</v>
      </c>
      <c r="ER33">
        <f>'Asset data'!EX33</f>
        <v>0</v>
      </c>
      <c r="ES33">
        <f>'Asset data'!EY33</f>
        <v>0</v>
      </c>
      <c r="ET33">
        <f>'Asset data'!EZ33</f>
        <v>0</v>
      </c>
      <c r="EU33">
        <f>'Asset data'!FA33</f>
        <v>0</v>
      </c>
      <c r="EV33">
        <f>'Asset data'!FB33</f>
        <v>0</v>
      </c>
      <c r="EW33">
        <f>'Asset data'!FC33</f>
        <v>0</v>
      </c>
      <c r="EX33">
        <f>'Asset data'!FD33</f>
        <v>0</v>
      </c>
      <c r="EY33">
        <f>'Asset data'!FE33</f>
        <v>0</v>
      </c>
      <c r="EZ33">
        <f>'Asset data'!FF33</f>
        <v>0</v>
      </c>
      <c r="FA33">
        <f>'Asset data'!FG33</f>
        <v>0</v>
      </c>
    </row>
    <row r="34" spans="1:157">
      <c r="A34" s="10">
        <f>'Asset data'!A34</f>
        <v>9</v>
      </c>
      <c r="B34" s="10">
        <f>'Asset data'!B34</f>
        <v>0</v>
      </c>
      <c r="C34" s="10">
        <f>'Asset data'!C34</f>
        <v>0</v>
      </c>
      <c r="D34" s="10" t="str">
        <f>'Asset data'!E34</f>
        <v>Distribution substations - Urban Pole</v>
      </c>
      <c r="E34" s="16">
        <f>'Asset data'!I34</f>
        <v>130</v>
      </c>
      <c r="F34">
        <f>'Asset data'!L34</f>
        <v>0</v>
      </c>
      <c r="G34">
        <f>'Asset data'!M34</f>
        <v>3</v>
      </c>
      <c r="H34">
        <f>'Asset data'!N34</f>
        <v>12.609999999999998</v>
      </c>
      <c r="I34">
        <f>'Asset data'!O34</f>
        <v>15.684999999999988</v>
      </c>
      <c r="J34">
        <f>'Asset data'!P34</f>
        <v>17.795000000000009</v>
      </c>
      <c r="K34">
        <f>'Asset data'!Q34</f>
        <v>14.774999999999981</v>
      </c>
      <c r="L34">
        <f>'Asset data'!R34</f>
        <v>12.02999999999999</v>
      </c>
      <c r="M34">
        <f>'Asset data'!S34</f>
        <v>15.544999999999984</v>
      </c>
      <c r="N34">
        <f>'Asset data'!T34</f>
        <v>7.9100000000000037</v>
      </c>
      <c r="O34">
        <f>'Asset data'!U34</f>
        <v>8.9750000000000032</v>
      </c>
      <c r="P34">
        <f>'Asset data'!V34</f>
        <v>6.2920000000000051</v>
      </c>
      <c r="Q34">
        <f>'Asset data'!W34</f>
        <v>7.2750000000000039</v>
      </c>
      <c r="R34">
        <f>'Asset data'!X34</f>
        <v>10.734999999999985</v>
      </c>
      <c r="S34">
        <f>'Asset data'!Y34</f>
        <v>1.7249999999999999</v>
      </c>
      <c r="T34">
        <f>'Asset data'!Z34</f>
        <v>10.7</v>
      </c>
      <c r="U34">
        <f>'Asset data'!AA34</f>
        <v>3.66</v>
      </c>
      <c r="V34">
        <f>'Asset data'!AB34</f>
        <v>8.8100000000000094</v>
      </c>
      <c r="W34">
        <f>'Asset data'!AC34</f>
        <v>3.4799999999999995</v>
      </c>
      <c r="X34">
        <f>'Asset data'!AD34</f>
        <v>12.190000000000014</v>
      </c>
      <c r="Y34">
        <f>'Asset data'!AE34</f>
        <v>8.0789999999999988</v>
      </c>
      <c r="Z34">
        <f>'Asset data'!AF34</f>
        <v>9.8349999999999955</v>
      </c>
      <c r="AA34">
        <f>'Asset data'!AG34</f>
        <v>7.3300000000000018</v>
      </c>
      <c r="AB34">
        <f>'Asset data'!AH34</f>
        <v>1.56</v>
      </c>
      <c r="AC34">
        <f>'Asset data'!AI34</f>
        <v>8.3350000000000044</v>
      </c>
      <c r="AD34">
        <f>'Asset data'!AJ34</f>
        <v>7.4540000000000006</v>
      </c>
      <c r="AE34">
        <f>'Asset data'!AK34</f>
        <v>5.4250000000000034</v>
      </c>
      <c r="AF34">
        <f>'Asset data'!AL34</f>
        <v>6.0950000000000015</v>
      </c>
      <c r="AG34">
        <f>'Asset data'!AM34</f>
        <v>5.7130000000000027</v>
      </c>
      <c r="AH34">
        <f>'Asset data'!AN34</f>
        <v>7.5550000000000006</v>
      </c>
      <c r="AI34">
        <f>'Asset data'!AO34</f>
        <v>3.0680000000000001</v>
      </c>
      <c r="AJ34">
        <f>'Asset data'!AP34</f>
        <v>11.864999999999963</v>
      </c>
      <c r="AK34">
        <f>'Asset data'!AQ34</f>
        <v>2.92</v>
      </c>
      <c r="AL34">
        <f>'Asset data'!AR34</f>
        <v>9.3400000000000034</v>
      </c>
      <c r="AM34">
        <f>'Asset data'!AS34</f>
        <v>9.2720000000000073</v>
      </c>
      <c r="AN34">
        <f>'Asset data'!AT34</f>
        <v>2.2749999999999999</v>
      </c>
      <c r="AO34">
        <f>'Asset data'!AU34</f>
        <v>7.7900000000000027</v>
      </c>
      <c r="AP34">
        <f>'Asset data'!AV34</f>
        <v>8.0650000000000048</v>
      </c>
      <c r="AQ34">
        <f>'Asset data'!AW34</f>
        <v>6.7300000000000049</v>
      </c>
      <c r="AR34">
        <f>'Asset data'!AX34</f>
        <v>6.6080000000000023</v>
      </c>
      <c r="AS34">
        <f>'Asset data'!AY34</f>
        <v>10.167999999999997</v>
      </c>
      <c r="AT34">
        <f>'Asset data'!AZ34</f>
        <v>8.0850000000000026</v>
      </c>
      <c r="AU34">
        <f>'Asset data'!BA34</f>
        <v>6.8250000000000028</v>
      </c>
      <c r="AV34">
        <f>'Asset data'!BB34</f>
        <v>11.109999999999998</v>
      </c>
      <c r="AW34">
        <f>'Asset data'!BC34</f>
        <v>2.581</v>
      </c>
      <c r="AX34">
        <f>'Asset data'!BD34</f>
        <v>11.002000000000002</v>
      </c>
      <c r="AY34">
        <f>'Asset data'!BE34</f>
        <v>8.5799999999999859</v>
      </c>
      <c r="AZ34">
        <f>'Asset data'!BF34</f>
        <v>9.7750000000000057</v>
      </c>
      <c r="BA34">
        <f>'Asset data'!BG34</f>
        <v>9.25</v>
      </c>
      <c r="BB34">
        <f>'Asset data'!BH34</f>
        <v>8.3810000000000002</v>
      </c>
      <c r="BC34">
        <f>'Asset data'!BI34</f>
        <v>8.4350000000000023</v>
      </c>
      <c r="BD34">
        <f>'Asset data'!BJ34</f>
        <v>9.2680000000000096</v>
      </c>
      <c r="BE34">
        <f>'Asset data'!BK34</f>
        <v>9.4000000000000039</v>
      </c>
      <c r="BF34">
        <f>'Asset data'!BL34</f>
        <v>6.6400000000000032</v>
      </c>
      <c r="BG34">
        <f>'Asset data'!BM34</f>
        <v>14.549999999999995</v>
      </c>
      <c r="BH34">
        <f>'Asset data'!BN34</f>
        <v>14.279999999999985</v>
      </c>
      <c r="BI34">
        <f>'Asset data'!BO34</f>
        <v>3.64</v>
      </c>
      <c r="BJ34">
        <f>'Asset data'!BP34</f>
        <v>13.612999999999994</v>
      </c>
      <c r="BK34">
        <f>'Asset data'!BQ34</f>
        <v>7.3650000000000029</v>
      </c>
      <c r="BL34">
        <f>'Asset data'!BR34</f>
        <v>8.1050000000000075</v>
      </c>
      <c r="BM34">
        <f>'Asset data'!BS34</f>
        <v>8.555000000000005</v>
      </c>
      <c r="BN34">
        <f>'Asset data'!BT34</f>
        <v>20.169999999999991</v>
      </c>
      <c r="BO34">
        <f>'Asset data'!BU34</f>
        <v>9.7399999999999984</v>
      </c>
      <c r="BP34">
        <f>'Asset data'!BV34</f>
        <v>8.7100000000000044</v>
      </c>
      <c r="BQ34">
        <f>'Asset data'!BW34</f>
        <v>12.379999999999994</v>
      </c>
      <c r="BR34">
        <f>'Asset data'!BX34</f>
        <v>7.2800000000000056</v>
      </c>
      <c r="BS34">
        <f>'Asset data'!BY34</f>
        <v>10.900000000000004</v>
      </c>
      <c r="BT34">
        <f>'Asset data'!BZ34</f>
        <v>11.934999999999999</v>
      </c>
      <c r="BU34">
        <f>'Asset data'!CA34</f>
        <v>10.241000000000001</v>
      </c>
      <c r="BV34">
        <f>'Asset data'!CB34</f>
        <v>14.530000000000001</v>
      </c>
      <c r="BW34">
        <f>'Asset data'!CC34</f>
        <v>9.1100000000000012</v>
      </c>
      <c r="BX34">
        <f>'Asset data'!CD34</f>
        <v>17.575000000000006</v>
      </c>
      <c r="BY34">
        <f>'Asset data'!CE34</f>
        <v>7.0950000000000042</v>
      </c>
      <c r="BZ34">
        <f>'Asset data'!CF34</f>
        <v>17.620000000000008</v>
      </c>
      <c r="CA34">
        <f>'Asset data'!CG34</f>
        <v>5.9100000000000019</v>
      </c>
      <c r="CB34">
        <f>'Asset data'!CH34</f>
        <v>13.215000000000002</v>
      </c>
      <c r="CC34">
        <f>'Asset data'!CI34</f>
        <v>14.382999999999976</v>
      </c>
      <c r="CD34">
        <f>'Asset data'!CJ34</f>
        <v>8.6550000000000029</v>
      </c>
      <c r="CE34">
        <f>'Asset data'!CK34</f>
        <v>14.994999999999994</v>
      </c>
      <c r="CF34">
        <f>'Asset data'!CL34</f>
        <v>13.599999999999996</v>
      </c>
      <c r="CG34">
        <f>'Asset data'!CM34</f>
        <v>13.730000000000004</v>
      </c>
      <c r="CH34">
        <f>'Asset data'!CN34</f>
        <v>9.6800000000000068</v>
      </c>
      <c r="CI34">
        <f>'Asset data'!CO34</f>
        <v>13.429999999999991</v>
      </c>
      <c r="CJ34">
        <f>'Asset data'!CP34</f>
        <v>15.094999999999983</v>
      </c>
      <c r="CK34">
        <f>'Asset data'!CQ34</f>
        <v>8.4900000000000038</v>
      </c>
      <c r="CL34">
        <f>'Asset data'!CR34</f>
        <v>16.254999999999995</v>
      </c>
      <c r="CM34">
        <f>'Asset data'!CS34</f>
        <v>3.6399999999999997</v>
      </c>
      <c r="CN34">
        <f>'Asset data'!CT34</f>
        <v>13.790000000000006</v>
      </c>
      <c r="CO34">
        <f>'Asset data'!CU34</f>
        <v>7.660000000000001</v>
      </c>
      <c r="CP34">
        <f>'Asset data'!CV34</f>
        <v>12.880000000000008</v>
      </c>
      <c r="CQ34">
        <f>'Asset data'!CW34</f>
        <v>13.504999999999987</v>
      </c>
      <c r="CR34">
        <f>'Asset data'!CX34</f>
        <v>14.359999999999982</v>
      </c>
      <c r="CS34">
        <f>'Asset data'!CY34</f>
        <v>12.774999999999997</v>
      </c>
      <c r="CT34">
        <f>'Asset data'!CZ34</f>
        <v>9.3500000000000068</v>
      </c>
      <c r="CU34">
        <f>'Asset data'!DA34</f>
        <v>15.205000000000002</v>
      </c>
      <c r="CV34">
        <f>'Asset data'!DB34</f>
        <v>10.395000000000001</v>
      </c>
      <c r="CW34">
        <f>'Asset data'!DC34</f>
        <v>10.074999999999999</v>
      </c>
      <c r="CX34">
        <f>'Asset data'!DD34</f>
        <v>16.164999999999981</v>
      </c>
      <c r="CY34">
        <f>'Asset data'!DE34</f>
        <v>5.2250000000000014</v>
      </c>
      <c r="CZ34">
        <f>'Asset data'!DF34</f>
        <v>15.359999999999998</v>
      </c>
      <c r="DA34">
        <f>'Asset data'!DG34</f>
        <v>6.7650000000000015</v>
      </c>
      <c r="DB34">
        <f>'Asset data'!DH34</f>
        <v>15.05000000000001</v>
      </c>
      <c r="DC34">
        <f>'Asset data'!DI34</f>
        <v>5.5350000000000019</v>
      </c>
      <c r="DD34">
        <f>'Asset data'!DJ34</f>
        <v>14.509999999999996</v>
      </c>
      <c r="DE34">
        <f>'Asset data'!DK34</f>
        <v>9.4</v>
      </c>
      <c r="DF34">
        <f>'Asset data'!DL34</f>
        <v>8.2650000000000059</v>
      </c>
      <c r="DG34">
        <f>'Asset data'!DM34</f>
        <v>9.8799999999999955</v>
      </c>
      <c r="DH34">
        <f>'Asset data'!DN34</f>
        <v>3.9699999999999993</v>
      </c>
      <c r="DI34">
        <f>'Asset data'!DO34</f>
        <v>13.954999999999995</v>
      </c>
      <c r="DJ34">
        <f>'Asset data'!DP34</f>
        <v>9.1549999999999994</v>
      </c>
      <c r="DK34">
        <f>'Asset data'!DQ34</f>
        <v>11.494999999999999</v>
      </c>
      <c r="DL34">
        <f>'Asset data'!DR34</f>
        <v>13.394999999999991</v>
      </c>
      <c r="DM34">
        <f>'Asset data'!DS34</f>
        <v>4.870000000000001</v>
      </c>
      <c r="DN34">
        <f>'Asset data'!DT34</f>
        <v>11.555</v>
      </c>
      <c r="DO34">
        <f>'Asset data'!DU34</f>
        <v>7.1150000000000047</v>
      </c>
      <c r="DP34">
        <f>'Asset data'!DV34</f>
        <v>11.703000000000008</v>
      </c>
      <c r="DQ34">
        <f>'Asset data'!DW34</f>
        <v>0.32500000000000007</v>
      </c>
      <c r="DR34">
        <f>'Asset data'!DX34</f>
        <v>10.685000000000004</v>
      </c>
      <c r="DS34">
        <f>'Asset data'!DY34</f>
        <v>10.319999999999991</v>
      </c>
      <c r="DT34">
        <f>'Asset data'!DZ34</f>
        <v>4.22</v>
      </c>
      <c r="DU34">
        <f>'Asset data'!EA34</f>
        <v>9.9550000000000001</v>
      </c>
      <c r="DV34">
        <f>'Asset data'!EB34</f>
        <v>8.2249999999999979</v>
      </c>
      <c r="DW34">
        <f>'Asset data'!EC34</f>
        <v>8.3850000000000069</v>
      </c>
      <c r="DX34">
        <f>'Asset data'!ED34</f>
        <v>4.9250000000000007</v>
      </c>
      <c r="DY34">
        <f>'Asset data'!EE34</f>
        <v>8.7250000000000032</v>
      </c>
      <c r="DZ34">
        <f>'Asset data'!EF34</f>
        <v>11.479999999999995</v>
      </c>
      <c r="EA34">
        <f>'Asset data'!EG34</f>
        <v>2.6949999999999998</v>
      </c>
      <c r="EB34">
        <f>'Asset data'!EH34</f>
        <v>12.504999999999999</v>
      </c>
      <c r="EC34">
        <f>'Asset data'!EI34</f>
        <v>3.15</v>
      </c>
      <c r="ED34">
        <f>'Asset data'!EJ34</f>
        <v>9.5750000000000099</v>
      </c>
      <c r="EE34">
        <f>'Asset data'!EK34</f>
        <v>3.2750000000000008</v>
      </c>
      <c r="EF34">
        <f>'Asset data'!EL34</f>
        <v>7.2550000000000061</v>
      </c>
      <c r="EG34">
        <f>'Asset data'!EM34</f>
        <v>8.636000000000001</v>
      </c>
      <c r="EH34">
        <f>'Asset data'!EN34</f>
        <v>4.53</v>
      </c>
      <c r="EI34">
        <f>'Asset data'!EO34</f>
        <v>8.9060000000000041</v>
      </c>
      <c r="EJ34">
        <f>'Asset data'!EP34</f>
        <v>2.7949999999999995</v>
      </c>
      <c r="EK34">
        <f>'Asset data'!EQ34</f>
        <v>6.5600000000000041</v>
      </c>
      <c r="EL34">
        <f>'Asset data'!ER34</f>
        <v>2.8599999999999994</v>
      </c>
      <c r="EM34">
        <f>'Asset data'!ES34</f>
        <v>7.885000000000006</v>
      </c>
      <c r="EN34">
        <f>'Asset data'!ET34</f>
        <v>9.6249999999999964</v>
      </c>
      <c r="EO34">
        <f>'Asset data'!EU34</f>
        <v>1.575</v>
      </c>
      <c r="EP34">
        <f>'Asset data'!EV34</f>
        <v>7.395000000000004</v>
      </c>
      <c r="EQ34">
        <f>'Asset data'!EW34</f>
        <v>1.8449999999999998</v>
      </c>
      <c r="ER34">
        <f>'Asset data'!EX34</f>
        <v>7.5750000000000073</v>
      </c>
      <c r="ES34">
        <f>'Asset data'!EY34</f>
        <v>1.23</v>
      </c>
      <c r="ET34">
        <f>'Asset data'!EZ34</f>
        <v>7.6600000000000055</v>
      </c>
      <c r="EU34">
        <f>'Asset data'!FA34</f>
        <v>4.2150000000000016</v>
      </c>
      <c r="EV34">
        <f>'Asset data'!FB34</f>
        <v>1.76</v>
      </c>
      <c r="EW34">
        <f>'Asset data'!FC34</f>
        <v>6.3950000000000005</v>
      </c>
      <c r="EX34">
        <f>'Asset data'!FD34</f>
        <v>2.0299999999999998</v>
      </c>
      <c r="EY34">
        <f>'Asset data'!FE34</f>
        <v>6.3750000000000053</v>
      </c>
      <c r="EZ34">
        <f>'Asset data'!FF34</f>
        <v>4.0299999999999985</v>
      </c>
      <c r="FA34">
        <f>'Asset data'!FG34</f>
        <v>2.46</v>
      </c>
    </row>
    <row r="35" spans="1:157">
      <c r="A35" s="10">
        <f>'Asset data'!A35</f>
        <v>9</v>
      </c>
      <c r="B35" s="10">
        <f>'Asset data'!B35</f>
        <v>0</v>
      </c>
      <c r="C35" s="10">
        <f>'Asset data'!C35</f>
        <v>0</v>
      </c>
      <c r="D35" s="10" t="str">
        <f>'Asset data'!E35</f>
        <v>Distribution substations - Urban Pad</v>
      </c>
      <c r="E35" s="16">
        <f>'Asset data'!I35</f>
        <v>100</v>
      </c>
      <c r="F35">
        <f>'Asset data'!L35</f>
        <v>137.5</v>
      </c>
      <c r="G35">
        <f>'Asset data'!M35</f>
        <v>352.20000000000005</v>
      </c>
      <c r="H35">
        <f>'Asset data'!N35</f>
        <v>161.45000000000016</v>
      </c>
      <c r="I35">
        <f>'Asset data'!O35</f>
        <v>61.899999999999956</v>
      </c>
      <c r="J35">
        <f>'Asset data'!P35</f>
        <v>90.469999999999928</v>
      </c>
      <c r="K35">
        <f>'Asset data'!Q35</f>
        <v>65.150000000000006</v>
      </c>
      <c r="L35">
        <f>'Asset data'!R35</f>
        <v>54.929999999999971</v>
      </c>
      <c r="M35">
        <f>'Asset data'!S35</f>
        <v>45.474999999999973</v>
      </c>
      <c r="N35">
        <f>'Asset data'!T35</f>
        <v>43.715000000000032</v>
      </c>
      <c r="O35">
        <f>'Asset data'!U35</f>
        <v>31.54999999999999</v>
      </c>
      <c r="P35">
        <f>'Asset data'!V35</f>
        <v>21.339000000000013</v>
      </c>
      <c r="Q35">
        <f>'Asset data'!W35</f>
        <v>41.950000000000017</v>
      </c>
      <c r="R35">
        <f>'Asset data'!X35</f>
        <v>30.550000000000011</v>
      </c>
      <c r="S35">
        <f>'Asset data'!Y35</f>
        <v>32.500000000000028</v>
      </c>
      <c r="T35">
        <f>'Asset data'!Z35</f>
        <v>23.138999999999999</v>
      </c>
      <c r="U35">
        <f>'Asset data'!AA35</f>
        <v>18.690000000000012</v>
      </c>
      <c r="V35">
        <f>'Asset data'!AB35</f>
        <v>22.499999999999993</v>
      </c>
      <c r="W35">
        <f>'Asset data'!AC35</f>
        <v>24.965000000000018</v>
      </c>
      <c r="X35">
        <f>'Asset data'!AD35</f>
        <v>22.54000000000001</v>
      </c>
      <c r="Y35">
        <f>'Asset data'!AE35</f>
        <v>23.126000000000008</v>
      </c>
      <c r="Z35">
        <f>'Asset data'!AF35</f>
        <v>17.220000000000006</v>
      </c>
      <c r="AA35">
        <f>'Asset data'!AG35</f>
        <v>20.9</v>
      </c>
      <c r="AB35">
        <f>'Asset data'!AH35</f>
        <v>17.250000000000007</v>
      </c>
      <c r="AC35">
        <f>'Asset data'!AI35</f>
        <v>20.990000000000013</v>
      </c>
      <c r="AD35">
        <f>'Asset data'!AJ35</f>
        <v>15.939000000000011</v>
      </c>
      <c r="AE35">
        <f>'Asset data'!AK35</f>
        <v>18.450000000000006</v>
      </c>
      <c r="AF35">
        <f>'Asset data'!AL35</f>
        <v>18.250000000000011</v>
      </c>
      <c r="AG35">
        <f>'Asset data'!AM35</f>
        <v>15.700000000000005</v>
      </c>
      <c r="AH35">
        <f>'Asset data'!AN35</f>
        <v>22.375000000000018</v>
      </c>
      <c r="AI35">
        <f>'Asset data'!AO35</f>
        <v>19.800000000000015</v>
      </c>
      <c r="AJ35">
        <f>'Asset data'!AP35</f>
        <v>19.280000000000008</v>
      </c>
      <c r="AK35">
        <f>'Asset data'!AQ35</f>
        <v>11.349999999999998</v>
      </c>
      <c r="AL35">
        <f>'Asset data'!AR35</f>
        <v>16.450000000000014</v>
      </c>
      <c r="AM35">
        <f>'Asset data'!AS35</f>
        <v>19.79000000000001</v>
      </c>
      <c r="AN35">
        <f>'Asset data'!AT35</f>
        <v>17.850000000000016</v>
      </c>
      <c r="AO35">
        <f>'Asset data'!AU35</f>
        <v>18.850000000000016</v>
      </c>
      <c r="AP35">
        <f>'Asset data'!AV35</f>
        <v>15.775000000000013</v>
      </c>
      <c r="AQ35">
        <f>'Asset data'!AW35</f>
        <v>17.550000000000015</v>
      </c>
      <c r="AR35">
        <f>'Asset data'!AX35</f>
        <v>6.4259999999999993</v>
      </c>
      <c r="AS35">
        <f>'Asset data'!AY35</f>
        <v>16.363000000000003</v>
      </c>
      <c r="AT35">
        <f>'Asset data'!AZ35</f>
        <v>17.70000000000001</v>
      </c>
      <c r="AU35">
        <f>'Asset data'!BA35</f>
        <v>14.550000000000013</v>
      </c>
      <c r="AV35">
        <f>'Asset data'!BB35</f>
        <v>19.3</v>
      </c>
      <c r="AW35">
        <f>'Asset data'!BC35</f>
        <v>13.38900000000001</v>
      </c>
      <c r="AX35">
        <f>'Asset data'!BD35</f>
        <v>15.850000000000023</v>
      </c>
      <c r="AY35">
        <f>'Asset data'!BE35</f>
        <v>7.719999999999998</v>
      </c>
      <c r="AZ35">
        <f>'Asset data'!BF35</f>
        <v>10.000000000000004</v>
      </c>
      <c r="BA35">
        <f>'Asset data'!BG35</f>
        <v>19.900000000000006</v>
      </c>
      <c r="BB35">
        <f>'Asset data'!BH35</f>
        <v>14.576000000000006</v>
      </c>
      <c r="BC35">
        <f>'Asset data'!BI35</f>
        <v>14.05000000000001</v>
      </c>
      <c r="BD35">
        <f>'Asset data'!BJ35</f>
        <v>13.150000000000013</v>
      </c>
      <c r="BE35">
        <f>'Asset data'!BK35</f>
        <v>17.100000000000005</v>
      </c>
      <c r="BF35">
        <f>'Asset data'!BL35</f>
        <v>7.9750000000000041</v>
      </c>
      <c r="BG35">
        <f>'Asset data'!BM35</f>
        <v>12.900000000000009</v>
      </c>
      <c r="BH35">
        <f>'Asset data'!BN35</f>
        <v>15.30000000000001</v>
      </c>
      <c r="BI35">
        <f>'Asset data'!BO35</f>
        <v>9.1999999999999975</v>
      </c>
      <c r="BJ35">
        <f>'Asset data'!BP35</f>
        <v>19.062999999999999</v>
      </c>
      <c r="BK35">
        <f>'Asset data'!BQ35</f>
        <v>9.2000000000000011</v>
      </c>
      <c r="BL35">
        <f>'Asset data'!BR35</f>
        <v>17.400000000000016</v>
      </c>
      <c r="BM35">
        <f>'Asset data'!BS35</f>
        <v>3.3999999999999995</v>
      </c>
      <c r="BN35">
        <f>'Asset data'!BT35</f>
        <v>13.52000000000001</v>
      </c>
      <c r="BO35">
        <f>'Asset data'!BU35</f>
        <v>12.400000000000009</v>
      </c>
      <c r="BP35">
        <f>'Asset data'!BV35</f>
        <v>12.450000000000008</v>
      </c>
      <c r="BQ35">
        <f>'Asset data'!BW35</f>
        <v>16.700000000000021</v>
      </c>
      <c r="BR35">
        <f>'Asset data'!BX35</f>
        <v>11.640000000000011</v>
      </c>
      <c r="BS35">
        <f>'Asset data'!BY35</f>
        <v>11.000000000000012</v>
      </c>
      <c r="BT35">
        <f>'Asset data'!BZ35</f>
        <v>7.7500000000000044</v>
      </c>
      <c r="BU35">
        <f>'Asset data'!CA35</f>
        <v>6.3499999999999988</v>
      </c>
      <c r="BV35">
        <f>'Asset data'!CB35</f>
        <v>18.500000000000011</v>
      </c>
      <c r="BW35">
        <f>'Asset data'!CC35</f>
        <v>3.3499999999999996</v>
      </c>
      <c r="BX35">
        <f>'Asset data'!CD35</f>
        <v>13.850000000000016</v>
      </c>
      <c r="BY35">
        <f>'Asset data'!CE35</f>
        <v>7.4499999999999984</v>
      </c>
      <c r="BZ35">
        <f>'Asset data'!CF35</f>
        <v>16.550000000000018</v>
      </c>
      <c r="CA35">
        <f>'Asset data'!CG35</f>
        <v>0.43</v>
      </c>
      <c r="CB35">
        <f>'Asset data'!CH35</f>
        <v>5.0000000000000009</v>
      </c>
      <c r="CC35">
        <f>'Asset data'!CI35</f>
        <v>11.910000000000007</v>
      </c>
      <c r="CD35">
        <f>'Asset data'!CJ35</f>
        <v>6.8260000000000023</v>
      </c>
      <c r="CE35">
        <f>'Asset data'!CK35</f>
        <v>12.10000000000001</v>
      </c>
      <c r="CF35">
        <f>'Asset data'!CL35</f>
        <v>5.0999999999999988</v>
      </c>
      <c r="CG35">
        <f>'Asset data'!CM35</f>
        <v>11.600000000000016</v>
      </c>
      <c r="CH35">
        <f>'Asset data'!CN35</f>
        <v>5.8750000000000009</v>
      </c>
      <c r="CI35">
        <f>'Asset data'!CO35</f>
        <v>3.9000000000000004</v>
      </c>
      <c r="CJ35">
        <f>'Asset data'!CP35</f>
        <v>14.700000000000015</v>
      </c>
      <c r="CK35">
        <f>'Asset data'!CQ35</f>
        <v>2.3499999999999996</v>
      </c>
      <c r="CL35">
        <f>'Asset data'!CR35</f>
        <v>14.775000000000018</v>
      </c>
      <c r="CM35">
        <f>'Asset data'!CS35</f>
        <v>2.7499999999999996</v>
      </c>
      <c r="CN35">
        <f>'Asset data'!CT35</f>
        <v>10.720000000000013</v>
      </c>
      <c r="CO35">
        <f>'Asset data'!CU35</f>
        <v>2.75</v>
      </c>
      <c r="CP35">
        <f>'Asset data'!CV35</f>
        <v>9.4000000000000075</v>
      </c>
      <c r="CQ35">
        <f>'Asset data'!CW35</f>
        <v>9.8750000000000071</v>
      </c>
      <c r="CR35">
        <f>'Asset data'!CX35</f>
        <v>5.4100000000000019</v>
      </c>
      <c r="CS35">
        <f>'Asset data'!CY35</f>
        <v>12.750000000000016</v>
      </c>
      <c r="CT35">
        <f>'Asset data'!CZ35</f>
        <v>3.1249999999999996</v>
      </c>
      <c r="CU35">
        <f>'Asset data'!DA35</f>
        <v>10.425000000000013</v>
      </c>
      <c r="CV35">
        <f>'Asset data'!DB35</f>
        <v>2.7629999999999995</v>
      </c>
      <c r="CW35">
        <f>'Asset data'!DC35</f>
        <v>2.9499999999999997</v>
      </c>
      <c r="CX35">
        <f>'Asset data'!DD35</f>
        <v>12.050000000000004</v>
      </c>
      <c r="CY35">
        <f>'Asset data'!DE35</f>
        <v>1.75</v>
      </c>
      <c r="CZ35">
        <f>'Asset data'!DF35</f>
        <v>13.050000000000017</v>
      </c>
      <c r="DA35">
        <f>'Asset data'!DG35</f>
        <v>0.75</v>
      </c>
      <c r="DB35">
        <f>'Asset data'!DH35</f>
        <v>10.350000000000014</v>
      </c>
      <c r="DC35">
        <f>'Asset data'!DI35</f>
        <v>1.04</v>
      </c>
      <c r="DD35">
        <f>'Asset data'!DJ35</f>
        <v>1.9499999999999997</v>
      </c>
      <c r="DE35">
        <f>'Asset data'!DK35</f>
        <v>8.7000000000000011</v>
      </c>
      <c r="DF35">
        <f>'Asset data'!DL35</f>
        <v>3.7399999999999989</v>
      </c>
      <c r="DG35">
        <f>'Asset data'!DM35</f>
        <v>5.370000000000001</v>
      </c>
      <c r="DH35">
        <f>'Asset data'!DN35</f>
        <v>1.6499999999999997</v>
      </c>
      <c r="DI35">
        <f>'Asset data'!DO35</f>
        <v>6.2750000000000039</v>
      </c>
      <c r="DJ35">
        <f>'Asset data'!DP35</f>
        <v>3.4249999999999989</v>
      </c>
      <c r="DK35">
        <f>'Asset data'!DQ35</f>
        <v>1.97</v>
      </c>
      <c r="DL35">
        <f>'Asset data'!DR35</f>
        <v>7.0500000000000034</v>
      </c>
      <c r="DM35">
        <f>'Asset data'!DS35</f>
        <v>0.3</v>
      </c>
      <c r="DN35">
        <f>'Asset data'!DT35</f>
        <v>5.5750000000000028</v>
      </c>
      <c r="DO35">
        <f>'Asset data'!DU35</f>
        <v>1.0499999999999998</v>
      </c>
      <c r="DP35">
        <f>'Asset data'!DV35</f>
        <v>6.8000000000000052</v>
      </c>
      <c r="DQ35">
        <f>'Asset data'!DW35</f>
        <v>0.3</v>
      </c>
      <c r="DR35">
        <f>'Asset data'!DX35</f>
        <v>3.1500000000000004</v>
      </c>
      <c r="DS35">
        <f>'Asset data'!DY35</f>
        <v>4.9000000000000004</v>
      </c>
      <c r="DT35">
        <f>'Asset data'!DZ35</f>
        <v>1.4</v>
      </c>
      <c r="DU35">
        <f>'Asset data'!EA35</f>
        <v>2.8499999999999988</v>
      </c>
      <c r="DV35">
        <f>'Asset data'!EB35</f>
        <v>1.45</v>
      </c>
      <c r="DW35">
        <f>'Asset data'!EC35</f>
        <v>2.6249999999999991</v>
      </c>
      <c r="DX35">
        <f>'Asset data'!ED35</f>
        <v>1</v>
      </c>
      <c r="DY35">
        <f>'Asset data'!EE35</f>
        <v>1.7</v>
      </c>
      <c r="DZ35">
        <f>'Asset data'!EF35</f>
        <v>3.8999999999999995</v>
      </c>
      <c r="EA35">
        <f>'Asset data'!EG35</f>
        <v>0.72499999999999998</v>
      </c>
      <c r="EB35">
        <f>'Asset data'!EH35</f>
        <v>4.0499999999999989</v>
      </c>
      <c r="EC35">
        <f>'Asset data'!EI35</f>
        <v>1.1000000000000001</v>
      </c>
      <c r="ED35">
        <f>'Asset data'!EJ35</f>
        <v>3.649999999999999</v>
      </c>
      <c r="EE35">
        <f>'Asset data'!EK35</f>
        <v>0</v>
      </c>
      <c r="EF35">
        <f>'Asset data'!EL35</f>
        <v>2.6999999999999997</v>
      </c>
      <c r="EG35">
        <f>'Asset data'!EM35</f>
        <v>1.9249999999999996</v>
      </c>
      <c r="EH35">
        <f>'Asset data'!EN35</f>
        <v>0.52499999999999991</v>
      </c>
      <c r="EI35">
        <f>'Asset data'!EO35</f>
        <v>2.2499999999999996</v>
      </c>
      <c r="EJ35">
        <f>'Asset data'!EP35</f>
        <v>0.3</v>
      </c>
      <c r="EK35">
        <f>'Asset data'!EQ35</f>
        <v>3.8249999999999988</v>
      </c>
      <c r="EL35">
        <f>'Asset data'!ER35</f>
        <v>0.6</v>
      </c>
      <c r="EM35">
        <f>'Asset data'!ES35</f>
        <v>0.75000000000000011</v>
      </c>
      <c r="EN35">
        <f>'Asset data'!ET35</f>
        <v>2.8999999999999995</v>
      </c>
      <c r="EO35">
        <f>'Asset data'!EU35</f>
        <v>0</v>
      </c>
      <c r="EP35">
        <f>'Asset data'!EV35</f>
        <v>1.6499999999999995</v>
      </c>
      <c r="EQ35">
        <f>'Asset data'!EW35</f>
        <v>0</v>
      </c>
      <c r="ER35">
        <f>'Asset data'!EX35</f>
        <v>1.4</v>
      </c>
      <c r="ES35">
        <f>'Asset data'!EY35</f>
        <v>0</v>
      </c>
      <c r="ET35">
        <f>'Asset data'!EZ35</f>
        <v>0.97499999999999998</v>
      </c>
      <c r="EU35">
        <f>'Asset data'!FA35</f>
        <v>0.75</v>
      </c>
      <c r="EV35">
        <f>'Asset data'!FB35</f>
        <v>1.3</v>
      </c>
      <c r="EW35">
        <f>'Asset data'!FC35</f>
        <v>0.8</v>
      </c>
      <c r="EX35">
        <f>'Asset data'!FD35</f>
        <v>0.75</v>
      </c>
      <c r="EY35">
        <f>'Asset data'!FE35</f>
        <v>1.1499999999999999</v>
      </c>
      <c r="EZ35">
        <f>'Asset data'!FF35</f>
        <v>0.75</v>
      </c>
      <c r="FA35">
        <f>'Asset data'!FG35</f>
        <v>0.5</v>
      </c>
    </row>
    <row r="36" spans="1:157">
      <c r="A36" s="10">
        <f>'Asset data'!A36</f>
        <v>10</v>
      </c>
      <c r="B36" s="10">
        <f>'Asset data'!B36</f>
        <v>0</v>
      </c>
      <c r="C36" s="10">
        <f>'Asset data'!C36</f>
        <v>0</v>
      </c>
      <c r="D36" s="10" t="str">
        <f>'Asset data'!E36</f>
        <v>Distribution substations - Short rural</v>
      </c>
      <c r="E36" s="16">
        <f>'Asset data'!I36</f>
        <v>130</v>
      </c>
      <c r="F36">
        <f>'Asset data'!L36</f>
        <v>3.5</v>
      </c>
      <c r="G36">
        <f>'Asset data'!M36</f>
        <v>37.25</v>
      </c>
      <c r="H36">
        <f>'Asset data'!N36</f>
        <v>29.480000000000011</v>
      </c>
      <c r="I36">
        <f>'Asset data'!O36</f>
        <v>28.334999999999983</v>
      </c>
      <c r="J36">
        <f>'Asset data'!P36</f>
        <v>23.995000000000019</v>
      </c>
      <c r="K36">
        <f>'Asset data'!Q36</f>
        <v>15.075000000000001</v>
      </c>
      <c r="L36">
        <f>'Asset data'!R36</f>
        <v>30.560000000000013</v>
      </c>
      <c r="M36">
        <f>'Asset data'!S36</f>
        <v>8.8680000000000003</v>
      </c>
      <c r="N36">
        <f>'Asset data'!T36</f>
        <v>16.875000000000007</v>
      </c>
      <c r="O36">
        <f>'Asset data'!U36</f>
        <v>20.839999999999971</v>
      </c>
      <c r="P36">
        <f>'Asset data'!V36</f>
        <v>12.071999999999999</v>
      </c>
      <c r="Q36">
        <f>'Asset data'!W36</f>
        <v>10.345000000000002</v>
      </c>
      <c r="R36">
        <f>'Asset data'!X36</f>
        <v>32.100000000000136</v>
      </c>
      <c r="S36">
        <f>'Asset data'!Y36</f>
        <v>7.1279999999999983</v>
      </c>
      <c r="T36">
        <f>'Asset data'!Z36</f>
        <v>13.068999999999985</v>
      </c>
      <c r="U36">
        <f>'Asset data'!AA36</f>
        <v>12.417999999999992</v>
      </c>
      <c r="V36">
        <f>'Asset data'!AB36</f>
        <v>11.559999999999999</v>
      </c>
      <c r="W36">
        <f>'Asset data'!AC36</f>
        <v>4.5150000000000006</v>
      </c>
      <c r="X36">
        <f>'Asset data'!AD36</f>
        <v>26.030000000000086</v>
      </c>
      <c r="Y36">
        <f>'Asset data'!AE36</f>
        <v>11.471999999999998</v>
      </c>
      <c r="Z36">
        <f>'Asset data'!AF36</f>
        <v>18.840999999999905</v>
      </c>
      <c r="AA36">
        <f>'Asset data'!AG36</f>
        <v>10.481999999999992</v>
      </c>
      <c r="AB36">
        <f>'Asset data'!AH36</f>
        <v>5.0149999999999997</v>
      </c>
      <c r="AC36">
        <f>'Asset data'!AI36</f>
        <v>6.9899999999999984</v>
      </c>
      <c r="AD36">
        <f>'Asset data'!AJ36</f>
        <v>27.845000000000056</v>
      </c>
      <c r="AE36">
        <f>'Asset data'!AK36</f>
        <v>6.7129999999999992</v>
      </c>
      <c r="AF36">
        <f>'Asset data'!AL36</f>
        <v>8.666999999999998</v>
      </c>
      <c r="AG36">
        <f>'Asset data'!AM36</f>
        <v>10.952999999999996</v>
      </c>
      <c r="AH36">
        <f>'Asset data'!AN36</f>
        <v>8.7189999999999976</v>
      </c>
      <c r="AI36">
        <f>'Asset data'!AO36</f>
        <v>8.9860000000000007</v>
      </c>
      <c r="AJ36">
        <f>'Asset data'!AP36</f>
        <v>35.012999999999927</v>
      </c>
      <c r="AK36">
        <f>'Asset data'!AQ36</f>
        <v>6.9710000000000001</v>
      </c>
      <c r="AL36">
        <f>'Asset data'!AR36</f>
        <v>7.5269999999999992</v>
      </c>
      <c r="AM36">
        <f>'Asset data'!AS36</f>
        <v>9.9049999999999976</v>
      </c>
      <c r="AN36">
        <f>'Asset data'!AT36</f>
        <v>6.6180000000000003</v>
      </c>
      <c r="AO36">
        <f>'Asset data'!AU36</f>
        <v>8.9659999999999993</v>
      </c>
      <c r="AP36">
        <f>'Asset data'!AV36</f>
        <v>14.384000000000009</v>
      </c>
      <c r="AQ36">
        <f>'Asset data'!AW36</f>
        <v>4.9479999999999995</v>
      </c>
      <c r="AR36">
        <f>'Asset data'!AX36</f>
        <v>8.0790000000000006</v>
      </c>
      <c r="AS36">
        <f>'Asset data'!AY36</f>
        <v>6.923</v>
      </c>
      <c r="AT36">
        <f>'Asset data'!AZ36</f>
        <v>11.219999999999999</v>
      </c>
      <c r="AU36">
        <f>'Asset data'!BA36</f>
        <v>4.9679999999999991</v>
      </c>
      <c r="AV36">
        <f>'Asset data'!BB36</f>
        <v>12.497999999999992</v>
      </c>
      <c r="AW36">
        <f>'Asset data'!BC36</f>
        <v>4.6779999999999999</v>
      </c>
      <c r="AX36">
        <f>'Asset data'!BD36</f>
        <v>9.8369999999999997</v>
      </c>
      <c r="AY36">
        <f>'Asset data'!BE36</f>
        <v>15.002999999999918</v>
      </c>
      <c r="AZ36">
        <f>'Asset data'!BF36</f>
        <v>5.7799999999999985</v>
      </c>
      <c r="BA36">
        <f>'Asset data'!BG36</f>
        <v>5.4799999999999986</v>
      </c>
      <c r="BB36">
        <f>'Asset data'!BH36</f>
        <v>10.474999999999989</v>
      </c>
      <c r="BC36">
        <f>'Asset data'!BI36</f>
        <v>7.2969999999999997</v>
      </c>
      <c r="BD36">
        <f>'Asset data'!BJ36</f>
        <v>8.4329999999999892</v>
      </c>
      <c r="BE36">
        <f>'Asset data'!BK36</f>
        <v>5.8529999999999998</v>
      </c>
      <c r="BF36">
        <f>'Asset data'!BL36</f>
        <v>6.5530000000000008</v>
      </c>
      <c r="BG36">
        <f>'Asset data'!BM36</f>
        <v>5.2679999999999989</v>
      </c>
      <c r="BH36">
        <f>'Asset data'!BN36</f>
        <v>9.7909999999999933</v>
      </c>
      <c r="BI36">
        <f>'Asset data'!BO36</f>
        <v>3.0659999999999994</v>
      </c>
      <c r="BJ36">
        <f>'Asset data'!BP36</f>
        <v>7.5189999999999984</v>
      </c>
      <c r="BK36">
        <f>'Asset data'!BQ36</f>
        <v>5.3650000000000002</v>
      </c>
      <c r="BL36">
        <f>'Asset data'!BR36</f>
        <v>3.3919999999999999</v>
      </c>
      <c r="BM36">
        <f>'Asset data'!BS36</f>
        <v>3.1909999999999998</v>
      </c>
      <c r="BN36">
        <f>'Asset data'!BT36</f>
        <v>23.589000000000063</v>
      </c>
      <c r="BO36">
        <f>'Asset data'!BU36</f>
        <v>3.6749999999999998</v>
      </c>
      <c r="BP36">
        <f>'Asset data'!BV36</f>
        <v>4.702</v>
      </c>
      <c r="BQ36">
        <f>'Asset data'!BW36</f>
        <v>4.7860000000000005</v>
      </c>
      <c r="BR36">
        <f>'Asset data'!BX36</f>
        <v>3.036</v>
      </c>
      <c r="BS36">
        <f>'Asset data'!BY36</f>
        <v>3.3589999999999991</v>
      </c>
      <c r="BT36">
        <f>'Asset data'!BZ36</f>
        <v>6.5559999999999992</v>
      </c>
      <c r="BU36">
        <f>'Asset data'!CA36</f>
        <v>2.1850000000000001</v>
      </c>
      <c r="BV36">
        <f>'Asset data'!CB36</f>
        <v>4.9849999999999994</v>
      </c>
      <c r="BW36">
        <f>'Asset data'!CC36</f>
        <v>4.5860000000000003</v>
      </c>
      <c r="BX36">
        <f>'Asset data'!CD36</f>
        <v>6.4809999999999937</v>
      </c>
      <c r="BY36">
        <f>'Asset data'!CE36</f>
        <v>3.194</v>
      </c>
      <c r="BZ36">
        <f>'Asset data'!CF36</f>
        <v>8.6399999999999952</v>
      </c>
      <c r="CA36">
        <f>'Asset data'!CG36</f>
        <v>1.133</v>
      </c>
      <c r="CB36">
        <f>'Asset data'!CH36</f>
        <v>3.2149999999999994</v>
      </c>
      <c r="CC36">
        <f>'Asset data'!CI36</f>
        <v>6.0650000000000013</v>
      </c>
      <c r="CD36">
        <f>'Asset data'!CJ36</f>
        <v>2.738</v>
      </c>
      <c r="CE36">
        <f>'Asset data'!CK36</f>
        <v>2.1470000000000002</v>
      </c>
      <c r="CF36">
        <f>'Asset data'!CL36</f>
        <v>4.8150000000000004</v>
      </c>
      <c r="CG36">
        <f>'Asset data'!CM36</f>
        <v>3.4899999999999998</v>
      </c>
      <c r="CH36">
        <f>'Asset data'!CN36</f>
        <v>3.105999999999999</v>
      </c>
      <c r="CI36">
        <f>'Asset data'!CO36</f>
        <v>1.7490000000000001</v>
      </c>
      <c r="CJ36">
        <f>'Asset data'!CP36</f>
        <v>2.5579999999999998</v>
      </c>
      <c r="CK36">
        <f>'Asset data'!CQ36</f>
        <v>2.2749999999999995</v>
      </c>
      <c r="CL36">
        <f>'Asset data'!CR36</f>
        <v>4.8059999999999992</v>
      </c>
      <c r="CM36">
        <f>'Asset data'!CS36</f>
        <v>1.042</v>
      </c>
      <c r="CN36">
        <f>'Asset data'!CT36</f>
        <v>3.089</v>
      </c>
      <c r="CO36">
        <f>'Asset data'!CU36</f>
        <v>1.8120000000000003</v>
      </c>
      <c r="CP36">
        <f>'Asset data'!CV36</f>
        <v>1.77</v>
      </c>
      <c r="CQ36">
        <f>'Asset data'!CW36</f>
        <v>1.3130000000000002</v>
      </c>
      <c r="CR36">
        <f>'Asset data'!CX36</f>
        <v>7.9269999999999516</v>
      </c>
      <c r="CS36">
        <f>'Asset data'!CY36</f>
        <v>1.5950000000000002</v>
      </c>
      <c r="CT36">
        <f>'Asset data'!CZ36</f>
        <v>2.403</v>
      </c>
      <c r="CU36">
        <f>'Asset data'!DA36</f>
        <v>1.395</v>
      </c>
      <c r="CV36">
        <f>'Asset data'!DB36</f>
        <v>1.524</v>
      </c>
      <c r="CW36">
        <f>'Asset data'!DC36</f>
        <v>1.6149999999999998</v>
      </c>
      <c r="CX36">
        <f>'Asset data'!DD36</f>
        <v>2.8150000000000004</v>
      </c>
      <c r="CY36">
        <f>'Asset data'!DE36</f>
        <v>1.44</v>
      </c>
      <c r="CZ36">
        <f>'Asset data'!DF36</f>
        <v>1.4830000000000001</v>
      </c>
      <c r="DA36">
        <f>'Asset data'!DG36</f>
        <v>1.635</v>
      </c>
      <c r="DB36">
        <f>'Asset data'!DH36</f>
        <v>2.42</v>
      </c>
      <c r="DC36">
        <f>'Asset data'!DI36</f>
        <v>1.7850000000000001</v>
      </c>
      <c r="DD36">
        <f>'Asset data'!DJ36</f>
        <v>3.7949999999999999</v>
      </c>
      <c r="DE36">
        <f>'Asset data'!DK36</f>
        <v>1.85</v>
      </c>
      <c r="DF36">
        <f>'Asset data'!DL36</f>
        <v>1.32</v>
      </c>
      <c r="DG36">
        <f>'Asset data'!DM36</f>
        <v>2.4430000000000009</v>
      </c>
      <c r="DH36">
        <f>'Asset data'!DN36</f>
        <v>1.4249999999999998</v>
      </c>
      <c r="DI36">
        <f>'Asset data'!DO36</f>
        <v>1.7799999999999998</v>
      </c>
      <c r="DJ36">
        <f>'Asset data'!DP36</f>
        <v>2.899999999999999</v>
      </c>
      <c r="DK36">
        <f>'Asset data'!DQ36</f>
        <v>1.0750000000000002</v>
      </c>
      <c r="DL36">
        <f>'Asset data'!DR36</f>
        <v>2.2730000000000006</v>
      </c>
      <c r="DM36">
        <f>'Asset data'!DS36</f>
        <v>0.97999999999999987</v>
      </c>
      <c r="DN36">
        <f>'Asset data'!DT36</f>
        <v>1.323</v>
      </c>
      <c r="DO36">
        <f>'Asset data'!DU36</f>
        <v>1.4640000000000002</v>
      </c>
      <c r="DP36">
        <f>'Asset data'!DV36</f>
        <v>2.76</v>
      </c>
      <c r="DQ36">
        <f>'Asset data'!DW36</f>
        <v>0.46</v>
      </c>
      <c r="DR36">
        <f>'Asset data'!DX36</f>
        <v>0.996</v>
      </c>
      <c r="DS36">
        <f>'Asset data'!DY36</f>
        <v>1.819</v>
      </c>
      <c r="DT36">
        <f>'Asset data'!DZ36</f>
        <v>0.61499999999999999</v>
      </c>
      <c r="DU36">
        <f>'Asset data'!EA36</f>
        <v>1.1260000000000001</v>
      </c>
      <c r="DV36">
        <f>'Asset data'!EB36</f>
        <v>3.2949999999999871</v>
      </c>
      <c r="DW36">
        <f>'Asset data'!EC36</f>
        <v>0.88</v>
      </c>
      <c r="DX36">
        <f>'Asset data'!ED36</f>
        <v>0.60299999999999998</v>
      </c>
      <c r="DY36">
        <f>'Asset data'!EE36</f>
        <v>0.82600000000000007</v>
      </c>
      <c r="DZ36">
        <f>'Asset data'!EF36</f>
        <v>0.623</v>
      </c>
      <c r="EA36">
        <f>'Asset data'!EG36</f>
        <v>0.15</v>
      </c>
      <c r="EB36">
        <f>'Asset data'!EH36</f>
        <v>1.4700000000000004</v>
      </c>
      <c r="EC36">
        <f>'Asset data'!EI36</f>
        <v>0.31600000000000006</v>
      </c>
      <c r="ED36">
        <f>'Asset data'!EJ36</f>
        <v>1.7150000000000001</v>
      </c>
      <c r="EE36">
        <f>'Asset data'!EK36</f>
        <v>0.25000000000000006</v>
      </c>
      <c r="EF36">
        <f>'Asset data'!EL36</f>
        <v>1.1900000000000002</v>
      </c>
      <c r="EG36">
        <f>'Asset data'!EM36</f>
        <v>1.306</v>
      </c>
      <c r="EH36">
        <f>'Asset data'!EN36</f>
        <v>1.1150000000000002</v>
      </c>
      <c r="EI36">
        <f>'Asset data'!EO36</f>
        <v>0.64000000000000012</v>
      </c>
      <c r="EJ36">
        <f>'Asset data'!EP36</f>
        <v>0.78000000000000014</v>
      </c>
      <c r="EK36">
        <f>'Asset data'!EQ36</f>
        <v>0.47</v>
      </c>
      <c r="EL36">
        <f>'Asset data'!ER36</f>
        <v>0.29000000000000004</v>
      </c>
      <c r="EM36">
        <f>'Asset data'!ES36</f>
        <v>0.56600000000000006</v>
      </c>
      <c r="EN36">
        <f>'Asset data'!ET36</f>
        <v>1.1200000000000001</v>
      </c>
      <c r="EO36">
        <f>'Asset data'!EU36</f>
        <v>0.41000000000000003</v>
      </c>
      <c r="EP36">
        <f>'Asset data'!EV36</f>
        <v>0.93000000000000016</v>
      </c>
      <c r="EQ36">
        <f>'Asset data'!EW36</f>
        <v>0.12</v>
      </c>
      <c r="ER36">
        <f>'Asset data'!EX36</f>
        <v>0.36599999999999999</v>
      </c>
      <c r="ES36">
        <f>'Asset data'!EY36</f>
        <v>0.02</v>
      </c>
      <c r="ET36">
        <f>'Asset data'!EZ36</f>
        <v>0.76500000000000012</v>
      </c>
      <c r="EU36">
        <f>'Asset data'!FA36</f>
        <v>0.28000000000000003</v>
      </c>
      <c r="EV36">
        <f>'Asset data'!FB36</f>
        <v>0.16</v>
      </c>
      <c r="EW36">
        <f>'Asset data'!FC36</f>
        <v>1</v>
      </c>
      <c r="EX36">
        <f>'Asset data'!FD36</f>
        <v>0.45999999999999996</v>
      </c>
      <c r="EY36">
        <f>'Asset data'!FE36</f>
        <v>0.25</v>
      </c>
      <c r="EZ36">
        <f>'Asset data'!FF36</f>
        <v>1.1280000000000006</v>
      </c>
      <c r="FA36">
        <f>'Asset data'!FG36</f>
        <v>0.13</v>
      </c>
    </row>
    <row r="37" spans="1:157">
      <c r="A37" s="10">
        <f>'Asset data'!A37</f>
        <v>11</v>
      </c>
      <c r="B37" s="10">
        <f>'Asset data'!B37</f>
        <v>0</v>
      </c>
      <c r="C37" s="10">
        <f>'Asset data'!C37</f>
        <v>0</v>
      </c>
      <c r="D37" s="10" t="str">
        <f>'Asset data'!E37</f>
        <v>Distribution substations - Long rural</v>
      </c>
      <c r="E37" s="16">
        <f>'Asset data'!I37</f>
        <v>130</v>
      </c>
      <c r="F37">
        <f>'Asset data'!L37</f>
        <v>7.25</v>
      </c>
      <c r="G37">
        <f>'Asset data'!M37</f>
        <v>41.91</v>
      </c>
      <c r="H37">
        <f>'Asset data'!N37</f>
        <v>96.13000000000001</v>
      </c>
      <c r="I37">
        <f>'Asset data'!O37</f>
        <v>51.360000000000248</v>
      </c>
      <c r="J37">
        <f>'Asset data'!P37</f>
        <v>19.965000000000018</v>
      </c>
      <c r="K37">
        <f>'Asset data'!Q37</f>
        <v>29.256999999999941</v>
      </c>
      <c r="L37">
        <f>'Asset data'!R37</f>
        <v>49.214999999999876</v>
      </c>
      <c r="M37">
        <f>'Asset data'!S37</f>
        <v>9.6449999999999996</v>
      </c>
      <c r="N37">
        <f>'Asset data'!T37</f>
        <v>16.575000000000006</v>
      </c>
      <c r="O37">
        <f>'Asset data'!U37</f>
        <v>17.711999999999982</v>
      </c>
      <c r="P37">
        <f>'Asset data'!V37</f>
        <v>35.13800000000024</v>
      </c>
      <c r="Q37">
        <f>'Asset data'!W37</f>
        <v>9.5150000000000006</v>
      </c>
      <c r="R37">
        <f>'Asset data'!X37</f>
        <v>54.789999999999111</v>
      </c>
      <c r="S37">
        <f>'Asset data'!Y37</f>
        <v>4.5650000000000004</v>
      </c>
      <c r="T37">
        <f>'Asset data'!Z37</f>
        <v>20.668000000000038</v>
      </c>
      <c r="U37">
        <f>'Asset data'!AA37</f>
        <v>29.199999999999658</v>
      </c>
      <c r="V37">
        <f>'Asset data'!AB37</f>
        <v>7.9649999999999999</v>
      </c>
      <c r="W37">
        <f>'Asset data'!AC37</f>
        <v>6.4599999999999991</v>
      </c>
      <c r="X37">
        <f>'Asset data'!AD37</f>
        <v>26.116000000000078</v>
      </c>
      <c r="Y37">
        <f>'Asset data'!AE37</f>
        <v>14.355000000000029</v>
      </c>
      <c r="Z37">
        <f>'Asset data'!AF37</f>
        <v>23.22999999999999</v>
      </c>
      <c r="AA37">
        <f>'Asset data'!AG37</f>
        <v>10.813999999999997</v>
      </c>
      <c r="AB37">
        <f>'Asset data'!AH37</f>
        <v>5.8999999999999986</v>
      </c>
      <c r="AC37">
        <f>'Asset data'!AI37</f>
        <v>8.5669999999999966</v>
      </c>
      <c r="AD37">
        <f>'Asset data'!AJ37</f>
        <v>31.512999999999654</v>
      </c>
      <c r="AE37">
        <f>'Asset data'!AK37</f>
        <v>4.43</v>
      </c>
      <c r="AF37">
        <f>'Asset data'!AL37</f>
        <v>6.2889999999999988</v>
      </c>
      <c r="AG37">
        <f>'Asset data'!AM37</f>
        <v>7.2149999999999981</v>
      </c>
      <c r="AH37">
        <f>'Asset data'!AN37</f>
        <v>7.0799999999999992</v>
      </c>
      <c r="AI37">
        <f>'Asset data'!AO37</f>
        <v>6.3990000000000027</v>
      </c>
      <c r="AJ37">
        <f>'Asset data'!AP37</f>
        <v>129.84500000002495</v>
      </c>
      <c r="AK37">
        <f>'Asset data'!AQ37</f>
        <v>0.61499999999999999</v>
      </c>
      <c r="AL37">
        <f>'Asset data'!AR37</f>
        <v>11.260000000000005</v>
      </c>
      <c r="AM37">
        <f>'Asset data'!AS37</f>
        <v>6.708000000000002</v>
      </c>
      <c r="AN37">
        <f>'Asset data'!AT37</f>
        <v>6.214999999999999</v>
      </c>
      <c r="AO37">
        <f>'Asset data'!AU37</f>
        <v>3.8969999999999998</v>
      </c>
      <c r="AP37">
        <f>'Asset data'!AV37</f>
        <v>18.523000000000071</v>
      </c>
      <c r="AQ37">
        <f>'Asset data'!AW37</f>
        <v>2.5</v>
      </c>
      <c r="AR37">
        <f>'Asset data'!AX37</f>
        <v>7.2320000000000029</v>
      </c>
      <c r="AS37">
        <f>'Asset data'!AY37</f>
        <v>10.423000000000002</v>
      </c>
      <c r="AT37">
        <f>'Asset data'!AZ37</f>
        <v>12.005000000000013</v>
      </c>
      <c r="AU37">
        <f>'Asset data'!BA37</f>
        <v>3.7759999999999998</v>
      </c>
      <c r="AV37">
        <f>'Asset data'!BB37</f>
        <v>14.865000000000013</v>
      </c>
      <c r="AW37">
        <f>'Asset data'!BC37</f>
        <v>1.5900000000000003</v>
      </c>
      <c r="AX37">
        <f>'Asset data'!BD37</f>
        <v>7.6750000000000025</v>
      </c>
      <c r="AY37">
        <f>'Asset data'!BE37</f>
        <v>15.692999999999849</v>
      </c>
      <c r="AZ37">
        <f>'Asset data'!BF37</f>
        <v>5.9709999999999965</v>
      </c>
      <c r="BA37">
        <f>'Asset data'!BG37</f>
        <v>3.6149999999999998</v>
      </c>
      <c r="BB37">
        <f>'Asset data'!BH37</f>
        <v>14.897000000000032</v>
      </c>
      <c r="BC37">
        <f>'Asset data'!BI37</f>
        <v>2.4609999999999999</v>
      </c>
      <c r="BD37">
        <f>'Asset data'!BJ37</f>
        <v>8.0359999999999978</v>
      </c>
      <c r="BE37">
        <f>'Asset data'!BK37</f>
        <v>4.6000000000000014</v>
      </c>
      <c r="BF37">
        <f>'Asset data'!BL37</f>
        <v>4.0440000000000005</v>
      </c>
      <c r="BG37">
        <f>'Asset data'!BM37</f>
        <v>3.3000000000000003</v>
      </c>
      <c r="BH37">
        <f>'Asset data'!BN37</f>
        <v>9.1999999999999957</v>
      </c>
      <c r="BI37">
        <f>'Asset data'!BO37</f>
        <v>1.23</v>
      </c>
      <c r="BJ37">
        <f>'Asset data'!BP37</f>
        <v>5.7519999999999998</v>
      </c>
      <c r="BK37">
        <f>'Asset data'!BQ37</f>
        <v>3.3520000000000016</v>
      </c>
      <c r="BL37">
        <f>'Asset data'!BR37</f>
        <v>3.1459999999999995</v>
      </c>
      <c r="BM37">
        <f>'Asset data'!BS37</f>
        <v>2.6</v>
      </c>
      <c r="BN37">
        <f>'Asset data'!BT37</f>
        <v>80.230000000001766</v>
      </c>
      <c r="BO37">
        <f>'Asset data'!BU37</f>
        <v>0.9</v>
      </c>
      <c r="BP37">
        <f>'Asset data'!BV37</f>
        <v>4.6909999999999989</v>
      </c>
      <c r="BQ37">
        <f>'Asset data'!BW37</f>
        <v>2.5000000000000004</v>
      </c>
      <c r="BR37">
        <f>'Asset data'!BX37</f>
        <v>3.6899999999999991</v>
      </c>
      <c r="BS37">
        <f>'Asset data'!BY37</f>
        <v>1.6649999999999998</v>
      </c>
      <c r="BT37">
        <f>'Asset data'!BZ37</f>
        <v>4.5499999999999989</v>
      </c>
      <c r="BU37">
        <f>'Asset data'!CA37</f>
        <v>0.72599999999999998</v>
      </c>
      <c r="BV37">
        <f>'Asset data'!CB37</f>
        <v>4.0999999999999988</v>
      </c>
      <c r="BW37">
        <f>'Asset data'!CC37</f>
        <v>3.2910000000000008</v>
      </c>
      <c r="BX37">
        <f>'Asset data'!CD37</f>
        <v>4.3199999999999976</v>
      </c>
      <c r="BY37">
        <f>'Asset data'!CE37</f>
        <v>1.9259999999999999</v>
      </c>
      <c r="BZ37">
        <f>'Asset data'!CF37</f>
        <v>8.0550000000000033</v>
      </c>
      <c r="CA37">
        <f>'Asset data'!CG37</f>
        <v>0.61499999999999999</v>
      </c>
      <c r="CB37">
        <f>'Asset data'!CH37</f>
        <v>2.3499999999999996</v>
      </c>
      <c r="CC37">
        <f>'Asset data'!CI37</f>
        <v>6.4439999999999822</v>
      </c>
      <c r="CD37">
        <f>'Asset data'!CJ37</f>
        <v>2.3909999999999991</v>
      </c>
      <c r="CE37">
        <f>'Asset data'!CK37</f>
        <v>2.25</v>
      </c>
      <c r="CF37">
        <f>'Asset data'!CL37</f>
        <v>5.1129999999999987</v>
      </c>
      <c r="CG37">
        <f>'Asset data'!CM37</f>
        <v>0.63</v>
      </c>
      <c r="CH37">
        <f>'Asset data'!CN37</f>
        <v>5.8299999999999974</v>
      </c>
      <c r="CI37">
        <f>'Asset data'!CO37</f>
        <v>2.8230000000000008</v>
      </c>
      <c r="CJ37">
        <f>'Asset data'!CP37</f>
        <v>1.95</v>
      </c>
      <c r="CK37">
        <f>'Asset data'!CQ37</f>
        <v>0.86299999999999999</v>
      </c>
      <c r="CL37">
        <f>'Asset data'!CR37</f>
        <v>5.9000000000000012</v>
      </c>
      <c r="CM37">
        <f>'Asset data'!CS37</f>
        <v>0</v>
      </c>
      <c r="CN37">
        <f>'Asset data'!CT37</f>
        <v>2.4329999999999985</v>
      </c>
      <c r="CO37">
        <f>'Asset data'!CU37</f>
        <v>2.6000000000000005</v>
      </c>
      <c r="CP37">
        <f>'Asset data'!CV37</f>
        <v>2.1339999999999995</v>
      </c>
      <c r="CQ37">
        <f>'Asset data'!CW37</f>
        <v>1.1500000000000001</v>
      </c>
      <c r="CR37">
        <f>'Asset data'!CX37</f>
        <v>23.554000000000634</v>
      </c>
      <c r="CS37">
        <f>'Asset data'!CY37</f>
        <v>0.25</v>
      </c>
      <c r="CT37">
        <f>'Asset data'!CZ37</f>
        <v>3.113999999999999</v>
      </c>
      <c r="CU37">
        <f>'Asset data'!DA37</f>
        <v>2.0500000000000003</v>
      </c>
      <c r="CV37">
        <f>'Asset data'!DB37</f>
        <v>0.66400000000000003</v>
      </c>
      <c r="CW37">
        <f>'Asset data'!DC37</f>
        <v>0.82600000000000007</v>
      </c>
      <c r="CX37">
        <f>'Asset data'!DD37</f>
        <v>3.9749999999999983</v>
      </c>
      <c r="CY37">
        <f>'Asset data'!DE37</f>
        <v>0</v>
      </c>
      <c r="CZ37">
        <f>'Asset data'!DF37</f>
        <v>2.6999999999999993</v>
      </c>
      <c r="DA37">
        <f>'Asset data'!DG37</f>
        <v>1.0999999999999999</v>
      </c>
      <c r="DB37">
        <f>'Asset data'!DH37</f>
        <v>2.766999999999999</v>
      </c>
      <c r="DC37">
        <f>'Asset data'!DI37</f>
        <v>0</v>
      </c>
      <c r="DD37">
        <f>'Asset data'!DJ37</f>
        <v>3.4999999999999996</v>
      </c>
      <c r="DE37">
        <f>'Asset data'!DK37</f>
        <v>0.2</v>
      </c>
      <c r="DF37">
        <f>'Asset data'!DL37</f>
        <v>1.9749999999999996</v>
      </c>
      <c r="DG37">
        <f>'Asset data'!DM37</f>
        <v>3.4730000000000021</v>
      </c>
      <c r="DH37">
        <f>'Asset data'!DN37</f>
        <v>1.05</v>
      </c>
      <c r="DI37">
        <f>'Asset data'!DO37</f>
        <v>1</v>
      </c>
      <c r="DJ37">
        <f>'Asset data'!DP37</f>
        <v>3.174999999999998</v>
      </c>
      <c r="DK37">
        <f>'Asset data'!DQ37</f>
        <v>0.30000000000000004</v>
      </c>
      <c r="DL37">
        <f>'Asset data'!DR37</f>
        <v>2.992999999999999</v>
      </c>
      <c r="DM37">
        <f>'Asset data'!DS37</f>
        <v>1.4</v>
      </c>
      <c r="DN37">
        <f>'Asset data'!DT37</f>
        <v>1.3999999999999997</v>
      </c>
      <c r="DO37">
        <f>'Asset data'!DU37</f>
        <v>6.4000000000000001E-2</v>
      </c>
      <c r="DP37">
        <f>'Asset data'!DV37</f>
        <v>2.25</v>
      </c>
      <c r="DQ37">
        <f>'Asset data'!DW37</f>
        <v>0</v>
      </c>
      <c r="DR37">
        <f>'Asset data'!DX37</f>
        <v>0.57500000000000007</v>
      </c>
      <c r="DS37">
        <f>'Asset data'!DY37</f>
        <v>1.1499999999999999</v>
      </c>
      <c r="DT37">
        <f>'Asset data'!DZ37</f>
        <v>0.3</v>
      </c>
      <c r="DU37">
        <f>'Asset data'!EA37</f>
        <v>0.90000000000000013</v>
      </c>
      <c r="DV37">
        <f>'Asset data'!EB37</f>
        <v>11.519999999999937</v>
      </c>
      <c r="DW37">
        <f>'Asset data'!EC37</f>
        <v>0</v>
      </c>
      <c r="DX37">
        <f>'Asset data'!ED37</f>
        <v>0.65</v>
      </c>
      <c r="DY37">
        <f>'Asset data'!EE37</f>
        <v>0.9</v>
      </c>
      <c r="DZ37">
        <f>'Asset data'!EF37</f>
        <v>0.82499999999999996</v>
      </c>
      <c r="EA37">
        <f>'Asset data'!EG37</f>
        <v>0.4</v>
      </c>
      <c r="EB37">
        <f>'Asset data'!EH37</f>
        <v>1.8500000000000003</v>
      </c>
      <c r="EC37">
        <f>'Asset data'!EI37</f>
        <v>0</v>
      </c>
      <c r="ED37">
        <f>'Asset data'!EJ37</f>
        <v>0.15</v>
      </c>
      <c r="EE37">
        <f>'Asset data'!EK37</f>
        <v>1.8910000000000002</v>
      </c>
      <c r="EF37">
        <f>'Asset data'!EL37</f>
        <v>0.70000000000000018</v>
      </c>
      <c r="EG37">
        <f>'Asset data'!EM37</f>
        <v>0</v>
      </c>
      <c r="EH37">
        <f>'Asset data'!EN37</f>
        <v>1.3499999999999996</v>
      </c>
      <c r="EI37">
        <f>'Asset data'!EO37</f>
        <v>0.1</v>
      </c>
      <c r="EJ37">
        <f>'Asset data'!EP37</f>
        <v>0.70000000000000007</v>
      </c>
      <c r="EK37">
        <f>'Asset data'!EQ37</f>
        <v>1.6000000000000003</v>
      </c>
      <c r="EL37">
        <f>'Asset data'!ER37</f>
        <v>0.6</v>
      </c>
      <c r="EM37">
        <f>'Asset data'!ES37</f>
        <v>0</v>
      </c>
      <c r="EN37">
        <f>'Asset data'!ET37</f>
        <v>2.0500000000000003</v>
      </c>
      <c r="EO37">
        <f>'Asset data'!EU37</f>
        <v>0</v>
      </c>
      <c r="EP37">
        <f>'Asset data'!EV37</f>
        <v>0.84500000000000008</v>
      </c>
      <c r="EQ37">
        <f>'Asset data'!EW37</f>
        <v>0.5</v>
      </c>
      <c r="ER37">
        <f>'Asset data'!EX37</f>
        <v>0.75</v>
      </c>
      <c r="ES37">
        <f>'Asset data'!EY37</f>
        <v>0</v>
      </c>
      <c r="ET37">
        <f>'Asset data'!EZ37</f>
        <v>0.92500000000000016</v>
      </c>
      <c r="EU37">
        <f>'Asset data'!FA37</f>
        <v>0</v>
      </c>
      <c r="EV37">
        <f>'Asset data'!FB37</f>
        <v>0.3</v>
      </c>
      <c r="EW37">
        <f>'Asset data'!FC37</f>
        <v>0.5</v>
      </c>
      <c r="EX37">
        <f>'Asset data'!FD37</f>
        <v>0.36299999999999999</v>
      </c>
      <c r="EY37">
        <f>'Asset data'!FE37</f>
        <v>0</v>
      </c>
      <c r="EZ37">
        <f>'Asset data'!FF37</f>
        <v>3.1659999999999906</v>
      </c>
      <c r="FA37">
        <f>'Asset data'!FG37</f>
        <v>0</v>
      </c>
    </row>
    <row r="38" spans="1:157">
      <c r="A38" s="10">
        <f>'Asset data'!A38</f>
        <v>0</v>
      </c>
      <c r="B38" s="10">
        <f>'Asset data'!B38</f>
        <v>0</v>
      </c>
      <c r="C38" s="10">
        <f>'Asset data'!C38</f>
        <v>0</v>
      </c>
      <c r="D38" s="10">
        <f>'Asset data'!E38</f>
        <v>0</v>
      </c>
      <c r="E38" s="16">
        <f>'Asset data'!I38</f>
        <v>0</v>
      </c>
      <c r="F38">
        <f>'Asset data'!L38</f>
        <v>0</v>
      </c>
      <c r="G38">
        <f>'Asset data'!M38</f>
        <v>0</v>
      </c>
      <c r="H38">
        <f>'Asset data'!N38</f>
        <v>0</v>
      </c>
      <c r="I38">
        <f>'Asset data'!O38</f>
        <v>0</v>
      </c>
      <c r="J38">
        <f>'Asset data'!P38</f>
        <v>0</v>
      </c>
      <c r="K38">
        <f>'Asset data'!Q38</f>
        <v>0</v>
      </c>
      <c r="L38">
        <f>'Asset data'!R38</f>
        <v>0</v>
      </c>
      <c r="M38">
        <f>'Asset data'!S38</f>
        <v>0</v>
      </c>
      <c r="N38">
        <f>'Asset data'!T38</f>
        <v>0</v>
      </c>
      <c r="O38">
        <f>'Asset data'!U38</f>
        <v>0</v>
      </c>
      <c r="P38">
        <f>'Asset data'!V38</f>
        <v>0</v>
      </c>
      <c r="Q38">
        <f>'Asset data'!W38</f>
        <v>0</v>
      </c>
      <c r="R38">
        <f>'Asset data'!X38</f>
        <v>0</v>
      </c>
      <c r="S38">
        <f>'Asset data'!Y38</f>
        <v>0</v>
      </c>
      <c r="T38">
        <f>'Asset data'!Z38</f>
        <v>0</v>
      </c>
      <c r="U38">
        <f>'Asset data'!AA38</f>
        <v>0</v>
      </c>
      <c r="V38">
        <f>'Asset data'!AB38</f>
        <v>0</v>
      </c>
      <c r="W38">
        <f>'Asset data'!AC38</f>
        <v>0</v>
      </c>
      <c r="X38">
        <f>'Asset data'!AD38</f>
        <v>0</v>
      </c>
      <c r="Y38">
        <f>'Asset data'!AE38</f>
        <v>0</v>
      </c>
      <c r="Z38">
        <f>'Asset data'!AF38</f>
        <v>0</v>
      </c>
      <c r="AA38">
        <f>'Asset data'!AG38</f>
        <v>0</v>
      </c>
      <c r="AB38">
        <f>'Asset data'!AH38</f>
        <v>0</v>
      </c>
      <c r="AC38">
        <f>'Asset data'!AI38</f>
        <v>0</v>
      </c>
      <c r="AD38">
        <f>'Asset data'!AJ38</f>
        <v>0</v>
      </c>
      <c r="AE38">
        <f>'Asset data'!AK38</f>
        <v>0</v>
      </c>
      <c r="AF38">
        <f>'Asset data'!AL38</f>
        <v>0</v>
      </c>
      <c r="AG38">
        <f>'Asset data'!AM38</f>
        <v>0</v>
      </c>
      <c r="AH38">
        <f>'Asset data'!AN38</f>
        <v>0</v>
      </c>
      <c r="AI38">
        <f>'Asset data'!AO38</f>
        <v>0</v>
      </c>
      <c r="AJ38">
        <f>'Asset data'!AP38</f>
        <v>0</v>
      </c>
      <c r="AK38">
        <f>'Asset data'!AQ38</f>
        <v>0</v>
      </c>
      <c r="AL38">
        <f>'Asset data'!AR38</f>
        <v>0</v>
      </c>
      <c r="AM38">
        <f>'Asset data'!AS38</f>
        <v>0</v>
      </c>
      <c r="AN38">
        <f>'Asset data'!AT38</f>
        <v>0</v>
      </c>
      <c r="AO38">
        <f>'Asset data'!AU38</f>
        <v>0</v>
      </c>
      <c r="AP38">
        <f>'Asset data'!AV38</f>
        <v>0</v>
      </c>
      <c r="AQ38">
        <f>'Asset data'!AW38</f>
        <v>0</v>
      </c>
      <c r="AR38">
        <f>'Asset data'!AX38</f>
        <v>0</v>
      </c>
      <c r="AS38">
        <f>'Asset data'!AY38</f>
        <v>0</v>
      </c>
      <c r="AT38">
        <f>'Asset data'!AZ38</f>
        <v>0</v>
      </c>
      <c r="AU38">
        <f>'Asset data'!BA38</f>
        <v>0</v>
      </c>
      <c r="AV38">
        <f>'Asset data'!BB38</f>
        <v>0</v>
      </c>
      <c r="AW38">
        <f>'Asset data'!BC38</f>
        <v>0</v>
      </c>
      <c r="AX38">
        <f>'Asset data'!BD38</f>
        <v>0</v>
      </c>
      <c r="AY38">
        <f>'Asset data'!BE38</f>
        <v>0</v>
      </c>
      <c r="AZ38">
        <f>'Asset data'!BF38</f>
        <v>0</v>
      </c>
      <c r="BA38">
        <f>'Asset data'!BG38</f>
        <v>0</v>
      </c>
      <c r="BB38">
        <f>'Asset data'!BH38</f>
        <v>0</v>
      </c>
      <c r="BC38">
        <f>'Asset data'!BI38</f>
        <v>0</v>
      </c>
      <c r="BD38">
        <f>'Asset data'!BJ38</f>
        <v>0</v>
      </c>
      <c r="BE38">
        <f>'Asset data'!BK38</f>
        <v>0</v>
      </c>
      <c r="BF38">
        <f>'Asset data'!BL38</f>
        <v>0</v>
      </c>
      <c r="BG38">
        <f>'Asset data'!BM38</f>
        <v>0</v>
      </c>
      <c r="BH38">
        <f>'Asset data'!BN38</f>
        <v>0</v>
      </c>
      <c r="BI38">
        <f>'Asset data'!BO38</f>
        <v>0</v>
      </c>
      <c r="BJ38">
        <f>'Asset data'!BP38</f>
        <v>0</v>
      </c>
      <c r="BK38">
        <f>'Asset data'!BQ38</f>
        <v>0</v>
      </c>
      <c r="BL38">
        <f>'Asset data'!BR38</f>
        <v>0</v>
      </c>
      <c r="BM38">
        <f>'Asset data'!BS38</f>
        <v>0</v>
      </c>
      <c r="BN38">
        <f>'Asset data'!BT38</f>
        <v>0</v>
      </c>
      <c r="BO38">
        <f>'Asset data'!BU38</f>
        <v>0</v>
      </c>
      <c r="BP38">
        <f>'Asset data'!BV38</f>
        <v>0</v>
      </c>
      <c r="BQ38">
        <f>'Asset data'!BW38</f>
        <v>0</v>
      </c>
      <c r="BR38">
        <f>'Asset data'!BX38</f>
        <v>0</v>
      </c>
      <c r="BS38">
        <f>'Asset data'!BY38</f>
        <v>0</v>
      </c>
      <c r="BT38">
        <f>'Asset data'!BZ38</f>
        <v>0</v>
      </c>
      <c r="BU38">
        <f>'Asset data'!CA38</f>
        <v>0</v>
      </c>
      <c r="BV38">
        <f>'Asset data'!CB38</f>
        <v>0</v>
      </c>
      <c r="BW38">
        <f>'Asset data'!CC38</f>
        <v>0</v>
      </c>
      <c r="BX38">
        <f>'Asset data'!CD38</f>
        <v>0</v>
      </c>
      <c r="BY38">
        <f>'Asset data'!CE38</f>
        <v>0</v>
      </c>
      <c r="BZ38">
        <f>'Asset data'!CF38</f>
        <v>0</v>
      </c>
      <c r="CA38">
        <f>'Asset data'!CG38</f>
        <v>0</v>
      </c>
      <c r="CB38">
        <f>'Asset data'!CH38</f>
        <v>0</v>
      </c>
      <c r="CC38">
        <f>'Asset data'!CI38</f>
        <v>0</v>
      </c>
      <c r="CD38">
        <f>'Asset data'!CJ38</f>
        <v>0</v>
      </c>
      <c r="CE38">
        <f>'Asset data'!CK38</f>
        <v>0</v>
      </c>
      <c r="CF38">
        <f>'Asset data'!CL38</f>
        <v>0</v>
      </c>
      <c r="CG38">
        <f>'Asset data'!CM38</f>
        <v>0</v>
      </c>
      <c r="CH38">
        <f>'Asset data'!CN38</f>
        <v>0</v>
      </c>
      <c r="CI38">
        <f>'Asset data'!CO38</f>
        <v>0</v>
      </c>
      <c r="CJ38">
        <f>'Asset data'!CP38</f>
        <v>0</v>
      </c>
      <c r="CK38">
        <f>'Asset data'!CQ38</f>
        <v>0</v>
      </c>
      <c r="CL38">
        <f>'Asset data'!CR38</f>
        <v>0</v>
      </c>
      <c r="CM38">
        <f>'Asset data'!CS38</f>
        <v>0</v>
      </c>
      <c r="CN38">
        <f>'Asset data'!CT38</f>
        <v>0</v>
      </c>
      <c r="CO38">
        <f>'Asset data'!CU38</f>
        <v>0</v>
      </c>
      <c r="CP38">
        <f>'Asset data'!CV38</f>
        <v>0</v>
      </c>
      <c r="CQ38">
        <f>'Asset data'!CW38</f>
        <v>0</v>
      </c>
      <c r="CR38">
        <f>'Asset data'!CX38</f>
        <v>0</v>
      </c>
      <c r="CS38">
        <f>'Asset data'!CY38</f>
        <v>0</v>
      </c>
      <c r="CT38">
        <f>'Asset data'!CZ38</f>
        <v>0</v>
      </c>
      <c r="CU38">
        <f>'Asset data'!DA38</f>
        <v>0</v>
      </c>
      <c r="CV38">
        <f>'Asset data'!DB38</f>
        <v>0</v>
      </c>
      <c r="CW38">
        <f>'Asset data'!DC38</f>
        <v>0</v>
      </c>
      <c r="CX38">
        <f>'Asset data'!DD38</f>
        <v>0</v>
      </c>
      <c r="CY38">
        <f>'Asset data'!DE38</f>
        <v>0</v>
      </c>
      <c r="CZ38">
        <f>'Asset data'!DF38</f>
        <v>0</v>
      </c>
      <c r="DA38">
        <f>'Asset data'!DG38</f>
        <v>0</v>
      </c>
      <c r="DB38">
        <f>'Asset data'!DH38</f>
        <v>0</v>
      </c>
      <c r="DC38">
        <f>'Asset data'!DI38</f>
        <v>0</v>
      </c>
      <c r="DD38">
        <f>'Asset data'!DJ38</f>
        <v>0</v>
      </c>
      <c r="DE38">
        <f>'Asset data'!DK38</f>
        <v>0</v>
      </c>
      <c r="DF38">
        <f>'Asset data'!DL38</f>
        <v>0</v>
      </c>
      <c r="DG38">
        <f>'Asset data'!DM38</f>
        <v>0</v>
      </c>
      <c r="DH38">
        <f>'Asset data'!DN38</f>
        <v>0</v>
      </c>
      <c r="DI38">
        <f>'Asset data'!DO38</f>
        <v>0</v>
      </c>
      <c r="DJ38">
        <f>'Asset data'!DP38</f>
        <v>0</v>
      </c>
      <c r="DK38">
        <f>'Asset data'!DQ38</f>
        <v>0</v>
      </c>
      <c r="DL38">
        <f>'Asset data'!DR38</f>
        <v>0</v>
      </c>
      <c r="DM38">
        <f>'Asset data'!DS38</f>
        <v>0</v>
      </c>
      <c r="DN38">
        <f>'Asset data'!DT38</f>
        <v>0</v>
      </c>
      <c r="DO38">
        <f>'Asset data'!DU38</f>
        <v>0</v>
      </c>
      <c r="DP38">
        <f>'Asset data'!DV38</f>
        <v>0</v>
      </c>
      <c r="DQ38">
        <f>'Asset data'!DW38</f>
        <v>0</v>
      </c>
      <c r="DR38">
        <f>'Asset data'!DX38</f>
        <v>0</v>
      </c>
      <c r="DS38">
        <f>'Asset data'!DY38</f>
        <v>0</v>
      </c>
      <c r="DT38">
        <f>'Asset data'!DZ38</f>
        <v>0</v>
      </c>
      <c r="DU38">
        <f>'Asset data'!EA38</f>
        <v>0</v>
      </c>
      <c r="DV38">
        <f>'Asset data'!EB38</f>
        <v>0</v>
      </c>
      <c r="DW38">
        <f>'Asset data'!EC38</f>
        <v>0</v>
      </c>
      <c r="DX38">
        <f>'Asset data'!ED38</f>
        <v>0</v>
      </c>
      <c r="DY38">
        <f>'Asset data'!EE38</f>
        <v>0</v>
      </c>
      <c r="DZ38">
        <f>'Asset data'!EF38</f>
        <v>0</v>
      </c>
      <c r="EA38">
        <f>'Asset data'!EG38</f>
        <v>0</v>
      </c>
      <c r="EB38">
        <f>'Asset data'!EH38</f>
        <v>0</v>
      </c>
      <c r="EC38">
        <f>'Asset data'!EI38</f>
        <v>0</v>
      </c>
      <c r="ED38">
        <f>'Asset data'!EJ38</f>
        <v>0</v>
      </c>
      <c r="EE38">
        <f>'Asset data'!EK38</f>
        <v>0</v>
      </c>
      <c r="EF38">
        <f>'Asset data'!EL38</f>
        <v>0</v>
      </c>
      <c r="EG38">
        <f>'Asset data'!EM38</f>
        <v>0</v>
      </c>
      <c r="EH38">
        <f>'Asset data'!EN38</f>
        <v>0</v>
      </c>
      <c r="EI38">
        <f>'Asset data'!EO38</f>
        <v>0</v>
      </c>
      <c r="EJ38">
        <f>'Asset data'!EP38</f>
        <v>0</v>
      </c>
      <c r="EK38">
        <f>'Asset data'!EQ38</f>
        <v>0</v>
      </c>
      <c r="EL38">
        <f>'Asset data'!ER38</f>
        <v>0</v>
      </c>
      <c r="EM38">
        <f>'Asset data'!ES38</f>
        <v>0</v>
      </c>
      <c r="EN38">
        <f>'Asset data'!ET38</f>
        <v>0</v>
      </c>
      <c r="EO38">
        <f>'Asset data'!EU38</f>
        <v>0</v>
      </c>
      <c r="EP38">
        <f>'Asset data'!EV38</f>
        <v>0</v>
      </c>
      <c r="EQ38">
        <f>'Asset data'!EW38</f>
        <v>0</v>
      </c>
      <c r="ER38">
        <f>'Asset data'!EX38</f>
        <v>0</v>
      </c>
      <c r="ES38">
        <f>'Asset data'!EY38</f>
        <v>0</v>
      </c>
      <c r="ET38">
        <f>'Asset data'!EZ38</f>
        <v>0</v>
      </c>
      <c r="EU38">
        <f>'Asset data'!FA38</f>
        <v>0</v>
      </c>
      <c r="EV38">
        <f>'Asset data'!FB38</f>
        <v>0</v>
      </c>
      <c r="EW38">
        <f>'Asset data'!FC38</f>
        <v>0</v>
      </c>
      <c r="EX38">
        <f>'Asset data'!FD38</f>
        <v>0</v>
      </c>
      <c r="EY38">
        <f>'Asset data'!FE38</f>
        <v>0</v>
      </c>
      <c r="EZ38">
        <f>'Asset data'!FF38</f>
        <v>0</v>
      </c>
      <c r="FA38">
        <f>'Asset data'!FG38</f>
        <v>0</v>
      </c>
    </row>
    <row r="39" spans="1:157">
      <c r="A39" s="10">
        <f>'Asset data'!A39</f>
        <v>0</v>
      </c>
      <c r="B39" s="10">
        <f>'Asset data'!B39</f>
        <v>0</v>
      </c>
      <c r="C39" s="10">
        <f>'Asset data'!C39</f>
        <v>0</v>
      </c>
      <c r="D39" s="10">
        <f>'Asset data'!E39</f>
        <v>0</v>
      </c>
      <c r="E39" s="16">
        <f>'Asset data'!I39</f>
        <v>0</v>
      </c>
      <c r="F39">
        <f>'Asset data'!L39</f>
        <v>0</v>
      </c>
      <c r="G39">
        <f>'Asset data'!M39</f>
        <v>0</v>
      </c>
      <c r="H39">
        <f>'Asset data'!N39</f>
        <v>0</v>
      </c>
      <c r="I39">
        <f>'Asset data'!O39</f>
        <v>0</v>
      </c>
      <c r="J39">
        <f>'Asset data'!P39</f>
        <v>0</v>
      </c>
      <c r="K39">
        <f>'Asset data'!Q39</f>
        <v>0</v>
      </c>
      <c r="L39">
        <f>'Asset data'!R39</f>
        <v>0</v>
      </c>
      <c r="M39">
        <f>'Asset data'!S39</f>
        <v>0</v>
      </c>
      <c r="N39">
        <f>'Asset data'!T39</f>
        <v>0</v>
      </c>
      <c r="O39">
        <f>'Asset data'!U39</f>
        <v>0</v>
      </c>
      <c r="P39">
        <f>'Asset data'!V39</f>
        <v>0</v>
      </c>
      <c r="Q39">
        <f>'Asset data'!W39</f>
        <v>0</v>
      </c>
      <c r="R39">
        <f>'Asset data'!X39</f>
        <v>0</v>
      </c>
      <c r="S39">
        <f>'Asset data'!Y39</f>
        <v>0</v>
      </c>
      <c r="T39">
        <f>'Asset data'!Z39</f>
        <v>0</v>
      </c>
      <c r="U39">
        <f>'Asset data'!AA39</f>
        <v>0</v>
      </c>
      <c r="V39">
        <f>'Asset data'!AB39</f>
        <v>0</v>
      </c>
      <c r="W39">
        <f>'Asset data'!AC39</f>
        <v>0</v>
      </c>
      <c r="X39">
        <f>'Asset data'!AD39</f>
        <v>0</v>
      </c>
      <c r="Y39">
        <f>'Asset data'!AE39</f>
        <v>0</v>
      </c>
      <c r="Z39">
        <f>'Asset data'!AF39</f>
        <v>0</v>
      </c>
      <c r="AA39">
        <f>'Asset data'!AG39</f>
        <v>0</v>
      </c>
      <c r="AB39">
        <f>'Asset data'!AH39</f>
        <v>0</v>
      </c>
      <c r="AC39">
        <f>'Asset data'!AI39</f>
        <v>0</v>
      </c>
      <c r="AD39">
        <f>'Asset data'!AJ39</f>
        <v>0</v>
      </c>
      <c r="AE39">
        <f>'Asset data'!AK39</f>
        <v>0</v>
      </c>
      <c r="AF39">
        <f>'Asset data'!AL39</f>
        <v>0</v>
      </c>
      <c r="AG39">
        <f>'Asset data'!AM39</f>
        <v>0</v>
      </c>
      <c r="AH39">
        <f>'Asset data'!AN39</f>
        <v>0</v>
      </c>
      <c r="AI39">
        <f>'Asset data'!AO39</f>
        <v>0</v>
      </c>
      <c r="AJ39">
        <f>'Asset data'!AP39</f>
        <v>0</v>
      </c>
      <c r="AK39">
        <f>'Asset data'!AQ39</f>
        <v>0</v>
      </c>
      <c r="AL39">
        <f>'Asset data'!AR39</f>
        <v>0</v>
      </c>
      <c r="AM39">
        <f>'Asset data'!AS39</f>
        <v>0</v>
      </c>
      <c r="AN39">
        <f>'Asset data'!AT39</f>
        <v>0</v>
      </c>
      <c r="AO39">
        <f>'Asset data'!AU39</f>
        <v>0</v>
      </c>
      <c r="AP39">
        <f>'Asset data'!AV39</f>
        <v>0</v>
      </c>
      <c r="AQ39">
        <f>'Asset data'!AW39</f>
        <v>0</v>
      </c>
      <c r="AR39">
        <f>'Asset data'!AX39</f>
        <v>0</v>
      </c>
      <c r="AS39">
        <f>'Asset data'!AY39</f>
        <v>0</v>
      </c>
      <c r="AT39">
        <f>'Asset data'!AZ39</f>
        <v>0</v>
      </c>
      <c r="AU39">
        <f>'Asset data'!BA39</f>
        <v>0</v>
      </c>
      <c r="AV39">
        <f>'Asset data'!BB39</f>
        <v>0</v>
      </c>
      <c r="AW39">
        <f>'Asset data'!BC39</f>
        <v>0</v>
      </c>
      <c r="AX39">
        <f>'Asset data'!BD39</f>
        <v>0</v>
      </c>
      <c r="AY39">
        <f>'Asset data'!BE39</f>
        <v>0</v>
      </c>
      <c r="AZ39">
        <f>'Asset data'!BF39</f>
        <v>0</v>
      </c>
      <c r="BA39">
        <f>'Asset data'!BG39</f>
        <v>0</v>
      </c>
      <c r="BB39">
        <f>'Asset data'!BH39</f>
        <v>0</v>
      </c>
      <c r="BC39">
        <f>'Asset data'!BI39</f>
        <v>0</v>
      </c>
      <c r="BD39">
        <f>'Asset data'!BJ39</f>
        <v>0</v>
      </c>
      <c r="BE39">
        <f>'Asset data'!BK39</f>
        <v>0</v>
      </c>
      <c r="BF39">
        <f>'Asset data'!BL39</f>
        <v>0</v>
      </c>
      <c r="BG39">
        <f>'Asset data'!BM39</f>
        <v>0</v>
      </c>
      <c r="BH39">
        <f>'Asset data'!BN39</f>
        <v>0</v>
      </c>
      <c r="BI39">
        <f>'Asset data'!BO39</f>
        <v>0</v>
      </c>
      <c r="BJ39">
        <f>'Asset data'!BP39</f>
        <v>0</v>
      </c>
      <c r="BK39">
        <f>'Asset data'!BQ39</f>
        <v>0</v>
      </c>
      <c r="BL39">
        <f>'Asset data'!BR39</f>
        <v>0</v>
      </c>
      <c r="BM39">
        <f>'Asset data'!BS39</f>
        <v>0</v>
      </c>
      <c r="BN39">
        <f>'Asset data'!BT39</f>
        <v>0</v>
      </c>
      <c r="BO39">
        <f>'Asset data'!BU39</f>
        <v>0</v>
      </c>
      <c r="BP39">
        <f>'Asset data'!BV39</f>
        <v>0</v>
      </c>
      <c r="BQ39">
        <f>'Asset data'!BW39</f>
        <v>0</v>
      </c>
      <c r="BR39">
        <f>'Asset data'!BX39</f>
        <v>0</v>
      </c>
      <c r="BS39">
        <f>'Asset data'!BY39</f>
        <v>0</v>
      </c>
      <c r="BT39">
        <f>'Asset data'!BZ39</f>
        <v>0</v>
      </c>
      <c r="BU39">
        <f>'Asset data'!CA39</f>
        <v>0</v>
      </c>
      <c r="BV39">
        <f>'Asset data'!CB39</f>
        <v>0</v>
      </c>
      <c r="BW39">
        <f>'Asset data'!CC39</f>
        <v>0</v>
      </c>
      <c r="BX39">
        <f>'Asset data'!CD39</f>
        <v>0</v>
      </c>
      <c r="BY39">
        <f>'Asset data'!CE39</f>
        <v>0</v>
      </c>
      <c r="BZ39">
        <f>'Asset data'!CF39</f>
        <v>0</v>
      </c>
      <c r="CA39">
        <f>'Asset data'!CG39</f>
        <v>0</v>
      </c>
      <c r="CB39">
        <f>'Asset data'!CH39</f>
        <v>0</v>
      </c>
      <c r="CC39">
        <f>'Asset data'!CI39</f>
        <v>0</v>
      </c>
      <c r="CD39">
        <f>'Asset data'!CJ39</f>
        <v>0</v>
      </c>
      <c r="CE39">
        <f>'Asset data'!CK39</f>
        <v>0</v>
      </c>
      <c r="CF39">
        <f>'Asset data'!CL39</f>
        <v>0</v>
      </c>
      <c r="CG39">
        <f>'Asset data'!CM39</f>
        <v>0</v>
      </c>
      <c r="CH39">
        <f>'Asset data'!CN39</f>
        <v>0</v>
      </c>
      <c r="CI39">
        <f>'Asset data'!CO39</f>
        <v>0</v>
      </c>
      <c r="CJ39">
        <f>'Asset data'!CP39</f>
        <v>0</v>
      </c>
      <c r="CK39">
        <f>'Asset data'!CQ39</f>
        <v>0</v>
      </c>
      <c r="CL39">
        <f>'Asset data'!CR39</f>
        <v>0</v>
      </c>
      <c r="CM39">
        <f>'Asset data'!CS39</f>
        <v>0</v>
      </c>
      <c r="CN39">
        <f>'Asset data'!CT39</f>
        <v>0</v>
      </c>
      <c r="CO39">
        <f>'Asset data'!CU39</f>
        <v>0</v>
      </c>
      <c r="CP39">
        <f>'Asset data'!CV39</f>
        <v>0</v>
      </c>
      <c r="CQ39">
        <f>'Asset data'!CW39</f>
        <v>0</v>
      </c>
      <c r="CR39">
        <f>'Asset data'!CX39</f>
        <v>0</v>
      </c>
      <c r="CS39">
        <f>'Asset data'!CY39</f>
        <v>0</v>
      </c>
      <c r="CT39">
        <f>'Asset data'!CZ39</f>
        <v>0</v>
      </c>
      <c r="CU39">
        <f>'Asset data'!DA39</f>
        <v>0</v>
      </c>
      <c r="CV39">
        <f>'Asset data'!DB39</f>
        <v>0</v>
      </c>
      <c r="CW39">
        <f>'Asset data'!DC39</f>
        <v>0</v>
      </c>
      <c r="CX39">
        <f>'Asset data'!DD39</f>
        <v>0</v>
      </c>
      <c r="CY39">
        <f>'Asset data'!DE39</f>
        <v>0</v>
      </c>
      <c r="CZ39">
        <f>'Asset data'!DF39</f>
        <v>0</v>
      </c>
      <c r="DA39">
        <f>'Asset data'!DG39</f>
        <v>0</v>
      </c>
      <c r="DB39">
        <f>'Asset data'!DH39</f>
        <v>0</v>
      </c>
      <c r="DC39">
        <f>'Asset data'!DI39</f>
        <v>0</v>
      </c>
      <c r="DD39">
        <f>'Asset data'!DJ39</f>
        <v>0</v>
      </c>
      <c r="DE39">
        <f>'Asset data'!DK39</f>
        <v>0</v>
      </c>
      <c r="DF39">
        <f>'Asset data'!DL39</f>
        <v>0</v>
      </c>
      <c r="DG39">
        <f>'Asset data'!DM39</f>
        <v>0</v>
      </c>
      <c r="DH39">
        <f>'Asset data'!DN39</f>
        <v>0</v>
      </c>
      <c r="DI39">
        <f>'Asset data'!DO39</f>
        <v>0</v>
      </c>
      <c r="DJ39">
        <f>'Asset data'!DP39</f>
        <v>0</v>
      </c>
      <c r="DK39">
        <f>'Asset data'!DQ39</f>
        <v>0</v>
      </c>
      <c r="DL39">
        <f>'Asset data'!DR39</f>
        <v>0</v>
      </c>
      <c r="DM39">
        <f>'Asset data'!DS39</f>
        <v>0</v>
      </c>
      <c r="DN39">
        <f>'Asset data'!DT39</f>
        <v>0</v>
      </c>
      <c r="DO39">
        <f>'Asset data'!DU39</f>
        <v>0</v>
      </c>
      <c r="DP39">
        <f>'Asset data'!DV39</f>
        <v>0</v>
      </c>
      <c r="DQ39">
        <f>'Asset data'!DW39</f>
        <v>0</v>
      </c>
      <c r="DR39">
        <f>'Asset data'!DX39</f>
        <v>0</v>
      </c>
      <c r="DS39">
        <f>'Asset data'!DY39</f>
        <v>0</v>
      </c>
      <c r="DT39">
        <f>'Asset data'!DZ39</f>
        <v>0</v>
      </c>
      <c r="DU39">
        <f>'Asset data'!EA39</f>
        <v>0</v>
      </c>
      <c r="DV39">
        <f>'Asset data'!EB39</f>
        <v>0</v>
      </c>
      <c r="DW39">
        <f>'Asset data'!EC39</f>
        <v>0</v>
      </c>
      <c r="DX39">
        <f>'Asset data'!ED39</f>
        <v>0</v>
      </c>
      <c r="DY39">
        <f>'Asset data'!EE39</f>
        <v>0</v>
      </c>
      <c r="DZ39">
        <f>'Asset data'!EF39</f>
        <v>0</v>
      </c>
      <c r="EA39">
        <f>'Asset data'!EG39</f>
        <v>0</v>
      </c>
      <c r="EB39">
        <f>'Asset data'!EH39</f>
        <v>0</v>
      </c>
      <c r="EC39">
        <f>'Asset data'!EI39</f>
        <v>0</v>
      </c>
      <c r="ED39">
        <f>'Asset data'!EJ39</f>
        <v>0</v>
      </c>
      <c r="EE39">
        <f>'Asset data'!EK39</f>
        <v>0</v>
      </c>
      <c r="EF39">
        <f>'Asset data'!EL39</f>
        <v>0</v>
      </c>
      <c r="EG39">
        <f>'Asset data'!EM39</f>
        <v>0</v>
      </c>
      <c r="EH39">
        <f>'Asset data'!EN39</f>
        <v>0</v>
      </c>
      <c r="EI39">
        <f>'Asset data'!EO39</f>
        <v>0</v>
      </c>
      <c r="EJ39">
        <f>'Asset data'!EP39</f>
        <v>0</v>
      </c>
      <c r="EK39">
        <f>'Asset data'!EQ39</f>
        <v>0</v>
      </c>
      <c r="EL39">
        <f>'Asset data'!ER39</f>
        <v>0</v>
      </c>
      <c r="EM39">
        <f>'Asset data'!ES39</f>
        <v>0</v>
      </c>
      <c r="EN39">
        <f>'Asset data'!ET39</f>
        <v>0</v>
      </c>
      <c r="EO39">
        <f>'Asset data'!EU39</f>
        <v>0</v>
      </c>
      <c r="EP39">
        <f>'Asset data'!EV39</f>
        <v>0</v>
      </c>
      <c r="EQ39">
        <f>'Asset data'!EW39</f>
        <v>0</v>
      </c>
      <c r="ER39">
        <f>'Asset data'!EX39</f>
        <v>0</v>
      </c>
      <c r="ES39">
        <f>'Asset data'!EY39</f>
        <v>0</v>
      </c>
      <c r="ET39">
        <f>'Asset data'!EZ39</f>
        <v>0</v>
      </c>
      <c r="EU39">
        <f>'Asset data'!FA39</f>
        <v>0</v>
      </c>
      <c r="EV39">
        <f>'Asset data'!FB39</f>
        <v>0</v>
      </c>
      <c r="EW39">
        <f>'Asset data'!FC39</f>
        <v>0</v>
      </c>
      <c r="EX39">
        <f>'Asset data'!FD39</f>
        <v>0</v>
      </c>
      <c r="EY39">
        <f>'Asset data'!FE39</f>
        <v>0</v>
      </c>
      <c r="EZ39">
        <f>'Asset data'!FF39</f>
        <v>0</v>
      </c>
      <c r="FA39">
        <f>'Asset data'!FG39</f>
        <v>0</v>
      </c>
    </row>
    <row r="40" spans="1:157">
      <c r="A40" s="10">
        <f>'Asset data'!A40</f>
        <v>0</v>
      </c>
      <c r="B40" s="10">
        <f>'Asset data'!B40</f>
        <v>0</v>
      </c>
      <c r="C40" s="10">
        <f>'Asset data'!C40</f>
        <v>0</v>
      </c>
      <c r="D40" s="10">
        <f>'Asset data'!E40</f>
        <v>0</v>
      </c>
      <c r="E40" s="16">
        <f>'Asset data'!I40</f>
        <v>0</v>
      </c>
      <c r="F40">
        <f>'Asset data'!L40</f>
        <v>0</v>
      </c>
      <c r="G40">
        <f>'Asset data'!M40</f>
        <v>0</v>
      </c>
      <c r="H40">
        <f>'Asset data'!N40</f>
        <v>0</v>
      </c>
      <c r="I40">
        <f>'Asset data'!O40</f>
        <v>0</v>
      </c>
      <c r="J40">
        <f>'Asset data'!P40</f>
        <v>0</v>
      </c>
      <c r="K40">
        <f>'Asset data'!Q40</f>
        <v>0</v>
      </c>
      <c r="L40">
        <f>'Asset data'!R40</f>
        <v>0</v>
      </c>
      <c r="M40">
        <f>'Asset data'!S40</f>
        <v>0</v>
      </c>
      <c r="N40">
        <f>'Asset data'!T40</f>
        <v>0</v>
      </c>
      <c r="O40">
        <f>'Asset data'!U40</f>
        <v>0</v>
      </c>
      <c r="P40">
        <f>'Asset data'!V40</f>
        <v>0</v>
      </c>
      <c r="Q40">
        <f>'Asset data'!W40</f>
        <v>0</v>
      </c>
      <c r="R40">
        <f>'Asset data'!X40</f>
        <v>0</v>
      </c>
      <c r="S40">
        <f>'Asset data'!Y40</f>
        <v>0</v>
      </c>
      <c r="T40">
        <f>'Asset data'!Z40</f>
        <v>0</v>
      </c>
      <c r="U40">
        <f>'Asset data'!AA40</f>
        <v>0</v>
      </c>
      <c r="V40">
        <f>'Asset data'!AB40</f>
        <v>0</v>
      </c>
      <c r="W40">
        <f>'Asset data'!AC40</f>
        <v>0</v>
      </c>
      <c r="X40">
        <f>'Asset data'!AD40</f>
        <v>0</v>
      </c>
      <c r="Y40">
        <f>'Asset data'!AE40</f>
        <v>0</v>
      </c>
      <c r="Z40">
        <f>'Asset data'!AF40</f>
        <v>0</v>
      </c>
      <c r="AA40">
        <f>'Asset data'!AG40</f>
        <v>0</v>
      </c>
      <c r="AB40">
        <f>'Asset data'!AH40</f>
        <v>0</v>
      </c>
      <c r="AC40">
        <f>'Asset data'!AI40</f>
        <v>0</v>
      </c>
      <c r="AD40">
        <f>'Asset data'!AJ40</f>
        <v>0</v>
      </c>
      <c r="AE40">
        <f>'Asset data'!AK40</f>
        <v>0</v>
      </c>
      <c r="AF40">
        <f>'Asset data'!AL40</f>
        <v>0</v>
      </c>
      <c r="AG40">
        <f>'Asset data'!AM40</f>
        <v>0</v>
      </c>
      <c r="AH40">
        <f>'Asset data'!AN40</f>
        <v>0</v>
      </c>
      <c r="AI40">
        <f>'Asset data'!AO40</f>
        <v>0</v>
      </c>
      <c r="AJ40">
        <f>'Asset data'!AP40</f>
        <v>0</v>
      </c>
      <c r="AK40">
        <f>'Asset data'!AQ40</f>
        <v>0</v>
      </c>
      <c r="AL40">
        <f>'Asset data'!AR40</f>
        <v>0</v>
      </c>
      <c r="AM40">
        <f>'Asset data'!AS40</f>
        <v>0</v>
      </c>
      <c r="AN40">
        <f>'Asset data'!AT40</f>
        <v>0</v>
      </c>
      <c r="AO40">
        <f>'Asset data'!AU40</f>
        <v>0</v>
      </c>
      <c r="AP40">
        <f>'Asset data'!AV40</f>
        <v>0</v>
      </c>
      <c r="AQ40">
        <f>'Asset data'!AW40</f>
        <v>0</v>
      </c>
      <c r="AR40">
        <f>'Asset data'!AX40</f>
        <v>0</v>
      </c>
      <c r="AS40">
        <f>'Asset data'!AY40</f>
        <v>0</v>
      </c>
      <c r="AT40">
        <f>'Asset data'!AZ40</f>
        <v>0</v>
      </c>
      <c r="AU40">
        <f>'Asset data'!BA40</f>
        <v>0</v>
      </c>
      <c r="AV40">
        <f>'Asset data'!BB40</f>
        <v>0</v>
      </c>
      <c r="AW40">
        <f>'Asset data'!BC40</f>
        <v>0</v>
      </c>
      <c r="AX40">
        <f>'Asset data'!BD40</f>
        <v>0</v>
      </c>
      <c r="AY40">
        <f>'Asset data'!BE40</f>
        <v>0</v>
      </c>
      <c r="AZ40">
        <f>'Asset data'!BF40</f>
        <v>0</v>
      </c>
      <c r="BA40">
        <f>'Asset data'!BG40</f>
        <v>0</v>
      </c>
      <c r="BB40">
        <f>'Asset data'!BH40</f>
        <v>0</v>
      </c>
      <c r="BC40">
        <f>'Asset data'!BI40</f>
        <v>0</v>
      </c>
      <c r="BD40">
        <f>'Asset data'!BJ40</f>
        <v>0</v>
      </c>
      <c r="BE40">
        <f>'Asset data'!BK40</f>
        <v>0</v>
      </c>
      <c r="BF40">
        <f>'Asset data'!BL40</f>
        <v>0</v>
      </c>
      <c r="BG40">
        <f>'Asset data'!BM40</f>
        <v>0</v>
      </c>
      <c r="BH40">
        <f>'Asset data'!BN40</f>
        <v>0</v>
      </c>
      <c r="BI40">
        <f>'Asset data'!BO40</f>
        <v>0</v>
      </c>
      <c r="BJ40">
        <f>'Asset data'!BP40</f>
        <v>0</v>
      </c>
      <c r="BK40">
        <f>'Asset data'!BQ40</f>
        <v>0</v>
      </c>
      <c r="BL40">
        <f>'Asset data'!BR40</f>
        <v>0</v>
      </c>
      <c r="BM40">
        <f>'Asset data'!BS40</f>
        <v>0</v>
      </c>
      <c r="BN40">
        <f>'Asset data'!BT40</f>
        <v>0</v>
      </c>
      <c r="BO40">
        <f>'Asset data'!BU40</f>
        <v>0</v>
      </c>
      <c r="BP40">
        <f>'Asset data'!BV40</f>
        <v>0</v>
      </c>
      <c r="BQ40">
        <f>'Asset data'!BW40</f>
        <v>0</v>
      </c>
      <c r="BR40">
        <f>'Asset data'!BX40</f>
        <v>0</v>
      </c>
      <c r="BS40">
        <f>'Asset data'!BY40</f>
        <v>0</v>
      </c>
      <c r="BT40">
        <f>'Asset data'!BZ40</f>
        <v>0</v>
      </c>
      <c r="BU40">
        <f>'Asset data'!CA40</f>
        <v>0</v>
      </c>
      <c r="BV40">
        <f>'Asset data'!CB40</f>
        <v>0</v>
      </c>
      <c r="BW40">
        <f>'Asset data'!CC40</f>
        <v>0</v>
      </c>
      <c r="BX40">
        <f>'Asset data'!CD40</f>
        <v>0</v>
      </c>
      <c r="BY40">
        <f>'Asset data'!CE40</f>
        <v>0</v>
      </c>
      <c r="BZ40">
        <f>'Asset data'!CF40</f>
        <v>0</v>
      </c>
      <c r="CA40">
        <f>'Asset data'!CG40</f>
        <v>0</v>
      </c>
      <c r="CB40">
        <f>'Asset data'!CH40</f>
        <v>0</v>
      </c>
      <c r="CC40">
        <f>'Asset data'!CI40</f>
        <v>0</v>
      </c>
      <c r="CD40">
        <f>'Asset data'!CJ40</f>
        <v>0</v>
      </c>
      <c r="CE40">
        <f>'Asset data'!CK40</f>
        <v>0</v>
      </c>
      <c r="CF40">
        <f>'Asset data'!CL40</f>
        <v>0</v>
      </c>
      <c r="CG40">
        <f>'Asset data'!CM40</f>
        <v>0</v>
      </c>
      <c r="CH40">
        <f>'Asset data'!CN40</f>
        <v>0</v>
      </c>
      <c r="CI40">
        <f>'Asset data'!CO40</f>
        <v>0</v>
      </c>
      <c r="CJ40">
        <f>'Asset data'!CP40</f>
        <v>0</v>
      </c>
      <c r="CK40">
        <f>'Asset data'!CQ40</f>
        <v>0</v>
      </c>
      <c r="CL40">
        <f>'Asset data'!CR40</f>
        <v>0</v>
      </c>
      <c r="CM40">
        <f>'Asset data'!CS40</f>
        <v>0</v>
      </c>
      <c r="CN40">
        <f>'Asset data'!CT40</f>
        <v>0</v>
      </c>
      <c r="CO40">
        <f>'Asset data'!CU40</f>
        <v>0</v>
      </c>
      <c r="CP40">
        <f>'Asset data'!CV40</f>
        <v>0</v>
      </c>
      <c r="CQ40">
        <f>'Asset data'!CW40</f>
        <v>0</v>
      </c>
      <c r="CR40">
        <f>'Asset data'!CX40</f>
        <v>0</v>
      </c>
      <c r="CS40">
        <f>'Asset data'!CY40</f>
        <v>0</v>
      </c>
      <c r="CT40">
        <f>'Asset data'!CZ40</f>
        <v>0</v>
      </c>
      <c r="CU40">
        <f>'Asset data'!DA40</f>
        <v>0</v>
      </c>
      <c r="CV40">
        <f>'Asset data'!DB40</f>
        <v>0</v>
      </c>
      <c r="CW40">
        <f>'Asset data'!DC40</f>
        <v>0</v>
      </c>
      <c r="CX40">
        <f>'Asset data'!DD40</f>
        <v>0</v>
      </c>
      <c r="CY40">
        <f>'Asset data'!DE40</f>
        <v>0</v>
      </c>
      <c r="CZ40">
        <f>'Asset data'!DF40</f>
        <v>0</v>
      </c>
      <c r="DA40">
        <f>'Asset data'!DG40</f>
        <v>0</v>
      </c>
      <c r="DB40">
        <f>'Asset data'!DH40</f>
        <v>0</v>
      </c>
      <c r="DC40">
        <f>'Asset data'!DI40</f>
        <v>0</v>
      </c>
      <c r="DD40">
        <f>'Asset data'!DJ40</f>
        <v>0</v>
      </c>
      <c r="DE40">
        <f>'Asset data'!DK40</f>
        <v>0</v>
      </c>
      <c r="DF40">
        <f>'Asset data'!DL40</f>
        <v>0</v>
      </c>
      <c r="DG40">
        <f>'Asset data'!DM40</f>
        <v>0</v>
      </c>
      <c r="DH40">
        <f>'Asset data'!DN40</f>
        <v>0</v>
      </c>
      <c r="DI40">
        <f>'Asset data'!DO40</f>
        <v>0</v>
      </c>
      <c r="DJ40">
        <f>'Asset data'!DP40</f>
        <v>0</v>
      </c>
      <c r="DK40">
        <f>'Asset data'!DQ40</f>
        <v>0</v>
      </c>
      <c r="DL40">
        <f>'Asset data'!DR40</f>
        <v>0</v>
      </c>
      <c r="DM40">
        <f>'Asset data'!DS40</f>
        <v>0</v>
      </c>
      <c r="DN40">
        <f>'Asset data'!DT40</f>
        <v>0</v>
      </c>
      <c r="DO40">
        <f>'Asset data'!DU40</f>
        <v>0</v>
      </c>
      <c r="DP40">
        <f>'Asset data'!DV40</f>
        <v>0</v>
      </c>
      <c r="DQ40">
        <f>'Asset data'!DW40</f>
        <v>0</v>
      </c>
      <c r="DR40">
        <f>'Asset data'!DX40</f>
        <v>0</v>
      </c>
      <c r="DS40">
        <f>'Asset data'!DY40</f>
        <v>0</v>
      </c>
      <c r="DT40">
        <f>'Asset data'!DZ40</f>
        <v>0</v>
      </c>
      <c r="DU40">
        <f>'Asset data'!EA40</f>
        <v>0</v>
      </c>
      <c r="DV40">
        <f>'Asset data'!EB40</f>
        <v>0</v>
      </c>
      <c r="DW40">
        <f>'Asset data'!EC40</f>
        <v>0</v>
      </c>
      <c r="DX40">
        <f>'Asset data'!ED40</f>
        <v>0</v>
      </c>
      <c r="DY40">
        <f>'Asset data'!EE40</f>
        <v>0</v>
      </c>
      <c r="DZ40">
        <f>'Asset data'!EF40</f>
        <v>0</v>
      </c>
      <c r="EA40">
        <f>'Asset data'!EG40</f>
        <v>0</v>
      </c>
      <c r="EB40">
        <f>'Asset data'!EH40</f>
        <v>0</v>
      </c>
      <c r="EC40">
        <f>'Asset data'!EI40</f>
        <v>0</v>
      </c>
      <c r="ED40">
        <f>'Asset data'!EJ40</f>
        <v>0</v>
      </c>
      <c r="EE40">
        <f>'Asset data'!EK40</f>
        <v>0</v>
      </c>
      <c r="EF40">
        <f>'Asset data'!EL40</f>
        <v>0</v>
      </c>
      <c r="EG40">
        <f>'Asset data'!EM40</f>
        <v>0</v>
      </c>
      <c r="EH40">
        <f>'Asset data'!EN40</f>
        <v>0</v>
      </c>
      <c r="EI40">
        <f>'Asset data'!EO40</f>
        <v>0</v>
      </c>
      <c r="EJ40">
        <f>'Asset data'!EP40</f>
        <v>0</v>
      </c>
      <c r="EK40">
        <f>'Asset data'!EQ40</f>
        <v>0</v>
      </c>
      <c r="EL40">
        <f>'Asset data'!ER40</f>
        <v>0</v>
      </c>
      <c r="EM40">
        <f>'Asset data'!ES40</f>
        <v>0</v>
      </c>
      <c r="EN40">
        <f>'Asset data'!ET40</f>
        <v>0</v>
      </c>
      <c r="EO40">
        <f>'Asset data'!EU40</f>
        <v>0</v>
      </c>
      <c r="EP40">
        <f>'Asset data'!EV40</f>
        <v>0</v>
      </c>
      <c r="EQ40">
        <f>'Asset data'!EW40</f>
        <v>0</v>
      </c>
      <c r="ER40">
        <f>'Asset data'!EX40</f>
        <v>0</v>
      </c>
      <c r="ES40">
        <f>'Asset data'!EY40</f>
        <v>0</v>
      </c>
      <c r="ET40">
        <f>'Asset data'!EZ40</f>
        <v>0</v>
      </c>
      <c r="EU40">
        <f>'Asset data'!FA40</f>
        <v>0</v>
      </c>
      <c r="EV40">
        <f>'Asset data'!FB40</f>
        <v>0</v>
      </c>
      <c r="EW40">
        <f>'Asset data'!FC40</f>
        <v>0</v>
      </c>
      <c r="EX40">
        <f>'Asset data'!FD40</f>
        <v>0</v>
      </c>
      <c r="EY40">
        <f>'Asset data'!FE40</f>
        <v>0</v>
      </c>
      <c r="EZ40">
        <f>'Asset data'!FF40</f>
        <v>0</v>
      </c>
      <c r="FA40">
        <f>'Asset data'!FG40</f>
        <v>0</v>
      </c>
    </row>
    <row r="41" spans="1:157">
      <c r="A41" s="10">
        <f>'Asset data'!A41</f>
        <v>0</v>
      </c>
      <c r="B41" s="10">
        <f>'Asset data'!B41</f>
        <v>0</v>
      </c>
      <c r="C41" s="10">
        <f>'Asset data'!C41</f>
        <v>0</v>
      </c>
      <c r="D41" s="10">
        <f>'Asset data'!E41</f>
        <v>0</v>
      </c>
      <c r="E41" s="16">
        <f>'Asset data'!I41</f>
        <v>0</v>
      </c>
      <c r="F41">
        <f>'Asset data'!L41</f>
        <v>0</v>
      </c>
      <c r="G41">
        <f>'Asset data'!M41</f>
        <v>0</v>
      </c>
      <c r="H41">
        <f>'Asset data'!N41</f>
        <v>0</v>
      </c>
      <c r="I41">
        <f>'Asset data'!O41</f>
        <v>0</v>
      </c>
      <c r="J41">
        <f>'Asset data'!P41</f>
        <v>0</v>
      </c>
      <c r="K41">
        <f>'Asset data'!Q41</f>
        <v>0</v>
      </c>
      <c r="L41">
        <f>'Asset data'!R41</f>
        <v>0</v>
      </c>
      <c r="M41">
        <f>'Asset data'!S41</f>
        <v>0</v>
      </c>
      <c r="N41">
        <f>'Asset data'!T41</f>
        <v>0</v>
      </c>
      <c r="O41">
        <f>'Asset data'!U41</f>
        <v>0</v>
      </c>
      <c r="P41">
        <f>'Asset data'!V41</f>
        <v>0</v>
      </c>
      <c r="Q41">
        <f>'Asset data'!W41</f>
        <v>0</v>
      </c>
      <c r="R41">
        <f>'Asset data'!X41</f>
        <v>0</v>
      </c>
      <c r="S41">
        <f>'Asset data'!Y41</f>
        <v>0</v>
      </c>
      <c r="T41">
        <f>'Asset data'!Z41</f>
        <v>0</v>
      </c>
      <c r="U41">
        <f>'Asset data'!AA41</f>
        <v>0</v>
      </c>
      <c r="V41">
        <f>'Asset data'!AB41</f>
        <v>0</v>
      </c>
      <c r="W41">
        <f>'Asset data'!AC41</f>
        <v>0</v>
      </c>
      <c r="X41">
        <f>'Asset data'!AD41</f>
        <v>0</v>
      </c>
      <c r="Y41">
        <f>'Asset data'!AE41</f>
        <v>0</v>
      </c>
      <c r="Z41">
        <f>'Asset data'!AF41</f>
        <v>0</v>
      </c>
      <c r="AA41">
        <f>'Asset data'!AG41</f>
        <v>0</v>
      </c>
      <c r="AB41">
        <f>'Asset data'!AH41</f>
        <v>0</v>
      </c>
      <c r="AC41">
        <f>'Asset data'!AI41</f>
        <v>0</v>
      </c>
      <c r="AD41">
        <f>'Asset data'!AJ41</f>
        <v>0</v>
      </c>
      <c r="AE41">
        <f>'Asset data'!AK41</f>
        <v>0</v>
      </c>
      <c r="AF41">
        <f>'Asset data'!AL41</f>
        <v>0</v>
      </c>
      <c r="AG41">
        <f>'Asset data'!AM41</f>
        <v>0</v>
      </c>
      <c r="AH41">
        <f>'Asset data'!AN41</f>
        <v>0</v>
      </c>
      <c r="AI41">
        <f>'Asset data'!AO41</f>
        <v>0</v>
      </c>
      <c r="AJ41">
        <f>'Asset data'!AP41</f>
        <v>0</v>
      </c>
      <c r="AK41">
        <f>'Asset data'!AQ41</f>
        <v>0</v>
      </c>
      <c r="AL41">
        <f>'Asset data'!AR41</f>
        <v>0</v>
      </c>
      <c r="AM41">
        <f>'Asset data'!AS41</f>
        <v>0</v>
      </c>
      <c r="AN41">
        <f>'Asset data'!AT41</f>
        <v>0</v>
      </c>
      <c r="AO41">
        <f>'Asset data'!AU41</f>
        <v>0</v>
      </c>
      <c r="AP41">
        <f>'Asset data'!AV41</f>
        <v>0</v>
      </c>
      <c r="AQ41">
        <f>'Asset data'!AW41</f>
        <v>0</v>
      </c>
      <c r="AR41">
        <f>'Asset data'!AX41</f>
        <v>0</v>
      </c>
      <c r="AS41">
        <f>'Asset data'!AY41</f>
        <v>0</v>
      </c>
      <c r="AT41">
        <f>'Asset data'!AZ41</f>
        <v>0</v>
      </c>
      <c r="AU41">
        <f>'Asset data'!BA41</f>
        <v>0</v>
      </c>
      <c r="AV41">
        <f>'Asset data'!BB41</f>
        <v>0</v>
      </c>
      <c r="AW41">
        <f>'Asset data'!BC41</f>
        <v>0</v>
      </c>
      <c r="AX41">
        <f>'Asset data'!BD41</f>
        <v>0</v>
      </c>
      <c r="AY41">
        <f>'Asset data'!BE41</f>
        <v>0</v>
      </c>
      <c r="AZ41">
        <f>'Asset data'!BF41</f>
        <v>0</v>
      </c>
      <c r="BA41">
        <f>'Asset data'!BG41</f>
        <v>0</v>
      </c>
      <c r="BB41">
        <f>'Asset data'!BH41</f>
        <v>0</v>
      </c>
      <c r="BC41">
        <f>'Asset data'!BI41</f>
        <v>0</v>
      </c>
      <c r="BD41">
        <f>'Asset data'!BJ41</f>
        <v>0</v>
      </c>
      <c r="BE41">
        <f>'Asset data'!BK41</f>
        <v>0</v>
      </c>
      <c r="BF41">
        <f>'Asset data'!BL41</f>
        <v>0</v>
      </c>
      <c r="BG41">
        <f>'Asset data'!BM41</f>
        <v>0</v>
      </c>
      <c r="BH41">
        <f>'Asset data'!BN41</f>
        <v>0</v>
      </c>
      <c r="BI41">
        <f>'Asset data'!BO41</f>
        <v>0</v>
      </c>
      <c r="BJ41">
        <f>'Asset data'!BP41</f>
        <v>0</v>
      </c>
      <c r="BK41">
        <f>'Asset data'!BQ41</f>
        <v>0</v>
      </c>
      <c r="BL41">
        <f>'Asset data'!BR41</f>
        <v>0</v>
      </c>
      <c r="BM41">
        <f>'Asset data'!BS41</f>
        <v>0</v>
      </c>
      <c r="BN41">
        <f>'Asset data'!BT41</f>
        <v>0</v>
      </c>
      <c r="BO41">
        <f>'Asset data'!BU41</f>
        <v>0</v>
      </c>
      <c r="BP41">
        <f>'Asset data'!BV41</f>
        <v>0</v>
      </c>
      <c r="BQ41">
        <f>'Asset data'!BW41</f>
        <v>0</v>
      </c>
      <c r="BR41">
        <f>'Asset data'!BX41</f>
        <v>0</v>
      </c>
      <c r="BS41">
        <f>'Asset data'!BY41</f>
        <v>0</v>
      </c>
      <c r="BT41">
        <f>'Asset data'!BZ41</f>
        <v>0</v>
      </c>
      <c r="BU41">
        <f>'Asset data'!CA41</f>
        <v>0</v>
      </c>
      <c r="BV41">
        <f>'Asset data'!CB41</f>
        <v>0</v>
      </c>
      <c r="BW41">
        <f>'Asset data'!CC41</f>
        <v>0</v>
      </c>
      <c r="BX41">
        <f>'Asset data'!CD41</f>
        <v>0</v>
      </c>
      <c r="BY41">
        <f>'Asset data'!CE41</f>
        <v>0</v>
      </c>
      <c r="BZ41">
        <f>'Asset data'!CF41</f>
        <v>0</v>
      </c>
      <c r="CA41">
        <f>'Asset data'!CG41</f>
        <v>0</v>
      </c>
      <c r="CB41">
        <f>'Asset data'!CH41</f>
        <v>0</v>
      </c>
      <c r="CC41">
        <f>'Asset data'!CI41</f>
        <v>0</v>
      </c>
      <c r="CD41">
        <f>'Asset data'!CJ41</f>
        <v>0</v>
      </c>
      <c r="CE41">
        <f>'Asset data'!CK41</f>
        <v>0</v>
      </c>
      <c r="CF41">
        <f>'Asset data'!CL41</f>
        <v>0</v>
      </c>
      <c r="CG41">
        <f>'Asset data'!CM41</f>
        <v>0</v>
      </c>
      <c r="CH41">
        <f>'Asset data'!CN41</f>
        <v>0</v>
      </c>
      <c r="CI41">
        <f>'Asset data'!CO41</f>
        <v>0</v>
      </c>
      <c r="CJ41">
        <f>'Asset data'!CP41</f>
        <v>0</v>
      </c>
      <c r="CK41">
        <f>'Asset data'!CQ41</f>
        <v>0</v>
      </c>
      <c r="CL41">
        <f>'Asset data'!CR41</f>
        <v>0</v>
      </c>
      <c r="CM41">
        <f>'Asset data'!CS41</f>
        <v>0</v>
      </c>
      <c r="CN41">
        <f>'Asset data'!CT41</f>
        <v>0</v>
      </c>
      <c r="CO41">
        <f>'Asset data'!CU41</f>
        <v>0</v>
      </c>
      <c r="CP41">
        <f>'Asset data'!CV41</f>
        <v>0</v>
      </c>
      <c r="CQ41">
        <f>'Asset data'!CW41</f>
        <v>0</v>
      </c>
      <c r="CR41">
        <f>'Asset data'!CX41</f>
        <v>0</v>
      </c>
      <c r="CS41">
        <f>'Asset data'!CY41</f>
        <v>0</v>
      </c>
      <c r="CT41">
        <f>'Asset data'!CZ41</f>
        <v>0</v>
      </c>
      <c r="CU41">
        <f>'Asset data'!DA41</f>
        <v>0</v>
      </c>
      <c r="CV41">
        <f>'Asset data'!DB41</f>
        <v>0</v>
      </c>
      <c r="CW41">
        <f>'Asset data'!DC41</f>
        <v>0</v>
      </c>
      <c r="CX41">
        <f>'Asset data'!DD41</f>
        <v>0</v>
      </c>
      <c r="CY41">
        <f>'Asset data'!DE41</f>
        <v>0</v>
      </c>
      <c r="CZ41">
        <f>'Asset data'!DF41</f>
        <v>0</v>
      </c>
      <c r="DA41">
        <f>'Asset data'!DG41</f>
        <v>0</v>
      </c>
      <c r="DB41">
        <f>'Asset data'!DH41</f>
        <v>0</v>
      </c>
      <c r="DC41">
        <f>'Asset data'!DI41</f>
        <v>0</v>
      </c>
      <c r="DD41">
        <f>'Asset data'!DJ41</f>
        <v>0</v>
      </c>
      <c r="DE41">
        <f>'Asset data'!DK41</f>
        <v>0</v>
      </c>
      <c r="DF41">
        <f>'Asset data'!DL41</f>
        <v>0</v>
      </c>
      <c r="DG41">
        <f>'Asset data'!DM41</f>
        <v>0</v>
      </c>
      <c r="DH41">
        <f>'Asset data'!DN41</f>
        <v>0</v>
      </c>
      <c r="DI41">
        <f>'Asset data'!DO41</f>
        <v>0</v>
      </c>
      <c r="DJ41">
        <f>'Asset data'!DP41</f>
        <v>0</v>
      </c>
      <c r="DK41">
        <f>'Asset data'!DQ41</f>
        <v>0</v>
      </c>
      <c r="DL41">
        <f>'Asset data'!DR41</f>
        <v>0</v>
      </c>
      <c r="DM41">
        <f>'Asset data'!DS41</f>
        <v>0</v>
      </c>
      <c r="DN41">
        <f>'Asset data'!DT41</f>
        <v>0</v>
      </c>
      <c r="DO41">
        <f>'Asset data'!DU41</f>
        <v>0</v>
      </c>
      <c r="DP41">
        <f>'Asset data'!DV41</f>
        <v>0</v>
      </c>
      <c r="DQ41">
        <f>'Asset data'!DW41</f>
        <v>0</v>
      </c>
      <c r="DR41">
        <f>'Asset data'!DX41</f>
        <v>0</v>
      </c>
      <c r="DS41">
        <f>'Asset data'!DY41</f>
        <v>0</v>
      </c>
      <c r="DT41">
        <f>'Asset data'!DZ41</f>
        <v>0</v>
      </c>
      <c r="DU41">
        <f>'Asset data'!EA41</f>
        <v>0</v>
      </c>
      <c r="DV41">
        <f>'Asset data'!EB41</f>
        <v>0</v>
      </c>
      <c r="DW41">
        <f>'Asset data'!EC41</f>
        <v>0</v>
      </c>
      <c r="DX41">
        <f>'Asset data'!ED41</f>
        <v>0</v>
      </c>
      <c r="DY41">
        <f>'Asset data'!EE41</f>
        <v>0</v>
      </c>
      <c r="DZ41">
        <f>'Asset data'!EF41</f>
        <v>0</v>
      </c>
      <c r="EA41">
        <f>'Asset data'!EG41</f>
        <v>0</v>
      </c>
      <c r="EB41">
        <f>'Asset data'!EH41</f>
        <v>0</v>
      </c>
      <c r="EC41">
        <f>'Asset data'!EI41</f>
        <v>0</v>
      </c>
      <c r="ED41">
        <f>'Asset data'!EJ41</f>
        <v>0</v>
      </c>
      <c r="EE41">
        <f>'Asset data'!EK41</f>
        <v>0</v>
      </c>
      <c r="EF41">
        <f>'Asset data'!EL41</f>
        <v>0</v>
      </c>
      <c r="EG41">
        <f>'Asset data'!EM41</f>
        <v>0</v>
      </c>
      <c r="EH41">
        <f>'Asset data'!EN41</f>
        <v>0</v>
      </c>
      <c r="EI41">
        <f>'Asset data'!EO41</f>
        <v>0</v>
      </c>
      <c r="EJ41">
        <f>'Asset data'!EP41</f>
        <v>0</v>
      </c>
      <c r="EK41">
        <f>'Asset data'!EQ41</f>
        <v>0</v>
      </c>
      <c r="EL41">
        <f>'Asset data'!ER41</f>
        <v>0</v>
      </c>
      <c r="EM41">
        <f>'Asset data'!ES41</f>
        <v>0</v>
      </c>
      <c r="EN41">
        <f>'Asset data'!ET41</f>
        <v>0</v>
      </c>
      <c r="EO41">
        <f>'Asset data'!EU41</f>
        <v>0</v>
      </c>
      <c r="EP41">
        <f>'Asset data'!EV41</f>
        <v>0</v>
      </c>
      <c r="EQ41">
        <f>'Asset data'!EW41</f>
        <v>0</v>
      </c>
      <c r="ER41">
        <f>'Asset data'!EX41</f>
        <v>0</v>
      </c>
      <c r="ES41">
        <f>'Asset data'!EY41</f>
        <v>0</v>
      </c>
      <c r="ET41">
        <f>'Asset data'!EZ41</f>
        <v>0</v>
      </c>
      <c r="EU41">
        <f>'Asset data'!FA41</f>
        <v>0</v>
      </c>
      <c r="EV41">
        <f>'Asset data'!FB41</f>
        <v>0</v>
      </c>
      <c r="EW41">
        <f>'Asset data'!FC41</f>
        <v>0</v>
      </c>
      <c r="EX41">
        <f>'Asset data'!FD41</f>
        <v>0</v>
      </c>
      <c r="EY41">
        <f>'Asset data'!FE41</f>
        <v>0</v>
      </c>
      <c r="EZ41">
        <f>'Asset data'!FF41</f>
        <v>0</v>
      </c>
      <c r="FA41">
        <f>'Asset data'!FG41</f>
        <v>0</v>
      </c>
    </row>
    <row r="42" spans="1:157">
      <c r="A42" s="10">
        <f>'Asset data'!A42</f>
        <v>0</v>
      </c>
      <c r="B42" s="10">
        <f>'Asset data'!B42</f>
        <v>0</v>
      </c>
      <c r="C42" s="10">
        <f>'Asset data'!C42</f>
        <v>0</v>
      </c>
      <c r="D42" s="10">
        <f>'Asset data'!E42</f>
        <v>0</v>
      </c>
      <c r="E42" s="16">
        <f>'Asset data'!I42</f>
        <v>0</v>
      </c>
      <c r="F42">
        <f>'Asset data'!L42</f>
        <v>0</v>
      </c>
      <c r="G42">
        <f>'Asset data'!M42</f>
        <v>0</v>
      </c>
      <c r="H42">
        <f>'Asset data'!N42</f>
        <v>0</v>
      </c>
      <c r="I42">
        <f>'Asset data'!O42</f>
        <v>0</v>
      </c>
      <c r="J42">
        <f>'Asset data'!P42</f>
        <v>0</v>
      </c>
      <c r="K42">
        <f>'Asset data'!Q42</f>
        <v>0</v>
      </c>
      <c r="L42">
        <f>'Asset data'!R42</f>
        <v>0</v>
      </c>
      <c r="M42">
        <f>'Asset data'!S42</f>
        <v>0</v>
      </c>
      <c r="N42">
        <f>'Asset data'!T42</f>
        <v>0</v>
      </c>
      <c r="O42">
        <f>'Asset data'!U42</f>
        <v>0</v>
      </c>
      <c r="P42">
        <f>'Asset data'!V42</f>
        <v>0</v>
      </c>
      <c r="Q42">
        <f>'Asset data'!W42</f>
        <v>0</v>
      </c>
      <c r="R42">
        <f>'Asset data'!X42</f>
        <v>0</v>
      </c>
      <c r="S42">
        <f>'Asset data'!Y42</f>
        <v>0</v>
      </c>
      <c r="T42">
        <f>'Asset data'!Z42</f>
        <v>0</v>
      </c>
      <c r="U42">
        <f>'Asset data'!AA42</f>
        <v>0</v>
      </c>
      <c r="V42">
        <f>'Asset data'!AB42</f>
        <v>0</v>
      </c>
      <c r="W42">
        <f>'Asset data'!AC42</f>
        <v>0</v>
      </c>
      <c r="X42">
        <f>'Asset data'!AD42</f>
        <v>0</v>
      </c>
      <c r="Y42">
        <f>'Asset data'!AE42</f>
        <v>0</v>
      </c>
      <c r="Z42">
        <f>'Asset data'!AF42</f>
        <v>0</v>
      </c>
      <c r="AA42">
        <f>'Asset data'!AG42</f>
        <v>0</v>
      </c>
      <c r="AB42">
        <f>'Asset data'!AH42</f>
        <v>0</v>
      </c>
      <c r="AC42">
        <f>'Asset data'!AI42</f>
        <v>0</v>
      </c>
      <c r="AD42">
        <f>'Asset data'!AJ42</f>
        <v>0</v>
      </c>
      <c r="AE42">
        <f>'Asset data'!AK42</f>
        <v>0</v>
      </c>
      <c r="AF42">
        <f>'Asset data'!AL42</f>
        <v>0</v>
      </c>
      <c r="AG42">
        <f>'Asset data'!AM42</f>
        <v>0</v>
      </c>
      <c r="AH42">
        <f>'Asset data'!AN42</f>
        <v>0</v>
      </c>
      <c r="AI42">
        <f>'Asset data'!AO42</f>
        <v>0</v>
      </c>
      <c r="AJ42">
        <f>'Asset data'!AP42</f>
        <v>0</v>
      </c>
      <c r="AK42">
        <f>'Asset data'!AQ42</f>
        <v>0</v>
      </c>
      <c r="AL42">
        <f>'Asset data'!AR42</f>
        <v>0</v>
      </c>
      <c r="AM42">
        <f>'Asset data'!AS42</f>
        <v>0</v>
      </c>
      <c r="AN42">
        <f>'Asset data'!AT42</f>
        <v>0</v>
      </c>
      <c r="AO42">
        <f>'Asset data'!AU42</f>
        <v>0</v>
      </c>
      <c r="AP42">
        <f>'Asset data'!AV42</f>
        <v>0</v>
      </c>
      <c r="AQ42">
        <f>'Asset data'!AW42</f>
        <v>0</v>
      </c>
      <c r="AR42">
        <f>'Asset data'!AX42</f>
        <v>0</v>
      </c>
      <c r="AS42">
        <f>'Asset data'!AY42</f>
        <v>0</v>
      </c>
      <c r="AT42">
        <f>'Asset data'!AZ42</f>
        <v>0</v>
      </c>
      <c r="AU42">
        <f>'Asset data'!BA42</f>
        <v>0</v>
      </c>
      <c r="AV42">
        <f>'Asset data'!BB42</f>
        <v>0</v>
      </c>
      <c r="AW42">
        <f>'Asset data'!BC42</f>
        <v>0</v>
      </c>
      <c r="AX42">
        <f>'Asset data'!BD42</f>
        <v>0</v>
      </c>
      <c r="AY42">
        <f>'Asset data'!BE42</f>
        <v>0</v>
      </c>
      <c r="AZ42">
        <f>'Asset data'!BF42</f>
        <v>0</v>
      </c>
      <c r="BA42">
        <f>'Asset data'!BG42</f>
        <v>0</v>
      </c>
      <c r="BB42">
        <f>'Asset data'!BH42</f>
        <v>0</v>
      </c>
      <c r="BC42">
        <f>'Asset data'!BI42</f>
        <v>0</v>
      </c>
      <c r="BD42">
        <f>'Asset data'!BJ42</f>
        <v>0</v>
      </c>
      <c r="BE42">
        <f>'Asset data'!BK42</f>
        <v>0</v>
      </c>
      <c r="BF42">
        <f>'Asset data'!BL42</f>
        <v>0</v>
      </c>
      <c r="BG42">
        <f>'Asset data'!BM42</f>
        <v>0</v>
      </c>
      <c r="BH42">
        <f>'Asset data'!BN42</f>
        <v>0</v>
      </c>
      <c r="BI42">
        <f>'Asset data'!BO42</f>
        <v>0</v>
      </c>
      <c r="BJ42">
        <f>'Asset data'!BP42</f>
        <v>0</v>
      </c>
      <c r="BK42">
        <f>'Asset data'!BQ42</f>
        <v>0</v>
      </c>
      <c r="BL42">
        <f>'Asset data'!BR42</f>
        <v>0</v>
      </c>
      <c r="BM42">
        <f>'Asset data'!BS42</f>
        <v>0</v>
      </c>
      <c r="BN42">
        <f>'Asset data'!BT42</f>
        <v>0</v>
      </c>
      <c r="BO42">
        <f>'Asset data'!BU42</f>
        <v>0</v>
      </c>
      <c r="BP42">
        <f>'Asset data'!BV42</f>
        <v>0</v>
      </c>
      <c r="BQ42">
        <f>'Asset data'!BW42</f>
        <v>0</v>
      </c>
      <c r="BR42">
        <f>'Asset data'!BX42</f>
        <v>0</v>
      </c>
      <c r="BS42">
        <f>'Asset data'!BY42</f>
        <v>0</v>
      </c>
      <c r="BT42">
        <f>'Asset data'!BZ42</f>
        <v>0</v>
      </c>
      <c r="BU42">
        <f>'Asset data'!CA42</f>
        <v>0</v>
      </c>
      <c r="BV42">
        <f>'Asset data'!CB42</f>
        <v>0</v>
      </c>
      <c r="BW42">
        <f>'Asset data'!CC42</f>
        <v>0</v>
      </c>
      <c r="BX42">
        <f>'Asset data'!CD42</f>
        <v>0</v>
      </c>
      <c r="BY42">
        <f>'Asset data'!CE42</f>
        <v>0</v>
      </c>
      <c r="BZ42">
        <f>'Asset data'!CF42</f>
        <v>0</v>
      </c>
      <c r="CA42">
        <f>'Asset data'!CG42</f>
        <v>0</v>
      </c>
      <c r="CB42">
        <f>'Asset data'!CH42</f>
        <v>0</v>
      </c>
      <c r="CC42">
        <f>'Asset data'!CI42</f>
        <v>0</v>
      </c>
      <c r="CD42">
        <f>'Asset data'!CJ42</f>
        <v>0</v>
      </c>
      <c r="CE42">
        <f>'Asset data'!CK42</f>
        <v>0</v>
      </c>
      <c r="CF42">
        <f>'Asset data'!CL42</f>
        <v>0</v>
      </c>
      <c r="CG42">
        <f>'Asset data'!CM42</f>
        <v>0</v>
      </c>
      <c r="CH42">
        <f>'Asset data'!CN42</f>
        <v>0</v>
      </c>
      <c r="CI42">
        <f>'Asset data'!CO42</f>
        <v>0</v>
      </c>
      <c r="CJ42">
        <f>'Asset data'!CP42</f>
        <v>0</v>
      </c>
      <c r="CK42">
        <f>'Asset data'!CQ42</f>
        <v>0</v>
      </c>
      <c r="CL42">
        <f>'Asset data'!CR42</f>
        <v>0</v>
      </c>
      <c r="CM42">
        <f>'Asset data'!CS42</f>
        <v>0</v>
      </c>
      <c r="CN42">
        <f>'Asset data'!CT42</f>
        <v>0</v>
      </c>
      <c r="CO42">
        <f>'Asset data'!CU42</f>
        <v>0</v>
      </c>
      <c r="CP42">
        <f>'Asset data'!CV42</f>
        <v>0</v>
      </c>
      <c r="CQ42">
        <f>'Asset data'!CW42</f>
        <v>0</v>
      </c>
      <c r="CR42">
        <f>'Asset data'!CX42</f>
        <v>0</v>
      </c>
      <c r="CS42">
        <f>'Asset data'!CY42</f>
        <v>0</v>
      </c>
      <c r="CT42">
        <f>'Asset data'!CZ42</f>
        <v>0</v>
      </c>
      <c r="CU42">
        <f>'Asset data'!DA42</f>
        <v>0</v>
      </c>
      <c r="CV42">
        <f>'Asset data'!DB42</f>
        <v>0</v>
      </c>
      <c r="CW42">
        <f>'Asset data'!DC42</f>
        <v>0</v>
      </c>
      <c r="CX42">
        <f>'Asset data'!DD42</f>
        <v>0</v>
      </c>
      <c r="CY42">
        <f>'Asset data'!DE42</f>
        <v>0</v>
      </c>
      <c r="CZ42">
        <f>'Asset data'!DF42</f>
        <v>0</v>
      </c>
      <c r="DA42">
        <f>'Asset data'!DG42</f>
        <v>0</v>
      </c>
      <c r="DB42">
        <f>'Asset data'!DH42</f>
        <v>0</v>
      </c>
      <c r="DC42">
        <f>'Asset data'!DI42</f>
        <v>0</v>
      </c>
      <c r="DD42">
        <f>'Asset data'!DJ42</f>
        <v>0</v>
      </c>
      <c r="DE42">
        <f>'Asset data'!DK42</f>
        <v>0</v>
      </c>
      <c r="DF42">
        <f>'Asset data'!DL42</f>
        <v>0</v>
      </c>
      <c r="DG42">
        <f>'Asset data'!DM42</f>
        <v>0</v>
      </c>
      <c r="DH42">
        <f>'Asset data'!DN42</f>
        <v>0</v>
      </c>
      <c r="DI42">
        <f>'Asset data'!DO42</f>
        <v>0</v>
      </c>
      <c r="DJ42">
        <f>'Asset data'!DP42</f>
        <v>0</v>
      </c>
      <c r="DK42">
        <f>'Asset data'!DQ42</f>
        <v>0</v>
      </c>
      <c r="DL42">
        <f>'Asset data'!DR42</f>
        <v>0</v>
      </c>
      <c r="DM42">
        <f>'Asset data'!DS42</f>
        <v>0</v>
      </c>
      <c r="DN42">
        <f>'Asset data'!DT42</f>
        <v>0</v>
      </c>
      <c r="DO42">
        <f>'Asset data'!DU42</f>
        <v>0</v>
      </c>
      <c r="DP42">
        <f>'Asset data'!DV42</f>
        <v>0</v>
      </c>
      <c r="DQ42">
        <f>'Asset data'!DW42</f>
        <v>0</v>
      </c>
      <c r="DR42">
        <f>'Asset data'!DX42</f>
        <v>0</v>
      </c>
      <c r="DS42">
        <f>'Asset data'!DY42</f>
        <v>0</v>
      </c>
      <c r="DT42">
        <f>'Asset data'!DZ42</f>
        <v>0</v>
      </c>
      <c r="DU42">
        <f>'Asset data'!EA42</f>
        <v>0</v>
      </c>
      <c r="DV42">
        <f>'Asset data'!EB42</f>
        <v>0</v>
      </c>
      <c r="DW42">
        <f>'Asset data'!EC42</f>
        <v>0</v>
      </c>
      <c r="DX42">
        <f>'Asset data'!ED42</f>
        <v>0</v>
      </c>
      <c r="DY42">
        <f>'Asset data'!EE42</f>
        <v>0</v>
      </c>
      <c r="DZ42">
        <f>'Asset data'!EF42</f>
        <v>0</v>
      </c>
      <c r="EA42">
        <f>'Asset data'!EG42</f>
        <v>0</v>
      </c>
      <c r="EB42">
        <f>'Asset data'!EH42</f>
        <v>0</v>
      </c>
      <c r="EC42">
        <f>'Asset data'!EI42</f>
        <v>0</v>
      </c>
      <c r="ED42">
        <f>'Asset data'!EJ42</f>
        <v>0</v>
      </c>
      <c r="EE42">
        <f>'Asset data'!EK42</f>
        <v>0</v>
      </c>
      <c r="EF42">
        <f>'Asset data'!EL42</f>
        <v>0</v>
      </c>
      <c r="EG42">
        <f>'Asset data'!EM42</f>
        <v>0</v>
      </c>
      <c r="EH42">
        <f>'Asset data'!EN42</f>
        <v>0</v>
      </c>
      <c r="EI42">
        <f>'Asset data'!EO42</f>
        <v>0</v>
      </c>
      <c r="EJ42">
        <f>'Asset data'!EP42</f>
        <v>0</v>
      </c>
      <c r="EK42">
        <f>'Asset data'!EQ42</f>
        <v>0</v>
      </c>
      <c r="EL42">
        <f>'Asset data'!ER42</f>
        <v>0</v>
      </c>
      <c r="EM42">
        <f>'Asset data'!ES42</f>
        <v>0</v>
      </c>
      <c r="EN42">
        <f>'Asset data'!ET42</f>
        <v>0</v>
      </c>
      <c r="EO42">
        <f>'Asset data'!EU42</f>
        <v>0</v>
      </c>
      <c r="EP42">
        <f>'Asset data'!EV42</f>
        <v>0</v>
      </c>
      <c r="EQ42">
        <f>'Asset data'!EW42</f>
        <v>0</v>
      </c>
      <c r="ER42">
        <f>'Asset data'!EX42</f>
        <v>0</v>
      </c>
      <c r="ES42">
        <f>'Asset data'!EY42</f>
        <v>0</v>
      </c>
      <c r="ET42">
        <f>'Asset data'!EZ42</f>
        <v>0</v>
      </c>
      <c r="EU42">
        <f>'Asset data'!FA42</f>
        <v>0</v>
      </c>
      <c r="EV42">
        <f>'Asset data'!FB42</f>
        <v>0</v>
      </c>
      <c r="EW42">
        <f>'Asset data'!FC42</f>
        <v>0</v>
      </c>
      <c r="EX42">
        <f>'Asset data'!FD42</f>
        <v>0</v>
      </c>
      <c r="EY42">
        <f>'Asset data'!FE42</f>
        <v>0</v>
      </c>
      <c r="EZ42">
        <f>'Asset data'!FF42</f>
        <v>0</v>
      </c>
      <c r="FA42">
        <f>'Asset data'!FG42</f>
        <v>0</v>
      </c>
    </row>
    <row r="43" spans="1:157">
      <c r="A43" s="10">
        <f>'Asset data'!A43</f>
        <v>0</v>
      </c>
      <c r="B43" s="10">
        <f>'Asset data'!B43</f>
        <v>0</v>
      </c>
      <c r="C43" s="10">
        <f>'Asset data'!C43</f>
        <v>0</v>
      </c>
      <c r="D43" s="10">
        <f>'Asset data'!E43</f>
        <v>0</v>
      </c>
      <c r="E43" s="16">
        <f>'Asset data'!I43</f>
        <v>0</v>
      </c>
      <c r="F43">
        <f>'Asset data'!L43</f>
        <v>0</v>
      </c>
      <c r="G43">
        <f>'Asset data'!M43</f>
        <v>0</v>
      </c>
      <c r="H43">
        <f>'Asset data'!N43</f>
        <v>0</v>
      </c>
      <c r="I43">
        <f>'Asset data'!O43</f>
        <v>0</v>
      </c>
      <c r="J43">
        <f>'Asset data'!P43</f>
        <v>0</v>
      </c>
      <c r="K43">
        <f>'Asset data'!Q43</f>
        <v>0</v>
      </c>
      <c r="L43">
        <f>'Asset data'!R43</f>
        <v>0</v>
      </c>
      <c r="M43">
        <f>'Asset data'!S43</f>
        <v>0</v>
      </c>
      <c r="N43">
        <f>'Asset data'!T43</f>
        <v>0</v>
      </c>
      <c r="O43">
        <f>'Asset data'!U43</f>
        <v>0</v>
      </c>
      <c r="P43">
        <f>'Asset data'!V43</f>
        <v>0</v>
      </c>
      <c r="Q43">
        <f>'Asset data'!W43</f>
        <v>0</v>
      </c>
      <c r="R43">
        <f>'Asset data'!X43</f>
        <v>0</v>
      </c>
      <c r="S43">
        <f>'Asset data'!Y43</f>
        <v>0</v>
      </c>
      <c r="T43">
        <f>'Asset data'!Z43</f>
        <v>0</v>
      </c>
      <c r="U43">
        <f>'Asset data'!AA43</f>
        <v>0</v>
      </c>
      <c r="V43">
        <f>'Asset data'!AB43</f>
        <v>0</v>
      </c>
      <c r="W43">
        <f>'Asset data'!AC43</f>
        <v>0</v>
      </c>
      <c r="X43">
        <f>'Asset data'!AD43</f>
        <v>0</v>
      </c>
      <c r="Y43">
        <f>'Asset data'!AE43</f>
        <v>0</v>
      </c>
      <c r="Z43">
        <f>'Asset data'!AF43</f>
        <v>0</v>
      </c>
      <c r="AA43">
        <f>'Asset data'!AG43</f>
        <v>0</v>
      </c>
      <c r="AB43">
        <f>'Asset data'!AH43</f>
        <v>0</v>
      </c>
      <c r="AC43">
        <f>'Asset data'!AI43</f>
        <v>0</v>
      </c>
      <c r="AD43">
        <f>'Asset data'!AJ43</f>
        <v>0</v>
      </c>
      <c r="AE43">
        <f>'Asset data'!AK43</f>
        <v>0</v>
      </c>
      <c r="AF43">
        <f>'Asset data'!AL43</f>
        <v>0</v>
      </c>
      <c r="AG43">
        <f>'Asset data'!AM43</f>
        <v>0</v>
      </c>
      <c r="AH43">
        <f>'Asset data'!AN43</f>
        <v>0</v>
      </c>
      <c r="AI43">
        <f>'Asset data'!AO43</f>
        <v>0</v>
      </c>
      <c r="AJ43">
        <f>'Asset data'!AP43</f>
        <v>0</v>
      </c>
      <c r="AK43">
        <f>'Asset data'!AQ43</f>
        <v>0</v>
      </c>
      <c r="AL43">
        <f>'Asset data'!AR43</f>
        <v>0</v>
      </c>
      <c r="AM43">
        <f>'Asset data'!AS43</f>
        <v>0</v>
      </c>
      <c r="AN43">
        <f>'Asset data'!AT43</f>
        <v>0</v>
      </c>
      <c r="AO43">
        <f>'Asset data'!AU43</f>
        <v>0</v>
      </c>
      <c r="AP43">
        <f>'Asset data'!AV43</f>
        <v>0</v>
      </c>
      <c r="AQ43">
        <f>'Asset data'!AW43</f>
        <v>0</v>
      </c>
      <c r="AR43">
        <f>'Asset data'!AX43</f>
        <v>0</v>
      </c>
      <c r="AS43">
        <f>'Asset data'!AY43</f>
        <v>0</v>
      </c>
      <c r="AT43">
        <f>'Asset data'!AZ43</f>
        <v>0</v>
      </c>
      <c r="AU43">
        <f>'Asset data'!BA43</f>
        <v>0</v>
      </c>
      <c r="AV43">
        <f>'Asset data'!BB43</f>
        <v>0</v>
      </c>
      <c r="AW43">
        <f>'Asset data'!BC43</f>
        <v>0</v>
      </c>
      <c r="AX43">
        <f>'Asset data'!BD43</f>
        <v>0</v>
      </c>
      <c r="AY43">
        <f>'Asset data'!BE43</f>
        <v>0</v>
      </c>
      <c r="AZ43">
        <f>'Asset data'!BF43</f>
        <v>0</v>
      </c>
      <c r="BA43">
        <f>'Asset data'!BG43</f>
        <v>0</v>
      </c>
      <c r="BB43">
        <f>'Asset data'!BH43</f>
        <v>0</v>
      </c>
      <c r="BC43">
        <f>'Asset data'!BI43</f>
        <v>0</v>
      </c>
      <c r="BD43">
        <f>'Asset data'!BJ43</f>
        <v>0</v>
      </c>
      <c r="BE43">
        <f>'Asset data'!BK43</f>
        <v>0</v>
      </c>
      <c r="BF43">
        <f>'Asset data'!BL43</f>
        <v>0</v>
      </c>
      <c r="BG43">
        <f>'Asset data'!BM43</f>
        <v>0</v>
      </c>
      <c r="BH43">
        <f>'Asset data'!BN43</f>
        <v>0</v>
      </c>
      <c r="BI43">
        <f>'Asset data'!BO43</f>
        <v>0</v>
      </c>
      <c r="BJ43">
        <f>'Asset data'!BP43</f>
        <v>0</v>
      </c>
      <c r="BK43">
        <f>'Asset data'!BQ43</f>
        <v>0</v>
      </c>
      <c r="BL43">
        <f>'Asset data'!BR43</f>
        <v>0</v>
      </c>
      <c r="BM43">
        <f>'Asset data'!BS43</f>
        <v>0</v>
      </c>
      <c r="BN43">
        <f>'Asset data'!BT43</f>
        <v>0</v>
      </c>
      <c r="BO43">
        <f>'Asset data'!BU43</f>
        <v>0</v>
      </c>
      <c r="BP43">
        <f>'Asset data'!BV43</f>
        <v>0</v>
      </c>
      <c r="BQ43">
        <f>'Asset data'!BW43</f>
        <v>0</v>
      </c>
      <c r="BR43">
        <f>'Asset data'!BX43</f>
        <v>0</v>
      </c>
      <c r="BS43">
        <f>'Asset data'!BY43</f>
        <v>0</v>
      </c>
      <c r="BT43">
        <f>'Asset data'!BZ43</f>
        <v>0</v>
      </c>
      <c r="BU43">
        <f>'Asset data'!CA43</f>
        <v>0</v>
      </c>
      <c r="BV43">
        <f>'Asset data'!CB43</f>
        <v>0</v>
      </c>
      <c r="BW43">
        <f>'Asset data'!CC43</f>
        <v>0</v>
      </c>
      <c r="BX43">
        <f>'Asset data'!CD43</f>
        <v>0</v>
      </c>
      <c r="BY43">
        <f>'Asset data'!CE43</f>
        <v>0</v>
      </c>
      <c r="BZ43">
        <f>'Asset data'!CF43</f>
        <v>0</v>
      </c>
      <c r="CA43">
        <f>'Asset data'!CG43</f>
        <v>0</v>
      </c>
      <c r="CB43">
        <f>'Asset data'!CH43</f>
        <v>0</v>
      </c>
      <c r="CC43">
        <f>'Asset data'!CI43</f>
        <v>0</v>
      </c>
      <c r="CD43">
        <f>'Asset data'!CJ43</f>
        <v>0</v>
      </c>
      <c r="CE43">
        <f>'Asset data'!CK43</f>
        <v>0</v>
      </c>
      <c r="CF43">
        <f>'Asset data'!CL43</f>
        <v>0</v>
      </c>
      <c r="CG43">
        <f>'Asset data'!CM43</f>
        <v>0</v>
      </c>
      <c r="CH43">
        <f>'Asset data'!CN43</f>
        <v>0</v>
      </c>
      <c r="CI43">
        <f>'Asset data'!CO43</f>
        <v>0</v>
      </c>
      <c r="CJ43">
        <f>'Asset data'!CP43</f>
        <v>0</v>
      </c>
      <c r="CK43">
        <f>'Asset data'!CQ43</f>
        <v>0</v>
      </c>
      <c r="CL43">
        <f>'Asset data'!CR43</f>
        <v>0</v>
      </c>
      <c r="CM43">
        <f>'Asset data'!CS43</f>
        <v>0</v>
      </c>
      <c r="CN43">
        <f>'Asset data'!CT43</f>
        <v>0</v>
      </c>
      <c r="CO43">
        <f>'Asset data'!CU43</f>
        <v>0</v>
      </c>
      <c r="CP43">
        <f>'Asset data'!CV43</f>
        <v>0</v>
      </c>
      <c r="CQ43">
        <f>'Asset data'!CW43</f>
        <v>0</v>
      </c>
      <c r="CR43">
        <f>'Asset data'!CX43</f>
        <v>0</v>
      </c>
      <c r="CS43">
        <f>'Asset data'!CY43</f>
        <v>0</v>
      </c>
      <c r="CT43">
        <f>'Asset data'!CZ43</f>
        <v>0</v>
      </c>
      <c r="CU43">
        <f>'Asset data'!DA43</f>
        <v>0</v>
      </c>
      <c r="CV43">
        <f>'Asset data'!DB43</f>
        <v>0</v>
      </c>
      <c r="CW43">
        <f>'Asset data'!DC43</f>
        <v>0</v>
      </c>
      <c r="CX43">
        <f>'Asset data'!DD43</f>
        <v>0</v>
      </c>
      <c r="CY43">
        <f>'Asset data'!DE43</f>
        <v>0</v>
      </c>
      <c r="CZ43">
        <f>'Asset data'!DF43</f>
        <v>0</v>
      </c>
      <c r="DA43">
        <f>'Asset data'!DG43</f>
        <v>0</v>
      </c>
      <c r="DB43">
        <f>'Asset data'!DH43</f>
        <v>0</v>
      </c>
      <c r="DC43">
        <f>'Asset data'!DI43</f>
        <v>0</v>
      </c>
      <c r="DD43">
        <f>'Asset data'!DJ43</f>
        <v>0</v>
      </c>
      <c r="DE43">
        <f>'Asset data'!DK43</f>
        <v>0</v>
      </c>
      <c r="DF43">
        <f>'Asset data'!DL43</f>
        <v>0</v>
      </c>
      <c r="DG43">
        <f>'Asset data'!DM43</f>
        <v>0</v>
      </c>
      <c r="DH43">
        <f>'Asset data'!DN43</f>
        <v>0</v>
      </c>
      <c r="DI43">
        <f>'Asset data'!DO43</f>
        <v>0</v>
      </c>
      <c r="DJ43">
        <f>'Asset data'!DP43</f>
        <v>0</v>
      </c>
      <c r="DK43">
        <f>'Asset data'!DQ43</f>
        <v>0</v>
      </c>
      <c r="DL43">
        <f>'Asset data'!DR43</f>
        <v>0</v>
      </c>
      <c r="DM43">
        <f>'Asset data'!DS43</f>
        <v>0</v>
      </c>
      <c r="DN43">
        <f>'Asset data'!DT43</f>
        <v>0</v>
      </c>
      <c r="DO43">
        <f>'Asset data'!DU43</f>
        <v>0</v>
      </c>
      <c r="DP43">
        <f>'Asset data'!DV43</f>
        <v>0</v>
      </c>
      <c r="DQ43">
        <f>'Asset data'!DW43</f>
        <v>0</v>
      </c>
      <c r="DR43">
        <f>'Asset data'!DX43</f>
        <v>0</v>
      </c>
      <c r="DS43">
        <f>'Asset data'!DY43</f>
        <v>0</v>
      </c>
      <c r="DT43">
        <f>'Asset data'!DZ43</f>
        <v>0</v>
      </c>
      <c r="DU43">
        <f>'Asset data'!EA43</f>
        <v>0</v>
      </c>
      <c r="DV43">
        <f>'Asset data'!EB43</f>
        <v>0</v>
      </c>
      <c r="DW43">
        <f>'Asset data'!EC43</f>
        <v>0</v>
      </c>
      <c r="DX43">
        <f>'Asset data'!ED43</f>
        <v>0</v>
      </c>
      <c r="DY43">
        <f>'Asset data'!EE43</f>
        <v>0</v>
      </c>
      <c r="DZ43">
        <f>'Asset data'!EF43</f>
        <v>0</v>
      </c>
      <c r="EA43">
        <f>'Asset data'!EG43</f>
        <v>0</v>
      </c>
      <c r="EB43">
        <f>'Asset data'!EH43</f>
        <v>0</v>
      </c>
      <c r="EC43">
        <f>'Asset data'!EI43</f>
        <v>0</v>
      </c>
      <c r="ED43">
        <f>'Asset data'!EJ43</f>
        <v>0</v>
      </c>
      <c r="EE43">
        <f>'Asset data'!EK43</f>
        <v>0</v>
      </c>
      <c r="EF43">
        <f>'Asset data'!EL43</f>
        <v>0</v>
      </c>
      <c r="EG43">
        <f>'Asset data'!EM43</f>
        <v>0</v>
      </c>
      <c r="EH43">
        <f>'Asset data'!EN43</f>
        <v>0</v>
      </c>
      <c r="EI43">
        <f>'Asset data'!EO43</f>
        <v>0</v>
      </c>
      <c r="EJ43">
        <f>'Asset data'!EP43</f>
        <v>0</v>
      </c>
      <c r="EK43">
        <f>'Asset data'!EQ43</f>
        <v>0</v>
      </c>
      <c r="EL43">
        <f>'Asset data'!ER43</f>
        <v>0</v>
      </c>
      <c r="EM43">
        <f>'Asset data'!ES43</f>
        <v>0</v>
      </c>
      <c r="EN43">
        <f>'Asset data'!ET43</f>
        <v>0</v>
      </c>
      <c r="EO43">
        <f>'Asset data'!EU43</f>
        <v>0</v>
      </c>
      <c r="EP43">
        <f>'Asset data'!EV43</f>
        <v>0</v>
      </c>
      <c r="EQ43">
        <f>'Asset data'!EW43</f>
        <v>0</v>
      </c>
      <c r="ER43">
        <f>'Asset data'!EX43</f>
        <v>0</v>
      </c>
      <c r="ES43">
        <f>'Asset data'!EY43</f>
        <v>0</v>
      </c>
      <c r="ET43">
        <f>'Asset data'!EZ43</f>
        <v>0</v>
      </c>
      <c r="EU43">
        <f>'Asset data'!FA43</f>
        <v>0</v>
      </c>
      <c r="EV43">
        <f>'Asset data'!FB43</f>
        <v>0</v>
      </c>
      <c r="EW43">
        <f>'Asset data'!FC43</f>
        <v>0</v>
      </c>
      <c r="EX43">
        <f>'Asset data'!FD43</f>
        <v>0</v>
      </c>
      <c r="EY43">
        <f>'Asset data'!FE43</f>
        <v>0</v>
      </c>
      <c r="EZ43">
        <f>'Asset data'!FF43</f>
        <v>0</v>
      </c>
      <c r="FA43">
        <f>'Asset data'!FG43</f>
        <v>0</v>
      </c>
    </row>
    <row r="44" spans="1:157">
      <c r="A44" s="10">
        <f>'Asset data'!A44</f>
        <v>0</v>
      </c>
      <c r="B44" s="10">
        <f>'Asset data'!B44</f>
        <v>0</v>
      </c>
      <c r="C44" s="10">
        <f>'Asset data'!C44</f>
        <v>0</v>
      </c>
      <c r="D44" s="10">
        <f>'Asset data'!E44</f>
        <v>0</v>
      </c>
      <c r="E44" s="16">
        <f>'Asset data'!I44</f>
        <v>0</v>
      </c>
      <c r="F44">
        <f>'Asset data'!L44</f>
        <v>0</v>
      </c>
      <c r="G44">
        <f>'Asset data'!M44</f>
        <v>0</v>
      </c>
      <c r="H44">
        <f>'Asset data'!N44</f>
        <v>0</v>
      </c>
      <c r="I44">
        <f>'Asset data'!O44</f>
        <v>0</v>
      </c>
      <c r="J44">
        <f>'Asset data'!P44</f>
        <v>0</v>
      </c>
      <c r="K44">
        <f>'Asset data'!Q44</f>
        <v>0</v>
      </c>
      <c r="L44">
        <f>'Asset data'!R44</f>
        <v>0</v>
      </c>
      <c r="M44">
        <f>'Asset data'!S44</f>
        <v>0</v>
      </c>
      <c r="N44">
        <f>'Asset data'!T44</f>
        <v>0</v>
      </c>
      <c r="O44">
        <f>'Asset data'!U44</f>
        <v>0</v>
      </c>
      <c r="P44">
        <f>'Asset data'!V44</f>
        <v>0</v>
      </c>
      <c r="Q44">
        <f>'Asset data'!W44</f>
        <v>0</v>
      </c>
      <c r="R44">
        <f>'Asset data'!X44</f>
        <v>0</v>
      </c>
      <c r="S44">
        <f>'Asset data'!Y44</f>
        <v>0</v>
      </c>
      <c r="T44">
        <f>'Asset data'!Z44</f>
        <v>0</v>
      </c>
      <c r="U44">
        <f>'Asset data'!AA44</f>
        <v>0</v>
      </c>
      <c r="V44">
        <f>'Asset data'!AB44</f>
        <v>0</v>
      </c>
      <c r="W44">
        <f>'Asset data'!AC44</f>
        <v>0</v>
      </c>
      <c r="X44">
        <f>'Asset data'!AD44</f>
        <v>0</v>
      </c>
      <c r="Y44">
        <f>'Asset data'!AE44</f>
        <v>0</v>
      </c>
      <c r="Z44">
        <f>'Asset data'!AF44</f>
        <v>0</v>
      </c>
      <c r="AA44">
        <f>'Asset data'!AG44</f>
        <v>0</v>
      </c>
      <c r="AB44">
        <f>'Asset data'!AH44</f>
        <v>0</v>
      </c>
      <c r="AC44">
        <f>'Asset data'!AI44</f>
        <v>0</v>
      </c>
      <c r="AD44">
        <f>'Asset data'!AJ44</f>
        <v>0</v>
      </c>
      <c r="AE44">
        <f>'Asset data'!AK44</f>
        <v>0</v>
      </c>
      <c r="AF44">
        <f>'Asset data'!AL44</f>
        <v>0</v>
      </c>
      <c r="AG44">
        <f>'Asset data'!AM44</f>
        <v>0</v>
      </c>
      <c r="AH44">
        <f>'Asset data'!AN44</f>
        <v>0</v>
      </c>
      <c r="AI44">
        <f>'Asset data'!AO44</f>
        <v>0</v>
      </c>
      <c r="AJ44">
        <f>'Asset data'!AP44</f>
        <v>0</v>
      </c>
      <c r="AK44">
        <f>'Asset data'!AQ44</f>
        <v>0</v>
      </c>
      <c r="AL44">
        <f>'Asset data'!AR44</f>
        <v>0</v>
      </c>
      <c r="AM44">
        <f>'Asset data'!AS44</f>
        <v>0</v>
      </c>
      <c r="AN44">
        <f>'Asset data'!AT44</f>
        <v>0</v>
      </c>
      <c r="AO44">
        <f>'Asset data'!AU44</f>
        <v>0</v>
      </c>
      <c r="AP44">
        <f>'Asset data'!AV44</f>
        <v>0</v>
      </c>
      <c r="AQ44">
        <f>'Asset data'!AW44</f>
        <v>0</v>
      </c>
      <c r="AR44">
        <f>'Asset data'!AX44</f>
        <v>0</v>
      </c>
      <c r="AS44">
        <f>'Asset data'!AY44</f>
        <v>0</v>
      </c>
      <c r="AT44">
        <f>'Asset data'!AZ44</f>
        <v>0</v>
      </c>
      <c r="AU44">
        <f>'Asset data'!BA44</f>
        <v>0</v>
      </c>
      <c r="AV44">
        <f>'Asset data'!BB44</f>
        <v>0</v>
      </c>
      <c r="AW44">
        <f>'Asset data'!BC44</f>
        <v>0</v>
      </c>
      <c r="AX44">
        <f>'Asset data'!BD44</f>
        <v>0</v>
      </c>
      <c r="AY44">
        <f>'Asset data'!BE44</f>
        <v>0</v>
      </c>
      <c r="AZ44">
        <f>'Asset data'!BF44</f>
        <v>0</v>
      </c>
      <c r="BA44">
        <f>'Asset data'!BG44</f>
        <v>0</v>
      </c>
      <c r="BB44">
        <f>'Asset data'!BH44</f>
        <v>0</v>
      </c>
      <c r="BC44">
        <f>'Asset data'!BI44</f>
        <v>0</v>
      </c>
      <c r="BD44">
        <f>'Asset data'!BJ44</f>
        <v>0</v>
      </c>
      <c r="BE44">
        <f>'Asset data'!BK44</f>
        <v>0</v>
      </c>
      <c r="BF44">
        <f>'Asset data'!BL44</f>
        <v>0</v>
      </c>
      <c r="BG44">
        <f>'Asset data'!BM44</f>
        <v>0</v>
      </c>
      <c r="BH44">
        <f>'Asset data'!BN44</f>
        <v>0</v>
      </c>
      <c r="BI44">
        <f>'Asset data'!BO44</f>
        <v>0</v>
      </c>
      <c r="BJ44">
        <f>'Asset data'!BP44</f>
        <v>0</v>
      </c>
      <c r="BK44">
        <f>'Asset data'!BQ44</f>
        <v>0</v>
      </c>
      <c r="BL44">
        <f>'Asset data'!BR44</f>
        <v>0</v>
      </c>
      <c r="BM44">
        <f>'Asset data'!BS44</f>
        <v>0</v>
      </c>
      <c r="BN44">
        <f>'Asset data'!BT44</f>
        <v>0</v>
      </c>
      <c r="BO44">
        <f>'Asset data'!BU44</f>
        <v>0</v>
      </c>
      <c r="BP44">
        <f>'Asset data'!BV44</f>
        <v>0</v>
      </c>
      <c r="BQ44">
        <f>'Asset data'!BW44</f>
        <v>0</v>
      </c>
      <c r="BR44">
        <f>'Asset data'!BX44</f>
        <v>0</v>
      </c>
      <c r="BS44">
        <f>'Asset data'!BY44</f>
        <v>0</v>
      </c>
      <c r="BT44">
        <f>'Asset data'!BZ44</f>
        <v>0</v>
      </c>
      <c r="BU44">
        <f>'Asset data'!CA44</f>
        <v>0</v>
      </c>
      <c r="BV44">
        <f>'Asset data'!CB44</f>
        <v>0</v>
      </c>
      <c r="BW44">
        <f>'Asset data'!CC44</f>
        <v>0</v>
      </c>
      <c r="BX44">
        <f>'Asset data'!CD44</f>
        <v>0</v>
      </c>
      <c r="BY44">
        <f>'Asset data'!CE44</f>
        <v>0</v>
      </c>
      <c r="BZ44">
        <f>'Asset data'!CF44</f>
        <v>0</v>
      </c>
      <c r="CA44">
        <f>'Asset data'!CG44</f>
        <v>0</v>
      </c>
      <c r="CB44">
        <f>'Asset data'!CH44</f>
        <v>0</v>
      </c>
      <c r="CC44">
        <f>'Asset data'!CI44</f>
        <v>0</v>
      </c>
      <c r="CD44">
        <f>'Asset data'!CJ44</f>
        <v>0</v>
      </c>
      <c r="CE44">
        <f>'Asset data'!CK44</f>
        <v>0</v>
      </c>
      <c r="CF44">
        <f>'Asset data'!CL44</f>
        <v>0</v>
      </c>
      <c r="CG44">
        <f>'Asset data'!CM44</f>
        <v>0</v>
      </c>
      <c r="CH44">
        <f>'Asset data'!CN44</f>
        <v>0</v>
      </c>
      <c r="CI44">
        <f>'Asset data'!CO44</f>
        <v>0</v>
      </c>
      <c r="CJ44">
        <f>'Asset data'!CP44</f>
        <v>0</v>
      </c>
      <c r="CK44">
        <f>'Asset data'!CQ44</f>
        <v>0</v>
      </c>
      <c r="CL44">
        <f>'Asset data'!CR44</f>
        <v>0</v>
      </c>
      <c r="CM44">
        <f>'Asset data'!CS44</f>
        <v>0</v>
      </c>
      <c r="CN44">
        <f>'Asset data'!CT44</f>
        <v>0</v>
      </c>
      <c r="CO44">
        <f>'Asset data'!CU44</f>
        <v>0</v>
      </c>
      <c r="CP44">
        <f>'Asset data'!CV44</f>
        <v>0</v>
      </c>
      <c r="CQ44">
        <f>'Asset data'!CW44</f>
        <v>0</v>
      </c>
      <c r="CR44">
        <f>'Asset data'!CX44</f>
        <v>0</v>
      </c>
      <c r="CS44">
        <f>'Asset data'!CY44</f>
        <v>0</v>
      </c>
      <c r="CT44">
        <f>'Asset data'!CZ44</f>
        <v>0</v>
      </c>
      <c r="CU44">
        <f>'Asset data'!DA44</f>
        <v>0</v>
      </c>
      <c r="CV44">
        <f>'Asset data'!DB44</f>
        <v>0</v>
      </c>
      <c r="CW44">
        <f>'Asset data'!DC44</f>
        <v>0</v>
      </c>
      <c r="CX44">
        <f>'Asset data'!DD44</f>
        <v>0</v>
      </c>
      <c r="CY44">
        <f>'Asset data'!DE44</f>
        <v>0</v>
      </c>
      <c r="CZ44">
        <f>'Asset data'!DF44</f>
        <v>0</v>
      </c>
      <c r="DA44">
        <f>'Asset data'!DG44</f>
        <v>0</v>
      </c>
      <c r="DB44">
        <f>'Asset data'!DH44</f>
        <v>0</v>
      </c>
      <c r="DC44">
        <f>'Asset data'!DI44</f>
        <v>0</v>
      </c>
      <c r="DD44">
        <f>'Asset data'!DJ44</f>
        <v>0</v>
      </c>
      <c r="DE44">
        <f>'Asset data'!DK44</f>
        <v>0</v>
      </c>
      <c r="DF44">
        <f>'Asset data'!DL44</f>
        <v>0</v>
      </c>
      <c r="DG44">
        <f>'Asset data'!DM44</f>
        <v>0</v>
      </c>
      <c r="DH44">
        <f>'Asset data'!DN44</f>
        <v>0</v>
      </c>
      <c r="DI44">
        <f>'Asset data'!DO44</f>
        <v>0</v>
      </c>
      <c r="DJ44">
        <f>'Asset data'!DP44</f>
        <v>0</v>
      </c>
      <c r="DK44">
        <f>'Asset data'!DQ44</f>
        <v>0</v>
      </c>
      <c r="DL44">
        <f>'Asset data'!DR44</f>
        <v>0</v>
      </c>
      <c r="DM44">
        <f>'Asset data'!DS44</f>
        <v>0</v>
      </c>
      <c r="DN44">
        <f>'Asset data'!DT44</f>
        <v>0</v>
      </c>
      <c r="DO44">
        <f>'Asset data'!DU44</f>
        <v>0</v>
      </c>
      <c r="DP44">
        <f>'Asset data'!DV44</f>
        <v>0</v>
      </c>
      <c r="DQ44">
        <f>'Asset data'!DW44</f>
        <v>0</v>
      </c>
      <c r="DR44">
        <f>'Asset data'!DX44</f>
        <v>0</v>
      </c>
      <c r="DS44">
        <f>'Asset data'!DY44</f>
        <v>0</v>
      </c>
      <c r="DT44">
        <f>'Asset data'!DZ44</f>
        <v>0</v>
      </c>
      <c r="DU44">
        <f>'Asset data'!EA44</f>
        <v>0</v>
      </c>
      <c r="DV44">
        <f>'Asset data'!EB44</f>
        <v>0</v>
      </c>
      <c r="DW44">
        <f>'Asset data'!EC44</f>
        <v>0</v>
      </c>
      <c r="DX44">
        <f>'Asset data'!ED44</f>
        <v>0</v>
      </c>
      <c r="DY44">
        <f>'Asset data'!EE44</f>
        <v>0</v>
      </c>
      <c r="DZ44">
        <f>'Asset data'!EF44</f>
        <v>0</v>
      </c>
      <c r="EA44">
        <f>'Asset data'!EG44</f>
        <v>0</v>
      </c>
      <c r="EB44">
        <f>'Asset data'!EH44</f>
        <v>0</v>
      </c>
      <c r="EC44">
        <f>'Asset data'!EI44</f>
        <v>0</v>
      </c>
      <c r="ED44">
        <f>'Asset data'!EJ44</f>
        <v>0</v>
      </c>
      <c r="EE44">
        <f>'Asset data'!EK44</f>
        <v>0</v>
      </c>
      <c r="EF44">
        <f>'Asset data'!EL44</f>
        <v>0</v>
      </c>
      <c r="EG44">
        <f>'Asset data'!EM44</f>
        <v>0</v>
      </c>
      <c r="EH44">
        <f>'Asset data'!EN44</f>
        <v>0</v>
      </c>
      <c r="EI44">
        <f>'Asset data'!EO44</f>
        <v>0</v>
      </c>
      <c r="EJ44">
        <f>'Asset data'!EP44</f>
        <v>0</v>
      </c>
      <c r="EK44">
        <f>'Asset data'!EQ44</f>
        <v>0</v>
      </c>
      <c r="EL44">
        <f>'Asset data'!ER44</f>
        <v>0</v>
      </c>
      <c r="EM44">
        <f>'Asset data'!ES44</f>
        <v>0</v>
      </c>
      <c r="EN44">
        <f>'Asset data'!ET44</f>
        <v>0</v>
      </c>
      <c r="EO44">
        <f>'Asset data'!EU44</f>
        <v>0</v>
      </c>
      <c r="EP44">
        <f>'Asset data'!EV44</f>
        <v>0</v>
      </c>
      <c r="EQ44">
        <f>'Asset data'!EW44</f>
        <v>0</v>
      </c>
      <c r="ER44">
        <f>'Asset data'!EX44</f>
        <v>0</v>
      </c>
      <c r="ES44">
        <f>'Asset data'!EY44</f>
        <v>0</v>
      </c>
      <c r="ET44">
        <f>'Asset data'!EZ44</f>
        <v>0</v>
      </c>
      <c r="EU44">
        <f>'Asset data'!FA44</f>
        <v>0</v>
      </c>
      <c r="EV44">
        <f>'Asset data'!FB44</f>
        <v>0</v>
      </c>
      <c r="EW44">
        <f>'Asset data'!FC44</f>
        <v>0</v>
      </c>
      <c r="EX44">
        <f>'Asset data'!FD44</f>
        <v>0</v>
      </c>
      <c r="EY44">
        <f>'Asset data'!FE44</f>
        <v>0</v>
      </c>
      <c r="EZ44">
        <f>'Asset data'!FF44</f>
        <v>0</v>
      </c>
      <c r="FA44">
        <f>'Asset data'!FG44</f>
        <v>0</v>
      </c>
    </row>
    <row r="45" spans="1:157">
      <c r="A45" s="10">
        <f>'Asset data'!A45</f>
        <v>0</v>
      </c>
      <c r="B45" s="10">
        <f>'Asset data'!B45</f>
        <v>0</v>
      </c>
      <c r="C45" s="10">
        <f>'Asset data'!C45</f>
        <v>0</v>
      </c>
      <c r="D45" s="10">
        <f>'Asset data'!E45</f>
        <v>0</v>
      </c>
      <c r="E45" s="16">
        <f>'Asset data'!I45</f>
        <v>0</v>
      </c>
      <c r="F45">
        <f>'Asset data'!L45</f>
        <v>0</v>
      </c>
      <c r="G45">
        <f>'Asset data'!M45</f>
        <v>0</v>
      </c>
      <c r="H45">
        <f>'Asset data'!N45</f>
        <v>0</v>
      </c>
      <c r="I45">
        <f>'Asset data'!O45</f>
        <v>0</v>
      </c>
      <c r="J45">
        <f>'Asset data'!P45</f>
        <v>0</v>
      </c>
      <c r="K45">
        <f>'Asset data'!Q45</f>
        <v>0</v>
      </c>
      <c r="L45">
        <f>'Asset data'!R45</f>
        <v>0</v>
      </c>
      <c r="M45">
        <f>'Asset data'!S45</f>
        <v>0</v>
      </c>
      <c r="N45">
        <f>'Asset data'!T45</f>
        <v>0</v>
      </c>
      <c r="O45">
        <f>'Asset data'!U45</f>
        <v>0</v>
      </c>
      <c r="P45">
        <f>'Asset data'!V45</f>
        <v>0</v>
      </c>
      <c r="Q45">
        <f>'Asset data'!W45</f>
        <v>0</v>
      </c>
      <c r="R45">
        <f>'Asset data'!X45</f>
        <v>0</v>
      </c>
      <c r="S45">
        <f>'Asset data'!Y45</f>
        <v>0</v>
      </c>
      <c r="T45">
        <f>'Asset data'!Z45</f>
        <v>0</v>
      </c>
      <c r="U45">
        <f>'Asset data'!AA45</f>
        <v>0</v>
      </c>
      <c r="V45">
        <f>'Asset data'!AB45</f>
        <v>0</v>
      </c>
      <c r="W45">
        <f>'Asset data'!AC45</f>
        <v>0</v>
      </c>
      <c r="X45">
        <f>'Asset data'!AD45</f>
        <v>0</v>
      </c>
      <c r="Y45">
        <f>'Asset data'!AE45</f>
        <v>0</v>
      </c>
      <c r="Z45">
        <f>'Asset data'!AF45</f>
        <v>0</v>
      </c>
      <c r="AA45">
        <f>'Asset data'!AG45</f>
        <v>0</v>
      </c>
      <c r="AB45">
        <f>'Asset data'!AH45</f>
        <v>0</v>
      </c>
      <c r="AC45">
        <f>'Asset data'!AI45</f>
        <v>0</v>
      </c>
      <c r="AD45">
        <f>'Asset data'!AJ45</f>
        <v>0</v>
      </c>
      <c r="AE45">
        <f>'Asset data'!AK45</f>
        <v>0</v>
      </c>
      <c r="AF45">
        <f>'Asset data'!AL45</f>
        <v>0</v>
      </c>
      <c r="AG45">
        <f>'Asset data'!AM45</f>
        <v>0</v>
      </c>
      <c r="AH45">
        <f>'Asset data'!AN45</f>
        <v>0</v>
      </c>
      <c r="AI45">
        <f>'Asset data'!AO45</f>
        <v>0</v>
      </c>
      <c r="AJ45">
        <f>'Asset data'!AP45</f>
        <v>0</v>
      </c>
      <c r="AK45">
        <f>'Asset data'!AQ45</f>
        <v>0</v>
      </c>
      <c r="AL45">
        <f>'Asset data'!AR45</f>
        <v>0</v>
      </c>
      <c r="AM45">
        <f>'Asset data'!AS45</f>
        <v>0</v>
      </c>
      <c r="AN45">
        <f>'Asset data'!AT45</f>
        <v>0</v>
      </c>
      <c r="AO45">
        <f>'Asset data'!AU45</f>
        <v>0</v>
      </c>
      <c r="AP45">
        <f>'Asset data'!AV45</f>
        <v>0</v>
      </c>
      <c r="AQ45">
        <f>'Asset data'!AW45</f>
        <v>0</v>
      </c>
      <c r="AR45">
        <f>'Asset data'!AX45</f>
        <v>0</v>
      </c>
      <c r="AS45">
        <f>'Asset data'!AY45</f>
        <v>0</v>
      </c>
      <c r="AT45">
        <f>'Asset data'!AZ45</f>
        <v>0</v>
      </c>
      <c r="AU45">
        <f>'Asset data'!BA45</f>
        <v>0</v>
      </c>
      <c r="AV45">
        <f>'Asset data'!BB45</f>
        <v>0</v>
      </c>
      <c r="AW45">
        <f>'Asset data'!BC45</f>
        <v>0</v>
      </c>
      <c r="AX45">
        <f>'Asset data'!BD45</f>
        <v>0</v>
      </c>
      <c r="AY45">
        <f>'Asset data'!BE45</f>
        <v>0</v>
      </c>
      <c r="AZ45">
        <f>'Asset data'!BF45</f>
        <v>0</v>
      </c>
      <c r="BA45">
        <f>'Asset data'!BG45</f>
        <v>0</v>
      </c>
      <c r="BB45">
        <f>'Asset data'!BH45</f>
        <v>0</v>
      </c>
      <c r="BC45">
        <f>'Asset data'!BI45</f>
        <v>0</v>
      </c>
      <c r="BD45">
        <f>'Asset data'!BJ45</f>
        <v>0</v>
      </c>
      <c r="BE45">
        <f>'Asset data'!BK45</f>
        <v>0</v>
      </c>
      <c r="BF45">
        <f>'Asset data'!BL45</f>
        <v>0</v>
      </c>
      <c r="BG45">
        <f>'Asset data'!BM45</f>
        <v>0</v>
      </c>
      <c r="BH45">
        <f>'Asset data'!BN45</f>
        <v>0</v>
      </c>
      <c r="BI45">
        <f>'Asset data'!BO45</f>
        <v>0</v>
      </c>
      <c r="BJ45">
        <f>'Asset data'!BP45</f>
        <v>0</v>
      </c>
      <c r="BK45">
        <f>'Asset data'!BQ45</f>
        <v>0</v>
      </c>
      <c r="BL45">
        <f>'Asset data'!BR45</f>
        <v>0</v>
      </c>
      <c r="BM45">
        <f>'Asset data'!BS45</f>
        <v>0</v>
      </c>
      <c r="BN45">
        <f>'Asset data'!BT45</f>
        <v>0</v>
      </c>
      <c r="BO45">
        <f>'Asset data'!BU45</f>
        <v>0</v>
      </c>
      <c r="BP45">
        <f>'Asset data'!BV45</f>
        <v>0</v>
      </c>
      <c r="BQ45">
        <f>'Asset data'!BW45</f>
        <v>0</v>
      </c>
      <c r="BR45">
        <f>'Asset data'!BX45</f>
        <v>0</v>
      </c>
      <c r="BS45">
        <f>'Asset data'!BY45</f>
        <v>0</v>
      </c>
      <c r="BT45">
        <f>'Asset data'!BZ45</f>
        <v>0</v>
      </c>
      <c r="BU45">
        <f>'Asset data'!CA45</f>
        <v>0</v>
      </c>
      <c r="BV45">
        <f>'Asset data'!CB45</f>
        <v>0</v>
      </c>
      <c r="BW45">
        <f>'Asset data'!CC45</f>
        <v>0</v>
      </c>
      <c r="BX45">
        <f>'Asset data'!CD45</f>
        <v>0</v>
      </c>
      <c r="BY45">
        <f>'Asset data'!CE45</f>
        <v>0</v>
      </c>
      <c r="BZ45">
        <f>'Asset data'!CF45</f>
        <v>0</v>
      </c>
      <c r="CA45">
        <f>'Asset data'!CG45</f>
        <v>0</v>
      </c>
      <c r="CB45">
        <f>'Asset data'!CH45</f>
        <v>0</v>
      </c>
      <c r="CC45">
        <f>'Asset data'!CI45</f>
        <v>0</v>
      </c>
      <c r="CD45">
        <f>'Asset data'!CJ45</f>
        <v>0</v>
      </c>
      <c r="CE45">
        <f>'Asset data'!CK45</f>
        <v>0</v>
      </c>
      <c r="CF45">
        <f>'Asset data'!CL45</f>
        <v>0</v>
      </c>
      <c r="CG45">
        <f>'Asset data'!CM45</f>
        <v>0</v>
      </c>
      <c r="CH45">
        <f>'Asset data'!CN45</f>
        <v>0</v>
      </c>
      <c r="CI45">
        <f>'Asset data'!CO45</f>
        <v>0</v>
      </c>
      <c r="CJ45">
        <f>'Asset data'!CP45</f>
        <v>0</v>
      </c>
      <c r="CK45">
        <f>'Asset data'!CQ45</f>
        <v>0</v>
      </c>
      <c r="CL45">
        <f>'Asset data'!CR45</f>
        <v>0</v>
      </c>
      <c r="CM45">
        <f>'Asset data'!CS45</f>
        <v>0</v>
      </c>
      <c r="CN45">
        <f>'Asset data'!CT45</f>
        <v>0</v>
      </c>
      <c r="CO45">
        <f>'Asset data'!CU45</f>
        <v>0</v>
      </c>
      <c r="CP45">
        <f>'Asset data'!CV45</f>
        <v>0</v>
      </c>
      <c r="CQ45">
        <f>'Asset data'!CW45</f>
        <v>0</v>
      </c>
      <c r="CR45">
        <f>'Asset data'!CX45</f>
        <v>0</v>
      </c>
      <c r="CS45">
        <f>'Asset data'!CY45</f>
        <v>0</v>
      </c>
      <c r="CT45">
        <f>'Asset data'!CZ45</f>
        <v>0</v>
      </c>
      <c r="CU45">
        <f>'Asset data'!DA45</f>
        <v>0</v>
      </c>
      <c r="CV45">
        <f>'Asset data'!DB45</f>
        <v>0</v>
      </c>
      <c r="CW45">
        <f>'Asset data'!DC45</f>
        <v>0</v>
      </c>
      <c r="CX45">
        <f>'Asset data'!DD45</f>
        <v>0</v>
      </c>
      <c r="CY45">
        <f>'Asset data'!DE45</f>
        <v>0</v>
      </c>
      <c r="CZ45">
        <f>'Asset data'!DF45</f>
        <v>0</v>
      </c>
      <c r="DA45">
        <f>'Asset data'!DG45</f>
        <v>0</v>
      </c>
      <c r="DB45">
        <f>'Asset data'!DH45</f>
        <v>0</v>
      </c>
      <c r="DC45">
        <f>'Asset data'!DI45</f>
        <v>0</v>
      </c>
      <c r="DD45">
        <f>'Asset data'!DJ45</f>
        <v>0</v>
      </c>
      <c r="DE45">
        <f>'Asset data'!DK45</f>
        <v>0</v>
      </c>
      <c r="DF45">
        <f>'Asset data'!DL45</f>
        <v>0</v>
      </c>
      <c r="DG45">
        <f>'Asset data'!DM45</f>
        <v>0</v>
      </c>
      <c r="DH45">
        <f>'Asset data'!DN45</f>
        <v>0</v>
      </c>
      <c r="DI45">
        <f>'Asset data'!DO45</f>
        <v>0</v>
      </c>
      <c r="DJ45">
        <f>'Asset data'!DP45</f>
        <v>0</v>
      </c>
      <c r="DK45">
        <f>'Asset data'!DQ45</f>
        <v>0</v>
      </c>
      <c r="DL45">
        <f>'Asset data'!DR45</f>
        <v>0</v>
      </c>
      <c r="DM45">
        <f>'Asset data'!DS45</f>
        <v>0</v>
      </c>
      <c r="DN45">
        <f>'Asset data'!DT45</f>
        <v>0</v>
      </c>
      <c r="DO45">
        <f>'Asset data'!DU45</f>
        <v>0</v>
      </c>
      <c r="DP45">
        <f>'Asset data'!DV45</f>
        <v>0</v>
      </c>
      <c r="DQ45">
        <f>'Asset data'!DW45</f>
        <v>0</v>
      </c>
      <c r="DR45">
        <f>'Asset data'!DX45</f>
        <v>0</v>
      </c>
      <c r="DS45">
        <f>'Asset data'!DY45</f>
        <v>0</v>
      </c>
      <c r="DT45">
        <f>'Asset data'!DZ45</f>
        <v>0</v>
      </c>
      <c r="DU45">
        <f>'Asset data'!EA45</f>
        <v>0</v>
      </c>
      <c r="DV45">
        <f>'Asset data'!EB45</f>
        <v>0</v>
      </c>
      <c r="DW45">
        <f>'Asset data'!EC45</f>
        <v>0</v>
      </c>
      <c r="DX45">
        <f>'Asset data'!ED45</f>
        <v>0</v>
      </c>
      <c r="DY45">
        <f>'Asset data'!EE45</f>
        <v>0</v>
      </c>
      <c r="DZ45">
        <f>'Asset data'!EF45</f>
        <v>0</v>
      </c>
      <c r="EA45">
        <f>'Asset data'!EG45</f>
        <v>0</v>
      </c>
      <c r="EB45">
        <f>'Asset data'!EH45</f>
        <v>0</v>
      </c>
      <c r="EC45">
        <f>'Asset data'!EI45</f>
        <v>0</v>
      </c>
      <c r="ED45">
        <f>'Asset data'!EJ45</f>
        <v>0</v>
      </c>
      <c r="EE45">
        <f>'Asset data'!EK45</f>
        <v>0</v>
      </c>
      <c r="EF45">
        <f>'Asset data'!EL45</f>
        <v>0</v>
      </c>
      <c r="EG45">
        <f>'Asset data'!EM45</f>
        <v>0</v>
      </c>
      <c r="EH45">
        <f>'Asset data'!EN45</f>
        <v>0</v>
      </c>
      <c r="EI45">
        <f>'Asset data'!EO45</f>
        <v>0</v>
      </c>
      <c r="EJ45">
        <f>'Asset data'!EP45</f>
        <v>0</v>
      </c>
      <c r="EK45">
        <f>'Asset data'!EQ45</f>
        <v>0</v>
      </c>
      <c r="EL45">
        <f>'Asset data'!ER45</f>
        <v>0</v>
      </c>
      <c r="EM45">
        <f>'Asset data'!ES45</f>
        <v>0</v>
      </c>
      <c r="EN45">
        <f>'Asset data'!ET45</f>
        <v>0</v>
      </c>
      <c r="EO45">
        <f>'Asset data'!EU45</f>
        <v>0</v>
      </c>
      <c r="EP45">
        <f>'Asset data'!EV45</f>
        <v>0</v>
      </c>
      <c r="EQ45">
        <f>'Asset data'!EW45</f>
        <v>0</v>
      </c>
      <c r="ER45">
        <f>'Asset data'!EX45</f>
        <v>0</v>
      </c>
      <c r="ES45">
        <f>'Asset data'!EY45</f>
        <v>0</v>
      </c>
      <c r="ET45">
        <f>'Asset data'!EZ45</f>
        <v>0</v>
      </c>
      <c r="EU45">
        <f>'Asset data'!FA45</f>
        <v>0</v>
      </c>
      <c r="EV45">
        <f>'Asset data'!FB45</f>
        <v>0</v>
      </c>
      <c r="EW45">
        <f>'Asset data'!FC45</f>
        <v>0</v>
      </c>
      <c r="EX45">
        <f>'Asset data'!FD45</f>
        <v>0</v>
      </c>
      <c r="EY45">
        <f>'Asset data'!FE45</f>
        <v>0</v>
      </c>
      <c r="EZ45">
        <f>'Asset data'!FF45</f>
        <v>0</v>
      </c>
      <c r="FA45">
        <f>'Asset data'!FG45</f>
        <v>0</v>
      </c>
    </row>
    <row r="46" spans="1:157">
      <c r="A46" s="10">
        <f>'Asset data'!A46</f>
        <v>0</v>
      </c>
      <c r="B46" s="10">
        <f>'Asset data'!B46</f>
        <v>0</v>
      </c>
      <c r="C46" s="10">
        <f>'Asset data'!C46</f>
        <v>0</v>
      </c>
      <c r="D46" s="10">
        <f>'Asset data'!E46</f>
        <v>0</v>
      </c>
      <c r="E46" s="16">
        <f>'Asset data'!I46</f>
        <v>0</v>
      </c>
      <c r="F46">
        <f>'Asset data'!L46</f>
        <v>0</v>
      </c>
      <c r="G46">
        <f>'Asset data'!M46</f>
        <v>0</v>
      </c>
      <c r="H46">
        <f>'Asset data'!N46</f>
        <v>0</v>
      </c>
      <c r="I46">
        <f>'Asset data'!O46</f>
        <v>0</v>
      </c>
      <c r="J46">
        <f>'Asset data'!P46</f>
        <v>0</v>
      </c>
      <c r="K46">
        <f>'Asset data'!Q46</f>
        <v>0</v>
      </c>
      <c r="L46">
        <f>'Asset data'!R46</f>
        <v>0</v>
      </c>
      <c r="M46">
        <f>'Asset data'!S46</f>
        <v>0</v>
      </c>
      <c r="N46">
        <f>'Asset data'!T46</f>
        <v>0</v>
      </c>
      <c r="O46">
        <f>'Asset data'!U46</f>
        <v>0</v>
      </c>
      <c r="P46">
        <f>'Asset data'!V46</f>
        <v>0</v>
      </c>
      <c r="Q46">
        <f>'Asset data'!W46</f>
        <v>0</v>
      </c>
      <c r="R46">
        <f>'Asset data'!X46</f>
        <v>0</v>
      </c>
      <c r="S46">
        <f>'Asset data'!Y46</f>
        <v>0</v>
      </c>
      <c r="T46">
        <f>'Asset data'!Z46</f>
        <v>0</v>
      </c>
      <c r="U46">
        <f>'Asset data'!AA46</f>
        <v>0</v>
      </c>
      <c r="V46">
        <f>'Asset data'!AB46</f>
        <v>0</v>
      </c>
      <c r="W46">
        <f>'Asset data'!AC46</f>
        <v>0</v>
      </c>
      <c r="X46">
        <f>'Asset data'!AD46</f>
        <v>0</v>
      </c>
      <c r="Y46">
        <f>'Asset data'!AE46</f>
        <v>0</v>
      </c>
      <c r="Z46">
        <f>'Asset data'!AF46</f>
        <v>0</v>
      </c>
      <c r="AA46">
        <f>'Asset data'!AG46</f>
        <v>0</v>
      </c>
      <c r="AB46">
        <f>'Asset data'!AH46</f>
        <v>0</v>
      </c>
      <c r="AC46">
        <f>'Asset data'!AI46</f>
        <v>0</v>
      </c>
      <c r="AD46">
        <f>'Asset data'!AJ46</f>
        <v>0</v>
      </c>
      <c r="AE46">
        <f>'Asset data'!AK46</f>
        <v>0</v>
      </c>
      <c r="AF46">
        <f>'Asset data'!AL46</f>
        <v>0</v>
      </c>
      <c r="AG46">
        <f>'Asset data'!AM46</f>
        <v>0</v>
      </c>
      <c r="AH46">
        <f>'Asset data'!AN46</f>
        <v>0</v>
      </c>
      <c r="AI46">
        <f>'Asset data'!AO46</f>
        <v>0</v>
      </c>
      <c r="AJ46">
        <f>'Asset data'!AP46</f>
        <v>0</v>
      </c>
      <c r="AK46">
        <f>'Asset data'!AQ46</f>
        <v>0</v>
      </c>
      <c r="AL46">
        <f>'Asset data'!AR46</f>
        <v>0</v>
      </c>
      <c r="AM46">
        <f>'Asset data'!AS46</f>
        <v>0</v>
      </c>
      <c r="AN46">
        <f>'Asset data'!AT46</f>
        <v>0</v>
      </c>
      <c r="AO46">
        <f>'Asset data'!AU46</f>
        <v>0</v>
      </c>
      <c r="AP46">
        <f>'Asset data'!AV46</f>
        <v>0</v>
      </c>
      <c r="AQ46">
        <f>'Asset data'!AW46</f>
        <v>0</v>
      </c>
      <c r="AR46">
        <f>'Asset data'!AX46</f>
        <v>0</v>
      </c>
      <c r="AS46">
        <f>'Asset data'!AY46</f>
        <v>0</v>
      </c>
      <c r="AT46">
        <f>'Asset data'!AZ46</f>
        <v>0</v>
      </c>
      <c r="AU46">
        <f>'Asset data'!BA46</f>
        <v>0</v>
      </c>
      <c r="AV46">
        <f>'Asset data'!BB46</f>
        <v>0</v>
      </c>
      <c r="AW46">
        <f>'Asset data'!BC46</f>
        <v>0</v>
      </c>
      <c r="AX46">
        <f>'Asset data'!BD46</f>
        <v>0</v>
      </c>
      <c r="AY46">
        <f>'Asset data'!BE46</f>
        <v>0</v>
      </c>
      <c r="AZ46">
        <f>'Asset data'!BF46</f>
        <v>0</v>
      </c>
      <c r="BA46">
        <f>'Asset data'!BG46</f>
        <v>0</v>
      </c>
      <c r="BB46">
        <f>'Asset data'!BH46</f>
        <v>0</v>
      </c>
      <c r="BC46">
        <f>'Asset data'!BI46</f>
        <v>0</v>
      </c>
      <c r="BD46">
        <f>'Asset data'!BJ46</f>
        <v>0</v>
      </c>
      <c r="BE46">
        <f>'Asset data'!BK46</f>
        <v>0</v>
      </c>
      <c r="BF46">
        <f>'Asset data'!BL46</f>
        <v>0</v>
      </c>
      <c r="BG46">
        <f>'Asset data'!BM46</f>
        <v>0</v>
      </c>
      <c r="BH46">
        <f>'Asset data'!BN46</f>
        <v>0</v>
      </c>
      <c r="BI46">
        <f>'Asset data'!BO46</f>
        <v>0</v>
      </c>
      <c r="BJ46">
        <f>'Asset data'!BP46</f>
        <v>0</v>
      </c>
      <c r="BK46">
        <f>'Asset data'!BQ46</f>
        <v>0</v>
      </c>
      <c r="BL46">
        <f>'Asset data'!BR46</f>
        <v>0</v>
      </c>
      <c r="BM46">
        <f>'Asset data'!BS46</f>
        <v>0</v>
      </c>
      <c r="BN46">
        <f>'Asset data'!BT46</f>
        <v>0</v>
      </c>
      <c r="BO46">
        <f>'Asset data'!BU46</f>
        <v>0</v>
      </c>
      <c r="BP46">
        <f>'Asset data'!BV46</f>
        <v>0</v>
      </c>
      <c r="BQ46">
        <f>'Asset data'!BW46</f>
        <v>0</v>
      </c>
      <c r="BR46">
        <f>'Asset data'!BX46</f>
        <v>0</v>
      </c>
      <c r="BS46">
        <f>'Asset data'!BY46</f>
        <v>0</v>
      </c>
      <c r="BT46">
        <f>'Asset data'!BZ46</f>
        <v>0</v>
      </c>
      <c r="BU46">
        <f>'Asset data'!CA46</f>
        <v>0</v>
      </c>
      <c r="BV46">
        <f>'Asset data'!CB46</f>
        <v>0</v>
      </c>
      <c r="BW46">
        <f>'Asset data'!CC46</f>
        <v>0</v>
      </c>
      <c r="BX46">
        <f>'Asset data'!CD46</f>
        <v>0</v>
      </c>
      <c r="BY46">
        <f>'Asset data'!CE46</f>
        <v>0</v>
      </c>
      <c r="BZ46">
        <f>'Asset data'!CF46</f>
        <v>0</v>
      </c>
      <c r="CA46">
        <f>'Asset data'!CG46</f>
        <v>0</v>
      </c>
      <c r="CB46">
        <f>'Asset data'!CH46</f>
        <v>0</v>
      </c>
      <c r="CC46">
        <f>'Asset data'!CI46</f>
        <v>0</v>
      </c>
      <c r="CD46">
        <f>'Asset data'!CJ46</f>
        <v>0</v>
      </c>
      <c r="CE46">
        <f>'Asset data'!CK46</f>
        <v>0</v>
      </c>
      <c r="CF46">
        <f>'Asset data'!CL46</f>
        <v>0</v>
      </c>
      <c r="CG46">
        <f>'Asset data'!CM46</f>
        <v>0</v>
      </c>
      <c r="CH46">
        <f>'Asset data'!CN46</f>
        <v>0</v>
      </c>
      <c r="CI46">
        <f>'Asset data'!CO46</f>
        <v>0</v>
      </c>
      <c r="CJ46">
        <f>'Asset data'!CP46</f>
        <v>0</v>
      </c>
      <c r="CK46">
        <f>'Asset data'!CQ46</f>
        <v>0</v>
      </c>
      <c r="CL46">
        <f>'Asset data'!CR46</f>
        <v>0</v>
      </c>
      <c r="CM46">
        <f>'Asset data'!CS46</f>
        <v>0</v>
      </c>
      <c r="CN46">
        <f>'Asset data'!CT46</f>
        <v>0</v>
      </c>
      <c r="CO46">
        <f>'Asset data'!CU46</f>
        <v>0</v>
      </c>
      <c r="CP46">
        <f>'Asset data'!CV46</f>
        <v>0</v>
      </c>
      <c r="CQ46">
        <f>'Asset data'!CW46</f>
        <v>0</v>
      </c>
      <c r="CR46">
        <f>'Asset data'!CX46</f>
        <v>0</v>
      </c>
      <c r="CS46">
        <f>'Asset data'!CY46</f>
        <v>0</v>
      </c>
      <c r="CT46">
        <f>'Asset data'!CZ46</f>
        <v>0</v>
      </c>
      <c r="CU46">
        <f>'Asset data'!DA46</f>
        <v>0</v>
      </c>
      <c r="CV46">
        <f>'Asset data'!DB46</f>
        <v>0</v>
      </c>
      <c r="CW46">
        <f>'Asset data'!DC46</f>
        <v>0</v>
      </c>
      <c r="CX46">
        <f>'Asset data'!DD46</f>
        <v>0</v>
      </c>
      <c r="CY46">
        <f>'Asset data'!DE46</f>
        <v>0</v>
      </c>
      <c r="CZ46">
        <f>'Asset data'!DF46</f>
        <v>0</v>
      </c>
      <c r="DA46">
        <f>'Asset data'!DG46</f>
        <v>0</v>
      </c>
      <c r="DB46">
        <f>'Asset data'!DH46</f>
        <v>0</v>
      </c>
      <c r="DC46">
        <f>'Asset data'!DI46</f>
        <v>0</v>
      </c>
      <c r="DD46">
        <f>'Asset data'!DJ46</f>
        <v>0</v>
      </c>
      <c r="DE46">
        <f>'Asset data'!DK46</f>
        <v>0</v>
      </c>
      <c r="DF46">
        <f>'Asset data'!DL46</f>
        <v>0</v>
      </c>
      <c r="DG46">
        <f>'Asset data'!DM46</f>
        <v>0</v>
      </c>
      <c r="DH46">
        <f>'Asset data'!DN46</f>
        <v>0</v>
      </c>
      <c r="DI46">
        <f>'Asset data'!DO46</f>
        <v>0</v>
      </c>
      <c r="DJ46">
        <f>'Asset data'!DP46</f>
        <v>0</v>
      </c>
      <c r="DK46">
        <f>'Asset data'!DQ46</f>
        <v>0</v>
      </c>
      <c r="DL46">
        <f>'Asset data'!DR46</f>
        <v>0</v>
      </c>
      <c r="DM46">
        <f>'Asset data'!DS46</f>
        <v>0</v>
      </c>
      <c r="DN46">
        <f>'Asset data'!DT46</f>
        <v>0</v>
      </c>
      <c r="DO46">
        <f>'Asset data'!DU46</f>
        <v>0</v>
      </c>
      <c r="DP46">
        <f>'Asset data'!DV46</f>
        <v>0</v>
      </c>
      <c r="DQ46">
        <f>'Asset data'!DW46</f>
        <v>0</v>
      </c>
      <c r="DR46">
        <f>'Asset data'!DX46</f>
        <v>0</v>
      </c>
      <c r="DS46">
        <f>'Asset data'!DY46</f>
        <v>0</v>
      </c>
      <c r="DT46">
        <f>'Asset data'!DZ46</f>
        <v>0</v>
      </c>
      <c r="DU46">
        <f>'Asset data'!EA46</f>
        <v>0</v>
      </c>
      <c r="DV46">
        <f>'Asset data'!EB46</f>
        <v>0</v>
      </c>
      <c r="DW46">
        <f>'Asset data'!EC46</f>
        <v>0</v>
      </c>
      <c r="DX46">
        <f>'Asset data'!ED46</f>
        <v>0</v>
      </c>
      <c r="DY46">
        <f>'Asset data'!EE46</f>
        <v>0</v>
      </c>
      <c r="DZ46">
        <f>'Asset data'!EF46</f>
        <v>0</v>
      </c>
      <c r="EA46">
        <f>'Asset data'!EG46</f>
        <v>0</v>
      </c>
      <c r="EB46">
        <f>'Asset data'!EH46</f>
        <v>0</v>
      </c>
      <c r="EC46">
        <f>'Asset data'!EI46</f>
        <v>0</v>
      </c>
      <c r="ED46">
        <f>'Asset data'!EJ46</f>
        <v>0</v>
      </c>
      <c r="EE46">
        <f>'Asset data'!EK46</f>
        <v>0</v>
      </c>
      <c r="EF46">
        <f>'Asset data'!EL46</f>
        <v>0</v>
      </c>
      <c r="EG46">
        <f>'Asset data'!EM46</f>
        <v>0</v>
      </c>
      <c r="EH46">
        <f>'Asset data'!EN46</f>
        <v>0</v>
      </c>
      <c r="EI46">
        <f>'Asset data'!EO46</f>
        <v>0</v>
      </c>
      <c r="EJ46">
        <f>'Asset data'!EP46</f>
        <v>0</v>
      </c>
      <c r="EK46">
        <f>'Asset data'!EQ46</f>
        <v>0</v>
      </c>
      <c r="EL46">
        <f>'Asset data'!ER46</f>
        <v>0</v>
      </c>
      <c r="EM46">
        <f>'Asset data'!ES46</f>
        <v>0</v>
      </c>
      <c r="EN46">
        <f>'Asset data'!ET46</f>
        <v>0</v>
      </c>
      <c r="EO46">
        <f>'Asset data'!EU46</f>
        <v>0</v>
      </c>
      <c r="EP46">
        <f>'Asset data'!EV46</f>
        <v>0</v>
      </c>
      <c r="EQ46">
        <f>'Asset data'!EW46</f>
        <v>0</v>
      </c>
      <c r="ER46">
        <f>'Asset data'!EX46</f>
        <v>0</v>
      </c>
      <c r="ES46">
        <f>'Asset data'!EY46</f>
        <v>0</v>
      </c>
      <c r="ET46">
        <f>'Asset data'!EZ46</f>
        <v>0</v>
      </c>
      <c r="EU46">
        <f>'Asset data'!FA46</f>
        <v>0</v>
      </c>
      <c r="EV46">
        <f>'Asset data'!FB46</f>
        <v>0</v>
      </c>
      <c r="EW46">
        <f>'Asset data'!FC46</f>
        <v>0</v>
      </c>
      <c r="EX46">
        <f>'Asset data'!FD46</f>
        <v>0</v>
      </c>
      <c r="EY46">
        <f>'Asset data'!FE46</f>
        <v>0</v>
      </c>
      <c r="EZ46">
        <f>'Asset data'!FF46</f>
        <v>0</v>
      </c>
      <c r="FA46">
        <f>'Asset data'!FG46</f>
        <v>0</v>
      </c>
    </row>
    <row r="47" spans="1:157">
      <c r="A47" s="10">
        <f>'Asset data'!A47</f>
        <v>0</v>
      </c>
      <c r="B47" s="10">
        <f>'Asset data'!B47</f>
        <v>0</v>
      </c>
      <c r="C47" s="10">
        <f>'Asset data'!C47</f>
        <v>0</v>
      </c>
      <c r="D47" s="10">
        <f>'Asset data'!E47</f>
        <v>0</v>
      </c>
      <c r="E47" s="16">
        <f>'Asset data'!I47</f>
        <v>0</v>
      </c>
      <c r="F47">
        <f>'Asset data'!L47</f>
        <v>0</v>
      </c>
      <c r="G47">
        <f>'Asset data'!M47</f>
        <v>0</v>
      </c>
      <c r="H47">
        <f>'Asset data'!N47</f>
        <v>0</v>
      </c>
      <c r="I47">
        <f>'Asset data'!O47</f>
        <v>0</v>
      </c>
      <c r="J47">
        <f>'Asset data'!P47</f>
        <v>0</v>
      </c>
      <c r="K47">
        <f>'Asset data'!Q47</f>
        <v>0</v>
      </c>
      <c r="L47">
        <f>'Asset data'!R47</f>
        <v>0</v>
      </c>
      <c r="M47">
        <f>'Asset data'!S47</f>
        <v>0</v>
      </c>
      <c r="N47">
        <f>'Asset data'!T47</f>
        <v>0</v>
      </c>
      <c r="O47">
        <f>'Asset data'!U47</f>
        <v>0</v>
      </c>
      <c r="P47">
        <f>'Asset data'!V47</f>
        <v>0</v>
      </c>
      <c r="Q47">
        <f>'Asset data'!W47</f>
        <v>0</v>
      </c>
      <c r="R47">
        <f>'Asset data'!X47</f>
        <v>0</v>
      </c>
      <c r="S47">
        <f>'Asset data'!Y47</f>
        <v>0</v>
      </c>
      <c r="T47">
        <f>'Asset data'!Z47</f>
        <v>0</v>
      </c>
      <c r="U47">
        <f>'Asset data'!AA47</f>
        <v>0</v>
      </c>
      <c r="V47">
        <f>'Asset data'!AB47</f>
        <v>0</v>
      </c>
      <c r="W47">
        <f>'Asset data'!AC47</f>
        <v>0</v>
      </c>
      <c r="X47">
        <f>'Asset data'!AD47</f>
        <v>0</v>
      </c>
      <c r="Y47">
        <f>'Asset data'!AE47</f>
        <v>0</v>
      </c>
      <c r="Z47">
        <f>'Asset data'!AF47</f>
        <v>0</v>
      </c>
      <c r="AA47">
        <f>'Asset data'!AG47</f>
        <v>0</v>
      </c>
      <c r="AB47">
        <f>'Asset data'!AH47</f>
        <v>0</v>
      </c>
      <c r="AC47">
        <f>'Asset data'!AI47</f>
        <v>0</v>
      </c>
      <c r="AD47">
        <f>'Asset data'!AJ47</f>
        <v>0</v>
      </c>
      <c r="AE47">
        <f>'Asset data'!AK47</f>
        <v>0</v>
      </c>
      <c r="AF47">
        <f>'Asset data'!AL47</f>
        <v>0</v>
      </c>
      <c r="AG47">
        <f>'Asset data'!AM47</f>
        <v>0</v>
      </c>
      <c r="AH47">
        <f>'Asset data'!AN47</f>
        <v>0</v>
      </c>
      <c r="AI47">
        <f>'Asset data'!AO47</f>
        <v>0</v>
      </c>
      <c r="AJ47">
        <f>'Asset data'!AP47</f>
        <v>0</v>
      </c>
      <c r="AK47">
        <f>'Asset data'!AQ47</f>
        <v>0</v>
      </c>
      <c r="AL47">
        <f>'Asset data'!AR47</f>
        <v>0</v>
      </c>
      <c r="AM47">
        <f>'Asset data'!AS47</f>
        <v>0</v>
      </c>
      <c r="AN47">
        <f>'Asset data'!AT47</f>
        <v>0</v>
      </c>
      <c r="AO47">
        <f>'Asset data'!AU47</f>
        <v>0</v>
      </c>
      <c r="AP47">
        <f>'Asset data'!AV47</f>
        <v>0</v>
      </c>
      <c r="AQ47">
        <f>'Asset data'!AW47</f>
        <v>0</v>
      </c>
      <c r="AR47">
        <f>'Asset data'!AX47</f>
        <v>0</v>
      </c>
      <c r="AS47">
        <f>'Asset data'!AY47</f>
        <v>0</v>
      </c>
      <c r="AT47">
        <f>'Asset data'!AZ47</f>
        <v>0</v>
      </c>
      <c r="AU47">
        <f>'Asset data'!BA47</f>
        <v>0</v>
      </c>
      <c r="AV47">
        <f>'Asset data'!BB47</f>
        <v>0</v>
      </c>
      <c r="AW47">
        <f>'Asset data'!BC47</f>
        <v>0</v>
      </c>
      <c r="AX47">
        <f>'Asset data'!BD47</f>
        <v>0</v>
      </c>
      <c r="AY47">
        <f>'Asset data'!BE47</f>
        <v>0</v>
      </c>
      <c r="AZ47">
        <f>'Asset data'!BF47</f>
        <v>0</v>
      </c>
      <c r="BA47">
        <f>'Asset data'!BG47</f>
        <v>0</v>
      </c>
      <c r="BB47">
        <f>'Asset data'!BH47</f>
        <v>0</v>
      </c>
      <c r="BC47">
        <f>'Asset data'!BI47</f>
        <v>0</v>
      </c>
      <c r="BD47">
        <f>'Asset data'!BJ47</f>
        <v>0</v>
      </c>
      <c r="BE47">
        <f>'Asset data'!BK47</f>
        <v>0</v>
      </c>
      <c r="BF47">
        <f>'Asset data'!BL47</f>
        <v>0</v>
      </c>
      <c r="BG47">
        <f>'Asset data'!BM47</f>
        <v>0</v>
      </c>
      <c r="BH47">
        <f>'Asset data'!BN47</f>
        <v>0</v>
      </c>
      <c r="BI47">
        <f>'Asset data'!BO47</f>
        <v>0</v>
      </c>
      <c r="BJ47">
        <f>'Asset data'!BP47</f>
        <v>0</v>
      </c>
      <c r="BK47">
        <f>'Asset data'!BQ47</f>
        <v>0</v>
      </c>
      <c r="BL47">
        <f>'Asset data'!BR47</f>
        <v>0</v>
      </c>
      <c r="BM47">
        <f>'Asset data'!BS47</f>
        <v>0</v>
      </c>
      <c r="BN47">
        <f>'Asset data'!BT47</f>
        <v>0</v>
      </c>
      <c r="BO47">
        <f>'Asset data'!BU47</f>
        <v>0</v>
      </c>
      <c r="BP47">
        <f>'Asset data'!BV47</f>
        <v>0</v>
      </c>
      <c r="BQ47">
        <f>'Asset data'!BW47</f>
        <v>0</v>
      </c>
      <c r="BR47">
        <f>'Asset data'!BX47</f>
        <v>0</v>
      </c>
      <c r="BS47">
        <f>'Asset data'!BY47</f>
        <v>0</v>
      </c>
      <c r="BT47">
        <f>'Asset data'!BZ47</f>
        <v>0</v>
      </c>
      <c r="BU47">
        <f>'Asset data'!CA47</f>
        <v>0</v>
      </c>
      <c r="BV47">
        <f>'Asset data'!CB47</f>
        <v>0</v>
      </c>
      <c r="BW47">
        <f>'Asset data'!CC47</f>
        <v>0</v>
      </c>
      <c r="BX47">
        <f>'Asset data'!CD47</f>
        <v>0</v>
      </c>
      <c r="BY47">
        <f>'Asset data'!CE47</f>
        <v>0</v>
      </c>
      <c r="BZ47">
        <f>'Asset data'!CF47</f>
        <v>0</v>
      </c>
      <c r="CA47">
        <f>'Asset data'!CG47</f>
        <v>0</v>
      </c>
      <c r="CB47">
        <f>'Asset data'!CH47</f>
        <v>0</v>
      </c>
      <c r="CC47">
        <f>'Asset data'!CI47</f>
        <v>0</v>
      </c>
      <c r="CD47">
        <f>'Asset data'!CJ47</f>
        <v>0</v>
      </c>
      <c r="CE47">
        <f>'Asset data'!CK47</f>
        <v>0</v>
      </c>
      <c r="CF47">
        <f>'Asset data'!CL47</f>
        <v>0</v>
      </c>
      <c r="CG47">
        <f>'Asset data'!CM47</f>
        <v>0</v>
      </c>
      <c r="CH47">
        <f>'Asset data'!CN47</f>
        <v>0</v>
      </c>
      <c r="CI47">
        <f>'Asset data'!CO47</f>
        <v>0</v>
      </c>
      <c r="CJ47">
        <f>'Asset data'!CP47</f>
        <v>0</v>
      </c>
      <c r="CK47">
        <f>'Asset data'!CQ47</f>
        <v>0</v>
      </c>
      <c r="CL47">
        <f>'Asset data'!CR47</f>
        <v>0</v>
      </c>
      <c r="CM47">
        <f>'Asset data'!CS47</f>
        <v>0</v>
      </c>
      <c r="CN47">
        <f>'Asset data'!CT47</f>
        <v>0</v>
      </c>
      <c r="CO47">
        <f>'Asset data'!CU47</f>
        <v>0</v>
      </c>
      <c r="CP47">
        <f>'Asset data'!CV47</f>
        <v>0</v>
      </c>
      <c r="CQ47">
        <f>'Asset data'!CW47</f>
        <v>0</v>
      </c>
      <c r="CR47">
        <f>'Asset data'!CX47</f>
        <v>0</v>
      </c>
      <c r="CS47">
        <f>'Asset data'!CY47</f>
        <v>0</v>
      </c>
      <c r="CT47">
        <f>'Asset data'!CZ47</f>
        <v>0</v>
      </c>
      <c r="CU47">
        <f>'Asset data'!DA47</f>
        <v>0</v>
      </c>
      <c r="CV47">
        <f>'Asset data'!DB47</f>
        <v>0</v>
      </c>
      <c r="CW47">
        <f>'Asset data'!DC47</f>
        <v>0</v>
      </c>
      <c r="CX47">
        <f>'Asset data'!DD47</f>
        <v>0</v>
      </c>
      <c r="CY47">
        <f>'Asset data'!DE47</f>
        <v>0</v>
      </c>
      <c r="CZ47">
        <f>'Asset data'!DF47</f>
        <v>0</v>
      </c>
      <c r="DA47">
        <f>'Asset data'!DG47</f>
        <v>0</v>
      </c>
      <c r="DB47">
        <f>'Asset data'!DH47</f>
        <v>0</v>
      </c>
      <c r="DC47">
        <f>'Asset data'!DI47</f>
        <v>0</v>
      </c>
      <c r="DD47">
        <f>'Asset data'!DJ47</f>
        <v>0</v>
      </c>
      <c r="DE47">
        <f>'Asset data'!DK47</f>
        <v>0</v>
      </c>
      <c r="DF47">
        <f>'Asset data'!DL47</f>
        <v>0</v>
      </c>
      <c r="DG47">
        <f>'Asset data'!DM47</f>
        <v>0</v>
      </c>
      <c r="DH47">
        <f>'Asset data'!DN47</f>
        <v>0</v>
      </c>
      <c r="DI47">
        <f>'Asset data'!DO47</f>
        <v>0</v>
      </c>
      <c r="DJ47">
        <f>'Asset data'!DP47</f>
        <v>0</v>
      </c>
      <c r="DK47">
        <f>'Asset data'!DQ47</f>
        <v>0</v>
      </c>
      <c r="DL47">
        <f>'Asset data'!DR47</f>
        <v>0</v>
      </c>
      <c r="DM47">
        <f>'Asset data'!DS47</f>
        <v>0</v>
      </c>
      <c r="DN47">
        <f>'Asset data'!DT47</f>
        <v>0</v>
      </c>
      <c r="DO47">
        <f>'Asset data'!DU47</f>
        <v>0</v>
      </c>
      <c r="DP47">
        <f>'Asset data'!DV47</f>
        <v>0</v>
      </c>
      <c r="DQ47">
        <f>'Asset data'!DW47</f>
        <v>0</v>
      </c>
      <c r="DR47">
        <f>'Asset data'!DX47</f>
        <v>0</v>
      </c>
      <c r="DS47">
        <f>'Asset data'!DY47</f>
        <v>0</v>
      </c>
      <c r="DT47">
        <f>'Asset data'!DZ47</f>
        <v>0</v>
      </c>
      <c r="DU47">
        <f>'Asset data'!EA47</f>
        <v>0</v>
      </c>
      <c r="DV47">
        <f>'Asset data'!EB47</f>
        <v>0</v>
      </c>
      <c r="DW47">
        <f>'Asset data'!EC47</f>
        <v>0</v>
      </c>
      <c r="DX47">
        <f>'Asset data'!ED47</f>
        <v>0</v>
      </c>
      <c r="DY47">
        <f>'Asset data'!EE47</f>
        <v>0</v>
      </c>
      <c r="DZ47">
        <f>'Asset data'!EF47</f>
        <v>0</v>
      </c>
      <c r="EA47">
        <f>'Asset data'!EG47</f>
        <v>0</v>
      </c>
      <c r="EB47">
        <f>'Asset data'!EH47</f>
        <v>0</v>
      </c>
      <c r="EC47">
        <f>'Asset data'!EI47</f>
        <v>0</v>
      </c>
      <c r="ED47">
        <f>'Asset data'!EJ47</f>
        <v>0</v>
      </c>
      <c r="EE47">
        <f>'Asset data'!EK47</f>
        <v>0</v>
      </c>
      <c r="EF47">
        <f>'Asset data'!EL47</f>
        <v>0</v>
      </c>
      <c r="EG47">
        <f>'Asset data'!EM47</f>
        <v>0</v>
      </c>
      <c r="EH47">
        <f>'Asset data'!EN47</f>
        <v>0</v>
      </c>
      <c r="EI47">
        <f>'Asset data'!EO47</f>
        <v>0</v>
      </c>
      <c r="EJ47">
        <f>'Asset data'!EP47</f>
        <v>0</v>
      </c>
      <c r="EK47">
        <f>'Asset data'!EQ47</f>
        <v>0</v>
      </c>
      <c r="EL47">
        <f>'Asset data'!ER47</f>
        <v>0</v>
      </c>
      <c r="EM47">
        <f>'Asset data'!ES47</f>
        <v>0</v>
      </c>
      <c r="EN47">
        <f>'Asset data'!ET47</f>
        <v>0</v>
      </c>
      <c r="EO47">
        <f>'Asset data'!EU47</f>
        <v>0</v>
      </c>
      <c r="EP47">
        <f>'Asset data'!EV47</f>
        <v>0</v>
      </c>
      <c r="EQ47">
        <f>'Asset data'!EW47</f>
        <v>0</v>
      </c>
      <c r="ER47">
        <f>'Asset data'!EX47</f>
        <v>0</v>
      </c>
      <c r="ES47">
        <f>'Asset data'!EY47</f>
        <v>0</v>
      </c>
      <c r="ET47">
        <f>'Asset data'!EZ47</f>
        <v>0</v>
      </c>
      <c r="EU47">
        <f>'Asset data'!FA47</f>
        <v>0</v>
      </c>
      <c r="EV47">
        <f>'Asset data'!FB47</f>
        <v>0</v>
      </c>
      <c r="EW47">
        <f>'Asset data'!FC47</f>
        <v>0</v>
      </c>
      <c r="EX47">
        <f>'Asset data'!FD47</f>
        <v>0</v>
      </c>
      <c r="EY47">
        <f>'Asset data'!FE47</f>
        <v>0</v>
      </c>
      <c r="EZ47">
        <f>'Asset data'!FF47</f>
        <v>0</v>
      </c>
      <c r="FA47">
        <f>'Asset data'!FG47</f>
        <v>0</v>
      </c>
    </row>
    <row r="48" spans="1:157">
      <c r="A48" s="10">
        <f>'Asset data'!A48</f>
        <v>0</v>
      </c>
      <c r="B48" s="10">
        <f>'Asset data'!B48</f>
        <v>0</v>
      </c>
      <c r="C48" s="10">
        <f>'Asset data'!C48</f>
        <v>0</v>
      </c>
      <c r="D48" s="10">
        <f>'Asset data'!E48</f>
        <v>0</v>
      </c>
      <c r="E48" s="16">
        <f>'Asset data'!I48</f>
        <v>0</v>
      </c>
      <c r="F48">
        <f>'Asset data'!L48</f>
        <v>0</v>
      </c>
      <c r="G48">
        <f>'Asset data'!M48</f>
        <v>0</v>
      </c>
      <c r="H48">
        <f>'Asset data'!N48</f>
        <v>0</v>
      </c>
      <c r="I48">
        <f>'Asset data'!O48</f>
        <v>0</v>
      </c>
      <c r="J48">
        <f>'Asset data'!P48</f>
        <v>0</v>
      </c>
      <c r="K48">
        <f>'Asset data'!Q48</f>
        <v>0</v>
      </c>
      <c r="L48">
        <f>'Asset data'!R48</f>
        <v>0</v>
      </c>
      <c r="M48">
        <f>'Asset data'!S48</f>
        <v>0</v>
      </c>
      <c r="N48">
        <f>'Asset data'!T48</f>
        <v>0</v>
      </c>
      <c r="O48">
        <f>'Asset data'!U48</f>
        <v>0</v>
      </c>
      <c r="P48">
        <f>'Asset data'!V48</f>
        <v>0</v>
      </c>
      <c r="Q48">
        <f>'Asset data'!W48</f>
        <v>0</v>
      </c>
      <c r="R48">
        <f>'Asset data'!X48</f>
        <v>0</v>
      </c>
      <c r="S48">
        <f>'Asset data'!Y48</f>
        <v>0</v>
      </c>
      <c r="T48">
        <f>'Asset data'!Z48</f>
        <v>0</v>
      </c>
      <c r="U48">
        <f>'Asset data'!AA48</f>
        <v>0</v>
      </c>
      <c r="V48">
        <f>'Asset data'!AB48</f>
        <v>0</v>
      </c>
      <c r="W48">
        <f>'Asset data'!AC48</f>
        <v>0</v>
      </c>
      <c r="X48">
        <f>'Asset data'!AD48</f>
        <v>0</v>
      </c>
      <c r="Y48">
        <f>'Asset data'!AE48</f>
        <v>0</v>
      </c>
      <c r="Z48">
        <f>'Asset data'!AF48</f>
        <v>0</v>
      </c>
      <c r="AA48">
        <f>'Asset data'!AG48</f>
        <v>0</v>
      </c>
      <c r="AB48">
        <f>'Asset data'!AH48</f>
        <v>0</v>
      </c>
      <c r="AC48">
        <f>'Asset data'!AI48</f>
        <v>0</v>
      </c>
      <c r="AD48">
        <f>'Asset data'!AJ48</f>
        <v>0</v>
      </c>
      <c r="AE48">
        <f>'Asset data'!AK48</f>
        <v>0</v>
      </c>
      <c r="AF48">
        <f>'Asset data'!AL48</f>
        <v>0</v>
      </c>
      <c r="AG48">
        <f>'Asset data'!AM48</f>
        <v>0</v>
      </c>
      <c r="AH48">
        <f>'Asset data'!AN48</f>
        <v>0</v>
      </c>
      <c r="AI48">
        <f>'Asset data'!AO48</f>
        <v>0</v>
      </c>
      <c r="AJ48">
        <f>'Asset data'!AP48</f>
        <v>0</v>
      </c>
      <c r="AK48">
        <f>'Asset data'!AQ48</f>
        <v>0</v>
      </c>
      <c r="AL48">
        <f>'Asset data'!AR48</f>
        <v>0</v>
      </c>
      <c r="AM48">
        <f>'Asset data'!AS48</f>
        <v>0</v>
      </c>
      <c r="AN48">
        <f>'Asset data'!AT48</f>
        <v>0</v>
      </c>
      <c r="AO48">
        <f>'Asset data'!AU48</f>
        <v>0</v>
      </c>
      <c r="AP48">
        <f>'Asset data'!AV48</f>
        <v>0</v>
      </c>
      <c r="AQ48">
        <f>'Asset data'!AW48</f>
        <v>0</v>
      </c>
      <c r="AR48">
        <f>'Asset data'!AX48</f>
        <v>0</v>
      </c>
      <c r="AS48">
        <f>'Asset data'!AY48</f>
        <v>0</v>
      </c>
      <c r="AT48">
        <f>'Asset data'!AZ48</f>
        <v>0</v>
      </c>
      <c r="AU48">
        <f>'Asset data'!BA48</f>
        <v>0</v>
      </c>
      <c r="AV48">
        <f>'Asset data'!BB48</f>
        <v>0</v>
      </c>
      <c r="AW48">
        <f>'Asset data'!BC48</f>
        <v>0</v>
      </c>
      <c r="AX48">
        <f>'Asset data'!BD48</f>
        <v>0</v>
      </c>
      <c r="AY48">
        <f>'Asset data'!BE48</f>
        <v>0</v>
      </c>
      <c r="AZ48">
        <f>'Asset data'!BF48</f>
        <v>0</v>
      </c>
      <c r="BA48">
        <f>'Asset data'!BG48</f>
        <v>0</v>
      </c>
      <c r="BB48">
        <f>'Asset data'!BH48</f>
        <v>0</v>
      </c>
      <c r="BC48">
        <f>'Asset data'!BI48</f>
        <v>0</v>
      </c>
      <c r="BD48">
        <f>'Asset data'!BJ48</f>
        <v>0</v>
      </c>
      <c r="BE48">
        <f>'Asset data'!BK48</f>
        <v>0</v>
      </c>
      <c r="BF48">
        <f>'Asset data'!BL48</f>
        <v>0</v>
      </c>
      <c r="BG48">
        <f>'Asset data'!BM48</f>
        <v>0</v>
      </c>
      <c r="BH48">
        <f>'Asset data'!BN48</f>
        <v>0</v>
      </c>
      <c r="BI48">
        <f>'Asset data'!BO48</f>
        <v>0</v>
      </c>
      <c r="BJ48">
        <f>'Asset data'!BP48</f>
        <v>0</v>
      </c>
      <c r="BK48">
        <f>'Asset data'!BQ48</f>
        <v>0</v>
      </c>
      <c r="BL48">
        <f>'Asset data'!BR48</f>
        <v>0</v>
      </c>
      <c r="BM48">
        <f>'Asset data'!BS48</f>
        <v>0</v>
      </c>
      <c r="BN48">
        <f>'Asset data'!BT48</f>
        <v>0</v>
      </c>
      <c r="BO48">
        <f>'Asset data'!BU48</f>
        <v>0</v>
      </c>
      <c r="BP48">
        <f>'Asset data'!BV48</f>
        <v>0</v>
      </c>
      <c r="BQ48">
        <f>'Asset data'!BW48</f>
        <v>0</v>
      </c>
      <c r="BR48">
        <f>'Asset data'!BX48</f>
        <v>0</v>
      </c>
      <c r="BS48">
        <f>'Asset data'!BY48</f>
        <v>0</v>
      </c>
      <c r="BT48">
        <f>'Asset data'!BZ48</f>
        <v>0</v>
      </c>
      <c r="BU48">
        <f>'Asset data'!CA48</f>
        <v>0</v>
      </c>
      <c r="BV48">
        <f>'Asset data'!CB48</f>
        <v>0</v>
      </c>
      <c r="BW48">
        <f>'Asset data'!CC48</f>
        <v>0</v>
      </c>
      <c r="BX48">
        <f>'Asset data'!CD48</f>
        <v>0</v>
      </c>
      <c r="BY48">
        <f>'Asset data'!CE48</f>
        <v>0</v>
      </c>
      <c r="BZ48">
        <f>'Asset data'!CF48</f>
        <v>0</v>
      </c>
      <c r="CA48">
        <f>'Asset data'!CG48</f>
        <v>0</v>
      </c>
      <c r="CB48">
        <f>'Asset data'!CH48</f>
        <v>0</v>
      </c>
      <c r="CC48">
        <f>'Asset data'!CI48</f>
        <v>0</v>
      </c>
      <c r="CD48">
        <f>'Asset data'!CJ48</f>
        <v>0</v>
      </c>
      <c r="CE48">
        <f>'Asset data'!CK48</f>
        <v>0</v>
      </c>
      <c r="CF48">
        <f>'Asset data'!CL48</f>
        <v>0</v>
      </c>
      <c r="CG48">
        <f>'Asset data'!CM48</f>
        <v>0</v>
      </c>
      <c r="CH48">
        <f>'Asset data'!CN48</f>
        <v>0</v>
      </c>
      <c r="CI48">
        <f>'Asset data'!CO48</f>
        <v>0</v>
      </c>
      <c r="CJ48">
        <f>'Asset data'!CP48</f>
        <v>0</v>
      </c>
      <c r="CK48">
        <f>'Asset data'!CQ48</f>
        <v>0</v>
      </c>
      <c r="CL48">
        <f>'Asset data'!CR48</f>
        <v>0</v>
      </c>
      <c r="CM48">
        <f>'Asset data'!CS48</f>
        <v>0</v>
      </c>
      <c r="CN48">
        <f>'Asset data'!CT48</f>
        <v>0</v>
      </c>
      <c r="CO48">
        <f>'Asset data'!CU48</f>
        <v>0</v>
      </c>
      <c r="CP48">
        <f>'Asset data'!CV48</f>
        <v>0</v>
      </c>
      <c r="CQ48">
        <f>'Asset data'!CW48</f>
        <v>0</v>
      </c>
      <c r="CR48">
        <f>'Asset data'!CX48</f>
        <v>0</v>
      </c>
      <c r="CS48">
        <f>'Asset data'!CY48</f>
        <v>0</v>
      </c>
      <c r="CT48">
        <f>'Asset data'!CZ48</f>
        <v>0</v>
      </c>
      <c r="CU48">
        <f>'Asset data'!DA48</f>
        <v>0</v>
      </c>
      <c r="CV48">
        <f>'Asset data'!DB48</f>
        <v>0</v>
      </c>
      <c r="CW48">
        <f>'Asset data'!DC48</f>
        <v>0</v>
      </c>
      <c r="CX48">
        <f>'Asset data'!DD48</f>
        <v>0</v>
      </c>
      <c r="CY48">
        <f>'Asset data'!DE48</f>
        <v>0</v>
      </c>
      <c r="CZ48">
        <f>'Asset data'!DF48</f>
        <v>0</v>
      </c>
      <c r="DA48">
        <f>'Asset data'!DG48</f>
        <v>0</v>
      </c>
      <c r="DB48">
        <f>'Asset data'!DH48</f>
        <v>0</v>
      </c>
      <c r="DC48">
        <f>'Asset data'!DI48</f>
        <v>0</v>
      </c>
      <c r="DD48">
        <f>'Asset data'!DJ48</f>
        <v>0</v>
      </c>
      <c r="DE48">
        <f>'Asset data'!DK48</f>
        <v>0</v>
      </c>
      <c r="DF48">
        <f>'Asset data'!DL48</f>
        <v>0</v>
      </c>
      <c r="DG48">
        <f>'Asset data'!DM48</f>
        <v>0</v>
      </c>
      <c r="DH48">
        <f>'Asset data'!DN48</f>
        <v>0</v>
      </c>
      <c r="DI48">
        <f>'Asset data'!DO48</f>
        <v>0</v>
      </c>
      <c r="DJ48">
        <f>'Asset data'!DP48</f>
        <v>0</v>
      </c>
      <c r="DK48">
        <f>'Asset data'!DQ48</f>
        <v>0</v>
      </c>
      <c r="DL48">
        <f>'Asset data'!DR48</f>
        <v>0</v>
      </c>
      <c r="DM48">
        <f>'Asset data'!DS48</f>
        <v>0</v>
      </c>
      <c r="DN48">
        <f>'Asset data'!DT48</f>
        <v>0</v>
      </c>
      <c r="DO48">
        <f>'Asset data'!DU48</f>
        <v>0</v>
      </c>
      <c r="DP48">
        <f>'Asset data'!DV48</f>
        <v>0</v>
      </c>
      <c r="DQ48">
        <f>'Asset data'!DW48</f>
        <v>0</v>
      </c>
      <c r="DR48">
        <f>'Asset data'!DX48</f>
        <v>0</v>
      </c>
      <c r="DS48">
        <f>'Asset data'!DY48</f>
        <v>0</v>
      </c>
      <c r="DT48">
        <f>'Asset data'!DZ48</f>
        <v>0</v>
      </c>
      <c r="DU48">
        <f>'Asset data'!EA48</f>
        <v>0</v>
      </c>
      <c r="DV48">
        <f>'Asset data'!EB48</f>
        <v>0</v>
      </c>
      <c r="DW48">
        <f>'Asset data'!EC48</f>
        <v>0</v>
      </c>
      <c r="DX48">
        <f>'Asset data'!ED48</f>
        <v>0</v>
      </c>
      <c r="DY48">
        <f>'Asset data'!EE48</f>
        <v>0</v>
      </c>
      <c r="DZ48">
        <f>'Asset data'!EF48</f>
        <v>0</v>
      </c>
      <c r="EA48">
        <f>'Asset data'!EG48</f>
        <v>0</v>
      </c>
      <c r="EB48">
        <f>'Asset data'!EH48</f>
        <v>0</v>
      </c>
      <c r="EC48">
        <f>'Asset data'!EI48</f>
        <v>0</v>
      </c>
      <c r="ED48">
        <f>'Asset data'!EJ48</f>
        <v>0</v>
      </c>
      <c r="EE48">
        <f>'Asset data'!EK48</f>
        <v>0</v>
      </c>
      <c r="EF48">
        <f>'Asset data'!EL48</f>
        <v>0</v>
      </c>
      <c r="EG48">
        <f>'Asset data'!EM48</f>
        <v>0</v>
      </c>
      <c r="EH48">
        <f>'Asset data'!EN48</f>
        <v>0</v>
      </c>
      <c r="EI48">
        <f>'Asset data'!EO48</f>
        <v>0</v>
      </c>
      <c r="EJ48">
        <f>'Asset data'!EP48</f>
        <v>0</v>
      </c>
      <c r="EK48">
        <f>'Asset data'!EQ48</f>
        <v>0</v>
      </c>
      <c r="EL48">
        <f>'Asset data'!ER48</f>
        <v>0</v>
      </c>
      <c r="EM48">
        <f>'Asset data'!ES48</f>
        <v>0</v>
      </c>
      <c r="EN48">
        <f>'Asset data'!ET48</f>
        <v>0</v>
      </c>
      <c r="EO48">
        <f>'Asset data'!EU48</f>
        <v>0</v>
      </c>
      <c r="EP48">
        <f>'Asset data'!EV48</f>
        <v>0</v>
      </c>
      <c r="EQ48">
        <f>'Asset data'!EW48</f>
        <v>0</v>
      </c>
      <c r="ER48">
        <f>'Asset data'!EX48</f>
        <v>0</v>
      </c>
      <c r="ES48">
        <f>'Asset data'!EY48</f>
        <v>0</v>
      </c>
      <c r="ET48">
        <f>'Asset data'!EZ48</f>
        <v>0</v>
      </c>
      <c r="EU48">
        <f>'Asset data'!FA48</f>
        <v>0</v>
      </c>
      <c r="EV48">
        <f>'Asset data'!FB48</f>
        <v>0</v>
      </c>
      <c r="EW48">
        <f>'Asset data'!FC48</f>
        <v>0</v>
      </c>
      <c r="EX48">
        <f>'Asset data'!FD48</f>
        <v>0</v>
      </c>
      <c r="EY48">
        <f>'Asset data'!FE48</f>
        <v>0</v>
      </c>
      <c r="EZ48">
        <f>'Asset data'!FF48</f>
        <v>0</v>
      </c>
      <c r="FA48">
        <f>'Asset data'!FG48</f>
        <v>0</v>
      </c>
    </row>
    <row r="49" spans="1:157">
      <c r="A49" s="10">
        <f>'Asset data'!A49</f>
        <v>0</v>
      </c>
      <c r="B49" s="10">
        <f>'Asset data'!B49</f>
        <v>0</v>
      </c>
      <c r="C49" s="10">
        <f>'Asset data'!C49</f>
        <v>0</v>
      </c>
      <c r="D49" s="10">
        <f>'Asset data'!E49</f>
        <v>0</v>
      </c>
      <c r="E49" s="16">
        <f>'Asset data'!I49</f>
        <v>0</v>
      </c>
      <c r="F49">
        <f>'Asset data'!L49</f>
        <v>0</v>
      </c>
      <c r="G49">
        <f>'Asset data'!M49</f>
        <v>0</v>
      </c>
      <c r="H49">
        <f>'Asset data'!N49</f>
        <v>0</v>
      </c>
      <c r="I49">
        <f>'Asset data'!O49</f>
        <v>0</v>
      </c>
      <c r="J49">
        <f>'Asset data'!P49</f>
        <v>0</v>
      </c>
      <c r="K49">
        <f>'Asset data'!Q49</f>
        <v>0</v>
      </c>
      <c r="L49">
        <f>'Asset data'!R49</f>
        <v>0</v>
      </c>
      <c r="M49">
        <f>'Asset data'!S49</f>
        <v>0</v>
      </c>
      <c r="N49">
        <f>'Asset data'!T49</f>
        <v>0</v>
      </c>
      <c r="O49">
        <f>'Asset data'!U49</f>
        <v>0</v>
      </c>
      <c r="P49">
        <f>'Asset data'!V49</f>
        <v>0</v>
      </c>
      <c r="Q49">
        <f>'Asset data'!W49</f>
        <v>0</v>
      </c>
      <c r="R49">
        <f>'Asset data'!X49</f>
        <v>0</v>
      </c>
      <c r="S49">
        <f>'Asset data'!Y49</f>
        <v>0</v>
      </c>
      <c r="T49">
        <f>'Asset data'!Z49</f>
        <v>0</v>
      </c>
      <c r="U49">
        <f>'Asset data'!AA49</f>
        <v>0</v>
      </c>
      <c r="V49">
        <f>'Asset data'!AB49</f>
        <v>0</v>
      </c>
      <c r="W49">
        <f>'Asset data'!AC49</f>
        <v>0</v>
      </c>
      <c r="X49">
        <f>'Asset data'!AD49</f>
        <v>0</v>
      </c>
      <c r="Y49">
        <f>'Asset data'!AE49</f>
        <v>0</v>
      </c>
      <c r="Z49">
        <f>'Asset data'!AF49</f>
        <v>0</v>
      </c>
      <c r="AA49">
        <f>'Asset data'!AG49</f>
        <v>0</v>
      </c>
      <c r="AB49">
        <f>'Asset data'!AH49</f>
        <v>0</v>
      </c>
      <c r="AC49">
        <f>'Asset data'!AI49</f>
        <v>0</v>
      </c>
      <c r="AD49">
        <f>'Asset data'!AJ49</f>
        <v>0</v>
      </c>
      <c r="AE49">
        <f>'Asset data'!AK49</f>
        <v>0</v>
      </c>
      <c r="AF49">
        <f>'Asset data'!AL49</f>
        <v>0</v>
      </c>
      <c r="AG49">
        <f>'Asset data'!AM49</f>
        <v>0</v>
      </c>
      <c r="AH49">
        <f>'Asset data'!AN49</f>
        <v>0</v>
      </c>
      <c r="AI49">
        <f>'Asset data'!AO49</f>
        <v>0</v>
      </c>
      <c r="AJ49">
        <f>'Asset data'!AP49</f>
        <v>0</v>
      </c>
      <c r="AK49">
        <f>'Asset data'!AQ49</f>
        <v>0</v>
      </c>
      <c r="AL49">
        <f>'Asset data'!AR49</f>
        <v>0</v>
      </c>
      <c r="AM49">
        <f>'Asset data'!AS49</f>
        <v>0</v>
      </c>
      <c r="AN49">
        <f>'Asset data'!AT49</f>
        <v>0</v>
      </c>
      <c r="AO49">
        <f>'Asset data'!AU49</f>
        <v>0</v>
      </c>
      <c r="AP49">
        <f>'Asset data'!AV49</f>
        <v>0</v>
      </c>
      <c r="AQ49">
        <f>'Asset data'!AW49</f>
        <v>0</v>
      </c>
      <c r="AR49">
        <f>'Asset data'!AX49</f>
        <v>0</v>
      </c>
      <c r="AS49">
        <f>'Asset data'!AY49</f>
        <v>0</v>
      </c>
      <c r="AT49">
        <f>'Asset data'!AZ49</f>
        <v>0</v>
      </c>
      <c r="AU49">
        <f>'Asset data'!BA49</f>
        <v>0</v>
      </c>
      <c r="AV49">
        <f>'Asset data'!BB49</f>
        <v>0</v>
      </c>
      <c r="AW49">
        <f>'Asset data'!BC49</f>
        <v>0</v>
      </c>
      <c r="AX49">
        <f>'Asset data'!BD49</f>
        <v>0</v>
      </c>
      <c r="AY49">
        <f>'Asset data'!BE49</f>
        <v>0</v>
      </c>
      <c r="AZ49">
        <f>'Asset data'!BF49</f>
        <v>0</v>
      </c>
      <c r="BA49">
        <f>'Asset data'!BG49</f>
        <v>0</v>
      </c>
      <c r="BB49">
        <f>'Asset data'!BH49</f>
        <v>0</v>
      </c>
      <c r="BC49">
        <f>'Asset data'!BI49</f>
        <v>0</v>
      </c>
      <c r="BD49">
        <f>'Asset data'!BJ49</f>
        <v>0</v>
      </c>
      <c r="BE49">
        <f>'Asset data'!BK49</f>
        <v>0</v>
      </c>
      <c r="BF49">
        <f>'Asset data'!BL49</f>
        <v>0</v>
      </c>
      <c r="BG49">
        <f>'Asset data'!BM49</f>
        <v>0</v>
      </c>
      <c r="BH49">
        <f>'Asset data'!BN49</f>
        <v>0</v>
      </c>
      <c r="BI49">
        <f>'Asset data'!BO49</f>
        <v>0</v>
      </c>
      <c r="BJ49">
        <f>'Asset data'!BP49</f>
        <v>0</v>
      </c>
      <c r="BK49">
        <f>'Asset data'!BQ49</f>
        <v>0</v>
      </c>
      <c r="BL49">
        <f>'Asset data'!BR49</f>
        <v>0</v>
      </c>
      <c r="BM49">
        <f>'Asset data'!BS49</f>
        <v>0</v>
      </c>
      <c r="BN49">
        <f>'Asset data'!BT49</f>
        <v>0</v>
      </c>
      <c r="BO49">
        <f>'Asset data'!BU49</f>
        <v>0</v>
      </c>
      <c r="BP49">
        <f>'Asset data'!BV49</f>
        <v>0</v>
      </c>
      <c r="BQ49">
        <f>'Asset data'!BW49</f>
        <v>0</v>
      </c>
      <c r="BR49">
        <f>'Asset data'!BX49</f>
        <v>0</v>
      </c>
      <c r="BS49">
        <f>'Asset data'!BY49</f>
        <v>0</v>
      </c>
      <c r="BT49">
        <f>'Asset data'!BZ49</f>
        <v>0</v>
      </c>
      <c r="BU49">
        <f>'Asset data'!CA49</f>
        <v>0</v>
      </c>
      <c r="BV49">
        <f>'Asset data'!CB49</f>
        <v>0</v>
      </c>
      <c r="BW49">
        <f>'Asset data'!CC49</f>
        <v>0</v>
      </c>
      <c r="BX49">
        <f>'Asset data'!CD49</f>
        <v>0</v>
      </c>
      <c r="BY49">
        <f>'Asset data'!CE49</f>
        <v>0</v>
      </c>
      <c r="BZ49">
        <f>'Asset data'!CF49</f>
        <v>0</v>
      </c>
      <c r="CA49">
        <f>'Asset data'!CG49</f>
        <v>0</v>
      </c>
      <c r="CB49">
        <f>'Asset data'!CH49</f>
        <v>0</v>
      </c>
      <c r="CC49">
        <f>'Asset data'!CI49</f>
        <v>0</v>
      </c>
      <c r="CD49">
        <f>'Asset data'!CJ49</f>
        <v>0</v>
      </c>
      <c r="CE49">
        <f>'Asset data'!CK49</f>
        <v>0</v>
      </c>
      <c r="CF49">
        <f>'Asset data'!CL49</f>
        <v>0</v>
      </c>
      <c r="CG49">
        <f>'Asset data'!CM49</f>
        <v>0</v>
      </c>
      <c r="CH49">
        <f>'Asset data'!CN49</f>
        <v>0</v>
      </c>
      <c r="CI49">
        <f>'Asset data'!CO49</f>
        <v>0</v>
      </c>
      <c r="CJ49">
        <f>'Asset data'!CP49</f>
        <v>0</v>
      </c>
      <c r="CK49">
        <f>'Asset data'!CQ49</f>
        <v>0</v>
      </c>
      <c r="CL49">
        <f>'Asset data'!CR49</f>
        <v>0</v>
      </c>
      <c r="CM49">
        <f>'Asset data'!CS49</f>
        <v>0</v>
      </c>
      <c r="CN49">
        <f>'Asset data'!CT49</f>
        <v>0</v>
      </c>
      <c r="CO49">
        <f>'Asset data'!CU49</f>
        <v>0</v>
      </c>
      <c r="CP49">
        <f>'Asset data'!CV49</f>
        <v>0</v>
      </c>
      <c r="CQ49">
        <f>'Asset data'!CW49</f>
        <v>0</v>
      </c>
      <c r="CR49">
        <f>'Asset data'!CX49</f>
        <v>0</v>
      </c>
      <c r="CS49">
        <f>'Asset data'!CY49</f>
        <v>0</v>
      </c>
      <c r="CT49">
        <f>'Asset data'!CZ49</f>
        <v>0</v>
      </c>
      <c r="CU49">
        <f>'Asset data'!DA49</f>
        <v>0</v>
      </c>
      <c r="CV49">
        <f>'Asset data'!DB49</f>
        <v>0</v>
      </c>
      <c r="CW49">
        <f>'Asset data'!DC49</f>
        <v>0</v>
      </c>
      <c r="CX49">
        <f>'Asset data'!DD49</f>
        <v>0</v>
      </c>
      <c r="CY49">
        <f>'Asset data'!DE49</f>
        <v>0</v>
      </c>
      <c r="CZ49">
        <f>'Asset data'!DF49</f>
        <v>0</v>
      </c>
      <c r="DA49">
        <f>'Asset data'!DG49</f>
        <v>0</v>
      </c>
      <c r="DB49">
        <f>'Asset data'!DH49</f>
        <v>0</v>
      </c>
      <c r="DC49">
        <f>'Asset data'!DI49</f>
        <v>0</v>
      </c>
      <c r="DD49">
        <f>'Asset data'!DJ49</f>
        <v>0</v>
      </c>
      <c r="DE49">
        <f>'Asset data'!DK49</f>
        <v>0</v>
      </c>
      <c r="DF49">
        <f>'Asset data'!DL49</f>
        <v>0</v>
      </c>
      <c r="DG49">
        <f>'Asset data'!DM49</f>
        <v>0</v>
      </c>
      <c r="DH49">
        <f>'Asset data'!DN49</f>
        <v>0</v>
      </c>
      <c r="DI49">
        <f>'Asset data'!DO49</f>
        <v>0</v>
      </c>
      <c r="DJ49">
        <f>'Asset data'!DP49</f>
        <v>0</v>
      </c>
      <c r="DK49">
        <f>'Asset data'!DQ49</f>
        <v>0</v>
      </c>
      <c r="DL49">
        <f>'Asset data'!DR49</f>
        <v>0</v>
      </c>
      <c r="DM49">
        <f>'Asset data'!DS49</f>
        <v>0</v>
      </c>
      <c r="DN49">
        <f>'Asset data'!DT49</f>
        <v>0</v>
      </c>
      <c r="DO49">
        <f>'Asset data'!DU49</f>
        <v>0</v>
      </c>
      <c r="DP49">
        <f>'Asset data'!DV49</f>
        <v>0</v>
      </c>
      <c r="DQ49">
        <f>'Asset data'!DW49</f>
        <v>0</v>
      </c>
      <c r="DR49">
        <f>'Asset data'!DX49</f>
        <v>0</v>
      </c>
      <c r="DS49">
        <f>'Asset data'!DY49</f>
        <v>0</v>
      </c>
      <c r="DT49">
        <f>'Asset data'!DZ49</f>
        <v>0</v>
      </c>
      <c r="DU49">
        <f>'Asset data'!EA49</f>
        <v>0</v>
      </c>
      <c r="DV49">
        <f>'Asset data'!EB49</f>
        <v>0</v>
      </c>
      <c r="DW49">
        <f>'Asset data'!EC49</f>
        <v>0</v>
      </c>
      <c r="DX49">
        <f>'Asset data'!ED49</f>
        <v>0</v>
      </c>
      <c r="DY49">
        <f>'Asset data'!EE49</f>
        <v>0</v>
      </c>
      <c r="DZ49">
        <f>'Asset data'!EF49</f>
        <v>0</v>
      </c>
      <c r="EA49">
        <f>'Asset data'!EG49</f>
        <v>0</v>
      </c>
      <c r="EB49">
        <f>'Asset data'!EH49</f>
        <v>0</v>
      </c>
      <c r="EC49">
        <f>'Asset data'!EI49</f>
        <v>0</v>
      </c>
      <c r="ED49">
        <f>'Asset data'!EJ49</f>
        <v>0</v>
      </c>
      <c r="EE49">
        <f>'Asset data'!EK49</f>
        <v>0</v>
      </c>
      <c r="EF49">
        <f>'Asset data'!EL49</f>
        <v>0</v>
      </c>
      <c r="EG49">
        <f>'Asset data'!EM49</f>
        <v>0</v>
      </c>
      <c r="EH49">
        <f>'Asset data'!EN49</f>
        <v>0</v>
      </c>
      <c r="EI49">
        <f>'Asset data'!EO49</f>
        <v>0</v>
      </c>
      <c r="EJ49">
        <f>'Asset data'!EP49</f>
        <v>0</v>
      </c>
      <c r="EK49">
        <f>'Asset data'!EQ49</f>
        <v>0</v>
      </c>
      <c r="EL49">
        <f>'Asset data'!ER49</f>
        <v>0</v>
      </c>
      <c r="EM49">
        <f>'Asset data'!ES49</f>
        <v>0</v>
      </c>
      <c r="EN49">
        <f>'Asset data'!ET49</f>
        <v>0</v>
      </c>
      <c r="EO49">
        <f>'Asset data'!EU49</f>
        <v>0</v>
      </c>
      <c r="EP49">
        <f>'Asset data'!EV49</f>
        <v>0</v>
      </c>
      <c r="EQ49">
        <f>'Asset data'!EW49</f>
        <v>0</v>
      </c>
      <c r="ER49">
        <f>'Asset data'!EX49</f>
        <v>0</v>
      </c>
      <c r="ES49">
        <f>'Asset data'!EY49</f>
        <v>0</v>
      </c>
      <c r="ET49">
        <f>'Asset data'!EZ49</f>
        <v>0</v>
      </c>
      <c r="EU49">
        <f>'Asset data'!FA49</f>
        <v>0</v>
      </c>
      <c r="EV49">
        <f>'Asset data'!FB49</f>
        <v>0</v>
      </c>
      <c r="EW49">
        <f>'Asset data'!FC49</f>
        <v>0</v>
      </c>
      <c r="EX49">
        <f>'Asset data'!FD49</f>
        <v>0</v>
      </c>
      <c r="EY49">
        <f>'Asset data'!FE49</f>
        <v>0</v>
      </c>
      <c r="EZ49">
        <f>'Asset data'!FF49</f>
        <v>0</v>
      </c>
      <c r="FA49">
        <f>'Asset data'!FG49</f>
        <v>0</v>
      </c>
    </row>
    <row r="50" spans="1:157">
      <c r="A50" s="10">
        <f>'Asset data'!A50</f>
        <v>0</v>
      </c>
      <c r="B50" s="10">
        <f>'Asset data'!B50</f>
        <v>0</v>
      </c>
      <c r="C50" s="10">
        <f>'Asset data'!C50</f>
        <v>0</v>
      </c>
      <c r="D50" s="10">
        <f>'Asset data'!E50</f>
        <v>0</v>
      </c>
      <c r="E50" s="16">
        <f>'Asset data'!I50</f>
        <v>0</v>
      </c>
      <c r="F50">
        <f>'Asset data'!L50</f>
        <v>0</v>
      </c>
      <c r="G50">
        <f>'Asset data'!M50</f>
        <v>0</v>
      </c>
      <c r="H50">
        <f>'Asset data'!N50</f>
        <v>0</v>
      </c>
      <c r="I50">
        <f>'Asset data'!O50</f>
        <v>0</v>
      </c>
      <c r="J50">
        <f>'Asset data'!P50</f>
        <v>0</v>
      </c>
      <c r="K50">
        <f>'Asset data'!Q50</f>
        <v>0</v>
      </c>
      <c r="L50">
        <f>'Asset data'!R50</f>
        <v>0</v>
      </c>
      <c r="M50">
        <f>'Asset data'!S50</f>
        <v>0</v>
      </c>
      <c r="N50">
        <f>'Asset data'!T50</f>
        <v>0</v>
      </c>
      <c r="O50">
        <f>'Asset data'!U50</f>
        <v>0</v>
      </c>
      <c r="P50">
        <f>'Asset data'!V50</f>
        <v>0</v>
      </c>
      <c r="Q50">
        <f>'Asset data'!W50</f>
        <v>0</v>
      </c>
      <c r="R50">
        <f>'Asset data'!X50</f>
        <v>0</v>
      </c>
      <c r="S50">
        <f>'Asset data'!Y50</f>
        <v>0</v>
      </c>
      <c r="T50">
        <f>'Asset data'!Z50</f>
        <v>0</v>
      </c>
      <c r="U50">
        <f>'Asset data'!AA50</f>
        <v>0</v>
      </c>
      <c r="V50">
        <f>'Asset data'!AB50</f>
        <v>0</v>
      </c>
      <c r="W50">
        <f>'Asset data'!AC50</f>
        <v>0</v>
      </c>
      <c r="X50">
        <f>'Asset data'!AD50</f>
        <v>0</v>
      </c>
      <c r="Y50">
        <f>'Asset data'!AE50</f>
        <v>0</v>
      </c>
      <c r="Z50">
        <f>'Asset data'!AF50</f>
        <v>0</v>
      </c>
      <c r="AA50">
        <f>'Asset data'!AG50</f>
        <v>0</v>
      </c>
      <c r="AB50">
        <f>'Asset data'!AH50</f>
        <v>0</v>
      </c>
      <c r="AC50">
        <f>'Asset data'!AI50</f>
        <v>0</v>
      </c>
      <c r="AD50">
        <f>'Asset data'!AJ50</f>
        <v>0</v>
      </c>
      <c r="AE50">
        <f>'Asset data'!AK50</f>
        <v>0</v>
      </c>
      <c r="AF50">
        <f>'Asset data'!AL50</f>
        <v>0</v>
      </c>
      <c r="AG50">
        <f>'Asset data'!AM50</f>
        <v>0</v>
      </c>
      <c r="AH50">
        <f>'Asset data'!AN50</f>
        <v>0</v>
      </c>
      <c r="AI50">
        <f>'Asset data'!AO50</f>
        <v>0</v>
      </c>
      <c r="AJ50">
        <f>'Asset data'!AP50</f>
        <v>0</v>
      </c>
      <c r="AK50">
        <f>'Asset data'!AQ50</f>
        <v>0</v>
      </c>
      <c r="AL50">
        <f>'Asset data'!AR50</f>
        <v>0</v>
      </c>
      <c r="AM50">
        <f>'Asset data'!AS50</f>
        <v>0</v>
      </c>
      <c r="AN50">
        <f>'Asset data'!AT50</f>
        <v>0</v>
      </c>
      <c r="AO50">
        <f>'Asset data'!AU50</f>
        <v>0</v>
      </c>
      <c r="AP50">
        <f>'Asset data'!AV50</f>
        <v>0</v>
      </c>
      <c r="AQ50">
        <f>'Asset data'!AW50</f>
        <v>0</v>
      </c>
      <c r="AR50">
        <f>'Asset data'!AX50</f>
        <v>0</v>
      </c>
      <c r="AS50">
        <f>'Asset data'!AY50</f>
        <v>0</v>
      </c>
      <c r="AT50">
        <f>'Asset data'!AZ50</f>
        <v>0</v>
      </c>
      <c r="AU50">
        <f>'Asset data'!BA50</f>
        <v>0</v>
      </c>
      <c r="AV50">
        <f>'Asset data'!BB50</f>
        <v>0</v>
      </c>
      <c r="AW50">
        <f>'Asset data'!BC50</f>
        <v>0</v>
      </c>
      <c r="AX50">
        <f>'Asset data'!BD50</f>
        <v>0</v>
      </c>
      <c r="AY50">
        <f>'Asset data'!BE50</f>
        <v>0</v>
      </c>
      <c r="AZ50">
        <f>'Asset data'!BF50</f>
        <v>0</v>
      </c>
      <c r="BA50">
        <f>'Asset data'!BG50</f>
        <v>0</v>
      </c>
      <c r="BB50">
        <f>'Asset data'!BH50</f>
        <v>0</v>
      </c>
      <c r="BC50">
        <f>'Asset data'!BI50</f>
        <v>0</v>
      </c>
      <c r="BD50">
        <f>'Asset data'!BJ50</f>
        <v>0</v>
      </c>
      <c r="BE50">
        <f>'Asset data'!BK50</f>
        <v>0</v>
      </c>
      <c r="BF50">
        <f>'Asset data'!BL50</f>
        <v>0</v>
      </c>
      <c r="BG50">
        <f>'Asset data'!BM50</f>
        <v>0</v>
      </c>
      <c r="BH50">
        <f>'Asset data'!BN50</f>
        <v>0</v>
      </c>
      <c r="BI50">
        <f>'Asset data'!BO50</f>
        <v>0</v>
      </c>
      <c r="BJ50">
        <f>'Asset data'!BP50</f>
        <v>0</v>
      </c>
      <c r="BK50">
        <f>'Asset data'!BQ50</f>
        <v>0</v>
      </c>
      <c r="BL50">
        <f>'Asset data'!BR50</f>
        <v>0</v>
      </c>
      <c r="BM50">
        <f>'Asset data'!BS50</f>
        <v>0</v>
      </c>
      <c r="BN50">
        <f>'Asset data'!BT50</f>
        <v>0</v>
      </c>
      <c r="BO50">
        <f>'Asset data'!BU50</f>
        <v>0</v>
      </c>
      <c r="BP50">
        <f>'Asset data'!BV50</f>
        <v>0</v>
      </c>
      <c r="BQ50">
        <f>'Asset data'!BW50</f>
        <v>0</v>
      </c>
      <c r="BR50">
        <f>'Asset data'!BX50</f>
        <v>0</v>
      </c>
      <c r="BS50">
        <f>'Asset data'!BY50</f>
        <v>0</v>
      </c>
      <c r="BT50">
        <f>'Asset data'!BZ50</f>
        <v>0</v>
      </c>
      <c r="BU50">
        <f>'Asset data'!CA50</f>
        <v>0</v>
      </c>
      <c r="BV50">
        <f>'Asset data'!CB50</f>
        <v>0</v>
      </c>
      <c r="BW50">
        <f>'Asset data'!CC50</f>
        <v>0</v>
      </c>
      <c r="BX50">
        <f>'Asset data'!CD50</f>
        <v>0</v>
      </c>
      <c r="BY50">
        <f>'Asset data'!CE50</f>
        <v>0</v>
      </c>
      <c r="BZ50">
        <f>'Asset data'!CF50</f>
        <v>0</v>
      </c>
      <c r="CA50">
        <f>'Asset data'!CG50</f>
        <v>0</v>
      </c>
      <c r="CB50">
        <f>'Asset data'!CH50</f>
        <v>0</v>
      </c>
      <c r="CC50">
        <f>'Asset data'!CI50</f>
        <v>0</v>
      </c>
      <c r="CD50">
        <f>'Asset data'!CJ50</f>
        <v>0</v>
      </c>
      <c r="CE50">
        <f>'Asset data'!CK50</f>
        <v>0</v>
      </c>
      <c r="CF50">
        <f>'Asset data'!CL50</f>
        <v>0</v>
      </c>
      <c r="CG50">
        <f>'Asset data'!CM50</f>
        <v>0</v>
      </c>
      <c r="CH50">
        <f>'Asset data'!CN50</f>
        <v>0</v>
      </c>
      <c r="CI50">
        <f>'Asset data'!CO50</f>
        <v>0</v>
      </c>
      <c r="CJ50">
        <f>'Asset data'!CP50</f>
        <v>0</v>
      </c>
      <c r="CK50">
        <f>'Asset data'!CQ50</f>
        <v>0</v>
      </c>
      <c r="CL50">
        <f>'Asset data'!CR50</f>
        <v>0</v>
      </c>
      <c r="CM50">
        <f>'Asset data'!CS50</f>
        <v>0</v>
      </c>
      <c r="CN50">
        <f>'Asset data'!CT50</f>
        <v>0</v>
      </c>
      <c r="CO50">
        <f>'Asset data'!CU50</f>
        <v>0</v>
      </c>
      <c r="CP50">
        <f>'Asset data'!CV50</f>
        <v>0</v>
      </c>
      <c r="CQ50">
        <f>'Asset data'!CW50</f>
        <v>0</v>
      </c>
      <c r="CR50">
        <f>'Asset data'!CX50</f>
        <v>0</v>
      </c>
      <c r="CS50">
        <f>'Asset data'!CY50</f>
        <v>0</v>
      </c>
      <c r="CT50">
        <f>'Asset data'!CZ50</f>
        <v>0</v>
      </c>
      <c r="CU50">
        <f>'Asset data'!DA50</f>
        <v>0</v>
      </c>
      <c r="CV50">
        <f>'Asset data'!DB50</f>
        <v>0</v>
      </c>
      <c r="CW50">
        <f>'Asset data'!DC50</f>
        <v>0</v>
      </c>
      <c r="CX50">
        <f>'Asset data'!DD50</f>
        <v>0</v>
      </c>
      <c r="CY50">
        <f>'Asset data'!DE50</f>
        <v>0</v>
      </c>
      <c r="CZ50">
        <f>'Asset data'!DF50</f>
        <v>0</v>
      </c>
      <c r="DA50">
        <f>'Asset data'!DG50</f>
        <v>0</v>
      </c>
      <c r="DB50">
        <f>'Asset data'!DH50</f>
        <v>0</v>
      </c>
      <c r="DC50">
        <f>'Asset data'!DI50</f>
        <v>0</v>
      </c>
      <c r="DD50">
        <f>'Asset data'!DJ50</f>
        <v>0</v>
      </c>
      <c r="DE50">
        <f>'Asset data'!DK50</f>
        <v>0</v>
      </c>
      <c r="DF50">
        <f>'Asset data'!DL50</f>
        <v>0</v>
      </c>
      <c r="DG50">
        <f>'Asset data'!DM50</f>
        <v>0</v>
      </c>
      <c r="DH50">
        <f>'Asset data'!DN50</f>
        <v>0</v>
      </c>
      <c r="DI50">
        <f>'Asset data'!DO50</f>
        <v>0</v>
      </c>
      <c r="DJ50">
        <f>'Asset data'!DP50</f>
        <v>0</v>
      </c>
      <c r="DK50">
        <f>'Asset data'!DQ50</f>
        <v>0</v>
      </c>
      <c r="DL50">
        <f>'Asset data'!DR50</f>
        <v>0</v>
      </c>
      <c r="DM50">
        <f>'Asset data'!DS50</f>
        <v>0</v>
      </c>
      <c r="DN50">
        <f>'Asset data'!DT50</f>
        <v>0</v>
      </c>
      <c r="DO50">
        <f>'Asset data'!DU50</f>
        <v>0</v>
      </c>
      <c r="DP50">
        <f>'Asset data'!DV50</f>
        <v>0</v>
      </c>
      <c r="DQ50">
        <f>'Asset data'!DW50</f>
        <v>0</v>
      </c>
      <c r="DR50">
        <f>'Asset data'!DX50</f>
        <v>0</v>
      </c>
      <c r="DS50">
        <f>'Asset data'!DY50</f>
        <v>0</v>
      </c>
      <c r="DT50">
        <f>'Asset data'!DZ50</f>
        <v>0</v>
      </c>
      <c r="DU50">
        <f>'Asset data'!EA50</f>
        <v>0</v>
      </c>
      <c r="DV50">
        <f>'Asset data'!EB50</f>
        <v>0</v>
      </c>
      <c r="DW50">
        <f>'Asset data'!EC50</f>
        <v>0</v>
      </c>
      <c r="DX50">
        <f>'Asset data'!ED50</f>
        <v>0</v>
      </c>
      <c r="DY50">
        <f>'Asset data'!EE50</f>
        <v>0</v>
      </c>
      <c r="DZ50">
        <f>'Asset data'!EF50</f>
        <v>0</v>
      </c>
      <c r="EA50">
        <f>'Asset data'!EG50</f>
        <v>0</v>
      </c>
      <c r="EB50">
        <f>'Asset data'!EH50</f>
        <v>0</v>
      </c>
      <c r="EC50">
        <f>'Asset data'!EI50</f>
        <v>0</v>
      </c>
      <c r="ED50">
        <f>'Asset data'!EJ50</f>
        <v>0</v>
      </c>
      <c r="EE50">
        <f>'Asset data'!EK50</f>
        <v>0</v>
      </c>
      <c r="EF50">
        <f>'Asset data'!EL50</f>
        <v>0</v>
      </c>
      <c r="EG50">
        <f>'Asset data'!EM50</f>
        <v>0</v>
      </c>
      <c r="EH50">
        <f>'Asset data'!EN50</f>
        <v>0</v>
      </c>
      <c r="EI50">
        <f>'Asset data'!EO50</f>
        <v>0</v>
      </c>
      <c r="EJ50">
        <f>'Asset data'!EP50</f>
        <v>0</v>
      </c>
      <c r="EK50">
        <f>'Asset data'!EQ50</f>
        <v>0</v>
      </c>
      <c r="EL50">
        <f>'Asset data'!ER50</f>
        <v>0</v>
      </c>
      <c r="EM50">
        <f>'Asset data'!ES50</f>
        <v>0</v>
      </c>
      <c r="EN50">
        <f>'Asset data'!ET50</f>
        <v>0</v>
      </c>
      <c r="EO50">
        <f>'Asset data'!EU50</f>
        <v>0</v>
      </c>
      <c r="EP50">
        <f>'Asset data'!EV50</f>
        <v>0</v>
      </c>
      <c r="EQ50">
        <f>'Asset data'!EW50</f>
        <v>0</v>
      </c>
      <c r="ER50">
        <f>'Asset data'!EX50</f>
        <v>0</v>
      </c>
      <c r="ES50">
        <f>'Asset data'!EY50</f>
        <v>0</v>
      </c>
      <c r="ET50">
        <f>'Asset data'!EZ50</f>
        <v>0</v>
      </c>
      <c r="EU50">
        <f>'Asset data'!FA50</f>
        <v>0</v>
      </c>
      <c r="EV50">
        <f>'Asset data'!FB50</f>
        <v>0</v>
      </c>
      <c r="EW50">
        <f>'Asset data'!FC50</f>
        <v>0</v>
      </c>
      <c r="EX50">
        <f>'Asset data'!FD50</f>
        <v>0</v>
      </c>
      <c r="EY50">
        <f>'Asset data'!FE50</f>
        <v>0</v>
      </c>
      <c r="EZ50">
        <f>'Asset data'!FF50</f>
        <v>0</v>
      </c>
      <c r="FA50">
        <f>'Asset data'!FG50</f>
        <v>0</v>
      </c>
    </row>
    <row r="51" spans="1:157">
      <c r="A51" s="10">
        <f>'Asset data'!A51</f>
        <v>0</v>
      </c>
      <c r="B51" s="10">
        <f>'Asset data'!B51</f>
        <v>0</v>
      </c>
      <c r="C51" s="10">
        <f>'Asset data'!C51</f>
        <v>0</v>
      </c>
      <c r="D51" s="10">
        <f>'Asset data'!E51</f>
        <v>0</v>
      </c>
      <c r="E51" s="16">
        <f>'Asset data'!I51</f>
        <v>0</v>
      </c>
      <c r="F51">
        <f>'Asset data'!L51</f>
        <v>0</v>
      </c>
      <c r="G51">
        <f>'Asset data'!M51</f>
        <v>0</v>
      </c>
      <c r="H51">
        <f>'Asset data'!N51</f>
        <v>0</v>
      </c>
      <c r="I51">
        <f>'Asset data'!O51</f>
        <v>0</v>
      </c>
      <c r="J51">
        <f>'Asset data'!P51</f>
        <v>0</v>
      </c>
      <c r="K51">
        <f>'Asset data'!Q51</f>
        <v>0</v>
      </c>
      <c r="L51">
        <f>'Asset data'!R51</f>
        <v>0</v>
      </c>
      <c r="M51">
        <f>'Asset data'!S51</f>
        <v>0</v>
      </c>
      <c r="N51">
        <f>'Asset data'!T51</f>
        <v>0</v>
      </c>
      <c r="O51">
        <f>'Asset data'!U51</f>
        <v>0</v>
      </c>
      <c r="P51">
        <f>'Asset data'!V51</f>
        <v>0</v>
      </c>
      <c r="Q51">
        <f>'Asset data'!W51</f>
        <v>0</v>
      </c>
      <c r="R51">
        <f>'Asset data'!X51</f>
        <v>0</v>
      </c>
      <c r="S51">
        <f>'Asset data'!Y51</f>
        <v>0</v>
      </c>
      <c r="T51">
        <f>'Asset data'!Z51</f>
        <v>0</v>
      </c>
      <c r="U51">
        <f>'Asset data'!AA51</f>
        <v>0</v>
      </c>
      <c r="V51">
        <f>'Asset data'!AB51</f>
        <v>0</v>
      </c>
      <c r="W51">
        <f>'Asset data'!AC51</f>
        <v>0</v>
      </c>
      <c r="X51">
        <f>'Asset data'!AD51</f>
        <v>0</v>
      </c>
      <c r="Y51">
        <f>'Asset data'!AE51</f>
        <v>0</v>
      </c>
      <c r="Z51">
        <f>'Asset data'!AF51</f>
        <v>0</v>
      </c>
      <c r="AA51">
        <f>'Asset data'!AG51</f>
        <v>0</v>
      </c>
      <c r="AB51">
        <f>'Asset data'!AH51</f>
        <v>0</v>
      </c>
      <c r="AC51">
        <f>'Asset data'!AI51</f>
        <v>0</v>
      </c>
      <c r="AD51">
        <f>'Asset data'!AJ51</f>
        <v>0</v>
      </c>
      <c r="AE51">
        <f>'Asset data'!AK51</f>
        <v>0</v>
      </c>
      <c r="AF51">
        <f>'Asset data'!AL51</f>
        <v>0</v>
      </c>
      <c r="AG51">
        <f>'Asset data'!AM51</f>
        <v>0</v>
      </c>
      <c r="AH51">
        <f>'Asset data'!AN51</f>
        <v>0</v>
      </c>
      <c r="AI51">
        <f>'Asset data'!AO51</f>
        <v>0</v>
      </c>
      <c r="AJ51">
        <f>'Asset data'!AP51</f>
        <v>0</v>
      </c>
      <c r="AK51">
        <f>'Asset data'!AQ51</f>
        <v>0</v>
      </c>
      <c r="AL51">
        <f>'Asset data'!AR51</f>
        <v>0</v>
      </c>
      <c r="AM51">
        <f>'Asset data'!AS51</f>
        <v>0</v>
      </c>
      <c r="AN51">
        <f>'Asset data'!AT51</f>
        <v>0</v>
      </c>
      <c r="AO51">
        <f>'Asset data'!AU51</f>
        <v>0</v>
      </c>
      <c r="AP51">
        <f>'Asset data'!AV51</f>
        <v>0</v>
      </c>
      <c r="AQ51">
        <f>'Asset data'!AW51</f>
        <v>0</v>
      </c>
      <c r="AR51">
        <f>'Asset data'!AX51</f>
        <v>0</v>
      </c>
      <c r="AS51">
        <f>'Asset data'!AY51</f>
        <v>0</v>
      </c>
      <c r="AT51">
        <f>'Asset data'!AZ51</f>
        <v>0</v>
      </c>
      <c r="AU51">
        <f>'Asset data'!BA51</f>
        <v>0</v>
      </c>
      <c r="AV51">
        <f>'Asset data'!BB51</f>
        <v>0</v>
      </c>
      <c r="AW51">
        <f>'Asset data'!BC51</f>
        <v>0</v>
      </c>
      <c r="AX51">
        <f>'Asset data'!BD51</f>
        <v>0</v>
      </c>
      <c r="AY51">
        <f>'Asset data'!BE51</f>
        <v>0</v>
      </c>
      <c r="AZ51">
        <f>'Asset data'!BF51</f>
        <v>0</v>
      </c>
      <c r="BA51">
        <f>'Asset data'!BG51</f>
        <v>0</v>
      </c>
      <c r="BB51">
        <f>'Asset data'!BH51</f>
        <v>0</v>
      </c>
      <c r="BC51">
        <f>'Asset data'!BI51</f>
        <v>0</v>
      </c>
      <c r="BD51">
        <f>'Asset data'!BJ51</f>
        <v>0</v>
      </c>
      <c r="BE51">
        <f>'Asset data'!BK51</f>
        <v>0</v>
      </c>
      <c r="BF51">
        <f>'Asset data'!BL51</f>
        <v>0</v>
      </c>
      <c r="BG51">
        <f>'Asset data'!BM51</f>
        <v>0</v>
      </c>
      <c r="BH51">
        <f>'Asset data'!BN51</f>
        <v>0</v>
      </c>
      <c r="BI51">
        <f>'Asset data'!BO51</f>
        <v>0</v>
      </c>
      <c r="BJ51">
        <f>'Asset data'!BP51</f>
        <v>0</v>
      </c>
      <c r="BK51">
        <f>'Asset data'!BQ51</f>
        <v>0</v>
      </c>
      <c r="BL51">
        <f>'Asset data'!BR51</f>
        <v>0</v>
      </c>
      <c r="BM51">
        <f>'Asset data'!BS51</f>
        <v>0</v>
      </c>
      <c r="BN51">
        <f>'Asset data'!BT51</f>
        <v>0</v>
      </c>
      <c r="BO51">
        <f>'Asset data'!BU51</f>
        <v>0</v>
      </c>
      <c r="BP51">
        <f>'Asset data'!BV51</f>
        <v>0</v>
      </c>
      <c r="BQ51">
        <f>'Asset data'!BW51</f>
        <v>0</v>
      </c>
      <c r="BR51">
        <f>'Asset data'!BX51</f>
        <v>0</v>
      </c>
      <c r="BS51">
        <f>'Asset data'!BY51</f>
        <v>0</v>
      </c>
      <c r="BT51">
        <f>'Asset data'!BZ51</f>
        <v>0</v>
      </c>
      <c r="BU51">
        <f>'Asset data'!CA51</f>
        <v>0</v>
      </c>
      <c r="BV51">
        <f>'Asset data'!CB51</f>
        <v>0</v>
      </c>
      <c r="BW51">
        <f>'Asset data'!CC51</f>
        <v>0</v>
      </c>
      <c r="BX51">
        <f>'Asset data'!CD51</f>
        <v>0</v>
      </c>
      <c r="BY51">
        <f>'Asset data'!CE51</f>
        <v>0</v>
      </c>
      <c r="BZ51">
        <f>'Asset data'!CF51</f>
        <v>0</v>
      </c>
      <c r="CA51">
        <f>'Asset data'!CG51</f>
        <v>0</v>
      </c>
      <c r="CB51">
        <f>'Asset data'!CH51</f>
        <v>0</v>
      </c>
      <c r="CC51">
        <f>'Asset data'!CI51</f>
        <v>0</v>
      </c>
      <c r="CD51">
        <f>'Asset data'!CJ51</f>
        <v>0</v>
      </c>
      <c r="CE51">
        <f>'Asset data'!CK51</f>
        <v>0</v>
      </c>
      <c r="CF51">
        <f>'Asset data'!CL51</f>
        <v>0</v>
      </c>
      <c r="CG51">
        <f>'Asset data'!CM51</f>
        <v>0</v>
      </c>
      <c r="CH51">
        <f>'Asset data'!CN51</f>
        <v>0</v>
      </c>
      <c r="CI51">
        <f>'Asset data'!CO51</f>
        <v>0</v>
      </c>
      <c r="CJ51">
        <f>'Asset data'!CP51</f>
        <v>0</v>
      </c>
      <c r="CK51">
        <f>'Asset data'!CQ51</f>
        <v>0</v>
      </c>
      <c r="CL51">
        <f>'Asset data'!CR51</f>
        <v>0</v>
      </c>
      <c r="CM51">
        <f>'Asset data'!CS51</f>
        <v>0</v>
      </c>
      <c r="CN51">
        <f>'Asset data'!CT51</f>
        <v>0</v>
      </c>
      <c r="CO51">
        <f>'Asset data'!CU51</f>
        <v>0</v>
      </c>
      <c r="CP51">
        <f>'Asset data'!CV51</f>
        <v>0</v>
      </c>
      <c r="CQ51">
        <f>'Asset data'!CW51</f>
        <v>0</v>
      </c>
      <c r="CR51">
        <f>'Asset data'!CX51</f>
        <v>0</v>
      </c>
      <c r="CS51">
        <f>'Asset data'!CY51</f>
        <v>0</v>
      </c>
      <c r="CT51">
        <f>'Asset data'!CZ51</f>
        <v>0</v>
      </c>
      <c r="CU51">
        <f>'Asset data'!DA51</f>
        <v>0</v>
      </c>
      <c r="CV51">
        <f>'Asset data'!DB51</f>
        <v>0</v>
      </c>
      <c r="CW51">
        <f>'Asset data'!DC51</f>
        <v>0</v>
      </c>
      <c r="CX51">
        <f>'Asset data'!DD51</f>
        <v>0</v>
      </c>
      <c r="CY51">
        <f>'Asset data'!DE51</f>
        <v>0</v>
      </c>
      <c r="CZ51">
        <f>'Asset data'!DF51</f>
        <v>0</v>
      </c>
      <c r="DA51">
        <f>'Asset data'!DG51</f>
        <v>0</v>
      </c>
      <c r="DB51">
        <f>'Asset data'!DH51</f>
        <v>0</v>
      </c>
      <c r="DC51">
        <f>'Asset data'!DI51</f>
        <v>0</v>
      </c>
      <c r="DD51">
        <f>'Asset data'!DJ51</f>
        <v>0</v>
      </c>
      <c r="DE51">
        <f>'Asset data'!DK51</f>
        <v>0</v>
      </c>
      <c r="DF51">
        <f>'Asset data'!DL51</f>
        <v>0</v>
      </c>
      <c r="DG51">
        <f>'Asset data'!DM51</f>
        <v>0</v>
      </c>
      <c r="DH51">
        <f>'Asset data'!DN51</f>
        <v>0</v>
      </c>
      <c r="DI51">
        <f>'Asset data'!DO51</f>
        <v>0</v>
      </c>
      <c r="DJ51">
        <f>'Asset data'!DP51</f>
        <v>0</v>
      </c>
      <c r="DK51">
        <f>'Asset data'!DQ51</f>
        <v>0</v>
      </c>
      <c r="DL51">
        <f>'Asset data'!DR51</f>
        <v>0</v>
      </c>
      <c r="DM51">
        <f>'Asset data'!DS51</f>
        <v>0</v>
      </c>
      <c r="DN51">
        <f>'Asset data'!DT51</f>
        <v>0</v>
      </c>
      <c r="DO51">
        <f>'Asset data'!DU51</f>
        <v>0</v>
      </c>
      <c r="DP51">
        <f>'Asset data'!DV51</f>
        <v>0</v>
      </c>
      <c r="DQ51">
        <f>'Asset data'!DW51</f>
        <v>0</v>
      </c>
      <c r="DR51">
        <f>'Asset data'!DX51</f>
        <v>0</v>
      </c>
      <c r="DS51">
        <f>'Asset data'!DY51</f>
        <v>0</v>
      </c>
      <c r="DT51">
        <f>'Asset data'!DZ51</f>
        <v>0</v>
      </c>
      <c r="DU51">
        <f>'Asset data'!EA51</f>
        <v>0</v>
      </c>
      <c r="DV51">
        <f>'Asset data'!EB51</f>
        <v>0</v>
      </c>
      <c r="DW51">
        <f>'Asset data'!EC51</f>
        <v>0</v>
      </c>
      <c r="DX51">
        <f>'Asset data'!ED51</f>
        <v>0</v>
      </c>
      <c r="DY51">
        <f>'Asset data'!EE51</f>
        <v>0</v>
      </c>
      <c r="DZ51">
        <f>'Asset data'!EF51</f>
        <v>0</v>
      </c>
      <c r="EA51">
        <f>'Asset data'!EG51</f>
        <v>0</v>
      </c>
      <c r="EB51">
        <f>'Asset data'!EH51</f>
        <v>0</v>
      </c>
      <c r="EC51">
        <f>'Asset data'!EI51</f>
        <v>0</v>
      </c>
      <c r="ED51">
        <f>'Asset data'!EJ51</f>
        <v>0</v>
      </c>
      <c r="EE51">
        <f>'Asset data'!EK51</f>
        <v>0</v>
      </c>
      <c r="EF51">
        <f>'Asset data'!EL51</f>
        <v>0</v>
      </c>
      <c r="EG51">
        <f>'Asset data'!EM51</f>
        <v>0</v>
      </c>
      <c r="EH51">
        <f>'Asset data'!EN51</f>
        <v>0</v>
      </c>
      <c r="EI51">
        <f>'Asset data'!EO51</f>
        <v>0</v>
      </c>
      <c r="EJ51">
        <f>'Asset data'!EP51</f>
        <v>0</v>
      </c>
      <c r="EK51">
        <f>'Asset data'!EQ51</f>
        <v>0</v>
      </c>
      <c r="EL51">
        <f>'Asset data'!ER51</f>
        <v>0</v>
      </c>
      <c r="EM51">
        <f>'Asset data'!ES51</f>
        <v>0</v>
      </c>
      <c r="EN51">
        <f>'Asset data'!ET51</f>
        <v>0</v>
      </c>
      <c r="EO51">
        <f>'Asset data'!EU51</f>
        <v>0</v>
      </c>
      <c r="EP51">
        <f>'Asset data'!EV51</f>
        <v>0</v>
      </c>
      <c r="EQ51">
        <f>'Asset data'!EW51</f>
        <v>0</v>
      </c>
      <c r="ER51">
        <f>'Asset data'!EX51</f>
        <v>0</v>
      </c>
      <c r="ES51">
        <f>'Asset data'!EY51</f>
        <v>0</v>
      </c>
      <c r="ET51">
        <f>'Asset data'!EZ51</f>
        <v>0</v>
      </c>
      <c r="EU51">
        <f>'Asset data'!FA51</f>
        <v>0</v>
      </c>
      <c r="EV51">
        <f>'Asset data'!FB51</f>
        <v>0</v>
      </c>
      <c r="EW51">
        <f>'Asset data'!FC51</f>
        <v>0</v>
      </c>
      <c r="EX51">
        <f>'Asset data'!FD51</f>
        <v>0</v>
      </c>
      <c r="EY51">
        <f>'Asset data'!FE51</f>
        <v>0</v>
      </c>
      <c r="EZ51">
        <f>'Asset data'!FF51</f>
        <v>0</v>
      </c>
      <c r="FA51">
        <f>'Asset data'!FG51</f>
        <v>0</v>
      </c>
    </row>
    <row r="52" spans="1:157">
      <c r="A52" s="10">
        <f>'Asset data'!A52</f>
        <v>0</v>
      </c>
      <c r="B52" s="10">
        <f>'Asset data'!B52</f>
        <v>0</v>
      </c>
      <c r="C52" s="10">
        <f>'Asset data'!C52</f>
        <v>0</v>
      </c>
      <c r="D52" s="10">
        <f>'Asset data'!E52</f>
        <v>0</v>
      </c>
      <c r="E52" s="16">
        <f>'Asset data'!I52</f>
        <v>0</v>
      </c>
      <c r="F52">
        <f>'Asset data'!L52</f>
        <v>0</v>
      </c>
      <c r="G52">
        <f>'Asset data'!M52</f>
        <v>0</v>
      </c>
      <c r="H52">
        <f>'Asset data'!N52</f>
        <v>0</v>
      </c>
      <c r="I52">
        <f>'Asset data'!O52</f>
        <v>0</v>
      </c>
      <c r="J52">
        <f>'Asset data'!P52</f>
        <v>0</v>
      </c>
      <c r="K52">
        <f>'Asset data'!Q52</f>
        <v>0</v>
      </c>
      <c r="L52">
        <f>'Asset data'!R52</f>
        <v>0</v>
      </c>
      <c r="M52">
        <f>'Asset data'!S52</f>
        <v>0</v>
      </c>
      <c r="N52">
        <f>'Asset data'!T52</f>
        <v>0</v>
      </c>
      <c r="O52">
        <f>'Asset data'!U52</f>
        <v>0</v>
      </c>
      <c r="P52">
        <f>'Asset data'!V52</f>
        <v>0</v>
      </c>
      <c r="Q52">
        <f>'Asset data'!W52</f>
        <v>0</v>
      </c>
      <c r="R52">
        <f>'Asset data'!X52</f>
        <v>0</v>
      </c>
      <c r="S52">
        <f>'Asset data'!Y52</f>
        <v>0</v>
      </c>
      <c r="T52">
        <f>'Asset data'!Z52</f>
        <v>0</v>
      </c>
      <c r="U52">
        <f>'Asset data'!AA52</f>
        <v>0</v>
      </c>
      <c r="V52">
        <f>'Asset data'!AB52</f>
        <v>0</v>
      </c>
      <c r="W52">
        <f>'Asset data'!AC52</f>
        <v>0</v>
      </c>
      <c r="X52">
        <f>'Asset data'!AD52</f>
        <v>0</v>
      </c>
      <c r="Y52">
        <f>'Asset data'!AE52</f>
        <v>0</v>
      </c>
      <c r="Z52">
        <f>'Asset data'!AF52</f>
        <v>0</v>
      </c>
      <c r="AA52">
        <f>'Asset data'!AG52</f>
        <v>0</v>
      </c>
      <c r="AB52">
        <f>'Asset data'!AH52</f>
        <v>0</v>
      </c>
      <c r="AC52">
        <f>'Asset data'!AI52</f>
        <v>0</v>
      </c>
      <c r="AD52">
        <f>'Asset data'!AJ52</f>
        <v>0</v>
      </c>
      <c r="AE52">
        <f>'Asset data'!AK52</f>
        <v>0</v>
      </c>
      <c r="AF52">
        <f>'Asset data'!AL52</f>
        <v>0</v>
      </c>
      <c r="AG52">
        <f>'Asset data'!AM52</f>
        <v>0</v>
      </c>
      <c r="AH52">
        <f>'Asset data'!AN52</f>
        <v>0</v>
      </c>
      <c r="AI52">
        <f>'Asset data'!AO52</f>
        <v>0</v>
      </c>
      <c r="AJ52">
        <f>'Asset data'!AP52</f>
        <v>0</v>
      </c>
      <c r="AK52">
        <f>'Asset data'!AQ52</f>
        <v>0</v>
      </c>
      <c r="AL52">
        <f>'Asset data'!AR52</f>
        <v>0</v>
      </c>
      <c r="AM52">
        <f>'Asset data'!AS52</f>
        <v>0</v>
      </c>
      <c r="AN52">
        <f>'Asset data'!AT52</f>
        <v>0</v>
      </c>
      <c r="AO52">
        <f>'Asset data'!AU52</f>
        <v>0</v>
      </c>
      <c r="AP52">
        <f>'Asset data'!AV52</f>
        <v>0</v>
      </c>
      <c r="AQ52">
        <f>'Asset data'!AW52</f>
        <v>0</v>
      </c>
      <c r="AR52">
        <f>'Asset data'!AX52</f>
        <v>0</v>
      </c>
      <c r="AS52">
        <f>'Asset data'!AY52</f>
        <v>0</v>
      </c>
      <c r="AT52">
        <f>'Asset data'!AZ52</f>
        <v>0</v>
      </c>
      <c r="AU52">
        <f>'Asset data'!BA52</f>
        <v>0</v>
      </c>
      <c r="AV52">
        <f>'Asset data'!BB52</f>
        <v>0</v>
      </c>
      <c r="AW52">
        <f>'Asset data'!BC52</f>
        <v>0</v>
      </c>
      <c r="AX52">
        <f>'Asset data'!BD52</f>
        <v>0</v>
      </c>
      <c r="AY52">
        <f>'Asset data'!BE52</f>
        <v>0</v>
      </c>
      <c r="AZ52">
        <f>'Asset data'!BF52</f>
        <v>0</v>
      </c>
      <c r="BA52">
        <f>'Asset data'!BG52</f>
        <v>0</v>
      </c>
      <c r="BB52">
        <f>'Asset data'!BH52</f>
        <v>0</v>
      </c>
      <c r="BC52">
        <f>'Asset data'!BI52</f>
        <v>0</v>
      </c>
      <c r="BD52">
        <f>'Asset data'!BJ52</f>
        <v>0</v>
      </c>
      <c r="BE52">
        <f>'Asset data'!BK52</f>
        <v>0</v>
      </c>
      <c r="BF52">
        <f>'Asset data'!BL52</f>
        <v>0</v>
      </c>
      <c r="BG52">
        <f>'Asset data'!BM52</f>
        <v>0</v>
      </c>
      <c r="BH52">
        <f>'Asset data'!BN52</f>
        <v>0</v>
      </c>
      <c r="BI52">
        <f>'Asset data'!BO52</f>
        <v>0</v>
      </c>
      <c r="BJ52">
        <f>'Asset data'!BP52</f>
        <v>0</v>
      </c>
      <c r="BK52">
        <f>'Asset data'!BQ52</f>
        <v>0</v>
      </c>
      <c r="BL52">
        <f>'Asset data'!BR52</f>
        <v>0</v>
      </c>
      <c r="BM52">
        <f>'Asset data'!BS52</f>
        <v>0</v>
      </c>
      <c r="BN52">
        <f>'Asset data'!BT52</f>
        <v>0</v>
      </c>
      <c r="BO52">
        <f>'Asset data'!BU52</f>
        <v>0</v>
      </c>
      <c r="BP52">
        <f>'Asset data'!BV52</f>
        <v>0</v>
      </c>
      <c r="BQ52">
        <f>'Asset data'!BW52</f>
        <v>0</v>
      </c>
      <c r="BR52">
        <f>'Asset data'!BX52</f>
        <v>0</v>
      </c>
      <c r="BS52">
        <f>'Asset data'!BY52</f>
        <v>0</v>
      </c>
      <c r="BT52">
        <f>'Asset data'!BZ52</f>
        <v>0</v>
      </c>
      <c r="BU52">
        <f>'Asset data'!CA52</f>
        <v>0</v>
      </c>
      <c r="BV52">
        <f>'Asset data'!CB52</f>
        <v>0</v>
      </c>
      <c r="BW52">
        <f>'Asset data'!CC52</f>
        <v>0</v>
      </c>
      <c r="BX52">
        <f>'Asset data'!CD52</f>
        <v>0</v>
      </c>
      <c r="BY52">
        <f>'Asset data'!CE52</f>
        <v>0</v>
      </c>
      <c r="BZ52">
        <f>'Asset data'!CF52</f>
        <v>0</v>
      </c>
      <c r="CA52">
        <f>'Asset data'!CG52</f>
        <v>0</v>
      </c>
      <c r="CB52">
        <f>'Asset data'!CH52</f>
        <v>0</v>
      </c>
      <c r="CC52">
        <f>'Asset data'!CI52</f>
        <v>0</v>
      </c>
      <c r="CD52">
        <f>'Asset data'!CJ52</f>
        <v>0</v>
      </c>
      <c r="CE52">
        <f>'Asset data'!CK52</f>
        <v>0</v>
      </c>
      <c r="CF52">
        <f>'Asset data'!CL52</f>
        <v>0</v>
      </c>
      <c r="CG52">
        <f>'Asset data'!CM52</f>
        <v>0</v>
      </c>
      <c r="CH52">
        <f>'Asset data'!CN52</f>
        <v>0</v>
      </c>
      <c r="CI52">
        <f>'Asset data'!CO52</f>
        <v>0</v>
      </c>
      <c r="CJ52">
        <f>'Asset data'!CP52</f>
        <v>0</v>
      </c>
      <c r="CK52">
        <f>'Asset data'!CQ52</f>
        <v>0</v>
      </c>
      <c r="CL52">
        <f>'Asset data'!CR52</f>
        <v>0</v>
      </c>
      <c r="CM52">
        <f>'Asset data'!CS52</f>
        <v>0</v>
      </c>
      <c r="CN52">
        <f>'Asset data'!CT52</f>
        <v>0</v>
      </c>
      <c r="CO52">
        <f>'Asset data'!CU52</f>
        <v>0</v>
      </c>
      <c r="CP52">
        <f>'Asset data'!CV52</f>
        <v>0</v>
      </c>
      <c r="CQ52">
        <f>'Asset data'!CW52</f>
        <v>0</v>
      </c>
      <c r="CR52">
        <f>'Asset data'!CX52</f>
        <v>0</v>
      </c>
      <c r="CS52">
        <f>'Asset data'!CY52</f>
        <v>0</v>
      </c>
      <c r="CT52">
        <f>'Asset data'!CZ52</f>
        <v>0</v>
      </c>
      <c r="CU52">
        <f>'Asset data'!DA52</f>
        <v>0</v>
      </c>
      <c r="CV52">
        <f>'Asset data'!DB52</f>
        <v>0</v>
      </c>
      <c r="CW52">
        <f>'Asset data'!DC52</f>
        <v>0</v>
      </c>
      <c r="CX52">
        <f>'Asset data'!DD52</f>
        <v>0</v>
      </c>
      <c r="CY52">
        <f>'Asset data'!DE52</f>
        <v>0</v>
      </c>
      <c r="CZ52">
        <f>'Asset data'!DF52</f>
        <v>0</v>
      </c>
      <c r="DA52">
        <f>'Asset data'!DG52</f>
        <v>0</v>
      </c>
      <c r="DB52">
        <f>'Asset data'!DH52</f>
        <v>0</v>
      </c>
      <c r="DC52">
        <f>'Asset data'!DI52</f>
        <v>0</v>
      </c>
      <c r="DD52">
        <f>'Asset data'!DJ52</f>
        <v>0</v>
      </c>
      <c r="DE52">
        <f>'Asset data'!DK52</f>
        <v>0</v>
      </c>
      <c r="DF52">
        <f>'Asset data'!DL52</f>
        <v>0</v>
      </c>
      <c r="DG52">
        <f>'Asset data'!DM52</f>
        <v>0</v>
      </c>
      <c r="DH52">
        <f>'Asset data'!DN52</f>
        <v>0</v>
      </c>
      <c r="DI52">
        <f>'Asset data'!DO52</f>
        <v>0</v>
      </c>
      <c r="DJ52">
        <f>'Asset data'!DP52</f>
        <v>0</v>
      </c>
      <c r="DK52">
        <f>'Asset data'!DQ52</f>
        <v>0</v>
      </c>
      <c r="DL52">
        <f>'Asset data'!DR52</f>
        <v>0</v>
      </c>
      <c r="DM52">
        <f>'Asset data'!DS52</f>
        <v>0</v>
      </c>
      <c r="DN52">
        <f>'Asset data'!DT52</f>
        <v>0</v>
      </c>
      <c r="DO52">
        <f>'Asset data'!DU52</f>
        <v>0</v>
      </c>
      <c r="DP52">
        <f>'Asset data'!DV52</f>
        <v>0</v>
      </c>
      <c r="DQ52">
        <f>'Asset data'!DW52</f>
        <v>0</v>
      </c>
      <c r="DR52">
        <f>'Asset data'!DX52</f>
        <v>0</v>
      </c>
      <c r="DS52">
        <f>'Asset data'!DY52</f>
        <v>0</v>
      </c>
      <c r="DT52">
        <f>'Asset data'!DZ52</f>
        <v>0</v>
      </c>
      <c r="DU52">
        <f>'Asset data'!EA52</f>
        <v>0</v>
      </c>
      <c r="DV52">
        <f>'Asset data'!EB52</f>
        <v>0</v>
      </c>
      <c r="DW52">
        <f>'Asset data'!EC52</f>
        <v>0</v>
      </c>
      <c r="DX52">
        <f>'Asset data'!ED52</f>
        <v>0</v>
      </c>
      <c r="DY52">
        <f>'Asset data'!EE52</f>
        <v>0</v>
      </c>
      <c r="DZ52">
        <f>'Asset data'!EF52</f>
        <v>0</v>
      </c>
      <c r="EA52">
        <f>'Asset data'!EG52</f>
        <v>0</v>
      </c>
      <c r="EB52">
        <f>'Asset data'!EH52</f>
        <v>0</v>
      </c>
      <c r="EC52">
        <f>'Asset data'!EI52</f>
        <v>0</v>
      </c>
      <c r="ED52">
        <f>'Asset data'!EJ52</f>
        <v>0</v>
      </c>
      <c r="EE52">
        <f>'Asset data'!EK52</f>
        <v>0</v>
      </c>
      <c r="EF52">
        <f>'Asset data'!EL52</f>
        <v>0</v>
      </c>
      <c r="EG52">
        <f>'Asset data'!EM52</f>
        <v>0</v>
      </c>
      <c r="EH52">
        <f>'Asset data'!EN52</f>
        <v>0</v>
      </c>
      <c r="EI52">
        <f>'Asset data'!EO52</f>
        <v>0</v>
      </c>
      <c r="EJ52">
        <f>'Asset data'!EP52</f>
        <v>0</v>
      </c>
      <c r="EK52">
        <f>'Asset data'!EQ52</f>
        <v>0</v>
      </c>
      <c r="EL52">
        <f>'Asset data'!ER52</f>
        <v>0</v>
      </c>
      <c r="EM52">
        <f>'Asset data'!ES52</f>
        <v>0</v>
      </c>
      <c r="EN52">
        <f>'Asset data'!ET52</f>
        <v>0</v>
      </c>
      <c r="EO52">
        <f>'Asset data'!EU52</f>
        <v>0</v>
      </c>
      <c r="EP52">
        <f>'Asset data'!EV52</f>
        <v>0</v>
      </c>
      <c r="EQ52">
        <f>'Asset data'!EW52</f>
        <v>0</v>
      </c>
      <c r="ER52">
        <f>'Asset data'!EX52</f>
        <v>0</v>
      </c>
      <c r="ES52">
        <f>'Asset data'!EY52</f>
        <v>0</v>
      </c>
      <c r="ET52">
        <f>'Asset data'!EZ52</f>
        <v>0</v>
      </c>
      <c r="EU52">
        <f>'Asset data'!FA52</f>
        <v>0</v>
      </c>
      <c r="EV52">
        <f>'Asset data'!FB52</f>
        <v>0</v>
      </c>
      <c r="EW52">
        <f>'Asset data'!FC52</f>
        <v>0</v>
      </c>
      <c r="EX52">
        <f>'Asset data'!FD52</f>
        <v>0</v>
      </c>
      <c r="EY52">
        <f>'Asset data'!FE52</f>
        <v>0</v>
      </c>
      <c r="EZ52">
        <f>'Asset data'!FF52</f>
        <v>0</v>
      </c>
      <c r="FA52">
        <f>'Asset data'!FG52</f>
        <v>0</v>
      </c>
    </row>
    <row r="53" spans="1:157">
      <c r="A53" s="10">
        <f>'Asset data'!A53</f>
        <v>0</v>
      </c>
      <c r="B53" s="10">
        <f>'Asset data'!B53</f>
        <v>0</v>
      </c>
      <c r="C53" s="10">
        <f>'Asset data'!C53</f>
        <v>0</v>
      </c>
      <c r="D53" s="10">
        <f>'Asset data'!E53</f>
        <v>0</v>
      </c>
      <c r="E53" s="16">
        <f>'Asset data'!I53</f>
        <v>0</v>
      </c>
      <c r="F53">
        <f>'Asset data'!L53</f>
        <v>0</v>
      </c>
      <c r="G53">
        <f>'Asset data'!M53</f>
        <v>0</v>
      </c>
      <c r="H53">
        <f>'Asset data'!N53</f>
        <v>0</v>
      </c>
      <c r="I53">
        <f>'Asset data'!O53</f>
        <v>0</v>
      </c>
      <c r="J53">
        <f>'Asset data'!P53</f>
        <v>0</v>
      </c>
      <c r="K53">
        <f>'Asset data'!Q53</f>
        <v>0</v>
      </c>
      <c r="L53">
        <f>'Asset data'!R53</f>
        <v>0</v>
      </c>
      <c r="M53">
        <f>'Asset data'!S53</f>
        <v>0</v>
      </c>
      <c r="N53">
        <f>'Asset data'!T53</f>
        <v>0</v>
      </c>
      <c r="O53">
        <f>'Asset data'!U53</f>
        <v>0</v>
      </c>
      <c r="P53">
        <f>'Asset data'!V53</f>
        <v>0</v>
      </c>
      <c r="Q53">
        <f>'Asset data'!W53</f>
        <v>0</v>
      </c>
      <c r="R53">
        <f>'Asset data'!X53</f>
        <v>0</v>
      </c>
      <c r="S53">
        <f>'Asset data'!Y53</f>
        <v>0</v>
      </c>
      <c r="T53">
        <f>'Asset data'!Z53</f>
        <v>0</v>
      </c>
      <c r="U53">
        <f>'Asset data'!AA53</f>
        <v>0</v>
      </c>
      <c r="V53">
        <f>'Asset data'!AB53</f>
        <v>0</v>
      </c>
      <c r="W53">
        <f>'Asset data'!AC53</f>
        <v>0</v>
      </c>
      <c r="X53">
        <f>'Asset data'!AD53</f>
        <v>0</v>
      </c>
      <c r="Y53">
        <f>'Asset data'!AE53</f>
        <v>0</v>
      </c>
      <c r="Z53">
        <f>'Asset data'!AF53</f>
        <v>0</v>
      </c>
      <c r="AA53">
        <f>'Asset data'!AG53</f>
        <v>0</v>
      </c>
      <c r="AB53">
        <f>'Asset data'!AH53</f>
        <v>0</v>
      </c>
      <c r="AC53">
        <f>'Asset data'!AI53</f>
        <v>0</v>
      </c>
      <c r="AD53">
        <f>'Asset data'!AJ53</f>
        <v>0</v>
      </c>
      <c r="AE53">
        <f>'Asset data'!AK53</f>
        <v>0</v>
      </c>
      <c r="AF53">
        <f>'Asset data'!AL53</f>
        <v>0</v>
      </c>
      <c r="AG53">
        <f>'Asset data'!AM53</f>
        <v>0</v>
      </c>
      <c r="AH53">
        <f>'Asset data'!AN53</f>
        <v>0</v>
      </c>
      <c r="AI53">
        <f>'Asset data'!AO53</f>
        <v>0</v>
      </c>
      <c r="AJ53">
        <f>'Asset data'!AP53</f>
        <v>0</v>
      </c>
      <c r="AK53">
        <f>'Asset data'!AQ53</f>
        <v>0</v>
      </c>
      <c r="AL53">
        <f>'Asset data'!AR53</f>
        <v>0</v>
      </c>
      <c r="AM53">
        <f>'Asset data'!AS53</f>
        <v>0</v>
      </c>
      <c r="AN53">
        <f>'Asset data'!AT53</f>
        <v>0</v>
      </c>
      <c r="AO53">
        <f>'Asset data'!AU53</f>
        <v>0</v>
      </c>
      <c r="AP53">
        <f>'Asset data'!AV53</f>
        <v>0</v>
      </c>
      <c r="AQ53">
        <f>'Asset data'!AW53</f>
        <v>0</v>
      </c>
      <c r="AR53">
        <f>'Asset data'!AX53</f>
        <v>0</v>
      </c>
      <c r="AS53">
        <f>'Asset data'!AY53</f>
        <v>0</v>
      </c>
      <c r="AT53">
        <f>'Asset data'!AZ53</f>
        <v>0</v>
      </c>
      <c r="AU53">
        <f>'Asset data'!BA53</f>
        <v>0</v>
      </c>
      <c r="AV53">
        <f>'Asset data'!BB53</f>
        <v>0</v>
      </c>
      <c r="AW53">
        <f>'Asset data'!BC53</f>
        <v>0</v>
      </c>
      <c r="AX53">
        <f>'Asset data'!BD53</f>
        <v>0</v>
      </c>
      <c r="AY53">
        <f>'Asset data'!BE53</f>
        <v>0</v>
      </c>
      <c r="AZ53">
        <f>'Asset data'!BF53</f>
        <v>0</v>
      </c>
      <c r="BA53">
        <f>'Asset data'!BG53</f>
        <v>0</v>
      </c>
      <c r="BB53">
        <f>'Asset data'!BH53</f>
        <v>0</v>
      </c>
      <c r="BC53">
        <f>'Asset data'!BI53</f>
        <v>0</v>
      </c>
      <c r="BD53">
        <f>'Asset data'!BJ53</f>
        <v>0</v>
      </c>
      <c r="BE53">
        <f>'Asset data'!BK53</f>
        <v>0</v>
      </c>
      <c r="BF53">
        <f>'Asset data'!BL53</f>
        <v>0</v>
      </c>
      <c r="BG53">
        <f>'Asset data'!BM53</f>
        <v>0</v>
      </c>
      <c r="BH53">
        <f>'Asset data'!BN53</f>
        <v>0</v>
      </c>
      <c r="BI53">
        <f>'Asset data'!BO53</f>
        <v>0</v>
      </c>
      <c r="BJ53">
        <f>'Asset data'!BP53</f>
        <v>0</v>
      </c>
      <c r="BK53">
        <f>'Asset data'!BQ53</f>
        <v>0</v>
      </c>
      <c r="BL53">
        <f>'Asset data'!BR53</f>
        <v>0</v>
      </c>
      <c r="BM53">
        <f>'Asset data'!BS53</f>
        <v>0</v>
      </c>
      <c r="BN53">
        <f>'Asset data'!BT53</f>
        <v>0</v>
      </c>
      <c r="BO53">
        <f>'Asset data'!BU53</f>
        <v>0</v>
      </c>
      <c r="BP53">
        <f>'Asset data'!BV53</f>
        <v>0</v>
      </c>
      <c r="BQ53">
        <f>'Asset data'!BW53</f>
        <v>0</v>
      </c>
      <c r="BR53">
        <f>'Asset data'!BX53</f>
        <v>0</v>
      </c>
      <c r="BS53">
        <f>'Asset data'!BY53</f>
        <v>0</v>
      </c>
      <c r="BT53">
        <f>'Asset data'!BZ53</f>
        <v>0</v>
      </c>
      <c r="BU53">
        <f>'Asset data'!CA53</f>
        <v>0</v>
      </c>
      <c r="BV53">
        <f>'Asset data'!CB53</f>
        <v>0</v>
      </c>
      <c r="BW53">
        <f>'Asset data'!CC53</f>
        <v>0</v>
      </c>
      <c r="BX53">
        <f>'Asset data'!CD53</f>
        <v>0</v>
      </c>
      <c r="BY53">
        <f>'Asset data'!CE53</f>
        <v>0</v>
      </c>
      <c r="BZ53">
        <f>'Asset data'!CF53</f>
        <v>0</v>
      </c>
      <c r="CA53">
        <f>'Asset data'!CG53</f>
        <v>0</v>
      </c>
      <c r="CB53">
        <f>'Asset data'!CH53</f>
        <v>0</v>
      </c>
      <c r="CC53">
        <f>'Asset data'!CI53</f>
        <v>0</v>
      </c>
      <c r="CD53">
        <f>'Asset data'!CJ53</f>
        <v>0</v>
      </c>
      <c r="CE53">
        <f>'Asset data'!CK53</f>
        <v>0</v>
      </c>
      <c r="CF53">
        <f>'Asset data'!CL53</f>
        <v>0</v>
      </c>
      <c r="CG53">
        <f>'Asset data'!CM53</f>
        <v>0</v>
      </c>
      <c r="CH53">
        <f>'Asset data'!CN53</f>
        <v>0</v>
      </c>
      <c r="CI53">
        <f>'Asset data'!CO53</f>
        <v>0</v>
      </c>
      <c r="CJ53">
        <f>'Asset data'!CP53</f>
        <v>0</v>
      </c>
      <c r="CK53">
        <f>'Asset data'!CQ53</f>
        <v>0</v>
      </c>
      <c r="CL53">
        <f>'Asset data'!CR53</f>
        <v>0</v>
      </c>
      <c r="CM53">
        <f>'Asset data'!CS53</f>
        <v>0</v>
      </c>
      <c r="CN53">
        <f>'Asset data'!CT53</f>
        <v>0</v>
      </c>
      <c r="CO53">
        <f>'Asset data'!CU53</f>
        <v>0</v>
      </c>
      <c r="CP53">
        <f>'Asset data'!CV53</f>
        <v>0</v>
      </c>
      <c r="CQ53">
        <f>'Asset data'!CW53</f>
        <v>0</v>
      </c>
      <c r="CR53">
        <f>'Asset data'!CX53</f>
        <v>0</v>
      </c>
      <c r="CS53">
        <f>'Asset data'!CY53</f>
        <v>0</v>
      </c>
      <c r="CT53">
        <f>'Asset data'!CZ53</f>
        <v>0</v>
      </c>
      <c r="CU53">
        <f>'Asset data'!DA53</f>
        <v>0</v>
      </c>
      <c r="CV53">
        <f>'Asset data'!DB53</f>
        <v>0</v>
      </c>
      <c r="CW53">
        <f>'Asset data'!DC53</f>
        <v>0</v>
      </c>
      <c r="CX53">
        <f>'Asset data'!DD53</f>
        <v>0</v>
      </c>
      <c r="CY53">
        <f>'Asset data'!DE53</f>
        <v>0</v>
      </c>
      <c r="CZ53">
        <f>'Asset data'!DF53</f>
        <v>0</v>
      </c>
      <c r="DA53">
        <f>'Asset data'!DG53</f>
        <v>0</v>
      </c>
      <c r="DB53">
        <f>'Asset data'!DH53</f>
        <v>0</v>
      </c>
      <c r="DC53">
        <f>'Asset data'!DI53</f>
        <v>0</v>
      </c>
      <c r="DD53">
        <f>'Asset data'!DJ53</f>
        <v>0</v>
      </c>
      <c r="DE53">
        <f>'Asset data'!DK53</f>
        <v>0</v>
      </c>
      <c r="DF53">
        <f>'Asset data'!DL53</f>
        <v>0</v>
      </c>
      <c r="DG53">
        <f>'Asset data'!DM53</f>
        <v>0</v>
      </c>
      <c r="DH53">
        <f>'Asset data'!DN53</f>
        <v>0</v>
      </c>
      <c r="DI53">
        <f>'Asset data'!DO53</f>
        <v>0</v>
      </c>
      <c r="DJ53">
        <f>'Asset data'!DP53</f>
        <v>0</v>
      </c>
      <c r="DK53">
        <f>'Asset data'!DQ53</f>
        <v>0</v>
      </c>
      <c r="DL53">
        <f>'Asset data'!DR53</f>
        <v>0</v>
      </c>
      <c r="DM53">
        <f>'Asset data'!DS53</f>
        <v>0</v>
      </c>
      <c r="DN53">
        <f>'Asset data'!DT53</f>
        <v>0</v>
      </c>
      <c r="DO53">
        <f>'Asset data'!DU53</f>
        <v>0</v>
      </c>
      <c r="DP53">
        <f>'Asset data'!DV53</f>
        <v>0</v>
      </c>
      <c r="DQ53">
        <f>'Asset data'!DW53</f>
        <v>0</v>
      </c>
      <c r="DR53">
        <f>'Asset data'!DX53</f>
        <v>0</v>
      </c>
      <c r="DS53">
        <f>'Asset data'!DY53</f>
        <v>0</v>
      </c>
      <c r="DT53">
        <f>'Asset data'!DZ53</f>
        <v>0</v>
      </c>
      <c r="DU53">
        <f>'Asset data'!EA53</f>
        <v>0</v>
      </c>
      <c r="DV53">
        <f>'Asset data'!EB53</f>
        <v>0</v>
      </c>
      <c r="DW53">
        <f>'Asset data'!EC53</f>
        <v>0</v>
      </c>
      <c r="DX53">
        <f>'Asset data'!ED53</f>
        <v>0</v>
      </c>
      <c r="DY53">
        <f>'Asset data'!EE53</f>
        <v>0</v>
      </c>
      <c r="DZ53">
        <f>'Asset data'!EF53</f>
        <v>0</v>
      </c>
      <c r="EA53">
        <f>'Asset data'!EG53</f>
        <v>0</v>
      </c>
      <c r="EB53">
        <f>'Asset data'!EH53</f>
        <v>0</v>
      </c>
      <c r="EC53">
        <f>'Asset data'!EI53</f>
        <v>0</v>
      </c>
      <c r="ED53">
        <f>'Asset data'!EJ53</f>
        <v>0</v>
      </c>
      <c r="EE53">
        <f>'Asset data'!EK53</f>
        <v>0</v>
      </c>
      <c r="EF53">
        <f>'Asset data'!EL53</f>
        <v>0</v>
      </c>
      <c r="EG53">
        <f>'Asset data'!EM53</f>
        <v>0</v>
      </c>
      <c r="EH53">
        <f>'Asset data'!EN53</f>
        <v>0</v>
      </c>
      <c r="EI53">
        <f>'Asset data'!EO53</f>
        <v>0</v>
      </c>
      <c r="EJ53">
        <f>'Asset data'!EP53</f>
        <v>0</v>
      </c>
      <c r="EK53">
        <f>'Asset data'!EQ53</f>
        <v>0</v>
      </c>
      <c r="EL53">
        <f>'Asset data'!ER53</f>
        <v>0</v>
      </c>
      <c r="EM53">
        <f>'Asset data'!ES53</f>
        <v>0</v>
      </c>
      <c r="EN53">
        <f>'Asset data'!ET53</f>
        <v>0</v>
      </c>
      <c r="EO53">
        <f>'Asset data'!EU53</f>
        <v>0</v>
      </c>
      <c r="EP53">
        <f>'Asset data'!EV53</f>
        <v>0</v>
      </c>
      <c r="EQ53">
        <f>'Asset data'!EW53</f>
        <v>0</v>
      </c>
      <c r="ER53">
        <f>'Asset data'!EX53</f>
        <v>0</v>
      </c>
      <c r="ES53">
        <f>'Asset data'!EY53</f>
        <v>0</v>
      </c>
      <c r="ET53">
        <f>'Asset data'!EZ53</f>
        <v>0</v>
      </c>
      <c r="EU53">
        <f>'Asset data'!FA53</f>
        <v>0</v>
      </c>
      <c r="EV53">
        <f>'Asset data'!FB53</f>
        <v>0</v>
      </c>
      <c r="EW53">
        <f>'Asset data'!FC53</f>
        <v>0</v>
      </c>
      <c r="EX53">
        <f>'Asset data'!FD53</f>
        <v>0</v>
      </c>
      <c r="EY53">
        <f>'Asset data'!FE53</f>
        <v>0</v>
      </c>
      <c r="EZ53">
        <f>'Asset data'!FF53</f>
        <v>0</v>
      </c>
      <c r="FA53">
        <f>'Asset data'!FG53</f>
        <v>0</v>
      </c>
    </row>
    <row r="54" spans="1:157">
      <c r="A54" s="10">
        <f>'Asset data'!A54</f>
        <v>0</v>
      </c>
      <c r="B54" s="10">
        <f>'Asset data'!B54</f>
        <v>0</v>
      </c>
      <c r="C54" s="10">
        <f>'Asset data'!C54</f>
        <v>0</v>
      </c>
      <c r="D54" s="10">
        <f>'Asset data'!E54</f>
        <v>0</v>
      </c>
      <c r="E54" s="16">
        <f>'Asset data'!I54</f>
        <v>0</v>
      </c>
      <c r="F54">
        <f>'Asset data'!L54</f>
        <v>0</v>
      </c>
      <c r="G54">
        <f>'Asset data'!M54</f>
        <v>0</v>
      </c>
      <c r="H54">
        <f>'Asset data'!N54</f>
        <v>0</v>
      </c>
      <c r="I54">
        <f>'Asset data'!O54</f>
        <v>0</v>
      </c>
      <c r="J54">
        <f>'Asset data'!P54</f>
        <v>0</v>
      </c>
      <c r="K54">
        <f>'Asset data'!Q54</f>
        <v>0</v>
      </c>
      <c r="L54">
        <f>'Asset data'!R54</f>
        <v>0</v>
      </c>
      <c r="M54">
        <f>'Asset data'!S54</f>
        <v>0</v>
      </c>
      <c r="N54">
        <f>'Asset data'!T54</f>
        <v>0</v>
      </c>
      <c r="O54">
        <f>'Asset data'!U54</f>
        <v>0</v>
      </c>
      <c r="P54">
        <f>'Asset data'!V54</f>
        <v>0</v>
      </c>
      <c r="Q54">
        <f>'Asset data'!W54</f>
        <v>0</v>
      </c>
      <c r="R54">
        <f>'Asset data'!X54</f>
        <v>0</v>
      </c>
      <c r="S54">
        <f>'Asset data'!Y54</f>
        <v>0</v>
      </c>
      <c r="T54">
        <f>'Asset data'!Z54</f>
        <v>0</v>
      </c>
      <c r="U54">
        <f>'Asset data'!AA54</f>
        <v>0</v>
      </c>
      <c r="V54">
        <f>'Asset data'!AB54</f>
        <v>0</v>
      </c>
      <c r="W54">
        <f>'Asset data'!AC54</f>
        <v>0</v>
      </c>
      <c r="X54">
        <f>'Asset data'!AD54</f>
        <v>0</v>
      </c>
      <c r="Y54">
        <f>'Asset data'!AE54</f>
        <v>0</v>
      </c>
      <c r="Z54">
        <f>'Asset data'!AF54</f>
        <v>0</v>
      </c>
      <c r="AA54">
        <f>'Asset data'!AG54</f>
        <v>0</v>
      </c>
      <c r="AB54">
        <f>'Asset data'!AH54</f>
        <v>0</v>
      </c>
      <c r="AC54">
        <f>'Asset data'!AI54</f>
        <v>0</v>
      </c>
      <c r="AD54">
        <f>'Asset data'!AJ54</f>
        <v>0</v>
      </c>
      <c r="AE54">
        <f>'Asset data'!AK54</f>
        <v>0</v>
      </c>
      <c r="AF54">
        <f>'Asset data'!AL54</f>
        <v>0</v>
      </c>
      <c r="AG54">
        <f>'Asset data'!AM54</f>
        <v>0</v>
      </c>
      <c r="AH54">
        <f>'Asset data'!AN54</f>
        <v>0</v>
      </c>
      <c r="AI54">
        <f>'Asset data'!AO54</f>
        <v>0</v>
      </c>
      <c r="AJ54">
        <f>'Asset data'!AP54</f>
        <v>0</v>
      </c>
      <c r="AK54">
        <f>'Asset data'!AQ54</f>
        <v>0</v>
      </c>
      <c r="AL54">
        <f>'Asset data'!AR54</f>
        <v>0</v>
      </c>
      <c r="AM54">
        <f>'Asset data'!AS54</f>
        <v>0</v>
      </c>
      <c r="AN54">
        <f>'Asset data'!AT54</f>
        <v>0</v>
      </c>
      <c r="AO54">
        <f>'Asset data'!AU54</f>
        <v>0</v>
      </c>
      <c r="AP54">
        <f>'Asset data'!AV54</f>
        <v>0</v>
      </c>
      <c r="AQ54">
        <f>'Asset data'!AW54</f>
        <v>0</v>
      </c>
      <c r="AR54">
        <f>'Asset data'!AX54</f>
        <v>0</v>
      </c>
      <c r="AS54">
        <f>'Asset data'!AY54</f>
        <v>0</v>
      </c>
      <c r="AT54">
        <f>'Asset data'!AZ54</f>
        <v>0</v>
      </c>
      <c r="AU54">
        <f>'Asset data'!BA54</f>
        <v>0</v>
      </c>
      <c r="AV54">
        <f>'Asset data'!BB54</f>
        <v>0</v>
      </c>
      <c r="AW54">
        <f>'Asset data'!BC54</f>
        <v>0</v>
      </c>
      <c r="AX54">
        <f>'Asset data'!BD54</f>
        <v>0</v>
      </c>
      <c r="AY54">
        <f>'Asset data'!BE54</f>
        <v>0</v>
      </c>
      <c r="AZ54">
        <f>'Asset data'!BF54</f>
        <v>0</v>
      </c>
      <c r="BA54">
        <f>'Asset data'!BG54</f>
        <v>0</v>
      </c>
      <c r="BB54">
        <f>'Asset data'!BH54</f>
        <v>0</v>
      </c>
      <c r="BC54">
        <f>'Asset data'!BI54</f>
        <v>0</v>
      </c>
      <c r="BD54">
        <f>'Asset data'!BJ54</f>
        <v>0</v>
      </c>
      <c r="BE54">
        <f>'Asset data'!BK54</f>
        <v>0</v>
      </c>
      <c r="BF54">
        <f>'Asset data'!BL54</f>
        <v>0</v>
      </c>
      <c r="BG54">
        <f>'Asset data'!BM54</f>
        <v>0</v>
      </c>
      <c r="BH54">
        <f>'Asset data'!BN54</f>
        <v>0</v>
      </c>
      <c r="BI54">
        <f>'Asset data'!BO54</f>
        <v>0</v>
      </c>
      <c r="BJ54">
        <f>'Asset data'!BP54</f>
        <v>0</v>
      </c>
      <c r="BK54">
        <f>'Asset data'!BQ54</f>
        <v>0</v>
      </c>
      <c r="BL54">
        <f>'Asset data'!BR54</f>
        <v>0</v>
      </c>
      <c r="BM54">
        <f>'Asset data'!BS54</f>
        <v>0</v>
      </c>
      <c r="BN54">
        <f>'Asset data'!BT54</f>
        <v>0</v>
      </c>
      <c r="BO54">
        <f>'Asset data'!BU54</f>
        <v>0</v>
      </c>
      <c r="BP54">
        <f>'Asset data'!BV54</f>
        <v>0</v>
      </c>
      <c r="BQ54">
        <f>'Asset data'!BW54</f>
        <v>0</v>
      </c>
      <c r="BR54">
        <f>'Asset data'!BX54</f>
        <v>0</v>
      </c>
      <c r="BS54">
        <f>'Asset data'!BY54</f>
        <v>0</v>
      </c>
      <c r="BT54">
        <f>'Asset data'!BZ54</f>
        <v>0</v>
      </c>
      <c r="BU54">
        <f>'Asset data'!CA54</f>
        <v>0</v>
      </c>
      <c r="BV54">
        <f>'Asset data'!CB54</f>
        <v>0</v>
      </c>
      <c r="BW54">
        <f>'Asset data'!CC54</f>
        <v>0</v>
      </c>
      <c r="BX54">
        <f>'Asset data'!CD54</f>
        <v>0</v>
      </c>
      <c r="BY54">
        <f>'Asset data'!CE54</f>
        <v>0</v>
      </c>
      <c r="BZ54">
        <f>'Asset data'!CF54</f>
        <v>0</v>
      </c>
      <c r="CA54">
        <f>'Asset data'!CG54</f>
        <v>0</v>
      </c>
      <c r="CB54">
        <f>'Asset data'!CH54</f>
        <v>0</v>
      </c>
      <c r="CC54">
        <f>'Asset data'!CI54</f>
        <v>0</v>
      </c>
      <c r="CD54">
        <f>'Asset data'!CJ54</f>
        <v>0</v>
      </c>
      <c r="CE54">
        <f>'Asset data'!CK54</f>
        <v>0</v>
      </c>
      <c r="CF54">
        <f>'Asset data'!CL54</f>
        <v>0</v>
      </c>
      <c r="CG54">
        <f>'Asset data'!CM54</f>
        <v>0</v>
      </c>
      <c r="CH54">
        <f>'Asset data'!CN54</f>
        <v>0</v>
      </c>
      <c r="CI54">
        <f>'Asset data'!CO54</f>
        <v>0</v>
      </c>
      <c r="CJ54">
        <f>'Asset data'!CP54</f>
        <v>0</v>
      </c>
      <c r="CK54">
        <f>'Asset data'!CQ54</f>
        <v>0</v>
      </c>
      <c r="CL54">
        <f>'Asset data'!CR54</f>
        <v>0</v>
      </c>
      <c r="CM54">
        <f>'Asset data'!CS54</f>
        <v>0</v>
      </c>
      <c r="CN54">
        <f>'Asset data'!CT54</f>
        <v>0</v>
      </c>
      <c r="CO54">
        <f>'Asset data'!CU54</f>
        <v>0</v>
      </c>
      <c r="CP54">
        <f>'Asset data'!CV54</f>
        <v>0</v>
      </c>
      <c r="CQ54">
        <f>'Asset data'!CW54</f>
        <v>0</v>
      </c>
      <c r="CR54">
        <f>'Asset data'!CX54</f>
        <v>0</v>
      </c>
      <c r="CS54">
        <f>'Asset data'!CY54</f>
        <v>0</v>
      </c>
      <c r="CT54">
        <f>'Asset data'!CZ54</f>
        <v>0</v>
      </c>
      <c r="CU54">
        <f>'Asset data'!DA54</f>
        <v>0</v>
      </c>
      <c r="CV54">
        <f>'Asset data'!DB54</f>
        <v>0</v>
      </c>
      <c r="CW54">
        <f>'Asset data'!DC54</f>
        <v>0</v>
      </c>
      <c r="CX54">
        <f>'Asset data'!DD54</f>
        <v>0</v>
      </c>
      <c r="CY54">
        <f>'Asset data'!DE54</f>
        <v>0</v>
      </c>
      <c r="CZ54">
        <f>'Asset data'!DF54</f>
        <v>0</v>
      </c>
      <c r="DA54">
        <f>'Asset data'!DG54</f>
        <v>0</v>
      </c>
      <c r="DB54">
        <f>'Asset data'!DH54</f>
        <v>0</v>
      </c>
      <c r="DC54">
        <f>'Asset data'!DI54</f>
        <v>0</v>
      </c>
      <c r="DD54">
        <f>'Asset data'!DJ54</f>
        <v>0</v>
      </c>
      <c r="DE54">
        <f>'Asset data'!DK54</f>
        <v>0</v>
      </c>
      <c r="DF54">
        <f>'Asset data'!DL54</f>
        <v>0</v>
      </c>
      <c r="DG54">
        <f>'Asset data'!DM54</f>
        <v>0</v>
      </c>
      <c r="DH54">
        <f>'Asset data'!DN54</f>
        <v>0</v>
      </c>
      <c r="DI54">
        <f>'Asset data'!DO54</f>
        <v>0</v>
      </c>
      <c r="DJ54">
        <f>'Asset data'!DP54</f>
        <v>0</v>
      </c>
      <c r="DK54">
        <f>'Asset data'!DQ54</f>
        <v>0</v>
      </c>
      <c r="DL54">
        <f>'Asset data'!DR54</f>
        <v>0</v>
      </c>
      <c r="DM54">
        <f>'Asset data'!DS54</f>
        <v>0</v>
      </c>
      <c r="DN54">
        <f>'Asset data'!DT54</f>
        <v>0</v>
      </c>
      <c r="DO54">
        <f>'Asset data'!DU54</f>
        <v>0</v>
      </c>
      <c r="DP54">
        <f>'Asset data'!DV54</f>
        <v>0</v>
      </c>
      <c r="DQ54">
        <f>'Asset data'!DW54</f>
        <v>0</v>
      </c>
      <c r="DR54">
        <f>'Asset data'!DX54</f>
        <v>0</v>
      </c>
      <c r="DS54">
        <f>'Asset data'!DY54</f>
        <v>0</v>
      </c>
      <c r="DT54">
        <f>'Asset data'!DZ54</f>
        <v>0</v>
      </c>
      <c r="DU54">
        <f>'Asset data'!EA54</f>
        <v>0</v>
      </c>
      <c r="DV54">
        <f>'Asset data'!EB54</f>
        <v>0</v>
      </c>
      <c r="DW54">
        <f>'Asset data'!EC54</f>
        <v>0</v>
      </c>
      <c r="DX54">
        <f>'Asset data'!ED54</f>
        <v>0</v>
      </c>
      <c r="DY54">
        <f>'Asset data'!EE54</f>
        <v>0</v>
      </c>
      <c r="DZ54">
        <f>'Asset data'!EF54</f>
        <v>0</v>
      </c>
      <c r="EA54">
        <f>'Asset data'!EG54</f>
        <v>0</v>
      </c>
      <c r="EB54">
        <f>'Asset data'!EH54</f>
        <v>0</v>
      </c>
      <c r="EC54">
        <f>'Asset data'!EI54</f>
        <v>0</v>
      </c>
      <c r="ED54">
        <f>'Asset data'!EJ54</f>
        <v>0</v>
      </c>
      <c r="EE54">
        <f>'Asset data'!EK54</f>
        <v>0</v>
      </c>
      <c r="EF54">
        <f>'Asset data'!EL54</f>
        <v>0</v>
      </c>
      <c r="EG54">
        <f>'Asset data'!EM54</f>
        <v>0</v>
      </c>
      <c r="EH54">
        <f>'Asset data'!EN54</f>
        <v>0</v>
      </c>
      <c r="EI54">
        <f>'Asset data'!EO54</f>
        <v>0</v>
      </c>
      <c r="EJ54">
        <f>'Asset data'!EP54</f>
        <v>0</v>
      </c>
      <c r="EK54">
        <f>'Asset data'!EQ54</f>
        <v>0</v>
      </c>
      <c r="EL54">
        <f>'Asset data'!ER54</f>
        <v>0</v>
      </c>
      <c r="EM54">
        <f>'Asset data'!ES54</f>
        <v>0</v>
      </c>
      <c r="EN54">
        <f>'Asset data'!ET54</f>
        <v>0</v>
      </c>
      <c r="EO54">
        <f>'Asset data'!EU54</f>
        <v>0</v>
      </c>
      <c r="EP54">
        <f>'Asset data'!EV54</f>
        <v>0</v>
      </c>
      <c r="EQ54">
        <f>'Asset data'!EW54</f>
        <v>0</v>
      </c>
      <c r="ER54">
        <f>'Asset data'!EX54</f>
        <v>0</v>
      </c>
      <c r="ES54">
        <f>'Asset data'!EY54</f>
        <v>0</v>
      </c>
      <c r="ET54">
        <f>'Asset data'!EZ54</f>
        <v>0</v>
      </c>
      <c r="EU54">
        <f>'Asset data'!FA54</f>
        <v>0</v>
      </c>
      <c r="EV54">
        <f>'Asset data'!FB54</f>
        <v>0</v>
      </c>
      <c r="EW54">
        <f>'Asset data'!FC54</f>
        <v>0</v>
      </c>
      <c r="EX54">
        <f>'Asset data'!FD54</f>
        <v>0</v>
      </c>
      <c r="EY54">
        <f>'Asset data'!FE54</f>
        <v>0</v>
      </c>
      <c r="EZ54">
        <f>'Asset data'!FF54</f>
        <v>0</v>
      </c>
      <c r="FA54">
        <f>'Asset data'!FG54</f>
        <v>0</v>
      </c>
    </row>
    <row r="55" spans="1:157">
      <c r="A55" s="10">
        <f>'Asset data'!A55</f>
        <v>0</v>
      </c>
      <c r="B55" s="10">
        <f>'Asset data'!B55</f>
        <v>0</v>
      </c>
      <c r="C55" s="10">
        <f>'Asset data'!C55</f>
        <v>0</v>
      </c>
      <c r="D55" s="10">
        <f>'Asset data'!E55</f>
        <v>0</v>
      </c>
      <c r="E55" s="16">
        <f>'Asset data'!I55</f>
        <v>0</v>
      </c>
      <c r="F55">
        <f>'Asset data'!L55</f>
        <v>0</v>
      </c>
      <c r="G55">
        <f>'Asset data'!M55</f>
        <v>0</v>
      </c>
      <c r="H55">
        <f>'Asset data'!N55</f>
        <v>0</v>
      </c>
      <c r="I55">
        <f>'Asset data'!O55</f>
        <v>0</v>
      </c>
      <c r="J55">
        <f>'Asset data'!P55</f>
        <v>0</v>
      </c>
      <c r="K55">
        <f>'Asset data'!Q55</f>
        <v>0</v>
      </c>
      <c r="L55">
        <f>'Asset data'!R55</f>
        <v>0</v>
      </c>
      <c r="M55">
        <f>'Asset data'!S55</f>
        <v>0</v>
      </c>
      <c r="N55">
        <f>'Asset data'!T55</f>
        <v>0</v>
      </c>
      <c r="O55">
        <f>'Asset data'!U55</f>
        <v>0</v>
      </c>
      <c r="P55">
        <f>'Asset data'!V55</f>
        <v>0</v>
      </c>
      <c r="Q55">
        <f>'Asset data'!W55</f>
        <v>0</v>
      </c>
      <c r="R55">
        <f>'Asset data'!X55</f>
        <v>0</v>
      </c>
      <c r="S55">
        <f>'Asset data'!Y55</f>
        <v>0</v>
      </c>
      <c r="T55">
        <f>'Asset data'!Z55</f>
        <v>0</v>
      </c>
      <c r="U55">
        <f>'Asset data'!AA55</f>
        <v>0</v>
      </c>
      <c r="V55">
        <f>'Asset data'!AB55</f>
        <v>0</v>
      </c>
      <c r="W55">
        <f>'Asset data'!AC55</f>
        <v>0</v>
      </c>
      <c r="X55">
        <f>'Asset data'!AD55</f>
        <v>0</v>
      </c>
      <c r="Y55">
        <f>'Asset data'!AE55</f>
        <v>0</v>
      </c>
      <c r="Z55">
        <f>'Asset data'!AF55</f>
        <v>0</v>
      </c>
      <c r="AA55">
        <f>'Asset data'!AG55</f>
        <v>0</v>
      </c>
      <c r="AB55">
        <f>'Asset data'!AH55</f>
        <v>0</v>
      </c>
      <c r="AC55">
        <f>'Asset data'!AI55</f>
        <v>0</v>
      </c>
      <c r="AD55">
        <f>'Asset data'!AJ55</f>
        <v>0</v>
      </c>
      <c r="AE55">
        <f>'Asset data'!AK55</f>
        <v>0</v>
      </c>
      <c r="AF55">
        <f>'Asset data'!AL55</f>
        <v>0</v>
      </c>
      <c r="AG55">
        <f>'Asset data'!AM55</f>
        <v>0</v>
      </c>
      <c r="AH55">
        <f>'Asset data'!AN55</f>
        <v>0</v>
      </c>
      <c r="AI55">
        <f>'Asset data'!AO55</f>
        <v>0</v>
      </c>
      <c r="AJ55">
        <f>'Asset data'!AP55</f>
        <v>0</v>
      </c>
      <c r="AK55">
        <f>'Asset data'!AQ55</f>
        <v>0</v>
      </c>
      <c r="AL55">
        <f>'Asset data'!AR55</f>
        <v>0</v>
      </c>
      <c r="AM55">
        <f>'Asset data'!AS55</f>
        <v>0</v>
      </c>
      <c r="AN55">
        <f>'Asset data'!AT55</f>
        <v>0</v>
      </c>
      <c r="AO55">
        <f>'Asset data'!AU55</f>
        <v>0</v>
      </c>
      <c r="AP55">
        <f>'Asset data'!AV55</f>
        <v>0</v>
      </c>
      <c r="AQ55">
        <f>'Asset data'!AW55</f>
        <v>0</v>
      </c>
      <c r="AR55">
        <f>'Asset data'!AX55</f>
        <v>0</v>
      </c>
      <c r="AS55">
        <f>'Asset data'!AY55</f>
        <v>0</v>
      </c>
      <c r="AT55">
        <f>'Asset data'!AZ55</f>
        <v>0</v>
      </c>
      <c r="AU55">
        <f>'Asset data'!BA55</f>
        <v>0</v>
      </c>
      <c r="AV55">
        <f>'Asset data'!BB55</f>
        <v>0</v>
      </c>
      <c r="AW55">
        <f>'Asset data'!BC55</f>
        <v>0</v>
      </c>
      <c r="AX55">
        <f>'Asset data'!BD55</f>
        <v>0</v>
      </c>
      <c r="AY55">
        <f>'Asset data'!BE55</f>
        <v>0</v>
      </c>
      <c r="AZ55">
        <f>'Asset data'!BF55</f>
        <v>0</v>
      </c>
      <c r="BA55">
        <f>'Asset data'!BG55</f>
        <v>0</v>
      </c>
      <c r="BB55">
        <f>'Asset data'!BH55</f>
        <v>0</v>
      </c>
      <c r="BC55">
        <f>'Asset data'!BI55</f>
        <v>0</v>
      </c>
      <c r="BD55">
        <f>'Asset data'!BJ55</f>
        <v>0</v>
      </c>
      <c r="BE55">
        <f>'Asset data'!BK55</f>
        <v>0</v>
      </c>
      <c r="BF55">
        <f>'Asset data'!BL55</f>
        <v>0</v>
      </c>
      <c r="BG55">
        <f>'Asset data'!BM55</f>
        <v>0</v>
      </c>
      <c r="BH55">
        <f>'Asset data'!BN55</f>
        <v>0</v>
      </c>
      <c r="BI55">
        <f>'Asset data'!BO55</f>
        <v>0</v>
      </c>
      <c r="BJ55">
        <f>'Asset data'!BP55</f>
        <v>0</v>
      </c>
      <c r="BK55">
        <f>'Asset data'!BQ55</f>
        <v>0</v>
      </c>
      <c r="BL55">
        <f>'Asset data'!BR55</f>
        <v>0</v>
      </c>
      <c r="BM55">
        <f>'Asset data'!BS55</f>
        <v>0</v>
      </c>
      <c r="BN55">
        <f>'Asset data'!BT55</f>
        <v>0</v>
      </c>
      <c r="BO55">
        <f>'Asset data'!BU55</f>
        <v>0</v>
      </c>
      <c r="BP55">
        <f>'Asset data'!BV55</f>
        <v>0</v>
      </c>
      <c r="BQ55">
        <f>'Asset data'!BW55</f>
        <v>0</v>
      </c>
      <c r="BR55">
        <f>'Asset data'!BX55</f>
        <v>0</v>
      </c>
      <c r="BS55">
        <f>'Asset data'!BY55</f>
        <v>0</v>
      </c>
      <c r="BT55">
        <f>'Asset data'!BZ55</f>
        <v>0</v>
      </c>
      <c r="BU55">
        <f>'Asset data'!CA55</f>
        <v>0</v>
      </c>
      <c r="BV55">
        <f>'Asset data'!CB55</f>
        <v>0</v>
      </c>
      <c r="BW55">
        <f>'Asset data'!CC55</f>
        <v>0</v>
      </c>
      <c r="BX55">
        <f>'Asset data'!CD55</f>
        <v>0</v>
      </c>
      <c r="BY55">
        <f>'Asset data'!CE55</f>
        <v>0</v>
      </c>
      <c r="BZ55">
        <f>'Asset data'!CF55</f>
        <v>0</v>
      </c>
      <c r="CA55">
        <f>'Asset data'!CG55</f>
        <v>0</v>
      </c>
      <c r="CB55">
        <f>'Asset data'!CH55</f>
        <v>0</v>
      </c>
      <c r="CC55">
        <f>'Asset data'!CI55</f>
        <v>0</v>
      </c>
      <c r="CD55">
        <f>'Asset data'!CJ55</f>
        <v>0</v>
      </c>
      <c r="CE55">
        <f>'Asset data'!CK55</f>
        <v>0</v>
      </c>
      <c r="CF55">
        <f>'Asset data'!CL55</f>
        <v>0</v>
      </c>
      <c r="CG55">
        <f>'Asset data'!CM55</f>
        <v>0</v>
      </c>
      <c r="CH55">
        <f>'Asset data'!CN55</f>
        <v>0</v>
      </c>
      <c r="CI55">
        <f>'Asset data'!CO55</f>
        <v>0</v>
      </c>
      <c r="CJ55">
        <f>'Asset data'!CP55</f>
        <v>0</v>
      </c>
      <c r="CK55">
        <f>'Asset data'!CQ55</f>
        <v>0</v>
      </c>
      <c r="CL55">
        <f>'Asset data'!CR55</f>
        <v>0</v>
      </c>
      <c r="CM55">
        <f>'Asset data'!CS55</f>
        <v>0</v>
      </c>
      <c r="CN55">
        <f>'Asset data'!CT55</f>
        <v>0</v>
      </c>
      <c r="CO55">
        <f>'Asset data'!CU55</f>
        <v>0</v>
      </c>
      <c r="CP55">
        <f>'Asset data'!CV55</f>
        <v>0</v>
      </c>
      <c r="CQ55">
        <f>'Asset data'!CW55</f>
        <v>0</v>
      </c>
      <c r="CR55">
        <f>'Asset data'!CX55</f>
        <v>0</v>
      </c>
      <c r="CS55">
        <f>'Asset data'!CY55</f>
        <v>0</v>
      </c>
      <c r="CT55">
        <f>'Asset data'!CZ55</f>
        <v>0</v>
      </c>
      <c r="CU55">
        <f>'Asset data'!DA55</f>
        <v>0</v>
      </c>
      <c r="CV55">
        <f>'Asset data'!DB55</f>
        <v>0</v>
      </c>
      <c r="CW55">
        <f>'Asset data'!DC55</f>
        <v>0</v>
      </c>
      <c r="CX55">
        <f>'Asset data'!DD55</f>
        <v>0</v>
      </c>
      <c r="CY55">
        <f>'Asset data'!DE55</f>
        <v>0</v>
      </c>
      <c r="CZ55">
        <f>'Asset data'!DF55</f>
        <v>0</v>
      </c>
      <c r="DA55">
        <f>'Asset data'!DG55</f>
        <v>0</v>
      </c>
      <c r="DB55">
        <f>'Asset data'!DH55</f>
        <v>0</v>
      </c>
      <c r="DC55">
        <f>'Asset data'!DI55</f>
        <v>0</v>
      </c>
      <c r="DD55">
        <f>'Asset data'!DJ55</f>
        <v>0</v>
      </c>
      <c r="DE55">
        <f>'Asset data'!DK55</f>
        <v>0</v>
      </c>
      <c r="DF55">
        <f>'Asset data'!DL55</f>
        <v>0</v>
      </c>
      <c r="DG55">
        <f>'Asset data'!DM55</f>
        <v>0</v>
      </c>
      <c r="DH55">
        <f>'Asset data'!DN55</f>
        <v>0</v>
      </c>
      <c r="DI55">
        <f>'Asset data'!DO55</f>
        <v>0</v>
      </c>
      <c r="DJ55">
        <f>'Asset data'!DP55</f>
        <v>0</v>
      </c>
      <c r="DK55">
        <f>'Asset data'!DQ55</f>
        <v>0</v>
      </c>
      <c r="DL55">
        <f>'Asset data'!DR55</f>
        <v>0</v>
      </c>
      <c r="DM55">
        <f>'Asset data'!DS55</f>
        <v>0</v>
      </c>
      <c r="DN55">
        <f>'Asset data'!DT55</f>
        <v>0</v>
      </c>
      <c r="DO55">
        <f>'Asset data'!DU55</f>
        <v>0</v>
      </c>
      <c r="DP55">
        <f>'Asset data'!DV55</f>
        <v>0</v>
      </c>
      <c r="DQ55">
        <f>'Asset data'!DW55</f>
        <v>0</v>
      </c>
      <c r="DR55">
        <f>'Asset data'!DX55</f>
        <v>0</v>
      </c>
      <c r="DS55">
        <f>'Asset data'!DY55</f>
        <v>0</v>
      </c>
      <c r="DT55">
        <f>'Asset data'!DZ55</f>
        <v>0</v>
      </c>
      <c r="DU55">
        <f>'Asset data'!EA55</f>
        <v>0</v>
      </c>
      <c r="DV55">
        <f>'Asset data'!EB55</f>
        <v>0</v>
      </c>
      <c r="DW55">
        <f>'Asset data'!EC55</f>
        <v>0</v>
      </c>
      <c r="DX55">
        <f>'Asset data'!ED55</f>
        <v>0</v>
      </c>
      <c r="DY55">
        <f>'Asset data'!EE55</f>
        <v>0</v>
      </c>
      <c r="DZ55">
        <f>'Asset data'!EF55</f>
        <v>0</v>
      </c>
      <c r="EA55">
        <f>'Asset data'!EG55</f>
        <v>0</v>
      </c>
      <c r="EB55">
        <f>'Asset data'!EH55</f>
        <v>0</v>
      </c>
      <c r="EC55">
        <f>'Asset data'!EI55</f>
        <v>0</v>
      </c>
      <c r="ED55">
        <f>'Asset data'!EJ55</f>
        <v>0</v>
      </c>
      <c r="EE55">
        <f>'Asset data'!EK55</f>
        <v>0</v>
      </c>
      <c r="EF55">
        <f>'Asset data'!EL55</f>
        <v>0</v>
      </c>
      <c r="EG55">
        <f>'Asset data'!EM55</f>
        <v>0</v>
      </c>
      <c r="EH55">
        <f>'Asset data'!EN55</f>
        <v>0</v>
      </c>
      <c r="EI55">
        <f>'Asset data'!EO55</f>
        <v>0</v>
      </c>
      <c r="EJ55">
        <f>'Asset data'!EP55</f>
        <v>0</v>
      </c>
      <c r="EK55">
        <f>'Asset data'!EQ55</f>
        <v>0</v>
      </c>
      <c r="EL55">
        <f>'Asset data'!ER55</f>
        <v>0</v>
      </c>
      <c r="EM55">
        <f>'Asset data'!ES55</f>
        <v>0</v>
      </c>
      <c r="EN55">
        <f>'Asset data'!ET55</f>
        <v>0</v>
      </c>
      <c r="EO55">
        <f>'Asset data'!EU55</f>
        <v>0</v>
      </c>
      <c r="EP55">
        <f>'Asset data'!EV55</f>
        <v>0</v>
      </c>
      <c r="EQ55">
        <f>'Asset data'!EW55</f>
        <v>0</v>
      </c>
      <c r="ER55">
        <f>'Asset data'!EX55</f>
        <v>0</v>
      </c>
      <c r="ES55">
        <f>'Asset data'!EY55</f>
        <v>0</v>
      </c>
      <c r="ET55">
        <f>'Asset data'!EZ55</f>
        <v>0</v>
      </c>
      <c r="EU55">
        <f>'Asset data'!FA55</f>
        <v>0</v>
      </c>
      <c r="EV55">
        <f>'Asset data'!FB55</f>
        <v>0</v>
      </c>
      <c r="EW55">
        <f>'Asset data'!FC55</f>
        <v>0</v>
      </c>
      <c r="EX55">
        <f>'Asset data'!FD55</f>
        <v>0</v>
      </c>
      <c r="EY55">
        <f>'Asset data'!FE55</f>
        <v>0</v>
      </c>
      <c r="EZ55">
        <f>'Asset data'!FF55</f>
        <v>0</v>
      </c>
      <c r="FA55">
        <f>'Asset data'!FG55</f>
        <v>0</v>
      </c>
    </row>
    <row r="56" spans="1:157">
      <c r="A56" s="10">
        <f>'Asset data'!A56</f>
        <v>0</v>
      </c>
      <c r="B56" s="10">
        <f>'Asset data'!B56</f>
        <v>0</v>
      </c>
      <c r="C56" s="10">
        <f>'Asset data'!C56</f>
        <v>0</v>
      </c>
      <c r="D56" s="10">
        <f>'Asset data'!E56</f>
        <v>0</v>
      </c>
      <c r="E56" s="16">
        <f>'Asset data'!I56</f>
        <v>0</v>
      </c>
      <c r="F56">
        <f>'Asset data'!L56</f>
        <v>0</v>
      </c>
      <c r="G56">
        <f>'Asset data'!M56</f>
        <v>0</v>
      </c>
      <c r="H56">
        <f>'Asset data'!N56</f>
        <v>0</v>
      </c>
      <c r="I56">
        <f>'Asset data'!O56</f>
        <v>0</v>
      </c>
      <c r="J56">
        <f>'Asset data'!P56</f>
        <v>0</v>
      </c>
      <c r="K56">
        <f>'Asset data'!Q56</f>
        <v>0</v>
      </c>
      <c r="L56">
        <f>'Asset data'!R56</f>
        <v>0</v>
      </c>
      <c r="M56">
        <f>'Asset data'!S56</f>
        <v>0</v>
      </c>
      <c r="N56">
        <f>'Asset data'!T56</f>
        <v>0</v>
      </c>
      <c r="O56">
        <f>'Asset data'!U56</f>
        <v>0</v>
      </c>
      <c r="P56">
        <f>'Asset data'!V56</f>
        <v>0</v>
      </c>
      <c r="Q56">
        <f>'Asset data'!W56</f>
        <v>0</v>
      </c>
      <c r="R56">
        <f>'Asset data'!X56</f>
        <v>0</v>
      </c>
      <c r="S56">
        <f>'Asset data'!Y56</f>
        <v>0</v>
      </c>
      <c r="T56">
        <f>'Asset data'!Z56</f>
        <v>0</v>
      </c>
      <c r="U56">
        <f>'Asset data'!AA56</f>
        <v>0</v>
      </c>
      <c r="V56">
        <f>'Asset data'!AB56</f>
        <v>0</v>
      </c>
      <c r="W56">
        <f>'Asset data'!AC56</f>
        <v>0</v>
      </c>
      <c r="X56">
        <f>'Asset data'!AD56</f>
        <v>0</v>
      </c>
      <c r="Y56">
        <f>'Asset data'!AE56</f>
        <v>0</v>
      </c>
      <c r="Z56">
        <f>'Asset data'!AF56</f>
        <v>0</v>
      </c>
      <c r="AA56">
        <f>'Asset data'!AG56</f>
        <v>0</v>
      </c>
      <c r="AB56">
        <f>'Asset data'!AH56</f>
        <v>0</v>
      </c>
      <c r="AC56">
        <f>'Asset data'!AI56</f>
        <v>0</v>
      </c>
      <c r="AD56">
        <f>'Asset data'!AJ56</f>
        <v>0</v>
      </c>
      <c r="AE56">
        <f>'Asset data'!AK56</f>
        <v>0</v>
      </c>
      <c r="AF56">
        <f>'Asset data'!AL56</f>
        <v>0</v>
      </c>
      <c r="AG56">
        <f>'Asset data'!AM56</f>
        <v>0</v>
      </c>
      <c r="AH56">
        <f>'Asset data'!AN56</f>
        <v>0</v>
      </c>
      <c r="AI56">
        <f>'Asset data'!AO56</f>
        <v>0</v>
      </c>
      <c r="AJ56">
        <f>'Asset data'!AP56</f>
        <v>0</v>
      </c>
      <c r="AK56">
        <f>'Asset data'!AQ56</f>
        <v>0</v>
      </c>
      <c r="AL56">
        <f>'Asset data'!AR56</f>
        <v>0</v>
      </c>
      <c r="AM56">
        <f>'Asset data'!AS56</f>
        <v>0</v>
      </c>
      <c r="AN56">
        <f>'Asset data'!AT56</f>
        <v>0</v>
      </c>
      <c r="AO56">
        <f>'Asset data'!AU56</f>
        <v>0</v>
      </c>
      <c r="AP56">
        <f>'Asset data'!AV56</f>
        <v>0</v>
      </c>
      <c r="AQ56">
        <f>'Asset data'!AW56</f>
        <v>0</v>
      </c>
      <c r="AR56">
        <f>'Asset data'!AX56</f>
        <v>0</v>
      </c>
      <c r="AS56">
        <f>'Asset data'!AY56</f>
        <v>0</v>
      </c>
      <c r="AT56">
        <f>'Asset data'!AZ56</f>
        <v>0</v>
      </c>
      <c r="AU56">
        <f>'Asset data'!BA56</f>
        <v>0</v>
      </c>
      <c r="AV56">
        <f>'Asset data'!BB56</f>
        <v>0</v>
      </c>
      <c r="AW56">
        <f>'Asset data'!BC56</f>
        <v>0</v>
      </c>
      <c r="AX56">
        <f>'Asset data'!BD56</f>
        <v>0</v>
      </c>
      <c r="AY56">
        <f>'Asset data'!BE56</f>
        <v>0</v>
      </c>
      <c r="AZ56">
        <f>'Asset data'!BF56</f>
        <v>0</v>
      </c>
      <c r="BA56">
        <f>'Asset data'!BG56</f>
        <v>0</v>
      </c>
      <c r="BB56">
        <f>'Asset data'!BH56</f>
        <v>0</v>
      </c>
      <c r="BC56">
        <f>'Asset data'!BI56</f>
        <v>0</v>
      </c>
      <c r="BD56">
        <f>'Asset data'!BJ56</f>
        <v>0</v>
      </c>
      <c r="BE56">
        <f>'Asset data'!BK56</f>
        <v>0</v>
      </c>
      <c r="BF56">
        <f>'Asset data'!BL56</f>
        <v>0</v>
      </c>
      <c r="BG56">
        <f>'Asset data'!BM56</f>
        <v>0</v>
      </c>
      <c r="BH56">
        <f>'Asset data'!BN56</f>
        <v>0</v>
      </c>
      <c r="BI56">
        <f>'Asset data'!BO56</f>
        <v>0</v>
      </c>
      <c r="BJ56">
        <f>'Asset data'!BP56</f>
        <v>0</v>
      </c>
      <c r="BK56">
        <f>'Asset data'!BQ56</f>
        <v>0</v>
      </c>
      <c r="BL56">
        <f>'Asset data'!BR56</f>
        <v>0</v>
      </c>
      <c r="BM56">
        <f>'Asset data'!BS56</f>
        <v>0</v>
      </c>
      <c r="BN56">
        <f>'Asset data'!BT56</f>
        <v>0</v>
      </c>
      <c r="BO56">
        <f>'Asset data'!BU56</f>
        <v>0</v>
      </c>
      <c r="BP56">
        <f>'Asset data'!BV56</f>
        <v>0</v>
      </c>
      <c r="BQ56">
        <f>'Asset data'!BW56</f>
        <v>0</v>
      </c>
      <c r="BR56">
        <f>'Asset data'!BX56</f>
        <v>0</v>
      </c>
      <c r="BS56">
        <f>'Asset data'!BY56</f>
        <v>0</v>
      </c>
      <c r="BT56">
        <f>'Asset data'!BZ56</f>
        <v>0</v>
      </c>
      <c r="BU56">
        <f>'Asset data'!CA56</f>
        <v>0</v>
      </c>
      <c r="BV56">
        <f>'Asset data'!CB56</f>
        <v>0</v>
      </c>
      <c r="BW56">
        <f>'Asset data'!CC56</f>
        <v>0</v>
      </c>
      <c r="BX56">
        <f>'Asset data'!CD56</f>
        <v>0</v>
      </c>
      <c r="BY56">
        <f>'Asset data'!CE56</f>
        <v>0</v>
      </c>
      <c r="BZ56">
        <f>'Asset data'!CF56</f>
        <v>0</v>
      </c>
      <c r="CA56">
        <f>'Asset data'!CG56</f>
        <v>0</v>
      </c>
      <c r="CB56">
        <f>'Asset data'!CH56</f>
        <v>0</v>
      </c>
      <c r="CC56">
        <f>'Asset data'!CI56</f>
        <v>0</v>
      </c>
      <c r="CD56">
        <f>'Asset data'!CJ56</f>
        <v>0</v>
      </c>
      <c r="CE56">
        <f>'Asset data'!CK56</f>
        <v>0</v>
      </c>
      <c r="CF56">
        <f>'Asset data'!CL56</f>
        <v>0</v>
      </c>
      <c r="CG56">
        <f>'Asset data'!CM56</f>
        <v>0</v>
      </c>
      <c r="CH56">
        <f>'Asset data'!CN56</f>
        <v>0</v>
      </c>
      <c r="CI56">
        <f>'Asset data'!CO56</f>
        <v>0</v>
      </c>
      <c r="CJ56">
        <f>'Asset data'!CP56</f>
        <v>0</v>
      </c>
      <c r="CK56">
        <f>'Asset data'!CQ56</f>
        <v>0</v>
      </c>
      <c r="CL56">
        <f>'Asset data'!CR56</f>
        <v>0</v>
      </c>
      <c r="CM56">
        <f>'Asset data'!CS56</f>
        <v>0</v>
      </c>
      <c r="CN56">
        <f>'Asset data'!CT56</f>
        <v>0</v>
      </c>
      <c r="CO56">
        <f>'Asset data'!CU56</f>
        <v>0</v>
      </c>
      <c r="CP56">
        <f>'Asset data'!CV56</f>
        <v>0</v>
      </c>
      <c r="CQ56">
        <f>'Asset data'!CW56</f>
        <v>0</v>
      </c>
      <c r="CR56">
        <f>'Asset data'!CX56</f>
        <v>0</v>
      </c>
      <c r="CS56">
        <f>'Asset data'!CY56</f>
        <v>0</v>
      </c>
      <c r="CT56">
        <f>'Asset data'!CZ56</f>
        <v>0</v>
      </c>
      <c r="CU56">
        <f>'Asset data'!DA56</f>
        <v>0</v>
      </c>
      <c r="CV56">
        <f>'Asset data'!DB56</f>
        <v>0</v>
      </c>
      <c r="CW56">
        <f>'Asset data'!DC56</f>
        <v>0</v>
      </c>
      <c r="CX56">
        <f>'Asset data'!DD56</f>
        <v>0</v>
      </c>
      <c r="CY56">
        <f>'Asset data'!DE56</f>
        <v>0</v>
      </c>
      <c r="CZ56">
        <f>'Asset data'!DF56</f>
        <v>0</v>
      </c>
      <c r="DA56">
        <f>'Asset data'!DG56</f>
        <v>0</v>
      </c>
      <c r="DB56">
        <f>'Asset data'!DH56</f>
        <v>0</v>
      </c>
      <c r="DC56">
        <f>'Asset data'!DI56</f>
        <v>0</v>
      </c>
      <c r="DD56">
        <f>'Asset data'!DJ56</f>
        <v>0</v>
      </c>
      <c r="DE56">
        <f>'Asset data'!DK56</f>
        <v>0</v>
      </c>
      <c r="DF56">
        <f>'Asset data'!DL56</f>
        <v>0</v>
      </c>
      <c r="DG56">
        <f>'Asset data'!DM56</f>
        <v>0</v>
      </c>
      <c r="DH56">
        <f>'Asset data'!DN56</f>
        <v>0</v>
      </c>
      <c r="DI56">
        <f>'Asset data'!DO56</f>
        <v>0</v>
      </c>
      <c r="DJ56">
        <f>'Asset data'!DP56</f>
        <v>0</v>
      </c>
      <c r="DK56">
        <f>'Asset data'!DQ56</f>
        <v>0</v>
      </c>
      <c r="DL56">
        <f>'Asset data'!DR56</f>
        <v>0</v>
      </c>
      <c r="DM56">
        <f>'Asset data'!DS56</f>
        <v>0</v>
      </c>
      <c r="DN56">
        <f>'Asset data'!DT56</f>
        <v>0</v>
      </c>
      <c r="DO56">
        <f>'Asset data'!DU56</f>
        <v>0</v>
      </c>
      <c r="DP56">
        <f>'Asset data'!DV56</f>
        <v>0</v>
      </c>
      <c r="DQ56">
        <f>'Asset data'!DW56</f>
        <v>0</v>
      </c>
      <c r="DR56">
        <f>'Asset data'!DX56</f>
        <v>0</v>
      </c>
      <c r="DS56">
        <f>'Asset data'!DY56</f>
        <v>0</v>
      </c>
      <c r="DT56">
        <f>'Asset data'!DZ56</f>
        <v>0</v>
      </c>
      <c r="DU56">
        <f>'Asset data'!EA56</f>
        <v>0</v>
      </c>
      <c r="DV56">
        <f>'Asset data'!EB56</f>
        <v>0</v>
      </c>
      <c r="DW56">
        <f>'Asset data'!EC56</f>
        <v>0</v>
      </c>
      <c r="DX56">
        <f>'Asset data'!ED56</f>
        <v>0</v>
      </c>
      <c r="DY56">
        <f>'Asset data'!EE56</f>
        <v>0</v>
      </c>
      <c r="DZ56">
        <f>'Asset data'!EF56</f>
        <v>0</v>
      </c>
      <c r="EA56">
        <f>'Asset data'!EG56</f>
        <v>0</v>
      </c>
      <c r="EB56">
        <f>'Asset data'!EH56</f>
        <v>0</v>
      </c>
      <c r="EC56">
        <f>'Asset data'!EI56</f>
        <v>0</v>
      </c>
      <c r="ED56">
        <f>'Asset data'!EJ56</f>
        <v>0</v>
      </c>
      <c r="EE56">
        <f>'Asset data'!EK56</f>
        <v>0</v>
      </c>
      <c r="EF56">
        <f>'Asset data'!EL56</f>
        <v>0</v>
      </c>
      <c r="EG56">
        <f>'Asset data'!EM56</f>
        <v>0</v>
      </c>
      <c r="EH56">
        <f>'Asset data'!EN56</f>
        <v>0</v>
      </c>
      <c r="EI56">
        <f>'Asset data'!EO56</f>
        <v>0</v>
      </c>
      <c r="EJ56">
        <f>'Asset data'!EP56</f>
        <v>0</v>
      </c>
      <c r="EK56">
        <f>'Asset data'!EQ56</f>
        <v>0</v>
      </c>
      <c r="EL56">
        <f>'Asset data'!ER56</f>
        <v>0</v>
      </c>
      <c r="EM56">
        <f>'Asset data'!ES56</f>
        <v>0</v>
      </c>
      <c r="EN56">
        <f>'Asset data'!ET56</f>
        <v>0</v>
      </c>
      <c r="EO56">
        <f>'Asset data'!EU56</f>
        <v>0</v>
      </c>
      <c r="EP56">
        <f>'Asset data'!EV56</f>
        <v>0</v>
      </c>
      <c r="EQ56">
        <f>'Asset data'!EW56</f>
        <v>0</v>
      </c>
      <c r="ER56">
        <f>'Asset data'!EX56</f>
        <v>0</v>
      </c>
      <c r="ES56">
        <f>'Asset data'!EY56</f>
        <v>0</v>
      </c>
      <c r="ET56">
        <f>'Asset data'!EZ56</f>
        <v>0</v>
      </c>
      <c r="EU56">
        <f>'Asset data'!FA56</f>
        <v>0</v>
      </c>
      <c r="EV56">
        <f>'Asset data'!FB56</f>
        <v>0</v>
      </c>
      <c r="EW56">
        <f>'Asset data'!FC56</f>
        <v>0</v>
      </c>
      <c r="EX56">
        <f>'Asset data'!FD56</f>
        <v>0</v>
      </c>
      <c r="EY56">
        <f>'Asset data'!FE56</f>
        <v>0</v>
      </c>
      <c r="EZ56">
        <f>'Asset data'!FF56</f>
        <v>0</v>
      </c>
      <c r="FA56">
        <f>'Asset data'!FG56</f>
        <v>0</v>
      </c>
    </row>
    <row r="57" spans="1:157">
      <c r="A57" s="10">
        <f>'Asset data'!A57</f>
        <v>0</v>
      </c>
      <c r="B57" s="10">
        <f>'Asset data'!B57</f>
        <v>0</v>
      </c>
      <c r="C57" s="10">
        <f>'Asset data'!C57</f>
        <v>0</v>
      </c>
      <c r="D57" s="10">
        <f>'Asset data'!E57</f>
        <v>0</v>
      </c>
      <c r="E57" s="16">
        <f>'Asset data'!I57</f>
        <v>0</v>
      </c>
      <c r="F57">
        <f>'Asset data'!L57</f>
        <v>0</v>
      </c>
      <c r="G57">
        <f>'Asset data'!M57</f>
        <v>0</v>
      </c>
      <c r="H57">
        <f>'Asset data'!N57</f>
        <v>0</v>
      </c>
      <c r="I57">
        <f>'Asset data'!O57</f>
        <v>0</v>
      </c>
      <c r="J57">
        <f>'Asset data'!P57</f>
        <v>0</v>
      </c>
      <c r="K57">
        <f>'Asset data'!Q57</f>
        <v>0</v>
      </c>
      <c r="L57">
        <f>'Asset data'!R57</f>
        <v>0</v>
      </c>
      <c r="M57">
        <f>'Asset data'!S57</f>
        <v>0</v>
      </c>
      <c r="N57">
        <f>'Asset data'!T57</f>
        <v>0</v>
      </c>
      <c r="O57">
        <f>'Asset data'!U57</f>
        <v>0</v>
      </c>
      <c r="P57">
        <f>'Asset data'!V57</f>
        <v>0</v>
      </c>
      <c r="Q57">
        <f>'Asset data'!W57</f>
        <v>0</v>
      </c>
      <c r="R57">
        <f>'Asset data'!X57</f>
        <v>0</v>
      </c>
      <c r="S57">
        <f>'Asset data'!Y57</f>
        <v>0</v>
      </c>
      <c r="T57">
        <f>'Asset data'!Z57</f>
        <v>0</v>
      </c>
      <c r="U57">
        <f>'Asset data'!AA57</f>
        <v>0</v>
      </c>
      <c r="V57">
        <f>'Asset data'!AB57</f>
        <v>0</v>
      </c>
      <c r="W57">
        <f>'Asset data'!AC57</f>
        <v>0</v>
      </c>
      <c r="X57">
        <f>'Asset data'!AD57</f>
        <v>0</v>
      </c>
      <c r="Y57">
        <f>'Asset data'!AE57</f>
        <v>0</v>
      </c>
      <c r="Z57">
        <f>'Asset data'!AF57</f>
        <v>0</v>
      </c>
      <c r="AA57">
        <f>'Asset data'!AG57</f>
        <v>0</v>
      </c>
      <c r="AB57">
        <f>'Asset data'!AH57</f>
        <v>0</v>
      </c>
      <c r="AC57">
        <f>'Asset data'!AI57</f>
        <v>0</v>
      </c>
      <c r="AD57">
        <f>'Asset data'!AJ57</f>
        <v>0</v>
      </c>
      <c r="AE57">
        <f>'Asset data'!AK57</f>
        <v>0</v>
      </c>
      <c r="AF57">
        <f>'Asset data'!AL57</f>
        <v>0</v>
      </c>
      <c r="AG57">
        <f>'Asset data'!AM57</f>
        <v>0</v>
      </c>
      <c r="AH57">
        <f>'Asset data'!AN57</f>
        <v>0</v>
      </c>
      <c r="AI57">
        <f>'Asset data'!AO57</f>
        <v>0</v>
      </c>
      <c r="AJ57">
        <f>'Asset data'!AP57</f>
        <v>0</v>
      </c>
      <c r="AK57">
        <f>'Asset data'!AQ57</f>
        <v>0</v>
      </c>
      <c r="AL57">
        <f>'Asset data'!AR57</f>
        <v>0</v>
      </c>
      <c r="AM57">
        <f>'Asset data'!AS57</f>
        <v>0</v>
      </c>
      <c r="AN57">
        <f>'Asset data'!AT57</f>
        <v>0</v>
      </c>
      <c r="AO57">
        <f>'Asset data'!AU57</f>
        <v>0</v>
      </c>
      <c r="AP57">
        <f>'Asset data'!AV57</f>
        <v>0</v>
      </c>
      <c r="AQ57">
        <f>'Asset data'!AW57</f>
        <v>0</v>
      </c>
      <c r="AR57">
        <f>'Asset data'!AX57</f>
        <v>0</v>
      </c>
      <c r="AS57">
        <f>'Asset data'!AY57</f>
        <v>0</v>
      </c>
      <c r="AT57">
        <f>'Asset data'!AZ57</f>
        <v>0</v>
      </c>
      <c r="AU57">
        <f>'Asset data'!BA57</f>
        <v>0</v>
      </c>
      <c r="AV57">
        <f>'Asset data'!BB57</f>
        <v>0</v>
      </c>
      <c r="AW57">
        <f>'Asset data'!BC57</f>
        <v>0</v>
      </c>
      <c r="AX57">
        <f>'Asset data'!BD57</f>
        <v>0</v>
      </c>
      <c r="AY57">
        <f>'Asset data'!BE57</f>
        <v>0</v>
      </c>
      <c r="AZ57">
        <f>'Asset data'!BF57</f>
        <v>0</v>
      </c>
      <c r="BA57">
        <f>'Asset data'!BG57</f>
        <v>0</v>
      </c>
      <c r="BB57">
        <f>'Asset data'!BH57</f>
        <v>0</v>
      </c>
      <c r="BC57">
        <f>'Asset data'!BI57</f>
        <v>0</v>
      </c>
      <c r="BD57">
        <f>'Asset data'!BJ57</f>
        <v>0</v>
      </c>
      <c r="BE57">
        <f>'Asset data'!BK57</f>
        <v>0</v>
      </c>
      <c r="BF57">
        <f>'Asset data'!BL57</f>
        <v>0</v>
      </c>
      <c r="BG57">
        <f>'Asset data'!BM57</f>
        <v>0</v>
      </c>
      <c r="BH57">
        <f>'Asset data'!BN57</f>
        <v>0</v>
      </c>
      <c r="BI57">
        <f>'Asset data'!BO57</f>
        <v>0</v>
      </c>
      <c r="BJ57">
        <f>'Asset data'!BP57</f>
        <v>0</v>
      </c>
      <c r="BK57">
        <f>'Asset data'!BQ57</f>
        <v>0</v>
      </c>
      <c r="BL57">
        <f>'Asset data'!BR57</f>
        <v>0</v>
      </c>
      <c r="BM57">
        <f>'Asset data'!BS57</f>
        <v>0</v>
      </c>
      <c r="BN57">
        <f>'Asset data'!BT57</f>
        <v>0</v>
      </c>
      <c r="BO57">
        <f>'Asset data'!BU57</f>
        <v>0</v>
      </c>
      <c r="BP57">
        <f>'Asset data'!BV57</f>
        <v>0</v>
      </c>
      <c r="BQ57">
        <f>'Asset data'!BW57</f>
        <v>0</v>
      </c>
      <c r="BR57">
        <f>'Asset data'!BX57</f>
        <v>0</v>
      </c>
      <c r="BS57">
        <f>'Asset data'!BY57</f>
        <v>0</v>
      </c>
      <c r="BT57">
        <f>'Asset data'!BZ57</f>
        <v>0</v>
      </c>
      <c r="BU57">
        <f>'Asset data'!CA57</f>
        <v>0</v>
      </c>
      <c r="BV57">
        <f>'Asset data'!CB57</f>
        <v>0</v>
      </c>
      <c r="BW57">
        <f>'Asset data'!CC57</f>
        <v>0</v>
      </c>
      <c r="BX57">
        <f>'Asset data'!CD57</f>
        <v>0</v>
      </c>
      <c r="BY57">
        <f>'Asset data'!CE57</f>
        <v>0</v>
      </c>
      <c r="BZ57">
        <f>'Asset data'!CF57</f>
        <v>0</v>
      </c>
      <c r="CA57">
        <f>'Asset data'!CG57</f>
        <v>0</v>
      </c>
      <c r="CB57">
        <f>'Asset data'!CH57</f>
        <v>0</v>
      </c>
      <c r="CC57">
        <f>'Asset data'!CI57</f>
        <v>0</v>
      </c>
      <c r="CD57">
        <f>'Asset data'!CJ57</f>
        <v>0</v>
      </c>
      <c r="CE57">
        <f>'Asset data'!CK57</f>
        <v>0</v>
      </c>
      <c r="CF57">
        <f>'Asset data'!CL57</f>
        <v>0</v>
      </c>
      <c r="CG57">
        <f>'Asset data'!CM57</f>
        <v>0</v>
      </c>
      <c r="CH57">
        <f>'Asset data'!CN57</f>
        <v>0</v>
      </c>
      <c r="CI57">
        <f>'Asset data'!CO57</f>
        <v>0</v>
      </c>
      <c r="CJ57">
        <f>'Asset data'!CP57</f>
        <v>0</v>
      </c>
      <c r="CK57">
        <f>'Asset data'!CQ57</f>
        <v>0</v>
      </c>
      <c r="CL57">
        <f>'Asset data'!CR57</f>
        <v>0</v>
      </c>
      <c r="CM57">
        <f>'Asset data'!CS57</f>
        <v>0</v>
      </c>
      <c r="CN57">
        <f>'Asset data'!CT57</f>
        <v>0</v>
      </c>
      <c r="CO57">
        <f>'Asset data'!CU57</f>
        <v>0</v>
      </c>
      <c r="CP57">
        <f>'Asset data'!CV57</f>
        <v>0</v>
      </c>
      <c r="CQ57">
        <f>'Asset data'!CW57</f>
        <v>0</v>
      </c>
      <c r="CR57">
        <f>'Asset data'!CX57</f>
        <v>0</v>
      </c>
      <c r="CS57">
        <f>'Asset data'!CY57</f>
        <v>0</v>
      </c>
      <c r="CT57">
        <f>'Asset data'!CZ57</f>
        <v>0</v>
      </c>
      <c r="CU57">
        <f>'Asset data'!DA57</f>
        <v>0</v>
      </c>
      <c r="CV57">
        <f>'Asset data'!DB57</f>
        <v>0</v>
      </c>
      <c r="CW57">
        <f>'Asset data'!DC57</f>
        <v>0</v>
      </c>
      <c r="CX57">
        <f>'Asset data'!DD57</f>
        <v>0</v>
      </c>
      <c r="CY57">
        <f>'Asset data'!DE57</f>
        <v>0</v>
      </c>
      <c r="CZ57">
        <f>'Asset data'!DF57</f>
        <v>0</v>
      </c>
      <c r="DA57">
        <f>'Asset data'!DG57</f>
        <v>0</v>
      </c>
      <c r="DB57">
        <f>'Asset data'!DH57</f>
        <v>0</v>
      </c>
      <c r="DC57">
        <f>'Asset data'!DI57</f>
        <v>0</v>
      </c>
      <c r="DD57">
        <f>'Asset data'!DJ57</f>
        <v>0</v>
      </c>
      <c r="DE57">
        <f>'Asset data'!DK57</f>
        <v>0</v>
      </c>
      <c r="DF57">
        <f>'Asset data'!DL57</f>
        <v>0</v>
      </c>
      <c r="DG57">
        <f>'Asset data'!DM57</f>
        <v>0</v>
      </c>
      <c r="DH57">
        <f>'Asset data'!DN57</f>
        <v>0</v>
      </c>
      <c r="DI57">
        <f>'Asset data'!DO57</f>
        <v>0</v>
      </c>
      <c r="DJ57">
        <f>'Asset data'!DP57</f>
        <v>0</v>
      </c>
      <c r="DK57">
        <f>'Asset data'!DQ57</f>
        <v>0</v>
      </c>
      <c r="DL57">
        <f>'Asset data'!DR57</f>
        <v>0</v>
      </c>
      <c r="DM57">
        <f>'Asset data'!DS57</f>
        <v>0</v>
      </c>
      <c r="DN57">
        <f>'Asset data'!DT57</f>
        <v>0</v>
      </c>
      <c r="DO57">
        <f>'Asset data'!DU57</f>
        <v>0</v>
      </c>
      <c r="DP57">
        <f>'Asset data'!DV57</f>
        <v>0</v>
      </c>
      <c r="DQ57">
        <f>'Asset data'!DW57</f>
        <v>0</v>
      </c>
      <c r="DR57">
        <f>'Asset data'!DX57</f>
        <v>0</v>
      </c>
      <c r="DS57">
        <f>'Asset data'!DY57</f>
        <v>0</v>
      </c>
      <c r="DT57">
        <f>'Asset data'!DZ57</f>
        <v>0</v>
      </c>
      <c r="DU57">
        <f>'Asset data'!EA57</f>
        <v>0</v>
      </c>
      <c r="DV57">
        <f>'Asset data'!EB57</f>
        <v>0</v>
      </c>
      <c r="DW57">
        <f>'Asset data'!EC57</f>
        <v>0</v>
      </c>
      <c r="DX57">
        <f>'Asset data'!ED57</f>
        <v>0</v>
      </c>
      <c r="DY57">
        <f>'Asset data'!EE57</f>
        <v>0</v>
      </c>
      <c r="DZ57">
        <f>'Asset data'!EF57</f>
        <v>0</v>
      </c>
      <c r="EA57">
        <f>'Asset data'!EG57</f>
        <v>0</v>
      </c>
      <c r="EB57">
        <f>'Asset data'!EH57</f>
        <v>0</v>
      </c>
      <c r="EC57">
        <f>'Asset data'!EI57</f>
        <v>0</v>
      </c>
      <c r="ED57">
        <f>'Asset data'!EJ57</f>
        <v>0</v>
      </c>
      <c r="EE57">
        <f>'Asset data'!EK57</f>
        <v>0</v>
      </c>
      <c r="EF57">
        <f>'Asset data'!EL57</f>
        <v>0</v>
      </c>
      <c r="EG57">
        <f>'Asset data'!EM57</f>
        <v>0</v>
      </c>
      <c r="EH57">
        <f>'Asset data'!EN57</f>
        <v>0</v>
      </c>
      <c r="EI57">
        <f>'Asset data'!EO57</f>
        <v>0</v>
      </c>
      <c r="EJ57">
        <f>'Asset data'!EP57</f>
        <v>0</v>
      </c>
      <c r="EK57">
        <f>'Asset data'!EQ57</f>
        <v>0</v>
      </c>
      <c r="EL57">
        <f>'Asset data'!ER57</f>
        <v>0</v>
      </c>
      <c r="EM57">
        <f>'Asset data'!ES57</f>
        <v>0</v>
      </c>
      <c r="EN57">
        <f>'Asset data'!ET57</f>
        <v>0</v>
      </c>
      <c r="EO57">
        <f>'Asset data'!EU57</f>
        <v>0</v>
      </c>
      <c r="EP57">
        <f>'Asset data'!EV57</f>
        <v>0</v>
      </c>
      <c r="EQ57">
        <f>'Asset data'!EW57</f>
        <v>0</v>
      </c>
      <c r="ER57">
        <f>'Asset data'!EX57</f>
        <v>0</v>
      </c>
      <c r="ES57">
        <f>'Asset data'!EY57</f>
        <v>0</v>
      </c>
      <c r="ET57">
        <f>'Asset data'!EZ57</f>
        <v>0</v>
      </c>
      <c r="EU57">
        <f>'Asset data'!FA57</f>
        <v>0</v>
      </c>
      <c r="EV57">
        <f>'Asset data'!FB57</f>
        <v>0</v>
      </c>
      <c r="EW57">
        <f>'Asset data'!FC57</f>
        <v>0</v>
      </c>
      <c r="EX57">
        <f>'Asset data'!FD57</f>
        <v>0</v>
      </c>
      <c r="EY57">
        <f>'Asset data'!FE57</f>
        <v>0</v>
      </c>
      <c r="EZ57">
        <f>'Asset data'!FF57</f>
        <v>0</v>
      </c>
      <c r="FA57">
        <f>'Asset data'!FG57</f>
        <v>0</v>
      </c>
    </row>
    <row r="58" spans="1:157">
      <c r="A58" s="10">
        <f>'Asset data'!A58</f>
        <v>0</v>
      </c>
      <c r="B58" s="10">
        <f>'Asset data'!B58</f>
        <v>0</v>
      </c>
      <c r="C58" s="10">
        <f>'Asset data'!C58</f>
        <v>0</v>
      </c>
      <c r="D58" s="10">
        <f>'Asset data'!E58</f>
        <v>0</v>
      </c>
      <c r="E58" s="16">
        <f>'Asset data'!I58</f>
        <v>0</v>
      </c>
      <c r="F58">
        <f>'Asset data'!L58</f>
        <v>0</v>
      </c>
      <c r="G58">
        <f>'Asset data'!M58</f>
        <v>0</v>
      </c>
      <c r="H58">
        <f>'Asset data'!N58</f>
        <v>0</v>
      </c>
      <c r="I58">
        <f>'Asset data'!O58</f>
        <v>0</v>
      </c>
      <c r="J58">
        <f>'Asset data'!P58</f>
        <v>0</v>
      </c>
      <c r="K58">
        <f>'Asset data'!Q58</f>
        <v>0</v>
      </c>
      <c r="L58">
        <f>'Asset data'!R58</f>
        <v>0</v>
      </c>
      <c r="M58">
        <f>'Asset data'!S58</f>
        <v>0</v>
      </c>
      <c r="N58">
        <f>'Asset data'!T58</f>
        <v>0</v>
      </c>
      <c r="O58">
        <f>'Asset data'!U58</f>
        <v>0</v>
      </c>
      <c r="P58">
        <f>'Asset data'!V58</f>
        <v>0</v>
      </c>
      <c r="Q58">
        <f>'Asset data'!W58</f>
        <v>0</v>
      </c>
      <c r="R58">
        <f>'Asset data'!X58</f>
        <v>0</v>
      </c>
      <c r="S58">
        <f>'Asset data'!Y58</f>
        <v>0</v>
      </c>
      <c r="T58">
        <f>'Asset data'!Z58</f>
        <v>0</v>
      </c>
      <c r="U58">
        <f>'Asset data'!AA58</f>
        <v>0</v>
      </c>
      <c r="V58">
        <f>'Asset data'!AB58</f>
        <v>0</v>
      </c>
      <c r="W58">
        <f>'Asset data'!AC58</f>
        <v>0</v>
      </c>
      <c r="X58">
        <f>'Asset data'!AD58</f>
        <v>0</v>
      </c>
      <c r="Y58">
        <f>'Asset data'!AE58</f>
        <v>0</v>
      </c>
      <c r="Z58">
        <f>'Asset data'!AF58</f>
        <v>0</v>
      </c>
      <c r="AA58">
        <f>'Asset data'!AG58</f>
        <v>0</v>
      </c>
      <c r="AB58">
        <f>'Asset data'!AH58</f>
        <v>0</v>
      </c>
      <c r="AC58">
        <f>'Asset data'!AI58</f>
        <v>0</v>
      </c>
      <c r="AD58">
        <f>'Asset data'!AJ58</f>
        <v>0</v>
      </c>
      <c r="AE58">
        <f>'Asset data'!AK58</f>
        <v>0</v>
      </c>
      <c r="AF58">
        <f>'Asset data'!AL58</f>
        <v>0</v>
      </c>
      <c r="AG58">
        <f>'Asset data'!AM58</f>
        <v>0</v>
      </c>
      <c r="AH58">
        <f>'Asset data'!AN58</f>
        <v>0</v>
      </c>
      <c r="AI58">
        <f>'Asset data'!AO58</f>
        <v>0</v>
      </c>
      <c r="AJ58">
        <f>'Asset data'!AP58</f>
        <v>0</v>
      </c>
      <c r="AK58">
        <f>'Asset data'!AQ58</f>
        <v>0</v>
      </c>
      <c r="AL58">
        <f>'Asset data'!AR58</f>
        <v>0</v>
      </c>
      <c r="AM58">
        <f>'Asset data'!AS58</f>
        <v>0</v>
      </c>
      <c r="AN58">
        <f>'Asset data'!AT58</f>
        <v>0</v>
      </c>
      <c r="AO58">
        <f>'Asset data'!AU58</f>
        <v>0</v>
      </c>
      <c r="AP58">
        <f>'Asset data'!AV58</f>
        <v>0</v>
      </c>
      <c r="AQ58">
        <f>'Asset data'!AW58</f>
        <v>0</v>
      </c>
      <c r="AR58">
        <f>'Asset data'!AX58</f>
        <v>0</v>
      </c>
      <c r="AS58">
        <f>'Asset data'!AY58</f>
        <v>0</v>
      </c>
      <c r="AT58">
        <f>'Asset data'!AZ58</f>
        <v>0</v>
      </c>
      <c r="AU58">
        <f>'Asset data'!BA58</f>
        <v>0</v>
      </c>
      <c r="AV58">
        <f>'Asset data'!BB58</f>
        <v>0</v>
      </c>
      <c r="AW58">
        <f>'Asset data'!BC58</f>
        <v>0</v>
      </c>
      <c r="AX58">
        <f>'Asset data'!BD58</f>
        <v>0</v>
      </c>
      <c r="AY58">
        <f>'Asset data'!BE58</f>
        <v>0</v>
      </c>
      <c r="AZ58">
        <f>'Asset data'!BF58</f>
        <v>0</v>
      </c>
      <c r="BA58">
        <f>'Asset data'!BG58</f>
        <v>0</v>
      </c>
      <c r="BB58">
        <f>'Asset data'!BH58</f>
        <v>0</v>
      </c>
      <c r="BC58">
        <f>'Asset data'!BI58</f>
        <v>0</v>
      </c>
      <c r="BD58">
        <f>'Asset data'!BJ58</f>
        <v>0</v>
      </c>
      <c r="BE58">
        <f>'Asset data'!BK58</f>
        <v>0</v>
      </c>
      <c r="BF58">
        <f>'Asset data'!BL58</f>
        <v>0</v>
      </c>
      <c r="BG58">
        <f>'Asset data'!BM58</f>
        <v>0</v>
      </c>
      <c r="BH58">
        <f>'Asset data'!BN58</f>
        <v>0</v>
      </c>
      <c r="BI58">
        <f>'Asset data'!BO58</f>
        <v>0</v>
      </c>
      <c r="BJ58">
        <f>'Asset data'!BP58</f>
        <v>0</v>
      </c>
      <c r="BK58">
        <f>'Asset data'!BQ58</f>
        <v>0</v>
      </c>
      <c r="BL58">
        <f>'Asset data'!BR58</f>
        <v>0</v>
      </c>
      <c r="BM58">
        <f>'Asset data'!BS58</f>
        <v>0</v>
      </c>
      <c r="BN58">
        <f>'Asset data'!BT58</f>
        <v>0</v>
      </c>
      <c r="BO58">
        <f>'Asset data'!BU58</f>
        <v>0</v>
      </c>
      <c r="BP58">
        <f>'Asset data'!BV58</f>
        <v>0</v>
      </c>
      <c r="BQ58">
        <f>'Asset data'!BW58</f>
        <v>0</v>
      </c>
      <c r="BR58">
        <f>'Asset data'!BX58</f>
        <v>0</v>
      </c>
      <c r="BS58">
        <f>'Asset data'!BY58</f>
        <v>0</v>
      </c>
      <c r="BT58">
        <f>'Asset data'!BZ58</f>
        <v>0</v>
      </c>
      <c r="BU58">
        <f>'Asset data'!CA58</f>
        <v>0</v>
      </c>
      <c r="BV58">
        <f>'Asset data'!CB58</f>
        <v>0</v>
      </c>
      <c r="BW58">
        <f>'Asset data'!CC58</f>
        <v>0</v>
      </c>
      <c r="BX58">
        <f>'Asset data'!CD58</f>
        <v>0</v>
      </c>
      <c r="BY58">
        <f>'Asset data'!CE58</f>
        <v>0</v>
      </c>
      <c r="BZ58">
        <f>'Asset data'!CF58</f>
        <v>0</v>
      </c>
      <c r="CA58">
        <f>'Asset data'!CG58</f>
        <v>0</v>
      </c>
      <c r="CB58">
        <f>'Asset data'!CH58</f>
        <v>0</v>
      </c>
      <c r="CC58">
        <f>'Asset data'!CI58</f>
        <v>0</v>
      </c>
      <c r="CD58">
        <f>'Asset data'!CJ58</f>
        <v>0</v>
      </c>
      <c r="CE58">
        <f>'Asset data'!CK58</f>
        <v>0</v>
      </c>
      <c r="CF58">
        <f>'Asset data'!CL58</f>
        <v>0</v>
      </c>
      <c r="CG58">
        <f>'Asset data'!CM58</f>
        <v>0</v>
      </c>
      <c r="CH58">
        <f>'Asset data'!CN58</f>
        <v>0</v>
      </c>
      <c r="CI58">
        <f>'Asset data'!CO58</f>
        <v>0</v>
      </c>
      <c r="CJ58">
        <f>'Asset data'!CP58</f>
        <v>0</v>
      </c>
      <c r="CK58">
        <f>'Asset data'!CQ58</f>
        <v>0</v>
      </c>
      <c r="CL58">
        <f>'Asset data'!CR58</f>
        <v>0</v>
      </c>
      <c r="CM58">
        <f>'Asset data'!CS58</f>
        <v>0</v>
      </c>
      <c r="CN58">
        <f>'Asset data'!CT58</f>
        <v>0</v>
      </c>
      <c r="CO58">
        <f>'Asset data'!CU58</f>
        <v>0</v>
      </c>
      <c r="CP58">
        <f>'Asset data'!CV58</f>
        <v>0</v>
      </c>
      <c r="CQ58">
        <f>'Asset data'!CW58</f>
        <v>0</v>
      </c>
      <c r="CR58">
        <f>'Asset data'!CX58</f>
        <v>0</v>
      </c>
      <c r="CS58">
        <f>'Asset data'!CY58</f>
        <v>0</v>
      </c>
      <c r="CT58">
        <f>'Asset data'!CZ58</f>
        <v>0</v>
      </c>
      <c r="CU58">
        <f>'Asset data'!DA58</f>
        <v>0</v>
      </c>
      <c r="CV58">
        <f>'Asset data'!DB58</f>
        <v>0</v>
      </c>
      <c r="CW58">
        <f>'Asset data'!DC58</f>
        <v>0</v>
      </c>
      <c r="CX58">
        <f>'Asset data'!DD58</f>
        <v>0</v>
      </c>
      <c r="CY58">
        <f>'Asset data'!DE58</f>
        <v>0</v>
      </c>
      <c r="CZ58">
        <f>'Asset data'!DF58</f>
        <v>0</v>
      </c>
      <c r="DA58">
        <f>'Asset data'!DG58</f>
        <v>0</v>
      </c>
      <c r="DB58">
        <f>'Asset data'!DH58</f>
        <v>0</v>
      </c>
      <c r="DC58">
        <f>'Asset data'!DI58</f>
        <v>0</v>
      </c>
      <c r="DD58">
        <f>'Asset data'!DJ58</f>
        <v>0</v>
      </c>
      <c r="DE58">
        <f>'Asset data'!DK58</f>
        <v>0</v>
      </c>
      <c r="DF58">
        <f>'Asset data'!DL58</f>
        <v>0</v>
      </c>
      <c r="DG58">
        <f>'Asset data'!DM58</f>
        <v>0</v>
      </c>
      <c r="DH58">
        <f>'Asset data'!DN58</f>
        <v>0</v>
      </c>
      <c r="DI58">
        <f>'Asset data'!DO58</f>
        <v>0</v>
      </c>
      <c r="DJ58">
        <f>'Asset data'!DP58</f>
        <v>0</v>
      </c>
      <c r="DK58">
        <f>'Asset data'!DQ58</f>
        <v>0</v>
      </c>
      <c r="DL58">
        <f>'Asset data'!DR58</f>
        <v>0</v>
      </c>
      <c r="DM58">
        <f>'Asset data'!DS58</f>
        <v>0</v>
      </c>
      <c r="DN58">
        <f>'Asset data'!DT58</f>
        <v>0</v>
      </c>
      <c r="DO58">
        <f>'Asset data'!DU58</f>
        <v>0</v>
      </c>
      <c r="DP58">
        <f>'Asset data'!DV58</f>
        <v>0</v>
      </c>
      <c r="DQ58">
        <f>'Asset data'!DW58</f>
        <v>0</v>
      </c>
      <c r="DR58">
        <f>'Asset data'!DX58</f>
        <v>0</v>
      </c>
      <c r="DS58">
        <f>'Asset data'!DY58</f>
        <v>0</v>
      </c>
      <c r="DT58">
        <f>'Asset data'!DZ58</f>
        <v>0</v>
      </c>
      <c r="DU58">
        <f>'Asset data'!EA58</f>
        <v>0</v>
      </c>
      <c r="DV58">
        <f>'Asset data'!EB58</f>
        <v>0</v>
      </c>
      <c r="DW58">
        <f>'Asset data'!EC58</f>
        <v>0</v>
      </c>
      <c r="DX58">
        <f>'Asset data'!ED58</f>
        <v>0</v>
      </c>
      <c r="DY58">
        <f>'Asset data'!EE58</f>
        <v>0</v>
      </c>
      <c r="DZ58">
        <f>'Asset data'!EF58</f>
        <v>0</v>
      </c>
      <c r="EA58">
        <f>'Asset data'!EG58</f>
        <v>0</v>
      </c>
      <c r="EB58">
        <f>'Asset data'!EH58</f>
        <v>0</v>
      </c>
      <c r="EC58">
        <f>'Asset data'!EI58</f>
        <v>0</v>
      </c>
      <c r="ED58">
        <f>'Asset data'!EJ58</f>
        <v>0</v>
      </c>
      <c r="EE58">
        <f>'Asset data'!EK58</f>
        <v>0</v>
      </c>
      <c r="EF58">
        <f>'Asset data'!EL58</f>
        <v>0</v>
      </c>
      <c r="EG58">
        <f>'Asset data'!EM58</f>
        <v>0</v>
      </c>
      <c r="EH58">
        <f>'Asset data'!EN58</f>
        <v>0</v>
      </c>
      <c r="EI58">
        <f>'Asset data'!EO58</f>
        <v>0</v>
      </c>
      <c r="EJ58">
        <f>'Asset data'!EP58</f>
        <v>0</v>
      </c>
      <c r="EK58">
        <f>'Asset data'!EQ58</f>
        <v>0</v>
      </c>
      <c r="EL58">
        <f>'Asset data'!ER58</f>
        <v>0</v>
      </c>
      <c r="EM58">
        <f>'Asset data'!ES58</f>
        <v>0</v>
      </c>
      <c r="EN58">
        <f>'Asset data'!ET58</f>
        <v>0</v>
      </c>
      <c r="EO58">
        <f>'Asset data'!EU58</f>
        <v>0</v>
      </c>
      <c r="EP58">
        <f>'Asset data'!EV58</f>
        <v>0</v>
      </c>
      <c r="EQ58">
        <f>'Asset data'!EW58</f>
        <v>0</v>
      </c>
      <c r="ER58">
        <f>'Asset data'!EX58</f>
        <v>0</v>
      </c>
      <c r="ES58">
        <f>'Asset data'!EY58</f>
        <v>0</v>
      </c>
      <c r="ET58">
        <f>'Asset data'!EZ58</f>
        <v>0</v>
      </c>
      <c r="EU58">
        <f>'Asset data'!FA58</f>
        <v>0</v>
      </c>
      <c r="EV58">
        <f>'Asset data'!FB58</f>
        <v>0</v>
      </c>
      <c r="EW58">
        <f>'Asset data'!FC58</f>
        <v>0</v>
      </c>
      <c r="EX58">
        <f>'Asset data'!FD58</f>
        <v>0</v>
      </c>
      <c r="EY58">
        <f>'Asset data'!FE58</f>
        <v>0</v>
      </c>
      <c r="EZ58">
        <f>'Asset data'!FF58</f>
        <v>0</v>
      </c>
      <c r="FA58">
        <f>'Asset data'!FG58</f>
        <v>0</v>
      </c>
    </row>
    <row r="59" spans="1:157">
      <c r="A59" s="10">
        <f>'Asset data'!A59</f>
        <v>0</v>
      </c>
      <c r="B59" s="10">
        <f>'Asset data'!B59</f>
        <v>0</v>
      </c>
      <c r="C59" s="10">
        <f>'Asset data'!C59</f>
        <v>0</v>
      </c>
      <c r="D59" s="10">
        <f>'Asset data'!E59</f>
        <v>0</v>
      </c>
      <c r="E59" s="16">
        <f>'Asset data'!I59</f>
        <v>0</v>
      </c>
      <c r="F59">
        <f>'Asset data'!L59</f>
        <v>0</v>
      </c>
      <c r="G59">
        <f>'Asset data'!M59</f>
        <v>0</v>
      </c>
      <c r="H59">
        <f>'Asset data'!N59</f>
        <v>0</v>
      </c>
      <c r="I59">
        <f>'Asset data'!O59</f>
        <v>0</v>
      </c>
      <c r="J59">
        <f>'Asset data'!P59</f>
        <v>0</v>
      </c>
      <c r="K59">
        <f>'Asset data'!Q59</f>
        <v>0</v>
      </c>
      <c r="L59">
        <f>'Asset data'!R59</f>
        <v>0</v>
      </c>
      <c r="M59">
        <f>'Asset data'!S59</f>
        <v>0</v>
      </c>
      <c r="N59">
        <f>'Asset data'!T59</f>
        <v>0</v>
      </c>
      <c r="O59">
        <f>'Asset data'!U59</f>
        <v>0</v>
      </c>
      <c r="P59">
        <f>'Asset data'!V59</f>
        <v>0</v>
      </c>
      <c r="Q59">
        <f>'Asset data'!W59</f>
        <v>0</v>
      </c>
      <c r="R59">
        <f>'Asset data'!X59</f>
        <v>0</v>
      </c>
      <c r="S59">
        <f>'Asset data'!Y59</f>
        <v>0</v>
      </c>
      <c r="T59">
        <f>'Asset data'!Z59</f>
        <v>0</v>
      </c>
      <c r="U59">
        <f>'Asset data'!AA59</f>
        <v>0</v>
      </c>
      <c r="V59">
        <f>'Asset data'!AB59</f>
        <v>0</v>
      </c>
      <c r="W59">
        <f>'Asset data'!AC59</f>
        <v>0</v>
      </c>
      <c r="X59">
        <f>'Asset data'!AD59</f>
        <v>0</v>
      </c>
      <c r="Y59">
        <f>'Asset data'!AE59</f>
        <v>0</v>
      </c>
      <c r="Z59">
        <f>'Asset data'!AF59</f>
        <v>0</v>
      </c>
      <c r="AA59">
        <f>'Asset data'!AG59</f>
        <v>0</v>
      </c>
      <c r="AB59">
        <f>'Asset data'!AH59</f>
        <v>0</v>
      </c>
      <c r="AC59">
        <f>'Asset data'!AI59</f>
        <v>0</v>
      </c>
      <c r="AD59">
        <f>'Asset data'!AJ59</f>
        <v>0</v>
      </c>
      <c r="AE59">
        <f>'Asset data'!AK59</f>
        <v>0</v>
      </c>
      <c r="AF59">
        <f>'Asset data'!AL59</f>
        <v>0</v>
      </c>
      <c r="AG59">
        <f>'Asset data'!AM59</f>
        <v>0</v>
      </c>
      <c r="AH59">
        <f>'Asset data'!AN59</f>
        <v>0</v>
      </c>
      <c r="AI59">
        <f>'Asset data'!AO59</f>
        <v>0</v>
      </c>
      <c r="AJ59">
        <f>'Asset data'!AP59</f>
        <v>0</v>
      </c>
      <c r="AK59">
        <f>'Asset data'!AQ59</f>
        <v>0</v>
      </c>
      <c r="AL59">
        <f>'Asset data'!AR59</f>
        <v>0</v>
      </c>
      <c r="AM59">
        <f>'Asset data'!AS59</f>
        <v>0</v>
      </c>
      <c r="AN59">
        <f>'Asset data'!AT59</f>
        <v>0</v>
      </c>
      <c r="AO59">
        <f>'Asset data'!AU59</f>
        <v>0</v>
      </c>
      <c r="AP59">
        <f>'Asset data'!AV59</f>
        <v>0</v>
      </c>
      <c r="AQ59">
        <f>'Asset data'!AW59</f>
        <v>0</v>
      </c>
      <c r="AR59">
        <f>'Asset data'!AX59</f>
        <v>0</v>
      </c>
      <c r="AS59">
        <f>'Asset data'!AY59</f>
        <v>0</v>
      </c>
      <c r="AT59">
        <f>'Asset data'!AZ59</f>
        <v>0</v>
      </c>
      <c r="AU59">
        <f>'Asset data'!BA59</f>
        <v>0</v>
      </c>
      <c r="AV59">
        <f>'Asset data'!BB59</f>
        <v>0</v>
      </c>
      <c r="AW59">
        <f>'Asset data'!BC59</f>
        <v>0</v>
      </c>
      <c r="AX59">
        <f>'Asset data'!BD59</f>
        <v>0</v>
      </c>
      <c r="AY59">
        <f>'Asset data'!BE59</f>
        <v>0</v>
      </c>
      <c r="AZ59">
        <f>'Asset data'!BF59</f>
        <v>0</v>
      </c>
      <c r="BA59">
        <f>'Asset data'!BG59</f>
        <v>0</v>
      </c>
      <c r="BB59">
        <f>'Asset data'!BH59</f>
        <v>0</v>
      </c>
      <c r="BC59">
        <f>'Asset data'!BI59</f>
        <v>0</v>
      </c>
      <c r="BD59">
        <f>'Asset data'!BJ59</f>
        <v>0</v>
      </c>
      <c r="BE59">
        <f>'Asset data'!BK59</f>
        <v>0</v>
      </c>
      <c r="BF59">
        <f>'Asset data'!BL59</f>
        <v>0</v>
      </c>
      <c r="BG59">
        <f>'Asset data'!BM59</f>
        <v>0</v>
      </c>
      <c r="BH59">
        <f>'Asset data'!BN59</f>
        <v>0</v>
      </c>
      <c r="BI59">
        <f>'Asset data'!BO59</f>
        <v>0</v>
      </c>
      <c r="BJ59">
        <f>'Asset data'!BP59</f>
        <v>0</v>
      </c>
      <c r="BK59">
        <f>'Asset data'!BQ59</f>
        <v>0</v>
      </c>
      <c r="BL59">
        <f>'Asset data'!BR59</f>
        <v>0</v>
      </c>
      <c r="BM59">
        <f>'Asset data'!BS59</f>
        <v>0</v>
      </c>
      <c r="BN59">
        <f>'Asset data'!BT59</f>
        <v>0</v>
      </c>
      <c r="BO59">
        <f>'Asset data'!BU59</f>
        <v>0</v>
      </c>
      <c r="BP59">
        <f>'Asset data'!BV59</f>
        <v>0</v>
      </c>
      <c r="BQ59">
        <f>'Asset data'!BW59</f>
        <v>0</v>
      </c>
      <c r="BR59">
        <f>'Asset data'!BX59</f>
        <v>0</v>
      </c>
      <c r="BS59">
        <f>'Asset data'!BY59</f>
        <v>0</v>
      </c>
      <c r="BT59">
        <f>'Asset data'!BZ59</f>
        <v>0</v>
      </c>
      <c r="BU59">
        <f>'Asset data'!CA59</f>
        <v>0</v>
      </c>
      <c r="BV59">
        <f>'Asset data'!CB59</f>
        <v>0</v>
      </c>
      <c r="BW59">
        <f>'Asset data'!CC59</f>
        <v>0</v>
      </c>
      <c r="BX59">
        <f>'Asset data'!CD59</f>
        <v>0</v>
      </c>
      <c r="BY59">
        <f>'Asset data'!CE59</f>
        <v>0</v>
      </c>
      <c r="BZ59">
        <f>'Asset data'!CF59</f>
        <v>0</v>
      </c>
      <c r="CA59">
        <f>'Asset data'!CG59</f>
        <v>0</v>
      </c>
      <c r="CB59">
        <f>'Asset data'!CH59</f>
        <v>0</v>
      </c>
      <c r="CC59">
        <f>'Asset data'!CI59</f>
        <v>0</v>
      </c>
      <c r="CD59">
        <f>'Asset data'!CJ59</f>
        <v>0</v>
      </c>
      <c r="CE59">
        <f>'Asset data'!CK59</f>
        <v>0</v>
      </c>
      <c r="CF59">
        <f>'Asset data'!CL59</f>
        <v>0</v>
      </c>
      <c r="CG59">
        <f>'Asset data'!CM59</f>
        <v>0</v>
      </c>
      <c r="CH59">
        <f>'Asset data'!CN59</f>
        <v>0</v>
      </c>
      <c r="CI59">
        <f>'Asset data'!CO59</f>
        <v>0</v>
      </c>
      <c r="CJ59">
        <f>'Asset data'!CP59</f>
        <v>0</v>
      </c>
      <c r="CK59">
        <f>'Asset data'!CQ59</f>
        <v>0</v>
      </c>
      <c r="CL59">
        <f>'Asset data'!CR59</f>
        <v>0</v>
      </c>
      <c r="CM59">
        <f>'Asset data'!CS59</f>
        <v>0</v>
      </c>
      <c r="CN59">
        <f>'Asset data'!CT59</f>
        <v>0</v>
      </c>
      <c r="CO59">
        <f>'Asset data'!CU59</f>
        <v>0</v>
      </c>
      <c r="CP59">
        <f>'Asset data'!CV59</f>
        <v>0</v>
      </c>
      <c r="CQ59">
        <f>'Asset data'!CW59</f>
        <v>0</v>
      </c>
      <c r="CR59">
        <f>'Asset data'!CX59</f>
        <v>0</v>
      </c>
      <c r="CS59">
        <f>'Asset data'!CY59</f>
        <v>0</v>
      </c>
      <c r="CT59">
        <f>'Asset data'!CZ59</f>
        <v>0</v>
      </c>
      <c r="CU59">
        <f>'Asset data'!DA59</f>
        <v>0</v>
      </c>
      <c r="CV59">
        <f>'Asset data'!DB59</f>
        <v>0</v>
      </c>
      <c r="CW59">
        <f>'Asset data'!DC59</f>
        <v>0</v>
      </c>
      <c r="CX59">
        <f>'Asset data'!DD59</f>
        <v>0</v>
      </c>
      <c r="CY59">
        <f>'Asset data'!DE59</f>
        <v>0</v>
      </c>
      <c r="CZ59">
        <f>'Asset data'!DF59</f>
        <v>0</v>
      </c>
      <c r="DA59">
        <f>'Asset data'!DG59</f>
        <v>0</v>
      </c>
      <c r="DB59">
        <f>'Asset data'!DH59</f>
        <v>0</v>
      </c>
      <c r="DC59">
        <f>'Asset data'!DI59</f>
        <v>0</v>
      </c>
      <c r="DD59">
        <f>'Asset data'!DJ59</f>
        <v>0</v>
      </c>
      <c r="DE59">
        <f>'Asset data'!DK59</f>
        <v>0</v>
      </c>
      <c r="DF59">
        <f>'Asset data'!DL59</f>
        <v>0</v>
      </c>
      <c r="DG59">
        <f>'Asset data'!DM59</f>
        <v>0</v>
      </c>
      <c r="DH59">
        <f>'Asset data'!DN59</f>
        <v>0</v>
      </c>
      <c r="DI59">
        <f>'Asset data'!DO59</f>
        <v>0</v>
      </c>
      <c r="DJ59">
        <f>'Asset data'!DP59</f>
        <v>0</v>
      </c>
      <c r="DK59">
        <f>'Asset data'!DQ59</f>
        <v>0</v>
      </c>
      <c r="DL59">
        <f>'Asset data'!DR59</f>
        <v>0</v>
      </c>
      <c r="DM59">
        <f>'Asset data'!DS59</f>
        <v>0</v>
      </c>
      <c r="DN59">
        <f>'Asset data'!DT59</f>
        <v>0</v>
      </c>
      <c r="DO59">
        <f>'Asset data'!DU59</f>
        <v>0</v>
      </c>
      <c r="DP59">
        <f>'Asset data'!DV59</f>
        <v>0</v>
      </c>
      <c r="DQ59">
        <f>'Asset data'!DW59</f>
        <v>0</v>
      </c>
      <c r="DR59">
        <f>'Asset data'!DX59</f>
        <v>0</v>
      </c>
      <c r="DS59">
        <f>'Asset data'!DY59</f>
        <v>0</v>
      </c>
      <c r="DT59">
        <f>'Asset data'!DZ59</f>
        <v>0</v>
      </c>
      <c r="DU59">
        <f>'Asset data'!EA59</f>
        <v>0</v>
      </c>
      <c r="DV59">
        <f>'Asset data'!EB59</f>
        <v>0</v>
      </c>
      <c r="DW59">
        <f>'Asset data'!EC59</f>
        <v>0</v>
      </c>
      <c r="DX59">
        <f>'Asset data'!ED59</f>
        <v>0</v>
      </c>
      <c r="DY59">
        <f>'Asset data'!EE59</f>
        <v>0</v>
      </c>
      <c r="DZ59">
        <f>'Asset data'!EF59</f>
        <v>0</v>
      </c>
      <c r="EA59">
        <f>'Asset data'!EG59</f>
        <v>0</v>
      </c>
      <c r="EB59">
        <f>'Asset data'!EH59</f>
        <v>0</v>
      </c>
      <c r="EC59">
        <f>'Asset data'!EI59</f>
        <v>0</v>
      </c>
      <c r="ED59">
        <f>'Asset data'!EJ59</f>
        <v>0</v>
      </c>
      <c r="EE59">
        <f>'Asset data'!EK59</f>
        <v>0</v>
      </c>
      <c r="EF59">
        <f>'Asset data'!EL59</f>
        <v>0</v>
      </c>
      <c r="EG59">
        <f>'Asset data'!EM59</f>
        <v>0</v>
      </c>
      <c r="EH59">
        <f>'Asset data'!EN59</f>
        <v>0</v>
      </c>
      <c r="EI59">
        <f>'Asset data'!EO59</f>
        <v>0</v>
      </c>
      <c r="EJ59">
        <f>'Asset data'!EP59</f>
        <v>0</v>
      </c>
      <c r="EK59">
        <f>'Asset data'!EQ59</f>
        <v>0</v>
      </c>
      <c r="EL59">
        <f>'Asset data'!ER59</f>
        <v>0</v>
      </c>
      <c r="EM59">
        <f>'Asset data'!ES59</f>
        <v>0</v>
      </c>
      <c r="EN59">
        <f>'Asset data'!ET59</f>
        <v>0</v>
      </c>
      <c r="EO59">
        <f>'Asset data'!EU59</f>
        <v>0</v>
      </c>
      <c r="EP59">
        <f>'Asset data'!EV59</f>
        <v>0</v>
      </c>
      <c r="EQ59">
        <f>'Asset data'!EW59</f>
        <v>0</v>
      </c>
      <c r="ER59">
        <f>'Asset data'!EX59</f>
        <v>0</v>
      </c>
      <c r="ES59">
        <f>'Asset data'!EY59</f>
        <v>0</v>
      </c>
      <c r="ET59">
        <f>'Asset data'!EZ59</f>
        <v>0</v>
      </c>
      <c r="EU59">
        <f>'Asset data'!FA59</f>
        <v>0</v>
      </c>
      <c r="EV59">
        <f>'Asset data'!FB59</f>
        <v>0</v>
      </c>
      <c r="EW59">
        <f>'Asset data'!FC59</f>
        <v>0</v>
      </c>
      <c r="EX59">
        <f>'Asset data'!FD59</f>
        <v>0</v>
      </c>
      <c r="EY59">
        <f>'Asset data'!FE59</f>
        <v>0</v>
      </c>
      <c r="EZ59">
        <f>'Asset data'!FF59</f>
        <v>0</v>
      </c>
      <c r="FA59">
        <f>'Asset data'!FG59</f>
        <v>0</v>
      </c>
    </row>
    <row r="60" spans="1:157">
      <c r="A60" s="10">
        <f>'Asset data'!A60</f>
        <v>0</v>
      </c>
      <c r="B60" s="10">
        <f>'Asset data'!B60</f>
        <v>0</v>
      </c>
      <c r="C60" s="10">
        <f>'Asset data'!C60</f>
        <v>0</v>
      </c>
      <c r="D60" s="10">
        <f>'Asset data'!E60</f>
        <v>0</v>
      </c>
      <c r="E60" s="16">
        <f>'Asset data'!I60</f>
        <v>0</v>
      </c>
      <c r="F60">
        <f>'Asset data'!L60</f>
        <v>0</v>
      </c>
      <c r="G60">
        <f>'Asset data'!M60</f>
        <v>0</v>
      </c>
      <c r="H60">
        <f>'Asset data'!N60</f>
        <v>0</v>
      </c>
      <c r="I60">
        <f>'Asset data'!O60</f>
        <v>0</v>
      </c>
      <c r="J60">
        <f>'Asset data'!P60</f>
        <v>0</v>
      </c>
      <c r="K60">
        <f>'Asset data'!Q60</f>
        <v>0</v>
      </c>
      <c r="L60">
        <f>'Asset data'!R60</f>
        <v>0</v>
      </c>
      <c r="M60">
        <f>'Asset data'!S60</f>
        <v>0</v>
      </c>
      <c r="N60">
        <f>'Asset data'!T60</f>
        <v>0</v>
      </c>
      <c r="O60">
        <f>'Asset data'!U60</f>
        <v>0</v>
      </c>
      <c r="P60">
        <f>'Asset data'!V60</f>
        <v>0</v>
      </c>
      <c r="Q60">
        <f>'Asset data'!W60</f>
        <v>0</v>
      </c>
      <c r="R60">
        <f>'Asset data'!X60</f>
        <v>0</v>
      </c>
      <c r="S60">
        <f>'Asset data'!Y60</f>
        <v>0</v>
      </c>
      <c r="T60">
        <f>'Asset data'!Z60</f>
        <v>0</v>
      </c>
      <c r="U60">
        <f>'Asset data'!AA60</f>
        <v>0</v>
      </c>
      <c r="V60">
        <f>'Asset data'!AB60</f>
        <v>0</v>
      </c>
      <c r="W60">
        <f>'Asset data'!AC60</f>
        <v>0</v>
      </c>
      <c r="X60">
        <f>'Asset data'!AD60</f>
        <v>0</v>
      </c>
      <c r="Y60">
        <f>'Asset data'!AE60</f>
        <v>0</v>
      </c>
      <c r="Z60">
        <f>'Asset data'!AF60</f>
        <v>0</v>
      </c>
      <c r="AA60">
        <f>'Asset data'!AG60</f>
        <v>0</v>
      </c>
      <c r="AB60">
        <f>'Asset data'!AH60</f>
        <v>0</v>
      </c>
      <c r="AC60">
        <f>'Asset data'!AI60</f>
        <v>0</v>
      </c>
      <c r="AD60">
        <f>'Asset data'!AJ60</f>
        <v>0</v>
      </c>
      <c r="AE60">
        <f>'Asset data'!AK60</f>
        <v>0</v>
      </c>
      <c r="AF60">
        <f>'Asset data'!AL60</f>
        <v>0</v>
      </c>
      <c r="AG60">
        <f>'Asset data'!AM60</f>
        <v>0</v>
      </c>
      <c r="AH60">
        <f>'Asset data'!AN60</f>
        <v>0</v>
      </c>
      <c r="AI60">
        <f>'Asset data'!AO60</f>
        <v>0</v>
      </c>
      <c r="AJ60">
        <f>'Asset data'!AP60</f>
        <v>0</v>
      </c>
      <c r="AK60">
        <f>'Asset data'!AQ60</f>
        <v>0</v>
      </c>
      <c r="AL60">
        <f>'Asset data'!AR60</f>
        <v>0</v>
      </c>
      <c r="AM60">
        <f>'Asset data'!AS60</f>
        <v>0</v>
      </c>
      <c r="AN60">
        <f>'Asset data'!AT60</f>
        <v>0</v>
      </c>
      <c r="AO60">
        <f>'Asset data'!AU60</f>
        <v>0</v>
      </c>
      <c r="AP60">
        <f>'Asset data'!AV60</f>
        <v>0</v>
      </c>
      <c r="AQ60">
        <f>'Asset data'!AW60</f>
        <v>0</v>
      </c>
      <c r="AR60">
        <f>'Asset data'!AX60</f>
        <v>0</v>
      </c>
      <c r="AS60">
        <f>'Asset data'!AY60</f>
        <v>0</v>
      </c>
      <c r="AT60">
        <f>'Asset data'!AZ60</f>
        <v>0</v>
      </c>
      <c r="AU60">
        <f>'Asset data'!BA60</f>
        <v>0</v>
      </c>
      <c r="AV60">
        <f>'Asset data'!BB60</f>
        <v>0</v>
      </c>
      <c r="AW60">
        <f>'Asset data'!BC60</f>
        <v>0</v>
      </c>
      <c r="AX60">
        <f>'Asset data'!BD60</f>
        <v>0</v>
      </c>
      <c r="AY60">
        <f>'Asset data'!BE60</f>
        <v>0</v>
      </c>
      <c r="AZ60">
        <f>'Asset data'!BF60</f>
        <v>0</v>
      </c>
      <c r="BA60">
        <f>'Asset data'!BG60</f>
        <v>0</v>
      </c>
      <c r="BB60">
        <f>'Asset data'!BH60</f>
        <v>0</v>
      </c>
      <c r="BC60">
        <f>'Asset data'!BI60</f>
        <v>0</v>
      </c>
      <c r="BD60">
        <f>'Asset data'!BJ60</f>
        <v>0</v>
      </c>
      <c r="BE60">
        <f>'Asset data'!BK60</f>
        <v>0</v>
      </c>
      <c r="BF60">
        <f>'Asset data'!BL60</f>
        <v>0</v>
      </c>
      <c r="BG60">
        <f>'Asset data'!BM60</f>
        <v>0</v>
      </c>
      <c r="BH60">
        <f>'Asset data'!BN60</f>
        <v>0</v>
      </c>
      <c r="BI60">
        <f>'Asset data'!BO60</f>
        <v>0</v>
      </c>
      <c r="BJ60">
        <f>'Asset data'!BP60</f>
        <v>0</v>
      </c>
      <c r="BK60">
        <f>'Asset data'!BQ60</f>
        <v>0</v>
      </c>
      <c r="BL60">
        <f>'Asset data'!BR60</f>
        <v>0</v>
      </c>
      <c r="BM60">
        <f>'Asset data'!BS60</f>
        <v>0</v>
      </c>
      <c r="BN60">
        <f>'Asset data'!BT60</f>
        <v>0</v>
      </c>
      <c r="BO60">
        <f>'Asset data'!BU60</f>
        <v>0</v>
      </c>
      <c r="BP60">
        <f>'Asset data'!BV60</f>
        <v>0</v>
      </c>
      <c r="BQ60">
        <f>'Asset data'!BW60</f>
        <v>0</v>
      </c>
      <c r="BR60">
        <f>'Asset data'!BX60</f>
        <v>0</v>
      </c>
      <c r="BS60">
        <f>'Asset data'!BY60</f>
        <v>0</v>
      </c>
      <c r="BT60">
        <f>'Asset data'!BZ60</f>
        <v>0</v>
      </c>
      <c r="BU60">
        <f>'Asset data'!CA60</f>
        <v>0</v>
      </c>
      <c r="BV60">
        <f>'Asset data'!CB60</f>
        <v>0</v>
      </c>
      <c r="BW60">
        <f>'Asset data'!CC60</f>
        <v>0</v>
      </c>
      <c r="BX60">
        <f>'Asset data'!CD60</f>
        <v>0</v>
      </c>
      <c r="BY60">
        <f>'Asset data'!CE60</f>
        <v>0</v>
      </c>
      <c r="BZ60">
        <f>'Asset data'!CF60</f>
        <v>0</v>
      </c>
      <c r="CA60">
        <f>'Asset data'!CG60</f>
        <v>0</v>
      </c>
      <c r="CB60">
        <f>'Asset data'!CH60</f>
        <v>0</v>
      </c>
      <c r="CC60">
        <f>'Asset data'!CI60</f>
        <v>0</v>
      </c>
      <c r="CD60">
        <f>'Asset data'!CJ60</f>
        <v>0</v>
      </c>
      <c r="CE60">
        <f>'Asset data'!CK60</f>
        <v>0</v>
      </c>
      <c r="CF60">
        <f>'Asset data'!CL60</f>
        <v>0</v>
      </c>
      <c r="CG60">
        <f>'Asset data'!CM60</f>
        <v>0</v>
      </c>
      <c r="CH60">
        <f>'Asset data'!CN60</f>
        <v>0</v>
      </c>
      <c r="CI60">
        <f>'Asset data'!CO60</f>
        <v>0</v>
      </c>
      <c r="CJ60">
        <f>'Asset data'!CP60</f>
        <v>0</v>
      </c>
      <c r="CK60">
        <f>'Asset data'!CQ60</f>
        <v>0</v>
      </c>
      <c r="CL60">
        <f>'Asset data'!CR60</f>
        <v>0</v>
      </c>
      <c r="CM60">
        <f>'Asset data'!CS60</f>
        <v>0</v>
      </c>
      <c r="CN60">
        <f>'Asset data'!CT60</f>
        <v>0</v>
      </c>
      <c r="CO60">
        <f>'Asset data'!CU60</f>
        <v>0</v>
      </c>
      <c r="CP60">
        <f>'Asset data'!CV60</f>
        <v>0</v>
      </c>
      <c r="CQ60">
        <f>'Asset data'!CW60</f>
        <v>0</v>
      </c>
      <c r="CR60">
        <f>'Asset data'!CX60</f>
        <v>0</v>
      </c>
      <c r="CS60">
        <f>'Asset data'!CY60</f>
        <v>0</v>
      </c>
      <c r="CT60">
        <f>'Asset data'!CZ60</f>
        <v>0</v>
      </c>
      <c r="CU60">
        <f>'Asset data'!DA60</f>
        <v>0</v>
      </c>
      <c r="CV60">
        <f>'Asset data'!DB60</f>
        <v>0</v>
      </c>
      <c r="CW60">
        <f>'Asset data'!DC60</f>
        <v>0</v>
      </c>
      <c r="CX60">
        <f>'Asset data'!DD60</f>
        <v>0</v>
      </c>
      <c r="CY60">
        <f>'Asset data'!DE60</f>
        <v>0</v>
      </c>
      <c r="CZ60">
        <f>'Asset data'!DF60</f>
        <v>0</v>
      </c>
      <c r="DA60">
        <f>'Asset data'!DG60</f>
        <v>0</v>
      </c>
      <c r="DB60">
        <f>'Asset data'!DH60</f>
        <v>0</v>
      </c>
      <c r="DC60">
        <f>'Asset data'!DI60</f>
        <v>0</v>
      </c>
      <c r="DD60">
        <f>'Asset data'!DJ60</f>
        <v>0</v>
      </c>
      <c r="DE60">
        <f>'Asset data'!DK60</f>
        <v>0</v>
      </c>
      <c r="DF60">
        <f>'Asset data'!DL60</f>
        <v>0</v>
      </c>
      <c r="DG60">
        <f>'Asset data'!DM60</f>
        <v>0</v>
      </c>
      <c r="DH60">
        <f>'Asset data'!DN60</f>
        <v>0</v>
      </c>
      <c r="DI60">
        <f>'Asset data'!DO60</f>
        <v>0</v>
      </c>
      <c r="DJ60">
        <f>'Asset data'!DP60</f>
        <v>0</v>
      </c>
      <c r="DK60">
        <f>'Asset data'!DQ60</f>
        <v>0</v>
      </c>
      <c r="DL60">
        <f>'Asset data'!DR60</f>
        <v>0</v>
      </c>
      <c r="DM60">
        <f>'Asset data'!DS60</f>
        <v>0</v>
      </c>
      <c r="DN60">
        <f>'Asset data'!DT60</f>
        <v>0</v>
      </c>
      <c r="DO60">
        <f>'Asset data'!DU60</f>
        <v>0</v>
      </c>
      <c r="DP60">
        <f>'Asset data'!DV60</f>
        <v>0</v>
      </c>
      <c r="DQ60">
        <f>'Asset data'!DW60</f>
        <v>0</v>
      </c>
      <c r="DR60">
        <f>'Asset data'!DX60</f>
        <v>0</v>
      </c>
      <c r="DS60">
        <f>'Asset data'!DY60</f>
        <v>0</v>
      </c>
      <c r="DT60">
        <f>'Asset data'!DZ60</f>
        <v>0</v>
      </c>
      <c r="DU60">
        <f>'Asset data'!EA60</f>
        <v>0</v>
      </c>
      <c r="DV60">
        <f>'Asset data'!EB60</f>
        <v>0</v>
      </c>
      <c r="DW60">
        <f>'Asset data'!EC60</f>
        <v>0</v>
      </c>
      <c r="DX60">
        <f>'Asset data'!ED60</f>
        <v>0</v>
      </c>
      <c r="DY60">
        <f>'Asset data'!EE60</f>
        <v>0</v>
      </c>
      <c r="DZ60">
        <f>'Asset data'!EF60</f>
        <v>0</v>
      </c>
      <c r="EA60">
        <f>'Asset data'!EG60</f>
        <v>0</v>
      </c>
      <c r="EB60">
        <f>'Asset data'!EH60</f>
        <v>0</v>
      </c>
      <c r="EC60">
        <f>'Asset data'!EI60</f>
        <v>0</v>
      </c>
      <c r="ED60">
        <f>'Asset data'!EJ60</f>
        <v>0</v>
      </c>
      <c r="EE60">
        <f>'Asset data'!EK60</f>
        <v>0</v>
      </c>
      <c r="EF60">
        <f>'Asset data'!EL60</f>
        <v>0</v>
      </c>
      <c r="EG60">
        <f>'Asset data'!EM60</f>
        <v>0</v>
      </c>
      <c r="EH60">
        <f>'Asset data'!EN60</f>
        <v>0</v>
      </c>
      <c r="EI60">
        <f>'Asset data'!EO60</f>
        <v>0</v>
      </c>
      <c r="EJ60">
        <f>'Asset data'!EP60</f>
        <v>0</v>
      </c>
      <c r="EK60">
        <f>'Asset data'!EQ60</f>
        <v>0</v>
      </c>
      <c r="EL60">
        <f>'Asset data'!ER60</f>
        <v>0</v>
      </c>
      <c r="EM60">
        <f>'Asset data'!ES60</f>
        <v>0</v>
      </c>
      <c r="EN60">
        <f>'Asset data'!ET60</f>
        <v>0</v>
      </c>
      <c r="EO60">
        <f>'Asset data'!EU60</f>
        <v>0</v>
      </c>
      <c r="EP60">
        <f>'Asset data'!EV60</f>
        <v>0</v>
      </c>
      <c r="EQ60">
        <f>'Asset data'!EW60</f>
        <v>0</v>
      </c>
      <c r="ER60">
        <f>'Asset data'!EX60</f>
        <v>0</v>
      </c>
      <c r="ES60">
        <f>'Asset data'!EY60</f>
        <v>0</v>
      </c>
      <c r="ET60">
        <f>'Asset data'!EZ60</f>
        <v>0</v>
      </c>
      <c r="EU60">
        <f>'Asset data'!FA60</f>
        <v>0</v>
      </c>
      <c r="EV60">
        <f>'Asset data'!FB60</f>
        <v>0</v>
      </c>
      <c r="EW60">
        <f>'Asset data'!FC60</f>
        <v>0</v>
      </c>
      <c r="EX60">
        <f>'Asset data'!FD60</f>
        <v>0</v>
      </c>
      <c r="EY60">
        <f>'Asset data'!FE60</f>
        <v>0</v>
      </c>
      <c r="EZ60">
        <f>'Asset data'!FF60</f>
        <v>0</v>
      </c>
      <c r="FA60">
        <f>'Asset data'!FG60</f>
        <v>0</v>
      </c>
    </row>
    <row r="61" spans="1:157">
      <c r="A61" s="10">
        <f>'Asset data'!A61</f>
        <v>0</v>
      </c>
      <c r="B61" s="10">
        <f>'Asset data'!B61</f>
        <v>0</v>
      </c>
      <c r="C61" s="10">
        <f>'Asset data'!C61</f>
        <v>0</v>
      </c>
      <c r="D61" s="10">
        <f>'Asset data'!E61</f>
        <v>0</v>
      </c>
      <c r="E61" s="16">
        <f>'Asset data'!I61</f>
        <v>0</v>
      </c>
      <c r="F61">
        <f>'Asset data'!L61</f>
        <v>0</v>
      </c>
      <c r="G61">
        <f>'Asset data'!M61</f>
        <v>0</v>
      </c>
      <c r="H61">
        <f>'Asset data'!N61</f>
        <v>0</v>
      </c>
      <c r="I61">
        <f>'Asset data'!O61</f>
        <v>0</v>
      </c>
      <c r="J61">
        <f>'Asset data'!P61</f>
        <v>0</v>
      </c>
      <c r="K61">
        <f>'Asset data'!Q61</f>
        <v>0</v>
      </c>
      <c r="L61">
        <f>'Asset data'!R61</f>
        <v>0</v>
      </c>
      <c r="M61">
        <f>'Asset data'!S61</f>
        <v>0</v>
      </c>
      <c r="N61">
        <f>'Asset data'!T61</f>
        <v>0</v>
      </c>
      <c r="O61">
        <f>'Asset data'!U61</f>
        <v>0</v>
      </c>
      <c r="P61">
        <f>'Asset data'!V61</f>
        <v>0</v>
      </c>
      <c r="Q61">
        <f>'Asset data'!W61</f>
        <v>0</v>
      </c>
      <c r="R61">
        <f>'Asset data'!X61</f>
        <v>0</v>
      </c>
      <c r="S61">
        <f>'Asset data'!Y61</f>
        <v>0</v>
      </c>
      <c r="T61">
        <f>'Asset data'!Z61</f>
        <v>0</v>
      </c>
      <c r="U61">
        <f>'Asset data'!AA61</f>
        <v>0</v>
      </c>
      <c r="V61">
        <f>'Asset data'!AB61</f>
        <v>0</v>
      </c>
      <c r="W61">
        <f>'Asset data'!AC61</f>
        <v>0</v>
      </c>
      <c r="X61">
        <f>'Asset data'!AD61</f>
        <v>0</v>
      </c>
      <c r="Y61">
        <f>'Asset data'!AE61</f>
        <v>0</v>
      </c>
      <c r="Z61">
        <f>'Asset data'!AF61</f>
        <v>0</v>
      </c>
      <c r="AA61">
        <f>'Asset data'!AG61</f>
        <v>0</v>
      </c>
      <c r="AB61">
        <f>'Asset data'!AH61</f>
        <v>0</v>
      </c>
      <c r="AC61">
        <f>'Asset data'!AI61</f>
        <v>0</v>
      </c>
      <c r="AD61">
        <f>'Asset data'!AJ61</f>
        <v>0</v>
      </c>
      <c r="AE61">
        <f>'Asset data'!AK61</f>
        <v>0</v>
      </c>
      <c r="AF61">
        <f>'Asset data'!AL61</f>
        <v>0</v>
      </c>
      <c r="AG61">
        <f>'Asset data'!AM61</f>
        <v>0</v>
      </c>
      <c r="AH61">
        <f>'Asset data'!AN61</f>
        <v>0</v>
      </c>
      <c r="AI61">
        <f>'Asset data'!AO61</f>
        <v>0</v>
      </c>
      <c r="AJ61">
        <f>'Asset data'!AP61</f>
        <v>0</v>
      </c>
      <c r="AK61">
        <f>'Asset data'!AQ61</f>
        <v>0</v>
      </c>
      <c r="AL61">
        <f>'Asset data'!AR61</f>
        <v>0</v>
      </c>
      <c r="AM61">
        <f>'Asset data'!AS61</f>
        <v>0</v>
      </c>
      <c r="AN61">
        <f>'Asset data'!AT61</f>
        <v>0</v>
      </c>
      <c r="AO61">
        <f>'Asset data'!AU61</f>
        <v>0</v>
      </c>
      <c r="AP61">
        <f>'Asset data'!AV61</f>
        <v>0</v>
      </c>
      <c r="AQ61">
        <f>'Asset data'!AW61</f>
        <v>0</v>
      </c>
      <c r="AR61">
        <f>'Asset data'!AX61</f>
        <v>0</v>
      </c>
      <c r="AS61">
        <f>'Asset data'!AY61</f>
        <v>0</v>
      </c>
      <c r="AT61">
        <f>'Asset data'!AZ61</f>
        <v>0</v>
      </c>
      <c r="AU61">
        <f>'Asset data'!BA61</f>
        <v>0</v>
      </c>
      <c r="AV61">
        <f>'Asset data'!BB61</f>
        <v>0</v>
      </c>
      <c r="AW61">
        <f>'Asset data'!BC61</f>
        <v>0</v>
      </c>
      <c r="AX61">
        <f>'Asset data'!BD61</f>
        <v>0</v>
      </c>
      <c r="AY61">
        <f>'Asset data'!BE61</f>
        <v>0</v>
      </c>
      <c r="AZ61">
        <f>'Asset data'!BF61</f>
        <v>0</v>
      </c>
      <c r="BA61">
        <f>'Asset data'!BG61</f>
        <v>0</v>
      </c>
      <c r="BB61">
        <f>'Asset data'!BH61</f>
        <v>0</v>
      </c>
      <c r="BC61">
        <f>'Asset data'!BI61</f>
        <v>0</v>
      </c>
      <c r="BD61">
        <f>'Asset data'!BJ61</f>
        <v>0</v>
      </c>
      <c r="BE61">
        <f>'Asset data'!BK61</f>
        <v>0</v>
      </c>
      <c r="BF61">
        <f>'Asset data'!BL61</f>
        <v>0</v>
      </c>
      <c r="BG61">
        <f>'Asset data'!BM61</f>
        <v>0</v>
      </c>
      <c r="BH61">
        <f>'Asset data'!BN61</f>
        <v>0</v>
      </c>
      <c r="BI61">
        <f>'Asset data'!BO61</f>
        <v>0</v>
      </c>
      <c r="BJ61">
        <f>'Asset data'!BP61</f>
        <v>0</v>
      </c>
      <c r="BK61">
        <f>'Asset data'!BQ61</f>
        <v>0</v>
      </c>
      <c r="BL61">
        <f>'Asset data'!BR61</f>
        <v>0</v>
      </c>
      <c r="BM61">
        <f>'Asset data'!BS61</f>
        <v>0</v>
      </c>
      <c r="BN61">
        <f>'Asset data'!BT61</f>
        <v>0</v>
      </c>
      <c r="BO61">
        <f>'Asset data'!BU61</f>
        <v>0</v>
      </c>
      <c r="BP61">
        <f>'Asset data'!BV61</f>
        <v>0</v>
      </c>
      <c r="BQ61">
        <f>'Asset data'!BW61</f>
        <v>0</v>
      </c>
      <c r="BR61">
        <f>'Asset data'!BX61</f>
        <v>0</v>
      </c>
      <c r="BS61">
        <f>'Asset data'!BY61</f>
        <v>0</v>
      </c>
      <c r="BT61">
        <f>'Asset data'!BZ61</f>
        <v>0</v>
      </c>
      <c r="BU61">
        <f>'Asset data'!CA61</f>
        <v>0</v>
      </c>
      <c r="BV61">
        <f>'Asset data'!CB61</f>
        <v>0</v>
      </c>
      <c r="BW61">
        <f>'Asset data'!CC61</f>
        <v>0</v>
      </c>
      <c r="BX61">
        <f>'Asset data'!CD61</f>
        <v>0</v>
      </c>
      <c r="BY61">
        <f>'Asset data'!CE61</f>
        <v>0</v>
      </c>
      <c r="BZ61">
        <f>'Asset data'!CF61</f>
        <v>0</v>
      </c>
      <c r="CA61">
        <f>'Asset data'!CG61</f>
        <v>0</v>
      </c>
      <c r="CB61">
        <f>'Asset data'!CH61</f>
        <v>0</v>
      </c>
      <c r="CC61">
        <f>'Asset data'!CI61</f>
        <v>0</v>
      </c>
      <c r="CD61">
        <f>'Asset data'!CJ61</f>
        <v>0</v>
      </c>
      <c r="CE61">
        <f>'Asset data'!CK61</f>
        <v>0</v>
      </c>
      <c r="CF61">
        <f>'Asset data'!CL61</f>
        <v>0</v>
      </c>
      <c r="CG61">
        <f>'Asset data'!CM61</f>
        <v>0</v>
      </c>
      <c r="CH61">
        <f>'Asset data'!CN61</f>
        <v>0</v>
      </c>
      <c r="CI61">
        <f>'Asset data'!CO61</f>
        <v>0</v>
      </c>
      <c r="CJ61">
        <f>'Asset data'!CP61</f>
        <v>0</v>
      </c>
      <c r="CK61">
        <f>'Asset data'!CQ61</f>
        <v>0</v>
      </c>
      <c r="CL61">
        <f>'Asset data'!CR61</f>
        <v>0</v>
      </c>
      <c r="CM61">
        <f>'Asset data'!CS61</f>
        <v>0</v>
      </c>
      <c r="CN61">
        <f>'Asset data'!CT61</f>
        <v>0</v>
      </c>
      <c r="CO61">
        <f>'Asset data'!CU61</f>
        <v>0</v>
      </c>
      <c r="CP61">
        <f>'Asset data'!CV61</f>
        <v>0</v>
      </c>
      <c r="CQ61">
        <f>'Asset data'!CW61</f>
        <v>0</v>
      </c>
      <c r="CR61">
        <f>'Asset data'!CX61</f>
        <v>0</v>
      </c>
      <c r="CS61">
        <f>'Asset data'!CY61</f>
        <v>0</v>
      </c>
      <c r="CT61">
        <f>'Asset data'!CZ61</f>
        <v>0</v>
      </c>
      <c r="CU61">
        <f>'Asset data'!DA61</f>
        <v>0</v>
      </c>
      <c r="CV61">
        <f>'Asset data'!DB61</f>
        <v>0</v>
      </c>
      <c r="CW61">
        <f>'Asset data'!DC61</f>
        <v>0</v>
      </c>
      <c r="CX61">
        <f>'Asset data'!DD61</f>
        <v>0</v>
      </c>
      <c r="CY61">
        <f>'Asset data'!DE61</f>
        <v>0</v>
      </c>
      <c r="CZ61">
        <f>'Asset data'!DF61</f>
        <v>0</v>
      </c>
      <c r="DA61">
        <f>'Asset data'!DG61</f>
        <v>0</v>
      </c>
      <c r="DB61">
        <f>'Asset data'!DH61</f>
        <v>0</v>
      </c>
      <c r="DC61">
        <f>'Asset data'!DI61</f>
        <v>0</v>
      </c>
      <c r="DD61">
        <f>'Asset data'!DJ61</f>
        <v>0</v>
      </c>
      <c r="DE61">
        <f>'Asset data'!DK61</f>
        <v>0</v>
      </c>
      <c r="DF61">
        <f>'Asset data'!DL61</f>
        <v>0</v>
      </c>
      <c r="DG61">
        <f>'Asset data'!DM61</f>
        <v>0</v>
      </c>
      <c r="DH61">
        <f>'Asset data'!DN61</f>
        <v>0</v>
      </c>
      <c r="DI61">
        <f>'Asset data'!DO61</f>
        <v>0</v>
      </c>
      <c r="DJ61">
        <f>'Asset data'!DP61</f>
        <v>0</v>
      </c>
      <c r="DK61">
        <f>'Asset data'!DQ61</f>
        <v>0</v>
      </c>
      <c r="DL61">
        <f>'Asset data'!DR61</f>
        <v>0</v>
      </c>
      <c r="DM61">
        <f>'Asset data'!DS61</f>
        <v>0</v>
      </c>
      <c r="DN61">
        <f>'Asset data'!DT61</f>
        <v>0</v>
      </c>
      <c r="DO61">
        <f>'Asset data'!DU61</f>
        <v>0</v>
      </c>
      <c r="DP61">
        <f>'Asset data'!DV61</f>
        <v>0</v>
      </c>
      <c r="DQ61">
        <f>'Asset data'!DW61</f>
        <v>0</v>
      </c>
      <c r="DR61">
        <f>'Asset data'!DX61</f>
        <v>0</v>
      </c>
      <c r="DS61">
        <f>'Asset data'!DY61</f>
        <v>0</v>
      </c>
      <c r="DT61">
        <f>'Asset data'!DZ61</f>
        <v>0</v>
      </c>
      <c r="DU61">
        <f>'Asset data'!EA61</f>
        <v>0</v>
      </c>
      <c r="DV61">
        <f>'Asset data'!EB61</f>
        <v>0</v>
      </c>
      <c r="DW61">
        <f>'Asset data'!EC61</f>
        <v>0</v>
      </c>
      <c r="DX61">
        <f>'Asset data'!ED61</f>
        <v>0</v>
      </c>
      <c r="DY61">
        <f>'Asset data'!EE61</f>
        <v>0</v>
      </c>
      <c r="DZ61">
        <f>'Asset data'!EF61</f>
        <v>0</v>
      </c>
      <c r="EA61">
        <f>'Asset data'!EG61</f>
        <v>0</v>
      </c>
      <c r="EB61">
        <f>'Asset data'!EH61</f>
        <v>0</v>
      </c>
      <c r="EC61">
        <f>'Asset data'!EI61</f>
        <v>0</v>
      </c>
      <c r="ED61">
        <f>'Asset data'!EJ61</f>
        <v>0</v>
      </c>
      <c r="EE61">
        <f>'Asset data'!EK61</f>
        <v>0</v>
      </c>
      <c r="EF61">
        <f>'Asset data'!EL61</f>
        <v>0</v>
      </c>
      <c r="EG61">
        <f>'Asset data'!EM61</f>
        <v>0</v>
      </c>
      <c r="EH61">
        <f>'Asset data'!EN61</f>
        <v>0</v>
      </c>
      <c r="EI61">
        <f>'Asset data'!EO61</f>
        <v>0</v>
      </c>
      <c r="EJ61">
        <f>'Asset data'!EP61</f>
        <v>0</v>
      </c>
      <c r="EK61">
        <f>'Asset data'!EQ61</f>
        <v>0</v>
      </c>
      <c r="EL61">
        <f>'Asset data'!ER61</f>
        <v>0</v>
      </c>
      <c r="EM61">
        <f>'Asset data'!ES61</f>
        <v>0</v>
      </c>
      <c r="EN61">
        <f>'Asset data'!ET61</f>
        <v>0</v>
      </c>
      <c r="EO61">
        <f>'Asset data'!EU61</f>
        <v>0</v>
      </c>
      <c r="EP61">
        <f>'Asset data'!EV61</f>
        <v>0</v>
      </c>
      <c r="EQ61">
        <f>'Asset data'!EW61</f>
        <v>0</v>
      </c>
      <c r="ER61">
        <f>'Asset data'!EX61</f>
        <v>0</v>
      </c>
      <c r="ES61">
        <f>'Asset data'!EY61</f>
        <v>0</v>
      </c>
      <c r="ET61">
        <f>'Asset data'!EZ61</f>
        <v>0</v>
      </c>
      <c r="EU61">
        <f>'Asset data'!FA61</f>
        <v>0</v>
      </c>
      <c r="EV61">
        <f>'Asset data'!FB61</f>
        <v>0</v>
      </c>
      <c r="EW61">
        <f>'Asset data'!FC61</f>
        <v>0</v>
      </c>
      <c r="EX61">
        <f>'Asset data'!FD61</f>
        <v>0</v>
      </c>
      <c r="EY61">
        <f>'Asset data'!FE61</f>
        <v>0</v>
      </c>
      <c r="EZ61">
        <f>'Asset data'!FF61</f>
        <v>0</v>
      </c>
      <c r="FA61">
        <f>'Asset data'!FG61</f>
        <v>0</v>
      </c>
    </row>
    <row r="62" spans="1:157">
      <c r="A62" s="10"/>
      <c r="B62" s="10"/>
      <c r="C62" s="10"/>
      <c r="D62" s="10"/>
      <c r="E62" s="16"/>
    </row>
    <row r="63" spans="1:157">
      <c r="A63" s="10"/>
      <c r="B63" s="10"/>
      <c r="C63" s="10"/>
      <c r="D63" s="10"/>
      <c r="E63" s="16"/>
    </row>
    <row r="64" spans="1:157">
      <c r="A64" s="10"/>
      <c r="B64" s="10"/>
      <c r="C64" s="10"/>
      <c r="D64" s="10"/>
      <c r="E64" s="16"/>
    </row>
    <row r="65" spans="1:5">
      <c r="A65" s="10"/>
      <c r="B65" s="10"/>
      <c r="C65" s="10"/>
      <c r="D65" s="10"/>
      <c r="E65" s="16"/>
    </row>
    <row r="66" spans="1:5">
      <c r="A66" s="10"/>
      <c r="B66" s="10"/>
      <c r="C66" s="10"/>
      <c r="D66" s="10"/>
      <c r="E66" s="16"/>
    </row>
    <row r="67" spans="1:5">
      <c r="A67" s="10"/>
      <c r="B67" s="10"/>
      <c r="C67" s="10"/>
      <c r="D67" s="10"/>
      <c r="E67" s="16"/>
    </row>
    <row r="68" spans="1:5">
      <c r="A68" s="10"/>
      <c r="B68" s="10"/>
      <c r="C68" s="10"/>
      <c r="D68" s="10"/>
      <c r="E68" s="16"/>
    </row>
    <row r="69" spans="1:5">
      <c r="A69" s="10"/>
      <c r="B69" s="10"/>
      <c r="C69" s="10"/>
      <c r="D69" s="10"/>
      <c r="E69" s="16"/>
    </row>
    <row r="70" spans="1:5">
      <c r="A70" s="10"/>
      <c r="B70" s="10"/>
      <c r="C70" s="10"/>
      <c r="D70" s="10"/>
      <c r="E70" s="16"/>
    </row>
    <row r="71" spans="1:5">
      <c r="A71" s="10"/>
      <c r="B71" s="10"/>
      <c r="C71" s="10"/>
      <c r="D71" s="10"/>
      <c r="E71" s="16"/>
    </row>
    <row r="72" spans="1:5">
      <c r="A72" s="10"/>
      <c r="B72" s="10"/>
      <c r="C72" s="10"/>
      <c r="D72" s="10"/>
      <c r="E72" s="16"/>
    </row>
    <row r="73" spans="1:5">
      <c r="A73" s="10"/>
      <c r="B73" s="10"/>
      <c r="C73" s="10"/>
      <c r="D73" s="10"/>
      <c r="E73" s="16"/>
    </row>
    <row r="74" spans="1:5">
      <c r="A74" s="10"/>
      <c r="B74" s="10"/>
      <c r="C74" s="10"/>
      <c r="D74" s="10"/>
      <c r="E74" s="16"/>
    </row>
    <row r="75" spans="1:5">
      <c r="A75" s="10"/>
      <c r="B75" s="10"/>
      <c r="C75" s="10"/>
      <c r="D75" s="10"/>
      <c r="E75" s="16"/>
    </row>
    <row r="76" spans="1:5">
      <c r="A76" s="10"/>
      <c r="B76" s="10"/>
      <c r="C76" s="10"/>
      <c r="D76" s="10"/>
      <c r="E76" s="16"/>
    </row>
    <row r="77" spans="1:5">
      <c r="A77" s="10"/>
      <c r="B77" s="10"/>
      <c r="C77" s="10"/>
      <c r="D77" s="10"/>
      <c r="E77" s="16"/>
    </row>
    <row r="78" spans="1:5">
      <c r="A78" s="10"/>
      <c r="B78" s="10"/>
      <c r="C78" s="10"/>
      <c r="D78" s="10"/>
      <c r="E78" s="16"/>
    </row>
    <row r="79" spans="1:5">
      <c r="A79" s="10"/>
      <c r="B79" s="10"/>
      <c r="C79" s="10"/>
      <c r="D79" s="10"/>
      <c r="E79" s="16"/>
    </row>
    <row r="80" spans="1:5">
      <c r="A80" s="10"/>
      <c r="B80" s="10"/>
      <c r="C80" s="10"/>
      <c r="D80" s="10"/>
      <c r="E80" s="16"/>
    </row>
    <row r="81" spans="1:5">
      <c r="A81" s="10"/>
      <c r="B81" s="10"/>
      <c r="C81" s="10"/>
      <c r="D81" s="10"/>
      <c r="E81" s="16"/>
    </row>
    <row r="82" spans="1:5">
      <c r="A82" s="10"/>
      <c r="B82" s="10"/>
      <c r="C82" s="10"/>
      <c r="D82" s="10"/>
      <c r="E82" s="16"/>
    </row>
    <row r="83" spans="1:5">
      <c r="A83" s="10"/>
      <c r="B83" s="10"/>
      <c r="C83" s="10"/>
      <c r="D83" s="10"/>
      <c r="E83" s="16"/>
    </row>
    <row r="84" spans="1:5">
      <c r="A84" s="10"/>
      <c r="B84" s="10"/>
      <c r="C84" s="10"/>
      <c r="D84" s="10"/>
      <c r="E84" s="16"/>
    </row>
    <row r="85" spans="1:5">
      <c r="A85" s="10"/>
      <c r="B85" s="10"/>
      <c r="C85" s="10"/>
      <c r="D85" s="10"/>
      <c r="E85" s="16"/>
    </row>
    <row r="86" spans="1:5">
      <c r="A86" s="10"/>
      <c r="B86" s="10"/>
      <c r="C86" s="10"/>
      <c r="D86" s="10"/>
      <c r="E86" s="16"/>
    </row>
    <row r="87" spans="1:5">
      <c r="A87" s="10"/>
      <c r="B87" s="10"/>
      <c r="C87" s="10"/>
      <c r="D87" s="10"/>
      <c r="E87" s="16"/>
    </row>
    <row r="88" spans="1:5">
      <c r="A88" s="10"/>
      <c r="B88" s="10"/>
      <c r="C88" s="10"/>
      <c r="D88" s="10"/>
      <c r="E88" s="16"/>
    </row>
    <row r="89" spans="1:5">
      <c r="A89" s="10"/>
      <c r="B89" s="10"/>
      <c r="C89" s="10"/>
      <c r="D89" s="10"/>
      <c r="E89" s="16"/>
    </row>
    <row r="90" spans="1:5">
      <c r="A90" s="10"/>
      <c r="B90" s="10"/>
      <c r="C90" s="10"/>
      <c r="D90" s="10"/>
      <c r="E90" s="16"/>
    </row>
    <row r="91" spans="1:5">
      <c r="A91" s="10"/>
      <c r="B91" s="10"/>
      <c r="C91" s="10"/>
      <c r="D91" s="10"/>
      <c r="E91" s="16"/>
    </row>
    <row r="92" spans="1:5">
      <c r="A92" s="10"/>
      <c r="B92" s="10"/>
      <c r="C92" s="10"/>
      <c r="D92" s="10"/>
      <c r="E92" s="16"/>
    </row>
    <row r="93" spans="1:5">
      <c r="A93" s="10"/>
      <c r="B93" s="10"/>
      <c r="C93" s="10"/>
      <c r="D93" s="10"/>
      <c r="E93" s="16"/>
    </row>
    <row r="94" spans="1:5">
      <c r="A94" s="10"/>
      <c r="B94" s="10"/>
      <c r="C94" s="10"/>
      <c r="D94" s="10"/>
      <c r="E94" s="16"/>
    </row>
    <row r="95" spans="1:5">
      <c r="A95" s="10"/>
      <c r="B95" s="10"/>
      <c r="C95" s="10"/>
      <c r="D95" s="10"/>
      <c r="E95" s="16"/>
    </row>
    <row r="96" spans="1:5">
      <c r="A96" s="10"/>
      <c r="B96" s="10"/>
      <c r="C96" s="10"/>
      <c r="D96" s="10"/>
      <c r="E96" s="16"/>
    </row>
    <row r="97" spans="1:5">
      <c r="A97" s="10"/>
      <c r="B97" s="10"/>
      <c r="C97" s="10"/>
      <c r="D97" s="10"/>
      <c r="E97" s="16"/>
    </row>
    <row r="98" spans="1:5">
      <c r="A98" s="10"/>
      <c r="B98" s="10"/>
      <c r="C98" s="10"/>
      <c r="D98" s="10"/>
      <c r="E98" s="16"/>
    </row>
    <row r="99" spans="1:5">
      <c r="A99" s="10"/>
      <c r="B99" s="10"/>
      <c r="C99" s="10"/>
      <c r="D99" s="10"/>
      <c r="E99" s="16"/>
    </row>
    <row r="100" spans="1:5">
      <c r="A100" s="10"/>
      <c r="B100" s="10"/>
      <c r="C100" s="10"/>
      <c r="D100" s="10"/>
      <c r="E100" s="16"/>
    </row>
    <row r="101" spans="1:5">
      <c r="A101" s="10"/>
      <c r="B101" s="10"/>
      <c r="C101" s="10"/>
      <c r="D101" s="10"/>
      <c r="E101" s="16"/>
    </row>
    <row r="102" spans="1:5">
      <c r="A102" s="10"/>
      <c r="B102" s="10"/>
      <c r="C102" s="10"/>
      <c r="D102" s="10"/>
      <c r="E102" s="16"/>
    </row>
    <row r="103" spans="1:5">
      <c r="A103" s="10"/>
      <c r="B103" s="10"/>
      <c r="C103" s="10"/>
      <c r="D103" s="10"/>
      <c r="E103" s="16"/>
    </row>
    <row r="104" spans="1:5">
      <c r="A104" s="10"/>
      <c r="B104" s="10"/>
      <c r="C104" s="10"/>
      <c r="D104" s="10"/>
      <c r="E104" s="16"/>
    </row>
    <row r="105" spans="1:5">
      <c r="A105" s="10"/>
      <c r="B105" s="10"/>
      <c r="C105" s="10"/>
      <c r="D105" s="10"/>
      <c r="E105" s="16"/>
    </row>
    <row r="106" spans="1:5">
      <c r="A106" s="10"/>
      <c r="B106" s="10"/>
      <c r="C106" s="10"/>
      <c r="D106" s="10"/>
      <c r="E106" s="16"/>
    </row>
    <row r="107" spans="1:5">
      <c r="A107" s="10"/>
      <c r="B107" s="10"/>
      <c r="C107" s="10"/>
      <c r="D107" s="10"/>
      <c r="E107" s="16"/>
    </row>
    <row r="108" spans="1:5">
      <c r="A108" s="10"/>
      <c r="B108" s="10"/>
      <c r="C108" s="10"/>
      <c r="D108" s="10"/>
      <c r="E108" s="16"/>
    </row>
    <row r="109" spans="1:5">
      <c r="A109" s="10"/>
      <c r="B109" s="10"/>
      <c r="C109" s="10"/>
      <c r="D109" s="10"/>
      <c r="E109" s="16"/>
    </row>
    <row r="110" spans="1:5">
      <c r="A110" s="10"/>
      <c r="B110" s="10"/>
      <c r="C110" s="10"/>
      <c r="D110" s="10"/>
      <c r="E110" s="16"/>
    </row>
    <row r="111" spans="1:5">
      <c r="A111" s="10"/>
      <c r="B111" s="10"/>
      <c r="C111" s="10"/>
      <c r="D111" s="10"/>
      <c r="E111" s="16"/>
    </row>
    <row r="112" spans="1:5">
      <c r="A112" s="10"/>
      <c r="B112" s="10"/>
      <c r="C112" s="10"/>
      <c r="D112" s="10"/>
      <c r="E112" s="16"/>
    </row>
    <row r="113" spans="1:5">
      <c r="A113" s="10"/>
      <c r="B113" s="10"/>
      <c r="C113" s="10"/>
      <c r="D113" s="10"/>
      <c r="E113" s="16"/>
    </row>
    <row r="114" spans="1:5">
      <c r="A114" s="10"/>
      <c r="B114" s="10"/>
      <c r="C114" s="10"/>
      <c r="D114" s="10"/>
      <c r="E114" s="16"/>
    </row>
    <row r="115" spans="1:5">
      <c r="A115" s="10"/>
      <c r="B115" s="10"/>
      <c r="C115" s="10"/>
      <c r="D115" s="10"/>
      <c r="E115" s="16"/>
    </row>
    <row r="116" spans="1:5">
      <c r="A116" s="10"/>
      <c r="B116" s="10"/>
      <c r="C116" s="10"/>
      <c r="D116" s="10"/>
      <c r="E116" s="16"/>
    </row>
    <row r="117" spans="1:5">
      <c r="A117" s="10"/>
      <c r="B117" s="10"/>
      <c r="C117" s="10"/>
      <c r="D117" s="10"/>
      <c r="E117" s="16"/>
    </row>
    <row r="118" spans="1:5">
      <c r="A118" s="10"/>
      <c r="B118" s="10"/>
      <c r="C118" s="10"/>
      <c r="D118" s="10"/>
      <c r="E118" s="16"/>
    </row>
    <row r="119" spans="1:5">
      <c r="A119" s="10"/>
      <c r="B119" s="10"/>
      <c r="C119" s="10"/>
      <c r="D119" s="10"/>
      <c r="E119" s="16"/>
    </row>
    <row r="120" spans="1:5">
      <c r="A120" s="10"/>
      <c r="B120" s="10"/>
      <c r="C120" s="10"/>
      <c r="D120" s="10"/>
      <c r="E120" s="16"/>
    </row>
    <row r="121" spans="1:5">
      <c r="A121" s="10"/>
      <c r="B121" s="10"/>
      <c r="C121" s="10"/>
      <c r="D121" s="10"/>
      <c r="E121" s="16"/>
    </row>
    <row r="122" spans="1:5">
      <c r="A122" s="10"/>
      <c r="B122" s="10"/>
      <c r="C122" s="10"/>
      <c r="D122" s="10"/>
      <c r="E122" s="16"/>
    </row>
    <row r="123" spans="1:5">
      <c r="A123" s="10"/>
      <c r="B123" s="10"/>
      <c r="C123" s="10"/>
      <c r="D123" s="10"/>
      <c r="E123" s="16"/>
    </row>
    <row r="124" spans="1:5">
      <c r="A124" s="10"/>
      <c r="B124" s="10"/>
      <c r="C124" s="10"/>
      <c r="D124" s="10"/>
      <c r="E124" s="16"/>
    </row>
    <row r="125" spans="1:5">
      <c r="A125" s="10"/>
      <c r="B125" s="10"/>
      <c r="C125" s="10"/>
      <c r="D125" s="10"/>
      <c r="E125" s="16"/>
    </row>
    <row r="126" spans="1:5">
      <c r="A126" s="10"/>
      <c r="B126" s="10"/>
      <c r="C126" s="10"/>
      <c r="D126" s="10"/>
      <c r="E126" s="16"/>
    </row>
    <row r="127" spans="1:5">
      <c r="A127" s="10"/>
      <c r="B127" s="10"/>
      <c r="C127" s="10"/>
      <c r="D127" s="10"/>
      <c r="E127" s="16"/>
    </row>
    <row r="128" spans="1:5">
      <c r="A128" s="10"/>
      <c r="B128" s="10"/>
      <c r="C128" s="10"/>
      <c r="D128" s="10"/>
      <c r="E128" s="16"/>
    </row>
    <row r="129" spans="1:5">
      <c r="A129" s="10"/>
      <c r="B129" s="10"/>
      <c r="C129" s="10"/>
      <c r="D129" s="10"/>
      <c r="E129" s="16"/>
    </row>
    <row r="130" spans="1:5">
      <c r="A130" s="10"/>
      <c r="B130" s="10"/>
      <c r="C130" s="10"/>
      <c r="D130" s="10"/>
      <c r="E130" s="16"/>
    </row>
    <row r="131" spans="1:5">
      <c r="A131" s="10"/>
      <c r="B131" s="10"/>
      <c r="C131" s="10"/>
      <c r="D131" s="10"/>
      <c r="E131" s="16"/>
    </row>
    <row r="132" spans="1:5">
      <c r="A132" s="10"/>
      <c r="B132" s="10"/>
      <c r="C132" s="10"/>
      <c r="D132" s="10"/>
      <c r="E132" s="16"/>
    </row>
    <row r="133" spans="1:5">
      <c r="A133" s="10"/>
      <c r="B133" s="10"/>
      <c r="C133" s="10"/>
      <c r="D133" s="10"/>
      <c r="E133" s="16"/>
    </row>
    <row r="134" spans="1:5">
      <c r="A134" s="10"/>
      <c r="B134" s="10"/>
      <c r="C134" s="10"/>
      <c r="D134" s="10"/>
      <c r="E134" s="16"/>
    </row>
    <row r="135" spans="1:5">
      <c r="A135" s="10"/>
      <c r="B135" s="10"/>
      <c r="C135" s="10"/>
      <c r="D135" s="10"/>
      <c r="E135" s="16"/>
    </row>
    <row r="136" spans="1:5">
      <c r="A136" s="10"/>
      <c r="B136" s="10"/>
      <c r="C136" s="10"/>
      <c r="D136" s="10"/>
      <c r="E136" s="16"/>
    </row>
    <row r="137" spans="1:5">
      <c r="A137" s="10"/>
      <c r="B137" s="10"/>
      <c r="C137" s="10"/>
      <c r="D137" s="10"/>
      <c r="E137" s="16"/>
    </row>
    <row r="138" spans="1:5">
      <c r="A138" s="10"/>
      <c r="B138" s="10"/>
      <c r="C138" s="10"/>
      <c r="D138" s="10"/>
      <c r="E138" s="16"/>
    </row>
    <row r="139" spans="1:5">
      <c r="A139" s="10"/>
      <c r="B139" s="10"/>
      <c r="C139" s="10"/>
      <c r="D139" s="10"/>
      <c r="E139" s="16"/>
    </row>
    <row r="140" spans="1:5">
      <c r="A140" s="10"/>
      <c r="B140" s="10"/>
      <c r="C140" s="10"/>
      <c r="D140" s="10"/>
      <c r="E140" s="16"/>
    </row>
    <row r="141" spans="1:5">
      <c r="A141" s="10"/>
      <c r="B141" s="10"/>
      <c r="C141" s="10"/>
      <c r="D141" s="10"/>
      <c r="E141" s="16"/>
    </row>
    <row r="142" spans="1:5">
      <c r="A142" s="10"/>
      <c r="B142" s="10"/>
      <c r="C142" s="10"/>
      <c r="D142" s="10"/>
      <c r="E142" s="16"/>
    </row>
    <row r="143" spans="1:5">
      <c r="A143" s="10"/>
      <c r="B143" s="10"/>
      <c r="C143" s="10"/>
      <c r="D143" s="10"/>
      <c r="E143" s="16"/>
    </row>
    <row r="144" spans="1:5">
      <c r="A144" s="10"/>
      <c r="B144" s="10"/>
      <c r="C144" s="10"/>
      <c r="D144" s="10"/>
      <c r="E144" s="16"/>
    </row>
    <row r="145" spans="1:5">
      <c r="A145" s="10"/>
      <c r="B145" s="10"/>
      <c r="C145" s="10"/>
      <c r="D145" s="10"/>
      <c r="E145" s="16"/>
    </row>
    <row r="146" spans="1:5">
      <c r="A146" s="10"/>
      <c r="B146" s="10"/>
      <c r="C146" s="10"/>
      <c r="D146" s="10"/>
      <c r="E146" s="16"/>
    </row>
    <row r="147" spans="1:5">
      <c r="A147" s="10"/>
      <c r="B147" s="10"/>
      <c r="C147" s="10"/>
      <c r="D147" s="10"/>
      <c r="E147" s="16"/>
    </row>
    <row r="148" spans="1:5">
      <c r="A148" s="10"/>
      <c r="B148" s="10"/>
      <c r="C148" s="10"/>
      <c r="D148" s="10"/>
      <c r="E148" s="16"/>
    </row>
    <row r="149" spans="1:5">
      <c r="A149" s="10"/>
      <c r="B149" s="10"/>
      <c r="C149" s="10"/>
      <c r="D149" s="10"/>
      <c r="E149" s="16"/>
    </row>
    <row r="150" spans="1:5">
      <c r="A150" s="10"/>
      <c r="B150" s="10"/>
      <c r="C150" s="10"/>
      <c r="D150" s="10"/>
      <c r="E150" s="16"/>
    </row>
    <row r="151" spans="1:5">
      <c r="A151" s="10"/>
      <c r="B151" s="10"/>
      <c r="C151" s="10"/>
      <c r="D151" s="10"/>
      <c r="E151" s="16"/>
    </row>
    <row r="152" spans="1:5">
      <c r="A152" s="10"/>
      <c r="B152" s="10"/>
      <c r="C152" s="10"/>
      <c r="D152" s="10"/>
      <c r="E152" s="16"/>
    </row>
    <row r="153" spans="1:5">
      <c r="A153" s="10"/>
      <c r="B153" s="10"/>
      <c r="C153" s="10"/>
      <c r="D153" s="10"/>
      <c r="E153" s="16"/>
    </row>
    <row r="154" spans="1:5">
      <c r="A154" s="10"/>
      <c r="B154" s="10"/>
      <c r="C154" s="10"/>
      <c r="D154" s="10"/>
      <c r="E154" s="16"/>
    </row>
    <row r="155" spans="1:5">
      <c r="A155" s="10"/>
      <c r="B155" s="10"/>
      <c r="C155" s="10"/>
      <c r="D155" s="10"/>
      <c r="E155" s="16"/>
    </row>
    <row r="156" spans="1:5">
      <c r="A156" s="10"/>
      <c r="B156" s="10"/>
      <c r="C156" s="10"/>
      <c r="D156" s="10"/>
      <c r="E156" s="16"/>
    </row>
    <row r="157" spans="1:5">
      <c r="A157" s="10"/>
      <c r="B157" s="10"/>
      <c r="C157" s="10"/>
      <c r="D157" s="10"/>
      <c r="E157" s="16"/>
    </row>
    <row r="158" spans="1:5">
      <c r="A158" s="10"/>
      <c r="B158" s="10"/>
      <c r="C158" s="10"/>
      <c r="D158" s="10"/>
      <c r="E158" s="16"/>
    </row>
    <row r="159" spans="1:5">
      <c r="A159" s="10"/>
      <c r="B159" s="10"/>
      <c r="C159" s="10"/>
      <c r="D159" s="10"/>
      <c r="E159" s="16"/>
    </row>
    <row r="160" spans="1:5">
      <c r="A160" s="10"/>
      <c r="B160" s="10"/>
      <c r="C160" s="10"/>
      <c r="D160" s="10"/>
      <c r="E160" s="16"/>
    </row>
    <row r="161" spans="1:5">
      <c r="A161" s="10"/>
      <c r="B161" s="10"/>
      <c r="C161" s="10"/>
      <c r="D161" s="10"/>
      <c r="E161" s="16"/>
    </row>
    <row r="162" spans="1:5">
      <c r="A162" s="10"/>
      <c r="B162" s="10"/>
      <c r="C162" s="10"/>
      <c r="D162" s="10"/>
      <c r="E162" s="16"/>
    </row>
    <row r="163" spans="1:5">
      <c r="A163" s="10"/>
      <c r="B163" s="10"/>
      <c r="C163" s="10"/>
      <c r="D163" s="10"/>
      <c r="E163" s="16"/>
    </row>
    <row r="164" spans="1:5">
      <c r="A164" s="10"/>
      <c r="B164" s="10"/>
      <c r="C164" s="10"/>
      <c r="D164" s="10"/>
      <c r="E164" s="16"/>
    </row>
    <row r="165" spans="1:5">
      <c r="A165" s="10"/>
      <c r="B165" s="10"/>
      <c r="C165" s="10"/>
      <c r="D165" s="10"/>
      <c r="E165" s="16"/>
    </row>
    <row r="166" spans="1:5">
      <c r="A166" s="10"/>
      <c r="B166" s="10"/>
      <c r="C166" s="10"/>
      <c r="D166" s="10"/>
      <c r="E166" s="16"/>
    </row>
    <row r="167" spans="1:5">
      <c r="A167" s="10"/>
      <c r="B167" s="10"/>
      <c r="C167" s="10"/>
      <c r="D167" s="10"/>
      <c r="E167" s="16"/>
    </row>
    <row r="168" spans="1:5">
      <c r="A168" s="10"/>
      <c r="B168" s="10"/>
      <c r="C168" s="10"/>
      <c r="D168" s="10"/>
      <c r="E168" s="16"/>
    </row>
    <row r="169" spans="1:5">
      <c r="A169" s="10"/>
      <c r="B169" s="10"/>
      <c r="C169" s="10"/>
      <c r="D169" s="10"/>
      <c r="E169" s="16"/>
    </row>
    <row r="170" spans="1:5">
      <c r="A170" s="10"/>
      <c r="B170" s="10"/>
      <c r="C170" s="10"/>
      <c r="D170" s="10"/>
      <c r="E170" s="16"/>
    </row>
    <row r="171" spans="1:5">
      <c r="A171" s="10"/>
      <c r="B171" s="10"/>
      <c r="C171" s="10"/>
      <c r="D171" s="10"/>
      <c r="E171" s="16"/>
    </row>
    <row r="172" spans="1:5">
      <c r="A172" s="10"/>
      <c r="B172" s="10"/>
      <c r="C172" s="10"/>
      <c r="D172" s="10"/>
      <c r="E172" s="16"/>
    </row>
    <row r="173" spans="1:5">
      <c r="A173" s="10"/>
      <c r="B173" s="10"/>
      <c r="C173" s="10"/>
      <c r="D173" s="10"/>
      <c r="E173" s="16"/>
    </row>
    <row r="174" spans="1:5">
      <c r="A174" s="10"/>
      <c r="B174" s="10"/>
      <c r="C174" s="10"/>
      <c r="D174" s="10"/>
      <c r="E174" s="16"/>
    </row>
    <row r="175" spans="1:5">
      <c r="A175" s="10"/>
      <c r="B175" s="10"/>
      <c r="C175" s="10"/>
      <c r="D175" s="10"/>
      <c r="E175" s="16"/>
    </row>
    <row r="176" spans="1:5">
      <c r="A176" s="10"/>
      <c r="B176" s="10"/>
      <c r="C176" s="10"/>
      <c r="D176" s="10"/>
      <c r="E176" s="16"/>
    </row>
    <row r="177" spans="1:5">
      <c r="A177" s="10"/>
      <c r="B177" s="10"/>
      <c r="C177" s="10"/>
      <c r="D177" s="10"/>
      <c r="E177" s="16"/>
    </row>
    <row r="178" spans="1:5">
      <c r="A178" s="10"/>
      <c r="B178" s="10"/>
      <c r="C178" s="10"/>
      <c r="D178" s="10"/>
      <c r="E178" s="16"/>
    </row>
    <row r="179" spans="1:5">
      <c r="A179" s="10"/>
      <c r="B179" s="10"/>
      <c r="C179" s="10"/>
      <c r="D179" s="10"/>
      <c r="E179" s="16"/>
    </row>
    <row r="180" spans="1:5">
      <c r="A180" s="10"/>
      <c r="B180" s="10"/>
      <c r="C180" s="10"/>
      <c r="D180" s="10"/>
      <c r="E180" s="16"/>
    </row>
    <row r="181" spans="1:5">
      <c r="A181" s="10"/>
      <c r="B181" s="10"/>
      <c r="C181" s="10"/>
      <c r="D181" s="10"/>
      <c r="E181" s="16"/>
    </row>
    <row r="182" spans="1:5">
      <c r="A182" s="10"/>
      <c r="B182" s="10"/>
      <c r="C182" s="10"/>
      <c r="D182" s="10"/>
      <c r="E182" s="16"/>
    </row>
    <row r="183" spans="1:5">
      <c r="A183" s="10"/>
      <c r="B183" s="10"/>
      <c r="C183" s="10"/>
      <c r="D183" s="10"/>
      <c r="E183" s="16"/>
    </row>
    <row r="184" spans="1:5">
      <c r="A184" s="10"/>
      <c r="B184" s="10"/>
      <c r="C184" s="10"/>
      <c r="D184" s="10"/>
      <c r="E184" s="16"/>
    </row>
    <row r="185" spans="1:5">
      <c r="A185" s="10"/>
      <c r="B185" s="10"/>
      <c r="C185" s="10"/>
      <c r="D185" s="10"/>
      <c r="E185" s="16"/>
    </row>
    <row r="186" spans="1:5">
      <c r="A186" s="10"/>
      <c r="B186" s="10"/>
      <c r="C186" s="10"/>
      <c r="D186" s="10"/>
      <c r="E186" s="16"/>
    </row>
    <row r="187" spans="1:5">
      <c r="A187" s="10"/>
      <c r="B187" s="10"/>
      <c r="C187" s="10"/>
      <c r="D187" s="10"/>
      <c r="E187" s="16"/>
    </row>
    <row r="188" spans="1:5">
      <c r="A188" s="10"/>
      <c r="B188" s="10"/>
      <c r="C188" s="10"/>
      <c r="D188" s="10"/>
      <c r="E188" s="16"/>
    </row>
    <row r="189" spans="1:5">
      <c r="A189" s="10"/>
      <c r="B189" s="10"/>
      <c r="C189" s="10"/>
      <c r="D189" s="10"/>
      <c r="E189" s="16"/>
    </row>
    <row r="190" spans="1:5">
      <c r="A190" s="10"/>
      <c r="B190" s="10"/>
      <c r="C190" s="10"/>
      <c r="D190" s="10"/>
      <c r="E190" s="16"/>
    </row>
    <row r="191" spans="1:5">
      <c r="A191" s="10"/>
      <c r="B191" s="10"/>
      <c r="C191" s="10"/>
      <c r="D191" s="10"/>
      <c r="E191" s="16"/>
    </row>
    <row r="192" spans="1:5">
      <c r="A192" s="10"/>
      <c r="B192" s="10"/>
      <c r="C192" s="10"/>
      <c r="D192" s="10"/>
      <c r="E192" s="16"/>
    </row>
    <row r="193" spans="1:5">
      <c r="A193" s="10"/>
      <c r="B193" s="10"/>
      <c r="C193" s="10"/>
      <c r="D193" s="10"/>
      <c r="E193" s="16"/>
    </row>
    <row r="194" spans="1:5">
      <c r="A194" s="10"/>
      <c r="B194" s="10"/>
      <c r="C194" s="10"/>
      <c r="D194" s="10"/>
      <c r="E194" s="16"/>
    </row>
    <row r="195" spans="1:5">
      <c r="A195" s="10"/>
      <c r="B195" s="10"/>
      <c r="C195" s="10"/>
      <c r="D195" s="10"/>
      <c r="E195" s="16"/>
    </row>
    <row r="196" spans="1:5">
      <c r="A196" s="10"/>
      <c r="B196" s="10"/>
      <c r="C196" s="10"/>
      <c r="D196" s="10"/>
      <c r="E196" s="16"/>
    </row>
    <row r="197" spans="1:5">
      <c r="A197" s="10"/>
      <c r="B197" s="10"/>
      <c r="C197" s="10"/>
      <c r="D197" s="10"/>
      <c r="E197" s="16"/>
    </row>
    <row r="198" spans="1:5">
      <c r="A198" s="10"/>
      <c r="B198" s="10"/>
      <c r="C198" s="10"/>
      <c r="D198" s="10"/>
      <c r="E198" s="16"/>
    </row>
    <row r="199" spans="1:5">
      <c r="A199" s="10"/>
      <c r="B199" s="10"/>
      <c r="C199" s="10"/>
      <c r="D199" s="10"/>
      <c r="E199" s="16"/>
    </row>
    <row r="200" spans="1:5">
      <c r="A200" s="10"/>
      <c r="B200" s="10"/>
      <c r="C200" s="10"/>
      <c r="D200" s="10"/>
      <c r="E200" s="16"/>
    </row>
    <row r="201" spans="1:5">
      <c r="A201" s="10"/>
      <c r="B201" s="10"/>
      <c r="C201" s="10"/>
      <c r="D201" s="10"/>
      <c r="E201" s="16"/>
    </row>
    <row r="202" spans="1:5">
      <c r="A202" s="10"/>
      <c r="B202" s="10"/>
      <c r="C202" s="10"/>
      <c r="D202" s="10"/>
      <c r="E202" s="16"/>
    </row>
    <row r="203" spans="1:5">
      <c r="A203" s="10"/>
      <c r="B203" s="10"/>
      <c r="C203" s="10"/>
      <c r="D203" s="10"/>
      <c r="E203" s="16"/>
    </row>
    <row r="204" spans="1:5">
      <c r="A204" s="10"/>
      <c r="B204" s="10"/>
      <c r="C204" s="10"/>
      <c r="D204" s="10"/>
      <c r="E204" s="16"/>
    </row>
    <row r="205" spans="1:5">
      <c r="A205" s="10"/>
      <c r="B205" s="10"/>
      <c r="C205" s="10"/>
      <c r="D205" s="17"/>
      <c r="E205" s="16"/>
    </row>
    <row r="206" spans="1:5">
      <c r="C206" s="7"/>
      <c r="D206" s="18"/>
      <c r="E206" s="18"/>
    </row>
    <row r="207" spans="1:5" ht="15.75">
      <c r="C207" s="7"/>
      <c r="D207" s="11"/>
      <c r="E207" s="11"/>
    </row>
    <row r="208" spans="1:5">
      <c r="C208" s="7"/>
      <c r="D208" s="18"/>
      <c r="E208" s="18"/>
    </row>
    <row r="209" spans="3:5" ht="15.75">
      <c r="C209" s="7"/>
      <c r="D209" s="11"/>
      <c r="E209" s="11"/>
    </row>
    <row r="210" spans="3:5">
      <c r="C210" s="7"/>
      <c r="D210" s="18"/>
      <c r="E210" s="18"/>
    </row>
  </sheetData>
  <phoneticPr fontId="3" type="noConversion"/>
  <pageMargins left="0.39370078740157483" right="0.39370078740157483" top="0.39370078740157483" bottom="0.39370078740157483" header="0.51181102362204722" footer="0.51181102362204722"/>
  <pageSetup paperSize="8" scale="42" fitToWidth="6" orientation="portrait" horizont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5</vt:i4>
      </vt:variant>
    </vt:vector>
  </HeadingPairs>
  <TitlesOfParts>
    <vt:vector size="24" baseType="lpstr">
      <vt:lpstr>Notes</vt:lpstr>
      <vt:lpstr>Utilisation profile chart</vt:lpstr>
      <vt:lpstr>Forecast Ch1</vt:lpstr>
      <vt:lpstr>Asset data</vt:lpstr>
      <vt:lpstr>Switchboard</vt:lpstr>
      <vt:lpstr>Utilisation profile summary</vt:lpstr>
      <vt:lpstr>aug forecast</vt:lpstr>
      <vt:lpstr>Tables</vt:lpstr>
      <vt:lpstr>Utilisation profile (Inst)</vt:lpstr>
      <vt:lpstr>Utilisation profile (RL)</vt:lpstr>
      <vt:lpstr>Utilisation profile</vt:lpstr>
      <vt:lpstr>SubTxLines</vt:lpstr>
      <vt:lpstr>2.4.1 SubTx Lines</vt:lpstr>
      <vt:lpstr>HV Feeders</vt:lpstr>
      <vt:lpstr>2.4.2 HV Feeders</vt:lpstr>
      <vt:lpstr>Substations</vt:lpstr>
      <vt:lpstr>2.4.3 Substations</vt:lpstr>
      <vt:lpstr>Dist Substations</vt:lpstr>
      <vt:lpstr>Forecast Ch2</vt:lpstr>
      <vt:lpstr>APtype</vt:lpstr>
      <vt:lpstr>Switchboard!IDtable</vt:lpstr>
      <vt:lpstr>IDtable</vt:lpstr>
      <vt:lpstr>Switchboard!Now</vt:lpstr>
      <vt:lpstr>Now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Nuttall;David Bentley</dc:creator>
  <cp:lastModifiedBy>Lowien, Robyn</cp:lastModifiedBy>
  <cp:lastPrinted>2009-09-09T09:35:03Z</cp:lastPrinted>
  <dcterms:created xsi:type="dcterms:W3CDTF">2007-09-24T04:58:00Z</dcterms:created>
  <dcterms:modified xsi:type="dcterms:W3CDTF">2014-11-10T00:34:23Z</dcterms:modified>
</cp:coreProperties>
</file>